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defaultThemeVersion="166925"/>
  <mc:AlternateContent xmlns:mc="http://schemas.openxmlformats.org/markup-compatibility/2006">
    <mc:Choice Requires="x15">
      <x15ac:absPath xmlns:x15ac="http://schemas.microsoft.com/office/spreadsheetml/2010/11/ac" url="https://d.docs.live.net/d34d9276dd6c8472/Compliance/Korespondensi/07 Juli/"/>
    </mc:Choice>
  </mc:AlternateContent>
  <xr:revisionPtr revIDLastSave="3" documentId="8_{C1C20887-9578-4BF3-BA02-65CE16AA279A}" xr6:coauthVersionLast="47" xr6:coauthVersionMax="47" xr10:uidLastSave="{464E3636-E41F-4717-AA18-9D4CD162CD73}"/>
  <bookViews>
    <workbookView xWindow="-108" yWindow="-108" windowWidth="23256" windowHeight="12456" xr2:uid="{5B06FDF1-0FF1-4F37-940D-A0FDEED271D1}"/>
  </bookViews>
  <sheets>
    <sheet name="Dashboard" sheetId="23" r:id="rId1"/>
    <sheet name="Summary" sheetId="12" state="hidden" r:id="rId2"/>
    <sheet name="Reminder" sheetId="16" r:id="rId3"/>
    <sheet name="Outgoing 2026" sheetId="17" r:id="rId4"/>
    <sheet name="Incoming 2026" sheetId="22" r:id="rId5"/>
    <sheet name="Outgoing 2025" sheetId="15" r:id="rId6"/>
    <sheet name="Incoming 2025" sheetId="14" r:id="rId7"/>
    <sheet name="Incoming 2024" sheetId="10" state="hidden" r:id="rId8"/>
    <sheet name="Outgoing 2024" sheetId="9" state="hidden" r:id="rId9"/>
    <sheet name="Incoming 2023" sheetId="1" state="hidden" r:id="rId10"/>
    <sheet name="Outgoing 2023" sheetId="2" state="hidden" r:id="rId11"/>
  </sheets>
  <definedNames>
    <definedName name="_xlnm._FilterDatabase" localSheetId="9" hidden="1">'Incoming 2023'!$A$1:$Q$439</definedName>
    <definedName name="_xlnm._FilterDatabase" localSheetId="7" hidden="1">'Incoming 2024'!$A$1:$Q$835</definedName>
    <definedName name="_xlnm._FilterDatabase" localSheetId="6" hidden="1">'Incoming 2025'!$A$1:$T$503</definedName>
    <definedName name="_xlnm._FilterDatabase" localSheetId="4" hidden="1">'Incoming 2026'!$A$1:$U$305</definedName>
    <definedName name="_xlnm._FilterDatabase" localSheetId="10" hidden="1">'Outgoing 2023'!$A$1:$O$531</definedName>
    <definedName name="_xlnm._FilterDatabase" localSheetId="8" hidden="1">'Outgoing 2024'!$A$1:$P$478</definedName>
    <definedName name="_xlnm._FilterDatabase" localSheetId="5" hidden="1">'Outgoing 2025'!$A$1:$Q$1159</definedName>
    <definedName name="_xlnm._FilterDatabase" localSheetId="3" hidden="1">'Outgoing 2026'!$A$1:$O$821</definedName>
    <definedName name="_xlnm._FilterDatabase" localSheetId="2" hidden="1">Reminder!$A$2:$G$2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T200" i="22" l="1" a="1"/>
  <c r="T200" i="22" s="1"/>
  <c r="T201" i="22" a="1"/>
  <c r="T201" i="22" s="1"/>
  <c r="T202" i="22" a="1"/>
  <c r="T202" i="22" s="1"/>
  <c r="T203" i="22" a="1"/>
  <c r="T203" i="22" s="1"/>
  <c r="T204" i="22" a="1"/>
  <c r="T204" i="22" s="1"/>
  <c r="T205" i="22" a="1"/>
  <c r="T205" i="22" s="1"/>
  <c r="T206" i="22" a="1"/>
  <c r="T206" i="22" s="1"/>
  <c r="T207" i="22" a="1"/>
  <c r="T207" i="22" s="1"/>
  <c r="T208" i="22" a="1"/>
  <c r="T208" i="22" s="1"/>
  <c r="T209" i="22" a="1"/>
  <c r="T209" i="22" s="1"/>
  <c r="T210" i="22" a="1"/>
  <c r="T210" i="22" s="1"/>
  <c r="T211" i="22" a="1"/>
  <c r="T211" i="22" s="1"/>
  <c r="T212" i="22" a="1"/>
  <c r="T212" i="22" s="1"/>
  <c r="T213" i="22" a="1"/>
  <c r="T213" i="22" s="1"/>
  <c r="T214" i="22" a="1"/>
  <c r="T214" i="22" s="1"/>
  <c r="T215" i="22" a="1"/>
  <c r="T215" i="22" s="1"/>
  <c r="T216" i="22" a="1"/>
  <c r="T216" i="22" s="1"/>
  <c r="T217" i="22" a="1"/>
  <c r="T217" i="22" s="1"/>
  <c r="T218" i="22" a="1"/>
  <c r="T218" i="22" s="1"/>
  <c r="T219" i="22" a="1"/>
  <c r="T219" i="22" s="1"/>
  <c r="T220" i="22" a="1"/>
  <c r="T220" i="22" s="1"/>
  <c r="T221" i="22" a="1"/>
  <c r="T221" i="22" s="1"/>
  <c r="T222" i="22" a="1"/>
  <c r="T222" i="22" s="1"/>
  <c r="T223" i="22" a="1"/>
  <c r="T223" i="22" s="1"/>
  <c r="T224" i="22" a="1"/>
  <c r="T224" i="22" s="1"/>
  <c r="T225" i="22" a="1"/>
  <c r="T225" i="22" s="1"/>
  <c r="T226" i="22" a="1"/>
  <c r="T226" i="22" s="1"/>
  <c r="T227" i="22" a="1"/>
  <c r="T227" i="22" s="1"/>
  <c r="T228" i="22" a="1"/>
  <c r="T228" i="22" s="1"/>
  <c r="T229" i="22" a="1"/>
  <c r="T229" i="22" s="1"/>
  <c r="T230" i="22" a="1"/>
  <c r="T230" i="22" s="1"/>
  <c r="T231" i="22" a="1"/>
  <c r="T231" i="22" s="1"/>
  <c r="T232" i="22" a="1"/>
  <c r="T232" i="22" s="1"/>
  <c r="T233" i="22" a="1"/>
  <c r="T233" i="22" s="1"/>
  <c r="T234" i="22" a="1"/>
  <c r="T234" i="22" s="1"/>
  <c r="T235" i="22" a="1"/>
  <c r="T235" i="22" s="1"/>
  <c r="T236" i="22" a="1"/>
  <c r="T236" i="22" s="1"/>
  <c r="T237" i="22" a="1"/>
  <c r="T237" i="22" s="1"/>
  <c r="T238" i="22" a="1"/>
  <c r="T238" i="22" s="1"/>
  <c r="T239" i="22" a="1"/>
  <c r="T239" i="22" s="1"/>
  <c r="T240" i="22" a="1"/>
  <c r="T240" i="22" s="1"/>
  <c r="T241" i="22" a="1"/>
  <c r="T241" i="22" s="1"/>
  <c r="T242" i="22" a="1"/>
  <c r="T242" i="22" s="1"/>
  <c r="T243" i="22" a="1"/>
  <c r="T243" i="22" s="1"/>
  <c r="T244" i="22" a="1"/>
  <c r="T244" i="22" s="1"/>
  <c r="T245" i="22" a="1"/>
  <c r="T245" i="22" s="1"/>
  <c r="T246" i="22" a="1"/>
  <c r="T246" i="22" s="1"/>
  <c r="T247" i="22" a="1"/>
  <c r="T247" i="22" s="1"/>
  <c r="T248" i="22" a="1"/>
  <c r="T248" i="22" s="1"/>
  <c r="T249" i="22" a="1"/>
  <c r="T249" i="22" s="1"/>
  <c r="T250" i="22" a="1"/>
  <c r="T250" i="22" s="1"/>
  <c r="T251" i="22" a="1"/>
  <c r="T251" i="22" s="1"/>
  <c r="T252" i="22" a="1"/>
  <c r="T252" i="22" s="1"/>
  <c r="T253" i="22" a="1"/>
  <c r="T253" i="22" s="1"/>
  <c r="T254" i="22" a="1"/>
  <c r="T254" i="22" s="1"/>
  <c r="T255" i="22" a="1"/>
  <c r="T255" i="22" s="1"/>
  <c r="T256" i="22" a="1"/>
  <c r="T256" i="22" s="1"/>
  <c r="T257" i="22" a="1"/>
  <c r="T257" i="22" s="1"/>
  <c r="T258" i="22" a="1"/>
  <c r="T258" i="22" s="1"/>
  <c r="T259" i="22" a="1"/>
  <c r="T259" i="22" s="1"/>
  <c r="T260" i="22" a="1"/>
  <c r="T260" i="22" s="1"/>
  <c r="T261" i="22" a="1"/>
  <c r="T261" i="22" s="1"/>
  <c r="T262" i="22" a="1"/>
  <c r="T262" i="22" s="1"/>
  <c r="T263" i="22" a="1"/>
  <c r="T263" i="22" s="1"/>
  <c r="T264" i="22" a="1"/>
  <c r="T264" i="22" s="1"/>
  <c r="T265" i="22" a="1"/>
  <c r="T265" i="22" s="1"/>
  <c r="T266" i="22" a="1"/>
  <c r="T266" i="22" s="1"/>
  <c r="T267" i="22" a="1"/>
  <c r="T267" i="22" s="1"/>
  <c r="T268" i="22" a="1"/>
  <c r="T268" i="22" s="1"/>
  <c r="T269" i="22" a="1"/>
  <c r="T269" i="22" s="1"/>
  <c r="T270" i="22" a="1"/>
  <c r="T270" i="22" s="1"/>
  <c r="T271" i="22" a="1"/>
  <c r="T271" i="22" s="1"/>
  <c r="T272" i="22" a="1"/>
  <c r="T272" i="22" s="1"/>
  <c r="T273" i="22" a="1"/>
  <c r="T273" i="22" s="1"/>
  <c r="T274" i="22" a="1"/>
  <c r="T274" i="22" s="1"/>
  <c r="T275" i="22" a="1"/>
  <c r="T275" i="22" s="1"/>
  <c r="T276" i="22" a="1"/>
  <c r="T276" i="22" s="1"/>
  <c r="T277" i="22" a="1"/>
  <c r="T277" i="22" s="1"/>
  <c r="T278" i="22" a="1"/>
  <c r="T278" i="22" s="1"/>
  <c r="T279" i="22" a="1"/>
  <c r="T279" i="22" s="1"/>
  <c r="T280" i="22" a="1"/>
  <c r="T280" i="22" s="1"/>
  <c r="T281" i="22" a="1"/>
  <c r="T281" i="22" s="1"/>
  <c r="T282" i="22" a="1"/>
  <c r="T282" i="22" s="1"/>
  <c r="T283" i="22" a="1"/>
  <c r="T283" i="22" s="1"/>
  <c r="T284" i="22" a="1"/>
  <c r="T284" i="22" s="1"/>
  <c r="T285" i="22" a="1"/>
  <c r="T285" i="22" s="1"/>
  <c r="T286" i="22" a="1"/>
  <c r="T286" i="22" s="1"/>
  <c r="T287" i="22" a="1"/>
  <c r="T287" i="22" s="1"/>
  <c r="T288" i="22" a="1"/>
  <c r="T288" i="22" s="1"/>
  <c r="T289" i="22" a="1"/>
  <c r="T289" i="22" s="1"/>
  <c r="T290" i="22" a="1"/>
  <c r="T290" i="22" s="1"/>
  <c r="T291" i="22" a="1"/>
  <c r="T291" i="22" s="1"/>
  <c r="T292" i="22" a="1"/>
  <c r="T292" i="22" s="1"/>
  <c r="T293" i="22" a="1"/>
  <c r="T293" i="22" s="1"/>
  <c r="T294" i="22" a="1"/>
  <c r="T294" i="22" s="1"/>
  <c r="T295" i="22" a="1"/>
  <c r="T295" i="22" s="1"/>
  <c r="T296" i="22" a="1"/>
  <c r="T296" i="22" s="1"/>
  <c r="T297" i="22" a="1"/>
  <c r="T297" i="22" s="1"/>
  <c r="T298" i="22" a="1"/>
  <c r="T298" i="22" s="1"/>
  <c r="T299" i="22" a="1"/>
  <c r="T299" i="22" s="1"/>
  <c r="T300" i="22" a="1"/>
  <c r="T300" i="22" s="1"/>
  <c r="T301" i="22" a="1"/>
  <c r="T301" i="22" s="1"/>
  <c r="T302" i="22" a="1"/>
  <c r="T302" i="22" s="1"/>
  <c r="T303" i="22" a="1"/>
  <c r="T303" i="22" s="1"/>
  <c r="T304" i="22" a="1"/>
  <c r="T304" i="22" s="1"/>
  <c r="T305" i="22" a="1"/>
  <c r="T305" i="22" s="1"/>
  <c r="I227" i="22"/>
  <c r="I224" i="22"/>
  <c r="O694" i="17"/>
  <c r="O693" i="17"/>
  <c r="O692" i="17"/>
  <c r="O691" i="17"/>
  <c r="O690" i="17"/>
  <c r="O689" i="17"/>
  <c r="O688" i="17"/>
  <c r="O687" i="17"/>
  <c r="O686" i="17"/>
  <c r="O685" i="17"/>
  <c r="O684" i="17"/>
  <c r="O683" i="17"/>
  <c r="O682" i="17"/>
  <c r="O681" i="17"/>
  <c r="O680" i="17"/>
  <c r="O679" i="17"/>
  <c r="O678" i="17"/>
  <c r="O677" i="17"/>
  <c r="O676" i="17"/>
  <c r="O675" i="17"/>
  <c r="O674" i="17"/>
  <c r="O673" i="17"/>
  <c r="O672" i="17"/>
  <c r="O671" i="17"/>
  <c r="O670" i="17"/>
  <c r="O669" i="17"/>
  <c r="O668" i="17"/>
  <c r="O667" i="17"/>
  <c r="O666" i="17"/>
  <c r="O665" i="17"/>
  <c r="O664" i="17"/>
  <c r="O663" i="17"/>
  <c r="O662" i="17"/>
  <c r="O661" i="17"/>
  <c r="O660" i="17"/>
  <c r="O659" i="17"/>
  <c r="O658" i="17"/>
  <c r="O657" i="17"/>
  <c r="O656" i="17"/>
  <c r="O655" i="17"/>
  <c r="O654" i="17"/>
  <c r="O653" i="17"/>
  <c r="O652" i="17"/>
  <c r="O651" i="17"/>
  <c r="O650" i="17"/>
  <c r="O649" i="17"/>
  <c r="O648" i="17"/>
  <c r="O647" i="17"/>
  <c r="O646" i="17"/>
  <c r="O645" i="17"/>
  <c r="O644" i="17"/>
  <c r="O643" i="17"/>
  <c r="O642" i="17"/>
  <c r="O641" i="17"/>
  <c r="O640" i="17"/>
  <c r="O639" i="17"/>
  <c r="O638" i="17"/>
  <c r="O637" i="17"/>
  <c r="O636" i="17"/>
  <c r="O635" i="17"/>
  <c r="O634" i="17"/>
  <c r="O633" i="17"/>
  <c r="O632" i="17"/>
  <c r="O631" i="17"/>
  <c r="O630" i="17"/>
  <c r="O629" i="17"/>
  <c r="O628" i="17"/>
  <c r="O627" i="17"/>
  <c r="O626" i="17"/>
  <c r="O625" i="17"/>
  <c r="O624" i="17"/>
  <c r="O623" i="17"/>
  <c r="O622" i="17"/>
  <c r="O621" i="17"/>
  <c r="O620" i="17"/>
  <c r="O619" i="17"/>
  <c r="O618" i="17"/>
  <c r="O617" i="17"/>
  <c r="O616" i="17"/>
  <c r="O615" i="17"/>
  <c r="O614" i="17"/>
  <c r="O613" i="17"/>
  <c r="O612" i="17"/>
  <c r="O611" i="17"/>
  <c r="O610" i="17"/>
  <c r="O609" i="17"/>
  <c r="O545" i="17"/>
  <c r="O393" i="17"/>
  <c r="O578" i="17"/>
  <c r="O579" i="17"/>
  <c r="O580" i="17"/>
  <c r="O581" i="17"/>
  <c r="O582" i="17"/>
  <c r="O583" i="17"/>
  <c r="O584" i="17"/>
  <c r="O585" i="17"/>
  <c r="O586" i="17"/>
  <c r="O587" i="17"/>
  <c r="O588" i="17"/>
  <c r="O589" i="17"/>
  <c r="O590" i="17"/>
  <c r="O591" i="17"/>
  <c r="O592" i="17"/>
  <c r="O593" i="17"/>
  <c r="O594" i="17"/>
  <c r="O595" i="17"/>
  <c r="O596" i="17"/>
  <c r="O597" i="17"/>
  <c r="O598" i="17"/>
  <c r="O599" i="17"/>
  <c r="O600" i="17"/>
  <c r="O601" i="17"/>
  <c r="O602" i="17"/>
  <c r="O603" i="17"/>
  <c r="O604" i="17"/>
  <c r="O605" i="17"/>
  <c r="O606" i="17"/>
  <c r="O607" i="17"/>
  <c r="O608" i="17"/>
  <c r="T181" i="22" a="1"/>
  <c r="T181" i="22" s="1"/>
  <c r="T182" i="22" a="1"/>
  <c r="T182" i="22" s="1"/>
  <c r="T183" i="22" a="1"/>
  <c r="T183" i="22" s="1"/>
  <c r="T184" i="22" a="1"/>
  <c r="T184" i="22" s="1"/>
  <c r="T185" i="22" a="1"/>
  <c r="T185" i="22" s="1"/>
  <c r="T186" i="22" a="1"/>
  <c r="T186" i="22" s="1"/>
  <c r="T187" i="22" a="1"/>
  <c r="T187" i="22" s="1"/>
  <c r="T188" i="22" a="1"/>
  <c r="T188" i="22" s="1"/>
  <c r="T189" i="22" a="1"/>
  <c r="T189" i="22" s="1"/>
  <c r="T190" i="22" a="1"/>
  <c r="T190" i="22" s="1"/>
  <c r="T191" i="22" a="1"/>
  <c r="T191" i="22" s="1"/>
  <c r="T192" i="22" a="1"/>
  <c r="T192" i="22" s="1"/>
  <c r="T193" i="22" a="1"/>
  <c r="T193" i="22" s="1"/>
  <c r="T194" i="22" a="1"/>
  <c r="T194" i="22" s="1"/>
  <c r="T195" i="22" a="1"/>
  <c r="T195" i="22" s="1"/>
  <c r="T196" i="22" a="1"/>
  <c r="T196" i="22" s="1"/>
  <c r="T197" i="22" a="1"/>
  <c r="T197" i="22" s="1"/>
  <c r="T198" i="22" a="1"/>
  <c r="T198" i="22" s="1"/>
  <c r="T199" i="22" a="1"/>
  <c r="T199" i="22" s="1"/>
  <c r="O276" i="17"/>
  <c r="O277" i="17"/>
  <c r="O278" i="17"/>
  <c r="O279" i="17"/>
  <c r="O280" i="17"/>
  <c r="O281" i="17"/>
  <c r="O282" i="17"/>
  <c r="O283" i="17"/>
  <c r="O284" i="17"/>
  <c r="O285" i="17"/>
  <c r="O286" i="17"/>
  <c r="O287" i="17"/>
  <c r="O288" i="17"/>
  <c r="O289" i="17"/>
  <c r="O290" i="17"/>
  <c r="O291" i="17"/>
  <c r="O292" i="17"/>
  <c r="O293" i="17"/>
  <c r="O294" i="17"/>
  <c r="O295" i="17"/>
  <c r="O296" i="17"/>
  <c r="O297" i="17"/>
  <c r="O298" i="17"/>
  <c r="O299" i="17"/>
  <c r="O300" i="17"/>
  <c r="O301" i="17"/>
  <c r="O302" i="17"/>
  <c r="O303" i="17"/>
  <c r="O304" i="17"/>
  <c r="O305" i="17"/>
  <c r="O306" i="17"/>
  <c r="O307" i="17"/>
  <c r="O308" i="17"/>
  <c r="O309" i="17"/>
  <c r="O310" i="17"/>
  <c r="O311" i="17"/>
  <c r="O312" i="17"/>
  <c r="O313" i="17"/>
  <c r="O314" i="17"/>
  <c r="O315" i="17"/>
  <c r="O316" i="17"/>
  <c r="O317" i="17"/>
  <c r="O318" i="17"/>
  <c r="O319" i="17"/>
  <c r="O320" i="17"/>
  <c r="O321" i="17"/>
  <c r="O322" i="17"/>
  <c r="O323" i="17"/>
  <c r="O324" i="17"/>
  <c r="O325" i="17"/>
  <c r="O326" i="17"/>
  <c r="O327" i="17"/>
  <c r="O328" i="17"/>
  <c r="O329" i="17"/>
  <c r="O330" i="17"/>
  <c r="O331" i="17"/>
  <c r="O332" i="17"/>
  <c r="O333" i="17"/>
  <c r="O334" i="17"/>
  <c r="O335" i="17"/>
  <c r="O336" i="17"/>
  <c r="O337" i="17"/>
  <c r="O338" i="17"/>
  <c r="O339" i="17"/>
  <c r="O340" i="17"/>
  <c r="O341" i="17"/>
  <c r="O342" i="17"/>
  <c r="O343" i="17"/>
  <c r="O344" i="17"/>
  <c r="O345" i="17"/>
  <c r="O346" i="17"/>
  <c r="O347" i="17"/>
  <c r="O348" i="17"/>
  <c r="O349" i="17"/>
  <c r="O350" i="17"/>
  <c r="O351" i="17"/>
  <c r="O352" i="17"/>
  <c r="O353" i="17"/>
  <c r="O354" i="17"/>
  <c r="O355" i="17"/>
  <c r="O356" i="17"/>
  <c r="O357" i="17"/>
  <c r="O358" i="17"/>
  <c r="O359" i="17"/>
  <c r="O360" i="17"/>
  <c r="O361" i="17"/>
  <c r="O362" i="17"/>
  <c r="O363" i="17"/>
  <c r="O364" i="17"/>
  <c r="O365" i="17"/>
  <c r="O366" i="17"/>
  <c r="O367" i="17"/>
  <c r="O368" i="17"/>
  <c r="O369" i="17"/>
  <c r="O370" i="17"/>
  <c r="O371" i="17"/>
  <c r="O372" i="17"/>
  <c r="O373" i="17"/>
  <c r="O374" i="17"/>
  <c r="O375" i="17"/>
  <c r="O376" i="17"/>
  <c r="O377" i="17"/>
  <c r="O378" i="17"/>
  <c r="O379" i="17"/>
  <c r="O380" i="17"/>
  <c r="O381" i="17"/>
  <c r="O382" i="17"/>
  <c r="O383" i="17"/>
  <c r="O384" i="17"/>
  <c r="O385" i="17"/>
  <c r="O386" i="17"/>
  <c r="O387" i="17"/>
  <c r="O388" i="17"/>
  <c r="O389" i="17"/>
  <c r="O390" i="17"/>
  <c r="O391" i="17"/>
  <c r="O392" i="17"/>
  <c r="O394" i="17"/>
  <c r="O395" i="17"/>
  <c r="O396" i="17"/>
  <c r="O397" i="17"/>
  <c r="O398" i="17"/>
  <c r="O399" i="17"/>
  <c r="O400" i="17"/>
  <c r="O401" i="17"/>
  <c r="O402" i="17"/>
  <c r="O403" i="17"/>
  <c r="O404" i="17"/>
  <c r="O405" i="17"/>
  <c r="O406" i="17"/>
  <c r="O407" i="17"/>
  <c r="O408" i="17"/>
  <c r="O409" i="17"/>
  <c r="O410" i="17"/>
  <c r="O411" i="17"/>
  <c r="O412" i="17"/>
  <c r="O413" i="17"/>
  <c r="O414" i="17"/>
  <c r="O415" i="17"/>
  <c r="O416" i="17"/>
  <c r="O417" i="17"/>
  <c r="O418" i="17"/>
  <c r="O419" i="17"/>
  <c r="O420" i="17"/>
  <c r="O421" i="17"/>
  <c r="O422" i="17"/>
  <c r="O423" i="17"/>
  <c r="O424" i="17"/>
  <c r="O425" i="17"/>
  <c r="O426" i="17"/>
  <c r="O427" i="17"/>
  <c r="O428" i="17"/>
  <c r="O429" i="17"/>
  <c r="O430" i="17"/>
  <c r="O431" i="17"/>
  <c r="O432" i="17"/>
  <c r="O433" i="17"/>
  <c r="O434" i="17"/>
  <c r="O435" i="17"/>
  <c r="O436" i="17"/>
  <c r="O437" i="17"/>
  <c r="O438" i="17"/>
  <c r="O439" i="17"/>
  <c r="O440" i="17"/>
  <c r="O441" i="17"/>
  <c r="O442" i="17"/>
  <c r="O443" i="17"/>
  <c r="O444" i="17"/>
  <c r="O445" i="17"/>
  <c r="O446" i="17"/>
  <c r="O447" i="17"/>
  <c r="O448" i="17"/>
  <c r="O449" i="17"/>
  <c r="O450" i="17"/>
  <c r="O451" i="17"/>
  <c r="O452" i="17"/>
  <c r="O453" i="17"/>
  <c r="O454" i="17"/>
  <c r="O455" i="17"/>
  <c r="O456" i="17"/>
  <c r="O457" i="17"/>
  <c r="O458" i="17"/>
  <c r="O459" i="17"/>
  <c r="O460" i="17"/>
  <c r="O461" i="17"/>
  <c r="O462" i="17"/>
  <c r="O463" i="17"/>
  <c r="O464" i="17"/>
  <c r="O465" i="17"/>
  <c r="O466" i="17"/>
  <c r="O467" i="17"/>
  <c r="O468" i="17"/>
  <c r="O469" i="17"/>
  <c r="O470" i="17"/>
  <c r="O471" i="17"/>
  <c r="O472" i="17"/>
  <c r="O473" i="17"/>
  <c r="O474" i="17"/>
  <c r="O475" i="17"/>
  <c r="O476" i="17"/>
  <c r="O477" i="17"/>
  <c r="O478" i="17"/>
  <c r="O479" i="17"/>
  <c r="O480" i="17"/>
  <c r="O481" i="17"/>
  <c r="O482" i="17"/>
  <c r="O483" i="17"/>
  <c r="O484" i="17"/>
  <c r="O485" i="17"/>
  <c r="O486" i="17"/>
  <c r="O487" i="17"/>
  <c r="O488" i="17"/>
  <c r="O489" i="17"/>
  <c r="O490" i="17"/>
  <c r="O491" i="17"/>
  <c r="O492" i="17"/>
  <c r="O493" i="17"/>
  <c r="O494" i="17"/>
  <c r="O495" i="17"/>
  <c r="O496" i="17"/>
  <c r="O497" i="17"/>
  <c r="O498" i="17"/>
  <c r="O499" i="17"/>
  <c r="O500" i="17"/>
  <c r="O501" i="17"/>
  <c r="O502" i="17"/>
  <c r="O503" i="17"/>
  <c r="O504" i="17"/>
  <c r="O505" i="17"/>
  <c r="O506" i="17"/>
  <c r="O507" i="17"/>
  <c r="O508" i="17"/>
  <c r="O509" i="17"/>
  <c r="O510" i="17"/>
  <c r="O511" i="17"/>
  <c r="O512" i="17"/>
  <c r="O513" i="17"/>
  <c r="O514" i="17"/>
  <c r="O515" i="17"/>
  <c r="O516" i="17"/>
  <c r="O517" i="17"/>
  <c r="O518" i="17"/>
  <c r="O519" i="17"/>
  <c r="O520" i="17"/>
  <c r="O521" i="17"/>
  <c r="O522" i="17"/>
  <c r="O523" i="17"/>
  <c r="O524" i="17"/>
  <c r="O525" i="17"/>
  <c r="O526" i="17"/>
  <c r="O527" i="17"/>
  <c r="O528" i="17"/>
  <c r="O529" i="17"/>
  <c r="O530" i="17"/>
  <c r="O531" i="17"/>
  <c r="O532" i="17"/>
  <c r="O533" i="17"/>
  <c r="O534" i="17"/>
  <c r="O535" i="17"/>
  <c r="O536" i="17"/>
  <c r="O537" i="17"/>
  <c r="O538" i="17"/>
  <c r="O539" i="17"/>
  <c r="O540" i="17"/>
  <c r="O541" i="17"/>
  <c r="O542" i="17"/>
  <c r="O543" i="17"/>
  <c r="O544" i="17"/>
  <c r="O546" i="17"/>
  <c r="O547" i="17"/>
  <c r="O548" i="17"/>
  <c r="O549" i="17"/>
  <c r="O550" i="17"/>
  <c r="O551" i="17"/>
  <c r="O552" i="17"/>
  <c r="O553" i="17"/>
  <c r="O554" i="17"/>
  <c r="O555" i="17"/>
  <c r="O556" i="17"/>
  <c r="O557" i="17"/>
  <c r="O558" i="17"/>
  <c r="O559" i="17"/>
  <c r="O560" i="17"/>
  <c r="O561" i="17"/>
  <c r="O562" i="17"/>
  <c r="O563" i="17"/>
  <c r="O564" i="17"/>
  <c r="O565" i="17"/>
  <c r="O566" i="17"/>
  <c r="O567" i="17"/>
  <c r="O568" i="17"/>
  <c r="O569" i="17"/>
  <c r="O570" i="17"/>
  <c r="O571" i="17"/>
  <c r="O572" i="17"/>
  <c r="O573" i="17"/>
  <c r="O574" i="17"/>
  <c r="O575" i="17"/>
  <c r="O576" i="17"/>
  <c r="O577" i="17"/>
  <c r="O275" i="17"/>
  <c r="T147" i="22" a="1"/>
  <c r="T147" i="22" s="1"/>
  <c r="T148" i="22" a="1"/>
  <c r="T148" i="22" s="1"/>
  <c r="T149" i="22" a="1"/>
  <c r="T149" i="22" s="1"/>
  <c r="T150" i="22" a="1"/>
  <c r="T150" i="22" s="1"/>
  <c r="T151" i="22" a="1"/>
  <c r="T151" i="22" s="1"/>
  <c r="T152" i="22" a="1"/>
  <c r="T152" i="22" s="1"/>
  <c r="T153" i="22" a="1"/>
  <c r="T153" i="22" s="1"/>
  <c r="T154" i="22" a="1"/>
  <c r="T154" i="22" s="1"/>
  <c r="T155" i="22" a="1"/>
  <c r="T155" i="22" s="1"/>
  <c r="T156" i="22" a="1"/>
  <c r="T156" i="22" s="1"/>
  <c r="T157" i="22" a="1"/>
  <c r="T157" i="22" s="1"/>
  <c r="T158" i="22" a="1"/>
  <c r="T158" i="22" s="1"/>
  <c r="T159" i="22" a="1"/>
  <c r="T159" i="22" s="1"/>
  <c r="T160" i="22" a="1"/>
  <c r="T160" i="22" s="1"/>
  <c r="T161" i="22" a="1"/>
  <c r="T161" i="22" s="1"/>
  <c r="T162" i="22" a="1"/>
  <c r="T162" i="22" s="1"/>
  <c r="T163" i="22" a="1"/>
  <c r="T163" i="22" s="1"/>
  <c r="T164" i="22" a="1"/>
  <c r="T164" i="22" s="1"/>
  <c r="T165" i="22" a="1"/>
  <c r="T165" i="22" s="1"/>
  <c r="T166" i="22" a="1"/>
  <c r="T166" i="22" s="1"/>
  <c r="T167" i="22" a="1"/>
  <c r="T167" i="22" s="1"/>
  <c r="T168" i="22" a="1"/>
  <c r="T168" i="22" s="1"/>
  <c r="T169" i="22" a="1"/>
  <c r="T169" i="22" s="1"/>
  <c r="T170" i="22" a="1"/>
  <c r="T170" i="22" s="1"/>
  <c r="T171" i="22" a="1"/>
  <c r="T171" i="22" s="1"/>
  <c r="T172" i="22" a="1"/>
  <c r="T172" i="22" s="1"/>
  <c r="T173" i="22" a="1"/>
  <c r="T173" i="22" s="1"/>
  <c r="T174" i="22" a="1"/>
  <c r="T174" i="22" s="1"/>
  <c r="T175" i="22" a="1"/>
  <c r="T175" i="22" s="1"/>
  <c r="T176" i="22" a="1"/>
  <c r="T176" i="22" s="1"/>
  <c r="T177" i="22" a="1"/>
  <c r="T177" i="22" s="1"/>
  <c r="T178" i="22" a="1"/>
  <c r="T178" i="22" s="1"/>
  <c r="T179" i="22" a="1"/>
  <c r="T179" i="22" s="1"/>
  <c r="T180" i="22" a="1"/>
  <c r="T180" i="22" s="1"/>
  <c r="T89" i="22" a="1"/>
  <c r="T89" i="22" s="1"/>
  <c r="T90" i="22" a="1"/>
  <c r="T90" i="22" s="1"/>
  <c r="T91" i="22" a="1"/>
  <c r="T91" i="22" s="1"/>
  <c r="T92" i="22" a="1"/>
  <c r="T92" i="22" s="1"/>
  <c r="T93" i="22" a="1"/>
  <c r="T93" i="22" s="1"/>
  <c r="T94" i="22" a="1"/>
  <c r="T94" i="22" s="1"/>
  <c r="T95" i="22" a="1"/>
  <c r="T95" i="22" s="1"/>
  <c r="T96" i="22" a="1"/>
  <c r="T96" i="22" s="1"/>
  <c r="T97" i="22" a="1"/>
  <c r="T97" i="22" s="1"/>
  <c r="T98" i="22" a="1"/>
  <c r="T98" i="22" s="1"/>
  <c r="T99" i="22" a="1"/>
  <c r="T99" i="22" s="1"/>
  <c r="T100" i="22" a="1"/>
  <c r="T100" i="22" s="1"/>
  <c r="T101" i="22" a="1"/>
  <c r="T101" i="22" s="1"/>
  <c r="T102" i="22" a="1"/>
  <c r="T102" i="22" s="1"/>
  <c r="T103" i="22" a="1"/>
  <c r="T103" i="22" s="1"/>
  <c r="T104" i="22" a="1"/>
  <c r="T104" i="22" s="1"/>
  <c r="T105" i="22" a="1"/>
  <c r="T105" i="22" s="1"/>
  <c r="T106" i="22" a="1"/>
  <c r="T106" i="22" s="1"/>
  <c r="T107" i="22" a="1"/>
  <c r="T107" i="22" s="1"/>
  <c r="T108" i="22" a="1"/>
  <c r="T108" i="22" s="1"/>
  <c r="T109" i="22" a="1"/>
  <c r="T109" i="22" s="1"/>
  <c r="T110" i="22" a="1"/>
  <c r="T110" i="22" s="1"/>
  <c r="T111" i="22" a="1"/>
  <c r="T111" i="22" s="1"/>
  <c r="T112" i="22" a="1"/>
  <c r="T112" i="22" s="1"/>
  <c r="T113" i="22" a="1"/>
  <c r="T113" i="22" s="1"/>
  <c r="T114" i="22" a="1"/>
  <c r="T114" i="22" s="1"/>
  <c r="T116" i="22" a="1"/>
  <c r="T116" i="22" s="1"/>
  <c r="T119" i="22" a="1"/>
  <c r="T119" i="22" s="1"/>
  <c r="T120" i="22" a="1"/>
  <c r="T120" i="22" s="1"/>
  <c r="T121" i="22" a="1"/>
  <c r="T121" i="22" s="1"/>
  <c r="T122" i="22" a="1"/>
  <c r="T122" i="22" s="1"/>
  <c r="T123" i="22" a="1"/>
  <c r="T123" i="22" s="1"/>
  <c r="T124" i="22" a="1"/>
  <c r="T124" i="22" s="1"/>
  <c r="T129" i="22" a="1"/>
  <c r="T129" i="22" s="1"/>
  <c r="T130" i="22" a="1"/>
  <c r="T130" i="22" s="1"/>
  <c r="T136" i="22" a="1"/>
  <c r="T136" i="22" s="1"/>
  <c r="T140" i="22" a="1"/>
  <c r="T140" i="22" s="1"/>
  <c r="T141" i="22" a="1"/>
  <c r="T141" i="22" s="1"/>
  <c r="T143" i="22" a="1"/>
  <c r="T143" i="22" s="1"/>
  <c r="T146" i="22" a="1"/>
  <c r="T146" i="22" s="1"/>
  <c r="T145" i="22" a="1"/>
  <c r="T145" i="22" s="1"/>
  <c r="T144" i="22" a="1"/>
  <c r="T144" i="22" s="1"/>
  <c r="T142" i="22" a="1"/>
  <c r="T142" i="22" s="1"/>
  <c r="T139" i="22" a="1"/>
  <c r="T139" i="22" s="1"/>
  <c r="T138" i="22" a="1"/>
  <c r="T138" i="22" s="1"/>
  <c r="T137" i="22" a="1"/>
  <c r="T137" i="22" s="1"/>
  <c r="T135" i="22" a="1"/>
  <c r="T135" i="22" s="1"/>
  <c r="T134" i="22" a="1"/>
  <c r="T134" i="22" s="1"/>
  <c r="T133" i="22" a="1"/>
  <c r="T133" i="22" s="1"/>
  <c r="T132" i="22" a="1"/>
  <c r="T132" i="22" s="1"/>
  <c r="T131" i="22" a="1"/>
  <c r="T131" i="22" s="1"/>
  <c r="T128" i="22" a="1"/>
  <c r="T128" i="22" s="1"/>
  <c r="T127" i="22" a="1"/>
  <c r="T127" i="22" s="1"/>
  <c r="T125" i="22" a="1"/>
  <c r="T125" i="22" s="1"/>
  <c r="T118" i="22" a="1"/>
  <c r="T118" i="22" s="1"/>
  <c r="T117" i="22" a="1"/>
  <c r="T117" i="22" s="1"/>
  <c r="T115" i="22" a="1"/>
  <c r="T115" i="22" s="1"/>
  <c r="H106" i="12"/>
  <c r="B119" i="12"/>
  <c r="C119" i="12"/>
  <c r="D119" i="12"/>
  <c r="E119" i="12"/>
  <c r="F119" i="12"/>
  <c r="G119" i="12"/>
  <c r="H119" i="12"/>
  <c r="F106" i="12"/>
  <c r="T65" i="22" a="1"/>
  <c r="T65" i="22" s="1"/>
  <c r="T66" i="22" a="1"/>
  <c r="T66" i="22" s="1"/>
  <c r="T67" i="22" a="1"/>
  <c r="T67" i="22" s="1"/>
  <c r="T68" i="22" a="1"/>
  <c r="T68" i="22" s="1"/>
  <c r="T69" i="22" a="1"/>
  <c r="T69" i="22" s="1"/>
  <c r="T70" i="22" a="1"/>
  <c r="T70" i="22" s="1"/>
  <c r="T71" i="22" a="1"/>
  <c r="T71" i="22" s="1"/>
  <c r="T72" i="22" a="1"/>
  <c r="T72" i="22" s="1"/>
  <c r="T73" i="22" a="1"/>
  <c r="T73" i="22" s="1"/>
  <c r="T74" i="22" a="1"/>
  <c r="T74" i="22" s="1"/>
  <c r="T75" i="22" a="1"/>
  <c r="T75" i="22" s="1"/>
  <c r="T76" i="22" a="1"/>
  <c r="T76" i="22" s="1"/>
  <c r="T77" i="22" a="1"/>
  <c r="T77" i="22" s="1"/>
  <c r="T78" i="22" a="1"/>
  <c r="T78" i="22" s="1"/>
  <c r="T79" i="22" a="1"/>
  <c r="T79" i="22" s="1"/>
  <c r="T80" i="22" a="1"/>
  <c r="T80" i="22" s="1"/>
  <c r="T81" i="22" a="1"/>
  <c r="T81" i="22" s="1"/>
  <c r="T82" i="22" a="1"/>
  <c r="T82" i="22" s="1"/>
  <c r="T83" i="22" a="1"/>
  <c r="T83" i="22" s="1"/>
  <c r="T84" i="22" a="1"/>
  <c r="T84" i="22" s="1"/>
  <c r="T85" i="22" a="1"/>
  <c r="T85" i="22" s="1"/>
  <c r="T86" i="22" a="1"/>
  <c r="T86" i="22" s="1"/>
  <c r="T87" i="22" a="1"/>
  <c r="T87" i="22" s="1"/>
  <c r="T88" i="22" a="1"/>
  <c r="T88" i="22" s="1"/>
  <c r="O166" i="17"/>
  <c r="O167" i="17"/>
  <c r="O168" i="17"/>
  <c r="O169" i="17"/>
  <c r="O170" i="17"/>
  <c r="O171" i="17"/>
  <c r="O172" i="17"/>
  <c r="O173" i="17"/>
  <c r="O174" i="17"/>
  <c r="O175" i="17"/>
  <c r="O176" i="17"/>
  <c r="O177" i="17"/>
  <c r="O178" i="17"/>
  <c r="O179" i="17"/>
  <c r="O180" i="17"/>
  <c r="O181" i="17"/>
  <c r="O182" i="17"/>
  <c r="O183" i="17"/>
  <c r="O184" i="17"/>
  <c r="O185" i="17"/>
  <c r="O186" i="17"/>
  <c r="O187" i="17"/>
  <c r="O188" i="17"/>
  <c r="O189" i="17"/>
  <c r="O190" i="17"/>
  <c r="O191" i="17"/>
  <c r="O192" i="17"/>
  <c r="O193" i="17"/>
  <c r="O194" i="17"/>
  <c r="O195" i="17"/>
  <c r="O196" i="17"/>
  <c r="O197" i="17"/>
  <c r="O198" i="17"/>
  <c r="O199" i="17"/>
  <c r="O200" i="17"/>
  <c r="O201" i="17"/>
  <c r="O202" i="17"/>
  <c r="O203" i="17"/>
  <c r="O204" i="17"/>
  <c r="O205" i="17"/>
  <c r="O206" i="17"/>
  <c r="O207" i="17"/>
  <c r="O208" i="17"/>
  <c r="O209" i="17"/>
  <c r="O210" i="17"/>
  <c r="O211" i="17"/>
  <c r="O212" i="17"/>
  <c r="O213" i="17"/>
  <c r="O214" i="17"/>
  <c r="O215" i="17"/>
  <c r="O216" i="17"/>
  <c r="O217" i="17"/>
  <c r="O218" i="17"/>
  <c r="O219" i="17"/>
  <c r="O220" i="17"/>
  <c r="O221" i="17"/>
  <c r="O222" i="17"/>
  <c r="O223" i="17"/>
  <c r="O224" i="17"/>
  <c r="O225" i="17"/>
  <c r="O226" i="17"/>
  <c r="O227" i="17"/>
  <c r="O228" i="17"/>
  <c r="O229" i="17"/>
  <c r="O230" i="17"/>
  <c r="O231" i="17"/>
  <c r="O232" i="17"/>
  <c r="O233" i="17"/>
  <c r="O234" i="17"/>
  <c r="O235" i="17"/>
  <c r="O236" i="17"/>
  <c r="O237" i="17"/>
  <c r="O238" i="17"/>
  <c r="O239" i="17"/>
  <c r="O240" i="17"/>
  <c r="O241" i="17"/>
  <c r="O242" i="17"/>
  <c r="O243" i="17"/>
  <c r="O244" i="17"/>
  <c r="O245" i="17"/>
  <c r="O246" i="17"/>
  <c r="O247" i="17"/>
  <c r="O248" i="17"/>
  <c r="O249" i="17"/>
  <c r="O250" i="17"/>
  <c r="O251" i="17"/>
  <c r="O252" i="17"/>
  <c r="O253" i="17"/>
  <c r="O254" i="17"/>
  <c r="O255" i="17"/>
  <c r="O256" i="17"/>
  <c r="O257" i="17"/>
  <c r="O258" i="17"/>
  <c r="O259" i="17"/>
  <c r="O260" i="17"/>
  <c r="O261" i="17"/>
  <c r="O262" i="17"/>
  <c r="O263" i="17"/>
  <c r="O264" i="17"/>
  <c r="O265" i="17"/>
  <c r="O266" i="17"/>
  <c r="O267" i="17"/>
  <c r="O268" i="17"/>
  <c r="O269" i="17"/>
  <c r="O270" i="17"/>
  <c r="O271" i="17"/>
  <c r="O272" i="17"/>
  <c r="O273" i="17"/>
  <c r="O274" i="17"/>
  <c r="G107" i="12"/>
  <c r="G108" i="12"/>
  <c r="G109" i="12"/>
  <c r="G110" i="12"/>
  <c r="G111" i="12"/>
  <c r="G112" i="12"/>
  <c r="G113" i="12"/>
  <c r="G114" i="12"/>
  <c r="G115" i="12"/>
  <c r="G116" i="12"/>
  <c r="G117" i="12"/>
  <c r="G118" i="12"/>
  <c r="G106" i="12"/>
  <c r="H107" i="12"/>
  <c r="H108" i="12"/>
  <c r="H109" i="12"/>
  <c r="H110" i="12"/>
  <c r="H111" i="12"/>
  <c r="H112" i="12"/>
  <c r="H113" i="12"/>
  <c r="H114" i="12"/>
  <c r="H115" i="12"/>
  <c r="H116" i="12"/>
  <c r="H117" i="12"/>
  <c r="H118" i="12"/>
  <c r="F107" i="12"/>
  <c r="F108" i="12"/>
  <c r="F109" i="12"/>
  <c r="F110" i="12"/>
  <c r="F111" i="12"/>
  <c r="F112" i="12"/>
  <c r="F113" i="12"/>
  <c r="F114" i="12"/>
  <c r="F115" i="12"/>
  <c r="F116" i="12"/>
  <c r="F117" i="12"/>
  <c r="F118" i="12"/>
  <c r="O136" i="17"/>
  <c r="O137" i="17"/>
  <c r="O138" i="17"/>
  <c r="O139" i="17"/>
  <c r="O140" i="17"/>
  <c r="O141" i="17"/>
  <c r="O142" i="17"/>
  <c r="O143" i="17"/>
  <c r="O144" i="17"/>
  <c r="O145" i="17"/>
  <c r="O146" i="17"/>
  <c r="O147" i="17"/>
  <c r="O148" i="17"/>
  <c r="O149" i="17"/>
  <c r="O150" i="17"/>
  <c r="O151" i="17"/>
  <c r="O152" i="17"/>
  <c r="O153" i="17"/>
  <c r="O154" i="17"/>
  <c r="O155" i="17"/>
  <c r="O156" i="17"/>
  <c r="O157" i="17"/>
  <c r="O158" i="17"/>
  <c r="O159" i="17"/>
  <c r="O160" i="17"/>
  <c r="O161" i="17"/>
  <c r="O162" i="17"/>
  <c r="O163" i="17"/>
  <c r="O164" i="17"/>
  <c r="O165" i="17"/>
  <c r="T58" i="22" a="1"/>
  <c r="T58" i="22" s="1"/>
  <c r="T56" i="22" a="1"/>
  <c r="T56" i="22" s="1"/>
  <c r="T57" i="22" a="1"/>
  <c r="T57" i="22" s="1"/>
  <c r="T59" i="22" a="1"/>
  <c r="T59" i="22" s="1"/>
  <c r="T60" i="22" a="1"/>
  <c r="T60" i="22" s="1"/>
  <c r="T61" i="22" a="1"/>
  <c r="T61" i="22" s="1"/>
  <c r="T62" i="22" a="1"/>
  <c r="T62" i="22" s="1"/>
  <c r="T63" i="22" a="1"/>
  <c r="T63" i="22" s="1"/>
  <c r="T64" i="22" a="1"/>
  <c r="T64" i="22" s="1"/>
  <c r="B118" i="12"/>
  <c r="C118" i="12"/>
  <c r="D118" i="12"/>
  <c r="E118" i="12"/>
  <c r="B92" i="12"/>
  <c r="C98" i="12"/>
  <c r="C97" i="12"/>
  <c r="C96" i="12"/>
  <c r="C95" i="12"/>
  <c r="C94" i="12"/>
  <c r="C93" i="12"/>
  <c r="C92" i="12"/>
  <c r="C90" i="12"/>
  <c r="C89" i="12"/>
  <c r="C88" i="12"/>
  <c r="C87" i="12"/>
  <c r="C82" i="12"/>
  <c r="C83" i="12"/>
  <c r="C84" i="12"/>
  <c r="C85" i="12"/>
  <c r="C81" i="12"/>
  <c r="B90" i="12"/>
  <c r="B82" i="12"/>
  <c r="B83" i="12"/>
  <c r="B84" i="12"/>
  <c r="B85" i="12"/>
  <c r="B87" i="12"/>
  <c r="B88" i="12"/>
  <c r="B89" i="12"/>
  <c r="B93" i="12"/>
  <c r="B94" i="12"/>
  <c r="B95" i="12"/>
  <c r="B96" i="12"/>
  <c r="B97" i="12"/>
  <c r="B98" i="12"/>
  <c r="B81" i="12"/>
  <c r="C106" i="12"/>
  <c r="O80" i="17"/>
  <c r="O81" i="17"/>
  <c r="O82" i="17"/>
  <c r="O83" i="17"/>
  <c r="O84" i="17"/>
  <c r="O85" i="17"/>
  <c r="O86" i="17"/>
  <c r="O87" i="17"/>
  <c r="O88" i="17"/>
  <c r="O89" i="17"/>
  <c r="O90" i="17"/>
  <c r="O91" i="17"/>
  <c r="O92" i="17"/>
  <c r="O93" i="17"/>
  <c r="O94" i="17"/>
  <c r="O95" i="17"/>
  <c r="O96" i="17"/>
  <c r="O97" i="17"/>
  <c r="O98" i="17"/>
  <c r="O99" i="17"/>
  <c r="O100" i="17"/>
  <c r="O101" i="17"/>
  <c r="O102" i="17"/>
  <c r="O103" i="17"/>
  <c r="O104" i="17"/>
  <c r="O105" i="17"/>
  <c r="O106" i="17"/>
  <c r="O107" i="17"/>
  <c r="O108" i="17"/>
  <c r="O109" i="17"/>
  <c r="O110" i="17"/>
  <c r="O111" i="17"/>
  <c r="O112" i="17"/>
  <c r="O113" i="17"/>
  <c r="O114" i="17"/>
  <c r="O115" i="17"/>
  <c r="O116" i="17"/>
  <c r="O117" i="17"/>
  <c r="O118" i="17"/>
  <c r="O119" i="17"/>
  <c r="O120" i="17"/>
  <c r="O121" i="17"/>
  <c r="O122" i="17"/>
  <c r="O123" i="17"/>
  <c r="O124" i="17"/>
  <c r="O125" i="17"/>
  <c r="O126" i="17"/>
  <c r="O127" i="17"/>
  <c r="O128" i="17"/>
  <c r="O129" i="17"/>
  <c r="O130" i="17"/>
  <c r="O131" i="17"/>
  <c r="O132" i="17"/>
  <c r="O133" i="17"/>
  <c r="O134" i="17"/>
  <c r="O135" i="17"/>
  <c r="B117" i="12"/>
  <c r="C117" i="12"/>
  <c r="D117" i="12"/>
  <c r="E117" i="12"/>
  <c r="C109" i="12"/>
  <c r="B106" i="12"/>
  <c r="B107" i="12"/>
  <c r="C107" i="12"/>
  <c r="B108" i="12"/>
  <c r="C108" i="12"/>
  <c r="D108" i="12"/>
  <c r="E108" i="12"/>
  <c r="B109" i="12"/>
  <c r="D109" i="12"/>
  <c r="E109" i="12"/>
  <c r="B110" i="12"/>
  <c r="C110" i="12"/>
  <c r="D110" i="12"/>
  <c r="E110" i="12"/>
  <c r="B111" i="12"/>
  <c r="C111" i="12"/>
  <c r="D111" i="12"/>
  <c r="E111" i="12"/>
  <c r="B112" i="12"/>
  <c r="C112" i="12"/>
  <c r="D112" i="12"/>
  <c r="E112" i="12"/>
  <c r="B113" i="12"/>
  <c r="C113" i="12"/>
  <c r="B114" i="12"/>
  <c r="C114" i="12"/>
  <c r="D114" i="12"/>
  <c r="E114" i="12"/>
  <c r="B115" i="12"/>
  <c r="C115" i="12"/>
  <c r="D115" i="12"/>
  <c r="E115" i="12"/>
  <c r="B116" i="12"/>
  <c r="C116" i="12"/>
  <c r="D116" i="12"/>
  <c r="E116" i="12"/>
  <c r="T25" i="22" a="1"/>
  <c r="T25" i="22" s="1"/>
  <c r="T26" i="22" a="1"/>
  <c r="T26" i="22" s="1"/>
  <c r="T27" i="22" a="1"/>
  <c r="T27" i="22" s="1"/>
  <c r="T28" i="22" a="1"/>
  <c r="T28" i="22" s="1"/>
  <c r="T29" i="22" a="1"/>
  <c r="T29" i="22" s="1"/>
  <c r="T30" i="22" a="1"/>
  <c r="T30" i="22" s="1"/>
  <c r="T31" i="22" a="1"/>
  <c r="T31" i="22" s="1"/>
  <c r="T32" i="22" a="1"/>
  <c r="T32" i="22" s="1"/>
  <c r="T33" i="22" a="1"/>
  <c r="T33" i="22" s="1"/>
  <c r="T34" i="22" a="1"/>
  <c r="T34" i="22" s="1"/>
  <c r="T35" i="22" a="1"/>
  <c r="T35" i="22" s="1"/>
  <c r="T36" i="22" a="1"/>
  <c r="T36" i="22" s="1"/>
  <c r="T37" i="22" a="1"/>
  <c r="T37" i="22" s="1"/>
  <c r="T38" i="22" a="1"/>
  <c r="T38" i="22" s="1"/>
  <c r="T39" i="22" a="1"/>
  <c r="T39" i="22" s="1"/>
  <c r="T40" i="22" a="1"/>
  <c r="T40" i="22" s="1"/>
  <c r="T41" i="22" a="1"/>
  <c r="T41" i="22" s="1"/>
  <c r="T42" i="22" a="1"/>
  <c r="T42" i="22" s="1"/>
  <c r="T43" i="22" a="1"/>
  <c r="T43" i="22" s="1"/>
  <c r="T44" i="22" a="1"/>
  <c r="T44" i="22" s="1"/>
  <c r="T45" i="22" a="1"/>
  <c r="T45" i="22" s="1"/>
  <c r="T46" i="22" a="1"/>
  <c r="T46" i="22" s="1"/>
  <c r="T47" i="22" a="1"/>
  <c r="T47" i="22" s="1"/>
  <c r="T48" i="22" a="1"/>
  <c r="T48" i="22" s="1"/>
  <c r="T49" i="22" a="1"/>
  <c r="T49" i="22" s="1"/>
  <c r="T50" i="22" a="1"/>
  <c r="T50" i="22" s="1"/>
  <c r="T51" i="22" a="1"/>
  <c r="T51" i="22" s="1"/>
  <c r="T52" i="22" a="1"/>
  <c r="T52" i="22" s="1"/>
  <c r="T53" i="22" a="1"/>
  <c r="T53" i="22" s="1"/>
  <c r="T54" i="22" a="1"/>
  <c r="T54" i="22" s="1"/>
  <c r="T55" i="22" a="1"/>
  <c r="T55" i="22" s="1"/>
  <c r="K24" i="22"/>
  <c r="O57" i="17"/>
  <c r="O58" i="17"/>
  <c r="O59" i="17"/>
  <c r="O60" i="17"/>
  <c r="O61" i="17"/>
  <c r="O62" i="17"/>
  <c r="O63" i="17"/>
  <c r="O64" i="17"/>
  <c r="O65" i="17"/>
  <c r="O66" i="17"/>
  <c r="O67" i="17"/>
  <c r="O68" i="17"/>
  <c r="O69" i="17"/>
  <c r="O70" i="17"/>
  <c r="O71" i="17"/>
  <c r="O72" i="17"/>
  <c r="O73" i="17"/>
  <c r="O74" i="17"/>
  <c r="O75" i="17"/>
  <c r="O76" i="17"/>
  <c r="O77" i="17"/>
  <c r="O78" i="17"/>
  <c r="O79" i="17"/>
  <c r="T18" i="22" a="1"/>
  <c r="T18" i="22" s="1"/>
  <c r="T19" i="22" a="1"/>
  <c r="T19" i="22" s="1"/>
  <c r="T20" i="22" a="1"/>
  <c r="T20" i="22" s="1"/>
  <c r="T21" i="22" a="1"/>
  <c r="T21" i="22" s="1"/>
  <c r="T22" i="22" a="1"/>
  <c r="T22" i="22" s="1"/>
  <c r="T23" i="22" a="1"/>
  <c r="T23" i="22" s="1"/>
  <c r="T24" i="22" a="1"/>
  <c r="T24" i="22" s="1"/>
  <c r="P87" i="12"/>
  <c r="P88" i="12"/>
  <c r="P89" i="12"/>
  <c r="P90" i="12"/>
  <c r="O87" i="12"/>
  <c r="O88" i="12"/>
  <c r="O89" i="12"/>
  <c r="O90" i="12"/>
  <c r="N80" i="12" a="1"/>
  <c r="N80" i="12" s="1"/>
  <c r="S2" i="15" a="1"/>
  <c r="T18" i="15" s="1"/>
  <c r="Z7" i="12"/>
  <c r="Y7" i="12"/>
  <c r="X7" i="12"/>
  <c r="W7" i="12"/>
  <c r="V7" i="12"/>
  <c r="R7" i="12"/>
  <c r="Q7" i="12"/>
  <c r="P7" i="12"/>
  <c r="O7" i="12"/>
  <c r="N7" i="12"/>
  <c r="Z6" i="12"/>
  <c r="Y6" i="12"/>
  <c r="X6" i="12"/>
  <c r="W6" i="12"/>
  <c r="V6" i="12"/>
  <c r="R6" i="12"/>
  <c r="Q6" i="12"/>
  <c r="P6" i="12"/>
  <c r="O6" i="12"/>
  <c r="N6" i="12"/>
  <c r="Z5" i="12"/>
  <c r="Y5" i="12"/>
  <c r="X5" i="12"/>
  <c r="W5" i="12"/>
  <c r="V5" i="12"/>
  <c r="R5" i="12"/>
  <c r="Q5" i="12"/>
  <c r="P5" i="12"/>
  <c r="O5" i="12"/>
  <c r="N5" i="12"/>
  <c r="Z4" i="12"/>
  <c r="Y4" i="12"/>
  <c r="X4" i="12"/>
  <c r="W4" i="12"/>
  <c r="V4" i="12"/>
  <c r="R4" i="12"/>
  <c r="Q4" i="12"/>
  <c r="P4" i="12"/>
  <c r="O4" i="12"/>
  <c r="N4" i="12"/>
  <c r="B48" i="12"/>
  <c r="B56" i="12"/>
  <c r="B55" i="12"/>
  <c r="B54" i="12"/>
  <c r="B53" i="12"/>
  <c r="B49" i="12"/>
  <c r="B51" i="12"/>
  <c r="B50" i="12"/>
  <c r="B47" i="12"/>
  <c r="B46" i="12"/>
  <c r="B45" i="12"/>
  <c r="B44" i="12"/>
  <c r="B43" i="12"/>
  <c r="B42" i="12"/>
  <c r="B41" i="12"/>
  <c r="D14" i="12"/>
  <c r="C21" i="12"/>
  <c r="C20" i="12"/>
  <c r="C19" i="12"/>
  <c r="T3" i="22" a="1"/>
  <c r="T3" i="22" s="1"/>
  <c r="T4" i="22" a="1"/>
  <c r="T4" i="22"/>
  <c r="T5" i="22" a="1"/>
  <c r="T5" i="22" s="1"/>
  <c r="T6" i="22" a="1"/>
  <c r="T6" i="22" s="1"/>
  <c r="T7" i="22" a="1"/>
  <c r="T7" i="22" s="1"/>
  <c r="T8" i="22" a="1"/>
  <c r="T8" i="22" s="1"/>
  <c r="T9" i="22" a="1"/>
  <c r="T9" i="22" s="1"/>
  <c r="T10" i="22" a="1"/>
  <c r="T10" i="22" s="1"/>
  <c r="T11" i="22" a="1"/>
  <c r="T11" i="22" s="1"/>
  <c r="T12" i="22" a="1"/>
  <c r="T12" i="22" s="1"/>
  <c r="T13" i="22" a="1"/>
  <c r="T13" i="22" s="1"/>
  <c r="T14" i="22" a="1"/>
  <c r="T14" i="22" s="1"/>
  <c r="T15" i="22" a="1"/>
  <c r="T15" i="22" s="1"/>
  <c r="T16" i="22" a="1"/>
  <c r="T16" i="22" s="1"/>
  <c r="T17" i="22" a="1"/>
  <c r="T17" i="22" s="1"/>
  <c r="T2" i="22" a="1"/>
  <c r="T2" i="22" s="1"/>
  <c r="W1" i="22"/>
  <c r="P192" i="22" s="1"/>
  <c r="T28" i="15"/>
  <c r="T19" i="15"/>
  <c r="T8" i="15"/>
  <c r="T49" i="15"/>
  <c r="T54" i="15"/>
  <c r="T46" i="15"/>
  <c r="T45" i="15"/>
  <c r="T37" i="15"/>
  <c r="P83" i="12"/>
  <c r="P86" i="12"/>
  <c r="O86" i="12"/>
  <c r="O3" i="17"/>
  <c r="O4" i="17"/>
  <c r="O5" i="17"/>
  <c r="O6" i="17"/>
  <c r="O7" i="17"/>
  <c r="O8" i="17"/>
  <c r="O9" i="17"/>
  <c r="O10" i="17"/>
  <c r="O11" i="17"/>
  <c r="O12" i="17"/>
  <c r="O13" i="17"/>
  <c r="O14" i="17"/>
  <c r="O15" i="17"/>
  <c r="O16" i="17"/>
  <c r="O17" i="17"/>
  <c r="O18" i="17"/>
  <c r="O19" i="17"/>
  <c r="O20" i="17"/>
  <c r="O21" i="17"/>
  <c r="O22" i="17"/>
  <c r="O23" i="17"/>
  <c r="O24" i="17"/>
  <c r="O25" i="17"/>
  <c r="O26" i="17"/>
  <c r="O27" i="17"/>
  <c r="O28" i="17"/>
  <c r="O29" i="17"/>
  <c r="O30" i="17"/>
  <c r="O31" i="17"/>
  <c r="O32" i="17"/>
  <c r="O33" i="17"/>
  <c r="O34" i="17"/>
  <c r="O35" i="17"/>
  <c r="O36" i="17"/>
  <c r="O37" i="17"/>
  <c r="O38" i="17"/>
  <c r="O39" i="17"/>
  <c r="O40" i="17"/>
  <c r="O41" i="17"/>
  <c r="O42" i="17"/>
  <c r="O43" i="17"/>
  <c r="O44" i="17"/>
  <c r="O45" i="17"/>
  <c r="O46" i="17"/>
  <c r="O47" i="17"/>
  <c r="O48" i="17"/>
  <c r="O49" i="17"/>
  <c r="O50" i="17"/>
  <c r="O51" i="17"/>
  <c r="O52" i="17"/>
  <c r="O53" i="17"/>
  <c r="O54" i="17"/>
  <c r="O55" i="17"/>
  <c r="O56" i="17"/>
  <c r="O2" i="17"/>
  <c r="Q1" i="17"/>
  <c r="N643" i="17" s="1"/>
  <c r="J21" i="12"/>
  <c r="J20" i="12"/>
  <c r="J19" i="12"/>
  <c r="D15" i="12"/>
  <c r="S486" i="14" a="1"/>
  <c r="S486" i="14"/>
  <c r="S487" i="14" a="1"/>
  <c r="S487" i="14"/>
  <c r="S488" i="14" a="1"/>
  <c r="S488" i="14"/>
  <c r="S489" i="14" a="1"/>
  <c r="S489" i="14"/>
  <c r="S490" i="14" a="1"/>
  <c r="S490" i="14"/>
  <c r="S491" i="14" a="1"/>
  <c r="S491" i="14"/>
  <c r="S492" i="14" a="1"/>
  <c r="S492" i="14"/>
  <c r="S493" i="14" a="1"/>
  <c r="S493" i="14"/>
  <c r="S494" i="14" a="1"/>
  <c r="S494" i="14"/>
  <c r="S495" i="14" a="1"/>
  <c r="S495" i="14"/>
  <c r="S496" i="14" a="1"/>
  <c r="S496" i="14"/>
  <c r="S497" i="14" a="1"/>
  <c r="S497" i="14"/>
  <c r="S498" i="14" a="1"/>
  <c r="S498" i="14"/>
  <c r="S499" i="14" a="1"/>
  <c r="S499" i="14"/>
  <c r="S500" i="14" a="1"/>
  <c r="S500" i="14"/>
  <c r="S501" i="14" a="1"/>
  <c r="S501" i="14"/>
  <c r="S502" i="14" a="1"/>
  <c r="S502" i="14"/>
  <c r="S503" i="14" a="1"/>
  <c r="S503" i="14"/>
  <c r="O1004" i="15"/>
  <c r="O1005" i="15"/>
  <c r="O1006" i="15"/>
  <c r="O1007" i="15"/>
  <c r="O1008" i="15"/>
  <c r="O1009" i="15"/>
  <c r="O1010" i="15"/>
  <c r="O1011" i="15"/>
  <c r="O1012" i="15"/>
  <c r="O1013" i="15"/>
  <c r="O1014" i="15"/>
  <c r="O1015" i="15"/>
  <c r="O1016" i="15"/>
  <c r="O1017" i="15"/>
  <c r="O1018" i="15"/>
  <c r="O1019" i="15"/>
  <c r="O1020" i="15"/>
  <c r="O1021" i="15"/>
  <c r="O1022" i="15"/>
  <c r="O1023" i="15"/>
  <c r="O1024" i="15"/>
  <c r="O1025" i="15"/>
  <c r="O1026" i="15"/>
  <c r="O1027" i="15"/>
  <c r="O1028" i="15"/>
  <c r="O1029" i="15"/>
  <c r="O1030" i="15"/>
  <c r="O1031" i="15"/>
  <c r="O1032" i="15"/>
  <c r="O1033" i="15"/>
  <c r="O1034" i="15"/>
  <c r="O1035" i="15"/>
  <c r="O1036" i="15"/>
  <c r="O1037" i="15"/>
  <c r="O1038" i="15"/>
  <c r="O1039" i="15"/>
  <c r="O1040" i="15"/>
  <c r="O1041" i="15"/>
  <c r="O1042" i="15"/>
  <c r="O1043" i="15"/>
  <c r="O1044" i="15"/>
  <c r="O1045" i="15"/>
  <c r="O1046" i="15"/>
  <c r="O1047" i="15"/>
  <c r="O1048" i="15"/>
  <c r="O1049" i="15"/>
  <c r="O1050" i="15"/>
  <c r="O1051" i="15"/>
  <c r="O1052" i="15"/>
  <c r="O1053" i="15"/>
  <c r="O1054" i="15"/>
  <c r="O1055" i="15"/>
  <c r="O1056" i="15"/>
  <c r="O1057" i="15"/>
  <c r="O1058" i="15"/>
  <c r="O1059" i="15"/>
  <c r="O1060" i="15"/>
  <c r="O1061" i="15"/>
  <c r="O1062" i="15"/>
  <c r="O1063" i="15"/>
  <c r="O1064" i="15"/>
  <c r="O1065" i="15"/>
  <c r="O1066" i="15"/>
  <c r="O1067" i="15"/>
  <c r="O1068" i="15"/>
  <c r="O1069" i="15"/>
  <c r="O1070" i="15"/>
  <c r="O1071" i="15"/>
  <c r="O1072" i="15"/>
  <c r="O1073" i="15"/>
  <c r="O1074" i="15"/>
  <c r="O1075" i="15"/>
  <c r="O1076" i="15"/>
  <c r="O1077" i="15"/>
  <c r="O1078" i="15"/>
  <c r="O1079" i="15"/>
  <c r="O1080" i="15"/>
  <c r="O1081" i="15"/>
  <c r="O1082" i="15"/>
  <c r="O1083" i="15"/>
  <c r="O1084" i="15"/>
  <c r="O1085" i="15"/>
  <c r="O1086" i="15"/>
  <c r="O1087" i="15"/>
  <c r="O1088" i="15"/>
  <c r="O1089" i="15"/>
  <c r="O1090" i="15"/>
  <c r="O1091" i="15"/>
  <c r="O1092" i="15"/>
  <c r="O1093" i="15"/>
  <c r="O1094" i="15"/>
  <c r="O1095" i="15"/>
  <c r="O1096" i="15"/>
  <c r="O1097" i="15"/>
  <c r="O1098" i="15"/>
  <c r="O1099" i="15"/>
  <c r="O1100" i="15"/>
  <c r="O1101" i="15"/>
  <c r="O1102" i="15"/>
  <c r="O1103" i="15"/>
  <c r="O1104" i="15"/>
  <c r="O1105" i="15"/>
  <c r="O1106" i="15"/>
  <c r="O1107" i="15"/>
  <c r="O1108" i="15"/>
  <c r="O1109" i="15"/>
  <c r="O1110" i="15"/>
  <c r="O1111" i="15"/>
  <c r="O1112" i="15"/>
  <c r="O1113" i="15"/>
  <c r="O1114" i="15"/>
  <c r="O1115" i="15"/>
  <c r="O1116" i="15"/>
  <c r="O1117" i="15"/>
  <c r="O1118" i="15"/>
  <c r="O1119" i="15"/>
  <c r="O1120" i="15"/>
  <c r="O1121" i="15"/>
  <c r="O1122" i="15"/>
  <c r="O1123" i="15"/>
  <c r="O1124" i="15"/>
  <c r="O1125" i="15"/>
  <c r="O1126" i="15"/>
  <c r="O1127" i="15"/>
  <c r="O1128" i="15"/>
  <c r="O1129" i="15"/>
  <c r="O1130" i="15"/>
  <c r="O1131" i="15"/>
  <c r="O1132" i="15"/>
  <c r="O1133" i="15"/>
  <c r="O1134" i="15"/>
  <c r="O1135" i="15"/>
  <c r="O1136" i="15"/>
  <c r="O1137" i="15"/>
  <c r="O1138" i="15"/>
  <c r="O1139" i="15"/>
  <c r="O1140" i="15"/>
  <c r="O1141" i="15"/>
  <c r="O1142" i="15"/>
  <c r="O1143" i="15"/>
  <c r="O1144" i="15"/>
  <c r="O1145" i="15"/>
  <c r="O1146" i="15"/>
  <c r="O1147" i="15"/>
  <c r="O1148" i="15"/>
  <c r="O1149" i="15"/>
  <c r="O1150" i="15"/>
  <c r="O1151" i="15"/>
  <c r="O1152" i="15"/>
  <c r="O1153" i="15"/>
  <c r="O1154" i="15"/>
  <c r="O1155" i="15"/>
  <c r="O1156" i="15"/>
  <c r="O1157" i="15"/>
  <c r="O1158" i="15"/>
  <c r="O1159" i="15"/>
  <c r="D13" i="12"/>
  <c r="D12" i="12"/>
  <c r="D20" i="12"/>
  <c r="D19" i="12"/>
  <c r="S441" i="14" a="1"/>
  <c r="S441" i="14"/>
  <c r="S442" i="14" a="1"/>
  <c r="S442" i="14"/>
  <c r="S443" i="14" a="1"/>
  <c r="S443" i="14"/>
  <c r="S444" i="14" a="1"/>
  <c r="S444" i="14"/>
  <c r="S445" i="14" a="1"/>
  <c r="S445" i="14"/>
  <c r="S446" i="14" a="1"/>
  <c r="S446" i="14"/>
  <c r="S447" i="14" a="1"/>
  <c r="S447" i="14"/>
  <c r="S448" i="14" a="1"/>
  <c r="S448" i="14"/>
  <c r="S449" i="14" a="1"/>
  <c r="S449" i="14"/>
  <c r="S450" i="14" a="1"/>
  <c r="S450" i="14"/>
  <c r="S451" i="14" a="1"/>
  <c r="S451" i="14"/>
  <c r="S452" i="14" a="1"/>
  <c r="S452" i="14"/>
  <c r="S453" i="14" a="1"/>
  <c r="S453" i="14"/>
  <c r="S454" i="14" a="1"/>
  <c r="S454" i="14"/>
  <c r="S455" i="14" a="1"/>
  <c r="S455" i="14"/>
  <c r="S456" i="14" a="1"/>
  <c r="S456" i="14"/>
  <c r="S457" i="14" a="1"/>
  <c r="S457" i="14"/>
  <c r="S458" i="14" a="1"/>
  <c r="S458" i="14"/>
  <c r="S459" i="14" a="1"/>
  <c r="S459" i="14"/>
  <c r="S460" i="14" a="1"/>
  <c r="S460" i="14"/>
  <c r="S461" i="14" a="1"/>
  <c r="S461" i="14"/>
  <c r="S462" i="14" a="1"/>
  <c r="S462" i="14"/>
  <c r="S463" i="14" a="1"/>
  <c r="S463" i="14"/>
  <c r="S464" i="14" a="1"/>
  <c r="S464" i="14"/>
  <c r="S465" i="14" a="1"/>
  <c r="S465" i="14"/>
  <c r="S466" i="14" a="1"/>
  <c r="S466" i="14"/>
  <c r="S467" i="14" a="1"/>
  <c r="S467" i="14"/>
  <c r="S468" i="14" a="1"/>
  <c r="S468" i="14"/>
  <c r="S469" i="14" a="1"/>
  <c r="S469" i="14"/>
  <c r="S470" i="14" a="1"/>
  <c r="S470" i="14"/>
  <c r="S471" i="14" a="1"/>
  <c r="S471" i="14"/>
  <c r="S472" i="14" a="1"/>
  <c r="S472" i="14"/>
  <c r="S473" i="14" a="1"/>
  <c r="S473" i="14"/>
  <c r="S474" i="14" a="1"/>
  <c r="S474" i="14"/>
  <c r="S475" i="14" a="1"/>
  <c r="S475" i="14"/>
  <c r="S476" i="14" a="1"/>
  <c r="S476" i="14"/>
  <c r="S477" i="14" a="1"/>
  <c r="S477" i="14"/>
  <c r="S478" i="14" a="1"/>
  <c r="S478" i="14"/>
  <c r="S479" i="14" a="1"/>
  <c r="S479" i="14"/>
  <c r="S480" i="14" a="1"/>
  <c r="S480" i="14"/>
  <c r="S481" i="14" a="1"/>
  <c r="S481" i="14"/>
  <c r="S482" i="14" a="1"/>
  <c r="S482" i="14"/>
  <c r="S483" i="14" a="1"/>
  <c r="S483" i="14"/>
  <c r="S484" i="14" a="1"/>
  <c r="S484" i="14"/>
  <c r="S485" i="14" a="1"/>
  <c r="S485" i="14"/>
  <c r="K433" i="14"/>
  <c r="S420" i="14" a="1"/>
  <c r="S420" i="14"/>
  <c r="S421" i="14" a="1"/>
  <c r="S421" i="14"/>
  <c r="S422" i="14" a="1"/>
  <c r="S422" i="14"/>
  <c r="S423" i="14" a="1"/>
  <c r="S423" i="14"/>
  <c r="S424" i="14" a="1"/>
  <c r="S424" i="14"/>
  <c r="S425" i="14" a="1"/>
  <c r="S425" i="14"/>
  <c r="S426" i="14" a="1"/>
  <c r="S426" i="14"/>
  <c r="S427" i="14" a="1"/>
  <c r="S427" i="14"/>
  <c r="S428" i="14" a="1"/>
  <c r="S428" i="14"/>
  <c r="S429" i="14" a="1"/>
  <c r="S429" i="14"/>
  <c r="S430" i="14" a="1"/>
  <c r="S430" i="14"/>
  <c r="S431" i="14" a="1"/>
  <c r="S431" i="14"/>
  <c r="S432" i="14" a="1"/>
  <c r="S432" i="14"/>
  <c r="S433" i="14" a="1"/>
  <c r="S433" i="14"/>
  <c r="S434" i="14" a="1"/>
  <c r="S434" i="14"/>
  <c r="S435" i="14" a="1"/>
  <c r="S435" i="14"/>
  <c r="S436" i="14" a="1"/>
  <c r="S436" i="14"/>
  <c r="S437" i="14" a="1"/>
  <c r="S437" i="14"/>
  <c r="S438" i="14" a="1"/>
  <c r="S438" i="14"/>
  <c r="S439" i="14" a="1"/>
  <c r="S439" i="14"/>
  <c r="S440" i="14" a="1"/>
  <c r="S440" i="14"/>
  <c r="O964" i="15"/>
  <c r="O965" i="15"/>
  <c r="O966" i="15"/>
  <c r="O967" i="15"/>
  <c r="O968" i="15"/>
  <c r="O969" i="15"/>
  <c r="O970" i="15"/>
  <c r="O971" i="15"/>
  <c r="O972" i="15"/>
  <c r="O973" i="15"/>
  <c r="O974" i="15"/>
  <c r="O975" i="15"/>
  <c r="O976" i="15"/>
  <c r="O977" i="15"/>
  <c r="O978" i="15"/>
  <c r="O979" i="15"/>
  <c r="O980" i="15"/>
  <c r="O981" i="15"/>
  <c r="O982" i="15"/>
  <c r="O983" i="15"/>
  <c r="O984" i="15"/>
  <c r="O985" i="15"/>
  <c r="O986" i="15"/>
  <c r="O987" i="15"/>
  <c r="O988" i="15"/>
  <c r="O989" i="15"/>
  <c r="O990" i="15"/>
  <c r="O991" i="15"/>
  <c r="O992" i="15"/>
  <c r="O993" i="15"/>
  <c r="O994" i="15"/>
  <c r="O995" i="15"/>
  <c r="O996" i="15"/>
  <c r="O997" i="15"/>
  <c r="O998" i="15"/>
  <c r="O999" i="15"/>
  <c r="O1000" i="15"/>
  <c r="O1001" i="15"/>
  <c r="O1002" i="15"/>
  <c r="O1003" i="15"/>
  <c r="S362" i="14" a="1"/>
  <c r="S362" i="14"/>
  <c r="S363" i="14" a="1"/>
  <c r="S363" i="14"/>
  <c r="S364" i="14" a="1"/>
  <c r="S364" i="14"/>
  <c r="S365" i="14" a="1"/>
  <c r="S365" i="14"/>
  <c r="S366" i="14" a="1"/>
  <c r="S366" i="14"/>
  <c r="S367" i="14" a="1"/>
  <c r="S367" i="14"/>
  <c r="S368" i="14" a="1"/>
  <c r="S368" i="14"/>
  <c r="S369" i="14" a="1"/>
  <c r="S369" i="14"/>
  <c r="S370" i="14" a="1"/>
  <c r="S370" i="14"/>
  <c r="S371" i="14" a="1"/>
  <c r="S371" i="14"/>
  <c r="S372" i="14" a="1"/>
  <c r="S372" i="14"/>
  <c r="S373" i="14" a="1"/>
  <c r="S373" i="14"/>
  <c r="S374" i="14" a="1"/>
  <c r="S374" i="14"/>
  <c r="S375" i="14" a="1"/>
  <c r="S375" i="14"/>
  <c r="S376" i="14" a="1"/>
  <c r="S376" i="14"/>
  <c r="S377" i="14" a="1"/>
  <c r="S377" i="14"/>
  <c r="S378" i="14" a="1"/>
  <c r="S378" i="14"/>
  <c r="S379" i="14" a="1"/>
  <c r="S379" i="14"/>
  <c r="S380" i="14" a="1"/>
  <c r="S380" i="14"/>
  <c r="S381" i="14" a="1"/>
  <c r="S381" i="14"/>
  <c r="S382" i="14" a="1"/>
  <c r="S382" i="14"/>
  <c r="S383" i="14" a="1"/>
  <c r="S383" i="14"/>
  <c r="S384" i="14" a="1"/>
  <c r="S384" i="14"/>
  <c r="S385" i="14" a="1"/>
  <c r="S385" i="14"/>
  <c r="S386" i="14" a="1"/>
  <c r="S386" i="14"/>
  <c r="S387" i="14" a="1"/>
  <c r="S387" i="14"/>
  <c r="S388" i="14" a="1"/>
  <c r="S388" i="14"/>
  <c r="S389" i="14" a="1"/>
  <c r="S389" i="14"/>
  <c r="S390" i="14" a="1"/>
  <c r="S390" i="14"/>
  <c r="S391" i="14" a="1"/>
  <c r="S391" i="14"/>
  <c r="S392" i="14" a="1"/>
  <c r="S392" i="14"/>
  <c r="S393" i="14" a="1"/>
  <c r="S393" i="14"/>
  <c r="S394" i="14" a="1"/>
  <c r="S394" i="14"/>
  <c r="S395" i="14" a="1"/>
  <c r="S395" i="14"/>
  <c r="S396" i="14" a="1"/>
  <c r="S396" i="14"/>
  <c r="S397" i="14" a="1"/>
  <c r="S397" i="14"/>
  <c r="S398" i="14" a="1"/>
  <c r="S398" i="14"/>
  <c r="S399" i="14" a="1"/>
  <c r="S399" i="14"/>
  <c r="S400" i="14" a="1"/>
  <c r="S400" i="14"/>
  <c r="S401" i="14" a="1"/>
  <c r="S401" i="14"/>
  <c r="S402" i="14" a="1"/>
  <c r="S402" i="14"/>
  <c r="S403" i="14" a="1"/>
  <c r="S403" i="14"/>
  <c r="S404" i="14" a="1"/>
  <c r="S404" i="14"/>
  <c r="S405" i="14" a="1"/>
  <c r="S405" i="14"/>
  <c r="S406" i="14" a="1"/>
  <c r="S406" i="14"/>
  <c r="S407" i="14" a="1"/>
  <c r="S407" i="14"/>
  <c r="S408" i="14" a="1"/>
  <c r="S408" i="14"/>
  <c r="S409" i="14" a="1"/>
  <c r="S409" i="14"/>
  <c r="S410" i="14" a="1"/>
  <c r="S410" i="14"/>
  <c r="S411" i="14" a="1"/>
  <c r="S411" i="14"/>
  <c r="S412" i="14" a="1"/>
  <c r="S412" i="14"/>
  <c r="S413" i="14" a="1"/>
  <c r="S413" i="14"/>
  <c r="S414" i="14" a="1"/>
  <c r="S414" i="14"/>
  <c r="S415" i="14" a="1"/>
  <c r="S415" i="14"/>
  <c r="S416" i="14" a="1"/>
  <c r="S416" i="14"/>
  <c r="S417" i="14" a="1"/>
  <c r="S417" i="14"/>
  <c r="S418" i="14" a="1"/>
  <c r="S418" i="14"/>
  <c r="S419" i="14" a="1"/>
  <c r="S419" i="14"/>
  <c r="O877" i="15"/>
  <c r="O878" i="15"/>
  <c r="O879" i="15"/>
  <c r="O880" i="15"/>
  <c r="O881" i="15"/>
  <c r="O882" i="15"/>
  <c r="O883" i="15"/>
  <c r="O884" i="15"/>
  <c r="O885" i="15"/>
  <c r="O886" i="15"/>
  <c r="O887" i="15"/>
  <c r="O888" i="15"/>
  <c r="O889" i="15"/>
  <c r="O890" i="15"/>
  <c r="O891" i="15"/>
  <c r="O892" i="15"/>
  <c r="O893" i="15"/>
  <c r="O894" i="15"/>
  <c r="O895" i="15"/>
  <c r="O896" i="15"/>
  <c r="O897" i="15"/>
  <c r="O898" i="15"/>
  <c r="O899" i="15"/>
  <c r="O900" i="15"/>
  <c r="O901" i="15"/>
  <c r="O902" i="15"/>
  <c r="O903" i="15"/>
  <c r="O904" i="15"/>
  <c r="O905" i="15"/>
  <c r="O906" i="15"/>
  <c r="O907" i="15"/>
  <c r="O908" i="15"/>
  <c r="O909" i="15"/>
  <c r="O910" i="15"/>
  <c r="O911" i="15"/>
  <c r="O912" i="15"/>
  <c r="O913" i="15"/>
  <c r="O914" i="15"/>
  <c r="O915" i="15"/>
  <c r="O916" i="15"/>
  <c r="O917" i="15"/>
  <c r="O918" i="15"/>
  <c r="O919" i="15"/>
  <c r="O920" i="15"/>
  <c r="O921" i="15"/>
  <c r="O922" i="15"/>
  <c r="O923" i="15"/>
  <c r="O924" i="15"/>
  <c r="O925" i="15"/>
  <c r="O926" i="15"/>
  <c r="O927" i="15"/>
  <c r="O928" i="15"/>
  <c r="O929" i="15"/>
  <c r="O930" i="15"/>
  <c r="O931" i="15"/>
  <c r="O932" i="15"/>
  <c r="O933" i="15"/>
  <c r="O934" i="15"/>
  <c r="O935" i="15"/>
  <c r="O936" i="15"/>
  <c r="O937" i="15"/>
  <c r="O938" i="15"/>
  <c r="O939" i="15"/>
  <c r="O940" i="15"/>
  <c r="O941" i="15"/>
  <c r="O942" i="15"/>
  <c r="O943" i="15"/>
  <c r="O944" i="15"/>
  <c r="O945" i="15"/>
  <c r="O946" i="15"/>
  <c r="O947" i="15"/>
  <c r="O948" i="15"/>
  <c r="O949" i="15"/>
  <c r="O950" i="15"/>
  <c r="O951" i="15"/>
  <c r="O952" i="15"/>
  <c r="O953" i="15"/>
  <c r="O954" i="15"/>
  <c r="O955" i="15"/>
  <c r="O956" i="15"/>
  <c r="O957" i="15"/>
  <c r="O958" i="15"/>
  <c r="O959" i="15"/>
  <c r="O960" i="15"/>
  <c r="O961" i="15"/>
  <c r="O962" i="15"/>
  <c r="O963" i="15"/>
  <c r="K19" i="12"/>
  <c r="O790" i="15"/>
  <c r="O791" i="15"/>
  <c r="O792" i="15"/>
  <c r="O793" i="15"/>
  <c r="O794" i="15"/>
  <c r="O795" i="15"/>
  <c r="O796" i="15"/>
  <c r="O797" i="15"/>
  <c r="O798" i="15"/>
  <c r="O799" i="15"/>
  <c r="O800" i="15"/>
  <c r="O801" i="15"/>
  <c r="O802" i="15"/>
  <c r="O803" i="15"/>
  <c r="O804" i="15"/>
  <c r="O805" i="15"/>
  <c r="O806" i="15"/>
  <c r="O807" i="15"/>
  <c r="O808" i="15"/>
  <c r="O809" i="15"/>
  <c r="O810" i="15"/>
  <c r="O811" i="15"/>
  <c r="O812" i="15"/>
  <c r="O813" i="15"/>
  <c r="O814" i="15"/>
  <c r="O815" i="15"/>
  <c r="O816" i="15"/>
  <c r="O817" i="15"/>
  <c r="O818" i="15"/>
  <c r="O819" i="15"/>
  <c r="O820" i="15"/>
  <c r="O821" i="15"/>
  <c r="O822" i="15"/>
  <c r="O823" i="15"/>
  <c r="O824" i="15"/>
  <c r="O825" i="15"/>
  <c r="O826" i="15"/>
  <c r="O827" i="15"/>
  <c r="O828" i="15"/>
  <c r="O829" i="15"/>
  <c r="O830" i="15"/>
  <c r="O831" i="15"/>
  <c r="O832" i="15"/>
  <c r="O833" i="15"/>
  <c r="O834" i="15"/>
  <c r="O835" i="15"/>
  <c r="O836" i="15"/>
  <c r="O837" i="15"/>
  <c r="O838" i="15"/>
  <c r="O839" i="15"/>
  <c r="O840" i="15"/>
  <c r="O841" i="15"/>
  <c r="O842" i="15"/>
  <c r="O843" i="15"/>
  <c r="O844" i="15"/>
  <c r="O845" i="15"/>
  <c r="O846" i="15"/>
  <c r="O847" i="15"/>
  <c r="O848" i="15"/>
  <c r="O849" i="15"/>
  <c r="O850" i="15"/>
  <c r="O851" i="15"/>
  <c r="O852" i="15"/>
  <c r="O853" i="15"/>
  <c r="O854" i="15"/>
  <c r="O855" i="15"/>
  <c r="O856" i="15"/>
  <c r="O857" i="15"/>
  <c r="O858" i="15"/>
  <c r="O859" i="15"/>
  <c r="O860" i="15"/>
  <c r="O861" i="15"/>
  <c r="O862" i="15"/>
  <c r="O863" i="15"/>
  <c r="O864" i="15"/>
  <c r="O865" i="15"/>
  <c r="O866" i="15"/>
  <c r="O867" i="15"/>
  <c r="O868" i="15"/>
  <c r="O869" i="15"/>
  <c r="O870" i="15"/>
  <c r="O871" i="15"/>
  <c r="O872" i="15"/>
  <c r="O873" i="15"/>
  <c r="O874" i="15"/>
  <c r="O875" i="15"/>
  <c r="O876" i="15"/>
  <c r="O739" i="15"/>
  <c r="O740" i="15"/>
  <c r="O741" i="15"/>
  <c r="O742" i="15"/>
  <c r="O743" i="15"/>
  <c r="O744" i="15"/>
  <c r="O745" i="15"/>
  <c r="O746" i="15"/>
  <c r="O747" i="15"/>
  <c r="O748" i="15"/>
  <c r="O749" i="15"/>
  <c r="O750" i="15"/>
  <c r="O751" i="15"/>
  <c r="O752" i="15"/>
  <c r="O753" i="15"/>
  <c r="O754" i="15"/>
  <c r="O755" i="15"/>
  <c r="O756" i="15"/>
  <c r="O757" i="15"/>
  <c r="O758" i="15"/>
  <c r="O759" i="15"/>
  <c r="O760" i="15"/>
  <c r="O761" i="15"/>
  <c r="O762" i="15"/>
  <c r="O763" i="15"/>
  <c r="O764" i="15"/>
  <c r="O765" i="15"/>
  <c r="O766" i="15"/>
  <c r="O767" i="15"/>
  <c r="O768" i="15"/>
  <c r="O769" i="15"/>
  <c r="O770" i="15"/>
  <c r="O771" i="15"/>
  <c r="O772" i="15"/>
  <c r="O773" i="15"/>
  <c r="O774" i="15"/>
  <c r="O775" i="15"/>
  <c r="O776" i="15"/>
  <c r="O777" i="15"/>
  <c r="O778" i="15"/>
  <c r="O779" i="15"/>
  <c r="O780" i="15"/>
  <c r="O781" i="15"/>
  <c r="O782" i="15"/>
  <c r="O783" i="15"/>
  <c r="O784" i="15"/>
  <c r="O785" i="15"/>
  <c r="O786" i="15"/>
  <c r="O787" i="15"/>
  <c r="O788" i="15"/>
  <c r="O789" i="15"/>
  <c r="S351" i="14" a="1"/>
  <c r="S351" i="14"/>
  <c r="S352" i="14" a="1"/>
  <c r="S352" i="14"/>
  <c r="S353" i="14" a="1"/>
  <c r="S353" i="14"/>
  <c r="S354" i="14" a="1"/>
  <c r="S354" i="14"/>
  <c r="S355" i="14" a="1"/>
  <c r="S355" i="14"/>
  <c r="S356" i="14" a="1"/>
  <c r="S356" i="14"/>
  <c r="S357" i="14" a="1"/>
  <c r="S357" i="14"/>
  <c r="S358" i="14" a="1"/>
  <c r="S358" i="14"/>
  <c r="S359" i="14" a="1"/>
  <c r="S359" i="14"/>
  <c r="S360" i="14" a="1"/>
  <c r="S360" i="14"/>
  <c r="S361" i="14" a="1"/>
  <c r="S361" i="14"/>
  <c r="S348" i="14" a="1"/>
  <c r="S348" i="14"/>
  <c r="S350" i="14" a="1"/>
  <c r="S350" i="14"/>
  <c r="S342" i="14" a="1"/>
  <c r="S342" i="14"/>
  <c r="S343" i="14" a="1"/>
  <c r="S343" i="14"/>
  <c r="S344" i="14" a="1"/>
  <c r="S344" i="14"/>
  <c r="S345" i="14" a="1"/>
  <c r="S345" i="14"/>
  <c r="S346" i="14" a="1"/>
  <c r="S346" i="14"/>
  <c r="S347" i="14" a="1"/>
  <c r="S347" i="14"/>
  <c r="S349" i="14" a="1"/>
  <c r="S349" i="14"/>
  <c r="D21" i="12"/>
  <c r="K21" i="12"/>
  <c r="K20" i="12"/>
  <c r="S331" i="14" a="1"/>
  <c r="S331" i="14"/>
  <c r="S332" i="14" a="1"/>
  <c r="S332" i="14"/>
  <c r="S333" i="14" a="1"/>
  <c r="S333" i="14"/>
  <c r="S334" i="14" a="1"/>
  <c r="S334" i="14"/>
  <c r="S335" i="14" a="1"/>
  <c r="S335" i="14"/>
  <c r="S336" i="14" a="1"/>
  <c r="S336" i="14"/>
  <c r="S337" i="14" a="1"/>
  <c r="S337" i="14"/>
  <c r="S338" i="14" a="1"/>
  <c r="S338" i="14"/>
  <c r="S339" i="14" a="1"/>
  <c r="S339" i="14"/>
  <c r="S340" i="14" a="1"/>
  <c r="S340" i="14"/>
  <c r="S341" i="14" a="1"/>
  <c r="S341" i="14"/>
  <c r="O714" i="15"/>
  <c r="O715" i="15"/>
  <c r="O716" i="15"/>
  <c r="O717" i="15"/>
  <c r="O718" i="15"/>
  <c r="O719" i="15"/>
  <c r="O720" i="15"/>
  <c r="O721" i="15"/>
  <c r="O722" i="15"/>
  <c r="O723" i="15"/>
  <c r="O724" i="15"/>
  <c r="O725" i="15"/>
  <c r="O726" i="15"/>
  <c r="O727" i="15"/>
  <c r="O728" i="15"/>
  <c r="O729" i="15"/>
  <c r="O730" i="15"/>
  <c r="O731" i="15"/>
  <c r="O732" i="15"/>
  <c r="O733" i="15"/>
  <c r="O734" i="15"/>
  <c r="O735" i="15"/>
  <c r="O736" i="15"/>
  <c r="O737" i="15"/>
  <c r="O738" i="15"/>
  <c r="O713" i="15"/>
  <c r="O708" i="15"/>
  <c r="K311" i="14"/>
  <c r="K318" i="14"/>
  <c r="K317" i="14"/>
  <c r="K316" i="14"/>
  <c r="K328" i="14"/>
  <c r="K326" i="14"/>
  <c r="K325" i="14"/>
  <c r="O659" i="15"/>
  <c r="O660" i="15"/>
  <c r="O661" i="15"/>
  <c r="O662" i="15"/>
  <c r="O663" i="15"/>
  <c r="O664" i="15"/>
  <c r="O665" i="15"/>
  <c r="O666" i="15"/>
  <c r="O667" i="15"/>
  <c r="O668" i="15"/>
  <c r="O669" i="15"/>
  <c r="O670" i="15"/>
  <c r="O671" i="15"/>
  <c r="O672" i="15"/>
  <c r="O673" i="15"/>
  <c r="O674" i="15"/>
  <c r="O675" i="15"/>
  <c r="O676" i="15"/>
  <c r="O677" i="15"/>
  <c r="O678" i="15"/>
  <c r="O679" i="15"/>
  <c r="O680" i="15"/>
  <c r="O681" i="15"/>
  <c r="O682" i="15"/>
  <c r="O683" i="15"/>
  <c r="O684" i="15"/>
  <c r="O685" i="15"/>
  <c r="O686" i="15"/>
  <c r="O687" i="15"/>
  <c r="O688" i="15"/>
  <c r="O689" i="15"/>
  <c r="O690" i="15"/>
  <c r="O691" i="15"/>
  <c r="O692" i="15"/>
  <c r="O693" i="15"/>
  <c r="O694" i="15"/>
  <c r="O695" i="15"/>
  <c r="O696" i="15"/>
  <c r="O697" i="15"/>
  <c r="O698" i="15"/>
  <c r="O699" i="15"/>
  <c r="O700" i="15"/>
  <c r="O701" i="15"/>
  <c r="O702" i="15"/>
  <c r="O703" i="15"/>
  <c r="O704" i="15"/>
  <c r="O705" i="15"/>
  <c r="O706" i="15"/>
  <c r="O707" i="15"/>
  <c r="O709" i="15"/>
  <c r="O710" i="15"/>
  <c r="O711" i="15"/>
  <c r="O712" i="15"/>
  <c r="S308" i="14" a="1"/>
  <c r="S308" i="14"/>
  <c r="S309" i="14" a="1"/>
  <c r="S309" i="14"/>
  <c r="S310" i="14" a="1"/>
  <c r="S310" i="14"/>
  <c r="S311" i="14" a="1"/>
  <c r="S311" i="14"/>
  <c r="S312" i="14" a="1"/>
  <c r="S312" i="14"/>
  <c r="S313" i="14" a="1"/>
  <c r="S313" i="14"/>
  <c r="S314" i="14" a="1"/>
  <c r="S314" i="14"/>
  <c r="S315" i="14" a="1"/>
  <c r="S315" i="14"/>
  <c r="S316" i="14" a="1"/>
  <c r="S316" i="14"/>
  <c r="S317" i="14" a="1"/>
  <c r="S317" i="14"/>
  <c r="S318" i="14" a="1"/>
  <c r="S318" i="14"/>
  <c r="S319" i="14" a="1"/>
  <c r="S319" i="14"/>
  <c r="S320" i="14" a="1"/>
  <c r="S320" i="14"/>
  <c r="S321" i="14" a="1"/>
  <c r="S321" i="14"/>
  <c r="S322" i="14" a="1"/>
  <c r="S322" i="14"/>
  <c r="S323" i="14" a="1"/>
  <c r="S323" i="14"/>
  <c r="S324" i="14" a="1"/>
  <c r="S324" i="14"/>
  <c r="S325" i="14" a="1"/>
  <c r="S325" i="14"/>
  <c r="S326" i="14" a="1"/>
  <c r="S326" i="14"/>
  <c r="S327" i="14" a="1"/>
  <c r="S327" i="14"/>
  <c r="S328" i="14" a="1"/>
  <c r="S328" i="14"/>
  <c r="S329" i="14" a="1"/>
  <c r="S329" i="14"/>
  <c r="S330" i="14" a="1"/>
  <c r="S330" i="14"/>
  <c r="O635" i="15"/>
  <c r="O636" i="15"/>
  <c r="O637" i="15"/>
  <c r="O638" i="15"/>
  <c r="O639" i="15"/>
  <c r="O640" i="15"/>
  <c r="O641" i="15"/>
  <c r="O642" i="15"/>
  <c r="O643" i="15"/>
  <c r="O644" i="15"/>
  <c r="O645" i="15"/>
  <c r="O646" i="15"/>
  <c r="O647" i="15"/>
  <c r="O648" i="15"/>
  <c r="O649" i="15"/>
  <c r="O650" i="15"/>
  <c r="O651" i="15"/>
  <c r="O652" i="15"/>
  <c r="O653" i="15"/>
  <c r="O654" i="15"/>
  <c r="O655" i="15"/>
  <c r="O656" i="15"/>
  <c r="O657" i="15"/>
  <c r="O658" i="15"/>
  <c r="S305" i="14" a="1"/>
  <c r="S305" i="14"/>
  <c r="S306" i="14" a="1"/>
  <c r="S306" i="14"/>
  <c r="S307" i="14" a="1"/>
  <c r="S307" i="14"/>
  <c r="S304" i="14" a="1"/>
  <c r="S304" i="14"/>
  <c r="S279" i="14" a="1"/>
  <c r="S279" i="14"/>
  <c r="S280" i="14" a="1"/>
  <c r="S280" i="14"/>
  <c r="S281" i="14" a="1"/>
  <c r="S281" i="14"/>
  <c r="S282" i="14" a="1"/>
  <c r="S282" i="14"/>
  <c r="S283" i="14" a="1"/>
  <c r="S283" i="14"/>
  <c r="S284" i="14" a="1"/>
  <c r="S284" i="14"/>
  <c r="S285" i="14" a="1"/>
  <c r="S285" i="14"/>
  <c r="S286" i="14" a="1"/>
  <c r="S286" i="14"/>
  <c r="S287" i="14" a="1"/>
  <c r="S287" i="14"/>
  <c r="S288" i="14" a="1"/>
  <c r="S288" i="14"/>
  <c r="S289" i="14" a="1"/>
  <c r="S289" i="14"/>
  <c r="S290" i="14" a="1"/>
  <c r="S290" i="14"/>
  <c r="S291" i="14" a="1"/>
  <c r="S291" i="14"/>
  <c r="S292" i="14" a="1"/>
  <c r="S292" i="14"/>
  <c r="S293" i="14" a="1"/>
  <c r="S293" i="14"/>
  <c r="S294" i="14" a="1"/>
  <c r="S294" i="14"/>
  <c r="S295" i="14" a="1"/>
  <c r="S295" i="14"/>
  <c r="S296" i="14" a="1"/>
  <c r="S296" i="14"/>
  <c r="S297" i="14" a="1"/>
  <c r="S297" i="14"/>
  <c r="S298" i="14" a="1"/>
  <c r="S298" i="14"/>
  <c r="S299" i="14" a="1"/>
  <c r="S299" i="14"/>
  <c r="S300" i="14" a="1"/>
  <c r="S300" i="14"/>
  <c r="S301" i="14" a="1"/>
  <c r="S301" i="14"/>
  <c r="S302" i="14" a="1"/>
  <c r="S302" i="14"/>
  <c r="S303" i="14" a="1"/>
  <c r="S303" i="14"/>
  <c r="O576" i="15"/>
  <c r="O577" i="15"/>
  <c r="O578" i="15"/>
  <c r="O579" i="15"/>
  <c r="O580" i="15"/>
  <c r="O581" i="15"/>
  <c r="O582" i="15"/>
  <c r="O583" i="15"/>
  <c r="O584" i="15"/>
  <c r="O585" i="15"/>
  <c r="O586" i="15"/>
  <c r="O587" i="15"/>
  <c r="O588" i="15"/>
  <c r="O589" i="15"/>
  <c r="O590" i="15"/>
  <c r="O591" i="15"/>
  <c r="O592" i="15"/>
  <c r="O593" i="15"/>
  <c r="O594" i="15"/>
  <c r="O595" i="15"/>
  <c r="O596" i="15"/>
  <c r="O597" i="15"/>
  <c r="O598" i="15"/>
  <c r="O599" i="15"/>
  <c r="O600" i="15"/>
  <c r="O601" i="15"/>
  <c r="O602" i="15"/>
  <c r="O603" i="15"/>
  <c r="O604" i="15"/>
  <c r="O605" i="15"/>
  <c r="O606" i="15"/>
  <c r="O607" i="15"/>
  <c r="O608" i="15"/>
  <c r="O609" i="15"/>
  <c r="O610" i="15"/>
  <c r="O611" i="15"/>
  <c r="O612" i="15"/>
  <c r="O613" i="15"/>
  <c r="O614" i="15"/>
  <c r="O615" i="15"/>
  <c r="O616" i="15"/>
  <c r="O617" i="15"/>
  <c r="O618" i="15"/>
  <c r="O619" i="15"/>
  <c r="O620" i="15"/>
  <c r="O621" i="15"/>
  <c r="O622" i="15"/>
  <c r="O623" i="15"/>
  <c r="O624" i="15"/>
  <c r="O625" i="15"/>
  <c r="O626" i="15"/>
  <c r="O627" i="15"/>
  <c r="O628" i="15"/>
  <c r="O629" i="15"/>
  <c r="O630" i="15"/>
  <c r="O631" i="15"/>
  <c r="O632" i="15"/>
  <c r="O633" i="15"/>
  <c r="O634" i="15"/>
  <c r="D8" i="12"/>
  <c r="S238" i="14" a="1"/>
  <c r="S238" i="14"/>
  <c r="S237" i="14" a="1"/>
  <c r="S237" i="14"/>
  <c r="M233" i="14"/>
  <c r="S233" i="14" a="1"/>
  <c r="S233" i="14"/>
  <c r="S234" i="14" a="1"/>
  <c r="S234" i="14"/>
  <c r="S246" i="14" a="1"/>
  <c r="S246" i="14"/>
  <c r="O476" i="15"/>
  <c r="O477" i="15"/>
  <c r="O478" i="15"/>
  <c r="O479" i="15"/>
  <c r="O480" i="15"/>
  <c r="O481" i="15"/>
  <c r="O482" i="15"/>
  <c r="O483" i="15"/>
  <c r="O484" i="15"/>
  <c r="O485" i="15"/>
  <c r="O486" i="15"/>
  <c r="O487" i="15"/>
  <c r="O488" i="15"/>
  <c r="O489" i="15"/>
  <c r="O490" i="15"/>
  <c r="O491" i="15"/>
  <c r="O492" i="15"/>
  <c r="O493" i="15"/>
  <c r="O494" i="15"/>
  <c r="O495" i="15"/>
  <c r="O496" i="15"/>
  <c r="O497" i="15"/>
  <c r="O498" i="15"/>
  <c r="O499" i="15"/>
  <c r="O500" i="15"/>
  <c r="O501" i="15"/>
  <c r="O502" i="15"/>
  <c r="O503" i="15"/>
  <c r="O504" i="15"/>
  <c r="O505" i="15"/>
  <c r="O506" i="15"/>
  <c r="O507" i="15"/>
  <c r="O508" i="15"/>
  <c r="O509" i="15"/>
  <c r="O510" i="15"/>
  <c r="O511" i="15"/>
  <c r="O512" i="15"/>
  <c r="O513" i="15"/>
  <c r="O514" i="15"/>
  <c r="O515" i="15"/>
  <c r="O516" i="15"/>
  <c r="O517" i="15"/>
  <c r="O518" i="15"/>
  <c r="O519" i="15"/>
  <c r="O520" i="15"/>
  <c r="O521" i="15"/>
  <c r="O522" i="15"/>
  <c r="O523" i="15"/>
  <c r="O524" i="15"/>
  <c r="O525" i="15"/>
  <c r="O526" i="15"/>
  <c r="O527" i="15"/>
  <c r="O528" i="15"/>
  <c r="O529" i="15"/>
  <c r="O530" i="15"/>
  <c r="O531" i="15"/>
  <c r="O532" i="15"/>
  <c r="O533" i="15"/>
  <c r="O534" i="15"/>
  <c r="O535" i="15"/>
  <c r="O536" i="15"/>
  <c r="O537" i="15"/>
  <c r="O538" i="15"/>
  <c r="O539" i="15"/>
  <c r="O540" i="15"/>
  <c r="O541" i="15"/>
  <c r="O542" i="15"/>
  <c r="O543" i="15"/>
  <c r="O544" i="15"/>
  <c r="O545" i="15"/>
  <c r="O546" i="15"/>
  <c r="O547" i="15"/>
  <c r="O548" i="15"/>
  <c r="O549" i="15"/>
  <c r="O550" i="15"/>
  <c r="O551" i="15"/>
  <c r="O552" i="15"/>
  <c r="O553" i="15"/>
  <c r="O554" i="15"/>
  <c r="O555" i="15"/>
  <c r="O556" i="15"/>
  <c r="O557" i="15"/>
  <c r="O558" i="15"/>
  <c r="O559" i="15"/>
  <c r="O560" i="15"/>
  <c r="O561" i="15"/>
  <c r="O562" i="15"/>
  <c r="O563" i="15"/>
  <c r="O564" i="15"/>
  <c r="O565" i="15"/>
  <c r="O566" i="15"/>
  <c r="O567" i="15"/>
  <c r="O568" i="15"/>
  <c r="O569" i="15"/>
  <c r="O570" i="15"/>
  <c r="O571" i="15"/>
  <c r="O572" i="15"/>
  <c r="O573" i="15"/>
  <c r="O574" i="15"/>
  <c r="O575" i="15"/>
  <c r="S226" i="14" a="1"/>
  <c r="S226" i="14"/>
  <c r="S239" i="14" a="1"/>
  <c r="S239" i="14"/>
  <c r="S240" i="14" a="1"/>
  <c r="S240" i="14"/>
  <c r="S241" i="14" a="1"/>
  <c r="S241" i="14"/>
  <c r="S242" i="14" a="1"/>
  <c r="S242" i="14"/>
  <c r="S243" i="14" a="1"/>
  <c r="S243" i="14"/>
  <c r="S244" i="14" a="1"/>
  <c r="S244" i="14"/>
  <c r="S245" i="14" a="1"/>
  <c r="S245" i="14"/>
  <c r="S247" i="14" a="1"/>
  <c r="S247" i="14"/>
  <c r="S248" i="14" a="1"/>
  <c r="S248" i="14"/>
  <c r="S249" i="14" a="1"/>
  <c r="S249" i="14"/>
  <c r="S250" i="14" a="1"/>
  <c r="S250" i="14"/>
  <c r="S251" i="14" a="1"/>
  <c r="S251" i="14"/>
  <c r="S252" i="14" a="1"/>
  <c r="S252" i="14"/>
  <c r="S253" i="14" a="1"/>
  <c r="S253" i="14"/>
  <c r="S254" i="14" a="1"/>
  <c r="S254" i="14"/>
  <c r="S255" i="14" a="1"/>
  <c r="S255" i="14"/>
  <c r="S256" i="14" a="1"/>
  <c r="S256" i="14"/>
  <c r="S257" i="14" a="1"/>
  <c r="S257" i="14"/>
  <c r="S258" i="14" a="1"/>
  <c r="S258" i="14"/>
  <c r="S259" i="14" a="1"/>
  <c r="S259" i="14"/>
  <c r="S260" i="14" a="1"/>
  <c r="S260" i="14"/>
  <c r="S261" i="14" a="1"/>
  <c r="S261" i="14"/>
  <c r="S262" i="14" a="1"/>
  <c r="S262" i="14"/>
  <c r="S263" i="14" a="1"/>
  <c r="S263" i="14"/>
  <c r="S264" i="14" a="1"/>
  <c r="S264" i="14"/>
  <c r="S265" i="14" a="1"/>
  <c r="S265" i="14"/>
  <c r="S266" i="14" a="1"/>
  <c r="S266" i="14"/>
  <c r="S267" i="14" a="1"/>
  <c r="S267" i="14"/>
  <c r="S268" i="14" a="1"/>
  <c r="S268" i="14"/>
  <c r="S269" i="14" a="1"/>
  <c r="S269" i="14"/>
  <c r="S270" i="14" a="1"/>
  <c r="S270" i="14"/>
  <c r="S271" i="14" a="1"/>
  <c r="S271" i="14"/>
  <c r="S272" i="14" a="1"/>
  <c r="S272" i="14"/>
  <c r="S273" i="14" a="1"/>
  <c r="S273" i="14"/>
  <c r="S274" i="14" a="1"/>
  <c r="S274" i="14"/>
  <c r="S275" i="14" a="1"/>
  <c r="S275" i="14"/>
  <c r="S276" i="14" a="1"/>
  <c r="S276" i="14"/>
  <c r="S277" i="14" a="1"/>
  <c r="S277" i="14"/>
  <c r="S278" i="14" a="1"/>
  <c r="S278" i="14"/>
  <c r="S227" i="14" a="1"/>
  <c r="S227" i="14"/>
  <c r="S228" i="14" a="1"/>
  <c r="S228" i="14"/>
  <c r="S229" i="14" a="1"/>
  <c r="S229" i="14"/>
  <c r="S230" i="14" a="1"/>
  <c r="S230" i="14"/>
  <c r="S231" i="14" a="1"/>
  <c r="S231" i="14"/>
  <c r="S232" i="14" a="1"/>
  <c r="S232" i="14"/>
  <c r="S235" i="14" a="1"/>
  <c r="S235" i="14"/>
  <c r="S236" i="14" a="1"/>
  <c r="S236" i="14"/>
  <c r="S202" i="14" a="1"/>
  <c r="S202" i="14"/>
  <c r="S203" i="14" a="1"/>
  <c r="S203" i="14"/>
  <c r="S204" i="14" a="1"/>
  <c r="S204" i="14"/>
  <c r="S205" i="14" a="1"/>
  <c r="S205" i="14"/>
  <c r="S206" i="14" a="1"/>
  <c r="S206" i="14"/>
  <c r="S207" i="14" a="1"/>
  <c r="S207" i="14"/>
  <c r="S208" i="14" a="1"/>
  <c r="S208" i="14"/>
  <c r="S209" i="14" a="1"/>
  <c r="S209" i="14"/>
  <c r="S210" i="14" a="1"/>
  <c r="S210" i="14"/>
  <c r="S211" i="14" a="1"/>
  <c r="S211" i="14"/>
  <c r="S212" i="14" a="1"/>
  <c r="S212" i="14"/>
  <c r="S213" i="14" a="1"/>
  <c r="S213" i="14"/>
  <c r="S214" i="14" a="1"/>
  <c r="S214" i="14"/>
  <c r="S215" i="14" a="1"/>
  <c r="S215" i="14"/>
  <c r="S216" i="14" a="1"/>
  <c r="S216" i="14"/>
  <c r="S217" i="14" a="1"/>
  <c r="S217" i="14"/>
  <c r="S218" i="14" a="1"/>
  <c r="S218" i="14"/>
  <c r="S219" i="14" a="1"/>
  <c r="S219" i="14"/>
  <c r="S220" i="14" a="1"/>
  <c r="S220" i="14"/>
  <c r="S221" i="14" a="1"/>
  <c r="S221" i="14"/>
  <c r="S222" i="14" a="1"/>
  <c r="S222" i="14"/>
  <c r="S223" i="14" a="1"/>
  <c r="S223" i="14"/>
  <c r="S224" i="14" a="1"/>
  <c r="S224" i="14"/>
  <c r="S225" i="14" a="1"/>
  <c r="S225" i="14"/>
  <c r="O423" i="15"/>
  <c r="O424" i="15"/>
  <c r="O425" i="15"/>
  <c r="O426" i="15"/>
  <c r="O427" i="15"/>
  <c r="O428" i="15"/>
  <c r="O429" i="15"/>
  <c r="O430" i="15"/>
  <c r="O431" i="15"/>
  <c r="O432" i="15"/>
  <c r="O433" i="15"/>
  <c r="O434" i="15"/>
  <c r="O435" i="15"/>
  <c r="O436" i="15"/>
  <c r="O437" i="15"/>
  <c r="O438" i="15"/>
  <c r="O439" i="15"/>
  <c r="O440" i="15"/>
  <c r="O441" i="15"/>
  <c r="O442" i="15"/>
  <c r="O443" i="15"/>
  <c r="O444" i="15"/>
  <c r="O445" i="15"/>
  <c r="O446" i="15"/>
  <c r="O447" i="15"/>
  <c r="O448" i="15"/>
  <c r="O449" i="15"/>
  <c r="O450" i="15"/>
  <c r="O451" i="15"/>
  <c r="O452" i="15"/>
  <c r="O453" i="15"/>
  <c r="O454" i="15"/>
  <c r="O455" i="15"/>
  <c r="O456" i="15"/>
  <c r="O457" i="15"/>
  <c r="O458" i="15"/>
  <c r="O459" i="15"/>
  <c r="O460" i="15"/>
  <c r="O461" i="15"/>
  <c r="O462" i="15"/>
  <c r="O463" i="15"/>
  <c r="O464" i="15"/>
  <c r="O465" i="15"/>
  <c r="O466" i="15"/>
  <c r="O467" i="15"/>
  <c r="O468" i="15"/>
  <c r="O469" i="15"/>
  <c r="O470" i="15"/>
  <c r="O471" i="15"/>
  <c r="O472" i="15"/>
  <c r="O473" i="15"/>
  <c r="O474" i="15"/>
  <c r="O475" i="15"/>
  <c r="S196" i="14" a="1"/>
  <c r="S196" i="14"/>
  <c r="S197" i="14" a="1"/>
  <c r="S197" i="14"/>
  <c r="S198" i="14" a="1"/>
  <c r="S198" i="14"/>
  <c r="S199" i="14" a="1"/>
  <c r="S199" i="14"/>
  <c r="S200" i="14" a="1"/>
  <c r="S200" i="14"/>
  <c r="S201" i="14" a="1"/>
  <c r="S201" i="14"/>
  <c r="O402" i="15"/>
  <c r="O403" i="15"/>
  <c r="O404" i="15"/>
  <c r="O405" i="15"/>
  <c r="O406" i="15"/>
  <c r="O407" i="15"/>
  <c r="O408" i="15"/>
  <c r="O409" i="15"/>
  <c r="O410" i="15"/>
  <c r="O411" i="15"/>
  <c r="O412" i="15"/>
  <c r="O413" i="15"/>
  <c r="O414" i="15"/>
  <c r="O415" i="15"/>
  <c r="O416" i="15"/>
  <c r="O417" i="15"/>
  <c r="O418" i="15"/>
  <c r="O419" i="15"/>
  <c r="O420" i="15"/>
  <c r="O421" i="15"/>
  <c r="O422" i="15"/>
  <c r="S185" i="14" a="1"/>
  <c r="S185" i="14"/>
  <c r="S186" i="14" a="1"/>
  <c r="S186" i="14"/>
  <c r="S187" i="14" a="1"/>
  <c r="S187" i="14"/>
  <c r="S188" i="14" a="1"/>
  <c r="S188" i="14"/>
  <c r="S189" i="14" a="1"/>
  <c r="S189" i="14"/>
  <c r="S190" i="14" a="1"/>
  <c r="S190" i="14"/>
  <c r="S191" i="14" a="1"/>
  <c r="S191" i="14"/>
  <c r="S192" i="14" a="1"/>
  <c r="S192" i="14"/>
  <c r="S193" i="14" a="1"/>
  <c r="S193" i="14"/>
  <c r="S194" i="14" a="1"/>
  <c r="S194" i="14"/>
  <c r="S195" i="14" a="1"/>
  <c r="S195" i="14"/>
  <c r="O388" i="15"/>
  <c r="O389" i="15"/>
  <c r="O390" i="15"/>
  <c r="O391" i="15"/>
  <c r="O392" i="15"/>
  <c r="O393" i="15"/>
  <c r="O394" i="15"/>
  <c r="O395" i="15"/>
  <c r="O396" i="15"/>
  <c r="O397" i="15"/>
  <c r="O398" i="15"/>
  <c r="O399" i="15"/>
  <c r="O400" i="15"/>
  <c r="O401" i="15"/>
  <c r="O365" i="15"/>
  <c r="O366" i="15"/>
  <c r="O367" i="15"/>
  <c r="O368" i="15"/>
  <c r="O369" i="15"/>
  <c r="O370" i="15"/>
  <c r="O371" i="15"/>
  <c r="O372" i="15"/>
  <c r="O373" i="15"/>
  <c r="O374" i="15"/>
  <c r="O375" i="15"/>
  <c r="O376" i="15"/>
  <c r="O377" i="15"/>
  <c r="O378" i="15"/>
  <c r="O379" i="15"/>
  <c r="O380" i="15"/>
  <c r="O381" i="15"/>
  <c r="O382" i="15"/>
  <c r="O383" i="15"/>
  <c r="O384" i="15"/>
  <c r="O385" i="15"/>
  <c r="O386" i="15"/>
  <c r="O387" i="15"/>
  <c r="S175" i="14" a="1"/>
  <c r="S175" i="14"/>
  <c r="S176" i="14" a="1"/>
  <c r="S176" i="14"/>
  <c r="S177" i="14" a="1"/>
  <c r="S177" i="14"/>
  <c r="S178" i="14" a="1"/>
  <c r="S178" i="14"/>
  <c r="S179" i="14" a="1"/>
  <c r="S179" i="14"/>
  <c r="S180" i="14" a="1"/>
  <c r="S180" i="14"/>
  <c r="S181" i="14" a="1"/>
  <c r="S181" i="14"/>
  <c r="S182" i="14" a="1"/>
  <c r="S182" i="14"/>
  <c r="S183" i="14" a="1"/>
  <c r="S183" i="14"/>
  <c r="S184" i="14" a="1"/>
  <c r="S184" i="14"/>
  <c r="S174" i="14" a="1"/>
  <c r="S174" i="14"/>
  <c r="O334" i="15"/>
  <c r="O335" i="15"/>
  <c r="O336" i="15"/>
  <c r="O337" i="15"/>
  <c r="O338" i="15"/>
  <c r="O339" i="15"/>
  <c r="O340" i="15"/>
  <c r="O341" i="15"/>
  <c r="O342" i="15"/>
  <c r="O343" i="15"/>
  <c r="O344" i="15"/>
  <c r="O345" i="15"/>
  <c r="O346" i="15"/>
  <c r="O347" i="15"/>
  <c r="O348" i="15"/>
  <c r="O349" i="15"/>
  <c r="O350" i="15"/>
  <c r="O351" i="15"/>
  <c r="O352" i="15"/>
  <c r="O353" i="15"/>
  <c r="O354" i="15"/>
  <c r="O355" i="15"/>
  <c r="O356" i="15"/>
  <c r="O357" i="15"/>
  <c r="O358" i="15"/>
  <c r="O359" i="15"/>
  <c r="O360" i="15"/>
  <c r="O361" i="15"/>
  <c r="O362" i="15"/>
  <c r="O363" i="15"/>
  <c r="O364" i="15"/>
  <c r="S3" i="14" a="1"/>
  <c r="S3" i="14"/>
  <c r="S4" i="14" a="1"/>
  <c r="S4" i="14"/>
  <c r="S5" i="14" a="1"/>
  <c r="S5" i="14"/>
  <c r="S6" i="14" a="1"/>
  <c r="S6" i="14"/>
  <c r="S7" i="14" a="1"/>
  <c r="S7" i="14"/>
  <c r="S8" i="14" a="1"/>
  <c r="S8" i="14"/>
  <c r="S9" i="14" a="1"/>
  <c r="S9" i="14"/>
  <c r="S10" i="14" a="1"/>
  <c r="S10" i="14"/>
  <c r="S11" i="14" a="1"/>
  <c r="S11" i="14"/>
  <c r="S12" i="14" a="1"/>
  <c r="S12" i="14"/>
  <c r="S13" i="14" a="1"/>
  <c r="S13" i="14"/>
  <c r="S14" i="14" a="1"/>
  <c r="S14" i="14"/>
  <c r="S15" i="14" a="1"/>
  <c r="S15" i="14"/>
  <c r="S16" i="14" a="1"/>
  <c r="S16" i="14"/>
  <c r="S17" i="14" a="1"/>
  <c r="S17" i="14"/>
  <c r="S18" i="14" a="1"/>
  <c r="S18" i="14"/>
  <c r="S19" i="14" a="1"/>
  <c r="S19" i="14"/>
  <c r="S20" i="14" a="1"/>
  <c r="S20" i="14"/>
  <c r="S21" i="14" a="1"/>
  <c r="S21" i="14"/>
  <c r="S22" i="14" a="1"/>
  <c r="S22" i="14"/>
  <c r="S23" i="14" a="1"/>
  <c r="S23" i="14"/>
  <c r="S24" i="14" a="1"/>
  <c r="S24" i="14"/>
  <c r="S25" i="14" a="1"/>
  <c r="S25" i="14"/>
  <c r="S26" i="14" a="1"/>
  <c r="S26" i="14"/>
  <c r="S27" i="14" a="1"/>
  <c r="S27" i="14"/>
  <c r="S28" i="14" a="1"/>
  <c r="S28" i="14"/>
  <c r="S29" i="14" a="1"/>
  <c r="S29" i="14"/>
  <c r="S30" i="14" a="1"/>
  <c r="S30" i="14"/>
  <c r="S31" i="14" a="1"/>
  <c r="S31" i="14"/>
  <c r="S32" i="14" a="1"/>
  <c r="S32" i="14"/>
  <c r="S33" i="14" a="1"/>
  <c r="S33" i="14"/>
  <c r="S34" i="14" a="1"/>
  <c r="S34" i="14"/>
  <c r="S35" i="14" a="1"/>
  <c r="S35" i="14"/>
  <c r="S36" i="14" a="1"/>
  <c r="S36" i="14"/>
  <c r="S37" i="14" a="1"/>
  <c r="S37" i="14"/>
  <c r="S38" i="14" a="1"/>
  <c r="S38" i="14"/>
  <c r="S39" i="14" a="1"/>
  <c r="S39" i="14"/>
  <c r="S40" i="14" a="1"/>
  <c r="S40" i="14"/>
  <c r="S41" i="14" a="1"/>
  <c r="S41" i="14"/>
  <c r="S42" i="14" a="1"/>
  <c r="S42" i="14"/>
  <c r="S43" i="14" a="1"/>
  <c r="S43" i="14"/>
  <c r="S44" i="14" a="1"/>
  <c r="S44" i="14"/>
  <c r="S45" i="14" a="1"/>
  <c r="S45" i="14"/>
  <c r="S46" i="14" a="1"/>
  <c r="S46" i="14"/>
  <c r="S47" i="14" a="1"/>
  <c r="S47" i="14"/>
  <c r="S48" i="14" a="1"/>
  <c r="S48" i="14"/>
  <c r="S49" i="14" a="1"/>
  <c r="S49" i="14"/>
  <c r="S50" i="14" a="1"/>
  <c r="S50" i="14"/>
  <c r="S51" i="14" a="1"/>
  <c r="S51" i="14"/>
  <c r="S52" i="14" a="1"/>
  <c r="S52" i="14"/>
  <c r="S53" i="14" a="1"/>
  <c r="S53" i="14"/>
  <c r="S54" i="14" a="1"/>
  <c r="S54" i="14"/>
  <c r="S55" i="14" a="1"/>
  <c r="S55" i="14"/>
  <c r="S56" i="14" a="1"/>
  <c r="S56" i="14"/>
  <c r="S57" i="14" a="1"/>
  <c r="S57" i="14"/>
  <c r="S58" i="14" a="1"/>
  <c r="S58" i="14"/>
  <c r="S59" i="14" a="1"/>
  <c r="S59" i="14"/>
  <c r="S60" i="14" a="1"/>
  <c r="S60" i="14"/>
  <c r="S61" i="14" a="1"/>
  <c r="S61" i="14"/>
  <c r="S62" i="14" a="1"/>
  <c r="S62" i="14"/>
  <c r="S63" i="14" a="1"/>
  <c r="S63" i="14"/>
  <c r="S64" i="14" a="1"/>
  <c r="S64" i="14"/>
  <c r="S65" i="14" a="1"/>
  <c r="S65" i="14"/>
  <c r="S66" i="14" a="1"/>
  <c r="S66" i="14"/>
  <c r="S67" i="14" a="1"/>
  <c r="S67" i="14"/>
  <c r="S68" i="14" a="1"/>
  <c r="S68" i="14"/>
  <c r="S69" i="14" a="1"/>
  <c r="S69" i="14"/>
  <c r="S70" i="14" a="1"/>
  <c r="S70" i="14"/>
  <c r="S71" i="14" a="1"/>
  <c r="S71" i="14"/>
  <c r="S72" i="14" a="1"/>
  <c r="S72" i="14"/>
  <c r="S73" i="14" a="1"/>
  <c r="S73" i="14"/>
  <c r="S74" i="14" a="1"/>
  <c r="S74" i="14"/>
  <c r="S75" i="14" a="1"/>
  <c r="S75" i="14"/>
  <c r="S76" i="14" a="1"/>
  <c r="S76" i="14"/>
  <c r="S77" i="14" a="1"/>
  <c r="S77" i="14"/>
  <c r="S78" i="14" a="1"/>
  <c r="S78" i="14"/>
  <c r="S79" i="14" a="1"/>
  <c r="S79" i="14"/>
  <c r="S80" i="14" a="1"/>
  <c r="S80" i="14"/>
  <c r="S81" i="14" a="1"/>
  <c r="S81" i="14"/>
  <c r="S82" i="14" a="1"/>
  <c r="S82" i="14"/>
  <c r="S83" i="14" a="1"/>
  <c r="S83" i="14"/>
  <c r="S84" i="14" a="1"/>
  <c r="S84" i="14"/>
  <c r="S85" i="14" a="1"/>
  <c r="S85" i="14"/>
  <c r="S86" i="14" a="1"/>
  <c r="S86" i="14"/>
  <c r="S87" i="14" a="1"/>
  <c r="S87" i="14"/>
  <c r="S88" i="14" a="1"/>
  <c r="S88" i="14"/>
  <c r="S89" i="14" a="1"/>
  <c r="S89" i="14"/>
  <c r="S90" i="14" a="1"/>
  <c r="S90" i="14"/>
  <c r="S91" i="14" a="1"/>
  <c r="S91" i="14"/>
  <c r="S92" i="14" a="1"/>
  <c r="S92" i="14"/>
  <c r="S93" i="14" a="1"/>
  <c r="S93" i="14"/>
  <c r="S94" i="14" a="1"/>
  <c r="S94" i="14"/>
  <c r="S95" i="14" a="1"/>
  <c r="S95" i="14"/>
  <c r="S96" i="14" a="1"/>
  <c r="S96" i="14"/>
  <c r="S97" i="14" a="1"/>
  <c r="S97" i="14"/>
  <c r="S98" i="14" a="1"/>
  <c r="S98" i="14"/>
  <c r="S99" i="14" a="1"/>
  <c r="S99" i="14"/>
  <c r="S100" i="14" a="1"/>
  <c r="S100" i="14"/>
  <c r="S101" i="14" a="1"/>
  <c r="S101" i="14"/>
  <c r="S102" i="14" a="1"/>
  <c r="S102" i="14"/>
  <c r="S103" i="14" a="1"/>
  <c r="S103" i="14"/>
  <c r="S104" i="14" a="1"/>
  <c r="S104" i="14"/>
  <c r="S105" i="14" a="1"/>
  <c r="S105" i="14"/>
  <c r="S106" i="14" a="1"/>
  <c r="S106" i="14"/>
  <c r="S107" i="14" a="1"/>
  <c r="S107" i="14"/>
  <c r="S108" i="14" a="1"/>
  <c r="S108" i="14"/>
  <c r="S109" i="14" a="1"/>
  <c r="S109" i="14"/>
  <c r="S110" i="14" a="1"/>
  <c r="S110" i="14"/>
  <c r="S111" i="14" a="1"/>
  <c r="S111" i="14"/>
  <c r="S112" i="14" a="1"/>
  <c r="S112" i="14"/>
  <c r="S113" i="14" a="1"/>
  <c r="S113" i="14"/>
  <c r="S114" i="14" a="1"/>
  <c r="S114" i="14"/>
  <c r="S115" i="14" a="1"/>
  <c r="S115" i="14"/>
  <c r="S116" i="14" a="1"/>
  <c r="S116" i="14"/>
  <c r="S117" i="14" a="1"/>
  <c r="S117" i="14"/>
  <c r="S118" i="14" a="1"/>
  <c r="S118" i="14"/>
  <c r="S119" i="14" a="1"/>
  <c r="S119" i="14"/>
  <c r="S120" i="14" a="1"/>
  <c r="S120" i="14"/>
  <c r="S121" i="14" a="1"/>
  <c r="S121" i="14"/>
  <c r="S122" i="14" a="1"/>
  <c r="S122" i="14"/>
  <c r="S123" i="14" a="1"/>
  <c r="S123" i="14"/>
  <c r="S124" i="14" a="1"/>
  <c r="S124" i="14"/>
  <c r="S125" i="14" a="1"/>
  <c r="S125" i="14"/>
  <c r="S126" i="14" a="1"/>
  <c r="S126" i="14"/>
  <c r="S127" i="14" a="1"/>
  <c r="S127" i="14"/>
  <c r="S128" i="14" a="1"/>
  <c r="S128" i="14"/>
  <c r="S129" i="14" a="1"/>
  <c r="S129" i="14"/>
  <c r="S130" i="14" a="1"/>
  <c r="S130" i="14"/>
  <c r="S131" i="14" a="1"/>
  <c r="S131" i="14"/>
  <c r="S132" i="14" a="1"/>
  <c r="S132" i="14"/>
  <c r="S133" i="14" a="1"/>
  <c r="S133" i="14"/>
  <c r="S134" i="14" a="1"/>
  <c r="S134" i="14"/>
  <c r="S135" i="14" a="1"/>
  <c r="S135" i="14"/>
  <c r="S136" i="14" a="1"/>
  <c r="S136" i="14"/>
  <c r="S137" i="14" a="1"/>
  <c r="S137" i="14"/>
  <c r="S138" i="14" a="1"/>
  <c r="S138" i="14"/>
  <c r="S139" i="14" a="1"/>
  <c r="S139" i="14"/>
  <c r="S140" i="14" a="1"/>
  <c r="S140" i="14"/>
  <c r="S141" i="14" a="1"/>
  <c r="S141" i="14"/>
  <c r="S142" i="14" a="1"/>
  <c r="S142" i="14"/>
  <c r="S143" i="14" a="1"/>
  <c r="S143" i="14"/>
  <c r="S144" i="14" a="1"/>
  <c r="S144" i="14"/>
  <c r="S145" i="14" a="1"/>
  <c r="S145" i="14"/>
  <c r="S146" i="14" a="1"/>
  <c r="S146" i="14"/>
  <c r="S147" i="14" a="1"/>
  <c r="S147" i="14"/>
  <c r="S148" i="14" a="1"/>
  <c r="S148" i="14"/>
  <c r="S149" i="14" a="1"/>
  <c r="S149" i="14"/>
  <c r="S150" i="14" a="1"/>
  <c r="S150" i="14"/>
  <c r="S151" i="14" a="1"/>
  <c r="S151" i="14"/>
  <c r="S152" i="14" a="1"/>
  <c r="S152" i="14"/>
  <c r="S153" i="14" a="1"/>
  <c r="S153" i="14"/>
  <c r="S154" i="14" a="1"/>
  <c r="S154" i="14"/>
  <c r="S155" i="14" a="1"/>
  <c r="S155" i="14"/>
  <c r="S156" i="14" a="1"/>
  <c r="S156" i="14"/>
  <c r="S157" i="14" a="1"/>
  <c r="S157" i="14"/>
  <c r="S158" i="14" a="1"/>
  <c r="S158" i="14"/>
  <c r="S159" i="14" a="1"/>
  <c r="S159" i="14"/>
  <c r="S160" i="14" a="1"/>
  <c r="S160" i="14"/>
  <c r="S161" i="14" a="1"/>
  <c r="S161" i="14"/>
  <c r="S162" i="14" a="1"/>
  <c r="S162" i="14"/>
  <c r="S163" i="14" a="1"/>
  <c r="S163" i="14"/>
  <c r="S164" i="14" a="1"/>
  <c r="S164" i="14"/>
  <c r="S165" i="14" a="1"/>
  <c r="S165" i="14"/>
  <c r="S166" i="14" a="1"/>
  <c r="S166" i="14"/>
  <c r="S167" i="14" a="1"/>
  <c r="S167" i="14"/>
  <c r="S168" i="14" a="1"/>
  <c r="S168" i="14"/>
  <c r="S169" i="14" a="1"/>
  <c r="S169" i="14"/>
  <c r="S170" i="14" a="1"/>
  <c r="S170" i="14"/>
  <c r="S171" i="14" a="1"/>
  <c r="S171" i="14"/>
  <c r="S172" i="14" a="1"/>
  <c r="S172" i="14"/>
  <c r="S173" i="14" a="1"/>
  <c r="S173" i="14"/>
  <c r="O3" i="15"/>
  <c r="O4" i="15"/>
  <c r="O5" i="15"/>
  <c r="O6" i="15"/>
  <c r="O7" i="15"/>
  <c r="O8" i="15"/>
  <c r="O9" i="15"/>
  <c r="O10" i="15"/>
  <c r="O11" i="15"/>
  <c r="O12" i="15"/>
  <c r="O13" i="15"/>
  <c r="O14" i="15"/>
  <c r="O15" i="15"/>
  <c r="O16" i="15"/>
  <c r="O17" i="15"/>
  <c r="O18" i="15"/>
  <c r="O19" i="15"/>
  <c r="O20" i="15"/>
  <c r="O21" i="15"/>
  <c r="O22" i="15"/>
  <c r="O23" i="15"/>
  <c r="O24" i="15"/>
  <c r="O25" i="15"/>
  <c r="O26" i="15"/>
  <c r="O27" i="15"/>
  <c r="O28" i="15"/>
  <c r="O29" i="15"/>
  <c r="O30" i="15"/>
  <c r="O31" i="15"/>
  <c r="O32" i="15"/>
  <c r="O33" i="15"/>
  <c r="O34" i="15"/>
  <c r="O35" i="15"/>
  <c r="O36" i="15"/>
  <c r="O37" i="15"/>
  <c r="O38" i="15"/>
  <c r="O39" i="15"/>
  <c r="O40" i="15"/>
  <c r="O41" i="15"/>
  <c r="O42" i="15"/>
  <c r="O43" i="15"/>
  <c r="O44" i="15"/>
  <c r="O45" i="15"/>
  <c r="O46" i="15"/>
  <c r="O47" i="15"/>
  <c r="O48" i="15"/>
  <c r="O49" i="15"/>
  <c r="O50" i="15"/>
  <c r="O51" i="15"/>
  <c r="O52" i="15"/>
  <c r="O53" i="15"/>
  <c r="O54" i="15"/>
  <c r="O55" i="15"/>
  <c r="O56" i="15"/>
  <c r="O57" i="15"/>
  <c r="O58" i="15"/>
  <c r="O59" i="15"/>
  <c r="O60" i="15"/>
  <c r="O61" i="15"/>
  <c r="O62" i="15"/>
  <c r="O63" i="15"/>
  <c r="O64" i="15"/>
  <c r="O65" i="15"/>
  <c r="O66" i="15"/>
  <c r="O67" i="15"/>
  <c r="O68" i="15"/>
  <c r="O69" i="15"/>
  <c r="O70" i="15"/>
  <c r="O71" i="15"/>
  <c r="O72" i="15"/>
  <c r="O73" i="15"/>
  <c r="O74" i="15"/>
  <c r="O75" i="15"/>
  <c r="O76" i="15"/>
  <c r="O77" i="15"/>
  <c r="O78" i="15"/>
  <c r="O79" i="15"/>
  <c r="O80" i="15"/>
  <c r="O81" i="15"/>
  <c r="O82" i="15"/>
  <c r="O83" i="15"/>
  <c r="O84" i="15"/>
  <c r="O85" i="15"/>
  <c r="O86" i="15"/>
  <c r="O87" i="15"/>
  <c r="O88" i="15"/>
  <c r="O89" i="15"/>
  <c r="O90" i="15"/>
  <c r="O91" i="15"/>
  <c r="O92" i="15"/>
  <c r="O93" i="15"/>
  <c r="O94" i="15"/>
  <c r="O95" i="15"/>
  <c r="O96" i="15"/>
  <c r="O97" i="15"/>
  <c r="O98" i="15"/>
  <c r="O99" i="15"/>
  <c r="O100" i="15"/>
  <c r="O101" i="15"/>
  <c r="O102" i="15"/>
  <c r="O103" i="15"/>
  <c r="O104" i="15"/>
  <c r="O105" i="15"/>
  <c r="O106" i="15"/>
  <c r="O107" i="15"/>
  <c r="O108" i="15"/>
  <c r="O109" i="15"/>
  <c r="O110" i="15"/>
  <c r="O111" i="15"/>
  <c r="O112" i="15"/>
  <c r="O113" i="15"/>
  <c r="O114" i="15"/>
  <c r="O115" i="15"/>
  <c r="O116" i="15"/>
  <c r="O117" i="15"/>
  <c r="O118" i="15"/>
  <c r="O119" i="15"/>
  <c r="O120" i="15"/>
  <c r="O121" i="15"/>
  <c r="O122" i="15"/>
  <c r="O123" i="15"/>
  <c r="O124" i="15"/>
  <c r="O125" i="15"/>
  <c r="O126" i="15"/>
  <c r="O127" i="15"/>
  <c r="O128" i="15"/>
  <c r="O129" i="15"/>
  <c r="O130" i="15"/>
  <c r="O131" i="15"/>
  <c r="O132" i="15"/>
  <c r="O133" i="15"/>
  <c r="O134" i="15"/>
  <c r="O135" i="15"/>
  <c r="O136" i="15"/>
  <c r="O137" i="15"/>
  <c r="O138" i="15"/>
  <c r="O139" i="15"/>
  <c r="O140" i="15"/>
  <c r="O141" i="15"/>
  <c r="O142" i="15"/>
  <c r="O143" i="15"/>
  <c r="O144" i="15"/>
  <c r="O145" i="15"/>
  <c r="O146" i="15"/>
  <c r="O147" i="15"/>
  <c r="O148" i="15"/>
  <c r="O149" i="15"/>
  <c r="O150" i="15"/>
  <c r="O151" i="15"/>
  <c r="O152" i="15"/>
  <c r="O153" i="15"/>
  <c r="O154" i="15"/>
  <c r="O155" i="15"/>
  <c r="O156" i="15"/>
  <c r="O157" i="15"/>
  <c r="O158" i="15"/>
  <c r="O159" i="15"/>
  <c r="O160" i="15"/>
  <c r="O161" i="15"/>
  <c r="O162" i="15"/>
  <c r="O163" i="15"/>
  <c r="O164" i="15"/>
  <c r="O165" i="15"/>
  <c r="O166" i="15"/>
  <c r="O167" i="15"/>
  <c r="O168" i="15"/>
  <c r="O169" i="15"/>
  <c r="O170" i="15"/>
  <c r="O171" i="15"/>
  <c r="O172" i="15"/>
  <c r="O173" i="15"/>
  <c r="O174" i="15"/>
  <c r="O175" i="15"/>
  <c r="O176" i="15"/>
  <c r="O177" i="15"/>
  <c r="O178" i="15"/>
  <c r="O179" i="15"/>
  <c r="O180" i="15"/>
  <c r="O181" i="15"/>
  <c r="O182" i="15"/>
  <c r="O183" i="15"/>
  <c r="O184" i="15"/>
  <c r="O185" i="15"/>
  <c r="O186" i="15"/>
  <c r="O187" i="15"/>
  <c r="O188" i="15"/>
  <c r="O189" i="15"/>
  <c r="O190" i="15"/>
  <c r="O191" i="15"/>
  <c r="O192" i="15"/>
  <c r="O193" i="15"/>
  <c r="O194" i="15"/>
  <c r="O195" i="15"/>
  <c r="O196" i="15"/>
  <c r="O197" i="15"/>
  <c r="O198" i="15"/>
  <c r="O199" i="15"/>
  <c r="O200" i="15"/>
  <c r="O201" i="15"/>
  <c r="O202" i="15"/>
  <c r="O203" i="15"/>
  <c r="O204" i="15"/>
  <c r="O205" i="15"/>
  <c r="O206" i="15"/>
  <c r="O207" i="15"/>
  <c r="O208" i="15"/>
  <c r="O209" i="15"/>
  <c r="O210" i="15"/>
  <c r="O211" i="15"/>
  <c r="O212" i="15"/>
  <c r="O213" i="15"/>
  <c r="O214" i="15"/>
  <c r="O215" i="15"/>
  <c r="O216" i="15"/>
  <c r="O217" i="15"/>
  <c r="O218" i="15"/>
  <c r="O219" i="15"/>
  <c r="O220" i="15"/>
  <c r="O221" i="15"/>
  <c r="O222" i="15"/>
  <c r="O223" i="15"/>
  <c r="O224" i="15"/>
  <c r="O225" i="15"/>
  <c r="O226" i="15"/>
  <c r="O227" i="15"/>
  <c r="O228" i="15"/>
  <c r="O229" i="15"/>
  <c r="O230" i="15"/>
  <c r="O231" i="15"/>
  <c r="O232" i="15"/>
  <c r="O233" i="15"/>
  <c r="O234" i="15"/>
  <c r="O235" i="15"/>
  <c r="O236" i="15"/>
  <c r="O237" i="15"/>
  <c r="O238" i="15"/>
  <c r="O239" i="15"/>
  <c r="O240" i="15"/>
  <c r="O241" i="15"/>
  <c r="O242" i="15"/>
  <c r="O243" i="15"/>
  <c r="O244" i="15"/>
  <c r="O245" i="15"/>
  <c r="O246" i="15"/>
  <c r="O247" i="15"/>
  <c r="O248" i="15"/>
  <c r="O249" i="15"/>
  <c r="O250" i="15"/>
  <c r="O251" i="15"/>
  <c r="O252" i="15"/>
  <c r="O253" i="15"/>
  <c r="O254" i="15"/>
  <c r="O255" i="15"/>
  <c r="O256" i="15"/>
  <c r="O257" i="15"/>
  <c r="O258" i="15"/>
  <c r="O259" i="15"/>
  <c r="O260" i="15"/>
  <c r="O261" i="15"/>
  <c r="O262" i="15"/>
  <c r="O263" i="15"/>
  <c r="O264" i="15"/>
  <c r="O265" i="15"/>
  <c r="O266" i="15"/>
  <c r="O267" i="15"/>
  <c r="O268" i="15"/>
  <c r="O269" i="15"/>
  <c r="O270" i="15"/>
  <c r="O271" i="15"/>
  <c r="O272" i="15"/>
  <c r="O273" i="15"/>
  <c r="O274" i="15"/>
  <c r="O275" i="15"/>
  <c r="O276" i="15"/>
  <c r="O277" i="15"/>
  <c r="O278" i="15"/>
  <c r="O279" i="15"/>
  <c r="O280" i="15"/>
  <c r="O281" i="15"/>
  <c r="O282" i="15"/>
  <c r="O283" i="15"/>
  <c r="O284" i="15"/>
  <c r="O285" i="15"/>
  <c r="O286" i="15"/>
  <c r="O287" i="15"/>
  <c r="O288" i="15"/>
  <c r="O289" i="15"/>
  <c r="O290" i="15"/>
  <c r="O291" i="15"/>
  <c r="O292" i="15"/>
  <c r="O293" i="15"/>
  <c r="O294" i="15"/>
  <c r="O295" i="15"/>
  <c r="O296" i="15"/>
  <c r="O297" i="15"/>
  <c r="O298" i="15"/>
  <c r="O299" i="15"/>
  <c r="O300" i="15"/>
  <c r="O301" i="15"/>
  <c r="O302" i="15"/>
  <c r="O303" i="15"/>
  <c r="O304" i="15"/>
  <c r="O305" i="15"/>
  <c r="O306" i="15"/>
  <c r="O307" i="15"/>
  <c r="O308" i="15"/>
  <c r="O309" i="15"/>
  <c r="O310" i="15"/>
  <c r="O311" i="15"/>
  <c r="O312" i="15"/>
  <c r="O313" i="15"/>
  <c r="O314" i="15"/>
  <c r="O315" i="15"/>
  <c r="O316" i="15"/>
  <c r="O317" i="15"/>
  <c r="O318" i="15"/>
  <c r="O319" i="15"/>
  <c r="O320" i="15"/>
  <c r="O321" i="15"/>
  <c r="O322" i="15"/>
  <c r="O323" i="15"/>
  <c r="O324" i="15"/>
  <c r="O325" i="15"/>
  <c r="O326" i="15"/>
  <c r="O327" i="15"/>
  <c r="O328" i="15"/>
  <c r="O329" i="15"/>
  <c r="O330" i="15"/>
  <c r="O331" i="15"/>
  <c r="O332" i="15"/>
  <c r="O333" i="15"/>
  <c r="AC7" i="12"/>
  <c r="AB7" i="12"/>
  <c r="AA7" i="12"/>
  <c r="AC6" i="12"/>
  <c r="AB6" i="12"/>
  <c r="AA6" i="12"/>
  <c r="AC5" i="12"/>
  <c r="AB5" i="12"/>
  <c r="AA5" i="12"/>
  <c r="AC4" i="12"/>
  <c r="AB4" i="12"/>
  <c r="AA4" i="12"/>
  <c r="B61" i="12"/>
  <c r="B62" i="12"/>
  <c r="B63" i="12"/>
  <c r="B64" i="12"/>
  <c r="B65" i="12"/>
  <c r="B66" i="12"/>
  <c r="B67" i="12"/>
  <c r="B68" i="12"/>
  <c r="B69" i="12"/>
  <c r="B70" i="12"/>
  <c r="B71" i="12"/>
  <c r="B72" i="12"/>
  <c r="B73" i="12"/>
  <c r="B74" i="12"/>
  <c r="B75" i="12"/>
  <c r="B60" i="12"/>
  <c r="S2" i="14" a="1"/>
  <c r="S2" i="14"/>
  <c r="S96" i="10" a="1"/>
  <c r="S96" i="10"/>
  <c r="O2" i="15"/>
  <c r="A959" i="9"/>
  <c r="A960" i="9"/>
  <c r="A961" i="9"/>
  <c r="A962" i="9"/>
  <c r="A963" i="9"/>
  <c r="A964" i="9"/>
  <c r="A965" i="9"/>
  <c r="A966" i="9"/>
  <c r="A967" i="9"/>
  <c r="A968" i="9"/>
  <c r="A969" i="9"/>
  <c r="A970" i="9"/>
  <c r="A971" i="9"/>
  <c r="A972" i="9"/>
  <c r="A973" i="9"/>
  <c r="A974" i="9"/>
  <c r="A975" i="9"/>
  <c r="A4" i="9"/>
  <c r="A5" i="9"/>
  <c r="A6" i="9"/>
  <c r="A7" i="9"/>
  <c r="A8" i="9"/>
  <c r="A9" i="9"/>
  <c r="A10" i="9"/>
  <c r="A11" i="9"/>
  <c r="A12" i="9"/>
  <c r="A13" i="9"/>
  <c r="A14" i="9"/>
  <c r="A15" i="9"/>
  <c r="A16" i="9"/>
  <c r="A17" i="9"/>
  <c r="A18" i="9"/>
  <c r="A19" i="9"/>
  <c r="A20" i="9"/>
  <c r="A21" i="9"/>
  <c r="A22" i="9"/>
  <c r="A23" i="9"/>
  <c r="A24" i="9"/>
  <c r="A25" i="9"/>
  <c r="A26" i="9"/>
  <c r="A27" i="9"/>
  <c r="A28" i="9"/>
  <c r="A29" i="9"/>
  <c r="A30" i="9"/>
  <c r="A31" i="9"/>
  <c r="A32" i="9"/>
  <c r="A33" i="9"/>
  <c r="A34" i="9"/>
  <c r="A35" i="9"/>
  <c r="A36" i="9"/>
  <c r="A37" i="9"/>
  <c r="A38" i="9"/>
  <c r="A39" i="9"/>
  <c r="A40" i="9"/>
  <c r="A41" i="9"/>
  <c r="A42" i="9"/>
  <c r="A43" i="9"/>
  <c r="A44" i="9"/>
  <c r="A45" i="9"/>
  <c r="A46" i="9"/>
  <c r="A47" i="9"/>
  <c r="A48" i="9"/>
  <c r="A49" i="9"/>
  <c r="A50" i="9"/>
  <c r="A51" i="9"/>
  <c r="A52" i="9"/>
  <c r="A53" i="9"/>
  <c r="A54" i="9"/>
  <c r="A55" i="9"/>
  <c r="A56" i="9"/>
  <c r="A57" i="9"/>
  <c r="A58" i="9"/>
  <c r="A59" i="9"/>
  <c r="A60" i="9"/>
  <c r="A61" i="9"/>
  <c r="A62" i="9"/>
  <c r="A63" i="9"/>
  <c r="A64" i="9"/>
  <c r="A65" i="9"/>
  <c r="A66" i="9"/>
  <c r="A67" i="9"/>
  <c r="A68" i="9"/>
  <c r="A69" i="9"/>
  <c r="A70" i="9"/>
  <c r="A71" i="9"/>
  <c r="A72" i="9"/>
  <c r="A73" i="9"/>
  <c r="A74" i="9"/>
  <c r="A75" i="9"/>
  <c r="A76" i="9"/>
  <c r="A77" i="9"/>
  <c r="A78" i="9"/>
  <c r="A79" i="9"/>
  <c r="A80" i="9"/>
  <c r="A81" i="9"/>
  <c r="A82" i="9"/>
  <c r="A83" i="9"/>
  <c r="A84" i="9"/>
  <c r="A85" i="9"/>
  <c r="A86" i="9"/>
  <c r="A87" i="9"/>
  <c r="A88" i="9"/>
  <c r="A89" i="9"/>
  <c r="A90" i="9"/>
  <c r="A91" i="9"/>
  <c r="A92" i="9"/>
  <c r="A93" i="9"/>
  <c r="A94" i="9"/>
  <c r="A95" i="9"/>
  <c r="A96" i="9"/>
  <c r="A97" i="9"/>
  <c r="A98" i="9"/>
  <c r="A99" i="9"/>
  <c r="A100" i="9"/>
  <c r="A101" i="9"/>
  <c r="A102" i="9"/>
  <c r="A103" i="9"/>
  <c r="A104" i="9"/>
  <c r="A105" i="9"/>
  <c r="A106" i="9"/>
  <c r="A107" i="9"/>
  <c r="A108" i="9"/>
  <c r="A109" i="9"/>
  <c r="A110" i="9"/>
  <c r="A111" i="9"/>
  <c r="A112" i="9"/>
  <c r="A113" i="9"/>
  <c r="A114" i="9"/>
  <c r="A115" i="9"/>
  <c r="A116" i="9"/>
  <c r="A117" i="9"/>
  <c r="A118" i="9"/>
  <c r="A119" i="9"/>
  <c r="A120" i="9"/>
  <c r="A121" i="9"/>
  <c r="A122" i="9"/>
  <c r="A123" i="9"/>
  <c r="A124" i="9"/>
  <c r="A125" i="9"/>
  <c r="A126" i="9"/>
  <c r="A127" i="9"/>
  <c r="A128" i="9"/>
  <c r="A129" i="9"/>
  <c r="A130" i="9"/>
  <c r="A131" i="9"/>
  <c r="A132" i="9"/>
  <c r="A133" i="9"/>
  <c r="A134" i="9"/>
  <c r="A135" i="9"/>
  <c r="A136" i="9"/>
  <c r="A137" i="9"/>
  <c r="A138" i="9"/>
  <c r="A139" i="9"/>
  <c r="A140" i="9"/>
  <c r="A141" i="9"/>
  <c r="A142" i="9"/>
  <c r="A143" i="9"/>
  <c r="A144" i="9"/>
  <c r="A145" i="9"/>
  <c r="A146" i="9"/>
  <c r="A147" i="9"/>
  <c r="A148" i="9"/>
  <c r="A149" i="9"/>
  <c r="A150" i="9"/>
  <c r="A151" i="9"/>
  <c r="A152" i="9"/>
  <c r="A153" i="9"/>
  <c r="A154" i="9"/>
  <c r="A155" i="9"/>
  <c r="A156" i="9"/>
  <c r="A157" i="9"/>
  <c r="A158" i="9"/>
  <c r="A159" i="9"/>
  <c r="A160" i="9"/>
  <c r="A161" i="9"/>
  <c r="A162" i="9"/>
  <c r="A163" i="9"/>
  <c r="A164" i="9"/>
  <c r="A165" i="9"/>
  <c r="A166" i="9"/>
  <c r="A167" i="9"/>
  <c r="A168" i="9"/>
  <c r="A169" i="9"/>
  <c r="A170" i="9"/>
  <c r="A171" i="9"/>
  <c r="A172" i="9"/>
  <c r="A173" i="9"/>
  <c r="A174" i="9"/>
  <c r="A175" i="9"/>
  <c r="A176" i="9"/>
  <c r="A177" i="9"/>
  <c r="A178" i="9"/>
  <c r="A179" i="9"/>
  <c r="A180" i="9"/>
  <c r="A181" i="9"/>
  <c r="A182" i="9"/>
  <c r="A183" i="9"/>
  <c r="A184" i="9"/>
  <c r="A185" i="9"/>
  <c r="A186" i="9"/>
  <c r="A187" i="9"/>
  <c r="A188" i="9"/>
  <c r="A189" i="9"/>
  <c r="A190" i="9"/>
  <c r="A191" i="9"/>
  <c r="A192" i="9"/>
  <c r="A193" i="9"/>
  <c r="A194" i="9"/>
  <c r="A195" i="9"/>
  <c r="A196" i="9"/>
  <c r="A197" i="9"/>
  <c r="A198" i="9"/>
  <c r="A199" i="9"/>
  <c r="A200" i="9"/>
  <c r="A201" i="9"/>
  <c r="A202" i="9"/>
  <c r="A203" i="9"/>
  <c r="A204" i="9"/>
  <c r="A205" i="9"/>
  <c r="A206" i="9"/>
  <c r="A207" i="9"/>
  <c r="A208" i="9"/>
  <c r="A209" i="9"/>
  <c r="A210" i="9"/>
  <c r="A211" i="9"/>
  <c r="A212" i="9"/>
  <c r="A213" i="9"/>
  <c r="A214" i="9"/>
  <c r="A215" i="9"/>
  <c r="A216" i="9"/>
  <c r="A217" i="9"/>
  <c r="A218" i="9"/>
  <c r="A219" i="9"/>
  <c r="A220" i="9"/>
  <c r="A221" i="9"/>
  <c r="A222" i="9"/>
  <c r="A223" i="9"/>
  <c r="A224" i="9"/>
  <c r="A225" i="9"/>
  <c r="A226" i="9"/>
  <c r="A227" i="9"/>
  <c r="A228" i="9"/>
  <c r="A229" i="9"/>
  <c r="A230" i="9"/>
  <c r="A231" i="9"/>
  <c r="A232" i="9"/>
  <c r="A233" i="9"/>
  <c r="A234" i="9"/>
  <c r="A235" i="9"/>
  <c r="A236" i="9"/>
  <c r="A237" i="9"/>
  <c r="A238" i="9"/>
  <c r="A239" i="9"/>
  <c r="A240" i="9"/>
  <c r="A241" i="9"/>
  <c r="A242" i="9"/>
  <c r="A243" i="9"/>
  <c r="A244" i="9"/>
  <c r="A245" i="9"/>
  <c r="A246" i="9"/>
  <c r="A247" i="9"/>
  <c r="A248" i="9"/>
  <c r="A249" i="9"/>
  <c r="A250" i="9"/>
  <c r="A251" i="9"/>
  <c r="A252" i="9"/>
  <c r="A253" i="9"/>
  <c r="A254" i="9"/>
  <c r="A255" i="9"/>
  <c r="A256" i="9"/>
  <c r="A257" i="9"/>
  <c r="A258" i="9"/>
  <c r="A259" i="9"/>
  <c r="A260" i="9"/>
  <c r="A261" i="9"/>
  <c r="A262" i="9"/>
  <c r="A263" i="9"/>
  <c r="A264" i="9"/>
  <c r="A265" i="9"/>
  <c r="A266" i="9"/>
  <c r="A267" i="9"/>
  <c r="A268" i="9"/>
  <c r="A269" i="9"/>
  <c r="A270" i="9"/>
  <c r="A271" i="9"/>
  <c r="A272" i="9"/>
  <c r="A273" i="9"/>
  <c r="A274" i="9"/>
  <c r="A275" i="9"/>
  <c r="A276" i="9"/>
  <c r="A277" i="9"/>
  <c r="A278" i="9"/>
  <c r="A279" i="9"/>
  <c r="A280" i="9"/>
  <c r="A281" i="9"/>
  <c r="A282" i="9"/>
  <c r="A283" i="9"/>
  <c r="A284" i="9"/>
  <c r="A285" i="9"/>
  <c r="A286" i="9"/>
  <c r="A287" i="9"/>
  <c r="A288" i="9"/>
  <c r="A289" i="9"/>
  <c r="A290" i="9"/>
  <c r="A291" i="9"/>
  <c r="A292" i="9"/>
  <c r="A293" i="9"/>
  <c r="A294" i="9"/>
  <c r="A295" i="9"/>
  <c r="A296" i="9"/>
  <c r="A297" i="9"/>
  <c r="A298" i="9"/>
  <c r="A299" i="9"/>
  <c r="A300" i="9"/>
  <c r="A301" i="9"/>
  <c r="A302" i="9"/>
  <c r="A303" i="9"/>
  <c r="A304" i="9"/>
  <c r="A305" i="9"/>
  <c r="A306" i="9"/>
  <c r="A307" i="9"/>
  <c r="A308" i="9"/>
  <c r="A309" i="9"/>
  <c r="A310" i="9"/>
  <c r="A311" i="9"/>
  <c r="A312" i="9"/>
  <c r="A313" i="9"/>
  <c r="A314" i="9"/>
  <c r="A315" i="9"/>
  <c r="A316" i="9"/>
  <c r="A317" i="9"/>
  <c r="A318" i="9"/>
  <c r="A319" i="9"/>
  <c r="A320" i="9"/>
  <c r="A321" i="9"/>
  <c r="A322" i="9"/>
  <c r="A323" i="9"/>
  <c r="A324" i="9"/>
  <c r="A325" i="9"/>
  <c r="A326" i="9"/>
  <c r="A327" i="9"/>
  <c r="A328" i="9"/>
  <c r="A329" i="9"/>
  <c r="A330" i="9"/>
  <c r="A331" i="9"/>
  <c r="A332" i="9"/>
  <c r="A333" i="9"/>
  <c r="A334" i="9"/>
  <c r="A335" i="9"/>
  <c r="A336" i="9"/>
  <c r="A337" i="9"/>
  <c r="A338" i="9"/>
  <c r="A339" i="9"/>
  <c r="A340" i="9"/>
  <c r="A341" i="9"/>
  <c r="A342" i="9"/>
  <c r="A343" i="9"/>
  <c r="A344" i="9"/>
  <c r="A345" i="9"/>
  <c r="A346" i="9"/>
  <c r="A347" i="9"/>
  <c r="A348" i="9"/>
  <c r="A349" i="9"/>
  <c r="A350" i="9"/>
  <c r="A351" i="9"/>
  <c r="A352" i="9"/>
  <c r="A353" i="9"/>
  <c r="A354" i="9"/>
  <c r="A355" i="9"/>
  <c r="A356" i="9"/>
  <c r="A357" i="9"/>
  <c r="A358" i="9"/>
  <c r="A359" i="9"/>
  <c r="A360" i="9"/>
  <c r="A361" i="9"/>
  <c r="A362" i="9"/>
  <c r="A363" i="9"/>
  <c r="A364" i="9"/>
  <c r="A365" i="9"/>
  <c r="A366" i="9"/>
  <c r="A367" i="9"/>
  <c r="A368" i="9"/>
  <c r="A369" i="9"/>
  <c r="A370" i="9"/>
  <c r="A371" i="9"/>
  <c r="A372" i="9"/>
  <c r="A373" i="9"/>
  <c r="A374" i="9"/>
  <c r="A375" i="9"/>
  <c r="A376" i="9"/>
  <c r="A377" i="9"/>
  <c r="A378" i="9"/>
  <c r="A379" i="9"/>
  <c r="A380" i="9"/>
  <c r="A381" i="9"/>
  <c r="A382" i="9"/>
  <c r="A383" i="9"/>
  <c r="A384" i="9"/>
  <c r="A385" i="9"/>
  <c r="A386" i="9"/>
  <c r="A387" i="9"/>
  <c r="A388" i="9"/>
  <c r="A389" i="9"/>
  <c r="A390" i="9"/>
  <c r="A391" i="9"/>
  <c r="A392" i="9"/>
  <c r="A393" i="9"/>
  <c r="A394" i="9"/>
  <c r="A395" i="9"/>
  <c r="A396" i="9"/>
  <c r="A397" i="9"/>
  <c r="A398" i="9"/>
  <c r="A399" i="9"/>
  <c r="A400" i="9"/>
  <c r="A401" i="9"/>
  <c r="A402" i="9"/>
  <c r="A403" i="9"/>
  <c r="A404" i="9"/>
  <c r="A405" i="9"/>
  <c r="A406" i="9"/>
  <c r="A407" i="9"/>
  <c r="A408" i="9"/>
  <c r="A409" i="9"/>
  <c r="A410" i="9"/>
  <c r="A411" i="9"/>
  <c r="A412" i="9"/>
  <c r="A413" i="9"/>
  <c r="A414" i="9"/>
  <c r="A415" i="9"/>
  <c r="A416" i="9"/>
  <c r="A417" i="9"/>
  <c r="A418" i="9"/>
  <c r="A419" i="9"/>
  <c r="A420" i="9"/>
  <c r="A421" i="9"/>
  <c r="A422" i="9"/>
  <c r="A423" i="9"/>
  <c r="A424" i="9"/>
  <c r="A425" i="9"/>
  <c r="A426" i="9"/>
  <c r="A427" i="9"/>
  <c r="A428" i="9"/>
  <c r="A429" i="9"/>
  <c r="A430" i="9"/>
  <c r="A431" i="9"/>
  <c r="A432" i="9"/>
  <c r="A433" i="9"/>
  <c r="A434" i="9"/>
  <c r="A435" i="9"/>
  <c r="A436" i="9"/>
  <c r="A437" i="9"/>
  <c r="A438" i="9"/>
  <c r="A439" i="9"/>
  <c r="A440" i="9"/>
  <c r="A441" i="9"/>
  <c r="A442" i="9"/>
  <c r="A443" i="9"/>
  <c r="A444" i="9"/>
  <c r="A445" i="9"/>
  <c r="A446" i="9"/>
  <c r="A447" i="9"/>
  <c r="A448" i="9"/>
  <c r="A449" i="9"/>
  <c r="A450" i="9"/>
  <c r="A451" i="9"/>
  <c r="A452" i="9"/>
  <c r="A453" i="9"/>
  <c r="A454" i="9"/>
  <c r="A455" i="9"/>
  <c r="A456" i="9"/>
  <c r="A457" i="9"/>
  <c r="A458" i="9"/>
  <c r="A459" i="9"/>
  <c r="A460" i="9"/>
  <c r="A461" i="9"/>
  <c r="A462" i="9"/>
  <c r="A463" i="9"/>
  <c r="A464" i="9"/>
  <c r="A465" i="9"/>
  <c r="A466" i="9"/>
  <c r="A467" i="9"/>
  <c r="A468" i="9"/>
  <c r="A469" i="9"/>
  <c r="A470" i="9"/>
  <c r="A471" i="9"/>
  <c r="A472" i="9"/>
  <c r="A473" i="9"/>
  <c r="A474" i="9"/>
  <c r="A475" i="9"/>
  <c r="A476" i="9"/>
  <c r="A477" i="9"/>
  <c r="A478" i="9"/>
  <c r="A479" i="9"/>
  <c r="A480" i="9"/>
  <c r="A481" i="9"/>
  <c r="A482" i="9"/>
  <c r="A483" i="9"/>
  <c r="A484" i="9"/>
  <c r="A485" i="9"/>
  <c r="A486" i="9"/>
  <c r="A487" i="9"/>
  <c r="A488" i="9"/>
  <c r="A489" i="9"/>
  <c r="A490" i="9"/>
  <c r="A491" i="9"/>
  <c r="A492" i="9"/>
  <c r="A493" i="9"/>
  <c r="A494" i="9"/>
  <c r="A495" i="9"/>
  <c r="A496" i="9"/>
  <c r="A497" i="9"/>
  <c r="A498" i="9"/>
  <c r="A499" i="9"/>
  <c r="A500" i="9"/>
  <c r="A501" i="9"/>
  <c r="A502" i="9"/>
  <c r="A503" i="9"/>
  <c r="A504" i="9"/>
  <c r="A505" i="9"/>
  <c r="A506" i="9"/>
  <c r="A507" i="9"/>
  <c r="A508" i="9"/>
  <c r="A509" i="9"/>
  <c r="A510" i="9"/>
  <c r="A511" i="9"/>
  <c r="A512" i="9"/>
  <c r="A513" i="9"/>
  <c r="A514" i="9"/>
  <c r="A515" i="9"/>
  <c r="A516" i="9"/>
  <c r="A517" i="9"/>
  <c r="A518" i="9"/>
  <c r="A519" i="9"/>
  <c r="A520" i="9"/>
  <c r="A521" i="9"/>
  <c r="A522" i="9"/>
  <c r="A523" i="9"/>
  <c r="A524" i="9"/>
  <c r="A525" i="9"/>
  <c r="A526" i="9"/>
  <c r="A527" i="9"/>
  <c r="A528" i="9"/>
  <c r="A529" i="9"/>
  <c r="A530" i="9"/>
  <c r="A531" i="9"/>
  <c r="A532" i="9"/>
  <c r="A533" i="9"/>
  <c r="A534" i="9"/>
  <c r="A535" i="9"/>
  <c r="A536" i="9"/>
  <c r="A537" i="9"/>
  <c r="A538" i="9"/>
  <c r="A539" i="9"/>
  <c r="A540" i="9"/>
  <c r="A541" i="9"/>
  <c r="A542" i="9"/>
  <c r="A543" i="9"/>
  <c r="A544" i="9"/>
  <c r="A545" i="9"/>
  <c r="A546" i="9"/>
  <c r="A547" i="9"/>
  <c r="A548" i="9"/>
  <c r="A549" i="9"/>
  <c r="A550" i="9"/>
  <c r="A551" i="9"/>
  <c r="A552" i="9"/>
  <c r="A553" i="9"/>
  <c r="A554" i="9"/>
  <c r="A555" i="9"/>
  <c r="A556" i="9"/>
  <c r="A557" i="9"/>
  <c r="A558" i="9"/>
  <c r="A559" i="9"/>
  <c r="A560" i="9"/>
  <c r="A561" i="9"/>
  <c r="A562" i="9"/>
  <c r="A563" i="9"/>
  <c r="A564" i="9"/>
  <c r="A565" i="9"/>
  <c r="A566" i="9"/>
  <c r="A567" i="9"/>
  <c r="A568" i="9"/>
  <c r="A569" i="9"/>
  <c r="A570" i="9"/>
  <c r="A571" i="9"/>
  <c r="A572" i="9"/>
  <c r="A573" i="9"/>
  <c r="A574" i="9"/>
  <c r="A575" i="9"/>
  <c r="A576" i="9"/>
  <c r="A577" i="9"/>
  <c r="A578" i="9"/>
  <c r="A579" i="9"/>
  <c r="A580" i="9"/>
  <c r="A581" i="9"/>
  <c r="A582" i="9"/>
  <c r="A583" i="9"/>
  <c r="A584" i="9"/>
  <c r="A585" i="9"/>
  <c r="A586" i="9"/>
  <c r="A587" i="9"/>
  <c r="A588" i="9"/>
  <c r="A589" i="9"/>
  <c r="A590" i="9"/>
  <c r="A591" i="9"/>
  <c r="A592" i="9"/>
  <c r="A593" i="9"/>
  <c r="A594" i="9"/>
  <c r="A595" i="9"/>
  <c r="A596" i="9"/>
  <c r="A597" i="9"/>
  <c r="A598" i="9"/>
  <c r="A599" i="9"/>
  <c r="A600" i="9"/>
  <c r="A601" i="9"/>
  <c r="A602" i="9"/>
  <c r="A603" i="9"/>
  <c r="A604" i="9"/>
  <c r="A605" i="9"/>
  <c r="A606" i="9"/>
  <c r="A607" i="9"/>
  <c r="A608" i="9"/>
  <c r="A609" i="9"/>
  <c r="A610" i="9"/>
  <c r="A611" i="9"/>
  <c r="A612" i="9"/>
  <c r="A613" i="9"/>
  <c r="A614" i="9"/>
  <c r="A615" i="9"/>
  <c r="A616" i="9"/>
  <c r="A617" i="9"/>
  <c r="A618" i="9"/>
  <c r="A619" i="9"/>
  <c r="A620" i="9"/>
  <c r="A621" i="9"/>
  <c r="A622" i="9"/>
  <c r="A623" i="9"/>
  <c r="A624" i="9"/>
  <c r="A625" i="9"/>
  <c r="A626" i="9"/>
  <c r="A627" i="9"/>
  <c r="A628" i="9"/>
  <c r="A629" i="9"/>
  <c r="A630" i="9"/>
  <c r="A631" i="9"/>
  <c r="A632" i="9"/>
  <c r="A633" i="9"/>
  <c r="A634" i="9"/>
  <c r="A635" i="9"/>
  <c r="A636" i="9"/>
  <c r="A637" i="9"/>
  <c r="A638" i="9"/>
  <c r="A639" i="9"/>
  <c r="A640" i="9"/>
  <c r="A641" i="9"/>
  <c r="A642" i="9"/>
  <c r="A643" i="9"/>
  <c r="A644" i="9"/>
  <c r="A645" i="9"/>
  <c r="A646" i="9"/>
  <c r="A647" i="9"/>
  <c r="A648" i="9"/>
  <c r="A649" i="9"/>
  <c r="A650" i="9"/>
  <c r="A651" i="9"/>
  <c r="A652" i="9"/>
  <c r="A653" i="9"/>
  <c r="A654" i="9"/>
  <c r="A655" i="9"/>
  <c r="A656" i="9"/>
  <c r="A657" i="9"/>
  <c r="A658" i="9"/>
  <c r="A659" i="9"/>
  <c r="A660" i="9"/>
  <c r="A661" i="9"/>
  <c r="A662" i="9"/>
  <c r="A663" i="9"/>
  <c r="A664" i="9"/>
  <c r="A665" i="9"/>
  <c r="A666" i="9"/>
  <c r="A667" i="9"/>
  <c r="A668" i="9"/>
  <c r="A669" i="9"/>
  <c r="A670" i="9"/>
  <c r="A671" i="9"/>
  <c r="A672" i="9"/>
  <c r="A673" i="9"/>
  <c r="A674" i="9"/>
  <c r="A675" i="9"/>
  <c r="A676" i="9"/>
  <c r="A677" i="9"/>
  <c r="A678" i="9"/>
  <c r="A679" i="9"/>
  <c r="A680" i="9"/>
  <c r="A681" i="9"/>
  <c r="A682" i="9"/>
  <c r="A683" i="9"/>
  <c r="A684" i="9"/>
  <c r="A685" i="9"/>
  <c r="A686" i="9"/>
  <c r="A687" i="9"/>
  <c r="A688" i="9"/>
  <c r="A689" i="9"/>
  <c r="A690" i="9"/>
  <c r="A691" i="9"/>
  <c r="A692" i="9"/>
  <c r="A693" i="9"/>
  <c r="A694" i="9"/>
  <c r="A695" i="9"/>
  <c r="A696" i="9"/>
  <c r="A697" i="9"/>
  <c r="A698" i="9"/>
  <c r="A699" i="9"/>
  <c r="A700" i="9"/>
  <c r="A701" i="9"/>
  <c r="A702" i="9"/>
  <c r="A703" i="9"/>
  <c r="A704" i="9"/>
  <c r="A705" i="9"/>
  <c r="A706" i="9"/>
  <c r="A707" i="9"/>
  <c r="A708" i="9"/>
  <c r="A709" i="9"/>
  <c r="A710" i="9"/>
  <c r="A711" i="9"/>
  <c r="A712" i="9"/>
  <c r="A713" i="9"/>
  <c r="A714" i="9"/>
  <c r="A715" i="9"/>
  <c r="A716" i="9"/>
  <c r="A717" i="9"/>
  <c r="A718" i="9"/>
  <c r="A719" i="9"/>
  <c r="A720" i="9"/>
  <c r="A721" i="9"/>
  <c r="A722" i="9"/>
  <c r="A723" i="9"/>
  <c r="A724" i="9"/>
  <c r="A725" i="9"/>
  <c r="A726" i="9"/>
  <c r="A727" i="9"/>
  <c r="A728" i="9"/>
  <c r="A729" i="9"/>
  <c r="A730" i="9"/>
  <c r="A731" i="9"/>
  <c r="A732" i="9"/>
  <c r="A733" i="9"/>
  <c r="A734" i="9"/>
  <c r="A735" i="9"/>
  <c r="A736" i="9"/>
  <c r="A737" i="9"/>
  <c r="A738" i="9"/>
  <c r="A739" i="9"/>
  <c r="A740" i="9"/>
  <c r="A741" i="9"/>
  <c r="A742" i="9"/>
  <c r="A743" i="9"/>
  <c r="A744" i="9"/>
  <c r="A745" i="9"/>
  <c r="A746" i="9"/>
  <c r="A747" i="9"/>
  <c r="A748" i="9"/>
  <c r="A749" i="9"/>
  <c r="A750" i="9"/>
  <c r="A751" i="9"/>
  <c r="A752" i="9"/>
  <c r="A753" i="9"/>
  <c r="A754" i="9"/>
  <c r="A755" i="9"/>
  <c r="A756" i="9"/>
  <c r="A757" i="9"/>
  <c r="A758" i="9"/>
  <c r="A759" i="9"/>
  <c r="A760" i="9"/>
  <c r="A761" i="9"/>
  <c r="A762" i="9"/>
  <c r="A763" i="9"/>
  <c r="A764" i="9"/>
  <c r="A765" i="9"/>
  <c r="A766" i="9"/>
  <c r="A767" i="9"/>
  <c r="A768" i="9"/>
  <c r="A769" i="9"/>
  <c r="A770" i="9"/>
  <c r="A771" i="9"/>
  <c r="A772" i="9"/>
  <c r="A773" i="9"/>
  <c r="A774" i="9"/>
  <c r="A775" i="9"/>
  <c r="A776" i="9"/>
  <c r="A777" i="9"/>
  <c r="A778" i="9"/>
  <c r="A779" i="9"/>
  <c r="A780" i="9"/>
  <c r="A781" i="9"/>
  <c r="A782" i="9"/>
  <c r="A783" i="9"/>
  <c r="A784" i="9"/>
  <c r="A785" i="9"/>
  <c r="A786" i="9"/>
  <c r="A787" i="9"/>
  <c r="A788" i="9"/>
  <c r="A789" i="9"/>
  <c r="A790" i="9"/>
  <c r="A791" i="9"/>
  <c r="A792" i="9"/>
  <c r="A793" i="9"/>
  <c r="A794" i="9"/>
  <c r="A795" i="9"/>
  <c r="A796" i="9"/>
  <c r="A797" i="9"/>
  <c r="A798" i="9"/>
  <c r="A799" i="9"/>
  <c r="A800" i="9"/>
  <c r="A801" i="9"/>
  <c r="A802" i="9"/>
  <c r="A803" i="9"/>
  <c r="A804" i="9"/>
  <c r="A805" i="9"/>
  <c r="A806" i="9"/>
  <c r="A807" i="9"/>
  <c r="A808" i="9"/>
  <c r="A809" i="9"/>
  <c r="A810" i="9"/>
  <c r="A811" i="9"/>
  <c r="A812" i="9"/>
  <c r="A813" i="9"/>
  <c r="A814" i="9"/>
  <c r="A815" i="9"/>
  <c r="A816" i="9"/>
  <c r="A817" i="9"/>
  <c r="A818" i="9"/>
  <c r="A819" i="9"/>
  <c r="A820" i="9"/>
  <c r="A821" i="9"/>
  <c r="A822" i="9"/>
  <c r="A823" i="9"/>
  <c r="A824" i="9"/>
  <c r="A825" i="9"/>
  <c r="A826" i="9"/>
  <c r="A827" i="9"/>
  <c r="A828" i="9"/>
  <c r="A829" i="9"/>
  <c r="A830" i="9"/>
  <c r="A831" i="9"/>
  <c r="A832" i="9"/>
  <c r="A833" i="9"/>
  <c r="A834" i="9"/>
  <c r="A835" i="9"/>
  <c r="A836" i="9"/>
  <c r="A837" i="9"/>
  <c r="A838" i="9"/>
  <c r="A839" i="9"/>
  <c r="A840" i="9"/>
  <c r="A841" i="9"/>
  <c r="A842" i="9"/>
  <c r="A843" i="9"/>
  <c r="A844" i="9"/>
  <c r="A845" i="9"/>
  <c r="A846" i="9"/>
  <c r="A847" i="9"/>
  <c r="A848" i="9"/>
  <c r="A849" i="9"/>
  <c r="A850" i="9"/>
  <c r="A851" i="9"/>
  <c r="A852" i="9"/>
  <c r="A853" i="9"/>
  <c r="A854" i="9"/>
  <c r="A855" i="9"/>
  <c r="A856" i="9"/>
  <c r="A857" i="9"/>
  <c r="A858" i="9"/>
  <c r="A859" i="9"/>
  <c r="A860" i="9"/>
  <c r="A861" i="9"/>
  <c r="A862" i="9"/>
  <c r="A863" i="9"/>
  <c r="A864" i="9"/>
  <c r="A865" i="9"/>
  <c r="A866" i="9"/>
  <c r="A867" i="9"/>
  <c r="A868" i="9"/>
  <c r="A869" i="9"/>
  <c r="A870" i="9"/>
  <c r="A871" i="9"/>
  <c r="A872" i="9"/>
  <c r="A873" i="9"/>
  <c r="A874" i="9"/>
  <c r="A875" i="9"/>
  <c r="A876" i="9"/>
  <c r="A877" i="9"/>
  <c r="A878" i="9"/>
  <c r="A879" i="9"/>
  <c r="A880" i="9"/>
  <c r="A881" i="9"/>
  <c r="A882" i="9"/>
  <c r="A883" i="9"/>
  <c r="A884" i="9"/>
  <c r="A885" i="9"/>
  <c r="A886" i="9"/>
  <c r="A887" i="9"/>
  <c r="A888" i="9"/>
  <c r="A889" i="9"/>
  <c r="A890" i="9"/>
  <c r="A891" i="9"/>
  <c r="A892" i="9"/>
  <c r="A893" i="9"/>
  <c r="A894" i="9"/>
  <c r="A895" i="9"/>
  <c r="A896" i="9"/>
  <c r="A897" i="9"/>
  <c r="A898" i="9"/>
  <c r="A899" i="9"/>
  <c r="A900" i="9"/>
  <c r="A901" i="9"/>
  <c r="A902" i="9"/>
  <c r="A903" i="9"/>
  <c r="A904" i="9"/>
  <c r="A905" i="9"/>
  <c r="A906" i="9"/>
  <c r="A907" i="9"/>
  <c r="A908" i="9"/>
  <c r="A909" i="9"/>
  <c r="A910" i="9"/>
  <c r="A911" i="9"/>
  <c r="A912" i="9"/>
  <c r="A913" i="9"/>
  <c r="A914" i="9"/>
  <c r="A915" i="9"/>
  <c r="A916" i="9"/>
  <c r="A917" i="9"/>
  <c r="A918" i="9"/>
  <c r="A919" i="9"/>
  <c r="A920" i="9"/>
  <c r="A921" i="9"/>
  <c r="A922" i="9"/>
  <c r="A923" i="9"/>
  <c r="A924" i="9"/>
  <c r="A925" i="9"/>
  <c r="A926" i="9"/>
  <c r="A927" i="9"/>
  <c r="A928" i="9"/>
  <c r="A929" i="9"/>
  <c r="A930" i="9"/>
  <c r="A931" i="9"/>
  <c r="A932" i="9"/>
  <c r="A933" i="9"/>
  <c r="A934" i="9"/>
  <c r="A935" i="9"/>
  <c r="A936" i="9"/>
  <c r="A937" i="9"/>
  <c r="A938" i="9"/>
  <c r="A939" i="9"/>
  <c r="A940" i="9"/>
  <c r="A941" i="9"/>
  <c r="A942" i="9"/>
  <c r="A943" i="9"/>
  <c r="A944" i="9"/>
  <c r="A945" i="9"/>
  <c r="A946" i="9"/>
  <c r="A947" i="9"/>
  <c r="A948" i="9"/>
  <c r="A949" i="9"/>
  <c r="A950" i="9"/>
  <c r="A951" i="9"/>
  <c r="A952" i="9"/>
  <c r="A953" i="9"/>
  <c r="A954" i="9"/>
  <c r="A955" i="9"/>
  <c r="A956" i="9"/>
  <c r="A957" i="9"/>
  <c r="A958" i="9"/>
  <c r="A4" i="10"/>
  <c r="A5" i="10"/>
  <c r="A6" i="10"/>
  <c r="A7" i="10"/>
  <c r="A8" i="10"/>
  <c r="A9" i="10"/>
  <c r="A10" i="10"/>
  <c r="A11" i="10"/>
  <c r="A12" i="10"/>
  <c r="A13" i="10"/>
  <c r="A14" i="10"/>
  <c r="A15" i="10"/>
  <c r="A16" i="10"/>
  <c r="A17" i="10"/>
  <c r="A18" i="10"/>
  <c r="A19" i="10"/>
  <c r="A20" i="10"/>
  <c r="A21" i="10"/>
  <c r="A22" i="10"/>
  <c r="A23" i="10"/>
  <c r="A24" i="10"/>
  <c r="A25" i="10"/>
  <c r="A26" i="10"/>
  <c r="A27" i="10"/>
  <c r="A28" i="10"/>
  <c r="A29" i="10"/>
  <c r="A30" i="10"/>
  <c r="A31" i="10"/>
  <c r="A32" i="10"/>
  <c r="A33" i="10"/>
  <c r="A34" i="10"/>
  <c r="A35" i="10"/>
  <c r="A36" i="10"/>
  <c r="A37" i="10"/>
  <c r="A38" i="10"/>
  <c r="A39" i="10"/>
  <c r="A40" i="10"/>
  <c r="A41" i="10"/>
  <c r="A42" i="10"/>
  <c r="A43" i="10"/>
  <c r="A44" i="10"/>
  <c r="A45" i="10"/>
  <c r="A46" i="10"/>
  <c r="A47" i="10"/>
  <c r="A48" i="10"/>
  <c r="A49" i="10"/>
  <c r="A50" i="10"/>
  <c r="A51" i="10"/>
  <c r="A52" i="10"/>
  <c r="A53" i="10"/>
  <c r="A54" i="10"/>
  <c r="A55" i="10"/>
  <c r="A56" i="10"/>
  <c r="A57" i="10"/>
  <c r="A58" i="10"/>
  <c r="A59" i="10"/>
  <c r="A60" i="10"/>
  <c r="A61" i="10"/>
  <c r="A62" i="10"/>
  <c r="A63" i="10"/>
  <c r="A64" i="10"/>
  <c r="A65" i="10"/>
  <c r="A66" i="10"/>
  <c r="A67" i="10"/>
  <c r="A68" i="10"/>
  <c r="A69" i="10"/>
  <c r="A70" i="10"/>
  <c r="A71" i="10"/>
  <c r="A72" i="10"/>
  <c r="A73" i="10"/>
  <c r="A74" i="10"/>
  <c r="A75" i="10"/>
  <c r="A76" i="10"/>
  <c r="A77" i="10"/>
  <c r="A78" i="10"/>
  <c r="A79" i="10"/>
  <c r="A80" i="10"/>
  <c r="A81" i="10"/>
  <c r="A82" i="10"/>
  <c r="A83" i="10"/>
  <c r="A84" i="10"/>
  <c r="A85" i="10"/>
  <c r="A86" i="10"/>
  <c r="A87" i="10"/>
  <c r="A88" i="10"/>
  <c r="A89" i="10"/>
  <c r="A90" i="10"/>
  <c r="A91" i="10"/>
  <c r="A92" i="10"/>
  <c r="A93" i="10"/>
  <c r="A94" i="10"/>
  <c r="A95" i="10"/>
  <c r="A96" i="10"/>
  <c r="A97" i="10"/>
  <c r="A98" i="10"/>
  <c r="A99" i="10"/>
  <c r="A100" i="10"/>
  <c r="A101" i="10"/>
  <c r="A102" i="10"/>
  <c r="A103" i="10"/>
  <c r="A104" i="10"/>
  <c r="A105" i="10"/>
  <c r="A106" i="10"/>
  <c r="A107" i="10"/>
  <c r="A108" i="10"/>
  <c r="A109" i="10"/>
  <c r="A110" i="10"/>
  <c r="A111" i="10"/>
  <c r="A112" i="10"/>
  <c r="A113" i="10"/>
  <c r="A114" i="10"/>
  <c r="A115" i="10"/>
  <c r="A116" i="10"/>
  <c r="A117" i="10"/>
  <c r="A118" i="10"/>
  <c r="A119" i="10"/>
  <c r="A120" i="10"/>
  <c r="A121" i="10"/>
  <c r="A122" i="10"/>
  <c r="A123" i="10"/>
  <c r="A124" i="10"/>
  <c r="A125" i="10"/>
  <c r="A126" i="10"/>
  <c r="A127" i="10"/>
  <c r="A128" i="10"/>
  <c r="A129" i="10"/>
  <c r="A130" i="10"/>
  <c r="A131" i="10"/>
  <c r="A132" i="10"/>
  <c r="A133" i="10"/>
  <c r="A134" i="10"/>
  <c r="A135" i="10"/>
  <c r="A136" i="10"/>
  <c r="A137" i="10"/>
  <c r="A138" i="10"/>
  <c r="A139" i="10"/>
  <c r="A140" i="10"/>
  <c r="A141" i="10"/>
  <c r="A142" i="10"/>
  <c r="A143" i="10"/>
  <c r="A144" i="10"/>
  <c r="A145" i="10"/>
  <c r="A146" i="10"/>
  <c r="A147" i="10"/>
  <c r="A148" i="10"/>
  <c r="A149" i="10"/>
  <c r="A150" i="10"/>
  <c r="A151" i="10"/>
  <c r="A152" i="10"/>
  <c r="A153" i="10"/>
  <c r="A154" i="10"/>
  <c r="A155" i="10"/>
  <c r="A156" i="10"/>
  <c r="A157" i="10"/>
  <c r="A158" i="10"/>
  <c r="A159" i="10"/>
  <c r="A160" i="10"/>
  <c r="A161" i="10"/>
  <c r="A162" i="10"/>
  <c r="A163" i="10"/>
  <c r="A164" i="10"/>
  <c r="A165" i="10"/>
  <c r="A166" i="10"/>
  <c r="A167" i="10"/>
  <c r="A168" i="10"/>
  <c r="A169" i="10"/>
  <c r="A170" i="10"/>
  <c r="A171" i="10"/>
  <c r="A172" i="10"/>
  <c r="A173" i="10"/>
  <c r="A174" i="10"/>
  <c r="A175" i="10"/>
  <c r="A176" i="10"/>
  <c r="A177" i="10"/>
  <c r="A178" i="10"/>
  <c r="A179" i="10"/>
  <c r="A180" i="10"/>
  <c r="A181" i="10"/>
  <c r="A182" i="10"/>
  <c r="A183" i="10"/>
  <c r="A184" i="10"/>
  <c r="A185" i="10"/>
  <c r="A186" i="10"/>
  <c r="A187" i="10"/>
  <c r="A188" i="10"/>
  <c r="A189" i="10"/>
  <c r="A190" i="10"/>
  <c r="A191" i="10"/>
  <c r="A192" i="10"/>
  <c r="A193" i="10"/>
  <c r="A194" i="10"/>
  <c r="A195" i="10"/>
  <c r="A196" i="10"/>
  <c r="A197" i="10"/>
  <c r="A198" i="10"/>
  <c r="A199" i="10"/>
  <c r="A200" i="10"/>
  <c r="A201" i="10"/>
  <c r="A202" i="10"/>
  <c r="A203" i="10"/>
  <c r="A204" i="10"/>
  <c r="A205" i="10"/>
  <c r="A206" i="10"/>
  <c r="A207" i="10"/>
  <c r="A208" i="10"/>
  <c r="A209" i="10"/>
  <c r="A210" i="10"/>
  <c r="A211" i="10"/>
  <c r="A212" i="10"/>
  <c r="A213" i="10"/>
  <c r="A214" i="10"/>
  <c r="A215" i="10"/>
  <c r="A216" i="10"/>
  <c r="A217" i="10"/>
  <c r="A218" i="10"/>
  <c r="A219" i="10"/>
  <c r="A220" i="10"/>
  <c r="A221" i="10"/>
  <c r="A222" i="10"/>
  <c r="A223" i="10"/>
  <c r="A224" i="10"/>
  <c r="A225" i="10"/>
  <c r="A226" i="10"/>
  <c r="A227" i="10"/>
  <c r="A228" i="10"/>
  <c r="A229" i="10"/>
  <c r="A230" i="10"/>
  <c r="A231" i="10"/>
  <c r="A232" i="10"/>
  <c r="A233" i="10"/>
  <c r="A234" i="10"/>
  <c r="A235" i="10"/>
  <c r="A236" i="10"/>
  <c r="A237" i="10"/>
  <c r="A238" i="10"/>
  <c r="A239" i="10"/>
  <c r="A240" i="10"/>
  <c r="A241" i="10"/>
  <c r="A242" i="10"/>
  <c r="A243" i="10"/>
  <c r="A244" i="10"/>
  <c r="A245" i="10"/>
  <c r="A246" i="10"/>
  <c r="A247" i="10"/>
  <c r="A248" i="10"/>
  <c r="A249" i="10"/>
  <c r="A250" i="10"/>
  <c r="A251" i="10"/>
  <c r="A252" i="10"/>
  <c r="A253" i="10"/>
  <c r="A254" i="10"/>
  <c r="A255" i="10"/>
  <c r="A256" i="10"/>
  <c r="A257" i="10"/>
  <c r="A258" i="10"/>
  <c r="A259" i="10"/>
  <c r="A260" i="10"/>
  <c r="A261" i="10"/>
  <c r="A262" i="10"/>
  <c r="A263" i="10"/>
  <c r="A264" i="10"/>
  <c r="A265" i="10"/>
  <c r="A266" i="10"/>
  <c r="A267" i="10"/>
  <c r="A268" i="10"/>
  <c r="A269" i="10"/>
  <c r="A270" i="10"/>
  <c r="A271" i="10"/>
  <c r="A272" i="10"/>
  <c r="A273" i="10"/>
  <c r="A274" i="10"/>
  <c r="A275" i="10"/>
  <c r="A276" i="10"/>
  <c r="A277" i="10"/>
  <c r="A278" i="10"/>
  <c r="A279" i="10"/>
  <c r="A280" i="10"/>
  <c r="A281" i="10"/>
  <c r="A282" i="10"/>
  <c r="A283" i="10"/>
  <c r="A284" i="10"/>
  <c r="A285" i="10"/>
  <c r="A286" i="10"/>
  <c r="A287" i="10"/>
  <c r="A288" i="10"/>
  <c r="A289" i="10"/>
  <c r="A290" i="10"/>
  <c r="A291" i="10"/>
  <c r="A292" i="10"/>
  <c r="A293" i="10"/>
  <c r="A294" i="10"/>
  <c r="A295" i="10"/>
  <c r="A296" i="10"/>
  <c r="A297" i="10"/>
  <c r="A298" i="10"/>
  <c r="A299" i="10"/>
  <c r="A300" i="10"/>
  <c r="A301" i="10"/>
  <c r="A302" i="10"/>
  <c r="A303" i="10"/>
  <c r="A304" i="10"/>
  <c r="A305" i="10"/>
  <c r="A306" i="10"/>
  <c r="A307" i="10"/>
  <c r="A308" i="10"/>
  <c r="A309" i="10"/>
  <c r="A310" i="10"/>
  <c r="A311" i="10"/>
  <c r="A312" i="10"/>
  <c r="A313" i="10"/>
  <c r="A314" i="10"/>
  <c r="A315" i="10"/>
  <c r="A316" i="10"/>
  <c r="A317" i="10"/>
  <c r="A318" i="10"/>
  <c r="A319" i="10"/>
  <c r="A320" i="10"/>
  <c r="A321" i="10"/>
  <c r="A322" i="10"/>
  <c r="A323" i="10"/>
  <c r="A324" i="10"/>
  <c r="A325" i="10"/>
  <c r="A326" i="10"/>
  <c r="A327" i="10"/>
  <c r="A328" i="10"/>
  <c r="A329" i="10"/>
  <c r="A330" i="10"/>
  <c r="A331" i="10"/>
  <c r="A332" i="10"/>
  <c r="A333" i="10"/>
  <c r="A334" i="10"/>
  <c r="A335" i="10"/>
  <c r="A336" i="10"/>
  <c r="A337" i="10"/>
  <c r="A338" i="10"/>
  <c r="A339" i="10"/>
  <c r="A340" i="10"/>
  <c r="A341" i="10"/>
  <c r="A342" i="10"/>
  <c r="A343" i="10"/>
  <c r="A344" i="10"/>
  <c r="A345" i="10"/>
  <c r="A346" i="10"/>
  <c r="A347" i="10"/>
  <c r="A348" i="10"/>
  <c r="A349" i="10"/>
  <c r="A350" i="10"/>
  <c r="A351" i="10"/>
  <c r="A352" i="10"/>
  <c r="A353" i="10"/>
  <c r="A354" i="10"/>
  <c r="A355" i="10"/>
  <c r="A356" i="10"/>
  <c r="A357" i="10"/>
  <c r="A358" i="10"/>
  <c r="A359" i="10"/>
  <c r="A360" i="10"/>
  <c r="A361" i="10"/>
  <c r="A362" i="10"/>
  <c r="A363" i="10"/>
  <c r="A364" i="10"/>
  <c r="A365" i="10"/>
  <c r="A366" i="10"/>
  <c r="A367" i="10"/>
  <c r="A368" i="10"/>
  <c r="A369" i="10"/>
  <c r="A370" i="10"/>
  <c r="A371" i="10"/>
  <c r="A372" i="10"/>
  <c r="A373" i="10"/>
  <c r="A374" i="10"/>
  <c r="A375" i="10"/>
  <c r="A376" i="10"/>
  <c r="A377" i="10"/>
  <c r="A378" i="10"/>
  <c r="A379" i="10"/>
  <c r="A380" i="10"/>
  <c r="A381" i="10"/>
  <c r="A382" i="10"/>
  <c r="A383" i="10"/>
  <c r="A384" i="10"/>
  <c r="A385" i="10"/>
  <c r="A386" i="10"/>
  <c r="A387" i="10"/>
  <c r="A388" i="10"/>
  <c r="A389" i="10"/>
  <c r="A390" i="10"/>
  <c r="A391" i="10"/>
  <c r="A392" i="10"/>
  <c r="A393" i="10"/>
  <c r="A394" i="10"/>
  <c r="A395" i="10"/>
  <c r="A396" i="10"/>
  <c r="A397" i="10"/>
  <c r="A398" i="10"/>
  <c r="A399" i="10"/>
  <c r="A400" i="10"/>
  <c r="A401" i="10"/>
  <c r="A402" i="10"/>
  <c r="A403" i="10"/>
  <c r="A404" i="10"/>
  <c r="A405" i="10"/>
  <c r="A406" i="10"/>
  <c r="A407" i="10"/>
  <c r="A408" i="10"/>
  <c r="A409" i="10"/>
  <c r="A410" i="10"/>
  <c r="A411" i="10"/>
  <c r="A412" i="10"/>
  <c r="A413" i="10"/>
  <c r="A414" i="10"/>
  <c r="A415" i="10"/>
  <c r="A416" i="10"/>
  <c r="A417" i="10"/>
  <c r="A418" i="10"/>
  <c r="A419" i="10"/>
  <c r="A420" i="10"/>
  <c r="A421" i="10"/>
  <c r="A422" i="10"/>
  <c r="A423" i="10"/>
  <c r="A424" i="10"/>
  <c r="A425" i="10"/>
  <c r="A426" i="10"/>
  <c r="A427" i="10"/>
  <c r="A428" i="10"/>
  <c r="A429" i="10"/>
  <c r="A430" i="10"/>
  <c r="A431" i="10"/>
  <c r="A432" i="10"/>
  <c r="A433" i="10"/>
  <c r="A434" i="10"/>
  <c r="A435" i="10"/>
  <c r="A436" i="10"/>
  <c r="A437" i="10"/>
  <c r="A438" i="10"/>
  <c r="A439" i="10"/>
  <c r="A440" i="10"/>
  <c r="A441" i="10"/>
  <c r="A442" i="10"/>
  <c r="A443" i="10"/>
  <c r="A444" i="10"/>
  <c r="A445" i="10"/>
  <c r="A446" i="10"/>
  <c r="A447" i="10"/>
  <c r="A448" i="10"/>
  <c r="A449" i="10"/>
  <c r="A450" i="10"/>
  <c r="A451" i="10"/>
  <c r="A452" i="10"/>
  <c r="A453" i="10"/>
  <c r="A454" i="10"/>
  <c r="A455" i="10"/>
  <c r="A456" i="10"/>
  <c r="A457" i="10"/>
  <c r="A458" i="10"/>
  <c r="A459" i="10"/>
  <c r="A460" i="10"/>
  <c r="A461" i="10"/>
  <c r="A462" i="10"/>
  <c r="A463" i="10"/>
  <c r="A464" i="10"/>
  <c r="A465" i="10"/>
  <c r="A466" i="10"/>
  <c r="A467" i="10"/>
  <c r="A468" i="10"/>
  <c r="A469" i="10"/>
  <c r="A470" i="10"/>
  <c r="A471" i="10"/>
  <c r="A472" i="10"/>
  <c r="A473" i="10"/>
  <c r="A474" i="10"/>
  <c r="A475" i="10"/>
  <c r="A476" i="10"/>
  <c r="A477" i="10"/>
  <c r="A478" i="10"/>
  <c r="A479" i="10"/>
  <c r="A480" i="10"/>
  <c r="A481" i="10"/>
  <c r="A482" i="10"/>
  <c r="A483" i="10"/>
  <c r="A484" i="10"/>
  <c r="A485" i="10"/>
  <c r="A486" i="10"/>
  <c r="A487" i="10"/>
  <c r="A488" i="10"/>
  <c r="A489" i="10"/>
  <c r="A490" i="10"/>
  <c r="A491" i="10"/>
  <c r="A492" i="10"/>
  <c r="A493" i="10"/>
  <c r="A494" i="10"/>
  <c r="A495" i="10"/>
  <c r="A496" i="10"/>
  <c r="A497" i="10"/>
  <c r="A498" i="10"/>
  <c r="A499" i="10"/>
  <c r="A500" i="10"/>
  <c r="A501" i="10"/>
  <c r="A502" i="10"/>
  <c r="A503" i="10"/>
  <c r="A504" i="10"/>
  <c r="A505" i="10"/>
  <c r="A506" i="10"/>
  <c r="A507" i="10"/>
  <c r="A508" i="10"/>
  <c r="A509" i="10"/>
  <c r="A510" i="10"/>
  <c r="A511" i="10"/>
  <c r="A512" i="10"/>
  <c r="A513" i="10"/>
  <c r="A514" i="10"/>
  <c r="A515" i="10"/>
  <c r="A516" i="10"/>
  <c r="A517" i="10"/>
  <c r="A518" i="10"/>
  <c r="A519" i="10"/>
  <c r="A520" i="10"/>
  <c r="A521" i="10"/>
  <c r="A522" i="10"/>
  <c r="A523" i="10"/>
  <c r="A524" i="10"/>
  <c r="A525" i="10"/>
  <c r="A526" i="10"/>
  <c r="A527" i="10"/>
  <c r="A528" i="10"/>
  <c r="A529" i="10"/>
  <c r="A530" i="10"/>
  <c r="A531" i="10"/>
  <c r="A532" i="10"/>
  <c r="A533" i="10"/>
  <c r="A534" i="10"/>
  <c r="A535" i="10"/>
  <c r="A536" i="10"/>
  <c r="A537" i="10"/>
  <c r="A538" i="10"/>
  <c r="A539" i="10"/>
  <c r="A540" i="10"/>
  <c r="A541" i="10"/>
  <c r="A542" i="10"/>
  <c r="A543" i="10"/>
  <c r="A544" i="10"/>
  <c r="A545" i="10"/>
  <c r="A546" i="10"/>
  <c r="A547" i="10"/>
  <c r="A548" i="10"/>
  <c r="A549" i="10"/>
  <c r="A550" i="10"/>
  <c r="A551" i="10"/>
  <c r="A552" i="10"/>
  <c r="A553" i="10"/>
  <c r="A554" i="10"/>
  <c r="A555" i="10"/>
  <c r="A556" i="10"/>
  <c r="A557" i="10"/>
  <c r="A558" i="10"/>
  <c r="A559" i="10"/>
  <c r="A560" i="10"/>
  <c r="A561" i="10"/>
  <c r="A562" i="10"/>
  <c r="A563" i="10"/>
  <c r="A564" i="10"/>
  <c r="A565" i="10"/>
  <c r="A566" i="10"/>
  <c r="A567" i="10"/>
  <c r="A568" i="10"/>
  <c r="A569" i="10"/>
  <c r="A570" i="10"/>
  <c r="A571" i="10"/>
  <c r="A572" i="10"/>
  <c r="A573" i="10"/>
  <c r="A574" i="10"/>
  <c r="A575" i="10"/>
  <c r="A576" i="10"/>
  <c r="A577" i="10"/>
  <c r="A578" i="10"/>
  <c r="A579" i="10"/>
  <c r="A580" i="10"/>
  <c r="A581" i="10"/>
  <c r="A582" i="10"/>
  <c r="A583" i="10"/>
  <c r="A584" i="10"/>
  <c r="A585" i="10"/>
  <c r="A586" i="10"/>
  <c r="A587" i="10"/>
  <c r="A588" i="10"/>
  <c r="A589" i="10"/>
  <c r="A590" i="10"/>
  <c r="A591" i="10"/>
  <c r="A592" i="10"/>
  <c r="A593" i="10"/>
  <c r="A594" i="10"/>
  <c r="A595" i="10"/>
  <c r="A596" i="10"/>
  <c r="A597" i="10"/>
  <c r="A598" i="10"/>
  <c r="A599" i="10"/>
  <c r="A600" i="10"/>
  <c r="A601" i="10"/>
  <c r="A602" i="10"/>
  <c r="A603" i="10"/>
  <c r="A604" i="10"/>
  <c r="A605" i="10"/>
  <c r="A606" i="10"/>
  <c r="A607" i="10"/>
  <c r="A608" i="10"/>
  <c r="A609" i="10"/>
  <c r="A610" i="10"/>
  <c r="A611" i="10"/>
  <c r="A612" i="10"/>
  <c r="A613" i="10"/>
  <c r="A614" i="10"/>
  <c r="A615" i="10"/>
  <c r="A616" i="10"/>
  <c r="A617" i="10"/>
  <c r="A618" i="10"/>
  <c r="A619" i="10"/>
  <c r="A620" i="10"/>
  <c r="A621" i="10"/>
  <c r="A622" i="10"/>
  <c r="A623" i="10"/>
  <c r="A624" i="10"/>
  <c r="A625" i="10"/>
  <c r="A626" i="10"/>
  <c r="A627" i="10"/>
  <c r="A628" i="10"/>
  <c r="A629" i="10"/>
  <c r="A630" i="10"/>
  <c r="A631" i="10"/>
  <c r="A632" i="10"/>
  <c r="A633" i="10"/>
  <c r="A634" i="10"/>
  <c r="A635" i="10"/>
  <c r="A636" i="10"/>
  <c r="A637" i="10"/>
  <c r="A638" i="10"/>
  <c r="A639" i="10"/>
  <c r="A640" i="10"/>
  <c r="A641" i="10"/>
  <c r="A642" i="10"/>
  <c r="A643" i="10"/>
  <c r="A644" i="10"/>
  <c r="A645" i="10"/>
  <c r="A646" i="10"/>
  <c r="A647" i="10"/>
  <c r="A648" i="10"/>
  <c r="A649" i="10"/>
  <c r="A650" i="10"/>
  <c r="A651" i="10"/>
  <c r="A652" i="10"/>
  <c r="A653" i="10"/>
  <c r="A654" i="10"/>
  <c r="A655" i="10"/>
  <c r="A656" i="10"/>
  <c r="A657" i="10"/>
  <c r="A658" i="10"/>
  <c r="A659" i="10"/>
  <c r="A660" i="10"/>
  <c r="A661" i="10"/>
  <c r="A662" i="10"/>
  <c r="A663" i="10"/>
  <c r="A664" i="10"/>
  <c r="A665" i="10"/>
  <c r="A666" i="10"/>
  <c r="A667" i="10"/>
  <c r="A668" i="10"/>
  <c r="A669" i="10"/>
  <c r="A670" i="10"/>
  <c r="A671" i="10"/>
  <c r="A672" i="10"/>
  <c r="A673" i="10"/>
  <c r="A674" i="10"/>
  <c r="A675" i="10"/>
  <c r="A676" i="10"/>
  <c r="A677" i="10"/>
  <c r="A678" i="10"/>
  <c r="A679" i="10"/>
  <c r="A680" i="10"/>
  <c r="A681" i="10"/>
  <c r="A682" i="10"/>
  <c r="A683" i="10"/>
  <c r="A684" i="10"/>
  <c r="A685" i="10"/>
  <c r="A686" i="10"/>
  <c r="A687" i="10"/>
  <c r="A688" i="10"/>
  <c r="A689" i="10"/>
  <c r="A690" i="10"/>
  <c r="A691" i="10"/>
  <c r="A692" i="10"/>
  <c r="A693" i="10"/>
  <c r="A694" i="10"/>
  <c r="A695" i="10"/>
  <c r="A696" i="10"/>
  <c r="A697" i="10"/>
  <c r="A698" i="10"/>
  <c r="A699" i="10"/>
  <c r="A700" i="10"/>
  <c r="A701" i="10"/>
  <c r="A702" i="10"/>
  <c r="A703" i="10"/>
  <c r="A704" i="10"/>
  <c r="A705" i="10"/>
  <c r="A706" i="10"/>
  <c r="A707" i="10"/>
  <c r="A708" i="10"/>
  <c r="A709" i="10"/>
  <c r="A710" i="10"/>
  <c r="A711" i="10"/>
  <c r="A712" i="10"/>
  <c r="A713" i="10"/>
  <c r="A714" i="10"/>
  <c r="A715" i="10"/>
  <c r="A716" i="10"/>
  <c r="A717" i="10"/>
  <c r="A718" i="10"/>
  <c r="A719" i="10"/>
  <c r="A720" i="10"/>
  <c r="A721" i="10"/>
  <c r="A722" i="10"/>
  <c r="A723" i="10"/>
  <c r="A724" i="10"/>
  <c r="A725" i="10"/>
  <c r="A726" i="10"/>
  <c r="A727" i="10"/>
  <c r="A728" i="10"/>
  <c r="A729" i="10"/>
  <c r="A730" i="10"/>
  <c r="A731" i="10"/>
  <c r="A732" i="10"/>
  <c r="A733" i="10"/>
  <c r="A734" i="10"/>
  <c r="A735" i="10"/>
  <c r="A736" i="10"/>
  <c r="A737" i="10"/>
  <c r="A738" i="10"/>
  <c r="A739" i="10"/>
  <c r="A740" i="10"/>
  <c r="A741" i="10"/>
  <c r="A742" i="10"/>
  <c r="A743" i="10"/>
  <c r="A744" i="10"/>
  <c r="A745" i="10"/>
  <c r="A746" i="10"/>
  <c r="A747" i="10"/>
  <c r="A748" i="10"/>
  <c r="A749" i="10"/>
  <c r="A750" i="10"/>
  <c r="A751" i="10"/>
  <c r="A752" i="10"/>
  <c r="A753" i="10"/>
  <c r="A754" i="10"/>
  <c r="A755" i="10"/>
  <c r="A756" i="10"/>
  <c r="A757" i="10"/>
  <c r="A758" i="10"/>
  <c r="A759" i="10"/>
  <c r="A760" i="10"/>
  <c r="A761" i="10"/>
  <c r="A762" i="10"/>
  <c r="A763" i="10"/>
  <c r="A764" i="10"/>
  <c r="A765" i="10"/>
  <c r="A766" i="10"/>
  <c r="A767" i="10"/>
  <c r="A768" i="10"/>
  <c r="A769" i="10"/>
  <c r="A770" i="10"/>
  <c r="A771" i="10"/>
  <c r="A772" i="10"/>
  <c r="A773" i="10"/>
  <c r="A774" i="10"/>
  <c r="A775" i="10"/>
  <c r="A776" i="10"/>
  <c r="A777" i="10"/>
  <c r="A778" i="10"/>
  <c r="A779" i="10"/>
  <c r="A780" i="10"/>
  <c r="A781" i="10"/>
  <c r="A782" i="10"/>
  <c r="A783" i="10"/>
  <c r="A784" i="10"/>
  <c r="A785" i="10"/>
  <c r="A786" i="10"/>
  <c r="A787" i="10"/>
  <c r="A788" i="10"/>
  <c r="A789" i="10"/>
  <c r="A790" i="10"/>
  <c r="A791" i="10"/>
  <c r="A792" i="10"/>
  <c r="A793" i="10"/>
  <c r="A794" i="10"/>
  <c r="A795" i="10"/>
  <c r="A796" i="10"/>
  <c r="A797" i="10"/>
  <c r="A798" i="10"/>
  <c r="A799" i="10"/>
  <c r="A800" i="10"/>
  <c r="A801" i="10"/>
  <c r="A802" i="10"/>
  <c r="A803" i="10"/>
  <c r="A804" i="10"/>
  <c r="A805" i="10"/>
  <c r="A806" i="10"/>
  <c r="A807" i="10"/>
  <c r="A808" i="10"/>
  <c r="A809" i="10"/>
  <c r="A810" i="10"/>
  <c r="A811" i="10"/>
  <c r="A812" i="10"/>
  <c r="A813" i="10"/>
  <c r="A814" i="10"/>
  <c r="A815" i="10"/>
  <c r="A816" i="10"/>
  <c r="A817" i="10"/>
  <c r="A818" i="10"/>
  <c r="A819" i="10"/>
  <c r="A820" i="10"/>
  <c r="A821" i="10"/>
  <c r="A822" i="10"/>
  <c r="A823" i="10"/>
  <c r="A824" i="10"/>
  <c r="A825" i="10"/>
  <c r="A826" i="10"/>
  <c r="A827" i="10"/>
  <c r="A828" i="10"/>
  <c r="A829" i="10"/>
  <c r="A830" i="10"/>
  <c r="A831" i="10"/>
  <c r="A832" i="10"/>
  <c r="A833" i="10"/>
  <c r="A834" i="10"/>
  <c r="A835" i="10"/>
  <c r="S795" i="10" a="1"/>
  <c r="S795" i="10"/>
  <c r="S796" i="10" a="1"/>
  <c r="S796" i="10"/>
  <c r="S797" i="10" a="1"/>
  <c r="S797" i="10"/>
  <c r="S798" i="10" a="1"/>
  <c r="S798" i="10"/>
  <c r="S799" i="10" a="1"/>
  <c r="S799" i="10"/>
  <c r="S800" i="10" a="1"/>
  <c r="S800" i="10"/>
  <c r="S801" i="10" a="1"/>
  <c r="S801" i="10"/>
  <c r="S802" i="10" a="1"/>
  <c r="S802" i="10"/>
  <c r="S803" i="10" a="1"/>
  <c r="S803" i="10"/>
  <c r="S804" i="10" a="1"/>
  <c r="S804" i="10"/>
  <c r="S805" i="10" a="1"/>
  <c r="S805" i="10"/>
  <c r="S806" i="10" a="1"/>
  <c r="S806" i="10"/>
  <c r="S807" i="10" a="1"/>
  <c r="S807" i="10"/>
  <c r="S808" i="10" a="1"/>
  <c r="S808" i="10"/>
  <c r="S809" i="10" a="1"/>
  <c r="S809" i="10"/>
  <c r="S810" i="10" a="1"/>
  <c r="S810" i="10"/>
  <c r="S811" i="10" a="1"/>
  <c r="S811" i="10"/>
  <c r="S812" i="10" a="1"/>
  <c r="S812" i="10"/>
  <c r="S813" i="10" a="1"/>
  <c r="S813" i="10"/>
  <c r="S814" i="10" a="1"/>
  <c r="S814" i="10"/>
  <c r="S815" i="10" a="1"/>
  <c r="S815" i="10"/>
  <c r="S816" i="10" a="1"/>
  <c r="S816" i="10"/>
  <c r="S817" i="10" a="1"/>
  <c r="S817" i="10"/>
  <c r="S818" i="10" a="1"/>
  <c r="S818" i="10"/>
  <c r="S819" i="10" a="1"/>
  <c r="S819" i="10"/>
  <c r="S820" i="10" a="1"/>
  <c r="S820" i="10"/>
  <c r="S821" i="10" a="1"/>
  <c r="S821" i="10"/>
  <c r="S822" i="10" a="1"/>
  <c r="S822" i="10"/>
  <c r="S823" i="10" a="1"/>
  <c r="S823" i="10"/>
  <c r="S824" i="10" a="1"/>
  <c r="S824" i="10"/>
  <c r="S825" i="10" a="1"/>
  <c r="S825" i="10"/>
  <c r="S826" i="10" a="1"/>
  <c r="S826" i="10"/>
  <c r="S827" i="10" a="1"/>
  <c r="S827" i="10"/>
  <c r="S828" i="10" a="1"/>
  <c r="S828" i="10"/>
  <c r="S829" i="10" a="1"/>
  <c r="S829" i="10"/>
  <c r="S830" i="10" a="1"/>
  <c r="S830" i="10"/>
  <c r="S831" i="10" a="1"/>
  <c r="S831" i="10"/>
  <c r="S832" i="10" a="1"/>
  <c r="S832" i="10"/>
  <c r="S833" i="10" a="1"/>
  <c r="S833" i="10"/>
  <c r="S834" i="10" a="1"/>
  <c r="S834" i="10"/>
  <c r="S835" i="10" a="1"/>
  <c r="S835" i="10"/>
  <c r="O913" i="9"/>
  <c r="O914" i="9"/>
  <c r="O915" i="9"/>
  <c r="O916" i="9"/>
  <c r="O917" i="9"/>
  <c r="O918" i="9"/>
  <c r="O919" i="9"/>
  <c r="O920" i="9"/>
  <c r="O921" i="9"/>
  <c r="O922" i="9"/>
  <c r="O923" i="9"/>
  <c r="O924" i="9"/>
  <c r="O925" i="9"/>
  <c r="O926" i="9"/>
  <c r="O927" i="9"/>
  <c r="O928" i="9"/>
  <c r="O929" i="9"/>
  <c r="O930" i="9"/>
  <c r="O931" i="9"/>
  <c r="O932" i="9"/>
  <c r="O933" i="9"/>
  <c r="O934" i="9"/>
  <c r="O935" i="9"/>
  <c r="O936" i="9"/>
  <c r="O937" i="9"/>
  <c r="O938" i="9"/>
  <c r="O939" i="9"/>
  <c r="O940" i="9"/>
  <c r="O941" i="9"/>
  <c r="O942" i="9"/>
  <c r="O943" i="9"/>
  <c r="O944" i="9"/>
  <c r="O945" i="9"/>
  <c r="O946" i="9"/>
  <c r="O947" i="9"/>
  <c r="O948" i="9"/>
  <c r="O949" i="9"/>
  <c r="O950" i="9"/>
  <c r="O951" i="9"/>
  <c r="O952" i="9"/>
  <c r="O953" i="9"/>
  <c r="O954" i="9"/>
  <c r="O955" i="9"/>
  <c r="O956" i="9"/>
  <c r="O957" i="9"/>
  <c r="O958" i="9"/>
  <c r="O912" i="9"/>
  <c r="S734" i="10" a="1"/>
  <c r="S734" i="10"/>
  <c r="S790" i="10" a="1"/>
  <c r="S790" i="10"/>
  <c r="S791" i="10" a="1"/>
  <c r="S791" i="10"/>
  <c r="S792" i="10" a="1"/>
  <c r="S792" i="10"/>
  <c r="S793" i="10" a="1"/>
  <c r="S793" i="10"/>
  <c r="S794" i="10" a="1"/>
  <c r="S794" i="10"/>
  <c r="O885" i="9"/>
  <c r="O886" i="9"/>
  <c r="O887" i="9"/>
  <c r="O888" i="9"/>
  <c r="O889" i="9"/>
  <c r="O890" i="9"/>
  <c r="O891" i="9"/>
  <c r="O892" i="9"/>
  <c r="O893" i="9"/>
  <c r="O894" i="9"/>
  <c r="O895" i="9"/>
  <c r="O896" i="9"/>
  <c r="O897" i="9"/>
  <c r="O898" i="9"/>
  <c r="O899" i="9"/>
  <c r="O900" i="9"/>
  <c r="O901" i="9"/>
  <c r="O902" i="9"/>
  <c r="O903" i="9"/>
  <c r="O904" i="9"/>
  <c r="O905" i="9"/>
  <c r="O906" i="9"/>
  <c r="O907" i="9"/>
  <c r="O908" i="9"/>
  <c r="O909" i="9"/>
  <c r="O910" i="9"/>
  <c r="O911" i="9"/>
  <c r="O169" i="9"/>
  <c r="O884" i="9"/>
  <c r="O883" i="9"/>
  <c r="O882" i="9"/>
  <c r="O881" i="9"/>
  <c r="O880" i="9"/>
  <c r="O879" i="9"/>
  <c r="O878" i="9"/>
  <c r="O877" i="9"/>
  <c r="O876" i="9"/>
  <c r="O875" i="9"/>
  <c r="O874" i="9"/>
  <c r="O873" i="9"/>
  <c r="O872" i="9"/>
  <c r="O871" i="9"/>
  <c r="O870" i="9"/>
  <c r="O869" i="9"/>
  <c r="O868" i="9"/>
  <c r="O867" i="9"/>
  <c r="O866" i="9"/>
  <c r="O865" i="9"/>
  <c r="O864" i="9"/>
  <c r="O863" i="9"/>
  <c r="O862" i="9"/>
  <c r="O861" i="9"/>
  <c r="O860" i="9"/>
  <c r="O859" i="9"/>
  <c r="O858" i="9"/>
  <c r="O857" i="9"/>
  <c r="O856" i="9"/>
  <c r="O855" i="9"/>
  <c r="O854" i="9"/>
  <c r="O853" i="9"/>
  <c r="O852" i="9"/>
  <c r="O850" i="9"/>
  <c r="O849" i="9"/>
  <c r="O848" i="9"/>
  <c r="O847" i="9"/>
  <c r="O846" i="9"/>
  <c r="O845" i="9"/>
  <c r="O844" i="9"/>
  <c r="O843" i="9"/>
  <c r="O842" i="9"/>
  <c r="O841" i="9"/>
  <c r="O840" i="9"/>
  <c r="O839" i="9"/>
  <c r="O838" i="9"/>
  <c r="O837" i="9"/>
  <c r="O836" i="9"/>
  <c r="O835" i="9"/>
  <c r="O834" i="9"/>
  <c r="O832" i="9"/>
  <c r="O831" i="9"/>
  <c r="O830" i="9"/>
  <c r="O829" i="9"/>
  <c r="O828" i="9"/>
  <c r="O827" i="9"/>
  <c r="O826" i="9"/>
  <c r="O825" i="9"/>
  <c r="O824" i="9"/>
  <c r="O823" i="9"/>
  <c r="O822" i="9"/>
  <c r="O821" i="9"/>
  <c r="O820" i="9"/>
  <c r="O819" i="9"/>
  <c r="O818" i="9"/>
  <c r="O817" i="9"/>
  <c r="O816" i="9"/>
  <c r="O814" i="9"/>
  <c r="O813" i="9"/>
  <c r="O810" i="9"/>
  <c r="O791" i="9"/>
  <c r="O790" i="9"/>
  <c r="O789" i="9"/>
  <c r="O788" i="9"/>
  <c r="O787" i="9"/>
  <c r="O786" i="9"/>
  <c r="O785" i="9"/>
  <c r="O783" i="9"/>
  <c r="O782" i="9"/>
  <c r="O781" i="9"/>
  <c r="O779" i="9"/>
  <c r="O778" i="9"/>
  <c r="O777" i="9"/>
  <c r="O776" i="9"/>
  <c r="O775" i="9"/>
  <c r="O774" i="9"/>
  <c r="O773" i="9"/>
  <c r="O772" i="9"/>
  <c r="O771" i="9"/>
  <c r="O770" i="9"/>
  <c r="O769" i="9"/>
  <c r="O768" i="9"/>
  <c r="O767" i="9"/>
  <c r="O766" i="9"/>
  <c r="O765" i="9"/>
  <c r="O764" i="9"/>
  <c r="O762" i="9"/>
  <c r="O761" i="9"/>
  <c r="O760" i="9"/>
  <c r="O759" i="9"/>
  <c r="O758" i="9"/>
  <c r="O757" i="9"/>
  <c r="O756" i="9"/>
  <c r="O755" i="9"/>
  <c r="O754" i="9"/>
  <c r="O753" i="9"/>
  <c r="O752" i="9"/>
  <c r="O751" i="9"/>
  <c r="O750" i="9"/>
  <c r="O749" i="9"/>
  <c r="O748" i="9"/>
  <c r="O747" i="9"/>
  <c r="O746" i="9"/>
  <c r="O726" i="9"/>
  <c r="O706" i="9"/>
  <c r="M489" i="10"/>
  <c r="S759" i="10" a="1"/>
  <c r="S759" i="10"/>
  <c r="S775" i="10" a="1"/>
  <c r="S775" i="10"/>
  <c r="S776" i="10" a="1"/>
  <c r="S776" i="10"/>
  <c r="S777" i="10" a="1"/>
  <c r="S777" i="10"/>
  <c r="S778" i="10" a="1"/>
  <c r="S778" i="10"/>
  <c r="S779" i="10" a="1"/>
  <c r="S779" i="10"/>
  <c r="S780" i="10" a="1"/>
  <c r="S780" i="10"/>
  <c r="S781" i="10" a="1"/>
  <c r="S781" i="10"/>
  <c r="S782" i="10" a="1"/>
  <c r="S782" i="10"/>
  <c r="S783" i="10" a="1"/>
  <c r="S783" i="10"/>
  <c r="S784" i="10" a="1"/>
  <c r="S784" i="10"/>
  <c r="S785" i="10" a="1"/>
  <c r="S785" i="10"/>
  <c r="S786" i="10" a="1"/>
  <c r="S786" i="10"/>
  <c r="S787" i="10" a="1"/>
  <c r="S787" i="10"/>
  <c r="S788" i="10" a="1"/>
  <c r="S788" i="10"/>
  <c r="S789" i="10" a="1"/>
  <c r="S789" i="10"/>
  <c r="S755" i="10" a="1"/>
  <c r="S755" i="10"/>
  <c r="S756" i="10" a="1"/>
  <c r="S756" i="10"/>
  <c r="S757" i="10" a="1"/>
  <c r="S757" i="10"/>
  <c r="S758" i="10" a="1"/>
  <c r="S758" i="10"/>
  <c r="S760" i="10" a="1"/>
  <c r="S760" i="10"/>
  <c r="S761" i="10" a="1"/>
  <c r="S761" i="10"/>
  <c r="S762" i="10" a="1"/>
  <c r="S762" i="10"/>
  <c r="S763" i="10" a="1"/>
  <c r="S763" i="10"/>
  <c r="S764" i="10" a="1"/>
  <c r="S764" i="10"/>
  <c r="S765" i="10" a="1"/>
  <c r="S765" i="10"/>
  <c r="S766" i="10" a="1"/>
  <c r="S766" i="10"/>
  <c r="S767" i="10" a="1"/>
  <c r="S767" i="10"/>
  <c r="S768" i="10" a="1"/>
  <c r="S768" i="10"/>
  <c r="S769" i="10" a="1"/>
  <c r="S769" i="10"/>
  <c r="S770" i="10" a="1"/>
  <c r="S770" i="10"/>
  <c r="S771" i="10" a="1"/>
  <c r="S771" i="10"/>
  <c r="S772" i="10" a="1"/>
  <c r="S772" i="10"/>
  <c r="S773" i="10" a="1"/>
  <c r="S773" i="10"/>
  <c r="S774" i="10" a="1"/>
  <c r="S774" i="10"/>
  <c r="S716" i="10" a="1"/>
  <c r="S716" i="10"/>
  <c r="S717" i="10" a="1"/>
  <c r="S717" i="10"/>
  <c r="S718" i="10" a="1"/>
  <c r="S718" i="10"/>
  <c r="S719" i="10" a="1"/>
  <c r="S719" i="10"/>
  <c r="S720" i="10" a="1"/>
  <c r="S720" i="10"/>
  <c r="S721" i="10" a="1"/>
  <c r="S721" i="10"/>
  <c r="S722" i="10" a="1"/>
  <c r="S722" i="10"/>
  <c r="S723" i="10" a="1"/>
  <c r="S723" i="10"/>
  <c r="S724" i="10" a="1"/>
  <c r="S724" i="10"/>
  <c r="S725" i="10" a="1"/>
  <c r="S725" i="10"/>
  <c r="S726" i="10" a="1"/>
  <c r="S726" i="10"/>
  <c r="S727" i="10" a="1"/>
  <c r="S727" i="10"/>
  <c r="S728" i="10" a="1"/>
  <c r="S728" i="10"/>
  <c r="S729" i="10" a="1"/>
  <c r="S729" i="10"/>
  <c r="S730" i="10" a="1"/>
  <c r="S730" i="10"/>
  <c r="S731" i="10" a="1"/>
  <c r="S731" i="10"/>
  <c r="S732" i="10" a="1"/>
  <c r="S732" i="10"/>
  <c r="S733" i="10" a="1"/>
  <c r="S733" i="10"/>
  <c r="S735" i="10" a="1"/>
  <c r="S735" i="10"/>
  <c r="S736" i="10" a="1"/>
  <c r="S736" i="10"/>
  <c r="S737" i="10" a="1"/>
  <c r="S737" i="10"/>
  <c r="S738" i="10" a="1"/>
  <c r="S738" i="10"/>
  <c r="S739" i="10" a="1"/>
  <c r="S739" i="10"/>
  <c r="S740" i="10" a="1"/>
  <c r="S740" i="10"/>
  <c r="S741" i="10" a="1"/>
  <c r="S741" i="10"/>
  <c r="S742" i="10" a="1"/>
  <c r="S742" i="10"/>
  <c r="S743" i="10" a="1"/>
  <c r="S743" i="10"/>
  <c r="S744" i="10" a="1"/>
  <c r="S744" i="10"/>
  <c r="S745" i="10" a="1"/>
  <c r="S745" i="10"/>
  <c r="S746" i="10" a="1"/>
  <c r="S746" i="10"/>
  <c r="S747" i="10" a="1"/>
  <c r="S747" i="10"/>
  <c r="S748" i="10" a="1"/>
  <c r="S748" i="10"/>
  <c r="S749" i="10" a="1"/>
  <c r="S749" i="10"/>
  <c r="S750" i="10" a="1"/>
  <c r="S750" i="10"/>
  <c r="S751" i="10" a="1"/>
  <c r="S751" i="10"/>
  <c r="S752" i="10" a="1"/>
  <c r="S752" i="10"/>
  <c r="S753" i="10" a="1"/>
  <c r="S753" i="10"/>
  <c r="S754" i="10" a="1"/>
  <c r="S754" i="10"/>
  <c r="A404" i="1"/>
  <c r="O666" i="9"/>
  <c r="O667" i="9"/>
  <c r="O668" i="9"/>
  <c r="O669" i="9"/>
  <c r="O670" i="9"/>
  <c r="O671" i="9"/>
  <c r="O672" i="9"/>
  <c r="O673" i="9"/>
  <c r="O674" i="9"/>
  <c r="O675" i="9"/>
  <c r="O676" i="9"/>
  <c r="O677" i="9"/>
  <c r="O678" i="9"/>
  <c r="O679" i="9"/>
  <c r="O680" i="9"/>
  <c r="O681" i="9"/>
  <c r="O682" i="9"/>
  <c r="O683" i="9"/>
  <c r="O684" i="9"/>
  <c r="O685" i="9"/>
  <c r="O686" i="9"/>
  <c r="O687" i="9"/>
  <c r="O688" i="9"/>
  <c r="O689" i="9"/>
  <c r="O690" i="9"/>
  <c r="O691" i="9"/>
  <c r="O692" i="9"/>
  <c r="O693" i="9"/>
  <c r="O694" i="9"/>
  <c r="O695" i="9"/>
  <c r="O696" i="9"/>
  <c r="O697" i="9"/>
  <c r="O698" i="9"/>
  <c r="O699" i="9"/>
  <c r="O700" i="9"/>
  <c r="O701" i="9"/>
  <c r="O702" i="9"/>
  <c r="O703" i="9"/>
  <c r="O704" i="9"/>
  <c r="O705" i="9"/>
  <c r="O707" i="9"/>
  <c r="O708" i="9"/>
  <c r="O709" i="9"/>
  <c r="O710" i="9"/>
  <c r="O711" i="9"/>
  <c r="O712" i="9"/>
  <c r="O713" i="9"/>
  <c r="O714" i="9"/>
  <c r="O715" i="9"/>
  <c r="O716" i="9"/>
  <c r="O717" i="9"/>
  <c r="O718" i="9"/>
  <c r="O719" i="9"/>
  <c r="O720" i="9"/>
  <c r="O721" i="9"/>
  <c r="O722" i="9"/>
  <c r="O723" i="9"/>
  <c r="O724" i="9"/>
  <c r="O725" i="9"/>
  <c r="O727" i="9"/>
  <c r="O728" i="9"/>
  <c r="O729" i="9"/>
  <c r="O730" i="9"/>
  <c r="O731" i="9"/>
  <c r="O732" i="9"/>
  <c r="O733" i="9"/>
  <c r="O734" i="9"/>
  <c r="O735" i="9"/>
  <c r="O736" i="9"/>
  <c r="O737" i="9"/>
  <c r="O738" i="9"/>
  <c r="O739" i="9"/>
  <c r="O740" i="9"/>
  <c r="O741" i="9"/>
  <c r="O742" i="9"/>
  <c r="O743" i="9"/>
  <c r="O744" i="9"/>
  <c r="O745" i="9"/>
  <c r="S715" i="10" a="1"/>
  <c r="S715" i="10"/>
  <c r="S714" i="10" a="1"/>
  <c r="S714" i="10"/>
  <c r="S713" i="10" a="1"/>
  <c r="S713" i="10"/>
  <c r="S712" i="10" a="1"/>
  <c r="S712" i="10"/>
  <c r="S711" i="10" a="1"/>
  <c r="S711" i="10"/>
  <c r="S710" i="10" a="1"/>
  <c r="S710" i="10"/>
  <c r="S709" i="10" a="1"/>
  <c r="S709" i="10"/>
  <c r="K688" i="10"/>
  <c r="S688" i="10" a="1"/>
  <c r="S688" i="10"/>
  <c r="S708" i="10" a="1"/>
  <c r="S708" i="10"/>
  <c r="S707" i="10" a="1"/>
  <c r="S707" i="10"/>
  <c r="S706" i="10" a="1"/>
  <c r="S706" i="10"/>
  <c r="S705" i="10" a="1"/>
  <c r="S705" i="10"/>
  <c r="S704" i="10" a="1"/>
  <c r="S704" i="10"/>
  <c r="S703" i="10" a="1"/>
  <c r="S703" i="10"/>
  <c r="S702" i="10" a="1"/>
  <c r="S702" i="10"/>
  <c r="S701" i="10" a="1"/>
  <c r="S701" i="10"/>
  <c r="S700" i="10" a="1"/>
  <c r="S700" i="10"/>
  <c r="S699" i="10" a="1"/>
  <c r="S699" i="10"/>
  <c r="S698" i="10" a="1"/>
  <c r="S698" i="10"/>
  <c r="S697" i="10" a="1"/>
  <c r="S697" i="10"/>
  <c r="S696" i="10" a="1"/>
  <c r="S696" i="10"/>
  <c r="S695" i="10" a="1"/>
  <c r="S695" i="10"/>
  <c r="S694" i="10" a="1"/>
  <c r="S694" i="10"/>
  <c r="S693" i="10" a="1"/>
  <c r="S693" i="10"/>
  <c r="S692" i="10" a="1"/>
  <c r="S692" i="10"/>
  <c r="S691" i="10" a="1"/>
  <c r="S691" i="10"/>
  <c r="S690" i="10" a="1"/>
  <c r="S690" i="10"/>
  <c r="S689" i="10" a="1"/>
  <c r="S689" i="10"/>
  <c r="S687" i="10" a="1"/>
  <c r="S687" i="10"/>
  <c r="S686" i="10" a="1"/>
  <c r="S686" i="10"/>
  <c r="S685" i="10" a="1"/>
  <c r="S685" i="10"/>
  <c r="S684" i="10" a="1"/>
  <c r="S684" i="10"/>
  <c r="S683" i="10" a="1"/>
  <c r="S683" i="10"/>
  <c r="S682" i="10" a="1"/>
  <c r="S682" i="10"/>
  <c r="S681" i="10" a="1"/>
  <c r="S681" i="10"/>
  <c r="S680" i="10" a="1"/>
  <c r="S680" i="10"/>
  <c r="S679" i="10" a="1"/>
  <c r="S679" i="10"/>
  <c r="S678" i="10" a="1"/>
  <c r="S678" i="10"/>
  <c r="S677" i="10" a="1"/>
  <c r="S677" i="10"/>
  <c r="S676" i="10" a="1"/>
  <c r="S676" i="10"/>
  <c r="S675" i="10" a="1"/>
  <c r="S675" i="10"/>
  <c r="S674" i="10" a="1"/>
  <c r="S674" i="10"/>
  <c r="S673" i="10" a="1"/>
  <c r="S673" i="10"/>
  <c r="S672" i="10" a="1"/>
  <c r="S672" i="10"/>
  <c r="S671" i="10" a="1"/>
  <c r="S671" i="10"/>
  <c r="S670" i="10" a="1"/>
  <c r="S670" i="10"/>
  <c r="S669" i="10" a="1"/>
  <c r="S669" i="10"/>
  <c r="S668" i="10" a="1"/>
  <c r="S668" i="10"/>
  <c r="S667" i="10" a="1"/>
  <c r="S667" i="10"/>
  <c r="S666" i="10" a="1"/>
  <c r="S666" i="10"/>
  <c r="S665" i="10" a="1"/>
  <c r="S665" i="10"/>
  <c r="S664" i="10" a="1"/>
  <c r="S664" i="10"/>
  <c r="S663" i="10" a="1"/>
  <c r="S663" i="10"/>
  <c r="S662" i="10" a="1"/>
  <c r="S662" i="10"/>
  <c r="S661" i="10" a="1"/>
  <c r="S661" i="10"/>
  <c r="S660" i="10" a="1"/>
  <c r="S660" i="10"/>
  <c r="S659" i="10" a="1"/>
  <c r="S659" i="10"/>
  <c r="S658" i="10" a="1"/>
  <c r="S658" i="10"/>
  <c r="S657" i="10" a="1"/>
  <c r="S657" i="10"/>
  <c r="S656" i="10" a="1"/>
  <c r="S656" i="10"/>
  <c r="S655" i="10" a="1"/>
  <c r="S655" i="10"/>
  <c r="S654" i="10" a="1"/>
  <c r="S654" i="10"/>
  <c r="M276" i="10"/>
  <c r="O633" i="9"/>
  <c r="O634" i="9"/>
  <c r="O635" i="9"/>
  <c r="O636" i="9"/>
  <c r="O637" i="9"/>
  <c r="O638" i="9"/>
  <c r="O639" i="9"/>
  <c r="O640" i="9"/>
  <c r="O641" i="9"/>
  <c r="O642" i="9"/>
  <c r="O643" i="9"/>
  <c r="O644" i="9"/>
  <c r="O645" i="9"/>
  <c r="O646" i="9"/>
  <c r="O647" i="9"/>
  <c r="O648" i="9"/>
  <c r="O649" i="9"/>
  <c r="O650" i="9"/>
  <c r="O651" i="9"/>
  <c r="O652" i="9"/>
  <c r="O653" i="9"/>
  <c r="O654" i="9"/>
  <c r="O655" i="9"/>
  <c r="O656" i="9"/>
  <c r="O657" i="9"/>
  <c r="O658" i="9"/>
  <c r="O659" i="9"/>
  <c r="O660" i="9"/>
  <c r="O661" i="9"/>
  <c r="O662" i="9"/>
  <c r="O663" i="9"/>
  <c r="O664" i="9"/>
  <c r="O665" i="9"/>
  <c r="S653" i="10" a="1"/>
  <c r="S653" i="10"/>
  <c r="S652" i="10" a="1"/>
  <c r="S652" i="10"/>
  <c r="S647" i="10" a="1"/>
  <c r="S647" i="10"/>
  <c r="S646" i="10" a="1"/>
  <c r="S646" i="10"/>
  <c r="S648" i="10" a="1"/>
  <c r="S648" i="10"/>
  <c r="S649" i="10" a="1"/>
  <c r="S649" i="10"/>
  <c r="S650" i="10" a="1"/>
  <c r="S650" i="10"/>
  <c r="S651" i="10" a="1"/>
  <c r="S651" i="10"/>
  <c r="S644" i="10" a="1"/>
  <c r="S644" i="10"/>
  <c r="S645" i="10" a="1"/>
  <c r="S645" i="10"/>
  <c r="S619" i="10" a="1"/>
  <c r="S619" i="10"/>
  <c r="S620" i="10" a="1"/>
  <c r="S620" i="10"/>
  <c r="S618" i="10" a="1"/>
  <c r="S618" i="10"/>
  <c r="S643" i="10" a="1"/>
  <c r="S643" i="10"/>
  <c r="K621" i="10"/>
  <c r="K617" i="10"/>
  <c r="S625" i="10" a="1"/>
  <c r="S625" i="10"/>
  <c r="S642" i="10" a="1"/>
  <c r="S642" i="10"/>
  <c r="O599" i="9"/>
  <c r="O600" i="9"/>
  <c r="O601" i="9"/>
  <c r="O602" i="9"/>
  <c r="O603" i="9"/>
  <c r="O604" i="9"/>
  <c r="O605" i="9"/>
  <c r="O606" i="9"/>
  <c r="O607" i="9"/>
  <c r="O608" i="9"/>
  <c r="O609" i="9"/>
  <c r="O610" i="9"/>
  <c r="O611" i="9"/>
  <c r="O612" i="9"/>
  <c r="O613" i="9"/>
  <c r="O614" i="9"/>
  <c r="O615" i="9"/>
  <c r="O616" i="9"/>
  <c r="O617" i="9"/>
  <c r="O618" i="9"/>
  <c r="O619" i="9"/>
  <c r="O620" i="9"/>
  <c r="O621" i="9"/>
  <c r="O622" i="9"/>
  <c r="O623" i="9"/>
  <c r="O624" i="9"/>
  <c r="O625" i="9"/>
  <c r="O626" i="9"/>
  <c r="O627" i="9"/>
  <c r="O628" i="9"/>
  <c r="O629" i="9"/>
  <c r="O630" i="9"/>
  <c r="O631" i="9"/>
  <c r="O632" i="9"/>
  <c r="O591" i="9"/>
  <c r="O592" i="9"/>
  <c r="O593" i="9"/>
  <c r="O594" i="9"/>
  <c r="O595" i="9"/>
  <c r="O596" i="9"/>
  <c r="O597" i="9"/>
  <c r="O598" i="9"/>
  <c r="S641" i="10" a="1"/>
  <c r="S641" i="10"/>
  <c r="S640" i="10" a="1"/>
  <c r="S640" i="10"/>
  <c r="S639" i="10" a="1"/>
  <c r="S639" i="10"/>
  <c r="S638" i="10" a="1"/>
  <c r="S638" i="10"/>
  <c r="S637" i="10" a="1"/>
  <c r="S637" i="10"/>
  <c r="S636" i="10" a="1"/>
  <c r="S636" i="10"/>
  <c r="S635" i="10" a="1"/>
  <c r="S635" i="10"/>
  <c r="S634" i="10" a="1"/>
  <c r="S634" i="10"/>
  <c r="S633" i="10" a="1"/>
  <c r="S633" i="10"/>
  <c r="S632" i="10" a="1"/>
  <c r="S632" i="10"/>
  <c r="S631" i="10" a="1"/>
  <c r="S631" i="10"/>
  <c r="S630" i="10" a="1"/>
  <c r="S630" i="10"/>
  <c r="S629" i="10" a="1"/>
  <c r="S629" i="10"/>
  <c r="S628" i="10" a="1"/>
  <c r="S628" i="10"/>
  <c r="S627" i="10" a="1"/>
  <c r="S627" i="10"/>
  <c r="S626" i="10" a="1"/>
  <c r="S626" i="10"/>
  <c r="S624" i="10" a="1"/>
  <c r="S624" i="10"/>
  <c r="S623" i="10" a="1"/>
  <c r="S623" i="10"/>
  <c r="S622" i="10" a="1"/>
  <c r="S622" i="10"/>
  <c r="S621" i="10" a="1"/>
  <c r="S621" i="10"/>
  <c r="S617" i="10" a="1"/>
  <c r="S617" i="10"/>
  <c r="S616" i="10" a="1"/>
  <c r="S616" i="10"/>
  <c r="S615" i="10" a="1"/>
  <c r="S615" i="10"/>
  <c r="S614" i="10" a="1"/>
  <c r="S614" i="10"/>
  <c r="S613" i="10" a="1"/>
  <c r="S613" i="10"/>
  <c r="S612" i="10" a="1"/>
  <c r="S612" i="10"/>
  <c r="S611" i="10" a="1"/>
  <c r="S611" i="10"/>
  <c r="S610" i="10" a="1"/>
  <c r="S610" i="10"/>
  <c r="S609" i="10" a="1"/>
  <c r="S609" i="10"/>
  <c r="S608" i="10" a="1"/>
  <c r="S608" i="10"/>
  <c r="S607" i="10" a="1"/>
  <c r="S607" i="10"/>
  <c r="S606" i="10" a="1"/>
  <c r="S606" i="10"/>
  <c r="S605" i="10" a="1"/>
  <c r="S605" i="10"/>
  <c r="O569" i="9"/>
  <c r="O570" i="9"/>
  <c r="O571" i="9"/>
  <c r="O572" i="9"/>
  <c r="O573" i="9"/>
  <c r="O574" i="9"/>
  <c r="O575" i="9"/>
  <c r="O576" i="9"/>
  <c r="O577" i="9"/>
  <c r="O578" i="9"/>
  <c r="O579" i="9"/>
  <c r="O580" i="9"/>
  <c r="O581" i="9"/>
  <c r="O582" i="9"/>
  <c r="O583" i="9"/>
  <c r="O584" i="9"/>
  <c r="O585" i="9"/>
  <c r="O586" i="9"/>
  <c r="O587" i="9"/>
  <c r="O588" i="9"/>
  <c r="O589" i="9"/>
  <c r="O590" i="9"/>
  <c r="S604" i="10" a="1"/>
  <c r="S604" i="10"/>
  <c r="S603" i="10" a="1"/>
  <c r="S603" i="10"/>
  <c r="S602" i="10" a="1"/>
  <c r="S602" i="10"/>
  <c r="S601" i="10" a="1"/>
  <c r="S601" i="10"/>
  <c r="S600" i="10" a="1"/>
  <c r="S600" i="10"/>
  <c r="S599" i="10" a="1"/>
  <c r="S599" i="10"/>
  <c r="S598" i="10" a="1"/>
  <c r="S598" i="10"/>
  <c r="S597" i="10" a="1"/>
  <c r="S597" i="10"/>
  <c r="S596" i="10" a="1"/>
  <c r="S596" i="10"/>
  <c r="S595" i="10" a="1"/>
  <c r="S595" i="10"/>
  <c r="S594" i="10" a="1"/>
  <c r="S594" i="10"/>
  <c r="S593" i="10" a="1"/>
  <c r="S593" i="10"/>
  <c r="S592" i="10" a="1"/>
  <c r="S592" i="10"/>
  <c r="S591" i="10" a="1"/>
  <c r="S591" i="10"/>
  <c r="S590" i="10" a="1"/>
  <c r="S590" i="10"/>
  <c r="S589" i="10" a="1"/>
  <c r="S589" i="10"/>
  <c r="O545" i="9"/>
  <c r="O546" i="9"/>
  <c r="O547" i="9"/>
  <c r="O548" i="9"/>
  <c r="O549" i="9"/>
  <c r="O550" i="9"/>
  <c r="O551" i="9"/>
  <c r="O552" i="9"/>
  <c r="O553" i="9"/>
  <c r="O554" i="9"/>
  <c r="O555" i="9"/>
  <c r="O556" i="9"/>
  <c r="O557" i="9"/>
  <c r="O558" i="9"/>
  <c r="O559" i="9"/>
  <c r="O560" i="9"/>
  <c r="O561" i="9"/>
  <c r="O562" i="9"/>
  <c r="O563" i="9"/>
  <c r="O564" i="9"/>
  <c r="O565" i="9"/>
  <c r="O566" i="9"/>
  <c r="O567" i="9"/>
  <c r="O568" i="9"/>
  <c r="S84" i="10" a="1"/>
  <c r="S84" i="10"/>
  <c r="S588" i="10" a="1"/>
  <c r="S588" i="10"/>
  <c r="S587" i="10" a="1"/>
  <c r="S587" i="10"/>
  <c r="S586" i="10" a="1"/>
  <c r="S586" i="10"/>
  <c r="S585" i="10" a="1"/>
  <c r="S585" i="10"/>
  <c r="S584" i="10" a="1"/>
  <c r="S584" i="10"/>
  <c r="S583" i="10" a="1"/>
  <c r="S583" i="10"/>
  <c r="S582" i="10" a="1"/>
  <c r="S582" i="10"/>
  <c r="S581" i="10" a="1"/>
  <c r="S581" i="10"/>
  <c r="S580" i="10" a="1"/>
  <c r="S580" i="10"/>
  <c r="S579" i="10" a="1"/>
  <c r="S579" i="10"/>
  <c r="S578" i="10" a="1"/>
  <c r="S578" i="10"/>
  <c r="S577" i="10" a="1"/>
  <c r="S577" i="10"/>
  <c r="S576" i="10" a="1"/>
  <c r="S576" i="10"/>
  <c r="S575" i="10" a="1"/>
  <c r="S575" i="10"/>
  <c r="S574" i="10" a="1"/>
  <c r="S574" i="10"/>
  <c r="S573" i="10" a="1"/>
  <c r="S573" i="10"/>
  <c r="S572" i="10" a="1"/>
  <c r="S572" i="10"/>
  <c r="S571" i="10" a="1"/>
  <c r="S571" i="10"/>
  <c r="S570" i="10" a="1"/>
  <c r="S570" i="10"/>
  <c r="S569" i="10" a="1"/>
  <c r="S569" i="10"/>
  <c r="S568" i="10" a="1"/>
  <c r="S568" i="10"/>
  <c r="S567" i="10" a="1"/>
  <c r="S567" i="10"/>
  <c r="S566" i="10" a="1"/>
  <c r="S566" i="10"/>
  <c r="S565" i="10" a="1"/>
  <c r="S565" i="10"/>
  <c r="S564" i="10" a="1"/>
  <c r="S564" i="10"/>
  <c r="S563" i="10" a="1"/>
  <c r="S563" i="10"/>
  <c r="S562" i="10" a="1"/>
  <c r="S562" i="10"/>
  <c r="S561" i="10" a="1"/>
  <c r="S561" i="10"/>
  <c r="S560" i="10" a="1"/>
  <c r="S560" i="10"/>
  <c r="S559" i="10" a="1"/>
  <c r="S559" i="10"/>
  <c r="S558" i="10" a="1"/>
  <c r="S558" i="10"/>
  <c r="S557" i="10" a="1"/>
  <c r="S557" i="10"/>
  <c r="S556" i="10" a="1"/>
  <c r="S556" i="10"/>
  <c r="S555" i="10" a="1"/>
  <c r="S555" i="10"/>
  <c r="S554" i="10" a="1"/>
  <c r="S554" i="10"/>
  <c r="S553" i="10" a="1"/>
  <c r="S553" i="10"/>
  <c r="S552" i="10" a="1"/>
  <c r="S552" i="10"/>
  <c r="S551" i="10" a="1"/>
  <c r="S551" i="10"/>
  <c r="S550" i="10" a="1"/>
  <c r="S550" i="10"/>
  <c r="S549" i="10" a="1"/>
  <c r="S549" i="10"/>
  <c r="S548" i="10" a="1"/>
  <c r="S548" i="10"/>
  <c r="S546" i="10" a="1"/>
  <c r="S546" i="10"/>
  <c r="S547" i="10" a="1"/>
  <c r="S547" i="10"/>
  <c r="S545" i="10" a="1"/>
  <c r="S545" i="10"/>
  <c r="S544" i="10" a="1"/>
  <c r="S544" i="10"/>
  <c r="S543" i="10" a="1"/>
  <c r="S543" i="10"/>
  <c r="S542" i="10" a="1"/>
  <c r="S542" i="10"/>
  <c r="S541" i="10" a="1"/>
  <c r="S541" i="10"/>
  <c r="S537" i="10" a="1"/>
  <c r="S537" i="10"/>
  <c r="S539" i="10" a="1"/>
  <c r="S539" i="10"/>
  <c r="S540" i="10" a="1"/>
  <c r="S540" i="10"/>
  <c r="S535" i="10" a="1"/>
  <c r="S535" i="10"/>
  <c r="S536" i="10" a="1"/>
  <c r="S536" i="10"/>
  <c r="S538" i="10" a="1"/>
  <c r="S538" i="10"/>
  <c r="S533" i="10" a="1"/>
  <c r="S533" i="10"/>
  <c r="S534" i="10" a="1"/>
  <c r="S534" i="10"/>
  <c r="S532" i="10" a="1"/>
  <c r="S532" i="10"/>
  <c r="S527" i="10" a="1"/>
  <c r="S527" i="10"/>
  <c r="S528" i="10" a="1"/>
  <c r="S528" i="10"/>
  <c r="S529" i="10" a="1"/>
  <c r="S529" i="10"/>
  <c r="S530" i="10" a="1"/>
  <c r="S530" i="10"/>
  <c r="S531" i="10" a="1"/>
  <c r="S531" i="10"/>
  <c r="S520" i="10" a="1"/>
  <c r="S520" i="10"/>
  <c r="S521" i="10" a="1"/>
  <c r="S521" i="10"/>
  <c r="S522" i="10" a="1"/>
  <c r="S522" i="10"/>
  <c r="S523" i="10" a="1"/>
  <c r="S523" i="10"/>
  <c r="S524" i="10" a="1"/>
  <c r="S524" i="10"/>
  <c r="S525" i="10" a="1"/>
  <c r="S525" i="10"/>
  <c r="S526" i="10" a="1"/>
  <c r="S526" i="10"/>
  <c r="S515" i="10" a="1"/>
  <c r="S515" i="10"/>
  <c r="S516" i="10" a="1"/>
  <c r="S516" i="10"/>
  <c r="S517" i="10" a="1"/>
  <c r="S517" i="10"/>
  <c r="S518" i="10" a="1"/>
  <c r="S518" i="10"/>
  <c r="S519" i="10" a="1"/>
  <c r="S519" i="10"/>
  <c r="S513" i="10" a="1"/>
  <c r="S513" i="10"/>
  <c r="S514" i="10" a="1"/>
  <c r="S514" i="10"/>
  <c r="S508" i="10" a="1"/>
  <c r="S508" i="10"/>
  <c r="S509" i="10" a="1"/>
  <c r="S509" i="10"/>
  <c r="S510" i="10" a="1"/>
  <c r="S510" i="10"/>
  <c r="S511" i="10" a="1"/>
  <c r="S511" i="10"/>
  <c r="S512" i="10" a="1"/>
  <c r="S512" i="10"/>
  <c r="S503" i="10" a="1"/>
  <c r="S503" i="10"/>
  <c r="S504" i="10" a="1"/>
  <c r="S504" i="10"/>
  <c r="S505" i="10" a="1"/>
  <c r="S505" i="10"/>
  <c r="S506" i="10" a="1"/>
  <c r="S506" i="10"/>
  <c r="S507" i="10" a="1"/>
  <c r="S507" i="10"/>
  <c r="S500" i="10" a="1"/>
  <c r="S500" i="10"/>
  <c r="S501" i="10" a="1"/>
  <c r="S501" i="10"/>
  <c r="S502" i="10" a="1"/>
  <c r="S502" i="10"/>
  <c r="S499" i="10" a="1"/>
  <c r="S499" i="10"/>
  <c r="S498" i="10" a="1"/>
  <c r="S498" i="10"/>
  <c r="S497" i="10" a="1"/>
  <c r="S497" i="10"/>
  <c r="S496" i="10" a="1"/>
  <c r="S496" i="10"/>
  <c r="S495" i="10" a="1"/>
  <c r="S495" i="10"/>
  <c r="S494" i="10" a="1"/>
  <c r="S494" i="10"/>
  <c r="S493" i="10" a="1"/>
  <c r="S493" i="10"/>
  <c r="S492" i="10" a="1"/>
  <c r="S492" i="10"/>
  <c r="S491" i="10" a="1"/>
  <c r="S491" i="10"/>
  <c r="S490" i="10" a="1"/>
  <c r="S490" i="10"/>
  <c r="S489" i="10" a="1"/>
  <c r="S489" i="10"/>
  <c r="S488" i="10" a="1"/>
  <c r="S488" i="10"/>
  <c r="S487" i="10" a="1"/>
  <c r="S487" i="10"/>
  <c r="S486" i="10" a="1"/>
  <c r="S486" i="10"/>
  <c r="S485" i="10" a="1"/>
  <c r="S485" i="10"/>
  <c r="S484" i="10" a="1"/>
  <c r="S484" i="10"/>
  <c r="S483" i="10" a="1"/>
  <c r="S483" i="10"/>
  <c r="S482" i="10" a="1"/>
  <c r="S482" i="10"/>
  <c r="S481" i="10" a="1"/>
  <c r="S481" i="10"/>
  <c r="S480" i="10" a="1"/>
  <c r="S480" i="10"/>
  <c r="S479" i="10" a="1"/>
  <c r="S479" i="10"/>
  <c r="O544" i="9"/>
  <c r="S478" i="10" a="1"/>
  <c r="S478" i="10"/>
  <c r="M374" i="10"/>
  <c r="M357" i="10"/>
  <c r="S477" i="10" a="1"/>
  <c r="S477" i="10"/>
  <c r="S476" i="10" a="1"/>
  <c r="S476" i="10"/>
  <c r="S475" i="10" a="1"/>
  <c r="S475" i="10"/>
  <c r="S474" i="10" a="1"/>
  <c r="S474" i="10"/>
  <c r="S473" i="10" a="1"/>
  <c r="S473" i="10"/>
  <c r="S472" i="10" a="1"/>
  <c r="S472" i="10"/>
  <c r="S471" i="10" a="1"/>
  <c r="S471" i="10"/>
  <c r="S470" i="10" a="1"/>
  <c r="S470" i="10"/>
  <c r="S469" i="10" a="1"/>
  <c r="S469" i="10"/>
  <c r="S468" i="10" a="1"/>
  <c r="S468" i="10"/>
  <c r="S467" i="10" a="1"/>
  <c r="S467" i="10"/>
  <c r="S466" i="10" a="1"/>
  <c r="S466" i="10"/>
  <c r="S465" i="10" a="1"/>
  <c r="S465" i="10"/>
  <c r="O535" i="9"/>
  <c r="O536" i="9"/>
  <c r="O537" i="9"/>
  <c r="O538" i="9"/>
  <c r="O539" i="9"/>
  <c r="O540" i="9"/>
  <c r="O541" i="9"/>
  <c r="O542" i="9"/>
  <c r="O543" i="9"/>
  <c r="O533" i="9"/>
  <c r="O534" i="9"/>
  <c r="S464" i="10" a="1"/>
  <c r="S464" i="10"/>
  <c r="O232" i="9"/>
  <c r="O233" i="9"/>
  <c r="O234" i="9"/>
  <c r="O235" i="9"/>
  <c r="O236" i="9"/>
  <c r="O237" i="9"/>
  <c r="O238" i="9"/>
  <c r="O239" i="9"/>
  <c r="O240" i="9"/>
  <c r="O241" i="9"/>
  <c r="O242" i="9"/>
  <c r="O243" i="9"/>
  <c r="O244" i="9"/>
  <c r="O245" i="9"/>
  <c r="O246" i="9"/>
  <c r="O247" i="9"/>
  <c r="O248" i="9"/>
  <c r="O249" i="9"/>
  <c r="O250" i="9"/>
  <c r="O251" i="9"/>
  <c r="O252" i="9"/>
  <c r="O253" i="9"/>
  <c r="O254" i="9"/>
  <c r="O255" i="9"/>
  <c r="O256" i="9"/>
  <c r="O257" i="9"/>
  <c r="O258" i="9"/>
  <c r="O259" i="9"/>
  <c r="O260" i="9"/>
  <c r="O261" i="9"/>
  <c r="O262" i="9"/>
  <c r="O263" i="9"/>
  <c r="O264" i="9"/>
  <c r="O265" i="9"/>
  <c r="O266" i="9"/>
  <c r="O267" i="9"/>
  <c r="O268" i="9"/>
  <c r="O269" i="9"/>
  <c r="O270" i="9"/>
  <c r="O271" i="9"/>
  <c r="O272" i="9"/>
  <c r="O273" i="9"/>
  <c r="O274" i="9"/>
  <c r="O275" i="9"/>
  <c r="O276" i="9"/>
  <c r="O277" i="9"/>
  <c r="O278" i="9"/>
  <c r="O279" i="9"/>
  <c r="O280" i="9"/>
  <c r="O281" i="9"/>
  <c r="O282" i="9"/>
  <c r="O283" i="9"/>
  <c r="O284" i="9"/>
  <c r="O285" i="9"/>
  <c r="O286" i="9"/>
  <c r="O287" i="9"/>
  <c r="O288" i="9"/>
  <c r="O289" i="9"/>
  <c r="O290" i="9"/>
  <c r="O291" i="9"/>
  <c r="O292" i="9"/>
  <c r="O293" i="9"/>
  <c r="O294" i="9"/>
  <c r="O295" i="9"/>
  <c r="O296" i="9"/>
  <c r="O297" i="9"/>
  <c r="O298" i="9"/>
  <c r="O299" i="9"/>
  <c r="O300" i="9"/>
  <c r="O301" i="9"/>
  <c r="O302" i="9"/>
  <c r="O303" i="9"/>
  <c r="O304" i="9"/>
  <c r="O305" i="9"/>
  <c r="O306" i="9"/>
  <c r="O307" i="9"/>
  <c r="O308" i="9"/>
  <c r="O309" i="9"/>
  <c r="O310" i="9"/>
  <c r="O311" i="9"/>
  <c r="O312" i="9"/>
  <c r="O313" i="9"/>
  <c r="O314" i="9"/>
  <c r="O315" i="9"/>
  <c r="O316" i="9"/>
  <c r="O317" i="9"/>
  <c r="O318" i="9"/>
  <c r="O319" i="9"/>
  <c r="O320" i="9"/>
  <c r="O321" i="9"/>
  <c r="O322" i="9"/>
  <c r="O323" i="9"/>
  <c r="O324" i="9"/>
  <c r="O325" i="9"/>
  <c r="O326" i="9"/>
  <c r="O327" i="9"/>
  <c r="O328" i="9"/>
  <c r="O329" i="9"/>
  <c r="O330" i="9"/>
  <c r="O331" i="9"/>
  <c r="O332" i="9"/>
  <c r="O333" i="9"/>
  <c r="O334" i="9"/>
  <c r="O335" i="9"/>
  <c r="O336" i="9"/>
  <c r="O337" i="9"/>
  <c r="O338" i="9"/>
  <c r="O339" i="9"/>
  <c r="O340" i="9"/>
  <c r="O341" i="9"/>
  <c r="O342" i="9"/>
  <c r="O343" i="9"/>
  <c r="O344" i="9"/>
  <c r="O345" i="9"/>
  <c r="O346" i="9"/>
  <c r="O347" i="9"/>
  <c r="O348" i="9"/>
  <c r="O349" i="9"/>
  <c r="O350" i="9"/>
  <c r="O351" i="9"/>
  <c r="O352" i="9"/>
  <c r="O353" i="9"/>
  <c r="O354" i="9"/>
  <c r="O355" i="9"/>
  <c r="O356" i="9"/>
  <c r="O357" i="9"/>
  <c r="O358" i="9"/>
  <c r="O359" i="9"/>
  <c r="O360" i="9"/>
  <c r="O361" i="9"/>
  <c r="O362" i="9"/>
  <c r="O363" i="9"/>
  <c r="O364" i="9"/>
  <c r="O365" i="9"/>
  <c r="O366" i="9"/>
  <c r="O367" i="9"/>
  <c r="O368" i="9"/>
  <c r="O369" i="9"/>
  <c r="O370" i="9"/>
  <c r="O371" i="9"/>
  <c r="O372" i="9"/>
  <c r="O373" i="9"/>
  <c r="O374" i="9"/>
  <c r="O375" i="9"/>
  <c r="O376" i="9"/>
  <c r="O377" i="9"/>
  <c r="O378" i="9"/>
  <c r="O379" i="9"/>
  <c r="O380" i="9"/>
  <c r="O381" i="9"/>
  <c r="O382" i="9"/>
  <c r="O383" i="9"/>
  <c r="O384" i="9"/>
  <c r="O385" i="9"/>
  <c r="O386" i="9"/>
  <c r="O387" i="9"/>
  <c r="O388" i="9"/>
  <c r="O389" i="9"/>
  <c r="O390" i="9"/>
  <c r="O391" i="9"/>
  <c r="O392" i="9"/>
  <c r="O393" i="9"/>
  <c r="O394" i="9"/>
  <c r="O395" i="9"/>
  <c r="O396" i="9"/>
  <c r="O397" i="9"/>
  <c r="O398" i="9"/>
  <c r="O399" i="9"/>
  <c r="O400" i="9"/>
  <c r="O401" i="9"/>
  <c r="O402" i="9"/>
  <c r="O403" i="9"/>
  <c r="O404" i="9"/>
  <c r="O405" i="9"/>
  <c r="O406" i="9"/>
  <c r="O407" i="9"/>
  <c r="O408" i="9"/>
  <c r="O409" i="9"/>
  <c r="O410" i="9"/>
  <c r="O411" i="9"/>
  <c r="O412" i="9"/>
  <c r="O413" i="9"/>
  <c r="O414" i="9"/>
  <c r="O415" i="9"/>
  <c r="O416" i="9"/>
  <c r="O417" i="9"/>
  <c r="O418" i="9"/>
  <c r="O419" i="9"/>
  <c r="O420" i="9"/>
  <c r="O421" i="9"/>
  <c r="O422" i="9"/>
  <c r="O423" i="9"/>
  <c r="O424" i="9"/>
  <c r="O425" i="9"/>
  <c r="O426" i="9"/>
  <c r="O427" i="9"/>
  <c r="O428" i="9"/>
  <c r="O429" i="9"/>
  <c r="O430" i="9"/>
  <c r="O431" i="9"/>
  <c r="O432" i="9"/>
  <c r="O433" i="9"/>
  <c r="O434" i="9"/>
  <c r="O435" i="9"/>
  <c r="O436" i="9"/>
  <c r="O437" i="9"/>
  <c r="O438" i="9"/>
  <c r="O439" i="9"/>
  <c r="O440" i="9"/>
  <c r="O441" i="9"/>
  <c r="O442" i="9"/>
  <c r="O443" i="9"/>
  <c r="O444" i="9"/>
  <c r="O445" i="9"/>
  <c r="O446" i="9"/>
  <c r="O447" i="9"/>
  <c r="O448" i="9"/>
  <c r="O449" i="9"/>
  <c r="O450" i="9"/>
  <c r="O451" i="9"/>
  <c r="O452" i="9"/>
  <c r="O453" i="9"/>
  <c r="O454" i="9"/>
  <c r="O455" i="9"/>
  <c r="O456" i="9"/>
  <c r="O457" i="9"/>
  <c r="O458" i="9"/>
  <c r="O459" i="9"/>
  <c r="O460" i="9"/>
  <c r="O461" i="9"/>
  <c r="O462" i="9"/>
  <c r="O463" i="9"/>
  <c r="O464" i="9"/>
  <c r="O465" i="9"/>
  <c r="O466" i="9"/>
  <c r="O467" i="9"/>
  <c r="O468" i="9"/>
  <c r="O469" i="9"/>
  <c r="O470" i="9"/>
  <c r="O471" i="9"/>
  <c r="O472" i="9"/>
  <c r="O473" i="9"/>
  <c r="O474" i="9"/>
  <c r="O475" i="9"/>
  <c r="O476" i="9"/>
  <c r="O477" i="9"/>
  <c r="O478" i="9"/>
  <c r="O479" i="9"/>
  <c r="O480" i="9"/>
  <c r="O481" i="9"/>
  <c r="O482" i="9"/>
  <c r="O483" i="9"/>
  <c r="O484" i="9"/>
  <c r="O485" i="9"/>
  <c r="O486" i="9"/>
  <c r="O487" i="9"/>
  <c r="O488" i="9"/>
  <c r="O489" i="9"/>
  <c r="O490" i="9"/>
  <c r="O491" i="9"/>
  <c r="O492" i="9"/>
  <c r="O493" i="9"/>
  <c r="O494" i="9"/>
  <c r="O495" i="9"/>
  <c r="O496" i="9"/>
  <c r="O497" i="9"/>
  <c r="O498" i="9"/>
  <c r="O499" i="9"/>
  <c r="O500" i="9"/>
  <c r="O501" i="9"/>
  <c r="O502" i="9"/>
  <c r="O503" i="9"/>
  <c r="O504" i="9"/>
  <c r="O505" i="9"/>
  <c r="O506" i="9"/>
  <c r="O507" i="9"/>
  <c r="O508" i="9"/>
  <c r="O509" i="9"/>
  <c r="O510" i="9"/>
  <c r="O511" i="9"/>
  <c r="O512" i="9"/>
  <c r="O513" i="9"/>
  <c r="O514" i="9"/>
  <c r="O515" i="9"/>
  <c r="O516" i="9"/>
  <c r="O517" i="9"/>
  <c r="O518" i="9"/>
  <c r="O519" i="9"/>
  <c r="O520" i="9"/>
  <c r="O521" i="9"/>
  <c r="O522" i="9"/>
  <c r="O523" i="9"/>
  <c r="O524" i="9"/>
  <c r="O525" i="9"/>
  <c r="O526" i="9"/>
  <c r="O527" i="9"/>
  <c r="O528" i="9"/>
  <c r="O529" i="9"/>
  <c r="O530" i="9"/>
  <c r="O531" i="9"/>
  <c r="O532" i="9"/>
  <c r="P512" i="9"/>
  <c r="P511" i="9"/>
  <c r="P510" i="9"/>
  <c r="P509" i="9"/>
  <c r="P508" i="9"/>
  <c r="P507" i="9"/>
  <c r="P505" i="9"/>
  <c r="P502" i="9"/>
  <c r="P501" i="9"/>
  <c r="P494" i="9"/>
  <c r="P496" i="9"/>
  <c r="P498" i="9"/>
  <c r="P514" i="9"/>
  <c r="P513" i="9"/>
  <c r="P532" i="9"/>
  <c r="S463" i="10" a="1"/>
  <c r="S463" i="10"/>
  <c r="S462" i="10" a="1"/>
  <c r="S462" i="10"/>
  <c r="S461" i="10" a="1"/>
  <c r="S461" i="10"/>
  <c r="S460" i="10" a="1"/>
  <c r="S460" i="10"/>
  <c r="S459" i="10" a="1"/>
  <c r="S459" i="10"/>
  <c r="S458" i="10" a="1"/>
  <c r="S458" i="10"/>
  <c r="S457" i="10" a="1"/>
  <c r="S457" i="10"/>
  <c r="S456" i="10" a="1"/>
  <c r="S456" i="10"/>
  <c r="S455" i="10" a="1"/>
  <c r="S455" i="10"/>
  <c r="S454" i="10" a="1"/>
  <c r="S454" i="10"/>
  <c r="S453" i="10" a="1"/>
  <c r="S453" i="10"/>
  <c r="P506" i="9"/>
  <c r="S402" i="10" a="1"/>
  <c r="S402" i="10"/>
  <c r="S401" i="10" a="1"/>
  <c r="S401" i="10"/>
  <c r="M392" i="10"/>
  <c r="S392" i="10" a="1"/>
  <c r="S392" i="10"/>
  <c r="M376" i="10"/>
  <c r="S376" i="10" a="1"/>
  <c r="S376" i="10"/>
  <c r="M375" i="10"/>
  <c r="S375" i="10" a="1"/>
  <c r="S375" i="10"/>
  <c r="M373" i="10"/>
  <c r="S373" i="10" a="1"/>
  <c r="S373" i="10"/>
  <c r="M370" i="10"/>
  <c r="S370" i="10" a="1"/>
  <c r="S370" i="10"/>
  <c r="M365" i="10"/>
  <c r="S365" i="10" a="1"/>
  <c r="S365" i="10"/>
  <c r="M362" i="10"/>
  <c r="S362" i="10" a="1"/>
  <c r="S362" i="10"/>
  <c r="M358" i="10"/>
  <c r="S358" i="10" a="1"/>
  <c r="S358" i="10"/>
  <c r="M356" i="10"/>
  <c r="S356" i="10" a="1"/>
  <c r="S356" i="10"/>
  <c r="M353" i="10"/>
  <c r="S353" i="10" a="1"/>
  <c r="S353" i="10"/>
  <c r="M351" i="10"/>
  <c r="S351" i="10" a="1"/>
  <c r="S351" i="10"/>
  <c r="M350" i="10"/>
  <c r="S350" i="10" a="1"/>
  <c r="S350" i="10"/>
  <c r="M349" i="10"/>
  <c r="S349" i="10" a="1"/>
  <c r="S349" i="10"/>
  <c r="M348" i="10"/>
  <c r="S348" i="10" a="1"/>
  <c r="S348" i="10"/>
  <c r="M345" i="10"/>
  <c r="S345" i="10" a="1"/>
  <c r="S345" i="10"/>
  <c r="M343" i="10"/>
  <c r="S343" i="10" a="1"/>
  <c r="S343" i="10"/>
  <c r="M341" i="10"/>
  <c r="S341" i="10" a="1"/>
  <c r="S341" i="10"/>
  <c r="M340" i="10"/>
  <c r="S340" i="10" a="1"/>
  <c r="S340" i="10"/>
  <c r="M321" i="10"/>
  <c r="S321" i="10" a="1"/>
  <c r="S321" i="10"/>
  <c r="M305" i="10"/>
  <c r="S305" i="10" a="1"/>
  <c r="S305" i="10"/>
  <c r="M303" i="10"/>
  <c r="S303" i="10" a="1"/>
  <c r="S303" i="10"/>
  <c r="M277" i="10"/>
  <c r="S277" i="10" a="1"/>
  <c r="S277" i="10"/>
  <c r="M274" i="10"/>
  <c r="S274" i="10" a="1"/>
  <c r="S274" i="10"/>
  <c r="M272" i="10"/>
  <c r="S272" i="10" a="1"/>
  <c r="S272" i="10"/>
  <c r="M269" i="10"/>
  <c r="S269" i="10" a="1"/>
  <c r="S269" i="10"/>
  <c r="M263" i="10"/>
  <c r="S263" i="10" a="1"/>
  <c r="S263" i="10"/>
  <c r="M267" i="10"/>
  <c r="S267" i="10" a="1"/>
  <c r="S267" i="10"/>
  <c r="M246" i="10"/>
  <c r="S246" i="10" a="1"/>
  <c r="S246" i="10"/>
  <c r="M220" i="10"/>
  <c r="S220" i="10" a="1"/>
  <c r="S220" i="10"/>
  <c r="M217" i="10"/>
  <c r="S217" i="10" a="1"/>
  <c r="S217" i="10"/>
  <c r="M213" i="10"/>
  <c r="S213" i="10" a="1"/>
  <c r="S213" i="10"/>
  <c r="M207" i="10"/>
  <c r="S207" i="10" a="1"/>
  <c r="S207" i="10"/>
  <c r="M192" i="10"/>
  <c r="S192" i="10" a="1"/>
  <c r="S192" i="10"/>
  <c r="M189" i="10"/>
  <c r="S189" i="10" a="1"/>
  <c r="S189" i="10"/>
  <c r="M188" i="10"/>
  <c r="S188" i="10" a="1"/>
  <c r="S188" i="10"/>
  <c r="M179" i="10"/>
  <c r="S179" i="10" a="1"/>
  <c r="S179" i="10"/>
  <c r="M171" i="10"/>
  <c r="S171" i="10" a="1"/>
  <c r="S171" i="10"/>
  <c r="M161" i="10"/>
  <c r="S161" i="10" a="1"/>
  <c r="S161" i="10"/>
  <c r="S2" i="10" a="1"/>
  <c r="S2" i="10"/>
  <c r="S3" i="10" a="1"/>
  <c r="S3" i="10"/>
  <c r="S4" i="10" a="1"/>
  <c r="S4" i="10"/>
  <c r="S5" i="10" a="1"/>
  <c r="S5" i="10"/>
  <c r="S6" i="10" a="1"/>
  <c r="S6" i="10"/>
  <c r="S7" i="10" a="1"/>
  <c r="S7" i="10"/>
  <c r="S8" i="10" a="1"/>
  <c r="S8" i="10"/>
  <c r="S9" i="10" a="1"/>
  <c r="S9" i="10"/>
  <c r="S10" i="10" a="1"/>
  <c r="S10" i="10"/>
  <c r="S11" i="10" a="1"/>
  <c r="S11" i="10"/>
  <c r="S12" i="10" a="1"/>
  <c r="S12" i="10"/>
  <c r="S13" i="10" a="1"/>
  <c r="S13" i="10"/>
  <c r="S14" i="10" a="1"/>
  <c r="S14" i="10"/>
  <c r="S15" i="10" a="1"/>
  <c r="S15" i="10"/>
  <c r="S16" i="10" a="1"/>
  <c r="S16" i="10"/>
  <c r="S17" i="10" a="1"/>
  <c r="S17" i="10"/>
  <c r="S18" i="10" a="1"/>
  <c r="S18" i="10"/>
  <c r="S19" i="10" a="1"/>
  <c r="S19" i="10"/>
  <c r="S20" i="10" a="1"/>
  <c r="S20" i="10"/>
  <c r="S21" i="10" a="1"/>
  <c r="S21" i="10"/>
  <c r="S22" i="10" a="1"/>
  <c r="S22" i="10"/>
  <c r="S23" i="10" a="1"/>
  <c r="S23" i="10"/>
  <c r="S24" i="10" a="1"/>
  <c r="S24" i="10"/>
  <c r="S25" i="10" a="1"/>
  <c r="S25" i="10"/>
  <c r="S26" i="10" a="1"/>
  <c r="S26" i="10"/>
  <c r="S27" i="10" a="1"/>
  <c r="S27" i="10"/>
  <c r="S28" i="10" a="1"/>
  <c r="S28" i="10"/>
  <c r="S29" i="10" a="1"/>
  <c r="S29" i="10"/>
  <c r="S30" i="10" a="1"/>
  <c r="S30" i="10"/>
  <c r="S31" i="10" a="1"/>
  <c r="S31" i="10"/>
  <c r="S32" i="10" a="1"/>
  <c r="S32" i="10"/>
  <c r="S33" i="10" a="1"/>
  <c r="S33" i="10"/>
  <c r="S34" i="10" a="1"/>
  <c r="S34" i="10"/>
  <c r="S35" i="10" a="1"/>
  <c r="S35" i="10"/>
  <c r="S36" i="10" a="1"/>
  <c r="S36" i="10"/>
  <c r="S37" i="10" a="1"/>
  <c r="S37" i="10"/>
  <c r="S38" i="10" a="1"/>
  <c r="S38" i="10"/>
  <c r="S39" i="10" a="1"/>
  <c r="S39" i="10"/>
  <c r="S40" i="10" a="1"/>
  <c r="S40" i="10"/>
  <c r="S41" i="10" a="1"/>
  <c r="S41" i="10"/>
  <c r="S42" i="10" a="1"/>
  <c r="S42" i="10"/>
  <c r="S43" i="10" a="1"/>
  <c r="S43" i="10"/>
  <c r="S44" i="10" a="1"/>
  <c r="S44" i="10"/>
  <c r="S45" i="10" a="1"/>
  <c r="S45" i="10"/>
  <c r="S46" i="10" a="1"/>
  <c r="S46" i="10"/>
  <c r="S47" i="10" a="1"/>
  <c r="S47" i="10"/>
  <c r="S48" i="10" a="1"/>
  <c r="S48" i="10"/>
  <c r="S49" i="10" a="1"/>
  <c r="S49" i="10"/>
  <c r="S50" i="10" a="1"/>
  <c r="S50" i="10"/>
  <c r="S51" i="10" a="1"/>
  <c r="S51" i="10"/>
  <c r="S52" i="10" a="1"/>
  <c r="S52" i="10"/>
  <c r="S53" i="10" a="1"/>
  <c r="S53" i="10"/>
  <c r="S54" i="10" a="1"/>
  <c r="S54" i="10"/>
  <c r="S55" i="10" a="1"/>
  <c r="S55" i="10"/>
  <c r="S56" i="10" a="1"/>
  <c r="S56" i="10"/>
  <c r="S57" i="10" a="1"/>
  <c r="S57" i="10"/>
  <c r="S58" i="10" a="1"/>
  <c r="S58" i="10"/>
  <c r="S59" i="10" a="1"/>
  <c r="S59" i="10"/>
  <c r="S60" i="10" a="1"/>
  <c r="S60" i="10"/>
  <c r="S61" i="10" a="1"/>
  <c r="S61" i="10"/>
  <c r="S62" i="10" a="1"/>
  <c r="S62" i="10"/>
  <c r="S63" i="10" a="1"/>
  <c r="S63" i="10"/>
  <c r="S64" i="10" a="1"/>
  <c r="S64" i="10"/>
  <c r="S65" i="10" a="1"/>
  <c r="S65" i="10"/>
  <c r="S66" i="10" a="1"/>
  <c r="S66" i="10"/>
  <c r="S67" i="10" a="1"/>
  <c r="S67" i="10"/>
  <c r="S68" i="10" a="1"/>
  <c r="S68" i="10"/>
  <c r="S69" i="10" a="1"/>
  <c r="S69" i="10"/>
  <c r="S70" i="10" a="1"/>
  <c r="S70" i="10"/>
  <c r="S71" i="10" a="1"/>
  <c r="S71" i="10"/>
  <c r="S72" i="10" a="1"/>
  <c r="S72" i="10"/>
  <c r="S73" i="10" a="1"/>
  <c r="S73" i="10"/>
  <c r="S74" i="10" a="1"/>
  <c r="S74" i="10"/>
  <c r="S75" i="10" a="1"/>
  <c r="S75" i="10"/>
  <c r="S76" i="10" a="1"/>
  <c r="S76" i="10"/>
  <c r="S77" i="10" a="1"/>
  <c r="S77" i="10"/>
  <c r="S78" i="10" a="1"/>
  <c r="S78" i="10"/>
  <c r="S79" i="10" a="1"/>
  <c r="S79" i="10"/>
  <c r="S80" i="10" a="1"/>
  <c r="S80" i="10"/>
  <c r="S81" i="10" a="1"/>
  <c r="S81" i="10"/>
  <c r="S82" i="10" a="1"/>
  <c r="S82" i="10"/>
  <c r="S83" i="10" a="1"/>
  <c r="S83" i="10"/>
  <c r="S85" i="10" a="1"/>
  <c r="S85" i="10"/>
  <c r="S86" i="10" a="1"/>
  <c r="S86" i="10"/>
  <c r="S87" i="10" a="1"/>
  <c r="S87" i="10"/>
  <c r="S88" i="10" a="1"/>
  <c r="S88" i="10"/>
  <c r="S89" i="10" a="1"/>
  <c r="S89" i="10"/>
  <c r="S90" i="10" a="1"/>
  <c r="S90" i="10"/>
  <c r="S91" i="10" a="1"/>
  <c r="S91" i="10"/>
  <c r="S92" i="10" a="1"/>
  <c r="S92" i="10"/>
  <c r="S93" i="10" a="1"/>
  <c r="S93" i="10"/>
  <c r="S94" i="10" a="1"/>
  <c r="S94" i="10"/>
  <c r="S95" i="10" a="1"/>
  <c r="S95" i="10"/>
  <c r="S97" i="10" a="1"/>
  <c r="S97" i="10"/>
  <c r="S98" i="10" a="1"/>
  <c r="S98" i="10"/>
  <c r="S99" i="10" a="1"/>
  <c r="S99" i="10"/>
  <c r="S100" i="10" a="1"/>
  <c r="S100" i="10"/>
  <c r="S101" i="10" a="1"/>
  <c r="S101" i="10"/>
  <c r="S102" i="10" a="1"/>
  <c r="S102" i="10"/>
  <c r="S103" i="10" a="1"/>
  <c r="S103" i="10"/>
  <c r="S104" i="10" a="1"/>
  <c r="S104" i="10"/>
  <c r="S105" i="10" a="1"/>
  <c r="S105" i="10"/>
  <c r="S106" i="10" a="1"/>
  <c r="S106" i="10"/>
  <c r="S107" i="10" a="1"/>
  <c r="S107" i="10"/>
  <c r="S108" i="10" a="1"/>
  <c r="S108" i="10"/>
  <c r="S109" i="10" a="1"/>
  <c r="S109" i="10"/>
  <c r="S110" i="10" a="1"/>
  <c r="S110" i="10"/>
  <c r="S111" i="10" a="1"/>
  <c r="S111" i="10"/>
  <c r="S112" i="10" a="1"/>
  <c r="S112" i="10"/>
  <c r="S113" i="10" a="1"/>
  <c r="S113" i="10"/>
  <c r="S114" i="10" a="1"/>
  <c r="S114" i="10"/>
  <c r="S115" i="10" a="1"/>
  <c r="S115" i="10"/>
  <c r="S116" i="10" a="1"/>
  <c r="S116" i="10"/>
  <c r="S117" i="10" a="1"/>
  <c r="S117" i="10"/>
  <c r="S118" i="10" a="1"/>
  <c r="S118" i="10"/>
  <c r="S119" i="10" a="1"/>
  <c r="S119" i="10"/>
  <c r="S120" i="10" a="1"/>
  <c r="S120" i="10"/>
  <c r="S121" i="10" a="1"/>
  <c r="S121" i="10"/>
  <c r="S122" i="10" a="1"/>
  <c r="S122" i="10"/>
  <c r="S123" i="10" a="1"/>
  <c r="S123" i="10"/>
  <c r="S124" i="10" a="1"/>
  <c r="S124" i="10"/>
  <c r="S125" i="10" a="1"/>
  <c r="S125" i="10"/>
  <c r="S126" i="10" a="1"/>
  <c r="S126" i="10"/>
  <c r="S127" i="10" a="1"/>
  <c r="S127" i="10"/>
  <c r="S128" i="10" a="1"/>
  <c r="S128" i="10"/>
  <c r="S129" i="10" a="1"/>
  <c r="S129" i="10"/>
  <c r="S130" i="10" a="1"/>
  <c r="S130" i="10"/>
  <c r="S131" i="10" a="1"/>
  <c r="S131" i="10"/>
  <c r="S132" i="10" a="1"/>
  <c r="S132" i="10"/>
  <c r="S133" i="10" a="1"/>
  <c r="S133" i="10"/>
  <c r="S134" i="10" a="1"/>
  <c r="S134" i="10"/>
  <c r="S135" i="10" a="1"/>
  <c r="S135" i="10"/>
  <c r="S136" i="10" a="1"/>
  <c r="S136" i="10"/>
  <c r="S137" i="10" a="1"/>
  <c r="S137" i="10"/>
  <c r="S138" i="10" a="1"/>
  <c r="S138" i="10"/>
  <c r="S139" i="10" a="1"/>
  <c r="S139" i="10"/>
  <c r="S140" i="10" a="1"/>
  <c r="S140" i="10"/>
  <c r="S141" i="10" a="1"/>
  <c r="S141" i="10"/>
  <c r="S142" i="10" a="1"/>
  <c r="S142" i="10"/>
  <c r="S143" i="10" a="1"/>
  <c r="S143" i="10"/>
  <c r="S144" i="10" a="1"/>
  <c r="S144" i="10"/>
  <c r="S145" i="10" a="1"/>
  <c r="S145" i="10"/>
  <c r="S146" i="10" a="1"/>
  <c r="S146" i="10"/>
  <c r="S147" i="10" a="1"/>
  <c r="S147" i="10"/>
  <c r="S148" i="10" a="1"/>
  <c r="S148" i="10"/>
  <c r="S149" i="10" a="1"/>
  <c r="S149" i="10"/>
  <c r="S150" i="10" a="1"/>
  <c r="S150" i="10"/>
  <c r="S151" i="10" a="1"/>
  <c r="S151" i="10"/>
  <c r="S152" i="10" a="1"/>
  <c r="S152" i="10"/>
  <c r="S153" i="10" a="1"/>
  <c r="S153" i="10"/>
  <c r="S154" i="10" a="1"/>
  <c r="S154" i="10"/>
  <c r="S155" i="10" a="1"/>
  <c r="S155" i="10"/>
  <c r="S156" i="10" a="1"/>
  <c r="S156" i="10"/>
  <c r="S157" i="10" a="1"/>
  <c r="S157" i="10"/>
  <c r="S158" i="10" a="1"/>
  <c r="S158" i="10"/>
  <c r="S159" i="10" a="1"/>
  <c r="S159" i="10"/>
  <c r="S160" i="10" a="1"/>
  <c r="S160" i="10"/>
  <c r="S162" i="10" a="1"/>
  <c r="S162" i="10"/>
  <c r="S163" i="10" a="1"/>
  <c r="S163" i="10"/>
  <c r="S164" i="10" a="1"/>
  <c r="S164" i="10"/>
  <c r="S165" i="10" a="1"/>
  <c r="S165" i="10"/>
  <c r="S166" i="10" a="1"/>
  <c r="S166" i="10"/>
  <c r="S167" i="10" a="1"/>
  <c r="S167" i="10"/>
  <c r="S168" i="10" a="1"/>
  <c r="S168" i="10"/>
  <c r="S169" i="10" a="1"/>
  <c r="S169" i="10"/>
  <c r="S170" i="10" a="1"/>
  <c r="S170" i="10"/>
  <c r="S172" i="10" a="1"/>
  <c r="S172" i="10"/>
  <c r="S173" i="10" a="1"/>
  <c r="S173" i="10"/>
  <c r="S174" i="10" a="1"/>
  <c r="S174" i="10"/>
  <c r="S175" i="10" a="1"/>
  <c r="S175" i="10"/>
  <c r="S176" i="10" a="1"/>
  <c r="S176" i="10"/>
  <c r="S177" i="10" a="1"/>
  <c r="S177" i="10"/>
  <c r="S178" i="10" a="1"/>
  <c r="S178" i="10"/>
  <c r="S180" i="10" a="1"/>
  <c r="S180" i="10"/>
  <c r="S181" i="10" a="1"/>
  <c r="S181" i="10"/>
  <c r="S182" i="10" a="1"/>
  <c r="S182" i="10"/>
  <c r="S183" i="10" a="1"/>
  <c r="S183" i="10"/>
  <c r="S184" i="10" a="1"/>
  <c r="S184" i="10"/>
  <c r="S185" i="10" a="1"/>
  <c r="S185" i="10"/>
  <c r="S186" i="10" a="1"/>
  <c r="S186" i="10"/>
  <c r="S187" i="10" a="1"/>
  <c r="S187" i="10"/>
  <c r="S190" i="10" a="1"/>
  <c r="S190" i="10"/>
  <c r="S191" i="10" a="1"/>
  <c r="S191" i="10"/>
  <c r="S193" i="10" a="1"/>
  <c r="S193" i="10"/>
  <c r="S194" i="10" a="1"/>
  <c r="S194" i="10"/>
  <c r="S195" i="10" a="1"/>
  <c r="S195" i="10"/>
  <c r="S196" i="10" a="1"/>
  <c r="S196" i="10"/>
  <c r="S197" i="10" a="1"/>
  <c r="S197" i="10"/>
  <c r="S198" i="10" a="1"/>
  <c r="S198" i="10"/>
  <c r="S199" i="10" a="1"/>
  <c r="S199" i="10"/>
  <c r="S200" i="10" a="1"/>
  <c r="S200" i="10"/>
  <c r="S201" i="10" a="1"/>
  <c r="S201" i="10"/>
  <c r="S202" i="10" a="1"/>
  <c r="S202" i="10"/>
  <c r="S203" i="10" a="1"/>
  <c r="S203" i="10"/>
  <c r="S204" i="10" a="1"/>
  <c r="S204" i="10"/>
  <c r="S205" i="10" a="1"/>
  <c r="S205" i="10"/>
  <c r="S206" i="10" a="1"/>
  <c r="S206" i="10"/>
  <c r="S208" i="10" a="1"/>
  <c r="S208" i="10"/>
  <c r="S209" i="10" a="1"/>
  <c r="S209" i="10"/>
  <c r="S210" i="10" a="1"/>
  <c r="S210" i="10"/>
  <c r="S211" i="10" a="1"/>
  <c r="S211" i="10"/>
  <c r="S212" i="10" a="1"/>
  <c r="S212" i="10"/>
  <c r="S214" i="10" a="1"/>
  <c r="S214" i="10"/>
  <c r="S215" i="10" a="1"/>
  <c r="S215" i="10"/>
  <c r="S216" i="10" a="1"/>
  <c r="S216" i="10"/>
  <c r="S218" i="10" a="1"/>
  <c r="S218" i="10"/>
  <c r="S219" i="10" a="1"/>
  <c r="S219" i="10"/>
  <c r="S221" i="10" a="1"/>
  <c r="S221" i="10"/>
  <c r="S222" i="10" a="1"/>
  <c r="S222" i="10"/>
  <c r="S223" i="10" a="1"/>
  <c r="S223" i="10"/>
  <c r="S224" i="10" a="1"/>
  <c r="S224" i="10"/>
  <c r="S225" i="10" a="1"/>
  <c r="S225" i="10"/>
  <c r="S226" i="10" a="1"/>
  <c r="S226" i="10"/>
  <c r="S227" i="10" a="1"/>
  <c r="S227" i="10"/>
  <c r="S228" i="10" a="1"/>
  <c r="S228" i="10"/>
  <c r="S229" i="10" a="1"/>
  <c r="S229" i="10"/>
  <c r="S230" i="10" a="1"/>
  <c r="S230" i="10"/>
  <c r="S231" i="10" a="1"/>
  <c r="S231" i="10"/>
  <c r="S232" i="10" a="1"/>
  <c r="S232" i="10"/>
  <c r="S233" i="10" a="1"/>
  <c r="S233" i="10"/>
  <c r="S234" i="10" a="1"/>
  <c r="S234" i="10"/>
  <c r="S235" i="10" a="1"/>
  <c r="S235" i="10"/>
  <c r="S236" i="10" a="1"/>
  <c r="S236" i="10"/>
  <c r="S237" i="10" a="1"/>
  <c r="S237" i="10"/>
  <c r="S238" i="10" a="1"/>
  <c r="S238" i="10"/>
  <c r="S239" i="10" a="1"/>
  <c r="S239" i="10"/>
  <c r="S240" i="10" a="1"/>
  <c r="S240" i="10"/>
  <c r="S241" i="10" a="1"/>
  <c r="S241" i="10"/>
  <c r="S242" i="10" a="1"/>
  <c r="S242" i="10"/>
  <c r="S243" i="10" a="1"/>
  <c r="S243" i="10"/>
  <c r="S244" i="10" a="1"/>
  <c r="S244" i="10"/>
  <c r="S245" i="10" a="1"/>
  <c r="S245" i="10"/>
  <c r="S247" i="10" a="1"/>
  <c r="S247" i="10"/>
  <c r="S248" i="10" a="1"/>
  <c r="S248" i="10"/>
  <c r="S249" i="10" a="1"/>
  <c r="S249" i="10"/>
  <c r="S250" i="10" a="1"/>
  <c r="S250" i="10"/>
  <c r="S251" i="10" a="1"/>
  <c r="S251" i="10"/>
  <c r="S252" i="10" a="1"/>
  <c r="S252" i="10"/>
  <c r="S253" i="10" a="1"/>
  <c r="S253" i="10"/>
  <c r="S254" i="10" a="1"/>
  <c r="S254" i="10"/>
  <c r="S255" i="10" a="1"/>
  <c r="S255" i="10"/>
  <c r="S256" i="10" a="1"/>
  <c r="S256" i="10"/>
  <c r="S257" i="10" a="1"/>
  <c r="S257" i="10"/>
  <c r="S258" i="10" a="1"/>
  <c r="S258" i="10"/>
  <c r="S259" i="10" a="1"/>
  <c r="S259" i="10"/>
  <c r="S260" i="10" a="1"/>
  <c r="S260" i="10"/>
  <c r="S261" i="10" a="1"/>
  <c r="S261" i="10"/>
  <c r="S262" i="10" a="1"/>
  <c r="S262" i="10"/>
  <c r="S264" i="10" a="1"/>
  <c r="S264" i="10"/>
  <c r="S265" i="10" a="1"/>
  <c r="S265" i="10"/>
  <c r="S266" i="10" a="1"/>
  <c r="S266" i="10"/>
  <c r="S268" i="10" a="1"/>
  <c r="S268" i="10"/>
  <c r="S270" i="10" a="1"/>
  <c r="S270" i="10"/>
  <c r="S271" i="10" a="1"/>
  <c r="S271" i="10"/>
  <c r="S273" i="10" a="1"/>
  <c r="S273" i="10"/>
  <c r="S275" i="10" a="1"/>
  <c r="S275" i="10"/>
  <c r="S276" i="10" a="1"/>
  <c r="S276" i="10"/>
  <c r="S278" i="10" a="1"/>
  <c r="S278" i="10"/>
  <c r="S279" i="10" a="1"/>
  <c r="S279" i="10"/>
  <c r="S280" i="10" a="1"/>
  <c r="S280" i="10"/>
  <c r="S281" i="10" a="1"/>
  <c r="S281" i="10"/>
  <c r="S282" i="10" a="1"/>
  <c r="S282" i="10"/>
  <c r="S283" i="10" a="1"/>
  <c r="S283" i="10"/>
  <c r="S284" i="10" a="1"/>
  <c r="S284" i="10"/>
  <c r="S285" i="10" a="1"/>
  <c r="S285" i="10"/>
  <c r="S286" i="10" a="1"/>
  <c r="S286" i="10"/>
  <c r="S287" i="10" a="1"/>
  <c r="S287" i="10"/>
  <c r="S288" i="10" a="1"/>
  <c r="S288" i="10"/>
  <c r="S289" i="10" a="1"/>
  <c r="S289" i="10"/>
  <c r="S290" i="10" a="1"/>
  <c r="S290" i="10"/>
  <c r="S291" i="10" a="1"/>
  <c r="S291" i="10"/>
  <c r="S292" i="10" a="1"/>
  <c r="S292" i="10"/>
  <c r="S293" i="10" a="1"/>
  <c r="S293" i="10"/>
  <c r="S294" i="10" a="1"/>
  <c r="S294" i="10"/>
  <c r="S295" i="10" a="1"/>
  <c r="S295" i="10"/>
  <c r="S296" i="10" a="1"/>
  <c r="S296" i="10"/>
  <c r="S297" i="10" a="1"/>
  <c r="S297" i="10"/>
  <c r="S298" i="10" a="1"/>
  <c r="S298" i="10"/>
  <c r="S299" i="10" a="1"/>
  <c r="S299" i="10"/>
  <c r="S300" i="10" a="1"/>
  <c r="S300" i="10"/>
  <c r="S301" i="10" a="1"/>
  <c r="S301" i="10"/>
  <c r="S302" i="10" a="1"/>
  <c r="S302" i="10"/>
  <c r="S304" i="10" a="1"/>
  <c r="S304" i="10"/>
  <c r="S306" i="10" a="1"/>
  <c r="S306" i="10"/>
  <c r="S307" i="10" a="1"/>
  <c r="S307" i="10"/>
  <c r="S308" i="10" a="1"/>
  <c r="S308" i="10"/>
  <c r="S309" i="10" a="1"/>
  <c r="S309" i="10"/>
  <c r="S310" i="10" a="1"/>
  <c r="S310" i="10"/>
  <c r="S311" i="10" a="1"/>
  <c r="S311" i="10"/>
  <c r="S312" i="10" a="1"/>
  <c r="S312" i="10"/>
  <c r="S313" i="10" a="1"/>
  <c r="S313" i="10"/>
  <c r="S314" i="10" a="1"/>
  <c r="S314" i="10"/>
  <c r="S315" i="10" a="1"/>
  <c r="S315" i="10"/>
  <c r="S316" i="10" a="1"/>
  <c r="S316" i="10"/>
  <c r="S317" i="10" a="1"/>
  <c r="S317" i="10"/>
  <c r="S318" i="10" a="1"/>
  <c r="S318" i="10"/>
  <c r="S319" i="10" a="1"/>
  <c r="S319" i="10"/>
  <c r="S320" i="10" a="1"/>
  <c r="S320" i="10"/>
  <c r="S322" i="10" a="1"/>
  <c r="S322" i="10"/>
  <c r="S323" i="10" a="1"/>
  <c r="S323" i="10"/>
  <c r="S324" i="10" a="1"/>
  <c r="S324" i="10"/>
  <c r="S325" i="10" a="1"/>
  <c r="S325" i="10"/>
  <c r="S326" i="10" a="1"/>
  <c r="S326" i="10"/>
  <c r="S327" i="10" a="1"/>
  <c r="S327" i="10"/>
  <c r="S328" i="10" a="1"/>
  <c r="S328" i="10"/>
  <c r="S329" i="10" a="1"/>
  <c r="S329" i="10"/>
  <c r="S330" i="10" a="1"/>
  <c r="S330" i="10"/>
  <c r="S331" i="10" a="1"/>
  <c r="S331" i="10"/>
  <c r="S332" i="10" a="1"/>
  <c r="S332" i="10"/>
  <c r="S333" i="10" a="1"/>
  <c r="S333" i="10"/>
  <c r="S334" i="10" a="1"/>
  <c r="S334" i="10"/>
  <c r="S335" i="10" a="1"/>
  <c r="S335" i="10"/>
  <c r="S336" i="10" a="1"/>
  <c r="S336" i="10"/>
  <c r="S337" i="10" a="1"/>
  <c r="S337" i="10"/>
  <c r="S338" i="10" a="1"/>
  <c r="S338" i="10"/>
  <c r="S339" i="10" a="1"/>
  <c r="S339" i="10"/>
  <c r="S342" i="10" a="1"/>
  <c r="S342" i="10"/>
  <c r="S344" i="10" a="1"/>
  <c r="S344" i="10"/>
  <c r="S346" i="10" a="1"/>
  <c r="S346" i="10"/>
  <c r="S347" i="10" a="1"/>
  <c r="S347" i="10"/>
  <c r="S352" i="10" a="1"/>
  <c r="S352" i="10"/>
  <c r="S354" i="10" a="1"/>
  <c r="S354" i="10"/>
  <c r="S355" i="10" a="1"/>
  <c r="S355" i="10"/>
  <c r="S357" i="10" a="1"/>
  <c r="S357" i="10"/>
  <c r="S359" i="10" a="1"/>
  <c r="S359" i="10"/>
  <c r="S360" i="10" a="1"/>
  <c r="S360" i="10"/>
  <c r="S361" i="10" a="1"/>
  <c r="S361" i="10"/>
  <c r="S363" i="10" a="1"/>
  <c r="S363" i="10"/>
  <c r="S364" i="10" a="1"/>
  <c r="S364" i="10"/>
  <c r="S366" i="10" a="1"/>
  <c r="S366" i="10"/>
  <c r="S367" i="10" a="1"/>
  <c r="S367" i="10"/>
  <c r="S368" i="10" a="1"/>
  <c r="S368" i="10"/>
  <c r="S369" i="10" a="1"/>
  <c r="S369" i="10"/>
  <c r="S371" i="10" a="1"/>
  <c r="S371" i="10"/>
  <c r="S372" i="10" a="1"/>
  <c r="S372" i="10"/>
  <c r="S374" i="10" a="1"/>
  <c r="S374" i="10"/>
  <c r="S377" i="10" a="1"/>
  <c r="S377" i="10"/>
  <c r="S378" i="10" a="1"/>
  <c r="S378" i="10"/>
  <c r="S379" i="10" a="1"/>
  <c r="S379" i="10"/>
  <c r="S380" i="10" a="1"/>
  <c r="S380" i="10"/>
  <c r="S381" i="10" a="1"/>
  <c r="S381" i="10"/>
  <c r="S382" i="10" a="1"/>
  <c r="S382" i="10"/>
  <c r="S383" i="10" a="1"/>
  <c r="S383" i="10"/>
  <c r="S384" i="10" a="1"/>
  <c r="S384" i="10"/>
  <c r="S385" i="10" a="1"/>
  <c r="S385" i="10"/>
  <c r="S386" i="10" a="1"/>
  <c r="S386" i="10"/>
  <c r="S387" i="10" a="1"/>
  <c r="S387" i="10"/>
  <c r="S388" i="10" a="1"/>
  <c r="S388" i="10"/>
  <c r="S389" i="10" a="1"/>
  <c r="S389" i="10"/>
  <c r="S390" i="10" a="1"/>
  <c r="S390" i="10"/>
  <c r="S391" i="10" a="1"/>
  <c r="S391" i="10"/>
  <c r="S393" i="10" a="1"/>
  <c r="S393" i="10"/>
  <c r="S394" i="10" a="1"/>
  <c r="S394" i="10"/>
  <c r="S395" i="10" a="1"/>
  <c r="S395" i="10"/>
  <c r="S396" i="10" a="1"/>
  <c r="S396" i="10"/>
  <c r="S397" i="10" a="1"/>
  <c r="S397" i="10"/>
  <c r="S398" i="10" a="1"/>
  <c r="S398" i="10"/>
  <c r="S399" i="10" a="1"/>
  <c r="S399" i="10"/>
  <c r="S400" i="10" a="1"/>
  <c r="S400" i="10"/>
  <c r="S403" i="10" a="1"/>
  <c r="S403" i="10"/>
  <c r="S404" i="10" a="1"/>
  <c r="S404" i="10"/>
  <c r="S405" i="10" a="1"/>
  <c r="S405" i="10"/>
  <c r="S406" i="10" a="1"/>
  <c r="S406" i="10"/>
  <c r="S407" i="10" a="1"/>
  <c r="S407" i="10"/>
  <c r="S408" i="10" a="1"/>
  <c r="S408" i="10"/>
  <c r="S409" i="10" a="1"/>
  <c r="S409" i="10"/>
  <c r="S410" i="10" a="1"/>
  <c r="S410" i="10"/>
  <c r="S411" i="10" a="1"/>
  <c r="S411" i="10"/>
  <c r="S412" i="10" a="1"/>
  <c r="S412" i="10"/>
  <c r="S413" i="10" a="1"/>
  <c r="S413" i="10"/>
  <c r="S414" i="10" a="1"/>
  <c r="S414" i="10"/>
  <c r="S415" i="10" a="1"/>
  <c r="S415" i="10"/>
  <c r="S416" i="10" a="1"/>
  <c r="S416" i="10"/>
  <c r="S417" i="10" a="1"/>
  <c r="S417" i="10"/>
  <c r="S418" i="10" a="1"/>
  <c r="S418" i="10"/>
  <c r="S419" i="10" a="1"/>
  <c r="S419" i="10"/>
  <c r="S420" i="10" a="1"/>
  <c r="S420" i="10"/>
  <c r="S421" i="10" a="1"/>
  <c r="S421" i="10"/>
  <c r="S422" i="10" a="1"/>
  <c r="S422" i="10"/>
  <c r="S423" i="10" a="1"/>
  <c r="S423" i="10"/>
  <c r="S424" i="10" a="1"/>
  <c r="S424" i="10"/>
  <c r="S425" i="10" a="1"/>
  <c r="S425" i="10"/>
  <c r="S426" i="10" a="1"/>
  <c r="S426" i="10"/>
  <c r="S427" i="10" a="1"/>
  <c r="S427" i="10"/>
  <c r="S428" i="10" a="1"/>
  <c r="S428" i="10"/>
  <c r="S429" i="10" a="1"/>
  <c r="S429" i="10"/>
  <c r="S430" i="10" a="1"/>
  <c r="S430" i="10"/>
  <c r="S431" i="10" a="1"/>
  <c r="S431" i="10"/>
  <c r="S432" i="10" a="1"/>
  <c r="S432" i="10"/>
  <c r="S433" i="10" a="1"/>
  <c r="S433" i="10"/>
  <c r="S434" i="10" a="1"/>
  <c r="S434" i="10"/>
  <c r="S435" i="10" a="1"/>
  <c r="S435" i="10"/>
  <c r="S436" i="10" a="1"/>
  <c r="S436" i="10"/>
  <c r="S437" i="10" a="1"/>
  <c r="S437" i="10"/>
  <c r="S438" i="10" a="1"/>
  <c r="S438" i="10"/>
  <c r="S439" i="10" a="1"/>
  <c r="S439" i="10"/>
  <c r="S440" i="10" a="1"/>
  <c r="S440" i="10"/>
  <c r="S441" i="10" a="1"/>
  <c r="S441" i="10"/>
  <c r="S442" i="10" a="1"/>
  <c r="S442" i="10"/>
  <c r="S443" i="10" a="1"/>
  <c r="S443" i="10"/>
  <c r="S444" i="10" a="1"/>
  <c r="S444" i="10"/>
  <c r="S445" i="10" a="1"/>
  <c r="S445" i="10"/>
  <c r="S446" i="10" a="1"/>
  <c r="S446" i="10"/>
  <c r="S447" i="10" a="1"/>
  <c r="S447" i="10"/>
  <c r="S448" i="10" a="1"/>
  <c r="S448" i="10"/>
  <c r="S449" i="10" a="1"/>
  <c r="S449" i="10"/>
  <c r="S450" i="10" a="1"/>
  <c r="S450" i="10"/>
  <c r="S451" i="10" a="1"/>
  <c r="S451" i="10"/>
  <c r="P524" i="9"/>
  <c r="P518" i="9"/>
  <c r="P499" i="9"/>
  <c r="P497" i="9"/>
  <c r="P495" i="9"/>
  <c r="P489" i="9"/>
  <c r="P490" i="9"/>
  <c r="P491" i="9"/>
  <c r="P492" i="9"/>
  <c r="P493" i="9"/>
  <c r="P488" i="9"/>
  <c r="P480" i="9"/>
  <c r="P481" i="9"/>
  <c r="P482" i="9"/>
  <c r="P483" i="9"/>
  <c r="P484" i="9"/>
  <c r="P479" i="9"/>
  <c r="P478" i="9"/>
  <c r="P476" i="9"/>
  <c r="P477" i="9"/>
  <c r="P475" i="9"/>
  <c r="P474" i="9"/>
  <c r="P473" i="9"/>
  <c r="P472" i="9"/>
  <c r="P469" i="9"/>
  <c r="P470" i="9"/>
  <c r="P471" i="9"/>
  <c r="P468" i="9"/>
  <c r="P467" i="9"/>
  <c r="P466" i="9"/>
  <c r="P464" i="9"/>
  <c r="P465" i="9"/>
  <c r="P463" i="9"/>
  <c r="P455" i="9"/>
  <c r="P456" i="9"/>
  <c r="P457" i="9"/>
  <c r="P458" i="9"/>
  <c r="P459" i="9"/>
  <c r="P460" i="9"/>
  <c r="P461" i="9"/>
  <c r="P462" i="9"/>
  <c r="P454" i="9"/>
  <c r="P452" i="9"/>
  <c r="P453" i="9"/>
  <c r="P451" i="9"/>
  <c r="P443" i="9"/>
  <c r="P444" i="9"/>
  <c r="P445" i="9"/>
  <c r="P446" i="9"/>
  <c r="P447" i="9"/>
  <c r="P448" i="9"/>
  <c r="P449" i="9"/>
  <c r="P450" i="9"/>
  <c r="P442" i="9"/>
  <c r="P441" i="9"/>
  <c r="P434" i="9"/>
  <c r="P435" i="9"/>
  <c r="P436" i="9"/>
  <c r="P437" i="9"/>
  <c r="P438" i="9"/>
  <c r="P439" i="9"/>
  <c r="P440" i="9"/>
  <c r="P430" i="9"/>
  <c r="P431" i="9"/>
  <c r="P432" i="9"/>
  <c r="P433" i="9"/>
  <c r="P429" i="9"/>
  <c r="L21" i="12"/>
  <c r="L20" i="12"/>
  <c r="L19" i="12"/>
  <c r="D9" i="12"/>
  <c r="D10" i="12"/>
  <c r="A1" i="12"/>
  <c r="F21" i="12"/>
  <c r="E21" i="12"/>
  <c r="F20" i="12"/>
  <c r="E20" i="12"/>
  <c r="F19" i="12"/>
  <c r="E19" i="12"/>
  <c r="AC252" i="10"/>
  <c r="K378" i="10"/>
  <c r="K375" i="10"/>
  <c r="K370" i="10"/>
  <c r="T353" i="10"/>
  <c r="K356" i="10"/>
  <c r="K353" i="10"/>
  <c r="O227" i="9"/>
  <c r="O228" i="9"/>
  <c r="O229" i="9"/>
  <c r="O230" i="9"/>
  <c r="O231" i="9"/>
  <c r="O221" i="9"/>
  <c r="O222" i="9"/>
  <c r="O223" i="9"/>
  <c r="O224" i="9"/>
  <c r="O220" i="9"/>
  <c r="O218" i="9"/>
  <c r="O219" i="9"/>
  <c r="O226" i="9"/>
  <c r="O225" i="9"/>
  <c r="O180" i="9"/>
  <c r="O217" i="9"/>
  <c r="O216" i="9"/>
  <c r="O3" i="9"/>
  <c r="O4" i="9"/>
  <c r="O5" i="9"/>
  <c r="O6" i="9"/>
  <c r="O7" i="9"/>
  <c r="O8" i="9"/>
  <c r="O9" i="9"/>
  <c r="O10" i="9"/>
  <c r="O11" i="9"/>
  <c r="O12" i="9"/>
  <c r="O13" i="9"/>
  <c r="O14" i="9"/>
  <c r="O15" i="9"/>
  <c r="O16" i="9"/>
  <c r="O17" i="9"/>
  <c r="O18" i="9"/>
  <c r="O19" i="9"/>
  <c r="O20" i="9"/>
  <c r="O21" i="9"/>
  <c r="O22" i="9"/>
  <c r="O23" i="9"/>
  <c r="O24" i="9"/>
  <c r="O25" i="9"/>
  <c r="O26" i="9"/>
  <c r="O27" i="9"/>
  <c r="O28" i="9"/>
  <c r="O29" i="9"/>
  <c r="O30" i="9"/>
  <c r="O31" i="9"/>
  <c r="O32" i="9"/>
  <c r="O33" i="9"/>
  <c r="O34" i="9"/>
  <c r="O35" i="9"/>
  <c r="O36" i="9"/>
  <c r="O37" i="9"/>
  <c r="O38" i="9"/>
  <c r="O39" i="9"/>
  <c r="O40" i="9"/>
  <c r="O41" i="9"/>
  <c r="O42" i="9"/>
  <c r="O43" i="9"/>
  <c r="O44" i="9"/>
  <c r="O45" i="9"/>
  <c r="O46" i="9"/>
  <c r="O47" i="9"/>
  <c r="O48" i="9"/>
  <c r="O49" i="9"/>
  <c r="O50" i="9"/>
  <c r="O51" i="9"/>
  <c r="O52" i="9"/>
  <c r="O53" i="9"/>
  <c r="O54" i="9"/>
  <c r="O55" i="9"/>
  <c r="O56" i="9"/>
  <c r="O57" i="9"/>
  <c r="O58" i="9"/>
  <c r="O59" i="9"/>
  <c r="O60" i="9"/>
  <c r="O61" i="9"/>
  <c r="O62" i="9"/>
  <c r="O63" i="9"/>
  <c r="O64" i="9"/>
  <c r="O65" i="9"/>
  <c r="O70" i="9"/>
  <c r="O66" i="9"/>
  <c r="O67" i="9"/>
  <c r="O68" i="9"/>
  <c r="O69" i="9"/>
  <c r="O71" i="9"/>
  <c r="O72" i="9"/>
  <c r="O73" i="9"/>
  <c r="O74" i="9"/>
  <c r="O75" i="9"/>
  <c r="O76" i="9"/>
  <c r="O77" i="9"/>
  <c r="O78" i="9"/>
  <c r="O80" i="9"/>
  <c r="O81" i="9"/>
  <c r="O82" i="9"/>
  <c r="O83" i="9"/>
  <c r="O84" i="9"/>
  <c r="O85" i="9"/>
  <c r="O86" i="9"/>
  <c r="O87" i="9"/>
  <c r="O88" i="9"/>
  <c r="O89" i="9"/>
  <c r="O90" i="9"/>
  <c r="O91" i="9"/>
  <c r="O92" i="9"/>
  <c r="O93" i="9"/>
  <c r="O94" i="9"/>
  <c r="O96" i="9"/>
  <c r="O97" i="9"/>
  <c r="O98" i="9"/>
  <c r="O99" i="9"/>
  <c r="O100" i="9"/>
  <c r="O101" i="9"/>
  <c r="O102" i="9"/>
  <c r="O103" i="9"/>
  <c r="O104" i="9"/>
  <c r="O105" i="9"/>
  <c r="O106" i="9"/>
  <c r="O107" i="9"/>
  <c r="O108" i="9"/>
  <c r="O109" i="9"/>
  <c r="O110" i="9"/>
  <c r="O111" i="9"/>
  <c r="O112" i="9"/>
  <c r="O113" i="9"/>
  <c r="O114" i="9"/>
  <c r="O115" i="9"/>
  <c r="O116" i="9"/>
  <c r="O117" i="9"/>
  <c r="O118" i="9"/>
  <c r="O119" i="9"/>
  <c r="O120" i="9"/>
  <c r="O121" i="9"/>
  <c r="O122" i="9"/>
  <c r="O123" i="9"/>
  <c r="O124" i="9"/>
  <c r="O125" i="9"/>
  <c r="O126" i="9"/>
  <c r="O127" i="9"/>
  <c r="O128" i="9"/>
  <c r="O129" i="9"/>
  <c r="O130" i="9"/>
  <c r="O131" i="9"/>
  <c r="O132" i="9"/>
  <c r="O133" i="9"/>
  <c r="O134" i="9"/>
  <c r="O135" i="9"/>
  <c r="O136" i="9"/>
  <c r="O137" i="9"/>
  <c r="O138" i="9"/>
  <c r="O139" i="9"/>
  <c r="O140" i="9"/>
  <c r="O141" i="9"/>
  <c r="O142" i="9"/>
  <c r="O143" i="9"/>
  <c r="O145" i="9"/>
  <c r="O146" i="9"/>
  <c r="O147" i="9"/>
  <c r="O148" i="9"/>
  <c r="O149" i="9"/>
  <c r="O150" i="9"/>
  <c r="O151" i="9"/>
  <c r="O152" i="9"/>
  <c r="O153" i="9"/>
  <c r="O154" i="9"/>
  <c r="O155" i="9"/>
  <c r="O156" i="9"/>
  <c r="O157" i="9"/>
  <c r="O158" i="9"/>
  <c r="O159" i="9"/>
  <c r="O160" i="9"/>
  <c r="O161" i="9"/>
  <c r="O162" i="9"/>
  <c r="O163" i="9"/>
  <c r="O164" i="9"/>
  <c r="O165" i="9"/>
  <c r="O166" i="9"/>
  <c r="O167" i="9"/>
  <c r="O168" i="9"/>
  <c r="O170" i="9"/>
  <c r="O171" i="9"/>
  <c r="O172" i="9"/>
  <c r="O173" i="9"/>
  <c r="O174" i="9"/>
  <c r="O175" i="9"/>
  <c r="O176" i="9"/>
  <c r="O177" i="9"/>
  <c r="O178" i="9"/>
  <c r="O179" i="9"/>
  <c r="O181" i="9"/>
  <c r="O182" i="9"/>
  <c r="O183" i="9"/>
  <c r="O184" i="9"/>
  <c r="O185" i="9"/>
  <c r="O186" i="9"/>
  <c r="O187" i="9"/>
  <c r="O188" i="9"/>
  <c r="O189" i="9"/>
  <c r="O190" i="9"/>
  <c r="O191" i="9"/>
  <c r="O192" i="9"/>
  <c r="O193" i="9"/>
  <c r="O194" i="9"/>
  <c r="O195" i="9"/>
  <c r="O197" i="9"/>
  <c r="O198" i="9"/>
  <c r="O199" i="9"/>
  <c r="O200" i="9"/>
  <c r="O201" i="9"/>
  <c r="O202" i="9"/>
  <c r="O203" i="9"/>
  <c r="O204" i="9"/>
  <c r="O205" i="9"/>
  <c r="O206" i="9"/>
  <c r="O207" i="9"/>
  <c r="O208" i="9"/>
  <c r="O209" i="9"/>
  <c r="O210" i="9"/>
  <c r="O211" i="9"/>
  <c r="O212" i="9"/>
  <c r="O213" i="9"/>
  <c r="O214" i="9"/>
  <c r="O215" i="9"/>
  <c r="O2" i="9"/>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2" i="2"/>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L2" i="2"/>
  <c r="N489" i="2" s="1"/>
  <c r="A530" i="2"/>
  <c r="A531" i="2"/>
  <c r="A3" i="9"/>
  <c r="A2" i="9"/>
  <c r="A26" i="2"/>
  <c r="A27" i="2"/>
  <c r="A28" i="2"/>
  <c r="A29" i="2"/>
  <c r="A30" i="2"/>
  <c r="A31" i="2"/>
  <c r="A32" i="2"/>
  <c r="A33" i="2"/>
  <c r="A34" i="2"/>
  <c r="A35" i="2"/>
  <c r="A36" i="2"/>
  <c r="A37" i="2"/>
  <c r="A38" i="2"/>
  <c r="A39" i="2"/>
  <c r="A40" i="2"/>
  <c r="A41" i="2"/>
  <c r="A42" i="2"/>
  <c r="A43" i="2"/>
  <c r="A44" i="2"/>
  <c r="A45" i="2"/>
  <c r="A46" i="2"/>
  <c r="A47" i="2"/>
  <c r="A48" i="2"/>
  <c r="A49" i="2"/>
  <c r="A50" i="2"/>
  <c r="A51" i="2"/>
  <c r="A52" i="2"/>
  <c r="A53" i="2"/>
  <c r="A54" i="2"/>
  <c r="A55" i="2"/>
  <c r="A56" i="2"/>
  <c r="A57" i="2"/>
  <c r="A58" i="2"/>
  <c r="A59" i="2"/>
  <c r="A60" i="2"/>
  <c r="A61" i="2"/>
  <c r="A62" i="2"/>
  <c r="A63" i="2"/>
  <c r="A64" i="2"/>
  <c r="A65" i="2"/>
  <c r="A66" i="2"/>
  <c r="A67" i="2"/>
  <c r="A68" i="2"/>
  <c r="A69" i="2"/>
  <c r="A70" i="2"/>
  <c r="A71" i="2"/>
  <c r="A72" i="2"/>
  <c r="A73" i="2"/>
  <c r="A74" i="2"/>
  <c r="A75" i="2"/>
  <c r="A76" i="2"/>
  <c r="A77" i="2"/>
  <c r="A78" i="2"/>
  <c r="A79" i="2"/>
  <c r="A80" i="2"/>
  <c r="A81" i="2"/>
  <c r="A82" i="2"/>
  <c r="A83" i="2"/>
  <c r="A84" i="2"/>
  <c r="A85" i="2"/>
  <c r="A86" i="2"/>
  <c r="A87" i="2"/>
  <c r="A88" i="2"/>
  <c r="A89" i="2"/>
  <c r="A90" i="2"/>
  <c r="A91" i="2"/>
  <c r="A92" i="2"/>
  <c r="A93" i="2"/>
  <c r="A94" i="2"/>
  <c r="A95" i="2"/>
  <c r="A96" i="2"/>
  <c r="A97" i="2"/>
  <c r="A98" i="2"/>
  <c r="A99" i="2"/>
  <c r="A100" i="2"/>
  <c r="A101" i="2"/>
  <c r="A102" i="2"/>
  <c r="A103" i="2"/>
  <c r="A104" i="2"/>
  <c r="A105" i="2"/>
  <c r="A106" i="2"/>
  <c r="A107" i="2"/>
  <c r="A108" i="2"/>
  <c r="A109" i="2"/>
  <c r="A110" i="2"/>
  <c r="A111" i="2"/>
  <c r="A112" i="2"/>
  <c r="A113" i="2"/>
  <c r="A114" i="2"/>
  <c r="A115" i="2"/>
  <c r="A116" i="2"/>
  <c r="A117" i="2"/>
  <c r="A118" i="2"/>
  <c r="A119" i="2"/>
  <c r="A120" i="2"/>
  <c r="A121" i="2"/>
  <c r="A122" i="2"/>
  <c r="A123" i="2"/>
  <c r="A124" i="2"/>
  <c r="A125" i="2"/>
  <c r="A126" i="2"/>
  <c r="A127" i="2"/>
  <c r="A128" i="2"/>
  <c r="A129" i="2"/>
  <c r="A130" i="2"/>
  <c r="A131" i="2"/>
  <c r="A132" i="2"/>
  <c r="A133" i="2"/>
  <c r="A134" i="2"/>
  <c r="A135" i="2"/>
  <c r="A136" i="2"/>
  <c r="A137" i="2"/>
  <c r="A138" i="2"/>
  <c r="A139" i="2"/>
  <c r="A140" i="2"/>
  <c r="A141" i="2"/>
  <c r="A142" i="2"/>
  <c r="A143" i="2"/>
  <c r="A144" i="2"/>
  <c r="A145" i="2"/>
  <c r="A146" i="2"/>
  <c r="A147" i="2"/>
  <c r="A148" i="2"/>
  <c r="A149" i="2"/>
  <c r="A150" i="2"/>
  <c r="A151" i="2"/>
  <c r="A152" i="2"/>
  <c r="A153" i="2"/>
  <c r="A154" i="2"/>
  <c r="A155" i="2"/>
  <c r="A156" i="2"/>
  <c r="A157" i="2"/>
  <c r="A158" i="2"/>
  <c r="A159" i="2"/>
  <c r="A160" i="2"/>
  <c r="A161" i="2"/>
  <c r="A162" i="2"/>
  <c r="A163" i="2"/>
  <c r="A164" i="2"/>
  <c r="A165" i="2"/>
  <c r="A166" i="2"/>
  <c r="A167" i="2"/>
  <c r="A168" i="2"/>
  <c r="A169" i="2"/>
  <c r="A170" i="2"/>
  <c r="A171" i="2"/>
  <c r="A172" i="2"/>
  <c r="A173" i="2"/>
  <c r="A174" i="2"/>
  <c r="A175" i="2"/>
  <c r="A176" i="2"/>
  <c r="A177" i="2"/>
  <c r="A178" i="2"/>
  <c r="A179" i="2"/>
  <c r="A180" i="2"/>
  <c r="A181" i="2"/>
  <c r="A182" i="2"/>
  <c r="A183" i="2"/>
  <c r="A184" i="2"/>
  <c r="A185" i="2"/>
  <c r="A186" i="2"/>
  <c r="A187" i="2"/>
  <c r="A188" i="2"/>
  <c r="A189" i="2"/>
  <c r="A190" i="2"/>
  <c r="A191" i="2"/>
  <c r="A192" i="2"/>
  <c r="A193" i="2"/>
  <c r="A194" i="2"/>
  <c r="A195" i="2"/>
  <c r="A196" i="2"/>
  <c r="A197" i="2"/>
  <c r="A198" i="2"/>
  <c r="A199" i="2"/>
  <c r="A200" i="2"/>
  <c r="A201" i="2"/>
  <c r="A202" i="2"/>
  <c r="A203" i="2"/>
  <c r="A204" i="2"/>
  <c r="A205" i="2"/>
  <c r="A206" i="2"/>
  <c r="A207" i="2"/>
  <c r="A208" i="2"/>
  <c r="A209" i="2"/>
  <c r="A210" i="2"/>
  <c r="A211" i="2"/>
  <c r="A212" i="2"/>
  <c r="A213" i="2"/>
  <c r="A214" i="2"/>
  <c r="A215" i="2"/>
  <c r="A216" i="2"/>
  <c r="A217" i="2"/>
  <c r="A218" i="2"/>
  <c r="A219" i="2"/>
  <c r="A220" i="2"/>
  <c r="A221" i="2"/>
  <c r="A222" i="2"/>
  <c r="A223" i="2"/>
  <c r="A224" i="2"/>
  <c r="A225" i="2"/>
  <c r="A226" i="2"/>
  <c r="A227" i="2"/>
  <c r="A228" i="2"/>
  <c r="A229" i="2"/>
  <c r="A230" i="2"/>
  <c r="A231" i="2"/>
  <c r="A232" i="2"/>
  <c r="A233" i="2"/>
  <c r="A234" i="2"/>
  <c r="A235" i="2"/>
  <c r="A236" i="2"/>
  <c r="A237" i="2"/>
  <c r="A238" i="2"/>
  <c r="A239" i="2"/>
  <c r="A240" i="2"/>
  <c r="A241" i="2"/>
  <c r="A242" i="2"/>
  <c r="A243" i="2"/>
  <c r="A244" i="2"/>
  <c r="A245" i="2"/>
  <c r="A246" i="2"/>
  <c r="A247" i="2"/>
  <c r="A248" i="2"/>
  <c r="A249" i="2"/>
  <c r="A250" i="2"/>
  <c r="A251" i="2"/>
  <c r="A252" i="2"/>
  <c r="A253" i="2"/>
  <c r="A254" i="2"/>
  <c r="A255" i="2"/>
  <c r="A256" i="2"/>
  <c r="A257" i="2"/>
  <c r="A258" i="2"/>
  <c r="A259" i="2"/>
  <c r="A260" i="2"/>
  <c r="A261" i="2"/>
  <c r="A262" i="2"/>
  <c r="A263" i="2"/>
  <c r="A264" i="2"/>
  <c r="A265" i="2"/>
  <c r="A266" i="2"/>
  <c r="A267" i="2"/>
  <c r="A268" i="2"/>
  <c r="A269" i="2"/>
  <c r="A270" i="2"/>
  <c r="A271" i="2"/>
  <c r="A272" i="2"/>
  <c r="A273" i="2"/>
  <c r="A274" i="2"/>
  <c r="A275" i="2"/>
  <c r="A276" i="2"/>
  <c r="A277" i="2"/>
  <c r="A278" i="2"/>
  <c r="A279" i="2"/>
  <c r="A280" i="2"/>
  <c r="A281" i="2"/>
  <c r="A282" i="2"/>
  <c r="A283" i="2"/>
  <c r="A284" i="2"/>
  <c r="A285" i="2"/>
  <c r="A286" i="2"/>
  <c r="A287" i="2"/>
  <c r="A288" i="2"/>
  <c r="A289" i="2"/>
  <c r="A290" i="2"/>
  <c r="A291" i="2"/>
  <c r="A292" i="2"/>
  <c r="A293" i="2"/>
  <c r="A294" i="2"/>
  <c r="A295" i="2"/>
  <c r="A296" i="2"/>
  <c r="A297" i="2"/>
  <c r="A298" i="2"/>
  <c r="A299" i="2"/>
  <c r="A300" i="2"/>
  <c r="A301" i="2"/>
  <c r="A302" i="2"/>
  <c r="A303" i="2"/>
  <c r="A304" i="2"/>
  <c r="A305" i="2"/>
  <c r="A306" i="2"/>
  <c r="A307" i="2"/>
  <c r="A308" i="2"/>
  <c r="A309" i="2"/>
  <c r="A310" i="2"/>
  <c r="A311" i="2"/>
  <c r="A312" i="2"/>
  <c r="A313" i="2"/>
  <c r="A314" i="2"/>
  <c r="A315" i="2"/>
  <c r="A316" i="2"/>
  <c r="A317" i="2"/>
  <c r="A318" i="2"/>
  <c r="A319" i="2"/>
  <c r="A320" i="2"/>
  <c r="A321" i="2"/>
  <c r="A322" i="2"/>
  <c r="A323" i="2"/>
  <c r="A324" i="2"/>
  <c r="A325" i="2"/>
  <c r="A326" i="2"/>
  <c r="A327" i="2"/>
  <c r="A328" i="2"/>
  <c r="A329" i="2"/>
  <c r="A330" i="2"/>
  <c r="A331" i="2"/>
  <c r="A332" i="2"/>
  <c r="A333" i="2"/>
  <c r="A334" i="2"/>
  <c r="A335" i="2"/>
  <c r="A336" i="2"/>
  <c r="A337" i="2"/>
  <c r="A338" i="2"/>
  <c r="A339" i="2"/>
  <c r="A340" i="2"/>
  <c r="A341" i="2"/>
  <c r="A342" i="2"/>
  <c r="A343" i="2"/>
  <c r="A344" i="2"/>
  <c r="A345" i="2"/>
  <c r="A346" i="2"/>
  <c r="A347" i="2"/>
  <c r="A348" i="2"/>
  <c r="A349" i="2"/>
  <c r="A350" i="2"/>
  <c r="A351" i="2"/>
  <c r="A352" i="2"/>
  <c r="A353" i="2"/>
  <c r="A354" i="2"/>
  <c r="A355" i="2"/>
  <c r="A356" i="2"/>
  <c r="A357" i="2"/>
  <c r="A358" i="2"/>
  <c r="A359" i="2"/>
  <c r="A360" i="2"/>
  <c r="A361" i="2"/>
  <c r="A362" i="2"/>
  <c r="A363" i="2"/>
  <c r="A364" i="2"/>
  <c r="A365" i="2"/>
  <c r="A366" i="2"/>
  <c r="A367" i="2"/>
  <c r="A368" i="2"/>
  <c r="A369" i="2"/>
  <c r="A370" i="2"/>
  <c r="A371" i="2"/>
  <c r="A372" i="2"/>
  <c r="A373" i="2"/>
  <c r="A374" i="2"/>
  <c r="A375" i="2"/>
  <c r="A376" i="2"/>
  <c r="A377" i="2"/>
  <c r="A378" i="2"/>
  <c r="A379" i="2"/>
  <c r="A380" i="2"/>
  <c r="A381" i="2"/>
  <c r="A382" i="2"/>
  <c r="A383" i="2"/>
  <c r="A384" i="2"/>
  <c r="A385" i="2"/>
  <c r="A386" i="2"/>
  <c r="A387" i="2"/>
  <c r="A388" i="2"/>
  <c r="A389" i="2"/>
  <c r="A390" i="2"/>
  <c r="A391" i="2"/>
  <c r="A392" i="2"/>
  <c r="A393" i="2"/>
  <c r="A394" i="2"/>
  <c r="A395" i="2"/>
  <c r="A396" i="2"/>
  <c r="A397" i="2"/>
  <c r="A398" i="2"/>
  <c r="A399" i="2"/>
  <c r="A400" i="2"/>
  <c r="A401" i="2"/>
  <c r="A402" i="2"/>
  <c r="A403" i="2"/>
  <c r="A404" i="2"/>
  <c r="A405" i="2"/>
  <c r="A406" i="2"/>
  <c r="A407" i="2"/>
  <c r="A408" i="2"/>
  <c r="A409" i="2"/>
  <c r="A410" i="2"/>
  <c r="A411" i="2"/>
  <c r="A412" i="2"/>
  <c r="A413" i="2"/>
  <c r="A414" i="2"/>
  <c r="A415" i="2"/>
  <c r="A416" i="2"/>
  <c r="A417" i="2"/>
  <c r="A418" i="2"/>
  <c r="A419" i="2"/>
  <c r="A420" i="2"/>
  <c r="A421" i="2"/>
  <c r="A422" i="2"/>
  <c r="A423" i="2"/>
  <c r="A424" i="2"/>
  <c r="A425" i="2"/>
  <c r="A426" i="2"/>
  <c r="A427" i="2"/>
  <c r="A428" i="2"/>
  <c r="A429" i="2"/>
  <c r="A430" i="2"/>
  <c r="A431" i="2"/>
  <c r="A432" i="2"/>
  <c r="A433" i="2"/>
  <c r="A434" i="2"/>
  <c r="A435" i="2"/>
  <c r="A436" i="2"/>
  <c r="A437" i="2"/>
  <c r="A438" i="2"/>
  <c r="A439" i="2"/>
  <c r="A440" i="2"/>
  <c r="A441" i="2"/>
  <c r="A442" i="2"/>
  <c r="A443" i="2"/>
  <c r="A444" i="2"/>
  <c r="A445" i="2"/>
  <c r="A446" i="2"/>
  <c r="A447" i="2"/>
  <c r="A448" i="2"/>
  <c r="A449" i="2"/>
  <c r="A450" i="2"/>
  <c r="A451" i="2"/>
  <c r="A452" i="2"/>
  <c r="A453" i="2"/>
  <c r="A454" i="2"/>
  <c r="A455" i="2"/>
  <c r="A456" i="2"/>
  <c r="A457" i="2"/>
  <c r="A458" i="2"/>
  <c r="A459" i="2"/>
  <c r="A460" i="2"/>
  <c r="A461" i="2"/>
  <c r="A462" i="2"/>
  <c r="A463" i="2"/>
  <c r="A464" i="2"/>
  <c r="A465" i="2"/>
  <c r="A466" i="2"/>
  <c r="A467" i="2"/>
  <c r="A468" i="2"/>
  <c r="A469" i="2"/>
  <c r="A470" i="2"/>
  <c r="A471" i="2"/>
  <c r="A472" i="2"/>
  <c r="A473" i="2"/>
  <c r="A474" i="2"/>
  <c r="A475" i="2"/>
  <c r="A476" i="2"/>
  <c r="A477" i="2"/>
  <c r="A478" i="2"/>
  <c r="A479" i="2"/>
  <c r="A480" i="2"/>
  <c r="A481" i="2"/>
  <c r="A482" i="2"/>
  <c r="A483" i="2"/>
  <c r="A484" i="2"/>
  <c r="A485" i="2"/>
  <c r="A486" i="2"/>
  <c r="A487" i="2"/>
  <c r="A488" i="2"/>
  <c r="A489" i="2"/>
  <c r="A490" i="2"/>
  <c r="A491" i="2"/>
  <c r="A492" i="2"/>
  <c r="A493" i="2"/>
  <c r="A494" i="2"/>
  <c r="A495" i="2"/>
  <c r="A496" i="2"/>
  <c r="A497" i="2"/>
  <c r="A498" i="2"/>
  <c r="A499" i="2"/>
  <c r="A500" i="2"/>
  <c r="A501" i="2"/>
  <c r="A502" i="2"/>
  <c r="A503" i="2"/>
  <c r="A504" i="2"/>
  <c r="A505" i="2"/>
  <c r="A506" i="2"/>
  <c r="A507" i="2"/>
  <c r="A508" i="2"/>
  <c r="A509" i="2"/>
  <c r="A510" i="2"/>
  <c r="A511" i="2"/>
  <c r="A512" i="2"/>
  <c r="A513" i="2"/>
  <c r="A514" i="2"/>
  <c r="A515" i="2"/>
  <c r="A516" i="2"/>
  <c r="A517" i="2"/>
  <c r="A518" i="2"/>
  <c r="A519" i="2"/>
  <c r="A520" i="2"/>
  <c r="A521" i="2"/>
  <c r="A522" i="2"/>
  <c r="A523" i="2"/>
  <c r="A524" i="2"/>
  <c r="A525" i="2"/>
  <c r="A526" i="2"/>
  <c r="A527" i="2"/>
  <c r="A528" i="2"/>
  <c r="A529" i="2"/>
  <c r="A11" i="2"/>
  <c r="A12" i="2"/>
  <c r="A13" i="2"/>
  <c r="A14" i="2"/>
  <c r="A15" i="2"/>
  <c r="A16" i="2"/>
  <c r="A17" i="2"/>
  <c r="A18" i="2"/>
  <c r="A19" i="2"/>
  <c r="A20" i="2"/>
  <c r="A21" i="2"/>
  <c r="A22" i="2"/>
  <c r="D11" i="12"/>
  <c r="A2" i="10"/>
  <c r="A3" i="10"/>
  <c r="A430" i="1"/>
  <c r="A431" i="1"/>
  <c r="A432" i="1"/>
  <c r="A433" i="1"/>
  <c r="A434" i="1"/>
  <c r="A435" i="1"/>
  <c r="A436" i="1"/>
  <c r="A437" i="1"/>
  <c r="A438" i="1"/>
  <c r="A439" i="1"/>
  <c r="A420" i="1"/>
  <c r="A421" i="1"/>
  <c r="A422" i="1"/>
  <c r="A423" i="1"/>
  <c r="A424" i="1"/>
  <c r="A425" i="1"/>
  <c r="A426" i="1"/>
  <c r="A427" i="1"/>
  <c r="A428" i="1"/>
  <c r="A429" i="1"/>
  <c r="A419" i="1"/>
  <c r="A412" i="1"/>
  <c r="A413" i="1"/>
  <c r="A414" i="1"/>
  <c r="A415" i="1"/>
  <c r="A416" i="1"/>
  <c r="A417" i="1"/>
  <c r="A418" i="1"/>
  <c r="A403" i="1"/>
  <c r="A405" i="1"/>
  <c r="A406" i="1"/>
  <c r="A407" i="1"/>
  <c r="A408" i="1"/>
  <c r="A409" i="1"/>
  <c r="A410" i="1"/>
  <c r="A411" i="1"/>
  <c r="A377" i="1"/>
  <c r="A378" i="1"/>
  <c r="A379" i="1"/>
  <c r="A380" i="1"/>
  <c r="A381" i="1"/>
  <c r="A382" i="1"/>
  <c r="A383" i="1"/>
  <c r="A384" i="1"/>
  <c r="A385" i="1"/>
  <c r="A386" i="1"/>
  <c r="A392" i="1"/>
  <c r="A393" i="1"/>
  <c r="A394" i="1"/>
  <c r="A387" i="1"/>
  <c r="A388" i="1"/>
  <c r="A389" i="1"/>
  <c r="A390" i="1"/>
  <c r="A391" i="1"/>
  <c r="A395" i="1"/>
  <c r="A396" i="1"/>
  <c r="A397" i="1"/>
  <c r="A398" i="1"/>
  <c r="A399" i="1"/>
  <c r="A400" i="1"/>
  <c r="A401" i="1"/>
  <c r="A402" i="1"/>
  <c r="A368" i="1"/>
  <c r="A369" i="1"/>
  <c r="A370" i="1"/>
  <c r="A371" i="1"/>
  <c r="A372" i="1"/>
  <c r="A373" i="1"/>
  <c r="A374" i="1"/>
  <c r="A375" i="1"/>
  <c r="A376" i="1"/>
  <c r="A364" i="1"/>
  <c r="A365" i="1"/>
  <c r="A366" i="1"/>
  <c r="A367" i="1"/>
  <c r="A361" i="1"/>
  <c r="A362" i="1"/>
  <c r="A363" i="1"/>
  <c r="A348" i="1"/>
  <c r="A349" i="1"/>
  <c r="A350" i="1"/>
  <c r="A351" i="1"/>
  <c r="A352" i="1"/>
  <c r="A353" i="1"/>
  <c r="A354" i="1"/>
  <c r="A355" i="1"/>
  <c r="A356" i="1"/>
  <c r="A357" i="1"/>
  <c r="A358" i="1"/>
  <c r="A359" i="1"/>
  <c r="A360" i="1"/>
  <c r="A347" i="1"/>
  <c r="A346" i="1"/>
  <c r="A341" i="1"/>
  <c r="A342" i="1"/>
  <c r="A343" i="1"/>
  <c r="A344" i="1"/>
  <c r="A345" i="1"/>
  <c r="A337" i="1"/>
  <c r="A338" i="1"/>
  <c r="A339" i="1"/>
  <c r="A340" i="1"/>
  <c r="A334" i="1"/>
  <c r="A335" i="1"/>
  <c r="A336" i="1"/>
  <c r="A326" i="1"/>
  <c r="A327" i="1"/>
  <c r="A328" i="1"/>
  <c r="A329" i="1"/>
  <c r="A330" i="1"/>
  <c r="A331" i="1"/>
  <c r="A332" i="1"/>
  <c r="A333" i="1"/>
  <c r="A282" i="1"/>
  <c r="A283" i="1"/>
  <c r="A284" i="1"/>
  <c r="A285" i="1"/>
  <c r="A286" i="1"/>
  <c r="A287" i="1"/>
  <c r="A288" i="1"/>
  <c r="A289" i="1"/>
  <c r="A290" i="1"/>
  <c r="A291" i="1"/>
  <c r="A292" i="1"/>
  <c r="A293" i="1"/>
  <c r="A294" i="1"/>
  <c r="A295" i="1"/>
  <c r="A296" i="1"/>
  <c r="A297" i="1"/>
  <c r="A298" i="1"/>
  <c r="A299" i="1"/>
  <c r="A300" i="1"/>
  <c r="A301" i="1"/>
  <c r="A302" i="1"/>
  <c r="A314" i="1"/>
  <c r="A315" i="1"/>
  <c r="A303" i="1"/>
  <c r="A304" i="1"/>
  <c r="A305" i="1"/>
  <c r="A306" i="1"/>
  <c r="A307" i="1"/>
  <c r="A308" i="1"/>
  <c r="A309" i="1"/>
  <c r="A310" i="1"/>
  <c r="A311" i="1"/>
  <c r="A312" i="1"/>
  <c r="A316" i="1"/>
  <c r="A317" i="1"/>
  <c r="A318" i="1"/>
  <c r="A319" i="1"/>
  <c r="A313" i="1"/>
  <c r="A320" i="1"/>
  <c r="A321" i="1"/>
  <c r="A322" i="1"/>
  <c r="A323" i="1"/>
  <c r="A324" i="1"/>
  <c r="A325" i="1"/>
  <c r="A274" i="1"/>
  <c r="A185" i="1"/>
  <c r="A188" i="1"/>
  <c r="A189" i="1"/>
  <c r="A190" i="1"/>
  <c r="A191" i="1"/>
  <c r="A192" i="1"/>
  <c r="A193" i="1"/>
  <c r="A194" i="1"/>
  <c r="A195" i="1"/>
  <c r="A196" i="1"/>
  <c r="A197" i="1"/>
  <c r="A198" i="1"/>
  <c r="A199" i="1"/>
  <c r="A200" i="1"/>
  <c r="A201" i="1"/>
  <c r="A202" i="1"/>
  <c r="A203" i="1"/>
  <c r="A204" i="1"/>
  <c r="A205" i="1"/>
  <c r="A206" i="1"/>
  <c r="A207" i="1"/>
  <c r="A208" i="1"/>
  <c r="A209" i="1"/>
  <c r="A210" i="1"/>
  <c r="A211" i="1"/>
  <c r="A212" i="1"/>
  <c r="A213" i="1"/>
  <c r="A214" i="1"/>
  <c r="A215" i="1"/>
  <c r="A216" i="1"/>
  <c r="A217" i="1"/>
  <c r="A218" i="1"/>
  <c r="A219" i="1"/>
  <c r="A220" i="1"/>
  <c r="A221" i="1"/>
  <c r="A222" i="1"/>
  <c r="A223" i="1"/>
  <c r="A224" i="1"/>
  <c r="A225" i="1"/>
  <c r="A226" i="1"/>
  <c r="A227" i="1"/>
  <c r="A228" i="1"/>
  <c r="A229" i="1"/>
  <c r="A230" i="1"/>
  <c r="A231" i="1"/>
  <c r="A232" i="1"/>
  <c r="A233" i="1"/>
  <c r="A234" i="1"/>
  <c r="A235" i="1"/>
  <c r="A236" i="1"/>
  <c r="A237" i="1"/>
  <c r="A238" i="1"/>
  <c r="A239" i="1"/>
  <c r="A240" i="1"/>
  <c r="A241" i="1"/>
  <c r="A242" i="1"/>
  <c r="A243" i="1"/>
  <c r="A244" i="1"/>
  <c r="A246" i="1"/>
  <c r="A247" i="1"/>
  <c r="A257" i="1"/>
  <c r="A258" i="1"/>
  <c r="A259" i="1"/>
  <c r="A245" i="1"/>
  <c r="A248" i="1"/>
  <c r="A249" i="1"/>
  <c r="A250" i="1"/>
  <c r="A251" i="1"/>
  <c r="A252" i="1"/>
  <c r="A253" i="1"/>
  <c r="A254" i="1"/>
  <c r="A255" i="1"/>
  <c r="A256" i="1"/>
  <c r="A260" i="1"/>
  <c r="A261" i="1"/>
  <c r="A262" i="1"/>
  <c r="A263" i="1"/>
  <c r="A264" i="1"/>
  <c r="A265" i="1"/>
  <c r="A266" i="1"/>
  <c r="A267" i="1"/>
  <c r="A268" i="1"/>
  <c r="A269" i="1"/>
  <c r="A270" i="1"/>
  <c r="A271" i="1"/>
  <c r="A272" i="1"/>
  <c r="A273" i="1"/>
  <c r="A275" i="1"/>
  <c r="A276" i="1"/>
  <c r="A277" i="1"/>
  <c r="A278" i="1"/>
  <c r="A279" i="1"/>
  <c r="A280" i="1"/>
  <c r="A281" i="1"/>
  <c r="A187" i="1"/>
  <c r="O2" i="1"/>
  <c r="P366" i="14" s="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6" i="1"/>
  <c r="N187" i="1"/>
  <c r="N185"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6" i="1"/>
  <c r="N247" i="1"/>
  <c r="N257" i="1"/>
  <c r="N258" i="1"/>
  <c r="N259" i="1"/>
  <c r="N245" i="1"/>
  <c r="N248" i="1"/>
  <c r="N249" i="1"/>
  <c r="N250" i="1"/>
  <c r="N251" i="1"/>
  <c r="N252" i="1"/>
  <c r="N253" i="1"/>
  <c r="N254" i="1"/>
  <c r="N255" i="1"/>
  <c r="N256" i="1"/>
  <c r="N260" i="1"/>
  <c r="N261" i="1"/>
  <c r="N262" i="1"/>
  <c r="N263" i="1"/>
  <c r="N264" i="1"/>
  <c r="N265" i="1"/>
  <c r="N2" i="1"/>
  <c r="A186" i="1"/>
  <c r="A183" i="1"/>
  <c r="A184" i="1"/>
  <c r="A179" i="1"/>
  <c r="A180" i="1"/>
  <c r="A181" i="1"/>
  <c r="A182" i="1"/>
  <c r="A176" i="1"/>
  <c r="A177" i="1"/>
  <c r="A178" i="1"/>
  <c r="A9" i="2"/>
  <c r="A23" i="2"/>
  <c r="A25" i="2"/>
  <c r="A24" i="2"/>
  <c r="A10" i="2"/>
  <c r="A8" i="2"/>
  <c r="A7" i="2"/>
  <c r="A6" i="2"/>
  <c r="A2" i="1"/>
  <c r="A175" i="1"/>
  <c r="A174" i="1"/>
  <c r="A173" i="1"/>
  <c r="A172" i="1"/>
  <c r="A171" i="1"/>
  <c r="A170" i="1"/>
  <c r="A169" i="1"/>
  <c r="A168" i="1"/>
  <c r="A167" i="1"/>
  <c r="A166" i="1"/>
  <c r="A165" i="1"/>
  <c r="A164" i="1"/>
  <c r="A163" i="1"/>
  <c r="A162" i="1"/>
  <c r="A161" i="1"/>
  <c r="A160" i="1"/>
  <c r="A159" i="1"/>
  <c r="A158" i="1"/>
  <c r="A157" i="1"/>
  <c r="A156" i="1"/>
  <c r="A155" i="1"/>
  <c r="A154" i="1"/>
  <c r="A153" i="1"/>
  <c r="A152" i="1"/>
  <c r="A151" i="1"/>
  <c r="A150" i="1"/>
  <c r="A149" i="1"/>
  <c r="A148" i="1"/>
  <c r="A147" i="1"/>
  <c r="A146" i="1"/>
  <c r="A145" i="1"/>
  <c r="A144" i="1"/>
  <c r="A143" i="1"/>
  <c r="A142" i="1"/>
  <c r="A141" i="1"/>
  <c r="A140" i="1"/>
  <c r="A139" i="1"/>
  <c r="A138" i="1"/>
  <c r="A137" i="1"/>
  <c r="A136" i="1"/>
  <c r="A135" i="1"/>
  <c r="A134" i="1"/>
  <c r="A133" i="1"/>
  <c r="A132" i="1"/>
  <c r="A131" i="1"/>
  <c r="A130" i="1"/>
  <c r="A129" i="1"/>
  <c r="A128" i="1"/>
  <c r="A127" i="1"/>
  <c r="A126" i="1"/>
  <c r="A125" i="1"/>
  <c r="A124" i="1"/>
  <c r="A123" i="1"/>
  <c r="A122" i="1"/>
  <c r="A121" i="1"/>
  <c r="A120" i="1"/>
  <c r="A119" i="1"/>
  <c r="A118" i="1"/>
  <c r="A117" i="1"/>
  <c r="A103" i="1"/>
  <c r="A116" i="1"/>
  <c r="A115" i="1"/>
  <c r="A114" i="1"/>
  <c r="A113" i="1"/>
  <c r="A112" i="1"/>
  <c r="A111" i="1"/>
  <c r="A110" i="1"/>
  <c r="A109" i="1"/>
  <c r="A108" i="1"/>
  <c r="A107" i="1"/>
  <c r="A106" i="1"/>
  <c r="A105" i="1"/>
  <c r="A104" i="1"/>
  <c r="A102" i="1"/>
  <c r="A101" i="1"/>
  <c r="A100" i="1"/>
  <c r="A99" i="1"/>
  <c r="A98" i="1"/>
  <c r="A97" i="1"/>
  <c r="A96" i="1"/>
  <c r="A95" i="1"/>
  <c r="A94" i="1"/>
  <c r="A93" i="1"/>
  <c r="A92" i="1"/>
  <c r="A91" i="1"/>
  <c r="A90" i="1"/>
  <c r="A89" i="1"/>
  <c r="A88" i="1"/>
  <c r="A87" i="1"/>
  <c r="A86" i="1"/>
  <c r="A85" i="1"/>
  <c r="A84" i="1"/>
  <c r="A83" i="1"/>
  <c r="A82" i="1"/>
  <c r="A81" i="1"/>
  <c r="A80" i="1"/>
  <c r="A79" i="1"/>
  <c r="A78" i="1"/>
  <c r="A77" i="1"/>
  <c r="A76" i="1"/>
  <c r="A75" i="1"/>
  <c r="A74" i="1"/>
  <c r="A73" i="1"/>
  <c r="A72" i="1"/>
  <c r="A71" i="1"/>
  <c r="A70" i="1"/>
  <c r="A69" i="1"/>
  <c r="A68" i="1"/>
  <c r="A67" i="1"/>
  <c r="A66" i="1"/>
  <c r="A65" i="1"/>
  <c r="A64" i="1"/>
  <c r="A63" i="1"/>
  <c r="A62" i="1"/>
  <c r="A61" i="1"/>
  <c r="A60" i="1"/>
  <c r="A59" i="1"/>
  <c r="A58" i="1"/>
  <c r="A57" i="1"/>
  <c r="A56" i="1"/>
  <c r="A55" i="1"/>
  <c r="A54" i="1"/>
  <c r="A53" i="1"/>
  <c r="A52" i="1"/>
  <c r="A51" i="1"/>
  <c r="A50" i="1"/>
  <c r="A49" i="1"/>
  <c r="A48" i="1"/>
  <c r="A47" i="1"/>
  <c r="A46" i="1"/>
  <c r="A45" i="1"/>
  <c r="A44" i="1"/>
  <c r="A43" i="1"/>
  <c r="A42" i="1"/>
  <c r="A41" i="1"/>
  <c r="A40" i="1"/>
  <c r="A39" i="1"/>
  <c r="A38" i="1"/>
  <c r="A37" i="1"/>
  <c r="A36" i="1"/>
  <c r="A35" i="1"/>
  <c r="A34" i="1"/>
  <c r="A33" i="1"/>
  <c r="A32" i="1"/>
  <c r="A30" i="1"/>
  <c r="A29" i="1"/>
  <c r="A16" i="1"/>
  <c r="A20" i="1"/>
  <c r="A5" i="1"/>
  <c r="A2" i="2"/>
  <c r="A3" i="1"/>
  <c r="A4" i="1"/>
  <c r="A6" i="1"/>
  <c r="A7" i="1"/>
  <c r="A8" i="1"/>
  <c r="A9" i="1"/>
  <c r="A10" i="1"/>
  <c r="A11" i="1"/>
  <c r="A12" i="1"/>
  <c r="A13" i="1"/>
  <c r="A14" i="1"/>
  <c r="A15" i="1"/>
  <c r="A17" i="1"/>
  <c r="A18" i="1"/>
  <c r="A19" i="1"/>
  <c r="A21" i="1"/>
  <c r="A22" i="1"/>
  <c r="A23" i="1"/>
  <c r="A24" i="1"/>
  <c r="A25" i="1"/>
  <c r="A26" i="1"/>
  <c r="A27" i="1"/>
  <c r="A28" i="1"/>
  <c r="A31" i="1"/>
  <c r="A3" i="2"/>
  <c r="A4" i="2"/>
  <c r="A5" i="2"/>
  <c r="O84" i="12" l="1"/>
  <c r="P85" i="12"/>
  <c r="O81" i="12"/>
  <c r="P81" i="12"/>
  <c r="O82" i="12"/>
  <c r="P84" i="12"/>
  <c r="P82" i="12"/>
  <c r="O85" i="12"/>
  <c r="O83" i="12"/>
  <c r="D106" i="12"/>
  <c r="E107" i="12"/>
  <c r="D107" i="12"/>
  <c r="Q353" i="14"/>
  <c r="R353" i="14" s="1" a="1"/>
  <c r="R353" i="14" s="1"/>
  <c r="Q200" i="22"/>
  <c r="S200" i="22" s="1" a="1"/>
  <c r="S200" i="22" s="1"/>
  <c r="Q204" i="22"/>
  <c r="S204" i="22" s="1" a="1"/>
  <c r="S204" i="22" s="1"/>
  <c r="Q208" i="22"/>
  <c r="S208" i="22" s="1" a="1"/>
  <c r="S208" i="22" s="1"/>
  <c r="Q212" i="22"/>
  <c r="S212" i="22" s="1" a="1"/>
  <c r="S212" i="22" s="1"/>
  <c r="Q216" i="22"/>
  <c r="S216" i="22" s="1" a="1"/>
  <c r="S216" i="22" s="1"/>
  <c r="Q220" i="22"/>
  <c r="S220" i="22" s="1" a="1"/>
  <c r="S220" i="22" s="1"/>
  <c r="Q224" i="22"/>
  <c r="S224" i="22" s="1" a="1"/>
  <c r="S224" i="22" s="1"/>
  <c r="Q228" i="22"/>
  <c r="S228" i="22" s="1" a="1"/>
  <c r="S228" i="22" s="1"/>
  <c r="Q232" i="22"/>
  <c r="S232" i="22" s="1" a="1"/>
  <c r="S232" i="22" s="1"/>
  <c r="Q236" i="22"/>
  <c r="S236" i="22" s="1" a="1"/>
  <c r="S236" i="22" s="1"/>
  <c r="Q240" i="22"/>
  <c r="S240" i="22" s="1" a="1"/>
  <c r="S240" i="22" s="1"/>
  <c r="Q244" i="22"/>
  <c r="S244" i="22" s="1" a="1"/>
  <c r="S244" i="22" s="1"/>
  <c r="Q248" i="22"/>
  <c r="S248" i="22" s="1" a="1"/>
  <c r="S248" i="22" s="1"/>
  <c r="Q252" i="22"/>
  <c r="S252" i="22" s="1" a="1"/>
  <c r="S252" i="22" s="1"/>
  <c r="Q256" i="22"/>
  <c r="S256" i="22" s="1" a="1"/>
  <c r="S256" i="22" s="1"/>
  <c r="Q260" i="22"/>
  <c r="S260" i="22" s="1" a="1"/>
  <c r="S260" i="22" s="1"/>
  <c r="Q205" i="22"/>
  <c r="S205" i="22" s="1" a="1"/>
  <c r="S205" i="22" s="1"/>
  <c r="Q203" i="22"/>
  <c r="S203" i="22" s="1" a="1"/>
  <c r="S203" i="22" s="1"/>
  <c r="Q207" i="22"/>
  <c r="S207" i="22" s="1" a="1"/>
  <c r="S207" i="22" s="1"/>
  <c r="Q211" i="22"/>
  <c r="S211" i="22" s="1" a="1"/>
  <c r="S211" i="22" s="1"/>
  <c r="Q215" i="22"/>
  <c r="S215" i="22" s="1" a="1"/>
  <c r="S215" i="22" s="1"/>
  <c r="Q219" i="22"/>
  <c r="S219" i="22" s="1" a="1"/>
  <c r="S219" i="22" s="1"/>
  <c r="Q223" i="22"/>
  <c r="S223" i="22" s="1" a="1"/>
  <c r="S223" i="22" s="1"/>
  <c r="Q227" i="22"/>
  <c r="S227" i="22" s="1" a="1"/>
  <c r="S227" i="22" s="1"/>
  <c r="Q231" i="22"/>
  <c r="S231" i="22" s="1" a="1"/>
  <c r="S231" i="22" s="1"/>
  <c r="Q235" i="22"/>
  <c r="S235" i="22" s="1" a="1"/>
  <c r="S235" i="22" s="1"/>
  <c r="Q239" i="22"/>
  <c r="S239" i="22" s="1" a="1"/>
  <c r="S239" i="22" s="1"/>
  <c r="Q243" i="22"/>
  <c r="S243" i="22" s="1" a="1"/>
  <c r="S243" i="22" s="1"/>
  <c r="Q247" i="22"/>
  <c r="S247" i="22" s="1" a="1"/>
  <c r="S247" i="22" s="1"/>
  <c r="Q251" i="22"/>
  <c r="S251" i="22" s="1" a="1"/>
  <c r="S251" i="22" s="1"/>
  <c r="Q255" i="22"/>
  <c r="S255" i="22" s="1" a="1"/>
  <c r="S255" i="22" s="1"/>
  <c r="Q259" i="22"/>
  <c r="S259" i="22" s="1" a="1"/>
  <c r="S259" i="22" s="1"/>
  <c r="Q263" i="22"/>
  <c r="S263" i="22" s="1" a="1"/>
  <c r="S263" i="22" s="1"/>
  <c r="Q267" i="22"/>
  <c r="S267" i="22" s="1" a="1"/>
  <c r="S267" i="22" s="1"/>
  <c r="Q271" i="22"/>
  <c r="S271" i="22" s="1" a="1"/>
  <c r="S271" i="22" s="1"/>
  <c r="Q275" i="22"/>
  <c r="S275" i="22" s="1" a="1"/>
  <c r="S275" i="22" s="1"/>
  <c r="Q279" i="22"/>
  <c r="S279" i="22" s="1" a="1"/>
  <c r="S279" i="22" s="1"/>
  <c r="Q283" i="22"/>
  <c r="S283" i="22" s="1" a="1"/>
  <c r="S283" i="22" s="1"/>
  <c r="Q287" i="22"/>
  <c r="S287" i="22" s="1" a="1"/>
  <c r="S287" i="22" s="1"/>
  <c r="Q291" i="22"/>
  <c r="S291" i="22" s="1" a="1"/>
  <c r="S291" i="22" s="1"/>
  <c r="Q295" i="22"/>
  <c r="S295" i="22" s="1" a="1"/>
  <c r="S295" i="22" s="1"/>
  <c r="Q299" i="22"/>
  <c r="S299" i="22" s="1" a="1"/>
  <c r="S299" i="22" s="1"/>
  <c r="Q303" i="22"/>
  <c r="S303" i="22" s="1" a="1"/>
  <c r="S303" i="22" s="1"/>
  <c r="Q257" i="22"/>
  <c r="S257" i="22" s="1" a="1"/>
  <c r="S257" i="22" s="1"/>
  <c r="Q301" i="22"/>
  <c r="S301" i="22" s="1" a="1"/>
  <c r="S301" i="22" s="1"/>
  <c r="Q209" i="22"/>
  <c r="S209" i="22" s="1" a="1"/>
  <c r="S209" i="22" s="1"/>
  <c r="Q217" i="22"/>
  <c r="S217" i="22" s="1" a="1"/>
  <c r="S217" i="22" s="1"/>
  <c r="Q221" i="22"/>
  <c r="S221" i="22" s="1" a="1"/>
  <c r="S221" i="22" s="1"/>
  <c r="Q229" i="22"/>
  <c r="S229" i="22" s="1" a="1"/>
  <c r="S229" i="22" s="1"/>
  <c r="Q237" i="22"/>
  <c r="S237" i="22" s="1" a="1"/>
  <c r="S237" i="22" s="1"/>
  <c r="Q241" i="22"/>
  <c r="S241" i="22" s="1" a="1"/>
  <c r="S241" i="22" s="1"/>
  <c r="Q249" i="22"/>
  <c r="S249" i="22" s="1" a="1"/>
  <c r="S249" i="22" s="1"/>
  <c r="Q261" i="22"/>
  <c r="S261" i="22" s="1" a="1"/>
  <c r="S261" i="22" s="1"/>
  <c r="Q273" i="22"/>
  <c r="S273" i="22" s="1" a="1"/>
  <c r="S273" i="22" s="1"/>
  <c r="Q285" i="22"/>
  <c r="S285" i="22" s="1" a="1"/>
  <c r="S285" i="22" s="1"/>
  <c r="Q293" i="22"/>
  <c r="S293" i="22" s="1" a="1"/>
  <c r="S293" i="22" s="1"/>
  <c r="Q202" i="22"/>
  <c r="S202" i="22" s="1" a="1"/>
  <c r="S202" i="22" s="1"/>
  <c r="Q206" i="22"/>
  <c r="S206" i="22" s="1" a="1"/>
  <c r="S206" i="22" s="1"/>
  <c r="Q210" i="22"/>
  <c r="S210" i="22" s="1" a="1"/>
  <c r="S210" i="22" s="1"/>
  <c r="Q214" i="22"/>
  <c r="S214" i="22" s="1" a="1"/>
  <c r="S214" i="22" s="1"/>
  <c r="Q218" i="22"/>
  <c r="S218" i="22" s="1" a="1"/>
  <c r="S218" i="22" s="1"/>
  <c r="Q222" i="22"/>
  <c r="S222" i="22" s="1" a="1"/>
  <c r="S222" i="22" s="1"/>
  <c r="Q226" i="22"/>
  <c r="S226" i="22" s="1" a="1"/>
  <c r="S226" i="22" s="1"/>
  <c r="Q230" i="22"/>
  <c r="S230" i="22" s="1" a="1"/>
  <c r="S230" i="22" s="1"/>
  <c r="Q234" i="22"/>
  <c r="S234" i="22" s="1" a="1"/>
  <c r="S234" i="22" s="1"/>
  <c r="Q238" i="22"/>
  <c r="S238" i="22" s="1" a="1"/>
  <c r="S238" i="22" s="1"/>
  <c r="Q242" i="22"/>
  <c r="S242" i="22" s="1" a="1"/>
  <c r="S242" i="22" s="1"/>
  <c r="Q246" i="22"/>
  <c r="S246" i="22" s="1" a="1"/>
  <c r="S246" i="22" s="1"/>
  <c r="Q250" i="22"/>
  <c r="S250" i="22" s="1" a="1"/>
  <c r="S250" i="22" s="1"/>
  <c r="Q254" i="22"/>
  <c r="S254" i="22" s="1" a="1"/>
  <c r="S254" i="22" s="1"/>
  <c r="Q258" i="22"/>
  <c r="S258" i="22" s="1" a="1"/>
  <c r="S258" i="22" s="1"/>
  <c r="Q262" i="22"/>
  <c r="S262" i="22" s="1" a="1"/>
  <c r="S262" i="22" s="1"/>
  <c r="Q266" i="22"/>
  <c r="S266" i="22" s="1" a="1"/>
  <c r="S266" i="22" s="1"/>
  <c r="Q270" i="22"/>
  <c r="S270" i="22" s="1" a="1"/>
  <c r="S270" i="22" s="1"/>
  <c r="Q274" i="22"/>
  <c r="S274" i="22" s="1" a="1"/>
  <c r="S274" i="22" s="1"/>
  <c r="Q278" i="22"/>
  <c r="S278" i="22" s="1" a="1"/>
  <c r="S278" i="22" s="1"/>
  <c r="Q282" i="22"/>
  <c r="S282" i="22" s="1" a="1"/>
  <c r="S282" i="22" s="1"/>
  <c r="Q286" i="22"/>
  <c r="S286" i="22" s="1" a="1"/>
  <c r="S286" i="22" s="1"/>
  <c r="Q290" i="22"/>
  <c r="S290" i="22" s="1" a="1"/>
  <c r="S290" i="22" s="1"/>
  <c r="Q294" i="22"/>
  <c r="S294" i="22" s="1" a="1"/>
  <c r="S294" i="22" s="1"/>
  <c r="Q298" i="22"/>
  <c r="S298" i="22" s="1" a="1"/>
  <c r="S298" i="22" s="1"/>
  <c r="Q302" i="22"/>
  <c r="S302" i="22" s="1" a="1"/>
  <c r="S302" i="22" s="1"/>
  <c r="Q281" i="22"/>
  <c r="S281" i="22" s="1" a="1"/>
  <c r="S281" i="22" s="1"/>
  <c r="Q297" i="22"/>
  <c r="S297" i="22" s="1" a="1"/>
  <c r="S297" i="22" s="1"/>
  <c r="Q201" i="22"/>
  <c r="S201" i="22" s="1" a="1"/>
  <c r="S201" i="22" s="1"/>
  <c r="Q213" i="22"/>
  <c r="S213" i="22" s="1" a="1"/>
  <c r="S213" i="22" s="1"/>
  <c r="Q225" i="22"/>
  <c r="S225" i="22" s="1" a="1"/>
  <c r="S225" i="22" s="1"/>
  <c r="Q233" i="22"/>
  <c r="S233" i="22" s="1" a="1"/>
  <c r="S233" i="22" s="1"/>
  <c r="Q245" i="22"/>
  <c r="S245" i="22" s="1" a="1"/>
  <c r="S245" i="22" s="1"/>
  <c r="Q253" i="22"/>
  <c r="S253" i="22" s="1" a="1"/>
  <c r="S253" i="22" s="1"/>
  <c r="Q265" i="22"/>
  <c r="S265" i="22" s="1" a="1"/>
  <c r="S265" i="22" s="1"/>
  <c r="Q269" i="22"/>
  <c r="S269" i="22" s="1" a="1"/>
  <c r="S269" i="22" s="1"/>
  <c r="Q277" i="22"/>
  <c r="S277" i="22" s="1" a="1"/>
  <c r="S277" i="22" s="1"/>
  <c r="Q289" i="22"/>
  <c r="S289" i="22" s="1" a="1"/>
  <c r="S289" i="22" s="1"/>
  <c r="Q305" i="22"/>
  <c r="S305" i="22" s="1" a="1"/>
  <c r="S305" i="22" s="1"/>
  <c r="Q304" i="22"/>
  <c r="S304" i="22" s="1" a="1"/>
  <c r="S304" i="22" s="1"/>
  <c r="Q300" i="22"/>
  <c r="S300" i="22" s="1" a="1"/>
  <c r="S300" i="22" s="1"/>
  <c r="Q296" i="22"/>
  <c r="S296" i="22" s="1" a="1"/>
  <c r="S296" i="22" s="1"/>
  <c r="Q292" i="22"/>
  <c r="S292" i="22" s="1" a="1"/>
  <c r="S292" i="22" s="1"/>
  <c r="Q288" i="22"/>
  <c r="S288" i="22" s="1" a="1"/>
  <c r="S288" i="22" s="1"/>
  <c r="Q284" i="22"/>
  <c r="S284" i="22" s="1" a="1"/>
  <c r="S284" i="22" s="1"/>
  <c r="Q280" i="22"/>
  <c r="S280" i="22" s="1" a="1"/>
  <c r="S280" i="22" s="1"/>
  <c r="Q276" i="22"/>
  <c r="S276" i="22" s="1" a="1"/>
  <c r="S276" i="22" s="1"/>
  <c r="Q272" i="22"/>
  <c r="S272" i="22" s="1" a="1"/>
  <c r="S272" i="22" s="1"/>
  <c r="Q268" i="22"/>
  <c r="S268" i="22" s="1" a="1"/>
  <c r="S268" i="22" s="1"/>
  <c r="Q264" i="22"/>
  <c r="S264" i="22" s="1" a="1"/>
  <c r="S264" i="22" s="1"/>
  <c r="P305" i="22"/>
  <c r="P301" i="22"/>
  <c r="P297" i="22"/>
  <c r="P293" i="22"/>
  <c r="P289" i="22"/>
  <c r="P285" i="22"/>
  <c r="P281" i="22"/>
  <c r="P277" i="22"/>
  <c r="P273" i="22"/>
  <c r="P269" i="22"/>
  <c r="P265" i="22"/>
  <c r="P261" i="22"/>
  <c r="P257" i="22"/>
  <c r="P253" i="22"/>
  <c r="P249" i="22"/>
  <c r="P245" i="22"/>
  <c r="P241" i="22"/>
  <c r="P237" i="22"/>
  <c r="P233" i="22"/>
  <c r="P229" i="22"/>
  <c r="P225" i="22"/>
  <c r="P221" i="22"/>
  <c r="P217" i="22"/>
  <c r="P213" i="22"/>
  <c r="P209" i="22"/>
  <c r="P205" i="22"/>
  <c r="P201" i="22"/>
  <c r="P302" i="22"/>
  <c r="P298" i="22"/>
  <c r="P294" i="22"/>
  <c r="P290" i="22"/>
  <c r="P286" i="22"/>
  <c r="P282" i="22"/>
  <c r="P278" i="22"/>
  <c r="P274" i="22"/>
  <c r="P270" i="22"/>
  <c r="P266" i="22"/>
  <c r="P262" i="22"/>
  <c r="P258" i="22"/>
  <c r="P254" i="22"/>
  <c r="P250" i="22"/>
  <c r="P246" i="22"/>
  <c r="P242" i="22"/>
  <c r="P238" i="22"/>
  <c r="P234" i="22"/>
  <c r="P230" i="22"/>
  <c r="P226" i="22"/>
  <c r="P222" i="22"/>
  <c r="P218" i="22"/>
  <c r="P214" i="22"/>
  <c r="P210" i="22"/>
  <c r="P206" i="22"/>
  <c r="P202" i="22"/>
  <c r="P303" i="22"/>
  <c r="P299" i="22"/>
  <c r="P295" i="22"/>
  <c r="P291" i="22"/>
  <c r="P287" i="22"/>
  <c r="P283" i="22"/>
  <c r="P279" i="22"/>
  <c r="P275" i="22"/>
  <c r="P271" i="22"/>
  <c r="P267" i="22"/>
  <c r="P263" i="22"/>
  <c r="P259" i="22"/>
  <c r="P255" i="22"/>
  <c r="P251" i="22"/>
  <c r="P247" i="22"/>
  <c r="P243" i="22"/>
  <c r="P239" i="22"/>
  <c r="P235" i="22"/>
  <c r="P231" i="22"/>
  <c r="P227" i="22"/>
  <c r="P223" i="22"/>
  <c r="P219" i="22"/>
  <c r="P215" i="22"/>
  <c r="P211" i="22"/>
  <c r="P207" i="22"/>
  <c r="P203" i="22"/>
  <c r="P304" i="22"/>
  <c r="P300" i="22"/>
  <c r="P296" i="22"/>
  <c r="P292" i="22"/>
  <c r="P288" i="22"/>
  <c r="P284" i="22"/>
  <c r="P280" i="22"/>
  <c r="P276" i="22"/>
  <c r="P272" i="22"/>
  <c r="P268" i="22"/>
  <c r="P264" i="22"/>
  <c r="P260" i="22"/>
  <c r="P256" i="22"/>
  <c r="P252" i="22"/>
  <c r="P248" i="22"/>
  <c r="P244" i="22"/>
  <c r="P240" i="22"/>
  <c r="P236" i="22"/>
  <c r="P232" i="22"/>
  <c r="P228" i="22"/>
  <c r="P224" i="22"/>
  <c r="P220" i="22"/>
  <c r="P216" i="22"/>
  <c r="P212" i="22"/>
  <c r="P208" i="22"/>
  <c r="P204" i="22"/>
  <c r="P200" i="22"/>
  <c r="E113" i="12"/>
  <c r="O80" i="12"/>
  <c r="P80" i="12"/>
  <c r="D113" i="12"/>
  <c r="E106" i="12"/>
  <c r="N36" i="12"/>
  <c r="Q36" i="12" s="1"/>
  <c r="T126" i="22" a="1"/>
  <c r="T126" i="22" s="1"/>
  <c r="N38" i="12"/>
  <c r="N37" i="12"/>
  <c r="Q44" i="1"/>
  <c r="Q242" i="1"/>
  <c r="P22" i="22"/>
  <c r="N531" i="17"/>
  <c r="Q252" i="1"/>
  <c r="P6" i="22"/>
  <c r="P25" i="22"/>
  <c r="P17" i="22"/>
  <c r="P78" i="22"/>
  <c r="Q132" i="1"/>
  <c r="P67" i="22"/>
  <c r="Q57" i="1"/>
  <c r="P96" i="22"/>
  <c r="Q30" i="1"/>
  <c r="N173" i="17"/>
  <c r="Q231" i="1"/>
  <c r="Q166" i="10"/>
  <c r="R166" i="10" s="1" a="1"/>
  <c r="R166" i="10" s="1"/>
  <c r="Q157" i="1"/>
  <c r="Q58" i="10"/>
  <c r="R58" i="10" s="1" a="1"/>
  <c r="R58" i="10" s="1"/>
  <c r="Q145" i="1"/>
  <c r="Q281" i="10"/>
  <c r="R281" i="10" s="1" a="1"/>
  <c r="R281" i="10" s="1"/>
  <c r="N36" i="17"/>
  <c r="N162" i="17"/>
  <c r="Q108" i="1"/>
  <c r="N57" i="17"/>
  <c r="N237" i="17"/>
  <c r="N519" i="17"/>
  <c r="N484" i="17"/>
  <c r="P36" i="22"/>
  <c r="P144" i="22"/>
  <c r="P149" i="22"/>
  <c r="Q205" i="1"/>
  <c r="N353" i="2"/>
  <c r="Q194" i="1"/>
  <c r="Q96" i="1"/>
  <c r="N290" i="2"/>
  <c r="Q530" i="10"/>
  <c r="R530" i="10" s="1" a="1"/>
  <c r="R530" i="10" s="1"/>
  <c r="N117" i="17"/>
  <c r="N184" i="17"/>
  <c r="N414" i="17"/>
  <c r="N404" i="17"/>
  <c r="P52" i="22"/>
  <c r="P132" i="22"/>
  <c r="P158" i="22"/>
  <c r="Q624" i="10"/>
  <c r="R624" i="10" s="1" a="1"/>
  <c r="R624" i="10" s="1"/>
  <c r="N108" i="17"/>
  <c r="N199" i="17"/>
  <c r="N323" i="17"/>
  <c r="N599" i="17"/>
  <c r="P54" i="22"/>
  <c r="P109" i="22"/>
  <c r="P176" i="22"/>
  <c r="Q181" i="1"/>
  <c r="Q84" i="1"/>
  <c r="Q278" i="1"/>
  <c r="Q169" i="1"/>
  <c r="Q72" i="1"/>
  <c r="P17" i="10"/>
  <c r="Q751" i="10"/>
  <c r="R751" i="10" s="1" a="1"/>
  <c r="R751" i="10" s="1"/>
  <c r="N55" i="17"/>
  <c r="N103" i="17"/>
  <c r="N222" i="17"/>
  <c r="N390" i="17"/>
  <c r="N630" i="17"/>
  <c r="P57" i="22"/>
  <c r="P125" i="22"/>
  <c r="P150" i="22"/>
  <c r="N9" i="17"/>
  <c r="N84" i="17"/>
  <c r="N189" i="17"/>
  <c r="N349" i="17"/>
  <c r="N658" i="17"/>
  <c r="P64" i="22"/>
  <c r="P110" i="22"/>
  <c r="P190" i="22"/>
  <c r="N53" i="17"/>
  <c r="N136" i="17"/>
  <c r="N411" i="17"/>
  <c r="N517" i="17"/>
  <c r="P143" i="22"/>
  <c r="Q218" i="1"/>
  <c r="Q121" i="1"/>
  <c r="Q16" i="1"/>
  <c r="Q31" i="10"/>
  <c r="R31" i="10" s="1" a="1"/>
  <c r="R31" i="10" s="1"/>
  <c r="N64" i="17"/>
  <c r="N245" i="17"/>
  <c r="N533" i="17"/>
  <c r="N532" i="17"/>
  <c r="P14" i="22"/>
  <c r="P37" i="22"/>
  <c r="P87" i="22"/>
  <c r="P100" i="22"/>
  <c r="Q2" i="1"/>
  <c r="Q248" i="1"/>
  <c r="Q240" i="1"/>
  <c r="Q227" i="1"/>
  <c r="Q215" i="1"/>
  <c r="Q203" i="1"/>
  <c r="Q191" i="1"/>
  <c r="Q178" i="1"/>
  <c r="Q167" i="1"/>
  <c r="Q154" i="1"/>
  <c r="Q141" i="1"/>
  <c r="Q130" i="1"/>
  <c r="Q117" i="1"/>
  <c r="Q105" i="1"/>
  <c r="Q93" i="1"/>
  <c r="Q81" i="1"/>
  <c r="Q67" i="1"/>
  <c r="Q55" i="1"/>
  <c r="Q40" i="1"/>
  <c r="Q26" i="1"/>
  <c r="Q12" i="1"/>
  <c r="N255" i="2"/>
  <c r="Q314" i="1"/>
  <c r="P204" i="10"/>
  <c r="Q289" i="10"/>
  <c r="R289" i="10" s="1" a="1"/>
  <c r="R289" i="10" s="1"/>
  <c r="Q675" i="10"/>
  <c r="R675" i="10" s="1" a="1"/>
  <c r="R675" i="10" s="1"/>
  <c r="Q14" i="1"/>
  <c r="Q263" i="1"/>
  <c r="Q245" i="1"/>
  <c r="Q239" i="1"/>
  <c r="Q226" i="1"/>
  <c r="Q213" i="1"/>
  <c r="Q202" i="1"/>
  <c r="Q189" i="1"/>
  <c r="Q177" i="1"/>
  <c r="Q165" i="1"/>
  <c r="Q140" i="1"/>
  <c r="Q129" i="1"/>
  <c r="Q116" i="1"/>
  <c r="Q104" i="1"/>
  <c r="Q92" i="1"/>
  <c r="Q80" i="1"/>
  <c r="Q66" i="1"/>
  <c r="Q54" i="1"/>
  <c r="Q39" i="1"/>
  <c r="Q25" i="1"/>
  <c r="Q11" i="1"/>
  <c r="N143" i="2"/>
  <c r="Q302" i="1"/>
  <c r="P264" i="10"/>
  <c r="Q250" i="1"/>
  <c r="Q229" i="1"/>
  <c r="Q204" i="1"/>
  <c r="Q180" i="1"/>
  <c r="Q156" i="1"/>
  <c r="Q131" i="1"/>
  <c r="Q107" i="1"/>
  <c r="Q71" i="1"/>
  <c r="Q43" i="1"/>
  <c r="Q286" i="1"/>
  <c r="Q241" i="1"/>
  <c r="Q217" i="1"/>
  <c r="Q193" i="1"/>
  <c r="Q168" i="1"/>
  <c r="Q144" i="1"/>
  <c r="Q120" i="1"/>
  <c r="Q95" i="1"/>
  <c r="Q56" i="1"/>
  <c r="Q28" i="1"/>
  <c r="P170" i="10"/>
  <c r="Q259" i="1"/>
  <c r="Q224" i="1"/>
  <c r="Q200" i="1"/>
  <c r="Q176" i="1"/>
  <c r="Q151" i="1"/>
  <c r="Q127" i="1"/>
  <c r="Q103" i="1"/>
  <c r="Q77" i="1"/>
  <c r="Q50" i="1"/>
  <c r="Q23" i="1"/>
  <c r="Q9" i="1"/>
  <c r="N389" i="2"/>
  <c r="Q256" i="1"/>
  <c r="Q258" i="1"/>
  <c r="Q235" i="1"/>
  <c r="Q223" i="1"/>
  <c r="Q211" i="1"/>
  <c r="Q199" i="1"/>
  <c r="Q187" i="1"/>
  <c r="Q175" i="1"/>
  <c r="Q162" i="1"/>
  <c r="Q149" i="1"/>
  <c r="Q138" i="1"/>
  <c r="Q125" i="1"/>
  <c r="Q113" i="1"/>
  <c r="Q101" i="1"/>
  <c r="Q89" i="1"/>
  <c r="Q76" i="1"/>
  <c r="Q64" i="1"/>
  <c r="Q49" i="1"/>
  <c r="Q35" i="1"/>
  <c r="Q22" i="1"/>
  <c r="Q8" i="1"/>
  <c r="N36" i="2"/>
  <c r="Q311" i="1"/>
  <c r="P428" i="10"/>
  <c r="Q117" i="10"/>
  <c r="R117" i="10" s="1" a="1"/>
  <c r="R117" i="10" s="1"/>
  <c r="Q83" i="1"/>
  <c r="Q153" i="1"/>
  <c r="Q260" i="1"/>
  <c r="Q236" i="1"/>
  <c r="Q212" i="1"/>
  <c r="Q185" i="1"/>
  <c r="Q163" i="1"/>
  <c r="Q139" i="1"/>
  <c r="Q114" i="1"/>
  <c r="Q90" i="1"/>
  <c r="Q65" i="1"/>
  <c r="Q36" i="1"/>
  <c r="N103" i="2"/>
  <c r="P312" i="10"/>
  <c r="Q255" i="1"/>
  <c r="Q246" i="1"/>
  <c r="Q233" i="1"/>
  <c r="Q221" i="1"/>
  <c r="Q209" i="1"/>
  <c r="Q196" i="1"/>
  <c r="Q186" i="1"/>
  <c r="Q172" i="1"/>
  <c r="Q160" i="1"/>
  <c r="Q148" i="1"/>
  <c r="Q136" i="1"/>
  <c r="Q123" i="1"/>
  <c r="Q112" i="1"/>
  <c r="Q99" i="1"/>
  <c r="Q87" i="1"/>
  <c r="Q75" i="1"/>
  <c r="Q62" i="1"/>
  <c r="Q47" i="1"/>
  <c r="Q34" i="1"/>
  <c r="Q19" i="1"/>
  <c r="Q4" i="1"/>
  <c r="Q268" i="1"/>
  <c r="Q315" i="1"/>
  <c r="P489" i="10"/>
  <c r="Q123" i="10"/>
  <c r="R123" i="10" s="1" a="1"/>
  <c r="R123" i="10" s="1"/>
  <c r="Q254" i="1"/>
  <c r="Q244" i="1"/>
  <c r="Q232" i="1"/>
  <c r="Q220" i="1"/>
  <c r="Q208" i="1"/>
  <c r="Q195" i="1"/>
  <c r="Q184" i="1"/>
  <c r="Q171" i="1"/>
  <c r="Q159" i="1"/>
  <c r="Q147" i="1"/>
  <c r="Q135" i="1"/>
  <c r="Q122" i="1"/>
  <c r="Q111" i="1"/>
  <c r="Q98" i="1"/>
  <c r="Q85" i="1"/>
  <c r="Q74" i="1"/>
  <c r="Q59" i="1"/>
  <c r="Q46" i="1"/>
  <c r="Q32" i="1"/>
  <c r="Q18" i="1"/>
  <c r="Q3" i="1"/>
  <c r="Q270" i="1"/>
  <c r="Q322" i="1"/>
  <c r="P703" i="10"/>
  <c r="N323" i="2"/>
  <c r="N52" i="2"/>
  <c r="N236" i="2"/>
  <c r="Q389" i="10"/>
  <c r="R389" i="10" s="1" a="1"/>
  <c r="R389" i="10" s="1"/>
  <c r="Q167" i="14"/>
  <c r="R167" i="14" s="1" a="1"/>
  <c r="R167" i="14" s="1"/>
  <c r="N207" i="2"/>
  <c r="N358" i="2"/>
  <c r="N176" i="2"/>
  <c r="Q350" i="10"/>
  <c r="R350" i="10" s="1" a="1"/>
  <c r="R350" i="10" s="1"/>
  <c r="Q253" i="1"/>
  <c r="Q257" i="1"/>
  <c r="Q237" i="1"/>
  <c r="Q228" i="1"/>
  <c r="Q219" i="1"/>
  <c r="Q210" i="1"/>
  <c r="Q201" i="1"/>
  <c r="Q192" i="1"/>
  <c r="Q183" i="1"/>
  <c r="Q173" i="1"/>
  <c r="Q164" i="1"/>
  <c r="Q155" i="1"/>
  <c r="Q146" i="1"/>
  <c r="Q137" i="1"/>
  <c r="Q128" i="1"/>
  <c r="Q119" i="1"/>
  <c r="Q109" i="1"/>
  <c r="Q100" i="1"/>
  <c r="Q91" i="1"/>
  <c r="Q82" i="1"/>
  <c r="Q73" i="1"/>
  <c r="Q63" i="1"/>
  <c r="Q52" i="1"/>
  <c r="Q41" i="1"/>
  <c r="Q31" i="1"/>
  <c r="Q20" i="1"/>
  <c r="Q10" i="1"/>
  <c r="N344" i="2"/>
  <c r="N315" i="2"/>
  <c r="N289" i="2"/>
  <c r="N263" i="2"/>
  <c r="N231" i="2"/>
  <c r="N203" i="2"/>
  <c r="N174" i="2"/>
  <c r="N137" i="2"/>
  <c r="N109" i="2"/>
  <c r="N76" i="2"/>
  <c r="N28" i="2"/>
  <c r="Q276" i="1"/>
  <c r="N369" i="2"/>
  <c r="Q320" i="1"/>
  <c r="P81" i="10"/>
  <c r="P538" i="10"/>
  <c r="Q338" i="10"/>
  <c r="R338" i="10" s="1" a="1"/>
  <c r="R338" i="10" s="1"/>
  <c r="Q119" i="10"/>
  <c r="R119" i="10" s="1" a="1"/>
  <c r="R119" i="10" s="1"/>
  <c r="Q806" i="10"/>
  <c r="R806" i="10" s="1" a="1"/>
  <c r="R806" i="10" s="1"/>
  <c r="P44" i="22"/>
  <c r="P80" i="22"/>
  <c r="P119" i="22"/>
  <c r="P178" i="22"/>
  <c r="N343" i="2"/>
  <c r="N317" i="2"/>
  <c r="N284" i="2"/>
  <c r="N261" i="2"/>
  <c r="N227" i="2"/>
  <c r="N199" i="2"/>
  <c r="N170" i="2"/>
  <c r="N136" i="2"/>
  <c r="N101" i="2"/>
  <c r="N82" i="2"/>
  <c r="N10" i="2"/>
  <c r="N403" i="2"/>
  <c r="N430" i="2"/>
  <c r="P583" i="10"/>
  <c r="N338" i="2"/>
  <c r="N313" i="2"/>
  <c r="N280" i="2"/>
  <c r="N250" i="2"/>
  <c r="N225" i="2"/>
  <c r="N192" i="2"/>
  <c r="N165" i="2"/>
  <c r="N133" i="2"/>
  <c r="N94" i="2"/>
  <c r="N72" i="2"/>
  <c r="N8" i="2"/>
  <c r="N406" i="2"/>
  <c r="N434" i="2"/>
  <c r="Q261" i="1"/>
  <c r="Q249" i="1"/>
  <c r="Q243" i="1"/>
  <c r="Q234" i="1"/>
  <c r="Q225" i="1"/>
  <c r="Q216" i="1"/>
  <c r="Q207" i="1"/>
  <c r="Q197" i="1"/>
  <c r="Q188" i="1"/>
  <c r="Q179" i="1"/>
  <c r="Q170" i="1"/>
  <c r="Q161" i="1"/>
  <c r="Q152" i="1"/>
  <c r="Q143" i="1"/>
  <c r="Q133" i="1"/>
  <c r="Q124" i="1"/>
  <c r="Q115" i="1"/>
  <c r="Q106" i="1"/>
  <c r="Q97" i="1"/>
  <c r="Q88" i="1"/>
  <c r="Q79" i="1"/>
  <c r="Q68" i="1"/>
  <c r="Q58" i="1"/>
  <c r="Q48" i="1"/>
  <c r="Q38" i="1"/>
  <c r="Q27" i="1"/>
  <c r="Q17" i="1"/>
  <c r="Q7" i="1"/>
  <c r="N341" i="2"/>
  <c r="N304" i="2"/>
  <c r="N281" i="2"/>
  <c r="N253" i="2"/>
  <c r="N219" i="2"/>
  <c r="N195" i="2"/>
  <c r="N159" i="2"/>
  <c r="N127" i="2"/>
  <c r="N93" i="2"/>
  <c r="N531" i="2"/>
  <c r="Q266" i="1"/>
  <c r="Q288" i="1"/>
  <c r="Q309" i="1"/>
  <c r="N453" i="2"/>
  <c r="P238" i="10"/>
  <c r="P49" i="14"/>
  <c r="Q337" i="10"/>
  <c r="R337" i="10" s="1" a="1"/>
  <c r="R337" i="10" s="1"/>
  <c r="Q449" i="10"/>
  <c r="R449" i="10" s="1" a="1"/>
  <c r="R449" i="10" s="1"/>
  <c r="P11" i="22"/>
  <c r="P61" i="22"/>
  <c r="P136" i="22"/>
  <c r="P131" i="22"/>
  <c r="P196" i="22"/>
  <c r="N333" i="2"/>
  <c r="N299" i="2"/>
  <c r="N278" i="2"/>
  <c r="N248" i="2"/>
  <c r="N218" i="2"/>
  <c r="N186" i="2"/>
  <c r="N155" i="2"/>
  <c r="N121" i="2"/>
  <c r="N61" i="2"/>
  <c r="N65" i="2"/>
  <c r="N467" i="2"/>
  <c r="P302" i="14"/>
  <c r="N327" i="2"/>
  <c r="N297" i="2"/>
  <c r="N272" i="2"/>
  <c r="N241" i="2"/>
  <c r="N211" i="2"/>
  <c r="N183" i="2"/>
  <c r="N148" i="2"/>
  <c r="N120" i="2"/>
  <c r="N59" i="2"/>
  <c r="N40" i="2"/>
  <c r="N529" i="2"/>
  <c r="N2" i="2"/>
  <c r="N324" i="2"/>
  <c r="N295" i="2"/>
  <c r="N267" i="2"/>
  <c r="N239" i="2"/>
  <c r="N210" i="2"/>
  <c r="N181" i="2"/>
  <c r="N146" i="2"/>
  <c r="N113" i="2"/>
  <c r="N53" i="2"/>
  <c r="N38" i="2"/>
  <c r="N361" i="2"/>
  <c r="N378" i="2"/>
  <c r="N407" i="2"/>
  <c r="N643" i="15"/>
  <c r="N749" i="9"/>
  <c r="N258" i="9"/>
  <c r="N16" i="2"/>
  <c r="N528" i="2"/>
  <c r="N511" i="2"/>
  <c r="N490" i="2"/>
  <c r="N468" i="2"/>
  <c r="N498" i="2"/>
  <c r="N439" i="2"/>
  <c r="N472" i="2"/>
  <c r="N458" i="2"/>
  <c r="N437" i="2"/>
  <c r="N432" i="2"/>
  <c r="N424" i="2"/>
  <c r="N458" i="15"/>
  <c r="N649" i="9"/>
  <c r="N151" i="9"/>
  <c r="N13" i="2"/>
  <c r="N484" i="2"/>
  <c r="N518" i="2"/>
  <c r="N494" i="2"/>
  <c r="N506" i="2"/>
  <c r="N481" i="2"/>
  <c r="N451" i="2"/>
  <c r="N471" i="2"/>
  <c r="N470" i="2"/>
  <c r="N440" i="2"/>
  <c r="N431" i="2"/>
  <c r="N422" i="2"/>
  <c r="N417" i="2"/>
  <c r="N319" i="2"/>
  <c r="N397" i="2"/>
  <c r="N372" i="2"/>
  <c r="N390" i="2"/>
  <c r="N366" i="2"/>
  <c r="N391" i="2"/>
  <c r="N410" i="15"/>
  <c r="N561" i="9"/>
  <c r="N303" i="9"/>
  <c r="N390" i="15"/>
  <c r="N524" i="9"/>
  <c r="N134" i="9"/>
  <c r="N14" i="2"/>
  <c r="N476" i="2"/>
  <c r="N512" i="2"/>
  <c r="N499" i="2"/>
  <c r="N497" i="2"/>
  <c r="N478" i="2"/>
  <c r="N459" i="2"/>
  <c r="N444" i="2"/>
  <c r="N442" i="2"/>
  <c r="N441" i="2"/>
  <c r="N425" i="2"/>
  <c r="N413" i="2"/>
  <c r="N248" i="15"/>
  <c r="N17" i="9"/>
  <c r="N75" i="9"/>
  <c r="N17" i="2"/>
  <c r="N508" i="2"/>
  <c r="N516" i="2"/>
  <c r="N495" i="2"/>
  <c r="N507" i="2"/>
  <c r="N482" i="2"/>
  <c r="N473" i="2"/>
  <c r="N460" i="2"/>
  <c r="N452" i="2"/>
  <c r="N446" i="2"/>
  <c r="N427" i="2"/>
  <c r="N420" i="2"/>
  <c r="N414" i="2"/>
  <c r="N411" i="2"/>
  <c r="N399" i="2"/>
  <c r="N373" i="2"/>
  <c r="N380" i="2"/>
  <c r="N357" i="2"/>
  <c r="N367" i="2"/>
  <c r="N362" i="2"/>
  <c r="N355" i="2"/>
  <c r="N24" i="2"/>
  <c r="N32" i="2"/>
  <c r="N42" i="2"/>
  <c r="N68" i="2"/>
  <c r="N78" i="2"/>
  <c r="N85" i="2"/>
  <c r="N54" i="2"/>
  <c r="N87" i="2"/>
  <c r="N96" i="2"/>
  <c r="N107" i="2"/>
  <c r="N114" i="2"/>
  <c r="N161" i="2"/>
  <c r="N122" i="2"/>
  <c r="N140" i="2"/>
  <c r="N149" i="2"/>
  <c r="N160" i="2"/>
  <c r="N171" i="2"/>
  <c r="N158" i="2"/>
  <c r="N187" i="2"/>
  <c r="N194" i="2"/>
  <c r="N204" i="2"/>
  <c r="N214" i="2"/>
  <c r="N220" i="2"/>
  <c r="N228" i="2"/>
  <c r="N235" i="2"/>
  <c r="N244" i="2"/>
  <c r="N251" i="2"/>
  <c r="N243" i="2"/>
  <c r="N268" i="2"/>
  <c r="N270" i="2"/>
  <c r="N285" i="2"/>
  <c r="N293" i="2"/>
  <c r="N307" i="2"/>
  <c r="N308" i="2"/>
  <c r="N311" i="2"/>
  <c r="N326" i="2"/>
  <c r="N335" i="2"/>
  <c r="N340" i="2"/>
  <c r="N351" i="2"/>
  <c r="N359" i="2"/>
  <c r="N48" i="2"/>
  <c r="N98" i="2"/>
  <c r="N925" i="9"/>
  <c r="N89" i="9"/>
  <c r="N181" i="9"/>
  <c r="N530" i="2"/>
  <c r="N15" i="2"/>
  <c r="N523" i="2"/>
  <c r="N487" i="2"/>
  <c r="N517" i="2"/>
  <c r="N525" i="2"/>
  <c r="N485" i="2"/>
  <c r="N455" i="2"/>
  <c r="N456" i="2"/>
  <c r="N450" i="2"/>
  <c r="N436" i="2"/>
  <c r="N428" i="2"/>
  <c r="N416" i="2"/>
  <c r="N415" i="2"/>
  <c r="N395" i="2"/>
  <c r="N401" i="2"/>
  <c r="N365" i="2"/>
  <c r="N368" i="2"/>
  <c r="N393" i="2"/>
  <c r="N3" i="2"/>
  <c r="N25" i="2"/>
  <c r="N34" i="2"/>
  <c r="N44" i="2"/>
  <c r="N70" i="2"/>
  <c r="N79" i="2"/>
  <c r="N55" i="2"/>
  <c r="N88" i="2"/>
  <c r="N62" i="2"/>
  <c r="N889" i="9"/>
  <c r="N83" i="9"/>
  <c r="N11" i="2"/>
  <c r="N491" i="2"/>
  <c r="N503" i="2"/>
  <c r="N521" i="2"/>
  <c r="N524" i="2"/>
  <c r="N480" i="2"/>
  <c r="N463" i="2"/>
  <c r="N477" i="2"/>
  <c r="N448" i="2"/>
  <c r="N438" i="2"/>
  <c r="N429" i="2"/>
  <c r="N418" i="2"/>
  <c r="N404" i="2"/>
  <c r="N400" i="2"/>
  <c r="N384" i="2"/>
  <c r="N376" i="2"/>
  <c r="N381" i="2"/>
  <c r="N363" i="2"/>
  <c r="N5" i="2"/>
  <c r="N26" i="2"/>
  <c r="N35" i="2"/>
  <c r="N43" i="2"/>
  <c r="N71" i="2"/>
  <c r="N80" i="2"/>
  <c r="N50" i="2"/>
  <c r="N56" i="2"/>
  <c r="N89" i="2"/>
  <c r="N99" i="2"/>
  <c r="N108" i="2"/>
  <c r="N117" i="2"/>
  <c r="N126" i="2"/>
  <c r="N135" i="2"/>
  <c r="N141" i="2"/>
  <c r="N153" i="2"/>
  <c r="N164" i="2"/>
  <c r="N166" i="2"/>
  <c r="N157" i="2"/>
  <c r="N189" i="2"/>
  <c r="N198" i="2"/>
  <c r="N206" i="2"/>
  <c r="N216" i="2"/>
  <c r="N222" i="2"/>
  <c r="N230" i="2"/>
  <c r="N238" i="2"/>
  <c r="N247" i="2"/>
  <c r="N258" i="2"/>
  <c r="N264" i="2"/>
  <c r="N273" i="2"/>
  <c r="N279" i="2"/>
  <c r="N288" i="2"/>
  <c r="N291" i="2"/>
  <c r="N306" i="2"/>
  <c r="N312" i="2"/>
  <c r="N318" i="2"/>
  <c r="N329" i="2"/>
  <c r="N339" i="2"/>
  <c r="N347" i="2"/>
  <c r="N346" i="2"/>
  <c r="N342" i="2"/>
  <c r="N334" i="2"/>
  <c r="N322" i="2"/>
  <c r="N310" i="2"/>
  <c r="N298" i="2"/>
  <c r="N292" i="2"/>
  <c r="N277" i="2"/>
  <c r="N269" i="2"/>
  <c r="N254" i="2"/>
  <c r="N249" i="2"/>
  <c r="N237" i="2"/>
  <c r="N226" i="2"/>
  <c r="N212" i="2"/>
  <c r="N205" i="2"/>
  <c r="N196" i="2"/>
  <c r="N182" i="2"/>
  <c r="N173" i="2"/>
  <c r="N156" i="2"/>
  <c r="N144" i="2"/>
  <c r="N134" i="2"/>
  <c r="N116" i="2"/>
  <c r="N110" i="2"/>
  <c r="N95" i="2"/>
  <c r="N58" i="2"/>
  <c r="N75" i="2"/>
  <c r="N67" i="2"/>
  <c r="N37" i="2"/>
  <c r="N9" i="2"/>
  <c r="N349" i="2"/>
  <c r="N392" i="2"/>
  <c r="N375" i="2"/>
  <c r="N402" i="2"/>
  <c r="N435" i="2"/>
  <c r="N488" i="2"/>
  <c r="N501" i="2"/>
  <c r="N354" i="2"/>
  <c r="N345" i="2"/>
  <c r="N330" i="2"/>
  <c r="N321" i="2"/>
  <c r="N309" i="2"/>
  <c r="N301" i="2"/>
  <c r="N286" i="2"/>
  <c r="N276" i="2"/>
  <c r="N256" i="2"/>
  <c r="N259" i="2"/>
  <c r="N245" i="2"/>
  <c r="N234" i="2"/>
  <c r="N223" i="2"/>
  <c r="N215" i="2"/>
  <c r="N202" i="2"/>
  <c r="N191" i="2"/>
  <c r="N180" i="2"/>
  <c r="N169" i="2"/>
  <c r="N152" i="2"/>
  <c r="N142" i="2"/>
  <c r="N132" i="2"/>
  <c r="N119" i="2"/>
  <c r="N105" i="2"/>
  <c r="N92" i="2"/>
  <c r="N51" i="2"/>
  <c r="N81" i="2"/>
  <c r="N64" i="2"/>
  <c r="N31" i="2"/>
  <c r="N7" i="2"/>
  <c r="N382" i="2"/>
  <c r="N374" i="2"/>
  <c r="N405" i="2"/>
  <c r="N410" i="2"/>
  <c r="N447" i="2"/>
  <c r="N475" i="2"/>
  <c r="N527" i="2"/>
  <c r="N352" i="2"/>
  <c r="N331" i="2"/>
  <c r="N337" i="2"/>
  <c r="N320" i="2"/>
  <c r="N305" i="2"/>
  <c r="N296" i="2"/>
  <c r="N282" i="2"/>
  <c r="N275" i="2"/>
  <c r="N266" i="2"/>
  <c r="N260" i="2"/>
  <c r="N246" i="2"/>
  <c r="N233" i="2"/>
  <c r="N224" i="2"/>
  <c r="N213" i="2"/>
  <c r="N201" i="2"/>
  <c r="N190" i="2"/>
  <c r="N179" i="2"/>
  <c r="N168" i="2"/>
  <c r="N154" i="2"/>
  <c r="N139" i="2"/>
  <c r="N131" i="2"/>
  <c r="N118" i="2"/>
  <c r="N104" i="2"/>
  <c r="N90" i="2"/>
  <c r="N49" i="2"/>
  <c r="N77" i="2"/>
  <c r="N63" i="2"/>
  <c r="N30" i="2"/>
  <c r="N6" i="2"/>
  <c r="N388" i="2"/>
  <c r="N370" i="2"/>
  <c r="N396" i="2"/>
  <c r="N457" i="2"/>
  <c r="N522" i="2"/>
  <c r="N350" i="2"/>
  <c r="N336" i="2"/>
  <c r="N328" i="2"/>
  <c r="N316" i="2"/>
  <c r="N302" i="2"/>
  <c r="N300" i="2"/>
  <c r="N287" i="2"/>
  <c r="N274" i="2"/>
  <c r="N265" i="2"/>
  <c r="N257" i="2"/>
  <c r="N242" i="2"/>
  <c r="N232" i="2"/>
  <c r="N221" i="2"/>
  <c r="N209" i="2"/>
  <c r="N200" i="2"/>
  <c r="N188" i="2"/>
  <c r="N177" i="2"/>
  <c r="N167" i="2"/>
  <c r="N150" i="2"/>
  <c r="N138" i="2"/>
  <c r="N129" i="2"/>
  <c r="N115" i="2"/>
  <c r="N102" i="2"/>
  <c r="N86" i="2"/>
  <c r="N47" i="2"/>
  <c r="N74" i="2"/>
  <c r="N45" i="2"/>
  <c r="N29" i="2"/>
  <c r="N386" i="2"/>
  <c r="N394" i="2"/>
  <c r="N412" i="2"/>
  <c r="N462" i="2"/>
  <c r="N496" i="2"/>
  <c r="N21" i="2"/>
  <c r="N383" i="2"/>
  <c r="N387" i="2"/>
  <c r="N408" i="2"/>
  <c r="N421" i="2"/>
  <c r="N465" i="2"/>
  <c r="N514" i="2"/>
  <c r="N22" i="2"/>
  <c r="N62" i="9"/>
  <c r="N348" i="2"/>
  <c r="N332" i="2"/>
  <c r="N325" i="2"/>
  <c r="N314" i="2"/>
  <c r="N303" i="2"/>
  <c r="N294" i="2"/>
  <c r="N283" i="2"/>
  <c r="N271" i="2"/>
  <c r="N262" i="2"/>
  <c r="N252" i="2"/>
  <c r="N240" i="2"/>
  <c r="N229" i="2"/>
  <c r="N217" i="2"/>
  <c r="N208" i="2"/>
  <c r="N197" i="2"/>
  <c r="N185" i="2"/>
  <c r="N175" i="2"/>
  <c r="N163" i="2"/>
  <c r="N147" i="2"/>
  <c r="N128" i="2"/>
  <c r="N124" i="2"/>
  <c r="N111" i="2"/>
  <c r="N100" i="2"/>
  <c r="N60" i="2"/>
  <c r="N84" i="2"/>
  <c r="N69" i="2"/>
  <c r="N39" i="2"/>
  <c r="N27" i="2"/>
  <c r="N385" i="2"/>
  <c r="N356" i="2"/>
  <c r="N423" i="2"/>
  <c r="N464" i="2"/>
  <c r="N513" i="2"/>
  <c r="N778" i="9"/>
  <c r="Q137" i="10"/>
  <c r="R137" i="10" s="1" a="1"/>
  <c r="R137" i="10" s="1"/>
  <c r="Q276" i="10"/>
  <c r="R276" i="10" s="1" a="1"/>
  <c r="R276" i="10" s="1"/>
  <c r="Q479" i="10"/>
  <c r="R479" i="10" s="1" a="1"/>
  <c r="R479" i="10" s="1"/>
  <c r="Q346" i="14"/>
  <c r="R346" i="14" s="1" a="1"/>
  <c r="R346" i="14" s="1"/>
  <c r="N7" i="17"/>
  <c r="N8" i="17"/>
  <c r="N135" i="17"/>
  <c r="N271" i="17"/>
  <c r="N191" i="17"/>
  <c r="N534" i="17"/>
  <c r="N569" i="17"/>
  <c r="N375" i="17"/>
  <c r="N598" i="17"/>
  <c r="P12" i="22"/>
  <c r="P38" i="22"/>
  <c r="P86" i="22"/>
  <c r="P94" i="22"/>
  <c r="P127" i="22"/>
  <c r="P147" i="22"/>
  <c r="N11" i="17"/>
  <c r="N63" i="17"/>
  <c r="N131" i="17"/>
  <c r="N259" i="17"/>
  <c r="N265" i="17"/>
  <c r="N502" i="17"/>
  <c r="N441" i="17"/>
  <c r="N366" i="17"/>
  <c r="N580" i="17"/>
  <c r="Q18" i="10"/>
  <c r="R18" i="10" s="1" a="1"/>
  <c r="R18" i="10" s="1"/>
  <c r="Q411" i="10"/>
  <c r="R411" i="10" s="1" a="1"/>
  <c r="R411" i="10" s="1"/>
  <c r="Q577" i="10"/>
  <c r="R577" i="10" s="1" a="1"/>
  <c r="R577" i="10" s="1"/>
  <c r="N38" i="17"/>
  <c r="N77" i="17"/>
  <c r="N123" i="17"/>
  <c r="N235" i="17"/>
  <c r="N257" i="17"/>
  <c r="N397" i="17"/>
  <c r="N409" i="17"/>
  <c r="N315" i="17"/>
  <c r="N393" i="17"/>
  <c r="P2" i="22"/>
  <c r="P21" i="22"/>
  <c r="P55" i="22"/>
  <c r="P84" i="22"/>
  <c r="P114" i="22"/>
  <c r="P180" i="22"/>
  <c r="P182" i="22"/>
  <c r="N17" i="17"/>
  <c r="N121" i="17"/>
  <c r="N80" i="17"/>
  <c r="N188" i="17"/>
  <c r="N185" i="17"/>
  <c r="N501" i="17"/>
  <c r="N554" i="17"/>
  <c r="N476" i="17"/>
  <c r="P346" i="14"/>
  <c r="P104" i="14"/>
  <c r="P397" i="10"/>
  <c r="P196" i="10"/>
  <c r="P11" i="10"/>
  <c r="Q304" i="10"/>
  <c r="R304" i="10" s="1" a="1"/>
  <c r="R304" i="10" s="1"/>
  <c r="Q402" i="10"/>
  <c r="R402" i="10" s="1" a="1"/>
  <c r="R402" i="10" s="1"/>
  <c r="Q121" i="10"/>
  <c r="R121" i="10" s="1" a="1"/>
  <c r="R121" i="10" s="1"/>
  <c r="Q392" i="10"/>
  <c r="R392" i="10" s="1" a="1"/>
  <c r="R392" i="10" s="1"/>
  <c r="Q86" i="10"/>
  <c r="R86" i="10" s="1" a="1"/>
  <c r="R86" i="10" s="1"/>
  <c r="Q415" i="10"/>
  <c r="R415" i="10" s="1" a="1"/>
  <c r="R415" i="10" s="1"/>
  <c r="Q134" i="10"/>
  <c r="R134" i="10" s="1" a="1"/>
  <c r="R134" i="10" s="1"/>
  <c r="Q149" i="10"/>
  <c r="R149" i="10" s="1" a="1"/>
  <c r="R149" i="10" s="1"/>
  <c r="Q348" i="10"/>
  <c r="R348" i="10" s="1" a="1"/>
  <c r="R348" i="10" s="1"/>
  <c r="Q76" i="10"/>
  <c r="R76" i="10" s="1" a="1"/>
  <c r="R76" i="10" s="1"/>
  <c r="Q435" i="10"/>
  <c r="R435" i="10" s="1" a="1"/>
  <c r="R435" i="10" s="1"/>
  <c r="Q195" i="10"/>
  <c r="R195" i="10" s="1" a="1"/>
  <c r="R195" i="10" s="1"/>
  <c r="Q270" i="10"/>
  <c r="R270" i="10" s="1" a="1"/>
  <c r="R270" i="10" s="1"/>
  <c r="Q232" i="10"/>
  <c r="R232" i="10" s="1" a="1"/>
  <c r="R232" i="10" s="1"/>
  <c r="Q258" i="10"/>
  <c r="R258" i="10" s="1" a="1"/>
  <c r="R258" i="10" s="1"/>
  <c r="Q336" i="10"/>
  <c r="R336" i="10" s="1" a="1"/>
  <c r="R336" i="10" s="1"/>
  <c r="Q477" i="10"/>
  <c r="R477" i="10" s="1" a="1"/>
  <c r="R477" i="10" s="1"/>
  <c r="Q511" i="10"/>
  <c r="R511" i="10" s="1" a="1"/>
  <c r="R511" i="10" s="1"/>
  <c r="Q561" i="10"/>
  <c r="R561" i="10" s="1" a="1"/>
  <c r="R561" i="10" s="1"/>
  <c r="Q613" i="10"/>
  <c r="R613" i="10" s="1" a="1"/>
  <c r="R613" i="10" s="1"/>
  <c r="Q657" i="10"/>
  <c r="R657" i="10" s="1" a="1"/>
  <c r="R657" i="10" s="1"/>
  <c r="Q749" i="10"/>
  <c r="R749" i="10" s="1" a="1"/>
  <c r="R749" i="10" s="1"/>
  <c r="Q799" i="10"/>
  <c r="R799" i="10" s="1" a="1"/>
  <c r="R799" i="10" s="1"/>
  <c r="Q156" i="14"/>
  <c r="R156" i="14" s="1" a="1"/>
  <c r="R156" i="14" s="1"/>
  <c r="Q229" i="14"/>
  <c r="R229" i="14" s="1" a="1"/>
  <c r="R229" i="14" s="1"/>
  <c r="Q148" i="22"/>
  <c r="S148" i="22" s="1" a="1"/>
  <c r="S148" i="22" s="1"/>
  <c r="Q342" i="1"/>
  <c r="P53" i="10"/>
  <c r="P290" i="10"/>
  <c r="P612" i="10"/>
  <c r="N151" i="15"/>
  <c r="N656" i="9"/>
  <c r="N6" i="9"/>
  <c r="N195" i="9"/>
  <c r="N19" i="2"/>
  <c r="N500" i="2"/>
  <c r="N502" i="2"/>
  <c r="N504" i="2"/>
  <c r="N938" i="15"/>
  <c r="N250" i="15"/>
  <c r="N523" i="9"/>
  <c r="N127" i="9"/>
  <c r="Q138" i="10"/>
  <c r="R138" i="10" s="1" a="1"/>
  <c r="R138" i="10" s="1"/>
  <c r="Q279" i="10"/>
  <c r="R279" i="10" s="1" a="1"/>
  <c r="R279" i="10" s="1"/>
  <c r="Q377" i="10"/>
  <c r="R377" i="10" s="1" a="1"/>
  <c r="R377" i="10" s="1"/>
  <c r="Q32" i="10"/>
  <c r="R32" i="10" s="1" a="1"/>
  <c r="R32" i="10" s="1"/>
  <c r="Q378" i="10"/>
  <c r="R378" i="10" s="1" a="1"/>
  <c r="R378" i="10" s="1"/>
  <c r="Q72" i="10"/>
  <c r="R72" i="10" s="1" a="1"/>
  <c r="R72" i="10" s="1"/>
  <c r="Q351" i="10"/>
  <c r="R351" i="10" s="1" a="1"/>
  <c r="R351" i="10" s="1"/>
  <c r="Q120" i="10"/>
  <c r="R120" i="10" s="1" a="1"/>
  <c r="R120" i="10" s="1"/>
  <c r="Q133" i="10"/>
  <c r="R133" i="10" s="1" a="1"/>
  <c r="R133" i="10" s="1"/>
  <c r="Q284" i="10"/>
  <c r="R284" i="10" s="1" a="1"/>
  <c r="R284" i="10" s="1"/>
  <c r="Q52" i="10"/>
  <c r="R52" i="10" s="1" a="1"/>
  <c r="R52" i="10" s="1"/>
  <c r="Q427" i="10"/>
  <c r="R427" i="10" s="1" a="1"/>
  <c r="R427" i="10" s="1"/>
  <c r="Q131" i="10"/>
  <c r="R131" i="10" s="1" a="1"/>
  <c r="R131" i="10" s="1"/>
  <c r="Q320" i="10"/>
  <c r="R320" i="10" s="1" a="1"/>
  <c r="R320" i="10" s="1"/>
  <c r="Q272" i="10"/>
  <c r="R272" i="10" s="1" a="1"/>
  <c r="R272" i="10" s="1"/>
  <c r="Q94" i="10"/>
  <c r="R94" i="10" s="1" a="1"/>
  <c r="R94" i="10" s="1"/>
  <c r="Q407" i="10"/>
  <c r="R407" i="10" s="1" a="1"/>
  <c r="R407" i="10" s="1"/>
  <c r="Q480" i="10"/>
  <c r="R480" i="10" s="1" a="1"/>
  <c r="R480" i="10" s="1"/>
  <c r="Q524" i="10"/>
  <c r="R524" i="10" s="1" a="1"/>
  <c r="R524" i="10" s="1"/>
  <c r="Q564" i="10"/>
  <c r="R564" i="10" s="1" a="1"/>
  <c r="R564" i="10" s="1"/>
  <c r="Q621" i="10"/>
  <c r="R621" i="10" s="1" a="1"/>
  <c r="R621" i="10" s="1"/>
  <c r="Q670" i="10"/>
  <c r="R670" i="10" s="1" a="1"/>
  <c r="R670" i="10" s="1"/>
  <c r="Q732" i="10"/>
  <c r="R732" i="10" s="1" a="1"/>
  <c r="R732" i="10" s="1"/>
  <c r="Q822" i="10"/>
  <c r="R822" i="10" s="1" a="1"/>
  <c r="R822" i="10" s="1"/>
  <c r="Q16" i="14"/>
  <c r="R16" i="14" s="1" a="1"/>
  <c r="R16" i="14" s="1"/>
  <c r="Q266" i="14"/>
  <c r="R266" i="14" s="1" a="1"/>
  <c r="R266" i="14" s="1"/>
  <c r="Q170" i="22"/>
  <c r="S170" i="22" s="1" a="1"/>
  <c r="S170" i="22" s="1"/>
  <c r="Q375" i="1"/>
  <c r="Q400" i="1"/>
  <c r="P72" i="10"/>
  <c r="P350" i="10"/>
  <c r="P774" i="10"/>
  <c r="N402" i="9"/>
  <c r="N14" i="15"/>
  <c r="Q126" i="10"/>
  <c r="R126" i="10" s="1" a="1"/>
  <c r="R126" i="10" s="1"/>
  <c r="Q238" i="10"/>
  <c r="R238" i="10" s="1" a="1"/>
  <c r="R238" i="10" s="1"/>
  <c r="Q7" i="10"/>
  <c r="R7" i="10" s="1" a="1"/>
  <c r="R7" i="10" s="1"/>
  <c r="Q278" i="10"/>
  <c r="R278" i="10" s="1" a="1"/>
  <c r="R278" i="10" s="1"/>
  <c r="Q391" i="10"/>
  <c r="R391" i="10" s="1" a="1"/>
  <c r="R391" i="10" s="1"/>
  <c r="Q326" i="10"/>
  <c r="R326" i="10" s="1" a="1"/>
  <c r="R326" i="10" s="1"/>
  <c r="Q17" i="10"/>
  <c r="R17" i="10" s="1" a="1"/>
  <c r="R17" i="10" s="1"/>
  <c r="Q21" i="10"/>
  <c r="R21" i="10" s="1" a="1"/>
  <c r="R21" i="10" s="1"/>
  <c r="Q260" i="10"/>
  <c r="R260" i="10" s="1" a="1"/>
  <c r="R260" i="10" s="1"/>
  <c r="Q373" i="10"/>
  <c r="R373" i="10" s="1" a="1"/>
  <c r="R373" i="10" s="1"/>
  <c r="Q323" i="10"/>
  <c r="R323" i="10" s="1" a="1"/>
  <c r="R323" i="10" s="1"/>
  <c r="Q115" i="10"/>
  <c r="R115" i="10" s="1" a="1"/>
  <c r="R115" i="10" s="1"/>
  <c r="Q153" i="10"/>
  <c r="R153" i="10" s="1" a="1"/>
  <c r="R153" i="10" s="1"/>
  <c r="Q358" i="10"/>
  <c r="R358" i="10" s="1" a="1"/>
  <c r="R358" i="10" s="1"/>
  <c r="Q423" i="10"/>
  <c r="R423" i="10" s="1" a="1"/>
  <c r="R423" i="10" s="1"/>
  <c r="Q450" i="10"/>
  <c r="R450" i="10" s="1" a="1"/>
  <c r="R450" i="10" s="1"/>
  <c r="Q492" i="10"/>
  <c r="R492" i="10" s="1" a="1"/>
  <c r="R492" i="10" s="1"/>
  <c r="Q529" i="10"/>
  <c r="R529" i="10" s="1" a="1"/>
  <c r="R529" i="10" s="1"/>
  <c r="Q581" i="10"/>
  <c r="R581" i="10" s="1" a="1"/>
  <c r="R581" i="10" s="1"/>
  <c r="Q637" i="10"/>
  <c r="R637" i="10" s="1" a="1"/>
  <c r="R637" i="10" s="1"/>
  <c r="Q681" i="10"/>
  <c r="R681" i="10" s="1" a="1"/>
  <c r="R681" i="10" s="1"/>
  <c r="Q731" i="10"/>
  <c r="R731" i="10" s="1" a="1"/>
  <c r="R731" i="10" s="1"/>
  <c r="Q157" i="14"/>
  <c r="R157" i="14" s="1" a="1"/>
  <c r="R157" i="14" s="1"/>
  <c r="Q163" i="14"/>
  <c r="R163" i="14" s="1" a="1"/>
  <c r="R163" i="14" s="1"/>
  <c r="Q198" i="22"/>
  <c r="S198" i="22" s="1" a="1"/>
  <c r="S198" i="22" s="1"/>
  <c r="Q112" i="22"/>
  <c r="S112" i="22" s="1" a="1"/>
  <c r="S112" i="22" s="1"/>
  <c r="Q86" i="22"/>
  <c r="S86" i="22" s="1" a="1"/>
  <c r="S86" i="22" s="1"/>
  <c r="Q42" i="22"/>
  <c r="S42" i="22" s="1" a="1"/>
  <c r="S42" i="22" s="1"/>
  <c r="Q503" i="14"/>
  <c r="R503" i="14" s="1" a="1"/>
  <c r="R503" i="14" s="1"/>
  <c r="Q440" i="14"/>
  <c r="R440" i="14" s="1" a="1"/>
  <c r="R440" i="14" s="1"/>
  <c r="Q373" i="14"/>
  <c r="R373" i="14" s="1" a="1"/>
  <c r="R373" i="14" s="1"/>
  <c r="Q357" i="14"/>
  <c r="R357" i="14" s="1" a="1"/>
  <c r="R357" i="14" s="1"/>
  <c r="Q341" i="14"/>
  <c r="R341" i="14" s="1" a="1"/>
  <c r="R341" i="14" s="1"/>
  <c r="Q297" i="14"/>
  <c r="R297" i="14" s="1" a="1"/>
  <c r="R297" i="14" s="1"/>
  <c r="Q243" i="14"/>
  <c r="R243" i="14" s="1" a="1"/>
  <c r="R243" i="14" s="1"/>
  <c r="Q277" i="14"/>
  <c r="R277" i="14" s="1" a="1"/>
  <c r="R277" i="14" s="1"/>
  <c r="Q219" i="14"/>
  <c r="R219" i="14" s="1" a="1"/>
  <c r="R219" i="14" s="1"/>
  <c r="Q185" i="14"/>
  <c r="R185" i="14" s="1" a="1"/>
  <c r="R185" i="14" s="1"/>
  <c r="Q23" i="14"/>
  <c r="R23" i="14" s="1" a="1"/>
  <c r="R23" i="14" s="1"/>
  <c r="Q38" i="14"/>
  <c r="R38" i="14" s="1" a="1"/>
  <c r="R38" i="14" s="1"/>
  <c r="Q110" i="14"/>
  <c r="R110" i="14" s="1" a="1"/>
  <c r="R110" i="14" s="1"/>
  <c r="Q95" i="14"/>
  <c r="R95" i="14" s="1" a="1"/>
  <c r="R95" i="14" s="1"/>
  <c r="Q4" i="14"/>
  <c r="R4" i="14" s="1" a="1"/>
  <c r="R4" i="14" s="1"/>
  <c r="Q32" i="14"/>
  <c r="R32" i="14" s="1" a="1"/>
  <c r="R32" i="14" s="1"/>
  <c r="Q13" i="14"/>
  <c r="R13" i="14" s="1" a="1"/>
  <c r="R13" i="14" s="1"/>
  <c r="Q113" i="14"/>
  <c r="R113" i="14" s="1" a="1"/>
  <c r="R113" i="14" s="1"/>
  <c r="Q121" i="14"/>
  <c r="R121" i="14" s="1" a="1"/>
  <c r="R121" i="14" s="1"/>
  <c r="Q116" i="14"/>
  <c r="R116" i="14" s="1" a="1"/>
  <c r="R116" i="14" s="1"/>
  <c r="Q17" i="14"/>
  <c r="R17" i="14" s="1" a="1"/>
  <c r="R17" i="14" s="1"/>
  <c r="Q795" i="10"/>
  <c r="R795" i="10" s="1" a="1"/>
  <c r="R795" i="10" s="1"/>
  <c r="Q820" i="10"/>
  <c r="R820" i="10" s="1" a="1"/>
  <c r="R820" i="10" s="1"/>
  <c r="Q800" i="10"/>
  <c r="R800" i="10" s="1" a="1"/>
  <c r="R800" i="10" s="1"/>
  <c r="Q783" i="10"/>
  <c r="R783" i="10" s="1" a="1"/>
  <c r="R783" i="10" s="1"/>
  <c r="Q780" i="10"/>
  <c r="R780" i="10" s="1" a="1"/>
  <c r="R780" i="10" s="1"/>
  <c r="Q755" i="10"/>
  <c r="R755" i="10" s="1" a="1"/>
  <c r="R755" i="10" s="1"/>
  <c r="Q774" i="10"/>
  <c r="R774" i="10" s="1" a="1"/>
  <c r="R774" i="10" s="1"/>
  <c r="Q719" i="10"/>
  <c r="R719" i="10" s="1" a="1"/>
  <c r="R719" i="10" s="1"/>
  <c r="Q737" i="10"/>
  <c r="R737" i="10" s="1" a="1"/>
  <c r="R737" i="10" s="1"/>
  <c r="Q740" i="10"/>
  <c r="R740" i="10" s="1" a="1"/>
  <c r="R740" i="10" s="1"/>
  <c r="Q154" i="22"/>
  <c r="S154" i="22" s="1" a="1"/>
  <c r="S154" i="22" s="1"/>
  <c r="Q105" i="22"/>
  <c r="S105" i="22" s="1" a="1"/>
  <c r="S105" i="22" s="1"/>
  <c r="Q59" i="22"/>
  <c r="S59" i="22" s="1" a="1"/>
  <c r="S59" i="22" s="1"/>
  <c r="Q12" i="22"/>
  <c r="S12" i="22" s="1" a="1"/>
  <c r="S12" i="22" s="1"/>
  <c r="Q480" i="14"/>
  <c r="R480" i="14" s="1" a="1"/>
  <c r="R480" i="14" s="1"/>
  <c r="Q362" i="14"/>
  <c r="R362" i="14" s="1" a="1"/>
  <c r="R362" i="14" s="1"/>
  <c r="Q396" i="14"/>
  <c r="R396" i="14" s="1" a="1"/>
  <c r="R396" i="14" s="1"/>
  <c r="Q342" i="14"/>
  <c r="R342" i="14" s="1" a="1"/>
  <c r="R342" i="14" s="1"/>
  <c r="Q313" i="14"/>
  <c r="R313" i="14" s="1" a="1"/>
  <c r="R313" i="14" s="1"/>
  <c r="Q294" i="14"/>
  <c r="R294" i="14" s="1" a="1"/>
  <c r="R294" i="14" s="1"/>
  <c r="Q250" i="14"/>
  <c r="R250" i="14" s="1" a="1"/>
  <c r="R250" i="14" s="1"/>
  <c r="Q268" i="14"/>
  <c r="R268" i="14" s="1" a="1"/>
  <c r="R268" i="14" s="1"/>
  <c r="Q212" i="14"/>
  <c r="R212" i="14" s="1" a="1"/>
  <c r="R212" i="14" s="1"/>
  <c r="Q183" i="14"/>
  <c r="R183" i="14" s="1" a="1"/>
  <c r="R183" i="14" s="1"/>
  <c r="Q6" i="14"/>
  <c r="R6" i="14" s="1" a="1"/>
  <c r="R6" i="14" s="1"/>
  <c r="Q78" i="14"/>
  <c r="R78" i="14" s="1" a="1"/>
  <c r="R78" i="14" s="1"/>
  <c r="Q69" i="14"/>
  <c r="R69" i="14" s="1" a="1"/>
  <c r="R69" i="14" s="1"/>
  <c r="Q159" i="14"/>
  <c r="R159" i="14" s="1" a="1"/>
  <c r="R159" i="14" s="1"/>
  <c r="Q28" i="14"/>
  <c r="R28" i="14" s="1" a="1"/>
  <c r="R28" i="14" s="1"/>
  <c r="Q133" i="14"/>
  <c r="R133" i="14" s="1" a="1"/>
  <c r="R133" i="14" s="1"/>
  <c r="Q64" i="14"/>
  <c r="R64" i="14" s="1" a="1"/>
  <c r="R64" i="14" s="1"/>
  <c r="Q87" i="14"/>
  <c r="R87" i="14" s="1" a="1"/>
  <c r="R87" i="14" s="1"/>
  <c r="Q21" i="14"/>
  <c r="R21" i="14" s="1" a="1"/>
  <c r="R21" i="14" s="1"/>
  <c r="Q124" i="14"/>
  <c r="R124" i="14" s="1" a="1"/>
  <c r="R124" i="14" s="1"/>
  <c r="Q2" i="14"/>
  <c r="R2" i="14" s="1" a="1"/>
  <c r="R2" i="14" s="1"/>
  <c r="Q810" i="10"/>
  <c r="R810" i="10" s="1" a="1"/>
  <c r="R810" i="10" s="1"/>
  <c r="Q813" i="10"/>
  <c r="R813" i="10" s="1" a="1"/>
  <c r="R813" i="10" s="1"/>
  <c r="Q807" i="10"/>
  <c r="R807" i="10" s="1" a="1"/>
  <c r="R807" i="10" s="1"/>
  <c r="Q790" i="10"/>
  <c r="R790" i="10" s="1" a="1"/>
  <c r="R790" i="10" s="1"/>
  <c r="Q785" i="10"/>
  <c r="R785" i="10" s="1" a="1"/>
  <c r="R785" i="10" s="1"/>
  <c r="Q769" i="10"/>
  <c r="R769" i="10" s="1" a="1"/>
  <c r="R769" i="10" s="1"/>
  <c r="Q758" i="10"/>
  <c r="R758" i="10" s="1" a="1"/>
  <c r="R758" i="10" s="1"/>
  <c r="Q726" i="10"/>
  <c r="R726" i="10" s="1" a="1"/>
  <c r="R726" i="10" s="1"/>
  <c r="Q720" i="10"/>
  <c r="R720" i="10" s="1" a="1"/>
  <c r="R720" i="10" s="1"/>
  <c r="Q754" i="10"/>
  <c r="R754" i="10" s="1" a="1"/>
  <c r="R754" i="10" s="1"/>
  <c r="Q713" i="10"/>
  <c r="R713" i="10" s="1" a="1"/>
  <c r="R713" i="10" s="1"/>
  <c r="Q158" i="22"/>
  <c r="S158" i="22" s="1" a="1"/>
  <c r="S158" i="22" s="1"/>
  <c r="Q81" i="22"/>
  <c r="S81" i="22" s="1" a="1"/>
  <c r="S81" i="22" s="1"/>
  <c r="Q20" i="22"/>
  <c r="S20" i="22" s="1" a="1"/>
  <c r="S20" i="22" s="1"/>
  <c r="Q484" i="14"/>
  <c r="R484" i="14" s="1" a="1"/>
  <c r="R484" i="14" s="1"/>
  <c r="Q365" i="14"/>
  <c r="R365" i="14" s="1" a="1"/>
  <c r="R365" i="14" s="1"/>
  <c r="Q361" i="14"/>
  <c r="R361" i="14" s="1" a="1"/>
  <c r="R361" i="14" s="1"/>
  <c r="Q325" i="14"/>
  <c r="R325" i="14" s="1" a="1"/>
  <c r="R325" i="14" s="1"/>
  <c r="Q239" i="14"/>
  <c r="R239" i="14" s="1" a="1"/>
  <c r="R239" i="14" s="1"/>
  <c r="Q252" i="14"/>
  <c r="R252" i="14" s="1" a="1"/>
  <c r="R252" i="14" s="1"/>
  <c r="Q220" i="14"/>
  <c r="R220" i="14" s="1" a="1"/>
  <c r="R220" i="14" s="1"/>
  <c r="Q15" i="14"/>
  <c r="R15" i="14" s="1" a="1"/>
  <c r="R15" i="14" s="1"/>
  <c r="Q54" i="14"/>
  <c r="R54" i="14" s="1" a="1"/>
  <c r="R54" i="14" s="1"/>
  <c r="Q72" i="14"/>
  <c r="R72" i="14" s="1" a="1"/>
  <c r="R72" i="14" s="1"/>
  <c r="Q56" i="14"/>
  <c r="R56" i="14" s="1" a="1"/>
  <c r="R56" i="14" s="1"/>
  <c r="Q96" i="14"/>
  <c r="R96" i="14" s="1" a="1"/>
  <c r="R96" i="14" s="1"/>
  <c r="Q85" i="14"/>
  <c r="R85" i="14" s="1" a="1"/>
  <c r="R85" i="14" s="1"/>
  <c r="Q111" i="14"/>
  <c r="R111" i="14" s="1" a="1"/>
  <c r="R111" i="14" s="1"/>
  <c r="Q134" i="14"/>
  <c r="R134" i="14" s="1" a="1"/>
  <c r="R134" i="14" s="1"/>
  <c r="Q57" i="14"/>
  <c r="R57" i="14" s="1" a="1"/>
  <c r="R57" i="14" s="1"/>
  <c r="Q833" i="10"/>
  <c r="R833" i="10" s="1" a="1"/>
  <c r="R833" i="10" s="1"/>
  <c r="Q176" i="22"/>
  <c r="S176" i="22" s="1" a="1"/>
  <c r="S176" i="22" s="1"/>
  <c r="Q75" i="22"/>
  <c r="S75" i="22" s="1" a="1"/>
  <c r="S75" i="22" s="1"/>
  <c r="Q10" i="22"/>
  <c r="S10" i="22" s="1" a="1"/>
  <c r="S10" i="22" s="1"/>
  <c r="Q442" i="14"/>
  <c r="R442" i="14" s="1" a="1"/>
  <c r="R442" i="14" s="1"/>
  <c r="Q377" i="14"/>
  <c r="R377" i="14" s="1" a="1"/>
  <c r="R377" i="14" s="1"/>
  <c r="Q348" i="14"/>
  <c r="R348" i="14" s="1" a="1"/>
  <c r="R348" i="14" s="1"/>
  <c r="Q304" i="14"/>
  <c r="R304" i="14" s="1" a="1"/>
  <c r="R304" i="14" s="1"/>
  <c r="Q255" i="14"/>
  <c r="R255" i="14" s="1" a="1"/>
  <c r="R255" i="14" s="1"/>
  <c r="Q256" i="14"/>
  <c r="R256" i="14" s="1" a="1"/>
  <c r="R256" i="14" s="1"/>
  <c r="Q199" i="14"/>
  <c r="R199" i="14" s="1" a="1"/>
  <c r="R199" i="14" s="1"/>
  <c r="Q39" i="14"/>
  <c r="R39" i="14" s="1" a="1"/>
  <c r="R39" i="14" s="1"/>
  <c r="Q58" i="14"/>
  <c r="R58" i="14" s="1" a="1"/>
  <c r="R58" i="14" s="1"/>
  <c r="Q107" i="14"/>
  <c r="R107" i="14" s="1" a="1"/>
  <c r="R107" i="14" s="1"/>
  <c r="Q12" i="14"/>
  <c r="R12" i="14" s="1" a="1"/>
  <c r="R12" i="14" s="1"/>
  <c r="Q125" i="14"/>
  <c r="R125" i="14" s="1" a="1"/>
  <c r="R125" i="14" s="1"/>
  <c r="Q109" i="14"/>
  <c r="R109" i="14" s="1" a="1"/>
  <c r="R109" i="14" s="1"/>
  <c r="Q122" i="14"/>
  <c r="R122" i="14" s="1" a="1"/>
  <c r="R122" i="14" s="1"/>
  <c r="Q140" i="14"/>
  <c r="R140" i="14" s="1" a="1"/>
  <c r="R140" i="14" s="1"/>
  <c r="Q149" i="14"/>
  <c r="R149" i="14" s="1" a="1"/>
  <c r="R149" i="14" s="1"/>
  <c r="Q803" i="10"/>
  <c r="R803" i="10" s="1" a="1"/>
  <c r="R803" i="10" s="1"/>
  <c r="Q815" i="10"/>
  <c r="R815" i="10" s="1" a="1"/>
  <c r="R815" i="10" s="1"/>
  <c r="Q776" i="10"/>
  <c r="R776" i="10" s="1" a="1"/>
  <c r="R776" i="10" s="1"/>
  <c r="Q761" i="10"/>
  <c r="R761" i="10" s="1" a="1"/>
  <c r="R761" i="10" s="1"/>
  <c r="Q756" i="10"/>
  <c r="R756" i="10" s="1" a="1"/>
  <c r="R756" i="10" s="1"/>
  <c r="Q735" i="10"/>
  <c r="R735" i="10" s="1" a="1"/>
  <c r="R735" i="10" s="1"/>
  <c r="Q746" i="10"/>
  <c r="R746" i="10" s="1" a="1"/>
  <c r="R746" i="10" s="1"/>
  <c r="Q712" i="10"/>
  <c r="R712" i="10" s="1" a="1"/>
  <c r="R712" i="10" s="1"/>
  <c r="Q700" i="10"/>
  <c r="R700" i="10" s="1" a="1"/>
  <c r="R700" i="10" s="1"/>
  <c r="Q689" i="10"/>
  <c r="R689" i="10" s="1" a="1"/>
  <c r="R689" i="10" s="1"/>
  <c r="Q678" i="10"/>
  <c r="R678" i="10" s="1" a="1"/>
  <c r="R678" i="10" s="1"/>
  <c r="Q667" i="10"/>
  <c r="R667" i="10" s="1" a="1"/>
  <c r="R667" i="10" s="1"/>
  <c r="Q654" i="10"/>
  <c r="R654" i="10" s="1" a="1"/>
  <c r="R654" i="10" s="1"/>
  <c r="Q619" i="10"/>
  <c r="R619" i="10" s="1" a="1"/>
  <c r="R619" i="10" s="1"/>
  <c r="Q639" i="10"/>
  <c r="R639" i="10" s="1" a="1"/>
  <c r="R639" i="10" s="1"/>
  <c r="Q630" i="10"/>
  <c r="R630" i="10" s="1" a="1"/>
  <c r="R630" i="10" s="1"/>
  <c r="Q615" i="10"/>
  <c r="R615" i="10" s="1" a="1"/>
  <c r="R615" i="10" s="1"/>
  <c r="Q606" i="10"/>
  <c r="R606" i="10" s="1" a="1"/>
  <c r="R606" i="10" s="1"/>
  <c r="Q593" i="10"/>
  <c r="R593" i="10" s="1" a="1"/>
  <c r="R593" i="10" s="1"/>
  <c r="Q584" i="10"/>
  <c r="R584" i="10" s="1" a="1"/>
  <c r="R584" i="10" s="1"/>
  <c r="Q576" i="10"/>
  <c r="R576" i="10" s="1" a="1"/>
  <c r="R576" i="10" s="1"/>
  <c r="Q566" i="10"/>
  <c r="R566" i="10" s="1" a="1"/>
  <c r="R566" i="10" s="1"/>
  <c r="Q556" i="10"/>
  <c r="R556" i="10" s="1" a="1"/>
  <c r="R556" i="10" s="1"/>
  <c r="Q545" i="10"/>
  <c r="R545" i="10" s="1" a="1"/>
  <c r="R545" i="10" s="1"/>
  <c r="Q538" i="10"/>
  <c r="R538" i="10" s="1" a="1"/>
  <c r="R538" i="10" s="1"/>
  <c r="Q522" i="10"/>
  <c r="R522" i="10" s="1" a="1"/>
  <c r="R522" i="10" s="1"/>
  <c r="Q505" i="10"/>
  <c r="R505" i="10" s="1" a="1"/>
  <c r="R505" i="10" s="1"/>
  <c r="Q498" i="10"/>
  <c r="R498" i="10" s="1" a="1"/>
  <c r="R498" i="10" s="1"/>
  <c r="Q489" i="10"/>
  <c r="R489" i="10" s="1" a="1"/>
  <c r="R489" i="10" s="1"/>
  <c r="Q481" i="10"/>
  <c r="R481" i="10" s="1" a="1"/>
  <c r="R481" i="10" s="1"/>
  <c r="Q474" i="10"/>
  <c r="R474" i="10" s="1" a="1"/>
  <c r="R474" i="10" s="1"/>
  <c r="Q467" i="10"/>
  <c r="R467" i="10" s="1" a="1"/>
  <c r="R467" i="10" s="1"/>
  <c r="Q459" i="10"/>
  <c r="R459" i="10" s="1" a="1"/>
  <c r="R459" i="10" s="1"/>
  <c r="Q451" i="10"/>
  <c r="R451" i="10" s="1" a="1"/>
  <c r="R451" i="10" s="1"/>
  <c r="Q16" i="10"/>
  <c r="R16" i="10" s="1" a="1"/>
  <c r="R16" i="10" s="1"/>
  <c r="Q425" i="10"/>
  <c r="R425" i="10" s="1" a="1"/>
  <c r="R425" i="10" s="1"/>
  <c r="Q400" i="10"/>
  <c r="R400" i="10" s="1" a="1"/>
  <c r="R400" i="10" s="1"/>
  <c r="Q383" i="10"/>
  <c r="R383" i="10" s="1" a="1"/>
  <c r="R383" i="10" s="1"/>
  <c r="Q330" i="10"/>
  <c r="R330" i="10" s="1" a="1"/>
  <c r="R330" i="10" s="1"/>
  <c r="Q374" i="10"/>
  <c r="R374" i="10" s="1" a="1"/>
  <c r="R374" i="10" s="1"/>
  <c r="Q65" i="10"/>
  <c r="R65" i="10" s="1" a="1"/>
  <c r="R65" i="10" s="1"/>
  <c r="Q103" i="10"/>
  <c r="R103" i="10" s="1" a="1"/>
  <c r="R103" i="10" s="1"/>
  <c r="Q193" i="10"/>
  <c r="R193" i="10" s="1" a="1"/>
  <c r="R193" i="10" s="1"/>
  <c r="Q310" i="10"/>
  <c r="R310" i="10" s="1" a="1"/>
  <c r="R310" i="10" s="1"/>
  <c r="Q230" i="10"/>
  <c r="R230" i="10" s="1" a="1"/>
  <c r="R230" i="10" s="1"/>
  <c r="Q130" i="10"/>
  <c r="R130" i="10" s="1" a="1"/>
  <c r="R130" i="10" s="1"/>
  <c r="Q147" i="22"/>
  <c r="S147" i="22" s="1" a="1"/>
  <c r="S147" i="22" s="1"/>
  <c r="Q60" i="22"/>
  <c r="S60" i="22" s="1" a="1"/>
  <c r="S60" i="22" s="1"/>
  <c r="Q453" i="14"/>
  <c r="R453" i="14" s="1" a="1"/>
  <c r="R453" i="14" s="1"/>
  <c r="Q411" i="14"/>
  <c r="R411" i="14" s="1" a="1"/>
  <c r="R411" i="14" s="1"/>
  <c r="Q347" i="14"/>
  <c r="R347" i="14" s="1" a="1"/>
  <c r="R347" i="14" s="1"/>
  <c r="Q303" i="14"/>
  <c r="R303" i="14" s="1" a="1"/>
  <c r="R303" i="14" s="1"/>
  <c r="Q227" i="14"/>
  <c r="R227" i="14" s="1" a="1"/>
  <c r="R227" i="14" s="1"/>
  <c r="Q190" i="14"/>
  <c r="R190" i="14" s="1" a="1"/>
  <c r="R190" i="14" s="1"/>
  <c r="Q14" i="14"/>
  <c r="R14" i="14" s="1" a="1"/>
  <c r="R14" i="14" s="1"/>
  <c r="Q61" i="14"/>
  <c r="R61" i="14" s="1" a="1"/>
  <c r="R61" i="14" s="1"/>
  <c r="Q20" i="14"/>
  <c r="R20" i="14" s="1" a="1"/>
  <c r="R20" i="14" s="1"/>
  <c r="Q48" i="14"/>
  <c r="R48" i="14" s="1" a="1"/>
  <c r="R48" i="14" s="1"/>
  <c r="Q37" i="14"/>
  <c r="R37" i="14" s="1" a="1"/>
  <c r="R37" i="14" s="1"/>
  <c r="Q164" i="14"/>
  <c r="R164" i="14" s="1" a="1"/>
  <c r="R164" i="14" s="1"/>
  <c r="Q828" i="10"/>
  <c r="R828" i="10" s="1" a="1"/>
  <c r="R828" i="10" s="1"/>
  <c r="Q784" i="10"/>
  <c r="R784" i="10" s="1" a="1"/>
  <c r="R784" i="10" s="1"/>
  <c r="Q765" i="10"/>
  <c r="R765" i="10" s="1" a="1"/>
  <c r="R765" i="10" s="1"/>
  <c r="Q768" i="10"/>
  <c r="R768" i="10" s="1" a="1"/>
  <c r="R768" i="10" s="1"/>
  <c r="Q744" i="10"/>
  <c r="R744" i="10" s="1" a="1"/>
  <c r="R744" i="10" s="1"/>
  <c r="Q725" i="10"/>
  <c r="R725" i="10" s="1" a="1"/>
  <c r="R725" i="10" s="1"/>
  <c r="Q702" i="10"/>
  <c r="R702" i="10" s="1" a="1"/>
  <c r="R702" i="10" s="1"/>
  <c r="Q692" i="10"/>
  <c r="R692" i="10" s="1" a="1"/>
  <c r="R692" i="10" s="1"/>
  <c r="Q679" i="10"/>
  <c r="R679" i="10" s="1" a="1"/>
  <c r="R679" i="10" s="1"/>
  <c r="Q662" i="10"/>
  <c r="R662" i="10" s="1" a="1"/>
  <c r="R662" i="10" s="1"/>
  <c r="Q644" i="10"/>
  <c r="R644" i="10" s="1" a="1"/>
  <c r="R644" i="10" s="1"/>
  <c r="Q618" i="10"/>
  <c r="R618" i="10" s="1" a="1"/>
  <c r="R618" i="10" s="1"/>
  <c r="Q631" i="10"/>
  <c r="R631" i="10" s="1" a="1"/>
  <c r="R631" i="10" s="1"/>
  <c r="Q622" i="10"/>
  <c r="R622" i="10" s="1" a="1"/>
  <c r="R622" i="10" s="1"/>
  <c r="Q605" i="10"/>
  <c r="R605" i="10" s="1" a="1"/>
  <c r="R605" i="10" s="1"/>
  <c r="Q591" i="10"/>
  <c r="R591" i="10" s="1" a="1"/>
  <c r="R591" i="10" s="1"/>
  <c r="Q582" i="10"/>
  <c r="R582" i="10" s="1" a="1"/>
  <c r="R582" i="10" s="1"/>
  <c r="Q572" i="10"/>
  <c r="R572" i="10" s="1" a="1"/>
  <c r="R572" i="10" s="1"/>
  <c r="Q559" i="10"/>
  <c r="R559" i="10" s="1" a="1"/>
  <c r="R559" i="10" s="1"/>
  <c r="Q539" i="10"/>
  <c r="R539" i="10" s="1" a="1"/>
  <c r="R539" i="10" s="1"/>
  <c r="Q516" i="10"/>
  <c r="R516" i="10" s="1" a="1"/>
  <c r="R516" i="10" s="1"/>
  <c r="Q503" i="10"/>
  <c r="R503" i="10" s="1" a="1"/>
  <c r="R503" i="10" s="1"/>
  <c r="Q493" i="10"/>
  <c r="R493" i="10" s="1" a="1"/>
  <c r="R493" i="10" s="1"/>
  <c r="Q485" i="10"/>
  <c r="R485" i="10" s="1" a="1"/>
  <c r="R485" i="10" s="1"/>
  <c r="Q478" i="10"/>
  <c r="R478" i="10" s="1" a="1"/>
  <c r="R478" i="10" s="1"/>
  <c r="Q469" i="10"/>
  <c r="R469" i="10" s="1" a="1"/>
  <c r="R469" i="10" s="1"/>
  <c r="Q458" i="10"/>
  <c r="R458" i="10" s="1" a="1"/>
  <c r="R458" i="10" s="1"/>
  <c r="Q448" i="10"/>
  <c r="R448" i="10" s="1" a="1"/>
  <c r="R448" i="10" s="1"/>
  <c r="Q282" i="10"/>
  <c r="R282" i="10" s="1" a="1"/>
  <c r="R282" i="10" s="1"/>
  <c r="Q361" i="10"/>
  <c r="R361" i="10" s="1" a="1"/>
  <c r="R361" i="10" s="1"/>
  <c r="Q105" i="10"/>
  <c r="R105" i="10" s="1" a="1"/>
  <c r="R105" i="10" s="1"/>
  <c r="Q305" i="10"/>
  <c r="R305" i="10" s="1" a="1"/>
  <c r="R305" i="10" s="1"/>
  <c r="Q414" i="10"/>
  <c r="R414" i="10" s="1" a="1"/>
  <c r="R414" i="10" s="1"/>
  <c r="Q408" i="10"/>
  <c r="R408" i="10" s="1" a="1"/>
  <c r="R408" i="10" s="1"/>
  <c r="Q206" i="10"/>
  <c r="R206" i="10" s="1" a="1"/>
  <c r="R206" i="10" s="1"/>
  <c r="Q422" i="10"/>
  <c r="R422" i="10" s="1" a="1"/>
  <c r="R422" i="10" s="1"/>
  <c r="Q30" i="10"/>
  <c r="R30" i="10" s="1" a="1"/>
  <c r="R30" i="10" s="1"/>
  <c r="Q26" i="10"/>
  <c r="R26" i="10" s="1" a="1"/>
  <c r="R26" i="10" s="1"/>
  <c r="Q359" i="10"/>
  <c r="R359" i="10" s="1" a="1"/>
  <c r="R359" i="10" s="1"/>
  <c r="Q80" i="10"/>
  <c r="R80" i="10" s="1" a="1"/>
  <c r="R80" i="10" s="1"/>
  <c r="Q345" i="10"/>
  <c r="R345" i="10" s="1" a="1"/>
  <c r="R345" i="10" s="1"/>
  <c r="Q167" i="10"/>
  <c r="R167" i="10" s="1" a="1"/>
  <c r="R167" i="10" s="1"/>
  <c r="Q19" i="10"/>
  <c r="R19" i="10" s="1" a="1"/>
  <c r="R19" i="10" s="1"/>
  <c r="Q83" i="10"/>
  <c r="R83" i="10" s="1" a="1"/>
  <c r="R83" i="10" s="1"/>
  <c r="Q147" i="10"/>
  <c r="R147" i="10" s="1" a="1"/>
  <c r="R147" i="10" s="1"/>
  <c r="Q203" i="10"/>
  <c r="R203" i="10" s="1" a="1"/>
  <c r="R203" i="10" s="1"/>
  <c r="Q267" i="10"/>
  <c r="R267" i="10" s="1" a="1"/>
  <c r="R267" i="10" s="1"/>
  <c r="Q331" i="10"/>
  <c r="R331" i="10" s="1" a="1"/>
  <c r="R331" i="10" s="1"/>
  <c r="Q395" i="10"/>
  <c r="R395" i="10" s="1" a="1"/>
  <c r="R395" i="10" s="1"/>
  <c r="Q77" i="10"/>
  <c r="R77" i="10" s="1" a="1"/>
  <c r="R77" i="10" s="1"/>
  <c r="Q189" i="10"/>
  <c r="R189" i="10" s="1" a="1"/>
  <c r="R189" i="10" s="1"/>
  <c r="Q301" i="10"/>
  <c r="R301" i="10" s="1" a="1"/>
  <c r="R301" i="10" s="1"/>
  <c r="Q421" i="10"/>
  <c r="R421" i="10" s="1" a="1"/>
  <c r="R421" i="10" s="1"/>
  <c r="Q60" i="10"/>
  <c r="R60" i="10" s="1" a="1"/>
  <c r="R60" i="10" s="1"/>
  <c r="Q124" i="10"/>
  <c r="R124" i="10" s="1" a="1"/>
  <c r="R124" i="10" s="1"/>
  <c r="Q180" i="10"/>
  <c r="R180" i="10" s="1" a="1"/>
  <c r="R180" i="10" s="1"/>
  <c r="Q244" i="10"/>
  <c r="R244" i="10" s="1" a="1"/>
  <c r="R244" i="10" s="1"/>
  <c r="Q308" i="10"/>
  <c r="R308" i="10" s="1" a="1"/>
  <c r="R308" i="10" s="1"/>
  <c r="Q364" i="10"/>
  <c r="R364" i="10" s="1" a="1"/>
  <c r="R364" i="10" s="1"/>
  <c r="Q53" i="10"/>
  <c r="R53" i="10" s="1" a="1"/>
  <c r="R53" i="10" s="1"/>
  <c r="Q165" i="10"/>
  <c r="R165" i="10" s="1" a="1"/>
  <c r="R165" i="10" s="1"/>
  <c r="Q277" i="10"/>
  <c r="R277" i="10" s="1" a="1"/>
  <c r="R277" i="10" s="1"/>
  <c r="Q413" i="10"/>
  <c r="R413" i="10" s="1" a="1"/>
  <c r="R413" i="10" s="1"/>
  <c r="Q170" i="10"/>
  <c r="R170" i="10" s="1" a="1"/>
  <c r="R170" i="10" s="1"/>
  <c r="Q108" i="22"/>
  <c r="S108" i="22" s="1" a="1"/>
  <c r="S108" i="22" s="1"/>
  <c r="Q62" i="22"/>
  <c r="S62" i="22" s="1" a="1"/>
  <c r="S62" i="22" s="1"/>
  <c r="Q457" i="14"/>
  <c r="R457" i="14" s="1" a="1"/>
  <c r="R457" i="14" s="1"/>
  <c r="Q413" i="14"/>
  <c r="R413" i="14" s="1" a="1"/>
  <c r="R413" i="14" s="1"/>
  <c r="Q337" i="14"/>
  <c r="R337" i="14" s="1" a="1"/>
  <c r="R337" i="14" s="1"/>
  <c r="Q281" i="14"/>
  <c r="R281" i="14" s="1" a="1"/>
  <c r="R281" i="14" s="1"/>
  <c r="Q221" i="14"/>
  <c r="R221" i="14" s="1" a="1"/>
  <c r="R221" i="14" s="1"/>
  <c r="Q174" i="14"/>
  <c r="R174" i="14" s="1" a="1"/>
  <c r="R174" i="14" s="1"/>
  <c r="Q34" i="14"/>
  <c r="R34" i="14" s="1" a="1"/>
  <c r="R34" i="14" s="1"/>
  <c r="Q92" i="14"/>
  <c r="R92" i="14" s="1" a="1"/>
  <c r="R92" i="14" s="1"/>
  <c r="Q128" i="14"/>
  <c r="R128" i="14" s="1" a="1"/>
  <c r="R128" i="14" s="1"/>
  <c r="Q93" i="14"/>
  <c r="R93" i="14" s="1" a="1"/>
  <c r="R93" i="14" s="1"/>
  <c r="Q144" i="14"/>
  <c r="R144" i="14" s="1" a="1"/>
  <c r="R144" i="14" s="1"/>
  <c r="Q41" i="14"/>
  <c r="R41" i="14" s="1" a="1"/>
  <c r="R41" i="14" s="1"/>
  <c r="Q801" i="10"/>
  <c r="R801" i="10" s="1" a="1"/>
  <c r="R801" i="10" s="1"/>
  <c r="Q797" i="10"/>
  <c r="R797" i="10" s="1" a="1"/>
  <c r="R797" i="10" s="1"/>
  <c r="Q823" i="10"/>
  <c r="R823" i="10" s="1" a="1"/>
  <c r="R823" i="10" s="1"/>
  <c r="Q777" i="10"/>
  <c r="R777" i="10" s="1" a="1"/>
  <c r="R777" i="10" s="1"/>
  <c r="Q770" i="10"/>
  <c r="R770" i="10" s="1" a="1"/>
  <c r="R770" i="10" s="1"/>
  <c r="Q718" i="10"/>
  <c r="R718" i="10" s="1" a="1"/>
  <c r="R718" i="10" s="1"/>
  <c r="Q729" i="10"/>
  <c r="R729" i="10" s="1" a="1"/>
  <c r="R729" i="10" s="1"/>
  <c r="Q733" i="10"/>
  <c r="R733" i="10" s="1" a="1"/>
  <c r="R733" i="10" s="1"/>
  <c r="Q703" i="10"/>
  <c r="R703" i="10" s="1" a="1"/>
  <c r="R703" i="10" s="1"/>
  <c r="Q690" i="10"/>
  <c r="R690" i="10" s="1" a="1"/>
  <c r="R690" i="10" s="1"/>
  <c r="Q674" i="10"/>
  <c r="R674" i="10" s="1" a="1"/>
  <c r="R674" i="10" s="1"/>
  <c r="Q660" i="10"/>
  <c r="R660" i="10" s="1" a="1"/>
  <c r="R660" i="10" s="1"/>
  <c r="Q648" i="10"/>
  <c r="R648" i="10" s="1" a="1"/>
  <c r="R648" i="10" s="1"/>
  <c r="Q640" i="10"/>
  <c r="R640" i="10" s="1" a="1"/>
  <c r="R640" i="10" s="1"/>
  <c r="Q632" i="10"/>
  <c r="R632" i="10" s="1" a="1"/>
  <c r="R632" i="10" s="1"/>
  <c r="Q617" i="10"/>
  <c r="R617" i="10" s="1" a="1"/>
  <c r="R617" i="10" s="1"/>
  <c r="Q603" i="10"/>
  <c r="R603" i="10" s="1" a="1"/>
  <c r="R603" i="10" s="1"/>
  <c r="Q592" i="10"/>
  <c r="R592" i="10" s="1" a="1"/>
  <c r="R592" i="10" s="1"/>
  <c r="Q580" i="10"/>
  <c r="R580" i="10" s="1" a="1"/>
  <c r="R580" i="10" s="1"/>
  <c r="Q569" i="10"/>
  <c r="R569" i="10" s="1" a="1"/>
  <c r="R569" i="10" s="1"/>
  <c r="Q560" i="10"/>
  <c r="R560" i="10" s="1" a="1"/>
  <c r="R560" i="10" s="1"/>
  <c r="Q548" i="10"/>
  <c r="R548" i="10" s="1" a="1"/>
  <c r="R548" i="10" s="1"/>
  <c r="Q535" i="10"/>
  <c r="R535" i="10" s="1" a="1"/>
  <c r="R535" i="10" s="1"/>
  <c r="Q523" i="10"/>
  <c r="R523" i="10" s="1" a="1"/>
  <c r="R523" i="10" s="1"/>
  <c r="Q514" i="10"/>
  <c r="R514" i="10" s="1" a="1"/>
  <c r="R514" i="10" s="1"/>
  <c r="Q499" i="10"/>
  <c r="R499" i="10" s="1" a="1"/>
  <c r="R499" i="10" s="1"/>
  <c r="Q486" i="10"/>
  <c r="R486" i="10" s="1" a="1"/>
  <c r="R486" i="10" s="1"/>
  <c r="Q475" i="10"/>
  <c r="R475" i="10" s="1" a="1"/>
  <c r="R475" i="10" s="1"/>
  <c r="Q466" i="10"/>
  <c r="R466" i="10" s="1" a="1"/>
  <c r="R466" i="10" s="1"/>
  <c r="Q456" i="10"/>
  <c r="R456" i="10" s="1" a="1"/>
  <c r="R456" i="10" s="1"/>
  <c r="Q257" i="10"/>
  <c r="R257" i="10" s="1" a="1"/>
  <c r="R257" i="10" s="1"/>
  <c r="Q158" i="10"/>
  <c r="R158" i="10" s="1" a="1"/>
  <c r="R158" i="10" s="1"/>
  <c r="Q399" i="10"/>
  <c r="R399" i="10" s="1" a="1"/>
  <c r="R399" i="10" s="1"/>
  <c r="Q231" i="10"/>
  <c r="R231" i="10" s="1" a="1"/>
  <c r="R231" i="10" s="1"/>
  <c r="Q375" i="10"/>
  <c r="R375" i="10" s="1" a="1"/>
  <c r="R375" i="10" s="1"/>
  <c r="Q321" i="10"/>
  <c r="R321" i="10" s="1" a="1"/>
  <c r="R321" i="10" s="1"/>
  <c r="Q143" i="10"/>
  <c r="R143" i="10" s="1" a="1"/>
  <c r="R143" i="10" s="1"/>
  <c r="Q394" i="10"/>
  <c r="R394" i="10" s="1" a="1"/>
  <c r="R394" i="10" s="1"/>
  <c r="Q442" i="10"/>
  <c r="R442" i="10" s="1" a="1"/>
  <c r="R442" i="10" s="1"/>
  <c r="Q128" i="10"/>
  <c r="R128" i="10" s="1" a="1"/>
  <c r="R128" i="10" s="1"/>
  <c r="Q208" i="10"/>
  <c r="R208" i="10" s="1" a="1"/>
  <c r="R208" i="10" s="1"/>
  <c r="Q322" i="10"/>
  <c r="R322" i="10" s="1" a="1"/>
  <c r="R322" i="10" s="1"/>
  <c r="Q142" i="10"/>
  <c r="R142" i="10" s="1" a="1"/>
  <c r="R142" i="10" s="1"/>
  <c r="Q27" i="10"/>
  <c r="R27" i="10" s="1" a="1"/>
  <c r="R27" i="10" s="1"/>
  <c r="Q91" i="10"/>
  <c r="R91" i="10" s="1" a="1"/>
  <c r="R91" i="10" s="1"/>
  <c r="Q155" i="10"/>
  <c r="R155" i="10" s="1" a="1"/>
  <c r="R155" i="10" s="1"/>
  <c r="Q211" i="10"/>
  <c r="R211" i="10" s="1" a="1"/>
  <c r="R211" i="10" s="1"/>
  <c r="Q275" i="10"/>
  <c r="R275" i="10" s="1" a="1"/>
  <c r="R275" i="10" s="1"/>
  <c r="Q339" i="10"/>
  <c r="R339" i="10" s="1" a="1"/>
  <c r="R339" i="10" s="1"/>
  <c r="Q403" i="10"/>
  <c r="R403" i="10" s="1" a="1"/>
  <c r="R403" i="10" s="1"/>
  <c r="Q85" i="10"/>
  <c r="R85" i="10" s="1" a="1"/>
  <c r="R85" i="10" s="1"/>
  <c r="Q205" i="10"/>
  <c r="R205" i="10" s="1" a="1"/>
  <c r="R205" i="10" s="1"/>
  <c r="Q317" i="10"/>
  <c r="R317" i="10" s="1" a="1"/>
  <c r="R317" i="10" s="1"/>
  <c r="Q4" i="10"/>
  <c r="R4" i="10" s="1" a="1"/>
  <c r="R4" i="10" s="1"/>
  <c r="Q68" i="10"/>
  <c r="R68" i="10" s="1" a="1"/>
  <c r="R68" i="10" s="1"/>
  <c r="Q132" i="10"/>
  <c r="R132" i="10" s="1" a="1"/>
  <c r="R132" i="10" s="1"/>
  <c r="Q188" i="10"/>
  <c r="R188" i="10" s="1" a="1"/>
  <c r="R188" i="10" s="1"/>
  <c r="Q252" i="10"/>
  <c r="R252" i="10" s="1" a="1"/>
  <c r="R252" i="10" s="1"/>
  <c r="Q372" i="10"/>
  <c r="R372" i="10" s="1" a="1"/>
  <c r="R372" i="10" s="1"/>
  <c r="Q428" i="10"/>
  <c r="R428" i="10" s="1" a="1"/>
  <c r="R428" i="10" s="1"/>
  <c r="Q61" i="10"/>
  <c r="R61" i="10" s="1" a="1"/>
  <c r="R61" i="10" s="1"/>
  <c r="Q181" i="10"/>
  <c r="R181" i="10" s="1" a="1"/>
  <c r="R181" i="10" s="1"/>
  <c r="Q293" i="10"/>
  <c r="R293" i="10" s="1" a="1"/>
  <c r="R293" i="10" s="1"/>
  <c r="Q429" i="10"/>
  <c r="R429" i="10" s="1" a="1"/>
  <c r="R429" i="10" s="1"/>
  <c r="Q81" i="10"/>
  <c r="R81" i="10" s="1" a="1"/>
  <c r="R81" i="10" s="1"/>
  <c r="Q141" i="22"/>
  <c r="S141" i="22" s="1" a="1"/>
  <c r="S141" i="22" s="1"/>
  <c r="Q40" i="22"/>
  <c r="S40" i="22" s="1" a="1"/>
  <c r="S40" i="22" s="1"/>
  <c r="Q479" i="14"/>
  <c r="R479" i="14" s="1" a="1"/>
  <c r="R479" i="14" s="1"/>
  <c r="Q400" i="14"/>
  <c r="R400" i="14" s="1" a="1"/>
  <c r="R400" i="14" s="1"/>
  <c r="Q311" i="14"/>
  <c r="R311" i="14" s="1" a="1"/>
  <c r="R311" i="14" s="1"/>
  <c r="Q275" i="14"/>
  <c r="R275" i="14" s="1" a="1"/>
  <c r="R275" i="14" s="1"/>
  <c r="Q216" i="14"/>
  <c r="R216" i="14" s="1" a="1"/>
  <c r="R216" i="14" s="1"/>
  <c r="Q7" i="14"/>
  <c r="R7" i="14" s="1" a="1"/>
  <c r="R7" i="14" s="1"/>
  <c r="Q82" i="14"/>
  <c r="R82" i="14" s="1" a="1"/>
  <c r="R82" i="14" s="1"/>
  <c r="Q131" i="14"/>
  <c r="R131" i="14" s="1" a="1"/>
  <c r="R131" i="14" s="1"/>
  <c r="Q79" i="14"/>
  <c r="R79" i="14" s="1" a="1"/>
  <c r="R79" i="14" s="1"/>
  <c r="Q150" i="14"/>
  <c r="R150" i="14" s="1" a="1"/>
  <c r="R150" i="14" s="1"/>
  <c r="Q146" i="14"/>
  <c r="R146" i="14" s="1" a="1"/>
  <c r="R146" i="14" s="1"/>
  <c r="Q819" i="10"/>
  <c r="R819" i="10" s="1" a="1"/>
  <c r="R819" i="10" s="1"/>
  <c r="Q829" i="10"/>
  <c r="R829" i="10" s="1" a="1"/>
  <c r="R829" i="10" s="1"/>
  <c r="Q824" i="10"/>
  <c r="R824" i="10" s="1" a="1"/>
  <c r="R824" i="10" s="1"/>
  <c r="Q786" i="10"/>
  <c r="R786" i="10" s="1" a="1"/>
  <c r="R786" i="10" s="1"/>
  <c r="Q772" i="10"/>
  <c r="R772" i="10" s="1" a="1"/>
  <c r="R772" i="10" s="1"/>
  <c r="Q750" i="10"/>
  <c r="R750" i="10" s="1" a="1"/>
  <c r="R750" i="10" s="1"/>
  <c r="Q722" i="10"/>
  <c r="R722" i="10" s="1" a="1"/>
  <c r="R722" i="10" s="1"/>
  <c r="Q709" i="10"/>
  <c r="R709" i="10" s="1" a="1"/>
  <c r="R709" i="10" s="1"/>
  <c r="Q699" i="10"/>
  <c r="R699" i="10" s="1" a="1"/>
  <c r="R699" i="10" s="1"/>
  <c r="Q684" i="10"/>
  <c r="R684" i="10" s="1" a="1"/>
  <c r="R684" i="10" s="1"/>
  <c r="Q673" i="10"/>
  <c r="R673" i="10" s="1" a="1"/>
  <c r="R673" i="10" s="1"/>
  <c r="Q659" i="10"/>
  <c r="R659" i="10" s="1" a="1"/>
  <c r="R659" i="10" s="1"/>
  <c r="Q649" i="10"/>
  <c r="R649" i="10" s="1" a="1"/>
  <c r="R649" i="10" s="1"/>
  <c r="Q641" i="10"/>
  <c r="R641" i="10" s="1" a="1"/>
  <c r="R641" i="10" s="1"/>
  <c r="Q627" i="10"/>
  <c r="R627" i="10" s="1" a="1"/>
  <c r="R627" i="10" s="1"/>
  <c r="Q614" i="10"/>
  <c r="R614" i="10" s="1" a="1"/>
  <c r="R614" i="10" s="1"/>
  <c r="Q602" i="10"/>
  <c r="R602" i="10" s="1" a="1"/>
  <c r="R602" i="10" s="1"/>
  <c r="Q579" i="10"/>
  <c r="R579" i="10" s="1" a="1"/>
  <c r="R579" i="10" s="1"/>
  <c r="Q567" i="10"/>
  <c r="R567" i="10" s="1" a="1"/>
  <c r="R567" i="10" s="1"/>
  <c r="Q555" i="10"/>
  <c r="R555" i="10" s="1" a="1"/>
  <c r="R555" i="10" s="1"/>
  <c r="Q544" i="10"/>
  <c r="R544" i="10" s="1" a="1"/>
  <c r="R544" i="10" s="1"/>
  <c r="Q534" i="10"/>
  <c r="R534" i="10" s="1" a="1"/>
  <c r="R534" i="10" s="1"/>
  <c r="Q526" i="10"/>
  <c r="R526" i="10" s="1" a="1"/>
  <c r="R526" i="10" s="1"/>
  <c r="Q509" i="10"/>
  <c r="R509" i="10" s="1" a="1"/>
  <c r="R509" i="10" s="1"/>
  <c r="Q501" i="10"/>
  <c r="R501" i="10" s="1" a="1"/>
  <c r="R501" i="10" s="1"/>
  <c r="Q491" i="10"/>
  <c r="R491" i="10" s="1" a="1"/>
  <c r="R491" i="10" s="1"/>
  <c r="Q484" i="10"/>
  <c r="R484" i="10" s="1" a="1"/>
  <c r="R484" i="10" s="1"/>
  <c r="Q472" i="10"/>
  <c r="R472" i="10" s="1" a="1"/>
  <c r="R472" i="10" s="1"/>
  <c r="Q465" i="10"/>
  <c r="R465" i="10" s="1" a="1"/>
  <c r="R465" i="10" s="1"/>
  <c r="Q454" i="10"/>
  <c r="R454" i="10" s="1" a="1"/>
  <c r="R454" i="10" s="1"/>
  <c r="Q443" i="10"/>
  <c r="R443" i="10" s="1" a="1"/>
  <c r="R443" i="10" s="1"/>
  <c r="Q424" i="10"/>
  <c r="R424" i="10" s="1" a="1"/>
  <c r="R424" i="10" s="1"/>
  <c r="Q360" i="10"/>
  <c r="R360" i="10" s="1" a="1"/>
  <c r="R360" i="10" s="1"/>
  <c r="Q246" i="10"/>
  <c r="R246" i="10" s="1" a="1"/>
  <c r="R246" i="10" s="1"/>
  <c r="Q297" i="10"/>
  <c r="R297" i="10" s="1" a="1"/>
  <c r="R297" i="10" s="1"/>
  <c r="Q202" i="10"/>
  <c r="R202" i="10" s="1" a="1"/>
  <c r="R202" i="10" s="1"/>
  <c r="Q169" i="10"/>
  <c r="R169" i="10" s="1" a="1"/>
  <c r="R169" i="10" s="1"/>
  <c r="Q49" i="10"/>
  <c r="R49" i="10" s="1" a="1"/>
  <c r="R49" i="10" s="1"/>
  <c r="Q311" i="10"/>
  <c r="R311" i="10" s="1" a="1"/>
  <c r="R311" i="10" s="1"/>
  <c r="Q384" i="10"/>
  <c r="R384" i="10" s="1" a="1"/>
  <c r="R384" i="10" s="1"/>
  <c r="Q25" i="10"/>
  <c r="R25" i="10" s="1" a="1"/>
  <c r="R25" i="10" s="1"/>
  <c r="Q256" i="10"/>
  <c r="R256" i="10" s="1" a="1"/>
  <c r="R256" i="10" s="1"/>
  <c r="Q15" i="10"/>
  <c r="R15" i="10" s="1" a="1"/>
  <c r="R15" i="10" s="1"/>
  <c r="Q295" i="10"/>
  <c r="R295" i="10" s="1" a="1"/>
  <c r="R295" i="10" s="1"/>
  <c r="Q89" i="10"/>
  <c r="R89" i="10" s="1" a="1"/>
  <c r="R89" i="10" s="1"/>
  <c r="Q43" i="10"/>
  <c r="R43" i="10" s="1" a="1"/>
  <c r="R43" i="10" s="1"/>
  <c r="Q107" i="10"/>
  <c r="R107" i="10" s="1" a="1"/>
  <c r="R107" i="10" s="1"/>
  <c r="Q171" i="10"/>
  <c r="R171" i="10" s="1" a="1"/>
  <c r="R171" i="10" s="1"/>
  <c r="Q227" i="10"/>
  <c r="R227" i="10" s="1" a="1"/>
  <c r="R227" i="10" s="1"/>
  <c r="Q291" i="10"/>
  <c r="R291" i="10" s="1" a="1"/>
  <c r="R291" i="10" s="1"/>
  <c r="Q355" i="10"/>
  <c r="R355" i="10" s="1" a="1"/>
  <c r="R355" i="10" s="1"/>
  <c r="Q419" i="10"/>
  <c r="R419" i="10" s="1" a="1"/>
  <c r="R419" i="10" s="1"/>
  <c r="Q109" i="10"/>
  <c r="R109" i="10" s="1" a="1"/>
  <c r="R109" i="10" s="1"/>
  <c r="Q237" i="10"/>
  <c r="R237" i="10" s="1" a="1"/>
  <c r="R237" i="10" s="1"/>
  <c r="Q349" i="10"/>
  <c r="R349" i="10" s="1" a="1"/>
  <c r="R349" i="10" s="1"/>
  <c r="Q20" i="10"/>
  <c r="R20" i="10" s="1" a="1"/>
  <c r="R20" i="10" s="1"/>
  <c r="Q84" i="10"/>
  <c r="R84" i="10" s="1" a="1"/>
  <c r="R84" i="10" s="1"/>
  <c r="Q140" i="10"/>
  <c r="R140" i="10" s="1" a="1"/>
  <c r="R140" i="10" s="1"/>
  <c r="Q204" i="10"/>
  <c r="R204" i="10" s="1" a="1"/>
  <c r="R204" i="10" s="1"/>
  <c r="Q268" i="10"/>
  <c r="R268" i="10" s="1" a="1"/>
  <c r="R268" i="10" s="1"/>
  <c r="Q324" i="10"/>
  <c r="R324" i="10" s="1" a="1"/>
  <c r="R324" i="10" s="1"/>
  <c r="Q118" i="22"/>
  <c r="S118" i="22" s="1" a="1"/>
  <c r="S118" i="22" s="1"/>
  <c r="Q54" i="22"/>
  <c r="S54" i="22" s="1" a="1"/>
  <c r="S54" i="22" s="1"/>
  <c r="Q423" i="14"/>
  <c r="R423" i="14" s="1" a="1"/>
  <c r="R423" i="14" s="1"/>
  <c r="Q363" i="14"/>
  <c r="R363" i="14" s="1" a="1"/>
  <c r="R363" i="14" s="1"/>
  <c r="Q326" i="14"/>
  <c r="R326" i="14" s="1" a="1"/>
  <c r="R326" i="14" s="1"/>
  <c r="Q234" i="14"/>
  <c r="R234" i="14" s="1" a="1"/>
  <c r="R234" i="14" s="1"/>
  <c r="Q202" i="14"/>
  <c r="R202" i="14" s="1" a="1"/>
  <c r="R202" i="14" s="1"/>
  <c r="Q11" i="14"/>
  <c r="R11" i="14" s="1" a="1"/>
  <c r="R11" i="14" s="1"/>
  <c r="Q94" i="14"/>
  <c r="R94" i="14" s="1" a="1"/>
  <c r="R94" i="14" s="1"/>
  <c r="Q151" i="14"/>
  <c r="R151" i="14" s="1" a="1"/>
  <c r="R151" i="14" s="1"/>
  <c r="Q68" i="14"/>
  <c r="R68" i="14" s="1" a="1"/>
  <c r="R68" i="14" s="1"/>
  <c r="Q153" i="14"/>
  <c r="R153" i="14" s="1" a="1"/>
  <c r="R153" i="14" s="1"/>
  <c r="Q99" i="14"/>
  <c r="R99" i="14" s="1" a="1"/>
  <c r="R99" i="14" s="1"/>
  <c r="Q67" i="14"/>
  <c r="R67" i="14" s="1" a="1"/>
  <c r="R67" i="14" s="1"/>
  <c r="Q802" i="10"/>
  <c r="R802" i="10" s="1" a="1"/>
  <c r="R802" i="10" s="1"/>
  <c r="Q798" i="10"/>
  <c r="R798" i="10" s="1" a="1"/>
  <c r="R798" i="10" s="1"/>
  <c r="Q832" i="10"/>
  <c r="R832" i="10" s="1" a="1"/>
  <c r="R832" i="10" s="1"/>
  <c r="Q779" i="10"/>
  <c r="R779" i="10" s="1" a="1"/>
  <c r="R779" i="10" s="1"/>
  <c r="Q146" i="22"/>
  <c r="S146" i="22" s="1" a="1"/>
  <c r="S146" i="22" s="1"/>
  <c r="Q452" i="14"/>
  <c r="R452" i="14" s="1" a="1"/>
  <c r="R452" i="14" s="1"/>
  <c r="Q308" i="14"/>
  <c r="R308" i="14" s="1" a="1"/>
  <c r="R308" i="14" s="1"/>
  <c r="Q208" i="14"/>
  <c r="R208" i="14" s="1" a="1"/>
  <c r="R208" i="14" s="1"/>
  <c r="Q46" i="14"/>
  <c r="R46" i="14" s="1" a="1"/>
  <c r="R46" i="14" s="1"/>
  <c r="Q145" i="14"/>
  <c r="R145" i="14" s="1" a="1"/>
  <c r="R145" i="14" s="1"/>
  <c r="Q170" i="14"/>
  <c r="R170" i="14" s="1" a="1"/>
  <c r="R170" i="14" s="1"/>
  <c r="Q809" i="10"/>
  <c r="R809" i="10" s="1" a="1"/>
  <c r="R809" i="10" s="1"/>
  <c r="Q816" i="10"/>
  <c r="R816" i="10" s="1" a="1"/>
  <c r="R816" i="10" s="1"/>
  <c r="Q771" i="10"/>
  <c r="R771" i="10" s="1" a="1"/>
  <c r="R771" i="10" s="1"/>
  <c r="Q739" i="10"/>
  <c r="R739" i="10" s="1" a="1"/>
  <c r="R739" i="10" s="1"/>
  <c r="Q710" i="10"/>
  <c r="R710" i="10" s="1" a="1"/>
  <c r="R710" i="10" s="1"/>
  <c r="Q691" i="10"/>
  <c r="R691" i="10" s="1" a="1"/>
  <c r="R691" i="10" s="1"/>
  <c r="Q671" i="10"/>
  <c r="R671" i="10" s="1" a="1"/>
  <c r="R671" i="10" s="1"/>
  <c r="Q650" i="10"/>
  <c r="R650" i="10" s="1" a="1"/>
  <c r="R650" i="10" s="1"/>
  <c r="Q635" i="10"/>
  <c r="R635" i="10" s="1" a="1"/>
  <c r="R635" i="10" s="1"/>
  <c r="Q611" i="10"/>
  <c r="R611" i="10" s="1" a="1"/>
  <c r="R611" i="10" s="1"/>
  <c r="Q595" i="10"/>
  <c r="R595" i="10" s="1" a="1"/>
  <c r="R595" i="10" s="1"/>
  <c r="Q575" i="10"/>
  <c r="R575" i="10" s="1" a="1"/>
  <c r="R575" i="10" s="1"/>
  <c r="Q557" i="10"/>
  <c r="R557" i="10" s="1" a="1"/>
  <c r="R557" i="10" s="1"/>
  <c r="Q541" i="10"/>
  <c r="R541" i="10" s="1" a="1"/>
  <c r="R541" i="10" s="1"/>
  <c r="Q520" i="10"/>
  <c r="R520" i="10" s="1" a="1"/>
  <c r="R520" i="10" s="1"/>
  <c r="Q507" i="10"/>
  <c r="R507" i="10" s="1" a="1"/>
  <c r="R507" i="10" s="1"/>
  <c r="Q490" i="10"/>
  <c r="R490" i="10" s="1" a="1"/>
  <c r="R490" i="10" s="1"/>
  <c r="Q476" i="10"/>
  <c r="R476" i="10" s="1" a="1"/>
  <c r="R476" i="10" s="1"/>
  <c r="Q460" i="10"/>
  <c r="R460" i="10" s="1" a="1"/>
  <c r="R460" i="10" s="1"/>
  <c r="Q447" i="10"/>
  <c r="R447" i="10" s="1" a="1"/>
  <c r="R447" i="10" s="1"/>
  <c r="Q255" i="10"/>
  <c r="R255" i="10" s="1" a="1"/>
  <c r="R255" i="10" s="1"/>
  <c r="Q247" i="10"/>
  <c r="R247" i="10" s="1" a="1"/>
  <c r="R247" i="10" s="1"/>
  <c r="Q271" i="10"/>
  <c r="R271" i="10" s="1" a="1"/>
  <c r="R271" i="10" s="1"/>
  <c r="Q207" i="10"/>
  <c r="R207" i="10" s="1" a="1"/>
  <c r="R207" i="10" s="1"/>
  <c r="Q280" i="10"/>
  <c r="R280" i="10" s="1" a="1"/>
  <c r="R280" i="10" s="1"/>
  <c r="Q178" i="10"/>
  <c r="R178" i="10" s="1" a="1"/>
  <c r="R178" i="10" s="1"/>
  <c r="Q55" i="10"/>
  <c r="R55" i="10" s="1" a="1"/>
  <c r="R55" i="10" s="1"/>
  <c r="Q50" i="10"/>
  <c r="R50" i="10" s="1" a="1"/>
  <c r="R50" i="10" s="1"/>
  <c r="Q217" i="10"/>
  <c r="R217" i="10" s="1" a="1"/>
  <c r="R217" i="10" s="1"/>
  <c r="Q51" i="10"/>
  <c r="R51" i="10" s="1" a="1"/>
  <c r="R51" i="10" s="1"/>
  <c r="Q139" i="10"/>
  <c r="R139" i="10" s="1" a="1"/>
  <c r="R139" i="10" s="1"/>
  <c r="Q243" i="10"/>
  <c r="R243" i="10" s="1" a="1"/>
  <c r="R243" i="10" s="1"/>
  <c r="Q347" i="10"/>
  <c r="R347" i="10" s="1" a="1"/>
  <c r="R347" i="10" s="1"/>
  <c r="Q2" i="10"/>
  <c r="R2" i="10" s="1" a="1"/>
  <c r="R2" i="10" s="1"/>
  <c r="Q405" i="10"/>
  <c r="R405" i="10" s="1" a="1"/>
  <c r="R405" i="10" s="1"/>
  <c r="Q100" i="10"/>
  <c r="R100" i="10" s="1" a="1"/>
  <c r="R100" i="10" s="1"/>
  <c r="Q196" i="10"/>
  <c r="R196" i="10" s="1" a="1"/>
  <c r="R196" i="10" s="1"/>
  <c r="Q292" i="10"/>
  <c r="R292" i="10" s="1" a="1"/>
  <c r="R292" i="10" s="1"/>
  <c r="Q388" i="10"/>
  <c r="R388" i="10" s="1" a="1"/>
  <c r="R388" i="10" s="1"/>
  <c r="Q29" i="10"/>
  <c r="R29" i="10" s="1" a="1"/>
  <c r="R29" i="10" s="1"/>
  <c r="Q157" i="10"/>
  <c r="R157" i="10" s="1" a="1"/>
  <c r="R157" i="10" s="1"/>
  <c r="Q325" i="10"/>
  <c r="R325" i="10" s="1" a="1"/>
  <c r="R325" i="10" s="1"/>
  <c r="Q42" i="10"/>
  <c r="R42" i="10" s="1" a="1"/>
  <c r="R42" i="10" s="1"/>
  <c r="Q159" i="10"/>
  <c r="R159" i="10" s="1" a="1"/>
  <c r="R159" i="10" s="1"/>
  <c r="Q273" i="10"/>
  <c r="R273" i="10" s="1" a="1"/>
  <c r="R273" i="10" s="1"/>
  <c r="Q362" i="10"/>
  <c r="R362" i="10" s="1" a="1"/>
  <c r="R362" i="10" s="1"/>
  <c r="Q439" i="10"/>
  <c r="R439" i="10" s="1" a="1"/>
  <c r="R439" i="10" s="1"/>
  <c r="Q416" i="10"/>
  <c r="R416" i="10" s="1" a="1"/>
  <c r="R416" i="10" s="1"/>
  <c r="Q97" i="10"/>
  <c r="R97" i="10" s="1" a="1"/>
  <c r="R97" i="10" s="1"/>
  <c r="Q200" i="10"/>
  <c r="R200" i="10" s="1" a="1"/>
  <c r="R200" i="10" s="1"/>
  <c r="Q303" i="10"/>
  <c r="R303" i="10" s="1" a="1"/>
  <c r="R303" i="10" s="1"/>
  <c r="Q431" i="10"/>
  <c r="R431" i="10" s="1" a="1"/>
  <c r="R431" i="10" s="1"/>
  <c r="Q290" i="10"/>
  <c r="R290" i="10" s="1" a="1"/>
  <c r="R290" i="10" s="1"/>
  <c r="Q57" i="10"/>
  <c r="R57" i="10" s="1" a="1"/>
  <c r="R57" i="10" s="1"/>
  <c r="Q146" i="10"/>
  <c r="R146" i="10" s="1" a="1"/>
  <c r="R146" i="10" s="1"/>
  <c r="Q249" i="10"/>
  <c r="R249" i="10" s="1" a="1"/>
  <c r="R249" i="10" s="1"/>
  <c r="Q430" i="10"/>
  <c r="R430" i="10" s="1" a="1"/>
  <c r="R430" i="10" s="1"/>
  <c r="Q48" i="10"/>
  <c r="R48" i="10" s="1" a="1"/>
  <c r="R48" i="10" s="1"/>
  <c r="Q151" i="10"/>
  <c r="R151" i="10" s="1" a="1"/>
  <c r="R151" i="10" s="1"/>
  <c r="Q368" i="10"/>
  <c r="R368" i="10" s="1" a="1"/>
  <c r="R368" i="10" s="1"/>
  <c r="Q266" i="10"/>
  <c r="R266" i="10" s="1" a="1"/>
  <c r="R266" i="10" s="1"/>
  <c r="Q113" i="10"/>
  <c r="R113" i="10" s="1" a="1"/>
  <c r="R113" i="10" s="1"/>
  <c r="Q136" i="22"/>
  <c r="S136" i="22" s="1" a="1"/>
  <c r="S136" i="22" s="1"/>
  <c r="Q430" i="14"/>
  <c r="R430" i="14" s="1" a="1"/>
  <c r="R430" i="14" s="1"/>
  <c r="Q289" i="14"/>
  <c r="R289" i="14" s="1" a="1"/>
  <c r="R289" i="14" s="1"/>
  <c r="Q218" i="14"/>
  <c r="R218" i="14" s="1" a="1"/>
  <c r="R218" i="14" s="1"/>
  <c r="Q106" i="14"/>
  <c r="R106" i="14" s="1" a="1"/>
  <c r="R106" i="14" s="1"/>
  <c r="Q136" i="14"/>
  <c r="R136" i="14" s="1" a="1"/>
  <c r="R136" i="14" s="1"/>
  <c r="Q108" i="14"/>
  <c r="R108" i="14" s="1" a="1"/>
  <c r="R108" i="14" s="1"/>
  <c r="Q818" i="10"/>
  <c r="R818" i="10" s="1" a="1"/>
  <c r="R818" i="10" s="1"/>
  <c r="Q793" i="10"/>
  <c r="R793" i="10" s="1" a="1"/>
  <c r="R793" i="10" s="1"/>
  <c r="Q757" i="10"/>
  <c r="R757" i="10" s="1" a="1"/>
  <c r="R757" i="10" s="1"/>
  <c r="Q736" i="10"/>
  <c r="R736" i="10" s="1" a="1"/>
  <c r="R736" i="10" s="1"/>
  <c r="Q688" i="10"/>
  <c r="R688" i="10" s="1" a="1"/>
  <c r="R688" i="10" s="1"/>
  <c r="Q687" i="10"/>
  <c r="R687" i="10" s="1" a="1"/>
  <c r="R687" i="10" s="1"/>
  <c r="Q669" i="10"/>
  <c r="R669" i="10" s="1" a="1"/>
  <c r="R669" i="10" s="1"/>
  <c r="Q645" i="10"/>
  <c r="R645" i="10" s="1" a="1"/>
  <c r="R645" i="10" s="1"/>
  <c r="Q633" i="10"/>
  <c r="R633" i="10" s="1" a="1"/>
  <c r="R633" i="10" s="1"/>
  <c r="Q612" i="10"/>
  <c r="R612" i="10" s="1" a="1"/>
  <c r="R612" i="10" s="1"/>
  <c r="Q589" i="10"/>
  <c r="R589" i="10" s="1" a="1"/>
  <c r="R589" i="10" s="1"/>
  <c r="Q574" i="10"/>
  <c r="R574" i="10" s="1" a="1"/>
  <c r="R574" i="10" s="1"/>
  <c r="Q553" i="10"/>
  <c r="R553" i="10" s="1" a="1"/>
  <c r="R553" i="10" s="1"/>
  <c r="Q537" i="10"/>
  <c r="R537" i="10" s="1" a="1"/>
  <c r="R537" i="10" s="1"/>
  <c r="Q521" i="10"/>
  <c r="R521" i="10" s="1" a="1"/>
  <c r="R521" i="10" s="1"/>
  <c r="Q502" i="10"/>
  <c r="R502" i="10" s="1" a="1"/>
  <c r="R502" i="10" s="1"/>
  <c r="Q487" i="10"/>
  <c r="R487" i="10" s="1" a="1"/>
  <c r="R487" i="10" s="1"/>
  <c r="Q473" i="10"/>
  <c r="R473" i="10" s="1" a="1"/>
  <c r="R473" i="10" s="1"/>
  <c r="Q461" i="10"/>
  <c r="R461" i="10" s="1" a="1"/>
  <c r="R461" i="10" s="1"/>
  <c r="Q445" i="10"/>
  <c r="R445" i="10" s="1" a="1"/>
  <c r="R445" i="10" s="1"/>
  <c r="Q438" i="10"/>
  <c r="R438" i="10" s="1" a="1"/>
  <c r="R438" i="10" s="1"/>
  <c r="Q90" i="10"/>
  <c r="R90" i="10" s="1" a="1"/>
  <c r="R90" i="10" s="1"/>
  <c r="Q152" i="10"/>
  <c r="R152" i="10" s="1" a="1"/>
  <c r="R152" i="10" s="1"/>
  <c r="Q233" i="10"/>
  <c r="R233" i="10" s="1" a="1"/>
  <c r="R233" i="10" s="1"/>
  <c r="Q78" i="10"/>
  <c r="R78" i="10" s="1" a="1"/>
  <c r="R78" i="10" s="1"/>
  <c r="Q24" i="10"/>
  <c r="R24" i="10" s="1" a="1"/>
  <c r="R24" i="10" s="1"/>
  <c r="Q433" i="10"/>
  <c r="R433" i="10" s="1" a="1"/>
  <c r="R433" i="10" s="1"/>
  <c r="Q192" i="10"/>
  <c r="R192" i="10" s="1" a="1"/>
  <c r="R192" i="10" s="1"/>
  <c r="Q59" i="10"/>
  <c r="R59" i="10" s="1" a="1"/>
  <c r="R59" i="10" s="1"/>
  <c r="Q163" i="10"/>
  <c r="R163" i="10" s="1" a="1"/>
  <c r="R163" i="10" s="1"/>
  <c r="Q251" i="10"/>
  <c r="R251" i="10" s="1" a="1"/>
  <c r="R251" i="10" s="1"/>
  <c r="Q363" i="10"/>
  <c r="R363" i="10" s="1" a="1"/>
  <c r="R363" i="10" s="1"/>
  <c r="Q13" i="10"/>
  <c r="R13" i="10" s="1" a="1"/>
  <c r="R13" i="10" s="1"/>
  <c r="Q253" i="10"/>
  <c r="R253" i="10" s="1" a="1"/>
  <c r="R253" i="10" s="1"/>
  <c r="Q12" i="10"/>
  <c r="R12" i="10" s="1" a="1"/>
  <c r="R12" i="10" s="1"/>
  <c r="Q108" i="10"/>
  <c r="R108" i="10" s="1" a="1"/>
  <c r="R108" i="10" s="1"/>
  <c r="Q212" i="10"/>
  <c r="R212" i="10" s="1" a="1"/>
  <c r="R212" i="10" s="1"/>
  <c r="Q300" i="10"/>
  <c r="R300" i="10" s="1" a="1"/>
  <c r="R300" i="10" s="1"/>
  <c r="Q396" i="10"/>
  <c r="R396" i="10" s="1" a="1"/>
  <c r="R396" i="10" s="1"/>
  <c r="Q37" i="10"/>
  <c r="R37" i="10" s="1" a="1"/>
  <c r="R37" i="10" s="1"/>
  <c r="Q197" i="10"/>
  <c r="R197" i="10" s="1" a="1"/>
  <c r="R197" i="10" s="1"/>
  <c r="Q341" i="10"/>
  <c r="R341" i="10" s="1" a="1"/>
  <c r="R341" i="10" s="1"/>
  <c r="Q56" i="10"/>
  <c r="R56" i="10" s="1" a="1"/>
  <c r="R56" i="10" s="1"/>
  <c r="Q184" i="10"/>
  <c r="R184" i="10" s="1" a="1"/>
  <c r="R184" i="10" s="1"/>
  <c r="Q287" i="10"/>
  <c r="R287" i="10" s="1" a="1"/>
  <c r="R287" i="10" s="1"/>
  <c r="Q376" i="10"/>
  <c r="R376" i="10" s="1" a="1"/>
  <c r="R376" i="10" s="1"/>
  <c r="Q46" i="10"/>
  <c r="R46" i="10" s="1" a="1"/>
  <c r="R46" i="10" s="1"/>
  <c r="Q440" i="10"/>
  <c r="R440" i="10" s="1" a="1"/>
  <c r="R440" i="10" s="1"/>
  <c r="Q111" i="10"/>
  <c r="R111" i="10" s="1" a="1"/>
  <c r="R111" i="10" s="1"/>
  <c r="Q214" i="10"/>
  <c r="R214" i="10" s="1" a="1"/>
  <c r="R214" i="10" s="1"/>
  <c r="Q314" i="10"/>
  <c r="R314" i="10" s="1" a="1"/>
  <c r="R314" i="10" s="1"/>
  <c r="Q23" i="10"/>
  <c r="R23" i="10" s="1" a="1"/>
  <c r="R23" i="10" s="1"/>
  <c r="Q318" i="10"/>
  <c r="R318" i="10" s="1" a="1"/>
  <c r="R318" i="10" s="1"/>
  <c r="Q71" i="10"/>
  <c r="R71" i="10" s="1" a="1"/>
  <c r="R71" i="10" s="1"/>
  <c r="Q160" i="10"/>
  <c r="R160" i="10" s="1" a="1"/>
  <c r="R160" i="10" s="1"/>
  <c r="Q274" i="10"/>
  <c r="R274" i="10" s="1" a="1"/>
  <c r="R274" i="10" s="1"/>
  <c r="Q47" i="10"/>
  <c r="R47" i="10" s="1" a="1"/>
  <c r="R47" i="10" s="1"/>
  <c r="Q62" i="10"/>
  <c r="R62" i="10" s="1" a="1"/>
  <c r="R62" i="10" s="1"/>
  <c r="Q176" i="10"/>
  <c r="R176" i="10" s="1" a="1"/>
  <c r="R176" i="10" s="1"/>
  <c r="Q432" i="10"/>
  <c r="R432" i="10" s="1" a="1"/>
  <c r="R432" i="10" s="1"/>
  <c r="Q241" i="10"/>
  <c r="R241" i="10" s="1" a="1"/>
  <c r="R241" i="10" s="1"/>
  <c r="Q88" i="10"/>
  <c r="R88" i="10" s="1" a="1"/>
  <c r="R88" i="10" s="1"/>
  <c r="Q69" i="22"/>
  <c r="S69" i="22" s="1" a="1"/>
  <c r="S69" i="22" s="1"/>
  <c r="Q425" i="14"/>
  <c r="R425" i="14" s="1" a="1"/>
  <c r="R425" i="14" s="1"/>
  <c r="Q287" i="14"/>
  <c r="R287" i="14" s="1" a="1"/>
  <c r="R287" i="14" s="1"/>
  <c r="Q209" i="14"/>
  <c r="R209" i="14" s="1" a="1"/>
  <c r="R209" i="14" s="1"/>
  <c r="Q29" i="14"/>
  <c r="R29" i="14" s="1" a="1"/>
  <c r="R29" i="14" s="1"/>
  <c r="Q126" i="14"/>
  <c r="R126" i="14" s="1" a="1"/>
  <c r="R126" i="14" s="1"/>
  <c r="Q834" i="10"/>
  <c r="R834" i="10" s="1" a="1"/>
  <c r="R834" i="10" s="1"/>
  <c r="Q794" i="10"/>
  <c r="R794" i="10" s="1" a="1"/>
  <c r="R794" i="10" s="1"/>
  <c r="Q773" i="10"/>
  <c r="R773" i="10" s="1" a="1"/>
  <c r="R773" i="10" s="1"/>
  <c r="Q745" i="10"/>
  <c r="R745" i="10" s="1" a="1"/>
  <c r="R745" i="10" s="1"/>
  <c r="Q707" i="10"/>
  <c r="R707" i="10" s="1" a="1"/>
  <c r="R707" i="10" s="1"/>
  <c r="Q685" i="10"/>
  <c r="R685" i="10" s="1" a="1"/>
  <c r="R685" i="10" s="1"/>
  <c r="Q665" i="10"/>
  <c r="R665" i="10" s="1" a="1"/>
  <c r="R665" i="10" s="1"/>
  <c r="Q629" i="10"/>
  <c r="R629" i="10" s="1" a="1"/>
  <c r="R629" i="10" s="1"/>
  <c r="Q610" i="10"/>
  <c r="R610" i="10" s="1" a="1"/>
  <c r="R610" i="10" s="1"/>
  <c r="Q587" i="10"/>
  <c r="R587" i="10" s="1" a="1"/>
  <c r="R587" i="10" s="1"/>
  <c r="Q571" i="10"/>
  <c r="R571" i="10" s="1" a="1"/>
  <c r="R571" i="10" s="1"/>
  <c r="Q554" i="10"/>
  <c r="R554" i="10" s="1" a="1"/>
  <c r="R554" i="10" s="1"/>
  <c r="Q532" i="10"/>
  <c r="R532" i="10" s="1" a="1"/>
  <c r="R532" i="10" s="1"/>
  <c r="Q518" i="10"/>
  <c r="R518" i="10" s="1" a="1"/>
  <c r="R518" i="10" s="1"/>
  <c r="Q500" i="10"/>
  <c r="R500" i="10" s="1" a="1"/>
  <c r="R500" i="10" s="1"/>
  <c r="Q488" i="10"/>
  <c r="R488" i="10" s="1" a="1"/>
  <c r="R488" i="10" s="1"/>
  <c r="Q470" i="10"/>
  <c r="R470" i="10" s="1" a="1"/>
  <c r="R470" i="10" s="1"/>
  <c r="Q457" i="10"/>
  <c r="R457" i="10" s="1" a="1"/>
  <c r="R457" i="10" s="1"/>
  <c r="Q446" i="10"/>
  <c r="R446" i="10" s="1" a="1"/>
  <c r="R446" i="10" s="1"/>
  <c r="Q154" i="10"/>
  <c r="R154" i="10" s="1" a="1"/>
  <c r="R154" i="10" s="1"/>
  <c r="Q398" i="10"/>
  <c r="R398" i="10" s="1" a="1"/>
  <c r="R398" i="10" s="1"/>
  <c r="Q382" i="10"/>
  <c r="R382" i="10" s="1" a="1"/>
  <c r="R382" i="10" s="1"/>
  <c r="Q54" i="10"/>
  <c r="R54" i="10" s="1" a="1"/>
  <c r="R54" i="10" s="1"/>
  <c r="Q129" i="10"/>
  <c r="R129" i="10" s="1" a="1"/>
  <c r="R129" i="10" s="1"/>
  <c r="Q182" i="10"/>
  <c r="R182" i="10" s="1" a="1"/>
  <c r="R182" i="10" s="1"/>
  <c r="Q385" i="10"/>
  <c r="R385" i="10" s="1" a="1"/>
  <c r="R385" i="10" s="1"/>
  <c r="Q410" i="10"/>
  <c r="R410" i="10" s="1" a="1"/>
  <c r="R410" i="10" s="1"/>
  <c r="Q114" i="10"/>
  <c r="R114" i="10" s="1" a="1"/>
  <c r="R114" i="10" s="1"/>
  <c r="Q67" i="10"/>
  <c r="R67" i="10" s="1" a="1"/>
  <c r="R67" i="10" s="1"/>
  <c r="Q259" i="10"/>
  <c r="R259" i="10" s="1" a="1"/>
  <c r="R259" i="10" s="1"/>
  <c r="Q371" i="10"/>
  <c r="R371" i="10" s="1" a="1"/>
  <c r="R371" i="10" s="1"/>
  <c r="Q93" i="10"/>
  <c r="R93" i="10" s="1" a="1"/>
  <c r="R93" i="10" s="1"/>
  <c r="Q269" i="10"/>
  <c r="R269" i="10" s="1" a="1"/>
  <c r="R269" i="10" s="1"/>
  <c r="Q28" i="10"/>
  <c r="R28" i="10" s="1" a="1"/>
  <c r="R28" i="10" s="1"/>
  <c r="Q116" i="10"/>
  <c r="R116" i="10" s="1" a="1"/>
  <c r="R116" i="10" s="1"/>
  <c r="Q220" i="10"/>
  <c r="R220" i="10" s="1" a="1"/>
  <c r="R220" i="10" s="1"/>
  <c r="Q316" i="10"/>
  <c r="R316" i="10" s="1" a="1"/>
  <c r="R316" i="10" s="1"/>
  <c r="Q404" i="10"/>
  <c r="R404" i="10" s="1" a="1"/>
  <c r="R404" i="10" s="1"/>
  <c r="Q45" i="10"/>
  <c r="R45" i="10" s="1" a="1"/>
  <c r="R45" i="10" s="1"/>
  <c r="Q213" i="10"/>
  <c r="R213" i="10" s="1" a="1"/>
  <c r="R213" i="10" s="1"/>
  <c r="Q365" i="10"/>
  <c r="R365" i="10" s="1" a="1"/>
  <c r="R365" i="10" s="1"/>
  <c r="Q70" i="10"/>
  <c r="R70" i="10" s="1" a="1"/>
  <c r="R70" i="10" s="1"/>
  <c r="Q198" i="10"/>
  <c r="R198" i="10" s="1" a="1"/>
  <c r="R198" i="10" s="1"/>
  <c r="Q298" i="10"/>
  <c r="R298" i="10" s="1" a="1"/>
  <c r="R298" i="10" s="1"/>
  <c r="Q263" i="10"/>
  <c r="R263" i="10" s="1" a="1"/>
  <c r="R263" i="10" s="1"/>
  <c r="Q8" i="10"/>
  <c r="R8" i="10" s="1" a="1"/>
  <c r="R8" i="10" s="1"/>
  <c r="Q122" i="10"/>
  <c r="R122" i="10" s="1" a="1"/>
  <c r="R122" i="10" s="1"/>
  <c r="Q225" i="10"/>
  <c r="R225" i="10" s="1" a="1"/>
  <c r="R225" i="10" s="1"/>
  <c r="Q328" i="10"/>
  <c r="R328" i="10" s="1" a="1"/>
  <c r="R328" i="10" s="1"/>
  <c r="Q162" i="10"/>
  <c r="R162" i="10" s="1" a="1"/>
  <c r="R162" i="10" s="1"/>
  <c r="Q343" i="10"/>
  <c r="R343" i="10" s="1" a="1"/>
  <c r="R343" i="10" s="1"/>
  <c r="Q82" i="10"/>
  <c r="R82" i="10" s="1" a="1"/>
  <c r="R82" i="10" s="1"/>
  <c r="Q174" i="10"/>
  <c r="R174" i="10" s="1" a="1"/>
  <c r="R174" i="10" s="1"/>
  <c r="Q288" i="10"/>
  <c r="R288" i="10" s="1" a="1"/>
  <c r="R288" i="10" s="1"/>
  <c r="Q353" i="10"/>
  <c r="R353" i="10" s="1" a="1"/>
  <c r="R353" i="10" s="1"/>
  <c r="Q73" i="10"/>
  <c r="R73" i="10" s="1" a="1"/>
  <c r="R73" i="10" s="1"/>
  <c r="Q201" i="10"/>
  <c r="R201" i="10" s="1" a="1"/>
  <c r="R201" i="10" s="1"/>
  <c r="Q409" i="10"/>
  <c r="R409" i="10" s="1" a="1"/>
  <c r="R409" i="10" s="1"/>
  <c r="Q63" i="10"/>
  <c r="R63" i="10" s="1" a="1"/>
  <c r="R63" i="10" s="1"/>
  <c r="Q2" i="22"/>
  <c r="S2" i="22" s="1" a="1"/>
  <c r="S2" i="22" s="1"/>
  <c r="Q386" i="14"/>
  <c r="R386" i="14" s="1" a="1"/>
  <c r="R386" i="14" s="1"/>
  <c r="Q295" i="14"/>
  <c r="R295" i="14" s="1" a="1"/>
  <c r="R295" i="14" s="1"/>
  <c r="Q200" i="14"/>
  <c r="R200" i="14" s="1" a="1"/>
  <c r="R200" i="14" s="1"/>
  <c r="Q52" i="14"/>
  <c r="R52" i="14" s="1" a="1"/>
  <c r="R52" i="14" s="1"/>
  <c r="Q162" i="14"/>
  <c r="R162" i="14" s="1" a="1"/>
  <c r="R162" i="14" s="1"/>
  <c r="Q25" i="14"/>
  <c r="R25" i="14" s="1" a="1"/>
  <c r="R25" i="14" s="1"/>
  <c r="Q804" i="10"/>
  <c r="R804" i="10" s="1" a="1"/>
  <c r="R804" i="10" s="1"/>
  <c r="Q791" i="10"/>
  <c r="R791" i="10" s="1" a="1"/>
  <c r="R791" i="10" s="1"/>
  <c r="Q767" i="10"/>
  <c r="R767" i="10" s="1" a="1"/>
  <c r="R767" i="10" s="1"/>
  <c r="Q723" i="10"/>
  <c r="R723" i="10" s="1" a="1"/>
  <c r="R723" i="10" s="1"/>
  <c r="Q704" i="10"/>
  <c r="R704" i="10" s="1" a="1"/>
  <c r="R704" i="10" s="1"/>
  <c r="Q682" i="10"/>
  <c r="R682" i="10" s="1" a="1"/>
  <c r="R682" i="10" s="1"/>
  <c r="Q661" i="10"/>
  <c r="R661" i="10" s="1" a="1"/>
  <c r="R661" i="10" s="1"/>
  <c r="Q620" i="10"/>
  <c r="R620" i="10" s="1" a="1"/>
  <c r="R620" i="10" s="1"/>
  <c r="Q625" i="10"/>
  <c r="R625" i="10" s="1" a="1"/>
  <c r="R625" i="10" s="1"/>
  <c r="Q607" i="10"/>
  <c r="R607" i="10" s="1" a="1"/>
  <c r="R607" i="10" s="1"/>
  <c r="Q588" i="10"/>
  <c r="R588" i="10" s="1" a="1"/>
  <c r="R588" i="10" s="1"/>
  <c r="Q570" i="10"/>
  <c r="R570" i="10" s="1" a="1"/>
  <c r="R570" i="10" s="1"/>
  <c r="Q550" i="10"/>
  <c r="R550" i="10" s="1" a="1"/>
  <c r="R550" i="10" s="1"/>
  <c r="Q527" i="10"/>
  <c r="R527" i="10" s="1" a="1"/>
  <c r="R527" i="10" s="1"/>
  <c r="Q517" i="10"/>
  <c r="R517" i="10" s="1" a="1"/>
  <c r="R517" i="10" s="1"/>
  <c r="Q497" i="10"/>
  <c r="R497" i="10" s="1" a="1"/>
  <c r="R497" i="10" s="1"/>
  <c r="Q483" i="10"/>
  <c r="R483" i="10" s="1" a="1"/>
  <c r="R483" i="10" s="1"/>
  <c r="Q471" i="10"/>
  <c r="R471" i="10" s="1" a="1"/>
  <c r="R471" i="10" s="1"/>
  <c r="Q455" i="10"/>
  <c r="R455" i="10" s="1" a="1"/>
  <c r="R455" i="10" s="1"/>
  <c r="Q444" i="10"/>
  <c r="R444" i="10" s="1" a="1"/>
  <c r="R444" i="10" s="1"/>
  <c r="Q14" i="10"/>
  <c r="R14" i="10" s="1" a="1"/>
  <c r="R14" i="10" s="1"/>
  <c r="Q437" i="10"/>
  <c r="R437" i="10" s="1" a="1"/>
  <c r="R437" i="10" s="1"/>
  <c r="Q334" i="10"/>
  <c r="R334" i="10" s="1" a="1"/>
  <c r="R334" i="10" s="1"/>
  <c r="Q194" i="10"/>
  <c r="R194" i="10" s="1" a="1"/>
  <c r="R194" i="10" s="1"/>
  <c r="Q79" i="10"/>
  <c r="R79" i="10" s="1" a="1"/>
  <c r="R79" i="10" s="1"/>
  <c r="Q144" i="10"/>
  <c r="R144" i="10" s="1" a="1"/>
  <c r="R144" i="10" s="1"/>
  <c r="Q286" i="10"/>
  <c r="R286" i="10" s="1" a="1"/>
  <c r="R286" i="10" s="1"/>
  <c r="Q393" i="10"/>
  <c r="R393" i="10" s="1" a="1"/>
  <c r="R393" i="10" s="1"/>
  <c r="Q64" i="10"/>
  <c r="R64" i="10" s="1" a="1"/>
  <c r="R64" i="10" s="1"/>
  <c r="Q75" i="10"/>
  <c r="R75" i="10" s="1" a="1"/>
  <c r="R75" i="10" s="1"/>
  <c r="Q179" i="10"/>
  <c r="R179" i="10" s="1" a="1"/>
  <c r="R179" i="10" s="1"/>
  <c r="Q283" i="10"/>
  <c r="R283" i="10" s="1" a="1"/>
  <c r="R283" i="10" s="1"/>
  <c r="Q379" i="10"/>
  <c r="R379" i="10" s="1" a="1"/>
  <c r="R379" i="10" s="1"/>
  <c r="Q285" i="10"/>
  <c r="R285" i="10" s="1" a="1"/>
  <c r="R285" i="10" s="1"/>
  <c r="Q36" i="10"/>
  <c r="R36" i="10" s="1" a="1"/>
  <c r="R36" i="10" s="1"/>
  <c r="Q228" i="10"/>
  <c r="R228" i="10" s="1" a="1"/>
  <c r="R228" i="10" s="1"/>
  <c r="Q332" i="10"/>
  <c r="R332" i="10" s="1" a="1"/>
  <c r="R332" i="10" s="1"/>
  <c r="Q412" i="10"/>
  <c r="R412" i="10" s="1" a="1"/>
  <c r="R412" i="10" s="1"/>
  <c r="Q69" i="10"/>
  <c r="R69" i="10" s="1" a="1"/>
  <c r="R69" i="10" s="1"/>
  <c r="Q229" i="10"/>
  <c r="R229" i="10" s="1" a="1"/>
  <c r="R229" i="10" s="1"/>
  <c r="Q381" i="10"/>
  <c r="R381" i="10" s="1" a="1"/>
  <c r="R381" i="10" s="1"/>
  <c r="Q95" i="10"/>
  <c r="R95" i="10" s="1" a="1"/>
  <c r="R95" i="10" s="1"/>
  <c r="Q209" i="10"/>
  <c r="R209" i="10" s="1" a="1"/>
  <c r="R209" i="10" s="1"/>
  <c r="Q390" i="10"/>
  <c r="R390" i="10" s="1" a="1"/>
  <c r="R390" i="10" s="1"/>
  <c r="Q302" i="10"/>
  <c r="R302" i="10" s="1" a="1"/>
  <c r="R302" i="10" s="1"/>
  <c r="Q22" i="10"/>
  <c r="R22" i="10" s="1" a="1"/>
  <c r="R22" i="10" s="1"/>
  <c r="Q136" i="10"/>
  <c r="R136" i="10" s="1" a="1"/>
  <c r="R136" i="10" s="1"/>
  <c r="Q239" i="10"/>
  <c r="R239" i="10" s="1" a="1"/>
  <c r="R239" i="10" s="1"/>
  <c r="Q342" i="10"/>
  <c r="R342" i="10" s="1" a="1"/>
  <c r="R342" i="10" s="1"/>
  <c r="Q96" i="10"/>
  <c r="R96" i="10" s="1" a="1"/>
  <c r="R96" i="10" s="1"/>
  <c r="Q185" i="10"/>
  <c r="R185" i="10" s="1" a="1"/>
  <c r="R185" i="10" s="1"/>
  <c r="Q313" i="10"/>
  <c r="R313" i="10" s="1" a="1"/>
  <c r="R313" i="10" s="1"/>
  <c r="Q406" i="10"/>
  <c r="R406" i="10" s="1" a="1"/>
  <c r="R406" i="10" s="1"/>
  <c r="Q87" i="10"/>
  <c r="R87" i="10" s="1" a="1"/>
  <c r="R87" i="10" s="1"/>
  <c r="Q226" i="10"/>
  <c r="R226" i="10" s="1" a="1"/>
  <c r="R226" i="10" s="1"/>
  <c r="Q386" i="10"/>
  <c r="R386" i="10" s="1" a="1"/>
  <c r="R386" i="10" s="1"/>
  <c r="Q216" i="10"/>
  <c r="R216" i="10" s="1" a="1"/>
  <c r="R216" i="10" s="1"/>
  <c r="Q38" i="10"/>
  <c r="R38" i="10" s="1" a="1"/>
  <c r="R38" i="10" s="1"/>
  <c r="Q36" i="22"/>
  <c r="S36" i="22" s="1" a="1"/>
  <c r="S36" i="22" s="1"/>
  <c r="Q372" i="14"/>
  <c r="R372" i="14" s="1" a="1"/>
  <c r="R372" i="14" s="1"/>
  <c r="Q288" i="14"/>
  <c r="R288" i="14" s="1" a="1"/>
  <c r="R288" i="14" s="1"/>
  <c r="Q175" i="14"/>
  <c r="R175" i="14" s="1" a="1"/>
  <c r="R175" i="14" s="1"/>
  <c r="Q127" i="14"/>
  <c r="R127" i="14" s="1" a="1"/>
  <c r="R127" i="14" s="1"/>
  <c r="Q5" i="14"/>
  <c r="R5" i="14" s="1" a="1"/>
  <c r="R5" i="14" s="1"/>
  <c r="Q97" i="14"/>
  <c r="R97" i="14" s="1" a="1"/>
  <c r="R97" i="14" s="1"/>
  <c r="Q778" i="10"/>
  <c r="R778" i="10" s="1" a="1"/>
  <c r="R778" i="10" s="1"/>
  <c r="Q760" i="10"/>
  <c r="R760" i="10" s="1" a="1"/>
  <c r="R760" i="10" s="1"/>
  <c r="Q747" i="10"/>
  <c r="R747" i="10" s="1" a="1"/>
  <c r="R747" i="10" s="1"/>
  <c r="Q701" i="10"/>
  <c r="R701" i="10" s="1" a="1"/>
  <c r="R701" i="10" s="1"/>
  <c r="Q683" i="10"/>
  <c r="R683" i="10" s="1" a="1"/>
  <c r="R683" i="10" s="1"/>
  <c r="Q656" i="10"/>
  <c r="R656" i="10" s="1" a="1"/>
  <c r="R656" i="10" s="1"/>
  <c r="Q643" i="10"/>
  <c r="R643" i="10" s="1" a="1"/>
  <c r="R643" i="10" s="1"/>
  <c r="Q623" i="10"/>
  <c r="R623" i="10" s="1" a="1"/>
  <c r="R623" i="10" s="1"/>
  <c r="Q604" i="10"/>
  <c r="R604" i="10" s="1" a="1"/>
  <c r="R604" i="10" s="1"/>
  <c r="Q586" i="10"/>
  <c r="R586" i="10" s="1" a="1"/>
  <c r="R586" i="10" s="1"/>
  <c r="Q565" i="10"/>
  <c r="R565" i="10" s="1" a="1"/>
  <c r="R565" i="10" s="1"/>
  <c r="Q549" i="10"/>
  <c r="R549" i="10" s="1" a="1"/>
  <c r="R549" i="10" s="1"/>
  <c r="Q528" i="10"/>
  <c r="R528" i="10" s="1" a="1"/>
  <c r="R528" i="10" s="1"/>
  <c r="Q513" i="10"/>
  <c r="R513" i="10" s="1" a="1"/>
  <c r="R513" i="10" s="1"/>
  <c r="Q495" i="10"/>
  <c r="R495" i="10" s="1" a="1"/>
  <c r="R495" i="10" s="1"/>
  <c r="Q482" i="10"/>
  <c r="R482" i="10" s="1" a="1"/>
  <c r="R482" i="10" s="1"/>
  <c r="Q468" i="10"/>
  <c r="R468" i="10" s="1" a="1"/>
  <c r="R468" i="10" s="1"/>
  <c r="Q452" i="10"/>
  <c r="Q434" i="10"/>
  <c r="R434" i="10" s="1" a="1"/>
  <c r="R434" i="10" s="1"/>
  <c r="Q346" i="10"/>
  <c r="R346" i="10" s="1" a="1"/>
  <c r="R346" i="10" s="1"/>
  <c r="Q168" i="10"/>
  <c r="R168" i="10" s="1" a="1"/>
  <c r="R168" i="10" s="1"/>
  <c r="Q218" i="10"/>
  <c r="R218" i="10" s="1" a="1"/>
  <c r="R218" i="10" s="1"/>
  <c r="Q118" i="10"/>
  <c r="R118" i="10" s="1" a="1"/>
  <c r="R118" i="10" s="1"/>
  <c r="Q418" i="10"/>
  <c r="R418" i="10" s="1" a="1"/>
  <c r="R418" i="10" s="1"/>
  <c r="Q104" i="10"/>
  <c r="R104" i="10" s="1" a="1"/>
  <c r="R104" i="10" s="1"/>
  <c r="Q222" i="10"/>
  <c r="R222" i="10" s="1" a="1"/>
  <c r="R222" i="10" s="1"/>
  <c r="Q370" i="10"/>
  <c r="R370" i="10" s="1" a="1"/>
  <c r="R370" i="10" s="1"/>
  <c r="Q39" i="10"/>
  <c r="R39" i="10" s="1" a="1"/>
  <c r="R39" i="10" s="1"/>
  <c r="Q99" i="10"/>
  <c r="R99" i="10" s="1" a="1"/>
  <c r="R99" i="10" s="1"/>
  <c r="Q187" i="10"/>
  <c r="R187" i="10" s="1" a="1"/>
  <c r="R187" i="10" s="1"/>
  <c r="Q299" i="10"/>
  <c r="R299" i="10" s="1" a="1"/>
  <c r="R299" i="10" s="1"/>
  <c r="Q387" i="10"/>
  <c r="R387" i="10" s="1" a="1"/>
  <c r="R387" i="10" s="1"/>
  <c r="Q125" i="10"/>
  <c r="R125" i="10" s="1" a="1"/>
  <c r="R125" i="10" s="1"/>
  <c r="Q333" i="10"/>
  <c r="R333" i="10" s="1" a="1"/>
  <c r="R333" i="10" s="1"/>
  <c r="Q44" i="10"/>
  <c r="R44" i="10" s="1" a="1"/>
  <c r="R44" i="10" s="1"/>
  <c r="Q148" i="10"/>
  <c r="R148" i="10" s="1" a="1"/>
  <c r="R148" i="10" s="1"/>
  <c r="Q236" i="10"/>
  <c r="R236" i="10" s="1" a="1"/>
  <c r="R236" i="10" s="1"/>
  <c r="Q340" i="10"/>
  <c r="R340" i="10" s="1" a="1"/>
  <c r="R340" i="10" s="1"/>
  <c r="Q420" i="10"/>
  <c r="R420" i="10" s="1" a="1"/>
  <c r="R420" i="10" s="1"/>
  <c r="Q101" i="10"/>
  <c r="R101" i="10" s="1" a="1"/>
  <c r="R101" i="10" s="1"/>
  <c r="Q397" i="10"/>
  <c r="R397" i="10" s="1" a="1"/>
  <c r="R397" i="10" s="1"/>
  <c r="Q106" i="10"/>
  <c r="R106" i="10" s="1" a="1"/>
  <c r="R106" i="10" s="1"/>
  <c r="Q223" i="10"/>
  <c r="R223" i="10" s="1" a="1"/>
  <c r="R223" i="10" s="1"/>
  <c r="Q312" i="10"/>
  <c r="R312" i="10" s="1" a="1"/>
  <c r="R312" i="10" s="1"/>
  <c r="Q401" i="10"/>
  <c r="R401" i="10" s="1" a="1"/>
  <c r="R401" i="10" s="1"/>
  <c r="Q327" i="10"/>
  <c r="R327" i="10" s="1" a="1"/>
  <c r="R327" i="10" s="1"/>
  <c r="Q33" i="10"/>
  <c r="R33" i="10" s="1" a="1"/>
  <c r="R33" i="10" s="1"/>
  <c r="Q150" i="10"/>
  <c r="R150" i="10" s="1" a="1"/>
  <c r="R150" i="10" s="1"/>
  <c r="Q250" i="10"/>
  <c r="R250" i="10" s="1" a="1"/>
  <c r="R250" i="10" s="1"/>
  <c r="Q367" i="10"/>
  <c r="R367" i="10" s="1" a="1"/>
  <c r="R367" i="10" s="1"/>
  <c r="Q190" i="10"/>
  <c r="R190" i="10" s="1" a="1"/>
  <c r="R190" i="10" s="1"/>
  <c r="Q354" i="10"/>
  <c r="R354" i="10" s="1" a="1"/>
  <c r="R354" i="10" s="1"/>
  <c r="Q110" i="10"/>
  <c r="R110" i="10" s="1" a="1"/>
  <c r="R110" i="10" s="1"/>
  <c r="Q199" i="10"/>
  <c r="R199" i="10" s="1" a="1"/>
  <c r="R199" i="10" s="1"/>
  <c r="Q98" i="10"/>
  <c r="R98" i="10" s="1" a="1"/>
  <c r="R98" i="10" s="1"/>
  <c r="Q254" i="10"/>
  <c r="R254" i="10" s="1" a="1"/>
  <c r="R254" i="10" s="1"/>
  <c r="Q369" i="10"/>
  <c r="R369" i="10" s="1" a="1"/>
  <c r="R369" i="10" s="1"/>
  <c r="Q191" i="10"/>
  <c r="R191" i="10" s="1" a="1"/>
  <c r="R191" i="10" s="1"/>
  <c r="Q10" i="10"/>
  <c r="R10" i="10" s="1" a="1"/>
  <c r="R10" i="10" s="1"/>
  <c r="Q359" i="1"/>
  <c r="Q412" i="1"/>
  <c r="Q435" i="1"/>
  <c r="P130" i="10"/>
  <c r="P378" i="10"/>
  <c r="P172" i="14"/>
  <c r="Q294" i="10"/>
  <c r="R294" i="10" s="1" a="1"/>
  <c r="R294" i="10" s="1"/>
  <c r="Q112" i="10"/>
  <c r="R112" i="10" s="1" a="1"/>
  <c r="R112" i="10" s="1"/>
  <c r="Q224" i="10"/>
  <c r="R224" i="10" s="1" a="1"/>
  <c r="R224" i="10" s="1"/>
  <c r="Q265" i="10"/>
  <c r="R265" i="10" s="1" a="1"/>
  <c r="R265" i="10" s="1"/>
  <c r="Q264" i="10"/>
  <c r="R264" i="10" s="1" a="1"/>
  <c r="R264" i="10" s="1"/>
  <c r="Q366" i="10"/>
  <c r="R366" i="10" s="1" a="1"/>
  <c r="R366" i="10" s="1"/>
  <c r="Q262" i="10"/>
  <c r="R262" i="10" s="1" a="1"/>
  <c r="R262" i="10" s="1"/>
  <c r="Q6" i="10"/>
  <c r="R6" i="10" s="1" a="1"/>
  <c r="R6" i="10" s="1"/>
  <c r="Q5" i="10"/>
  <c r="R5" i="10" s="1" a="1"/>
  <c r="R5" i="10" s="1"/>
  <c r="Q172" i="10"/>
  <c r="R172" i="10" s="1" a="1"/>
  <c r="R172" i="10" s="1"/>
  <c r="Q357" i="10"/>
  <c r="R357" i="10" s="1" a="1"/>
  <c r="R357" i="10" s="1"/>
  <c r="Q315" i="10"/>
  <c r="R315" i="10" s="1" a="1"/>
  <c r="R315" i="10" s="1"/>
  <c r="Q35" i="10"/>
  <c r="R35" i="10" s="1" a="1"/>
  <c r="R35" i="10" s="1"/>
  <c r="Q183" i="10"/>
  <c r="R183" i="10" s="1" a="1"/>
  <c r="R183" i="10" s="1"/>
  <c r="Q40" i="10"/>
  <c r="R40" i="10" s="1" a="1"/>
  <c r="R40" i="10" s="1"/>
  <c r="Q335" i="10"/>
  <c r="R335" i="10" s="1" a="1"/>
  <c r="R335" i="10" s="1"/>
  <c r="Q453" i="10"/>
  <c r="R453" i="10" s="1" a="1"/>
  <c r="R453" i="10" s="1"/>
  <c r="Q494" i="10"/>
  <c r="R494" i="10" s="1" a="1"/>
  <c r="R494" i="10" s="1"/>
  <c r="Q542" i="10"/>
  <c r="R542" i="10" s="1" a="1"/>
  <c r="R542" i="10" s="1"/>
  <c r="Q694" i="10"/>
  <c r="R694" i="10" s="1" a="1"/>
  <c r="R694" i="10" s="1"/>
  <c r="Q742" i="10"/>
  <c r="R742" i="10" s="1" a="1"/>
  <c r="R742" i="10" s="1"/>
  <c r="Q160" i="14"/>
  <c r="R160" i="14" s="1" a="1"/>
  <c r="R160" i="14" s="1"/>
  <c r="Q10" i="14"/>
  <c r="R10" i="14" s="1" a="1"/>
  <c r="R10" i="14" s="1"/>
  <c r="Q387" i="14"/>
  <c r="R387" i="14" s="1" a="1"/>
  <c r="R387" i="14" s="1"/>
  <c r="Q319" i="10"/>
  <c r="R319" i="10" s="1" a="1"/>
  <c r="R319" i="10" s="1"/>
  <c r="Q34" i="10"/>
  <c r="R34" i="10" s="1" a="1"/>
  <c r="R34" i="10" s="1"/>
  <c r="Q210" i="10"/>
  <c r="R210" i="10" s="1" a="1"/>
  <c r="R210" i="10" s="1"/>
  <c r="Q240" i="10"/>
  <c r="R240" i="10" s="1" a="1"/>
  <c r="R240" i="10" s="1"/>
  <c r="Q186" i="10"/>
  <c r="R186" i="10" s="1" a="1"/>
  <c r="R186" i="10" s="1"/>
  <c r="Q352" i="10"/>
  <c r="R352" i="10" s="1" a="1"/>
  <c r="R352" i="10" s="1"/>
  <c r="Q248" i="10"/>
  <c r="R248" i="10" s="1" a="1"/>
  <c r="R248" i="10" s="1"/>
  <c r="Q309" i="10"/>
  <c r="R309" i="10" s="1" a="1"/>
  <c r="R309" i="10" s="1"/>
  <c r="Q436" i="10"/>
  <c r="R436" i="10" s="1" a="1"/>
  <c r="R436" i="10" s="1"/>
  <c r="Q164" i="10"/>
  <c r="R164" i="10" s="1" a="1"/>
  <c r="R164" i="10" s="1"/>
  <c r="Q221" i="10"/>
  <c r="R221" i="10" s="1" a="1"/>
  <c r="R221" i="10" s="1"/>
  <c r="Q307" i="10"/>
  <c r="R307" i="10" s="1" a="1"/>
  <c r="R307" i="10" s="1"/>
  <c r="Q11" i="10"/>
  <c r="R11" i="10" s="1" a="1"/>
  <c r="R11" i="10" s="1"/>
  <c r="Q102" i="10"/>
  <c r="R102" i="10" s="1" a="1"/>
  <c r="R102" i="10" s="1"/>
  <c r="Q41" i="10"/>
  <c r="R41" i="10" s="1" a="1"/>
  <c r="R41" i="10" s="1"/>
  <c r="Q306" i="10"/>
  <c r="R306" i="10" s="1" a="1"/>
  <c r="R306" i="10" s="1"/>
  <c r="Q463" i="10"/>
  <c r="R463" i="10" s="1" a="1"/>
  <c r="R463" i="10" s="1"/>
  <c r="Q496" i="10"/>
  <c r="R496" i="10" s="1" a="1"/>
  <c r="R496" i="10" s="1"/>
  <c r="Q543" i="10"/>
  <c r="R543" i="10" s="1" a="1"/>
  <c r="R543" i="10" s="1"/>
  <c r="Q598" i="10"/>
  <c r="R598" i="10" s="1" a="1"/>
  <c r="R598" i="10" s="1"/>
  <c r="Q696" i="10"/>
  <c r="R696" i="10" s="1" a="1"/>
  <c r="R696" i="10" s="1"/>
  <c r="Q764" i="10"/>
  <c r="R764" i="10" s="1" a="1"/>
  <c r="R764" i="10" s="1"/>
  <c r="Q173" i="14"/>
  <c r="R173" i="14" s="1" a="1"/>
  <c r="R173" i="14" s="1"/>
  <c r="Q63" i="14"/>
  <c r="R63" i="14" s="1" a="1"/>
  <c r="R63" i="14" s="1"/>
  <c r="Q487" i="14"/>
  <c r="R487" i="14" s="1" a="1"/>
  <c r="R487" i="14" s="1"/>
  <c r="Q344" i="10"/>
  <c r="R344" i="10" s="1" a="1"/>
  <c r="R344" i="10" s="1"/>
  <c r="Q9" i="10"/>
  <c r="R9" i="10" s="1" a="1"/>
  <c r="R9" i="10" s="1"/>
  <c r="Q215" i="10"/>
  <c r="R215" i="10" s="1" a="1"/>
  <c r="R215" i="10" s="1"/>
  <c r="Q175" i="10"/>
  <c r="R175" i="10" s="1" a="1"/>
  <c r="R175" i="10" s="1"/>
  <c r="Q234" i="10"/>
  <c r="R234" i="10" s="1" a="1"/>
  <c r="R234" i="10" s="1"/>
  <c r="Q261" i="10"/>
  <c r="R261" i="10" s="1" a="1"/>
  <c r="R261" i="10" s="1"/>
  <c r="Q380" i="10"/>
  <c r="R380" i="10" s="1" a="1"/>
  <c r="R380" i="10" s="1"/>
  <c r="Q156" i="10"/>
  <c r="R156" i="10" s="1" a="1"/>
  <c r="R156" i="10" s="1"/>
  <c r="Q173" i="10"/>
  <c r="R173" i="10" s="1" a="1"/>
  <c r="R173" i="10" s="1"/>
  <c r="Q235" i="10"/>
  <c r="R235" i="10" s="1" a="1"/>
  <c r="R235" i="10" s="1"/>
  <c r="Q3" i="10"/>
  <c r="R3" i="10" s="1" a="1"/>
  <c r="R3" i="10" s="1"/>
  <c r="Q177" i="10"/>
  <c r="R177" i="10" s="1" a="1"/>
  <c r="R177" i="10" s="1"/>
  <c r="Q74" i="10"/>
  <c r="R74" i="10" s="1" a="1"/>
  <c r="R74" i="10" s="1"/>
  <c r="Q127" i="10"/>
  <c r="R127" i="10" s="1" a="1"/>
  <c r="R127" i="10" s="1"/>
  <c r="Q462" i="10"/>
  <c r="R462" i="10" s="1" a="1"/>
  <c r="R462" i="10" s="1"/>
  <c r="Q504" i="10"/>
  <c r="R504" i="10" s="1" a="1"/>
  <c r="R504" i="10" s="1"/>
  <c r="Q547" i="10"/>
  <c r="R547" i="10" s="1" a="1"/>
  <c r="R547" i="10" s="1"/>
  <c r="Q597" i="10"/>
  <c r="R597" i="10" s="1" a="1"/>
  <c r="R597" i="10" s="1"/>
  <c r="Q653" i="10"/>
  <c r="R653" i="10" s="1" a="1"/>
  <c r="R653" i="10" s="1"/>
  <c r="Q697" i="10"/>
  <c r="R697" i="10" s="1" a="1"/>
  <c r="R697" i="10" s="1"/>
  <c r="Q100" i="14"/>
  <c r="R100" i="14" s="1" a="1"/>
  <c r="R100" i="14" s="1"/>
  <c r="Q51" i="14"/>
  <c r="R51" i="14" s="1" a="1"/>
  <c r="R51" i="14" s="1"/>
  <c r="Q497" i="14"/>
  <c r="R497" i="14" s="1" a="1"/>
  <c r="R497" i="14" s="1"/>
  <c r="Q329" i="10"/>
  <c r="R329" i="10" s="1" a="1"/>
  <c r="R329" i="10" s="1"/>
  <c r="Q441" i="10"/>
  <c r="R441" i="10" s="1" a="1"/>
  <c r="R441" i="10" s="1"/>
  <c r="Q135" i="10"/>
  <c r="R135" i="10" s="1" a="1"/>
  <c r="R135" i="10" s="1"/>
  <c r="Q417" i="10"/>
  <c r="R417" i="10" s="1" a="1"/>
  <c r="R417" i="10" s="1"/>
  <c r="Q161" i="10"/>
  <c r="R161" i="10" s="1" a="1"/>
  <c r="R161" i="10" s="1"/>
  <c r="Q426" i="10"/>
  <c r="R426" i="10" s="1" a="1"/>
  <c r="R426" i="10" s="1"/>
  <c r="Q145" i="10"/>
  <c r="R145" i="10" s="1" a="1"/>
  <c r="R145" i="10" s="1"/>
  <c r="Q245" i="10"/>
  <c r="R245" i="10" s="1" a="1"/>
  <c r="R245" i="10" s="1"/>
  <c r="Q356" i="10"/>
  <c r="R356" i="10" s="1" a="1"/>
  <c r="R356" i="10" s="1"/>
  <c r="Q92" i="10"/>
  <c r="R92" i="10" s="1" a="1"/>
  <c r="R92" i="10" s="1"/>
  <c r="Q141" i="10"/>
  <c r="R141" i="10" s="1" a="1"/>
  <c r="R141" i="10" s="1"/>
  <c r="Q219" i="10"/>
  <c r="R219" i="10" s="1" a="1"/>
  <c r="R219" i="10" s="1"/>
  <c r="Q242" i="10"/>
  <c r="R242" i="10" s="1" a="1"/>
  <c r="R242" i="10" s="1"/>
  <c r="Q66" i="10"/>
  <c r="R66" i="10" s="1" a="1"/>
  <c r="R66" i="10" s="1"/>
  <c r="Q296" i="10"/>
  <c r="R296" i="10" s="1" a="1"/>
  <c r="R296" i="10" s="1"/>
  <c r="Q464" i="10"/>
  <c r="R464" i="10" s="1" a="1"/>
  <c r="R464" i="10" s="1"/>
  <c r="Q512" i="10"/>
  <c r="R512" i="10" s="1" a="1"/>
  <c r="R512" i="10" s="1"/>
  <c r="Q562" i="10"/>
  <c r="R562" i="10" s="1" a="1"/>
  <c r="R562" i="10" s="1"/>
  <c r="Q600" i="10"/>
  <c r="R600" i="10" s="1" a="1"/>
  <c r="R600" i="10" s="1"/>
  <c r="Q655" i="10"/>
  <c r="R655" i="10" s="1" a="1"/>
  <c r="R655" i="10" s="1"/>
  <c r="Q714" i="10"/>
  <c r="R714" i="10" s="1" a="1"/>
  <c r="R714" i="10" s="1"/>
  <c r="Q781" i="10"/>
  <c r="R781" i="10" s="1" a="1"/>
  <c r="R781" i="10" s="1"/>
  <c r="Q81" i="14"/>
  <c r="R81" i="14" s="1" a="1"/>
  <c r="R81" i="14" s="1"/>
  <c r="Q249" i="14"/>
  <c r="R249" i="14" s="1" a="1"/>
  <c r="R249" i="14" s="1"/>
  <c r="Q493" i="14"/>
  <c r="R493" i="14" s="1" a="1"/>
  <c r="R493" i="14" s="1"/>
  <c r="N675" i="17"/>
  <c r="N615" i="17"/>
  <c r="N648" i="17"/>
  <c r="N304" i="17"/>
  <c r="N452" i="17"/>
  <c r="N301" i="17"/>
  <c r="N462" i="17"/>
  <c r="N499" i="17"/>
  <c r="N495" i="17"/>
  <c r="N523" i="17"/>
  <c r="N359" i="17"/>
  <c r="N419" i="17"/>
  <c r="N479" i="17"/>
  <c r="N515" i="17"/>
  <c r="N214" i="17"/>
  <c r="N233" i="17"/>
  <c r="N232" i="17"/>
  <c r="N221" i="17"/>
  <c r="N219" i="17"/>
  <c r="N164" i="17"/>
  <c r="N155" i="17"/>
  <c r="N85" i="17"/>
  <c r="N101" i="17"/>
  <c r="N109" i="17"/>
  <c r="N62" i="17"/>
  <c r="N5" i="17"/>
  <c r="N48" i="17"/>
  <c r="N35" i="17"/>
  <c r="N19" i="17"/>
  <c r="N626" i="17"/>
  <c r="N602" i="17"/>
  <c r="N340" i="17"/>
  <c r="N496" i="17"/>
  <c r="N282" i="17"/>
  <c r="N535" i="17"/>
  <c r="N563" i="17"/>
  <c r="N279" i="17"/>
  <c r="N355" i="17"/>
  <c r="N423" i="17"/>
  <c r="N506" i="17"/>
  <c r="N557" i="17"/>
  <c r="N314" i="17"/>
  <c r="N230" i="17"/>
  <c r="N167" i="17"/>
  <c r="N256" i="17"/>
  <c r="N253" i="17"/>
  <c r="N239" i="17"/>
  <c r="N153" i="17"/>
  <c r="N88" i="17"/>
  <c r="N100" i="17"/>
  <c r="N116" i="17"/>
  <c r="N125" i="17"/>
  <c r="N76" i="17"/>
  <c r="N49" i="17"/>
  <c r="N32" i="17"/>
  <c r="N20" i="17"/>
  <c r="N3" i="17"/>
  <c r="N631" i="17"/>
  <c r="N672" i="17"/>
  <c r="N608" i="17"/>
  <c r="N420" i="17"/>
  <c r="N568" i="17"/>
  <c r="N389" i="17"/>
  <c r="N417" i="17"/>
  <c r="N413" i="17"/>
  <c r="N459" i="17"/>
  <c r="N291" i="17"/>
  <c r="N542" i="17"/>
  <c r="N415" i="17"/>
  <c r="N498" i="17"/>
  <c r="N193" i="17"/>
  <c r="N274" i="17"/>
  <c r="N212" i="17"/>
  <c r="N192" i="17"/>
  <c r="N194" i="17"/>
  <c r="N144" i="17"/>
  <c r="N139" i="17"/>
  <c r="N122" i="17"/>
  <c r="N82" i="17"/>
  <c r="N94" i="17"/>
  <c r="N71" i="17"/>
  <c r="N70" i="17"/>
  <c r="N14" i="17"/>
  <c r="N51" i="17"/>
  <c r="N34" i="17"/>
  <c r="N42" i="17"/>
  <c r="N40" i="17"/>
  <c r="N69" i="17"/>
  <c r="N90" i="17"/>
  <c r="N96" i="17"/>
  <c r="N154" i="17"/>
  <c r="N227" i="17"/>
  <c r="N272" i="17"/>
  <c r="N266" i="17"/>
  <c r="N303" i="17"/>
  <c r="N383" i="17"/>
  <c r="N405" i="17"/>
  <c r="N377" i="17"/>
  <c r="N403" i="17"/>
  <c r="N281" i="17"/>
  <c r="N400" i="17"/>
  <c r="N644" i="17"/>
  <c r="P16" i="22"/>
  <c r="P29" i="22"/>
  <c r="P42" i="22"/>
  <c r="P56" i="22"/>
  <c r="P82" i="22"/>
  <c r="P105" i="22"/>
  <c r="P111" i="22"/>
  <c r="P97" i="22"/>
  <c r="P170" i="22"/>
  <c r="N50" i="17"/>
  <c r="N18" i="17"/>
  <c r="N72" i="17"/>
  <c r="N87" i="17"/>
  <c r="N92" i="17"/>
  <c r="N142" i="17"/>
  <c r="N190" i="17"/>
  <c r="N248" i="17"/>
  <c r="N262" i="17"/>
  <c r="N287" i="17"/>
  <c r="N351" i="17"/>
  <c r="N562" i="17"/>
  <c r="N550" i="17"/>
  <c r="N385" i="17"/>
  <c r="N309" i="17"/>
  <c r="N380" i="17"/>
  <c r="N637" i="17"/>
  <c r="P184" i="22"/>
  <c r="P195" i="22"/>
  <c r="P167" i="22"/>
  <c r="P172" i="22"/>
  <c r="P160" i="22"/>
  <c r="P123" i="22"/>
  <c r="P146" i="22"/>
  <c r="P106" i="22"/>
  <c r="P145" i="22"/>
  <c r="P124" i="22"/>
  <c r="P77" i="22"/>
  <c r="P76" i="22"/>
  <c r="P85" i="22"/>
  <c r="P62" i="22"/>
  <c r="P47" i="22"/>
  <c r="P26" i="22"/>
  <c r="P49" i="22"/>
  <c r="P20" i="22"/>
  <c r="P13" i="22"/>
  <c r="P193" i="22"/>
  <c r="P198" i="22"/>
  <c r="P162" i="22"/>
  <c r="P174" i="22"/>
  <c r="P93" i="22"/>
  <c r="P139" i="22"/>
  <c r="P103" i="22"/>
  <c r="P121" i="22"/>
  <c r="P101" i="22"/>
  <c r="P140" i="22"/>
  <c r="P74" i="22"/>
  <c r="P88" i="22"/>
  <c r="P3" i="22"/>
  <c r="P51" i="22"/>
  <c r="P46" i="22"/>
  <c r="P40" i="22"/>
  <c r="P33" i="22"/>
  <c r="P18" i="22"/>
  <c r="P9" i="22"/>
  <c r="P15" i="22"/>
  <c r="P187" i="22"/>
  <c r="P159" i="22"/>
  <c r="P161" i="22"/>
  <c r="P169" i="22"/>
  <c r="P112" i="22"/>
  <c r="P134" i="22"/>
  <c r="P95" i="22"/>
  <c r="P137" i="22"/>
  <c r="P113" i="22"/>
  <c r="P65" i="22"/>
  <c r="P70" i="22"/>
  <c r="P79" i="22"/>
  <c r="P59" i="22"/>
  <c r="P43" i="22"/>
  <c r="P34" i="22"/>
  <c r="P28" i="22"/>
  <c r="P19" i="22"/>
  <c r="P191" i="22"/>
  <c r="P163" i="22"/>
  <c r="P173" i="22"/>
  <c r="P148" i="22"/>
  <c r="P116" i="22"/>
  <c r="P138" i="22"/>
  <c r="P98" i="22"/>
  <c r="P141" i="22"/>
  <c r="P117" i="22"/>
  <c r="P69" i="22"/>
  <c r="P72" i="22"/>
  <c r="P83" i="22"/>
  <c r="P63" i="22"/>
  <c r="P27" i="22"/>
  <c r="P30" i="22"/>
  <c r="P53" i="22"/>
  <c r="P23" i="22"/>
  <c r="P5" i="22"/>
  <c r="N24" i="17"/>
  <c r="N22" i="17"/>
  <c r="N68" i="17"/>
  <c r="N132" i="17"/>
  <c r="N118" i="17"/>
  <c r="N149" i="17"/>
  <c r="N186" i="17"/>
  <c r="N244" i="17"/>
  <c r="N254" i="17"/>
  <c r="N475" i="17"/>
  <c r="N465" i="17"/>
  <c r="N530" i="17"/>
  <c r="N541" i="17"/>
  <c r="N353" i="17"/>
  <c r="N548" i="17"/>
  <c r="N328" i="17"/>
  <c r="N645" i="17"/>
  <c r="P10" i="22"/>
  <c r="P41" i="22"/>
  <c r="P31" i="22"/>
  <c r="P66" i="22"/>
  <c r="P81" i="22"/>
  <c r="P91" i="22"/>
  <c r="P92" i="22"/>
  <c r="P168" i="22"/>
  <c r="P179" i="22"/>
  <c r="N28" i="17"/>
  <c r="N33" i="17"/>
  <c r="N67" i="17"/>
  <c r="N112" i="17"/>
  <c r="N114" i="17"/>
  <c r="N141" i="17"/>
  <c r="N178" i="17"/>
  <c r="N208" i="17"/>
  <c r="N226" i="17"/>
  <c r="N466" i="17"/>
  <c r="N442" i="17"/>
  <c r="N342" i="17"/>
  <c r="N399" i="17"/>
  <c r="N526" i="17"/>
  <c r="N544" i="17"/>
  <c r="N324" i="17"/>
  <c r="N661" i="17"/>
  <c r="P8" i="22"/>
  <c r="P32" i="22"/>
  <c r="P39" i="22"/>
  <c r="P71" i="22"/>
  <c r="P58" i="22"/>
  <c r="P129" i="22"/>
  <c r="P130" i="22"/>
  <c r="P157" i="22"/>
  <c r="P151" i="22"/>
  <c r="Q264" i="1"/>
  <c r="Q291" i="1"/>
  <c r="Q345" i="1"/>
  <c r="Q354" i="1"/>
  <c r="Q381" i="1"/>
  <c r="P6" i="10"/>
  <c r="P63" i="10"/>
  <c r="P172" i="10"/>
  <c r="P302" i="10"/>
  <c r="P416" i="10"/>
  <c r="P560" i="10"/>
  <c r="P824" i="10"/>
  <c r="P490" i="14"/>
  <c r="P448" i="14"/>
  <c r="P436" i="14"/>
  <c r="P414" i="14"/>
  <c r="P363" i="14"/>
  <c r="P342" i="14"/>
  <c r="P313" i="14"/>
  <c r="P286" i="14"/>
  <c r="P242" i="14"/>
  <c r="P240" i="14"/>
  <c r="P217" i="14"/>
  <c r="P182" i="14"/>
  <c r="P123" i="14"/>
  <c r="P12" i="14"/>
  <c r="P53" i="14"/>
  <c r="P130" i="14"/>
  <c r="P72" i="14"/>
  <c r="P111" i="14"/>
  <c r="P73" i="14"/>
  <c r="P84" i="14"/>
  <c r="P118" i="14"/>
  <c r="P166" i="14"/>
  <c r="P151" i="14"/>
  <c r="P812" i="10"/>
  <c r="P815" i="10"/>
  <c r="P828" i="10"/>
  <c r="P786" i="10"/>
  <c r="P770" i="10"/>
  <c r="P715" i="10"/>
  <c r="P739" i="10"/>
  <c r="P737" i="10"/>
  <c r="P711" i="10"/>
  <c r="P698" i="10"/>
  <c r="P687" i="10"/>
  <c r="P672" i="10"/>
  <c r="P663" i="10"/>
  <c r="P646" i="10"/>
  <c r="P639" i="10"/>
  <c r="P627" i="10"/>
  <c r="P614" i="10"/>
  <c r="P599" i="10"/>
  <c r="P590" i="10"/>
  <c r="P577" i="10"/>
  <c r="P568" i="10"/>
  <c r="P557" i="10"/>
  <c r="P548" i="10"/>
  <c r="P540" i="10"/>
  <c r="P529" i="10"/>
  <c r="P526" i="10"/>
  <c r="P511" i="10"/>
  <c r="P503" i="10"/>
  <c r="P494" i="10"/>
  <c r="P484" i="10"/>
  <c r="P474" i="10"/>
  <c r="P464" i="10"/>
  <c r="P457" i="10"/>
  <c r="P443" i="10"/>
  <c r="P444" i="10"/>
  <c r="P429" i="10"/>
  <c r="P427" i="10"/>
  <c r="P493" i="14"/>
  <c r="P447" i="14"/>
  <c r="P422" i="14"/>
  <c r="P397" i="14"/>
  <c r="P391" i="14"/>
  <c r="P334" i="14"/>
  <c r="P329" i="14"/>
  <c r="P281" i="14"/>
  <c r="P273" i="14"/>
  <c r="P276" i="14"/>
  <c r="P198" i="14"/>
  <c r="P7" i="14"/>
  <c r="P80" i="14"/>
  <c r="P42" i="14"/>
  <c r="P39" i="14"/>
  <c r="P165" i="14"/>
  <c r="P156" i="14"/>
  <c r="P138" i="14"/>
  <c r="P129" i="14"/>
  <c r="P157" i="14"/>
  <c r="P27" i="14"/>
  <c r="P140" i="14"/>
  <c r="P826" i="10"/>
  <c r="P821" i="10"/>
  <c r="P808" i="10"/>
  <c r="P793" i="10"/>
  <c r="P781" i="10"/>
  <c r="P763" i="10"/>
  <c r="P749" i="10"/>
  <c r="P743" i="10"/>
  <c r="P731" i="10"/>
  <c r="P688" i="10"/>
  <c r="P696" i="10"/>
  <c r="P680" i="10"/>
  <c r="P668" i="10"/>
  <c r="P656" i="10"/>
  <c r="P649" i="10"/>
  <c r="P634" i="10"/>
  <c r="P623" i="10"/>
  <c r="P607" i="10"/>
  <c r="P596" i="10"/>
  <c r="P586" i="10"/>
  <c r="P571" i="10"/>
  <c r="P564" i="10"/>
  <c r="P553" i="10"/>
  <c r="P545" i="10"/>
  <c r="P535" i="10"/>
  <c r="P528" i="10"/>
  <c r="P519" i="10"/>
  <c r="P508" i="10"/>
  <c r="P500" i="10"/>
  <c r="P490" i="10"/>
  <c r="P479" i="10"/>
  <c r="P470" i="10"/>
  <c r="P463" i="10"/>
  <c r="P452" i="10"/>
  <c r="P433" i="10"/>
  <c r="P431" i="10"/>
  <c r="P419" i="10"/>
  <c r="P445" i="14"/>
  <c r="P440" i="14"/>
  <c r="P405" i="14"/>
  <c r="P354" i="14"/>
  <c r="P319" i="14"/>
  <c r="P231" i="14"/>
  <c r="P229" i="14"/>
  <c r="P223" i="14"/>
  <c r="P19" i="14"/>
  <c r="P4" i="14"/>
  <c r="P13" i="14"/>
  <c r="P168" i="14"/>
  <c r="P81" i="14"/>
  <c r="P91" i="14"/>
  <c r="P160" i="14"/>
  <c r="P155" i="14"/>
  <c r="P802" i="10"/>
  <c r="P829" i="10"/>
  <c r="P809" i="10"/>
  <c r="P779" i="10"/>
  <c r="P756" i="10"/>
  <c r="P734" i="10"/>
  <c r="P738" i="10"/>
  <c r="P707" i="10"/>
  <c r="P689" i="10"/>
  <c r="P673" i="10"/>
  <c r="P654" i="10"/>
  <c r="P640" i="10"/>
  <c r="P625" i="10"/>
  <c r="P608" i="10"/>
  <c r="P592" i="10"/>
  <c r="P575" i="10"/>
  <c r="P561" i="10"/>
  <c r="P550" i="10"/>
  <c r="P539" i="10"/>
  <c r="P521" i="10"/>
  <c r="P513" i="10"/>
  <c r="P499" i="10"/>
  <c r="P487" i="10"/>
  <c r="P478" i="10"/>
  <c r="P465" i="10"/>
  <c r="P450" i="10"/>
  <c r="P442" i="10"/>
  <c r="P423" i="10"/>
  <c r="P417" i="10"/>
  <c r="P404" i="10"/>
  <c r="P392" i="10"/>
  <c r="P395" i="10"/>
  <c r="P386" i="10"/>
  <c r="P375" i="10"/>
  <c r="P366" i="10"/>
  <c r="P357" i="10"/>
  <c r="P349" i="10"/>
  <c r="P343" i="10"/>
  <c r="P338" i="10"/>
  <c r="P326" i="10"/>
  <c r="P314" i="10"/>
  <c r="P295" i="10"/>
  <c r="P305" i="10"/>
  <c r="P300" i="10"/>
  <c r="P277" i="10"/>
  <c r="P262" i="10"/>
  <c r="P265" i="10"/>
  <c r="P260" i="10"/>
  <c r="P222" i="10"/>
  <c r="P223" i="10"/>
  <c r="P234" i="10"/>
  <c r="P197" i="10"/>
  <c r="P205" i="10"/>
  <c r="P194" i="10"/>
  <c r="P190" i="10"/>
  <c r="P186" i="10"/>
  <c r="P177" i="10"/>
  <c r="P159" i="10"/>
  <c r="P165" i="10"/>
  <c r="P108" i="10"/>
  <c r="P140" i="10"/>
  <c r="P118" i="10"/>
  <c r="P102" i="10"/>
  <c r="P135" i="10"/>
  <c r="P106" i="10"/>
  <c r="P103" i="10"/>
  <c r="P84" i="10"/>
  <c r="P79" i="10"/>
  <c r="P61" i="10"/>
  <c r="P68" i="10"/>
  <c r="P50" i="10"/>
  <c r="P58" i="10"/>
  <c r="P40" i="10"/>
  <c r="P7" i="10"/>
  <c r="P24" i="10"/>
  <c r="P16" i="10"/>
  <c r="P26" i="10"/>
  <c r="Q430" i="1"/>
  <c r="Q428" i="1"/>
  <c r="Q407" i="1"/>
  <c r="Q411" i="1"/>
  <c r="Q393" i="1"/>
  <c r="Q399" i="1"/>
  <c r="Q391" i="1"/>
  <c r="Q379" i="1"/>
  <c r="Q372" i="1"/>
  <c r="Q357" i="1"/>
  <c r="Q348" i="1"/>
  <c r="Q344" i="1"/>
  <c r="Q336" i="1"/>
  <c r="Q274" i="1"/>
  <c r="Q329" i="1"/>
  <c r="Q316" i="1"/>
  <c r="Q305" i="1"/>
  <c r="Q297" i="1"/>
  <c r="Q295" i="1"/>
  <c r="Q287" i="1"/>
  <c r="Q280" i="1"/>
  <c r="Q267" i="1"/>
  <c r="P499" i="14"/>
  <c r="P450" i="14"/>
  <c r="P393" i="14"/>
  <c r="P350" i="14"/>
  <c r="P304" i="14"/>
  <c r="P275" i="14"/>
  <c r="P214" i="14"/>
  <c r="P177" i="14"/>
  <c r="P83" i="14"/>
  <c r="P37" i="14"/>
  <c r="P171" i="14"/>
  <c r="P113" i="14"/>
  <c r="P164" i="14"/>
  <c r="P128" i="14"/>
  <c r="P148" i="14"/>
  <c r="P796" i="10"/>
  <c r="P801" i="10"/>
  <c r="P780" i="10"/>
  <c r="P772" i="10"/>
  <c r="P735" i="10"/>
  <c r="P713" i="10"/>
  <c r="P695" i="10"/>
  <c r="P676" i="10"/>
  <c r="P659" i="10"/>
  <c r="P641" i="10"/>
  <c r="P622" i="10"/>
  <c r="P601" i="10"/>
  <c r="P582" i="10"/>
  <c r="P567" i="10"/>
  <c r="P554" i="10"/>
  <c r="P537" i="10"/>
  <c r="P523" i="10"/>
  <c r="P510" i="10"/>
  <c r="P498" i="10"/>
  <c r="P481" i="10"/>
  <c r="P468" i="10"/>
  <c r="P454" i="10"/>
  <c r="P434" i="10"/>
  <c r="P421" i="10"/>
  <c r="P411" i="10"/>
  <c r="P390" i="10"/>
  <c r="P400" i="10"/>
  <c r="P123" i="10"/>
  <c r="P380" i="10"/>
  <c r="P369" i="10"/>
  <c r="P356" i="10"/>
  <c r="P344" i="10"/>
  <c r="P335" i="10"/>
  <c r="P325" i="10"/>
  <c r="P317" i="10"/>
  <c r="P279" i="10"/>
  <c r="P297" i="10"/>
  <c r="P285" i="10"/>
  <c r="P247" i="10"/>
  <c r="P272" i="10"/>
  <c r="P254" i="10"/>
  <c r="P229" i="10"/>
  <c r="P244" i="10"/>
  <c r="P226" i="10"/>
  <c r="P198" i="10"/>
  <c r="P200" i="10"/>
  <c r="P191" i="10"/>
  <c r="P187" i="10"/>
  <c r="P175" i="10"/>
  <c r="P160" i="10"/>
  <c r="P158" i="10"/>
  <c r="P112" i="10"/>
  <c r="P113" i="10"/>
  <c r="P150" i="10"/>
  <c r="P146" i="10"/>
  <c r="P100" i="10"/>
  <c r="P94" i="10"/>
  <c r="P75" i="10"/>
  <c r="P80" i="10"/>
  <c r="P66" i="10"/>
  <c r="P52" i="10"/>
  <c r="P55" i="10"/>
  <c r="P457" i="14"/>
  <c r="P438" i="14"/>
  <c r="P404" i="14"/>
  <c r="P337" i="14"/>
  <c r="P303" i="14"/>
  <c r="P241" i="14"/>
  <c r="P209" i="14"/>
  <c r="P23" i="14"/>
  <c r="P20" i="14"/>
  <c r="P52" i="14"/>
  <c r="P85" i="14"/>
  <c r="P45" i="14"/>
  <c r="P88" i="14"/>
  <c r="P152" i="14"/>
  <c r="P818" i="10"/>
  <c r="P830" i="10"/>
  <c r="P792" i="10"/>
  <c r="P759" i="10"/>
  <c r="P741" i="10"/>
  <c r="P744" i="10"/>
  <c r="P710" i="10"/>
  <c r="P686" i="10"/>
  <c r="P666" i="10"/>
  <c r="P644" i="10"/>
  <c r="P631" i="10"/>
  <c r="P613" i="10"/>
  <c r="P593" i="10"/>
  <c r="P579" i="10"/>
  <c r="P562" i="10"/>
  <c r="P547" i="10"/>
  <c r="P532" i="10"/>
  <c r="P520" i="10"/>
  <c r="P507" i="10"/>
  <c r="P492" i="10"/>
  <c r="P477" i="10"/>
  <c r="P462" i="10"/>
  <c r="P448" i="10"/>
  <c r="P438" i="10"/>
  <c r="P424" i="10"/>
  <c r="P407" i="10"/>
  <c r="P388" i="10"/>
  <c r="P396" i="10"/>
  <c r="P383" i="10"/>
  <c r="P373" i="10"/>
  <c r="P463" i="14"/>
  <c r="P406" i="14"/>
  <c r="P351" i="14"/>
  <c r="P325" i="14"/>
  <c r="P239" i="14"/>
  <c r="P264" i="14"/>
  <c r="P187" i="14"/>
  <c r="P33" i="14"/>
  <c r="P74" i="14"/>
  <c r="P133" i="14"/>
  <c r="P30" i="14"/>
  <c r="P93" i="14"/>
  <c r="P76" i="14"/>
  <c r="P137" i="14"/>
  <c r="P811" i="10"/>
  <c r="P800" i="10"/>
  <c r="P777" i="10"/>
  <c r="P755" i="10"/>
  <c r="P750" i="10"/>
  <c r="P724" i="10"/>
  <c r="P701" i="10"/>
  <c r="P681" i="10"/>
  <c r="P662" i="10"/>
  <c r="P618" i="10"/>
  <c r="P620" i="10"/>
  <c r="P606" i="10"/>
  <c r="P587" i="10"/>
  <c r="P569" i="10"/>
  <c r="P555" i="10"/>
  <c r="P543" i="10"/>
  <c r="P531" i="10"/>
  <c r="P516" i="10"/>
  <c r="P502" i="10"/>
  <c r="P485" i="10"/>
  <c r="P473" i="10"/>
  <c r="P459" i="10"/>
  <c r="P445" i="10"/>
  <c r="P440" i="10"/>
  <c r="P402" i="10"/>
  <c r="P403" i="10"/>
  <c r="P414" i="10"/>
  <c r="P125" i="10"/>
  <c r="P382" i="10"/>
  <c r="P372" i="10"/>
  <c r="P361" i="10"/>
  <c r="P351" i="10"/>
  <c r="P339" i="10"/>
  <c r="P322" i="10"/>
  <c r="P315" i="10"/>
  <c r="P311" i="10"/>
  <c r="P281" i="10"/>
  <c r="P284" i="10"/>
  <c r="P275" i="10"/>
  <c r="P256" i="10"/>
  <c r="P258" i="10"/>
  <c r="P213" i="10"/>
  <c r="P240" i="10"/>
  <c r="P241" i="10"/>
  <c r="P228" i="10"/>
  <c r="P211" i="10"/>
  <c r="P193" i="10"/>
  <c r="P195" i="10"/>
  <c r="P176" i="10"/>
  <c r="P157" i="10"/>
  <c r="P162" i="10"/>
  <c r="P144" i="10"/>
  <c r="P120" i="10"/>
  <c r="P133" i="10"/>
  <c r="P117" i="10"/>
  <c r="P132" i="10"/>
  <c r="P104" i="10"/>
  <c r="P86" i="10"/>
  <c r="P78" i="10"/>
  <c r="P62" i="10"/>
  <c r="P70" i="10"/>
  <c r="P47" i="10"/>
  <c r="P42" i="10"/>
  <c r="P36" i="10"/>
  <c r="P10" i="10"/>
  <c r="P32" i="10"/>
  <c r="P29" i="10"/>
  <c r="Q431" i="1"/>
  <c r="Q438" i="1"/>
  <c r="P460" i="14"/>
  <c r="P376" i="14"/>
  <c r="P324" i="14"/>
  <c r="P254" i="14"/>
  <c r="P195" i="14"/>
  <c r="P24" i="14"/>
  <c r="P67" i="14"/>
  <c r="P59" i="14"/>
  <c r="P106" i="14"/>
  <c r="P835" i="10"/>
  <c r="P776" i="10"/>
  <c r="P765" i="10"/>
  <c r="P723" i="10"/>
  <c r="P692" i="10"/>
  <c r="P658" i="10"/>
  <c r="P632" i="10"/>
  <c r="P600" i="10"/>
  <c r="P572" i="10"/>
  <c r="P551" i="10"/>
  <c r="P527" i="10"/>
  <c r="P504" i="10"/>
  <c r="P482" i="10"/>
  <c r="P458" i="10"/>
  <c r="P436" i="10"/>
  <c r="P412" i="10"/>
  <c r="P389" i="10"/>
  <c r="P122" i="10"/>
  <c r="P370" i="10"/>
  <c r="P354" i="10"/>
  <c r="P340" i="10"/>
  <c r="P321" i="10"/>
  <c r="P318" i="10"/>
  <c r="P280" i="10"/>
  <c r="P299" i="10"/>
  <c r="P255" i="10"/>
  <c r="P270" i="10"/>
  <c r="P253" i="10"/>
  <c r="P215" i="10"/>
  <c r="P235" i="10"/>
  <c r="P210" i="10"/>
  <c r="P183" i="10"/>
  <c r="P178" i="10"/>
  <c r="P167" i="10"/>
  <c r="P164" i="10"/>
  <c r="P145" i="10"/>
  <c r="P115" i="10"/>
  <c r="P148" i="10"/>
  <c r="P98" i="10"/>
  <c r="P74" i="10"/>
  <c r="P91" i="10"/>
  <c r="P64" i="10"/>
  <c r="P46" i="10"/>
  <c r="P8" i="10"/>
  <c r="P25" i="10"/>
  <c r="P27" i="10"/>
  <c r="Q436" i="1"/>
  <c r="Q423" i="1"/>
  <c r="Q409" i="1"/>
  <c r="Q406" i="1"/>
  <c r="Q398" i="1"/>
  <c r="Q401" i="1"/>
  <c r="Q378" i="1"/>
  <c r="Q368" i="1"/>
  <c r="Q364" i="1"/>
  <c r="Q361" i="1"/>
  <c r="Q346" i="1"/>
  <c r="Q331" i="1"/>
  <c r="Q326" i="1"/>
  <c r="Q310" i="1"/>
  <c r="Q312" i="1"/>
  <c r="Q294" i="1"/>
  <c r="Q284" i="1"/>
  <c r="Q277" i="1"/>
  <c r="Q265" i="1"/>
  <c r="P472" i="14"/>
  <c r="P388" i="14"/>
  <c r="P317" i="14"/>
  <c r="P253" i="14"/>
  <c r="P176" i="14"/>
  <c r="P71" i="14"/>
  <c r="P61" i="14"/>
  <c r="P135" i="14"/>
  <c r="P43" i="14"/>
  <c r="P813" i="10"/>
  <c r="P784" i="10"/>
  <c r="P733" i="10"/>
  <c r="P748" i="10"/>
  <c r="P684" i="10"/>
  <c r="P655" i="10"/>
  <c r="P619" i="10"/>
  <c r="P597" i="10"/>
  <c r="P570" i="10"/>
  <c r="P546" i="10"/>
  <c r="P524" i="10"/>
  <c r="P505" i="10"/>
  <c r="P480" i="10"/>
  <c r="P456" i="10"/>
  <c r="P439" i="10"/>
  <c r="P410" i="10"/>
  <c r="P391" i="10"/>
  <c r="P121" i="10"/>
  <c r="P368" i="10"/>
  <c r="P358" i="10"/>
  <c r="P341" i="10"/>
  <c r="P324" i="10"/>
  <c r="P320" i="10"/>
  <c r="P288" i="10"/>
  <c r="P292" i="10"/>
  <c r="P263" i="10"/>
  <c r="P249" i="10"/>
  <c r="P221" i="10"/>
  <c r="P231" i="10"/>
  <c r="P243" i="10"/>
  <c r="P199" i="10"/>
  <c r="P179" i="10"/>
  <c r="P184" i="10"/>
  <c r="P168" i="10"/>
  <c r="P111" i="10"/>
  <c r="P153" i="10"/>
  <c r="P143" i="10"/>
  <c r="P109" i="10"/>
  <c r="P105" i="10"/>
  <c r="P89" i="10"/>
  <c r="P83" i="10"/>
  <c r="P67" i="10"/>
  <c r="P54" i="10"/>
  <c r="P38" i="10"/>
  <c r="P15" i="10"/>
  <c r="P31" i="10"/>
  <c r="P19" i="10"/>
  <c r="Q418" i="1"/>
  <c r="Q424" i="1"/>
  <c r="Q417" i="1"/>
  <c r="Q403" i="1"/>
  <c r="Q383" i="1"/>
  <c r="Q386" i="1"/>
  <c r="Q376" i="1"/>
  <c r="Q366" i="1"/>
  <c r="Q362" i="1"/>
  <c r="Q349" i="1"/>
  <c r="Q334" i="1"/>
  <c r="Q332" i="1"/>
  <c r="Q327" i="1"/>
  <c r="Q304" i="1"/>
  <c r="Q317" i="1"/>
  <c r="Q296" i="1"/>
  <c r="Q292" i="1"/>
  <c r="Q285" i="1"/>
  <c r="Q273" i="1"/>
  <c r="Q271" i="1"/>
  <c r="Q5" i="1"/>
  <c r="Q13" i="1"/>
  <c r="Q21" i="1"/>
  <c r="Q29" i="1"/>
  <c r="Q37" i="1"/>
  <c r="Q45" i="1"/>
  <c r="Q53" i="1"/>
  <c r="Q61" i="1"/>
  <c r="Q69" i="1"/>
  <c r="P479" i="14"/>
  <c r="P371" i="14"/>
  <c r="P287" i="14"/>
  <c r="P232" i="14"/>
  <c r="P184" i="14"/>
  <c r="P35" i="14"/>
  <c r="P120" i="14"/>
  <c r="P167" i="14"/>
  <c r="P126" i="14"/>
  <c r="P814" i="10"/>
  <c r="P778" i="10"/>
  <c r="P718" i="10"/>
  <c r="P714" i="10"/>
  <c r="P683" i="10"/>
  <c r="P652" i="10"/>
  <c r="P626" i="10"/>
  <c r="P594" i="10"/>
  <c r="P565" i="10"/>
  <c r="P544" i="10"/>
  <c r="P525" i="10"/>
  <c r="P497" i="10"/>
  <c r="P476" i="10"/>
  <c r="P455" i="10"/>
  <c r="P432" i="10"/>
  <c r="P408" i="10"/>
  <c r="P413" i="10"/>
  <c r="P384" i="10"/>
  <c r="P367" i="10"/>
  <c r="P353" i="10"/>
  <c r="P342" i="10"/>
  <c r="P327" i="10"/>
  <c r="P308" i="10"/>
  <c r="P296" i="10"/>
  <c r="P293" i="10"/>
  <c r="P271" i="10"/>
  <c r="P273" i="10"/>
  <c r="P245" i="10"/>
  <c r="P239" i="10"/>
  <c r="P220" i="10"/>
  <c r="P201" i="10"/>
  <c r="P180" i="10"/>
  <c r="P174" i="10"/>
  <c r="P169" i="10"/>
  <c r="P110" i="10"/>
  <c r="P107" i="10"/>
  <c r="P116" i="10"/>
  <c r="P119" i="10"/>
  <c r="P95" i="10"/>
  <c r="P82" i="10"/>
  <c r="P90" i="10"/>
  <c r="P59" i="10"/>
  <c r="P57" i="10"/>
  <c r="P39" i="10"/>
  <c r="P13" i="10"/>
  <c r="P20" i="10"/>
  <c r="P28" i="10"/>
  <c r="Q439" i="1"/>
  <c r="Q419" i="1"/>
  <c r="Q425" i="1"/>
  <c r="Q410" i="1"/>
  <c r="Q404" i="1"/>
  <c r="Q388" i="1"/>
  <c r="Q402" i="1"/>
  <c r="Q369" i="1"/>
  <c r="Q367" i="1"/>
  <c r="Q356" i="1"/>
  <c r="Q350" i="1"/>
  <c r="Q338" i="1"/>
  <c r="Q335" i="1"/>
  <c r="Q333" i="1"/>
  <c r="Q306" i="1"/>
  <c r="Q318" i="1"/>
  <c r="Q298" i="1"/>
  <c r="Q293" i="1"/>
  <c r="Q282" i="1"/>
  <c r="Q275" i="1"/>
  <c r="Q272" i="1"/>
  <c r="P474" i="14"/>
  <c r="P383" i="14"/>
  <c r="P295" i="14"/>
  <c r="P268" i="14"/>
  <c r="P95" i="14"/>
  <c r="P17" i="14"/>
  <c r="P159" i="14"/>
  <c r="P34" i="14"/>
  <c r="P145" i="14"/>
  <c r="P807" i="10"/>
  <c r="P758" i="10"/>
  <c r="P726" i="10"/>
  <c r="P709" i="10"/>
  <c r="P679" i="10"/>
  <c r="P648" i="10"/>
  <c r="P617" i="10"/>
  <c r="P589" i="10"/>
  <c r="P563" i="10"/>
  <c r="P542" i="10"/>
  <c r="P518" i="10"/>
  <c r="P496" i="10"/>
  <c r="P472" i="10"/>
  <c r="P451" i="10"/>
  <c r="P430" i="10"/>
  <c r="P406" i="10"/>
  <c r="P399" i="10"/>
  <c r="P381" i="10"/>
  <c r="P364" i="10"/>
  <c r="P348" i="10"/>
  <c r="P332" i="10"/>
  <c r="P328" i="10"/>
  <c r="P309" i="10"/>
  <c r="P289" i="10"/>
  <c r="P278" i="10"/>
  <c r="P266" i="10"/>
  <c r="P274" i="10"/>
  <c r="P214" i="10"/>
  <c r="P216" i="10"/>
  <c r="P236" i="10"/>
  <c r="P202" i="10"/>
  <c r="P189" i="10"/>
  <c r="P173" i="10"/>
  <c r="P166" i="10"/>
  <c r="P138" i="10"/>
  <c r="P142" i="10"/>
  <c r="P128" i="10"/>
  <c r="P147" i="10"/>
  <c r="P96" i="10"/>
  <c r="P77" i="10"/>
  <c r="P71" i="10"/>
  <c r="P69" i="10"/>
  <c r="P56" i="10"/>
  <c r="P34" i="10"/>
  <c r="P12" i="10"/>
  <c r="P21" i="10"/>
  <c r="P5" i="10"/>
  <c r="Q432" i="1"/>
  <c r="Q427" i="1"/>
  <c r="Q426" i="1"/>
  <c r="Q414" i="1"/>
  <c r="Q380" i="1"/>
  <c r="Q384" i="1"/>
  <c r="Q392" i="1"/>
  <c r="Q370" i="1"/>
  <c r="Q365" i="1"/>
  <c r="Q358" i="1"/>
  <c r="Q351" i="1"/>
  <c r="Q340" i="1"/>
  <c r="Q339" i="1"/>
  <c r="Q321" i="1"/>
  <c r="Q307" i="1"/>
  <c r="Q319" i="1"/>
  <c r="Q299" i="1"/>
  <c r="Q290" i="1"/>
  <c r="Q283" i="1"/>
  <c r="Q269" i="1"/>
  <c r="P439" i="14"/>
  <c r="P355" i="14"/>
  <c r="P282" i="14"/>
  <c r="P208" i="14"/>
  <c r="P98" i="14"/>
  <c r="P41" i="14"/>
  <c r="P87" i="14"/>
  <c r="P114" i="14"/>
  <c r="P97" i="14"/>
  <c r="P823" i="10"/>
  <c r="P766" i="10"/>
  <c r="P727" i="10"/>
  <c r="P705" i="10"/>
  <c r="P674" i="10"/>
  <c r="P651" i="10"/>
  <c r="P615" i="10"/>
  <c r="P585" i="10"/>
  <c r="P559" i="10"/>
  <c r="P536" i="10"/>
  <c r="P515" i="10"/>
  <c r="P493" i="10"/>
  <c r="P471" i="10"/>
  <c r="P449" i="10"/>
  <c r="P418" i="10"/>
  <c r="P405" i="10"/>
  <c r="P398" i="10"/>
  <c r="P379" i="10"/>
  <c r="P365" i="10"/>
  <c r="P352" i="10"/>
  <c r="P333" i="10"/>
  <c r="P329" i="10"/>
  <c r="P310" i="10"/>
  <c r="P282" i="10"/>
  <c r="P286" i="10"/>
  <c r="P261" i="10"/>
  <c r="P251" i="10"/>
  <c r="P230" i="10"/>
  <c r="P217" i="10"/>
  <c r="P207" i="10"/>
  <c r="P203" i="10"/>
  <c r="P185" i="10"/>
  <c r="P171" i="10"/>
  <c r="P161" i="10"/>
  <c r="P136" i="10"/>
  <c r="P127" i="10"/>
  <c r="P131" i="10"/>
  <c r="P151" i="10"/>
  <c r="P97" i="10"/>
  <c r="P88" i="10"/>
  <c r="P73" i="10"/>
  <c r="P45" i="10"/>
  <c r="P48" i="10"/>
  <c r="P35" i="10"/>
  <c r="P14" i="10"/>
  <c r="P23" i="10"/>
  <c r="P4" i="10"/>
  <c r="Q434" i="1"/>
  <c r="Q420" i="1"/>
  <c r="Q408" i="1"/>
  <c r="Q396" i="1"/>
  <c r="Q389" i="1"/>
  <c r="Q395" i="1"/>
  <c r="Q371" i="1"/>
  <c r="Q360" i="1"/>
  <c r="Q352" i="1"/>
  <c r="Q341" i="1"/>
  <c r="P501" i="14"/>
  <c r="P390" i="14"/>
  <c r="P349" i="14"/>
  <c r="P243" i="14"/>
  <c r="P196" i="14"/>
  <c r="P112" i="14"/>
  <c r="P103" i="14"/>
  <c r="P141" i="14"/>
  <c r="P101" i="14"/>
  <c r="P834" i="10"/>
  <c r="P825" i="10"/>
  <c r="P760" i="10"/>
  <c r="P736" i="10"/>
  <c r="P697" i="10"/>
  <c r="P667" i="10"/>
  <c r="P637" i="10"/>
  <c r="P610" i="10"/>
  <c r="P581" i="10"/>
  <c r="P556" i="10"/>
  <c r="P534" i="10"/>
  <c r="P512" i="10"/>
  <c r="P488" i="10"/>
  <c r="P467" i="10"/>
  <c r="P441" i="10"/>
  <c r="P422" i="10"/>
  <c r="P393" i="10"/>
  <c r="P126" i="10"/>
  <c r="P376" i="10"/>
  <c r="P360" i="10"/>
  <c r="P346" i="10"/>
  <c r="P336" i="10"/>
  <c r="P307" i="10"/>
  <c r="P287" i="10"/>
  <c r="P298" i="10"/>
  <c r="P294" i="10"/>
  <c r="P250" i="10"/>
  <c r="P252" i="10"/>
  <c r="P224" i="10"/>
  <c r="P242" i="10"/>
  <c r="P208" i="10"/>
  <c r="P181" i="10"/>
  <c r="P192" i="10"/>
  <c r="P155" i="10"/>
  <c r="P154" i="10"/>
  <c r="P129" i="10"/>
  <c r="P139" i="10"/>
  <c r="P114" i="10"/>
  <c r="P101" i="10"/>
  <c r="P76" i="10"/>
  <c r="P87" i="10"/>
  <c r="P65" i="10"/>
  <c r="P44" i="10"/>
  <c r="P43" i="10"/>
  <c r="P37" i="10"/>
  <c r="P30" i="10"/>
  <c r="P22" i="10"/>
  <c r="P2" i="10"/>
  <c r="Q437" i="1"/>
  <c r="Q429" i="1"/>
  <c r="Q415" i="1"/>
  <c r="Q405" i="1"/>
  <c r="Q397" i="1"/>
  <c r="Q385" i="1"/>
  <c r="Q382" i="1"/>
  <c r="Q374" i="1"/>
  <c r="Q363" i="1"/>
  <c r="Q353" i="1"/>
  <c r="Q343" i="1"/>
  <c r="Q337" i="1"/>
  <c r="Q328" i="1"/>
  <c r="Q324" i="1"/>
  <c r="Q303" i="1"/>
  <c r="P441" i="14"/>
  <c r="P418" i="14"/>
  <c r="P336" i="14"/>
  <c r="P250" i="14"/>
  <c r="P193" i="14"/>
  <c r="P8" i="14"/>
  <c r="P139" i="14"/>
  <c r="P48" i="14"/>
  <c r="P149" i="14"/>
  <c r="P795" i="10"/>
  <c r="P790" i="10"/>
  <c r="P764" i="10"/>
  <c r="P729" i="10"/>
  <c r="P691" i="10"/>
  <c r="P665" i="10"/>
  <c r="P635" i="10"/>
  <c r="P604" i="10"/>
  <c r="P573" i="10"/>
  <c r="P552" i="10"/>
  <c r="P530" i="10"/>
  <c r="P506" i="10"/>
  <c r="P486" i="10"/>
  <c r="P460" i="10"/>
  <c r="P435" i="10"/>
  <c r="P426" i="10"/>
  <c r="P387" i="10"/>
  <c r="P124" i="10"/>
  <c r="P374" i="10"/>
  <c r="P359" i="10"/>
  <c r="P347" i="10"/>
  <c r="P337" i="10"/>
  <c r="P316" i="10"/>
  <c r="P303" i="10"/>
  <c r="P291" i="10"/>
  <c r="P276" i="10"/>
  <c r="P269" i="10"/>
  <c r="P268" i="10"/>
  <c r="P233" i="10"/>
  <c r="P219" i="10"/>
  <c r="P209" i="10"/>
  <c r="P182" i="10"/>
  <c r="P188" i="10"/>
  <c r="P156" i="10"/>
  <c r="P163" i="10"/>
  <c r="P137" i="10"/>
  <c r="P149" i="10"/>
  <c r="P134" i="10"/>
  <c r="P99" i="10"/>
  <c r="P92" i="10"/>
  <c r="P85" i="10"/>
  <c r="P60" i="10"/>
  <c r="P51" i="10"/>
  <c r="P41" i="10"/>
  <c r="P9" i="10"/>
  <c r="P18" i="10"/>
  <c r="P3" i="10"/>
  <c r="Q433" i="1"/>
  <c r="Q422" i="1"/>
  <c r="Q416" i="1"/>
  <c r="Q413" i="1"/>
  <c r="Q387" i="1"/>
  <c r="Q390" i="1"/>
  <c r="Q377" i="1"/>
  <c r="Q281" i="1"/>
  <c r="Q301" i="1"/>
  <c r="Q313" i="1"/>
  <c r="Q325" i="1"/>
  <c r="P93" i="10"/>
  <c r="P212" i="10"/>
  <c r="P306" i="10"/>
  <c r="P447" i="10"/>
  <c r="P642" i="10"/>
  <c r="P117" i="14"/>
  <c r="Q279" i="1"/>
  <c r="Q300" i="1"/>
  <c r="Q308" i="1"/>
  <c r="Q323" i="1"/>
  <c r="Q421" i="1"/>
  <c r="P33" i="10"/>
  <c r="P141" i="10"/>
  <c r="P218" i="10"/>
  <c r="P334" i="10"/>
  <c r="P466" i="10"/>
  <c r="P670" i="10"/>
  <c r="P96" i="14"/>
  <c r="Q262" i="1"/>
  <c r="Q251" i="1"/>
  <c r="Q247" i="1"/>
  <c r="Q238" i="1"/>
  <c r="Q230" i="1"/>
  <c r="Q222" i="1"/>
  <c r="Q214" i="1"/>
  <c r="Q206" i="1"/>
  <c r="Q198" i="1"/>
  <c r="Q190" i="1"/>
  <c r="Q182" i="1"/>
  <c r="Q174" i="1"/>
  <c r="Q166" i="1"/>
  <c r="Q158" i="1"/>
  <c r="Q150" i="1"/>
  <c r="Q142" i="1"/>
  <c r="Q134" i="1"/>
  <c r="Q126" i="1"/>
  <c r="Q118" i="1"/>
  <c r="Q110" i="1"/>
  <c r="Q102" i="1"/>
  <c r="Q94" i="1"/>
  <c r="Q86" i="1"/>
  <c r="Q78" i="1"/>
  <c r="Q70" i="1"/>
  <c r="Q60" i="1"/>
  <c r="Q51" i="1"/>
  <c r="Q42" i="1"/>
  <c r="Q33" i="1"/>
  <c r="Q24" i="1"/>
  <c r="Q15" i="1"/>
  <c r="Q6" i="1"/>
  <c r="Q289" i="1"/>
  <c r="Q330" i="1"/>
  <c r="Q355" i="1"/>
  <c r="Q373" i="1"/>
  <c r="Q394" i="1"/>
  <c r="P49" i="10"/>
  <c r="P152" i="10"/>
  <c r="P259" i="10"/>
  <c r="P362" i="10"/>
  <c r="P514" i="10"/>
  <c r="P720" i="10"/>
  <c r="P219" i="14"/>
  <c r="N1081" i="15"/>
  <c r="N801" i="15"/>
  <c r="N44" i="15"/>
  <c r="N791" i="9"/>
  <c r="N510" i="9"/>
  <c r="N262" i="9"/>
  <c r="N50" i="9"/>
  <c r="N236" i="9"/>
  <c r="N564" i="15"/>
  <c r="N225" i="15"/>
  <c r="N688" i="9"/>
  <c r="N446" i="9"/>
  <c r="N84" i="9"/>
  <c r="N69" i="9"/>
  <c r="N724" i="15"/>
  <c r="N258" i="15"/>
  <c r="N578" i="9"/>
  <c r="N334" i="9"/>
  <c r="N26" i="9"/>
  <c r="N12" i="2"/>
  <c r="N509" i="2"/>
  <c r="N483" i="2"/>
  <c r="N492" i="2"/>
  <c r="N486" i="2"/>
  <c r="N520" i="2"/>
  <c r="N515" i="2"/>
  <c r="N474" i="2"/>
  <c r="N454" i="2"/>
  <c r="N461" i="2"/>
  <c r="N449" i="2"/>
  <c r="N443" i="2"/>
  <c r="N433" i="2"/>
  <c r="N426" i="2"/>
  <c r="N419" i="2"/>
  <c r="N409" i="2"/>
  <c r="N398" i="2"/>
  <c r="N377" i="2"/>
  <c r="N379" i="2"/>
  <c r="N360" i="2"/>
  <c r="N371" i="2"/>
  <c r="N364" i="2"/>
  <c r="N4" i="2"/>
  <c r="N23" i="2"/>
  <c r="N33" i="2"/>
  <c r="N41" i="2"/>
  <c r="N66" i="2"/>
  <c r="N73" i="2"/>
  <c r="N83" i="2"/>
  <c r="N46" i="2"/>
  <c r="N57" i="2"/>
  <c r="N91" i="2"/>
  <c r="N97" i="2"/>
  <c r="N106" i="2"/>
  <c r="N112" i="2"/>
  <c r="N123" i="2"/>
  <c r="N130" i="2"/>
  <c r="N125" i="2"/>
  <c r="N145" i="2"/>
  <c r="N151" i="2"/>
  <c r="N162" i="2"/>
  <c r="N172" i="2"/>
  <c r="N178" i="2"/>
  <c r="N184" i="2"/>
  <c r="N193" i="2"/>
  <c r="Q187" i="22"/>
  <c r="S187" i="22" s="1" a="1"/>
  <c r="S187" i="22" s="1"/>
  <c r="Q164" i="22"/>
  <c r="S164" i="22" s="1" a="1"/>
  <c r="S164" i="22" s="1"/>
  <c r="Q153" i="22"/>
  <c r="S153" i="22" s="1" a="1"/>
  <c r="S153" i="22" s="1"/>
  <c r="Q120" i="22"/>
  <c r="S120" i="22" s="1" a="1"/>
  <c r="S120" i="22" s="1"/>
  <c r="Q110" i="22"/>
  <c r="S110" i="22" s="1" a="1"/>
  <c r="S110" i="22" s="1"/>
  <c r="Q144" i="22"/>
  <c r="S144" i="22" s="1" a="1"/>
  <c r="S144" i="22" s="1"/>
  <c r="Q70" i="22"/>
  <c r="S70" i="22" s="1" a="1"/>
  <c r="S70" i="22" s="1"/>
  <c r="Q29" i="22"/>
  <c r="S29" i="22" s="1" a="1"/>
  <c r="S29" i="22" s="1"/>
  <c r="Q35" i="22"/>
  <c r="S35" i="22" s="1" a="1"/>
  <c r="S35" i="22" s="1"/>
  <c r="Q9" i="22"/>
  <c r="S9" i="22" s="1" a="1"/>
  <c r="S9" i="22" s="1"/>
  <c r="Q491" i="14"/>
  <c r="R491" i="14" s="1" a="1"/>
  <c r="R491" i="14" s="1"/>
  <c r="Q470" i="14"/>
  <c r="R470" i="14" s="1" a="1"/>
  <c r="R470" i="14" s="1"/>
  <c r="Q443" i="14"/>
  <c r="R443" i="14" s="1" a="1"/>
  <c r="R443" i="14" s="1"/>
  <c r="Q434" i="14"/>
  <c r="R434" i="14" s="1" a="1"/>
  <c r="R434" i="14" s="1"/>
  <c r="Q402" i="14"/>
  <c r="R402" i="14" s="1" a="1"/>
  <c r="R402" i="14" s="1"/>
  <c r="Q381" i="14"/>
  <c r="R381" i="14" s="1" a="1"/>
  <c r="R381" i="14" s="1"/>
  <c r="Q404" i="14"/>
  <c r="R404" i="14" s="1" a="1"/>
  <c r="R404" i="14" s="1"/>
  <c r="Q344" i="14"/>
  <c r="R344" i="14" s="1" a="1"/>
  <c r="R344" i="14" s="1"/>
  <c r="Q312" i="14"/>
  <c r="R312" i="14" s="1" a="1"/>
  <c r="R312" i="14" s="1"/>
  <c r="Q321" i="14"/>
  <c r="R321" i="14" s="1" a="1"/>
  <c r="R321" i="14" s="1"/>
  <c r="Q283" i="14"/>
  <c r="R283" i="14" s="1" a="1"/>
  <c r="R283" i="14" s="1"/>
  <c r="Q284" i="14"/>
  <c r="R284" i="14" s="1" a="1"/>
  <c r="R284" i="14" s="1"/>
  <c r="Q263" i="14"/>
  <c r="R263" i="14" s="1" a="1"/>
  <c r="R263" i="14" s="1"/>
  <c r="Q254" i="14"/>
  <c r="R254" i="14" s="1" a="1"/>
  <c r="R254" i="14" s="1"/>
  <c r="Q273" i="14"/>
  <c r="R273" i="14" s="1" a="1"/>
  <c r="R273" i="14" s="1"/>
  <c r="Q213" i="14"/>
  <c r="R213" i="14" s="1" a="1"/>
  <c r="R213" i="14" s="1"/>
  <c r="Q194" i="22"/>
  <c r="S194" i="22" s="1" a="1"/>
  <c r="S194" i="22" s="1"/>
  <c r="Q168" i="22"/>
  <c r="S168" i="22" s="1" a="1"/>
  <c r="S168" i="22" s="1"/>
  <c r="Q165" i="22"/>
  <c r="S165" i="22" s="1" a="1"/>
  <c r="S165" i="22" s="1"/>
  <c r="Q96" i="22"/>
  <c r="S96" i="22" s="1" a="1"/>
  <c r="S96" i="22" s="1"/>
  <c r="Q114" i="22"/>
  <c r="S114" i="22" s="1" a="1"/>
  <c r="S114" i="22" s="1"/>
  <c r="Q65" i="22"/>
  <c r="S65" i="22" s="1" a="1"/>
  <c r="S65" i="22" s="1"/>
  <c r="Q74" i="22"/>
  <c r="S74" i="22" s="1" a="1"/>
  <c r="S74" i="22" s="1"/>
  <c r="Q33" i="22"/>
  <c r="S33" i="22" s="1" a="1"/>
  <c r="S33" i="22" s="1"/>
  <c r="Q14" i="22"/>
  <c r="S14" i="22" s="1" a="1"/>
  <c r="S14" i="22" s="1"/>
  <c r="Q499" i="14"/>
  <c r="R499" i="14" s="1" a="1"/>
  <c r="R499" i="14" s="1"/>
  <c r="Q448" i="14"/>
  <c r="R448" i="14" s="1" a="1"/>
  <c r="R448" i="14" s="1"/>
  <c r="Q463" i="14"/>
  <c r="R463" i="14" s="1" a="1"/>
  <c r="R463" i="14" s="1"/>
  <c r="Q421" i="14"/>
  <c r="R421" i="14" s="1" a="1"/>
  <c r="R421" i="14" s="1"/>
  <c r="Q162" i="22"/>
  <c r="S162" i="22" s="1" a="1"/>
  <c r="S162" i="22" s="1"/>
  <c r="Q151" i="22"/>
  <c r="S151" i="22" s="1" a="1"/>
  <c r="S151" i="22" s="1"/>
  <c r="Q180" i="22"/>
  <c r="S180" i="22" s="1" a="1"/>
  <c r="S180" i="22" s="1"/>
  <c r="Q142" i="22"/>
  <c r="S142" i="22" s="1" a="1"/>
  <c r="S142" i="22" s="1"/>
  <c r="Q101" i="22"/>
  <c r="S101" i="22" s="1" a="1"/>
  <c r="S101" i="22" s="1"/>
  <c r="Q77" i="22"/>
  <c r="S77" i="22" s="1" a="1"/>
  <c r="S77" i="22" s="1"/>
  <c r="Q88" i="22"/>
  <c r="S88" i="22" s="1" a="1"/>
  <c r="S88" i="22" s="1"/>
  <c r="Q28" i="22"/>
  <c r="S28" i="22" s="1" a="1"/>
  <c r="S28" i="22" s="1"/>
  <c r="Q50" i="22"/>
  <c r="S50" i="22" s="1" a="1"/>
  <c r="S50" i="22" s="1"/>
  <c r="Q494" i="14"/>
  <c r="R494" i="14" s="1" a="1"/>
  <c r="R494" i="14" s="1"/>
  <c r="Q424" i="14"/>
  <c r="R424" i="14" s="1" a="1"/>
  <c r="R424" i="14" s="1"/>
  <c r="Q429" i="14"/>
  <c r="R429" i="14" s="1" a="1"/>
  <c r="R429" i="14" s="1"/>
  <c r="Q371" i="14"/>
  <c r="R371" i="14" s="1" a="1"/>
  <c r="R371" i="14" s="1"/>
  <c r="Q367" i="14"/>
  <c r="R367" i="14" s="1" a="1"/>
  <c r="R367" i="14" s="1"/>
  <c r="Q419" i="14"/>
  <c r="R419" i="14" s="1" a="1"/>
  <c r="R419" i="14" s="1"/>
  <c r="Q350" i="14"/>
  <c r="R350" i="14" s="1" a="1"/>
  <c r="R350" i="14" s="1"/>
  <c r="Q331" i="14"/>
  <c r="R331" i="14" s="1" a="1"/>
  <c r="R331" i="14" s="1"/>
  <c r="Q323" i="14"/>
  <c r="R323" i="14" s="1" a="1"/>
  <c r="R323" i="14" s="1"/>
  <c r="Q307" i="14"/>
  <c r="R307" i="14" s="1" a="1"/>
  <c r="R307" i="14" s="1"/>
  <c r="Q226" i="14"/>
  <c r="R226" i="14" s="1" a="1"/>
  <c r="R226" i="14" s="1"/>
  <c r="Q230" i="14"/>
  <c r="R230" i="14" s="1" a="1"/>
  <c r="R230" i="14" s="1"/>
  <c r="Q237" i="14"/>
  <c r="R237" i="14" s="1" a="1"/>
  <c r="R237" i="14" s="1"/>
  <c r="Q240" i="14"/>
  <c r="R240" i="14" s="1" a="1"/>
  <c r="R240" i="14" s="1"/>
  <c r="Q93" i="22"/>
  <c r="S93" i="22" s="1" a="1"/>
  <c r="S93" i="22" s="1"/>
  <c r="Q106" i="22"/>
  <c r="S106" i="22" s="1" a="1"/>
  <c r="S106" i="22" s="1"/>
  <c r="Q80" i="22"/>
  <c r="S80" i="22" s="1" a="1"/>
  <c r="S80" i="22" s="1"/>
  <c r="Q49" i="22"/>
  <c r="S49" i="22" s="1" a="1"/>
  <c r="S49" i="22" s="1"/>
  <c r="Q24" i="22"/>
  <c r="S24" i="22" s="1" a="1"/>
  <c r="S24" i="22" s="1"/>
  <c r="Q449" i="14"/>
  <c r="R449" i="14" s="1" a="1"/>
  <c r="R449" i="14" s="1"/>
  <c r="Q466" i="14"/>
  <c r="R466" i="14" s="1" a="1"/>
  <c r="R466" i="14" s="1"/>
  <c r="Q366" i="14"/>
  <c r="R366" i="14" s="1" a="1"/>
  <c r="R366" i="14" s="1"/>
  <c r="Q397" i="14"/>
  <c r="R397" i="14" s="1" a="1"/>
  <c r="R397" i="14" s="1"/>
  <c r="Q351" i="14"/>
  <c r="R351" i="14" s="1" a="1"/>
  <c r="R351" i="14" s="1"/>
  <c r="Q316" i="14"/>
  <c r="R316" i="14" s="1" a="1"/>
  <c r="R316" i="14" s="1"/>
  <c r="Q306" i="14"/>
  <c r="R306" i="14" s="1" a="1"/>
  <c r="R306" i="14" s="1"/>
  <c r="Q302" i="14"/>
  <c r="R302" i="14" s="1" a="1"/>
  <c r="R302" i="14" s="1"/>
  <c r="Q267" i="14"/>
  <c r="R267" i="14" s="1" a="1"/>
  <c r="R267" i="14" s="1"/>
  <c r="Q245" i="14"/>
  <c r="R245" i="14" s="1" a="1"/>
  <c r="R245" i="14" s="1"/>
  <c r="Q210" i="14"/>
  <c r="R210" i="14" s="1" a="1"/>
  <c r="R210" i="14" s="1"/>
  <c r="Q196" i="14"/>
  <c r="R196" i="14" s="1" a="1"/>
  <c r="R196" i="14" s="1"/>
  <c r="Q181" i="14"/>
  <c r="R181" i="14" s="1" a="1"/>
  <c r="R181" i="14" s="1"/>
  <c r="Q35" i="14"/>
  <c r="R35" i="14" s="1" a="1"/>
  <c r="R35" i="14" s="1"/>
  <c r="Q18" i="14"/>
  <c r="R18" i="14" s="1" a="1"/>
  <c r="R18" i="14" s="1"/>
  <c r="Q66" i="14"/>
  <c r="R66" i="14" s="1" a="1"/>
  <c r="R66" i="14" s="1"/>
  <c r="Q114" i="14"/>
  <c r="R114" i="14" s="1" a="1"/>
  <c r="R114" i="14" s="1"/>
  <c r="Q75" i="14"/>
  <c r="R75" i="14" s="1" a="1"/>
  <c r="R75" i="14" s="1"/>
  <c r="Q135" i="14"/>
  <c r="R135" i="14" s="1" a="1"/>
  <c r="R135" i="14" s="1"/>
  <c r="Q49" i="14"/>
  <c r="R49" i="14" s="1" a="1"/>
  <c r="R49" i="14" s="1"/>
  <c r="Q24" i="14"/>
  <c r="R24" i="14" s="1" a="1"/>
  <c r="R24" i="14" s="1"/>
  <c r="Q171" i="14"/>
  <c r="R171" i="14" s="1" a="1"/>
  <c r="R171" i="14" s="1"/>
  <c r="Q83" i="14"/>
  <c r="R83" i="14" s="1" a="1"/>
  <c r="R83" i="14" s="1"/>
  <c r="Q117" i="14"/>
  <c r="R117" i="14" s="1" a="1"/>
  <c r="R117" i="14" s="1"/>
  <c r="Q60" i="14"/>
  <c r="R60" i="14" s="1" a="1"/>
  <c r="R60" i="14" s="1"/>
  <c r="Q137" i="14"/>
  <c r="R137" i="14" s="1" a="1"/>
  <c r="R137" i="14" s="1"/>
  <c r="Q84" i="14"/>
  <c r="R84" i="14" s="1" a="1"/>
  <c r="R84" i="14" s="1"/>
  <c r="Q158" i="14"/>
  <c r="R158" i="14" s="1" a="1"/>
  <c r="R158" i="14" s="1"/>
  <c r="Q65" i="14"/>
  <c r="R65" i="14" s="1" a="1"/>
  <c r="R65" i="14" s="1"/>
  <c r="Q811" i="10"/>
  <c r="R811" i="10" s="1" a="1"/>
  <c r="R811" i="10" s="1"/>
  <c r="Q796" i="10"/>
  <c r="R796" i="10" s="1" a="1"/>
  <c r="R796" i="10" s="1"/>
  <c r="Q805" i="10"/>
  <c r="R805" i="10" s="1" a="1"/>
  <c r="R805" i="10" s="1"/>
  <c r="Q814" i="10"/>
  <c r="R814" i="10" s="1" a="1"/>
  <c r="R814" i="10" s="1"/>
  <c r="Q831" i="10"/>
  <c r="R831" i="10" s="1" a="1"/>
  <c r="R831" i="10" s="1"/>
  <c r="Q792" i="10"/>
  <c r="R792" i="10" s="1" a="1"/>
  <c r="R792" i="10" s="1"/>
  <c r="Q788" i="10"/>
  <c r="R788" i="10" s="1" a="1"/>
  <c r="R788" i="10" s="1"/>
  <c r="Q762" i="10"/>
  <c r="R762" i="10" s="1" a="1"/>
  <c r="R762" i="10" s="1"/>
  <c r="Q766" i="10"/>
  <c r="R766" i="10" s="1" a="1"/>
  <c r="R766" i="10" s="1"/>
  <c r="Q715" i="10"/>
  <c r="R715" i="10" s="1" a="1"/>
  <c r="R715" i="10" s="1"/>
  <c r="Q727" i="10"/>
  <c r="R727" i="10" s="1" a="1"/>
  <c r="R727" i="10" s="1"/>
  <c r="Q728" i="10"/>
  <c r="R728" i="10" s="1" a="1"/>
  <c r="R728" i="10" s="1"/>
  <c r="Q753" i="10"/>
  <c r="R753" i="10" s="1" a="1"/>
  <c r="R753" i="10" s="1"/>
  <c r="Q724" i="10"/>
  <c r="R724" i="10" s="1" a="1"/>
  <c r="R724" i="10" s="1"/>
  <c r="Q717" i="10"/>
  <c r="R717" i="10" s="1" a="1"/>
  <c r="R717" i="10" s="1"/>
  <c r="Q706" i="10"/>
  <c r="R706" i="10" s="1" a="1"/>
  <c r="R706" i="10" s="1"/>
  <c r="Q698" i="10"/>
  <c r="R698" i="10" s="1" a="1"/>
  <c r="R698" i="10" s="1"/>
  <c r="Q677" i="10"/>
  <c r="R677" i="10" s="1" a="1"/>
  <c r="R677" i="10" s="1"/>
  <c r="Q668" i="10"/>
  <c r="R668" i="10" s="1" a="1"/>
  <c r="R668" i="10" s="1"/>
  <c r="Q658" i="10"/>
  <c r="R658" i="10" s="1" a="1"/>
  <c r="R658" i="10" s="1"/>
  <c r="Q652" i="10"/>
  <c r="R652" i="10" s="1" a="1"/>
  <c r="R652" i="10" s="1"/>
  <c r="Q638" i="10"/>
  <c r="R638" i="10" s="1" a="1"/>
  <c r="R638" i="10" s="1"/>
  <c r="Q634" i="10"/>
  <c r="R634" i="10" s="1" a="1"/>
  <c r="R634" i="10" s="1"/>
  <c r="Q628" i="10"/>
  <c r="R628" i="10" s="1" a="1"/>
  <c r="R628" i="10" s="1"/>
  <c r="Q609" i="10"/>
  <c r="R609" i="10" s="1" a="1"/>
  <c r="R609" i="10" s="1"/>
  <c r="Q601" i="10"/>
  <c r="R601" i="10" s="1" a="1"/>
  <c r="R601" i="10" s="1"/>
  <c r="Q596" i="10"/>
  <c r="R596" i="10" s="1" a="1"/>
  <c r="R596" i="10" s="1"/>
  <c r="Q590" i="10"/>
  <c r="R590" i="10" s="1" a="1"/>
  <c r="R590" i="10" s="1"/>
  <c r="Q583" i="10"/>
  <c r="R583" i="10" s="1" a="1"/>
  <c r="R583" i="10" s="1"/>
  <c r="Q573" i="10"/>
  <c r="R573" i="10" s="1" a="1"/>
  <c r="R573" i="10" s="1"/>
  <c r="Q568" i="10"/>
  <c r="R568" i="10" s="1" a="1"/>
  <c r="R568" i="10" s="1"/>
  <c r="Q552" i="10"/>
  <c r="R552" i="10" s="1" a="1"/>
  <c r="R552" i="10" s="1"/>
  <c r="Q546" i="10"/>
  <c r="R546" i="10" s="1" a="1"/>
  <c r="R546" i="10" s="1"/>
  <c r="Q540" i="10"/>
  <c r="R540" i="10" s="1" a="1"/>
  <c r="R540" i="10" s="1"/>
  <c r="Q533" i="10"/>
  <c r="R533" i="10" s="1" a="1"/>
  <c r="R533" i="10" s="1"/>
  <c r="Q515" i="10"/>
  <c r="R515" i="10" s="1" a="1"/>
  <c r="R515" i="10" s="1"/>
  <c r="Q508" i="10"/>
  <c r="R508" i="10" s="1" a="1"/>
  <c r="R508" i="10" s="1"/>
  <c r="Q185" i="22"/>
  <c r="S185" i="22" s="1" a="1"/>
  <c r="S185" i="22" s="1"/>
  <c r="Q116" i="22"/>
  <c r="S116" i="22" s="1" a="1"/>
  <c r="S116" i="22" s="1"/>
  <c r="Q109" i="22"/>
  <c r="S109" i="22" s="1" a="1"/>
  <c r="S109" i="22" s="1"/>
  <c r="Q78" i="22"/>
  <c r="S78" i="22" s="1" a="1"/>
  <c r="S78" i="22" s="1"/>
  <c r="Q27" i="22"/>
  <c r="S27" i="22" s="1" a="1"/>
  <c r="S27" i="22" s="1"/>
  <c r="Q498" i="14"/>
  <c r="R498" i="14" s="1" a="1"/>
  <c r="R498" i="14" s="1"/>
  <c r="Q477" i="14"/>
  <c r="R477" i="14" s="1" a="1"/>
  <c r="R477" i="14" s="1"/>
  <c r="Q422" i="14"/>
  <c r="R422" i="14" s="1" a="1"/>
  <c r="R422" i="14" s="1"/>
  <c r="Q418" i="14"/>
  <c r="R418" i="14" s="1" a="1"/>
  <c r="R418" i="14" s="1"/>
  <c r="Q376" i="14"/>
  <c r="R376" i="14" s="1" a="1"/>
  <c r="R376" i="14" s="1"/>
  <c r="Q354" i="14"/>
  <c r="R354" i="14" s="1" a="1"/>
  <c r="R354" i="14" s="1"/>
  <c r="Q340" i="14"/>
  <c r="R340" i="14" s="1" a="1"/>
  <c r="R340" i="14" s="1"/>
  <c r="Q322" i="14"/>
  <c r="R322" i="14" s="1" a="1"/>
  <c r="R322" i="14" s="1"/>
  <c r="Q280" i="14"/>
  <c r="R280" i="14" s="1" a="1"/>
  <c r="R280" i="14" s="1"/>
  <c r="Q296" i="14"/>
  <c r="R296" i="14" s="1" a="1"/>
  <c r="R296" i="14" s="1"/>
  <c r="Q246" i="14"/>
  <c r="R246" i="14" s="1" a="1"/>
  <c r="R246" i="14" s="1"/>
  <c r="Q265" i="14"/>
  <c r="R265" i="14" s="1" a="1"/>
  <c r="R265" i="14" s="1"/>
  <c r="Q204" i="14"/>
  <c r="R204" i="14" s="1" a="1"/>
  <c r="R204" i="14" s="1"/>
  <c r="Q217" i="14"/>
  <c r="R217" i="14" s="1" a="1"/>
  <c r="R217" i="14" s="1"/>
  <c r="Q188" i="14"/>
  <c r="R188" i="14" s="1" a="1"/>
  <c r="R188" i="14" s="1"/>
  <c r="Q180" i="14"/>
  <c r="R180" i="14" s="1" a="1"/>
  <c r="R180" i="14" s="1"/>
  <c r="Q42" i="14"/>
  <c r="R42" i="14" s="1" a="1"/>
  <c r="R42" i="14" s="1"/>
  <c r="Q90" i="14"/>
  <c r="R90" i="14" s="1" a="1"/>
  <c r="R90" i="14" s="1"/>
  <c r="Q36" i="14"/>
  <c r="R36" i="14" s="1" a="1"/>
  <c r="R36" i="14" s="1"/>
  <c r="Q89" i="14"/>
  <c r="R89" i="14" s="1" a="1"/>
  <c r="R89" i="14" s="1"/>
  <c r="Q155" i="14"/>
  <c r="R155" i="14" s="1" a="1"/>
  <c r="R155" i="14" s="1"/>
  <c r="Q80" i="14"/>
  <c r="R80" i="14" s="1" a="1"/>
  <c r="R80" i="14" s="1"/>
  <c r="Q142" i="14"/>
  <c r="R142" i="14" s="1" a="1"/>
  <c r="R142" i="14" s="1"/>
  <c r="Q130" i="14"/>
  <c r="R130" i="14" s="1" a="1"/>
  <c r="R130" i="14" s="1"/>
  <c r="Q91" i="14"/>
  <c r="R91" i="14" s="1" a="1"/>
  <c r="R91" i="14" s="1"/>
  <c r="Q115" i="14"/>
  <c r="R115" i="14" s="1" a="1"/>
  <c r="R115" i="14" s="1"/>
  <c r="Q141" i="14"/>
  <c r="R141" i="14" s="1" a="1"/>
  <c r="R141" i="14" s="1"/>
  <c r="Q112" i="14"/>
  <c r="R112" i="14" s="1" a="1"/>
  <c r="R112" i="14" s="1"/>
  <c r="Q169" i="14"/>
  <c r="R169" i="14" s="1" a="1"/>
  <c r="R169" i="14" s="1"/>
  <c r="Q132" i="14"/>
  <c r="R132" i="14" s="1" a="1"/>
  <c r="R132" i="14" s="1"/>
  <c r="Q129" i="14"/>
  <c r="R129" i="14" s="1" a="1"/>
  <c r="R129" i="14" s="1"/>
  <c r="Q154" i="14"/>
  <c r="R154" i="14" s="1" a="1"/>
  <c r="R154" i="14" s="1"/>
  <c r="Q817" i="10"/>
  <c r="R817" i="10" s="1" a="1"/>
  <c r="R817" i="10" s="1"/>
  <c r="Q835" i="10"/>
  <c r="R835" i="10" s="1" a="1"/>
  <c r="R835" i="10" s="1"/>
  <c r="Q812" i="10"/>
  <c r="R812" i="10" s="1" a="1"/>
  <c r="R812" i="10" s="1"/>
  <c r="Q821" i="10"/>
  <c r="R821" i="10" s="1" a="1"/>
  <c r="R821" i="10" s="1"/>
  <c r="Q808" i="10"/>
  <c r="R808" i="10" s="1" a="1"/>
  <c r="R808" i="10" s="1"/>
  <c r="Q782" i="10"/>
  <c r="R782" i="10" s="1" a="1"/>
  <c r="R782" i="10" s="1"/>
  <c r="Q763" i="10"/>
  <c r="R763" i="10" s="1" a="1"/>
  <c r="R763" i="10" s="1"/>
  <c r="Q759" i="10"/>
  <c r="R759" i="10" s="1" a="1"/>
  <c r="R759" i="10" s="1"/>
  <c r="Q734" i="10"/>
  <c r="R734" i="10" s="1" a="1"/>
  <c r="R734" i="10" s="1"/>
  <c r="Q752" i="10"/>
  <c r="R752" i="10" s="1" a="1"/>
  <c r="R752" i="10" s="1"/>
  <c r="Q738" i="10"/>
  <c r="R738" i="10" s="1" a="1"/>
  <c r="R738" i="10" s="1"/>
  <c r="Q711" i="10"/>
  <c r="R711" i="10" s="1" a="1"/>
  <c r="R711" i="10" s="1"/>
  <c r="Q705" i="10"/>
  <c r="R705" i="10" s="1" a="1"/>
  <c r="R705" i="10" s="1"/>
  <c r="Q695" i="10"/>
  <c r="R695" i="10" s="1" a="1"/>
  <c r="R695" i="10" s="1"/>
  <c r="Q686" i="10"/>
  <c r="R686" i="10" s="1" a="1"/>
  <c r="R686" i="10" s="1"/>
  <c r="Q680" i="10"/>
  <c r="R680" i="10" s="1" a="1"/>
  <c r="R680" i="10" s="1"/>
  <c r="Q664" i="10"/>
  <c r="R664" i="10" s="1" a="1"/>
  <c r="R664" i="10" s="1"/>
  <c r="Q647" i="10"/>
  <c r="R647" i="10" s="1" a="1"/>
  <c r="R647" i="10" s="1"/>
  <c r="Q651" i="10"/>
  <c r="R651" i="10" s="1" a="1"/>
  <c r="R651" i="10" s="1"/>
  <c r="Q642" i="10"/>
  <c r="R642" i="10" s="1" a="1"/>
  <c r="R642" i="10" s="1"/>
  <c r="Q636" i="10"/>
  <c r="R636" i="10" s="1" a="1"/>
  <c r="R636" i="10" s="1"/>
  <c r="Q626" i="10"/>
  <c r="R626" i="10" s="1" a="1"/>
  <c r="R626" i="10" s="1"/>
  <c r="Q616" i="10"/>
  <c r="R616" i="10" s="1" a="1"/>
  <c r="R616" i="10" s="1"/>
  <c r="Q608" i="10"/>
  <c r="R608" i="10" s="1" a="1"/>
  <c r="R608" i="10" s="1"/>
  <c r="Q599" i="10"/>
  <c r="R599" i="10" s="1" a="1"/>
  <c r="R599" i="10" s="1"/>
  <c r="Q594" i="10"/>
  <c r="R594" i="10" s="1" a="1"/>
  <c r="R594" i="10" s="1"/>
  <c r="Q585" i="10"/>
  <c r="R585" i="10" s="1" a="1"/>
  <c r="R585" i="10" s="1"/>
  <c r="Q578" i="10"/>
  <c r="R578" i="10" s="1" a="1"/>
  <c r="R578" i="10" s="1"/>
  <c r="Q563" i="10"/>
  <c r="R563" i="10" s="1" a="1"/>
  <c r="R563" i="10" s="1"/>
  <c r="Q558" i="10"/>
  <c r="R558" i="10" s="1" a="1"/>
  <c r="R558" i="10" s="1"/>
  <c r="Q551" i="10"/>
  <c r="R551" i="10" s="1" a="1"/>
  <c r="R551" i="10" s="1"/>
  <c r="Q536" i="10"/>
  <c r="R536" i="10" s="1" a="1"/>
  <c r="R536" i="10" s="1"/>
  <c r="Q531" i="10"/>
  <c r="R531" i="10" s="1" a="1"/>
  <c r="R531" i="10" s="1"/>
  <c r="Q525" i="10"/>
  <c r="R525" i="10" s="1" a="1"/>
  <c r="R525" i="10" s="1"/>
  <c r="Q519" i="10"/>
  <c r="R519" i="10" s="1" a="1"/>
  <c r="R519" i="10" s="1"/>
  <c r="Q510" i="10"/>
  <c r="R510" i="10" s="1" a="1"/>
  <c r="R510" i="10" s="1"/>
  <c r="Q506" i="10"/>
  <c r="R506" i="10" s="1" a="1"/>
  <c r="R506" i="10" s="1"/>
  <c r="Q183" i="22"/>
  <c r="S183" i="22" s="1" a="1"/>
  <c r="S183" i="22" s="1"/>
  <c r="Q175" i="22"/>
  <c r="S175" i="22" s="1" a="1"/>
  <c r="S175" i="22" s="1"/>
  <c r="Q130" i="22"/>
  <c r="S130" i="22" s="1" a="1"/>
  <c r="S130" i="22" s="1"/>
  <c r="Q128" i="22"/>
  <c r="S128" i="22" s="1" a="1"/>
  <c r="S128" i="22" s="1"/>
  <c r="N15" i="17"/>
  <c r="N46" i="17"/>
  <c r="N31" i="17"/>
  <c r="N13" i="17"/>
  <c r="N44" i="17"/>
  <c r="N26" i="17"/>
  <c r="N4" i="17"/>
  <c r="N73" i="17"/>
  <c r="N65" i="17"/>
  <c r="N61" i="17"/>
  <c r="N113" i="17"/>
  <c r="N83" i="17"/>
  <c r="N104" i="17"/>
  <c r="N127" i="17"/>
  <c r="N89" i="17"/>
  <c r="N110" i="17"/>
  <c r="N159" i="17"/>
  <c r="N146" i="17"/>
  <c r="N137" i="17"/>
  <c r="N267" i="17"/>
  <c r="N223" i="17"/>
  <c r="N182" i="17"/>
  <c r="N229" i="17"/>
  <c r="N176" i="17"/>
  <c r="N236" i="17"/>
  <c r="N195" i="17"/>
  <c r="N241" i="17"/>
  <c r="N258" i="17"/>
  <c r="N218" i="17"/>
  <c r="N181" i="17"/>
  <c r="N539" i="17"/>
  <c r="N434" i="17"/>
  <c r="N493" i="17"/>
  <c r="N365" i="17"/>
  <c r="N433" i="17"/>
  <c r="N510" i="17"/>
  <c r="N382" i="17"/>
  <c r="N457" i="17"/>
  <c r="N537" i="17"/>
  <c r="N386" i="17"/>
  <c r="N509" i="17"/>
  <c r="N367" i="17"/>
  <c r="N513" i="17"/>
  <c r="N362" i="17"/>
  <c r="N485" i="17"/>
  <c r="N334" i="17"/>
  <c r="N305" i="17"/>
  <c r="N540" i="17"/>
  <c r="N472" i="17"/>
  <c r="N384" i="17"/>
  <c r="N308" i="17"/>
  <c r="N606" i="17"/>
  <c r="N594" i="17"/>
  <c r="N652" i="17"/>
  <c r="N657" i="17"/>
  <c r="N646" i="17"/>
  <c r="N635" i="17"/>
  <c r="P188" i="22"/>
  <c r="N23" i="17"/>
  <c r="N54" i="17"/>
  <c r="N39" i="17"/>
  <c r="N21" i="17"/>
  <c r="N52" i="17"/>
  <c r="N37" i="17"/>
  <c r="N6" i="17"/>
  <c r="N66" i="17"/>
  <c r="N58" i="17"/>
  <c r="N2" i="17"/>
  <c r="N105" i="17"/>
  <c r="N128" i="17"/>
  <c r="N97" i="17"/>
  <c r="N119" i="17"/>
  <c r="N134" i="17"/>
  <c r="N99" i="17"/>
  <c r="N151" i="17"/>
  <c r="N138" i="17"/>
  <c r="N160" i="17"/>
  <c r="N255" i="17"/>
  <c r="N215" i="17"/>
  <c r="N174" i="17"/>
  <c r="N205" i="17"/>
  <c r="N268" i="17"/>
  <c r="N228" i="17"/>
  <c r="N183" i="17"/>
  <c r="N225" i="17"/>
  <c r="N250" i="17"/>
  <c r="N210" i="17"/>
  <c r="N329" i="17"/>
  <c r="N571" i="17"/>
  <c r="N379" i="17"/>
  <c r="N461" i="17"/>
  <c r="N561" i="17"/>
  <c r="N410" i="17"/>
  <c r="N487" i="17"/>
  <c r="N341" i="17"/>
  <c r="N497" i="17"/>
  <c r="N505" i="17"/>
  <c r="N363" i="17"/>
  <c r="N486" i="17"/>
  <c r="N335" i="17"/>
  <c r="N490" i="17"/>
  <c r="N321" i="17"/>
  <c r="N439" i="17"/>
  <c r="N299" i="17"/>
  <c r="N289" i="17"/>
  <c r="N528" i="17"/>
  <c r="N448" i="17"/>
  <c r="N376" i="17"/>
  <c r="N288" i="17"/>
  <c r="N601" i="17"/>
  <c r="N679" i="17"/>
  <c r="N680" i="17"/>
  <c r="N669" i="17"/>
  <c r="N666" i="17"/>
  <c r="N663" i="17"/>
  <c r="P189" i="22"/>
  <c r="N27" i="17"/>
  <c r="N12" i="17"/>
  <c r="N43" i="17"/>
  <c r="N25" i="17"/>
  <c r="N56" i="17"/>
  <c r="N41" i="17"/>
  <c r="N78" i="17"/>
  <c r="N59" i="17"/>
  <c r="N79" i="17"/>
  <c r="N133" i="17"/>
  <c r="N102" i="17"/>
  <c r="N124" i="17"/>
  <c r="N93" i="17"/>
  <c r="N111" i="17"/>
  <c r="N130" i="17"/>
  <c r="N95" i="17"/>
  <c r="N147" i="17"/>
  <c r="N165" i="17"/>
  <c r="N152" i="17"/>
  <c r="N251" i="17"/>
  <c r="N211" i="17"/>
  <c r="N269" i="17"/>
  <c r="N200" i="17"/>
  <c r="N264" i="17"/>
  <c r="N224" i="17"/>
  <c r="N179" i="17"/>
  <c r="N213" i="17"/>
  <c r="N246" i="17"/>
  <c r="N201" i="17"/>
  <c r="N333" i="17"/>
  <c r="N553" i="17"/>
  <c r="N370" i="17"/>
  <c r="N447" i="17"/>
  <c r="N547" i="17"/>
  <c r="N401" i="17"/>
  <c r="N446" i="17"/>
  <c r="N318" i="17"/>
  <c r="N378" i="17"/>
  <c r="N482" i="17"/>
  <c r="N331" i="17"/>
  <c r="N463" i="17"/>
  <c r="N311" i="17"/>
  <c r="N449" i="17"/>
  <c r="N567" i="17"/>
  <c r="N430" i="17"/>
  <c r="N294" i="17"/>
  <c r="N285" i="17"/>
  <c r="N520" i="17"/>
  <c r="N436" i="17"/>
  <c r="N356" i="17"/>
  <c r="N284" i="17"/>
  <c r="N597" i="17"/>
  <c r="N691" i="17"/>
  <c r="N688" i="17"/>
  <c r="N689" i="17"/>
  <c r="N674" i="17"/>
  <c r="N667" i="17"/>
  <c r="P181" i="22"/>
  <c r="N30" i="17"/>
  <c r="N16" i="17"/>
  <c r="N47" i="17"/>
  <c r="N29" i="17"/>
  <c r="N10" i="17"/>
  <c r="N45" i="17"/>
  <c r="N74" i="17"/>
  <c r="N60" i="17"/>
  <c r="N75" i="17"/>
  <c r="N129" i="17"/>
  <c r="N98" i="17"/>
  <c r="N120" i="17"/>
  <c r="N86" i="17"/>
  <c r="N107" i="17"/>
  <c r="N126" i="17"/>
  <c r="N91" i="17"/>
  <c r="N143" i="17"/>
  <c r="N161" i="17"/>
  <c r="N148" i="17"/>
  <c r="N247" i="17"/>
  <c r="N203" i="17"/>
  <c r="N261" i="17"/>
  <c r="N196" i="17"/>
  <c r="N260" i="17"/>
  <c r="N216" i="17"/>
  <c r="N175" i="17"/>
  <c r="N172" i="17"/>
  <c r="N234" i="17"/>
  <c r="N197" i="17"/>
  <c r="N319" i="17"/>
  <c r="N521" i="17"/>
  <c r="N566" i="17"/>
  <c r="N438" i="17"/>
  <c r="N538" i="17"/>
  <c r="N551" i="17"/>
  <c r="N437" i="17"/>
  <c r="N302" i="17"/>
  <c r="N369" i="17"/>
  <c r="N473" i="17"/>
  <c r="N322" i="17"/>
  <c r="N454" i="17"/>
  <c r="N295" i="17"/>
  <c r="N435" i="17"/>
  <c r="N558" i="17"/>
  <c r="N421" i="17"/>
  <c r="N283" i="17"/>
  <c r="N576" i="17"/>
  <c r="N504" i="17"/>
  <c r="N432" i="17"/>
  <c r="N348" i="17"/>
  <c r="N276" i="17"/>
  <c r="N604" i="17"/>
  <c r="N624" i="17"/>
  <c r="N617" i="17"/>
  <c r="N693" i="17"/>
  <c r="N678" i="17"/>
  <c r="N687" i="17"/>
  <c r="N593" i="17"/>
  <c r="N588" i="17"/>
  <c r="N632" i="17"/>
  <c r="N621" i="17"/>
  <c r="N622" i="17"/>
  <c r="N611" i="17"/>
  <c r="N692" i="17"/>
  <c r="N145" i="9"/>
  <c r="N314" i="9"/>
  <c r="N326" i="9"/>
  <c r="N13" i="9"/>
  <c r="N154" i="9"/>
  <c r="N413" i="9"/>
  <c r="N507" i="9"/>
  <c r="N635" i="9"/>
  <c r="N881" i="9"/>
  <c r="N210" i="15"/>
  <c r="N287" i="15"/>
  <c r="N441" i="15"/>
  <c r="N842" i="15"/>
  <c r="N123" i="9"/>
  <c r="N376" i="9"/>
  <c r="N188" i="9"/>
  <c r="N168" i="9"/>
  <c r="N46" i="9"/>
  <c r="N472" i="9"/>
  <c r="N535" i="9"/>
  <c r="N738" i="9"/>
  <c r="N875" i="9"/>
  <c r="N222" i="15"/>
  <c r="N239" i="15"/>
  <c r="N561" i="15"/>
  <c r="N908" i="15"/>
  <c r="N162" i="9"/>
  <c r="N312" i="9"/>
  <c r="N206" i="9"/>
  <c r="N371" i="9"/>
  <c r="N305" i="9"/>
  <c r="N433" i="9"/>
  <c r="N558" i="9"/>
  <c r="N695" i="9"/>
  <c r="N886" i="9"/>
  <c r="N45" i="15"/>
  <c r="N135" i="15"/>
  <c r="N606" i="15"/>
  <c r="N1123" i="15"/>
  <c r="N284" i="9"/>
  <c r="N208" i="9"/>
  <c r="N355" i="9"/>
  <c r="N335" i="9"/>
  <c r="N221" i="9"/>
  <c r="N430" i="9"/>
  <c r="N582" i="9"/>
  <c r="N752" i="9"/>
  <c r="N916" i="9"/>
  <c r="N17" i="15"/>
  <c r="N386" i="15"/>
  <c r="N632" i="15"/>
  <c r="N1021" i="15"/>
  <c r="N853" i="15"/>
  <c r="N614" i="15"/>
  <c r="N447" i="15"/>
  <c r="N356" i="15"/>
  <c r="N116" i="15"/>
  <c r="N177" i="15"/>
  <c r="N206" i="15"/>
  <c r="N891" i="9"/>
  <c r="N771" i="9"/>
  <c r="N712" i="9"/>
  <c r="N607" i="9"/>
  <c r="N517" i="9"/>
  <c r="N456" i="9"/>
  <c r="N1146" i="15"/>
  <c r="N775" i="15"/>
  <c r="N497" i="15"/>
  <c r="N365" i="15"/>
  <c r="N323" i="15"/>
  <c r="N145" i="15"/>
  <c r="N54" i="15"/>
  <c r="N871" i="9"/>
  <c r="N701" i="9"/>
  <c r="N658" i="9"/>
  <c r="N565" i="9"/>
  <c r="N429" i="9"/>
  <c r="N411" i="9"/>
  <c r="N341" i="9"/>
  <c r="N370" i="9"/>
  <c r="N192" i="9"/>
  <c r="N39" i="9"/>
  <c r="N379" i="9"/>
  <c r="N280" i="9"/>
  <c r="N177" i="9"/>
  <c r="N351" i="9"/>
  <c r="N1151" i="15"/>
  <c r="N676" i="15"/>
  <c r="N573" i="15"/>
  <c r="N350" i="15"/>
  <c r="N188" i="15"/>
  <c r="N285" i="15"/>
  <c r="N929" i="9"/>
  <c r="N840" i="9"/>
  <c r="N735" i="9"/>
  <c r="N618" i="9"/>
  <c r="N542" i="9"/>
  <c r="N437" i="9"/>
  <c r="N395" i="9"/>
  <c r="N44" i="9"/>
  <c r="N155" i="9"/>
  <c r="N165" i="9"/>
  <c r="N325" i="9"/>
  <c r="N336" i="9"/>
  <c r="N73" i="9"/>
  <c r="N301" i="9"/>
  <c r="N304" i="9"/>
  <c r="N20" i="2"/>
  <c r="N18" i="2"/>
  <c r="N2" i="9"/>
  <c r="N526" i="2"/>
  <c r="N493" i="2"/>
  <c r="N519" i="2"/>
  <c r="N510" i="2"/>
  <c r="N505" i="2"/>
  <c r="N479" i="2"/>
  <c r="N466" i="2"/>
  <c r="N469" i="2"/>
  <c r="N445" i="2"/>
  <c r="N882" i="15"/>
  <c r="N685" i="15"/>
  <c r="N543" i="15"/>
  <c r="N79" i="15"/>
  <c r="N240" i="15"/>
  <c r="N289" i="15"/>
  <c r="N945" i="9"/>
  <c r="N823" i="9"/>
  <c r="N723" i="9"/>
  <c r="N632" i="9"/>
  <c r="N495" i="9"/>
  <c r="N471" i="9"/>
  <c r="N393" i="9"/>
  <c r="N80" i="9"/>
  <c r="N167" i="9"/>
  <c r="N338" i="9"/>
  <c r="N16" i="9"/>
  <c r="N43" i="9"/>
  <c r="N247" i="9"/>
  <c r="N28" i="9"/>
  <c r="P704" i="10"/>
  <c r="P732" i="10"/>
  <c r="P721" i="10"/>
  <c r="P730" i="10"/>
  <c r="P717" i="10"/>
  <c r="P761" i="10"/>
  <c r="P788" i="10"/>
  <c r="P794" i="10"/>
  <c r="P820" i="10"/>
  <c r="P822" i="10"/>
  <c r="P819" i="10"/>
  <c r="P146" i="14"/>
  <c r="P69" i="14"/>
  <c r="P46" i="14"/>
  <c r="P154" i="14"/>
  <c r="P132" i="14"/>
  <c r="P147" i="14"/>
  <c r="P29" i="14"/>
  <c r="P50" i="14"/>
  <c r="P105" i="14"/>
  <c r="P9" i="14"/>
  <c r="P22" i="14"/>
  <c r="P56" i="14"/>
  <c r="P15" i="14"/>
  <c r="P190" i="14"/>
  <c r="P216" i="14"/>
  <c r="P265" i="14"/>
  <c r="P230" i="14"/>
  <c r="P280" i="14"/>
  <c r="P326" i="14"/>
  <c r="P339" i="14"/>
  <c r="P415" i="14"/>
  <c r="P372" i="14"/>
  <c r="P370" i="14"/>
  <c r="P454" i="14"/>
  <c r="P444" i="14"/>
  <c r="P7" i="22"/>
  <c r="P4" i="22"/>
  <c r="P24" i="22"/>
  <c r="P45" i="22"/>
  <c r="P48" i="22"/>
  <c r="P50" i="22"/>
  <c r="P35" i="22"/>
  <c r="P60" i="22"/>
  <c r="P75" i="22"/>
  <c r="P68" i="22"/>
  <c r="P73" i="22"/>
  <c r="P128" i="22"/>
  <c r="P90" i="22"/>
  <c r="P118" i="22"/>
  <c r="P107" i="22"/>
  <c r="P122" i="22"/>
  <c r="P108" i="22"/>
  <c r="P177" i="22"/>
  <c r="P156" i="22"/>
  <c r="P175" i="22"/>
  <c r="P186" i="22"/>
  <c r="P197" i="22"/>
  <c r="P576" i="10"/>
  <c r="P584" i="10"/>
  <c r="P591" i="10"/>
  <c r="P602" i="10"/>
  <c r="P609" i="10"/>
  <c r="P621" i="10"/>
  <c r="P629" i="10"/>
  <c r="P638" i="10"/>
  <c r="P650" i="10"/>
  <c r="P657" i="10"/>
  <c r="P664" i="10"/>
  <c r="P675" i="10"/>
  <c r="P682" i="10"/>
  <c r="P693" i="10"/>
  <c r="P702" i="10"/>
  <c r="P712" i="10"/>
  <c r="P747" i="10"/>
  <c r="P752" i="10"/>
  <c r="P719" i="10"/>
  <c r="P746" i="10"/>
  <c r="P769" i="10"/>
  <c r="P768" i="10"/>
  <c r="P789" i="10"/>
  <c r="P785" i="10"/>
  <c r="P791" i="10"/>
  <c r="P832" i="10"/>
  <c r="P799" i="10"/>
  <c r="P797" i="10"/>
  <c r="P804" i="10"/>
  <c r="P143" i="14"/>
  <c r="P134" i="14"/>
  <c r="P121" i="14"/>
  <c r="P110" i="14"/>
  <c r="P131" i="14"/>
  <c r="P158" i="14"/>
  <c r="P62" i="14"/>
  <c r="P122" i="14"/>
  <c r="P124" i="14"/>
  <c r="P64" i="14"/>
  <c r="P162" i="14"/>
  <c r="P70" i="14"/>
  <c r="P60" i="14"/>
  <c r="P26" i="14"/>
  <c r="P115" i="14"/>
  <c r="P31" i="14"/>
  <c r="P11" i="14"/>
  <c r="P191" i="14"/>
  <c r="P207" i="14"/>
  <c r="P202" i="14"/>
  <c r="P261" i="14"/>
  <c r="P246" i="14"/>
  <c r="P226" i="14"/>
  <c r="P299" i="14"/>
  <c r="P322" i="14"/>
  <c r="P333" i="14"/>
  <c r="P358" i="14"/>
  <c r="P379" i="14"/>
  <c r="P409" i="14"/>
  <c r="P394" i="14"/>
  <c r="P427" i="14"/>
  <c r="P475" i="14"/>
  <c r="P469" i="14"/>
  <c r="P498" i="14"/>
  <c r="P495" i="14"/>
  <c r="P461" i="14"/>
  <c r="P451" i="14"/>
  <c r="P478" i="14"/>
  <c r="P437" i="14"/>
  <c r="P381" i="14"/>
  <c r="P384" i="14"/>
  <c r="P387" i="14"/>
  <c r="P357" i="14"/>
  <c r="P332" i="14"/>
  <c r="P315" i="14"/>
  <c r="P283" i="14"/>
  <c r="P292" i="14"/>
  <c r="P251" i="14"/>
  <c r="P278" i="14"/>
  <c r="P228" i="14"/>
  <c r="P206" i="14"/>
  <c r="P203" i="14"/>
  <c r="P192" i="14"/>
  <c r="P180" i="14"/>
  <c r="P92" i="14"/>
  <c r="P63" i="14"/>
  <c r="P10" i="14"/>
  <c r="P68" i="14"/>
  <c r="P5" i="14"/>
  <c r="P55" i="14"/>
  <c r="P136" i="14"/>
  <c r="P75" i="14"/>
  <c r="P153" i="14"/>
  <c r="P100" i="14"/>
  <c r="P144" i="14"/>
  <c r="P79" i="14"/>
  <c r="P161" i="14"/>
  <c r="P116" i="14"/>
  <c r="P90" i="14"/>
  <c r="P173" i="14"/>
  <c r="P142" i="14"/>
  <c r="P169" i="14"/>
  <c r="P2" i="14"/>
  <c r="P803" i="10"/>
  <c r="P805" i="10"/>
  <c r="P798" i="10"/>
  <c r="P816" i="10"/>
  <c r="P833" i="10"/>
  <c r="P783" i="10"/>
  <c r="P787" i="10"/>
  <c r="P773" i="10"/>
  <c r="P762" i="10"/>
  <c r="P757" i="10"/>
  <c r="P722" i="10"/>
  <c r="P754" i="10"/>
  <c r="P728" i="10"/>
  <c r="P753" i="10"/>
  <c r="P740" i="10"/>
  <c r="P708" i="10"/>
  <c r="P700" i="10"/>
  <c r="P694" i="10"/>
  <c r="P685" i="10"/>
  <c r="P677" i="10"/>
  <c r="P669" i="10"/>
  <c r="P661" i="10"/>
  <c r="P653" i="10"/>
  <c r="P645" i="10"/>
  <c r="P636" i="10"/>
  <c r="P630" i="10"/>
  <c r="P624" i="10"/>
  <c r="P611" i="10"/>
  <c r="P603" i="10"/>
  <c r="P595" i="10"/>
  <c r="P495" i="10"/>
  <c r="P580" i="10"/>
  <c r="P574" i="10"/>
  <c r="P566" i="10"/>
  <c r="P558" i="10"/>
  <c r="P549" i="10"/>
  <c r="P541" i="10"/>
  <c r="P533" i="10"/>
  <c r="P522" i="10"/>
  <c r="P517" i="10"/>
  <c r="P509" i="10"/>
  <c r="P501" i="10"/>
  <c r="P491" i="10"/>
  <c r="P483" i="10"/>
  <c r="P475" i="10"/>
  <c r="P469" i="10"/>
  <c r="P461" i="10"/>
  <c r="P453" i="10"/>
  <c r="P446" i="10"/>
  <c r="P437" i="10"/>
  <c r="P425" i="10"/>
  <c r="P420" i="10"/>
  <c r="P409" i="10"/>
  <c r="P401" i="10"/>
  <c r="P415" i="10"/>
  <c r="P394" i="10"/>
  <c r="P385" i="10"/>
  <c r="P377" i="10"/>
  <c r="P371" i="10"/>
  <c r="P363" i="10"/>
  <c r="P355" i="10"/>
  <c r="P345" i="10"/>
  <c r="P330" i="10"/>
  <c r="P331" i="10"/>
  <c r="P323" i="10"/>
  <c r="P319" i="10"/>
  <c r="P313" i="10"/>
  <c r="P304" i="10"/>
  <c r="P283" i="10"/>
  <c r="P301" i="10"/>
  <c r="P246" i="10"/>
  <c r="P248" i="10"/>
  <c r="P257" i="10"/>
  <c r="P267" i="10"/>
  <c r="P237" i="10"/>
  <c r="P225" i="10"/>
  <c r="P232" i="10"/>
  <c r="P227" i="10"/>
  <c r="P206" i="10"/>
  <c r="P578" i="10"/>
  <c r="P588" i="10"/>
  <c r="P598" i="10"/>
  <c r="P605" i="10"/>
  <c r="P616" i="10"/>
  <c r="P628" i="10"/>
  <c r="P633" i="10"/>
  <c r="P643" i="10"/>
  <c r="P647" i="10"/>
  <c r="P660" i="10"/>
  <c r="P671" i="10"/>
  <c r="P678" i="10"/>
  <c r="P690" i="10"/>
  <c r="P699" i="10"/>
  <c r="P706" i="10"/>
  <c r="P716" i="10"/>
  <c r="P745" i="10"/>
  <c r="P751" i="10"/>
  <c r="P742" i="10"/>
  <c r="P725" i="10"/>
  <c r="P771" i="10"/>
  <c r="P767" i="10"/>
  <c r="P782" i="10"/>
  <c r="P775" i="10"/>
  <c r="P817" i="10"/>
  <c r="P831" i="10"/>
  <c r="P806" i="10"/>
  <c r="P827" i="10"/>
  <c r="P810" i="10"/>
  <c r="P108" i="14"/>
  <c r="P99" i="14"/>
  <c r="P36" i="14"/>
  <c r="P163" i="14"/>
  <c r="P82" i="14"/>
  <c r="P102" i="14"/>
  <c r="P170" i="14"/>
  <c r="P107" i="14"/>
  <c r="P150" i="14"/>
  <c r="P57" i="14"/>
  <c r="P125" i="14"/>
  <c r="P32" i="14"/>
  <c r="P28" i="14"/>
  <c r="P18" i="14"/>
  <c r="P77" i="14"/>
  <c r="P54" i="14"/>
  <c r="P181" i="14"/>
  <c r="P201" i="14"/>
  <c r="P211" i="14"/>
  <c r="P244" i="14"/>
  <c r="P237" i="14"/>
  <c r="P259" i="14"/>
  <c r="P284" i="14"/>
  <c r="P309" i="14"/>
  <c r="P328" i="14"/>
  <c r="P344" i="14"/>
  <c r="P419" i="14"/>
  <c r="P400" i="14"/>
  <c r="P389" i="14"/>
  <c r="P421" i="14"/>
  <c r="P470" i="14"/>
  <c r="P468" i="14"/>
  <c r="P488" i="14"/>
  <c r="N1056" i="15"/>
  <c r="N897" i="15"/>
  <c r="N756" i="15"/>
  <c r="N556" i="15"/>
  <c r="N468" i="15"/>
  <c r="N345" i="15"/>
  <c r="N104" i="15"/>
  <c r="N109" i="15"/>
  <c r="N226" i="15"/>
  <c r="N958" i="9"/>
  <c r="N845" i="9"/>
  <c r="N682" i="9"/>
  <c r="N710" i="9"/>
  <c r="N598" i="9"/>
  <c r="N491" i="9"/>
  <c r="N470" i="9"/>
  <c r="N415" i="9"/>
  <c r="N125" i="9"/>
  <c r="N130" i="9"/>
  <c r="N275" i="9"/>
  <c r="N184" i="9"/>
  <c r="N308" i="9"/>
  <c r="N102" i="9"/>
  <c r="N135" i="9"/>
  <c r="N315" i="9"/>
  <c r="N350" i="9"/>
  <c r="Q189" i="22"/>
  <c r="S189" i="22" s="1" a="1"/>
  <c r="S189" i="22" s="1"/>
  <c r="Q192" i="22"/>
  <c r="S192" i="22" s="1" a="1"/>
  <c r="S192" i="22" s="1"/>
  <c r="Q199" i="22"/>
  <c r="S199" i="22" s="1" a="1"/>
  <c r="S199" i="22" s="1"/>
  <c r="Q178" i="22"/>
  <c r="S178" i="22" s="1" a="1"/>
  <c r="S178" i="22" s="1"/>
  <c r="Q152" i="22"/>
  <c r="S152" i="22" s="1" a="1"/>
  <c r="S152" i="22" s="1"/>
  <c r="Q155" i="22"/>
  <c r="S155" i="22" s="1" a="1"/>
  <c r="S155" i="22" s="1"/>
  <c r="Q169" i="22"/>
  <c r="S169" i="22" s="1" a="1"/>
  <c r="S169" i="22" s="1"/>
  <c r="Q89" i="22"/>
  <c r="S89" i="22" s="1" a="1"/>
  <c r="S89" i="22" s="1"/>
  <c r="Q104" i="22"/>
  <c r="S104" i="22" s="1" a="1"/>
  <c r="S104" i="22" s="1"/>
  <c r="Q123" i="22"/>
  <c r="S123" i="22" s="1" a="1"/>
  <c r="S123" i="22" s="1"/>
  <c r="Q143" i="22"/>
  <c r="S143" i="22" s="1" a="1"/>
  <c r="S143" i="22" s="1"/>
  <c r="Q126" i="22"/>
  <c r="Q91" i="22"/>
  <c r="S91" i="22" s="1" a="1"/>
  <c r="S91" i="22" s="1"/>
  <c r="Q102" i="22"/>
  <c r="S102" i="22" s="1" a="1"/>
  <c r="S102" i="22" s="1"/>
  <c r="Q140" i="22"/>
  <c r="S140" i="22" s="1" a="1"/>
  <c r="S140" i="22" s="1"/>
  <c r="Q67" i="22"/>
  <c r="S67" i="22" s="1" a="1"/>
  <c r="S67" i="22" s="1"/>
  <c r="Q85" i="22"/>
  <c r="S85" i="22" s="1" a="1"/>
  <c r="S85" i="22" s="1"/>
  <c r="Q61" i="22"/>
  <c r="S61" i="22" s="1" a="1"/>
  <c r="S61" i="22" s="1"/>
  <c r="Q57" i="22"/>
  <c r="S57" i="22" s="1" a="1"/>
  <c r="S57" i="22" s="1"/>
  <c r="Q52" i="22"/>
  <c r="S52" i="22" s="1" a="1"/>
  <c r="S52" i="22" s="1"/>
  <c r="Q43" i="22"/>
  <c r="S43" i="22" s="1" a="1"/>
  <c r="S43" i="22" s="1"/>
  <c r="Q11" i="22"/>
  <c r="S11" i="22" s="1" a="1"/>
  <c r="S11" i="22" s="1"/>
  <c r="Q4" i="22"/>
  <c r="S4" i="22" s="1" a="1"/>
  <c r="S4" i="22" s="1"/>
  <c r="Q488" i="14"/>
  <c r="R488" i="14" s="1" a="1"/>
  <c r="R488" i="14" s="1"/>
  <c r="Q461" i="14"/>
  <c r="R461" i="14" s="1" a="1"/>
  <c r="R461" i="14" s="1"/>
  <c r="Q464" i="14"/>
  <c r="R464" i="14" s="1" a="1"/>
  <c r="R464" i="14" s="1"/>
  <c r="Q478" i="14"/>
  <c r="R478" i="14" s="1" a="1"/>
  <c r="R478" i="14" s="1"/>
  <c r="Q451" i="14"/>
  <c r="R451" i="14" s="1" a="1"/>
  <c r="R451" i="14" s="1"/>
  <c r="Q467" i="14"/>
  <c r="R467" i="14" s="1" a="1"/>
  <c r="R467" i="14" s="1"/>
  <c r="Q483" i="14"/>
  <c r="R483" i="14" s="1" a="1"/>
  <c r="R483" i="14" s="1"/>
  <c r="Q432" i="14"/>
  <c r="R432" i="14" s="1" a="1"/>
  <c r="R432" i="14" s="1"/>
  <c r="Q431" i="14"/>
  <c r="R431" i="14" s="1" a="1"/>
  <c r="R431" i="14" s="1"/>
  <c r="Q438" i="14"/>
  <c r="R438" i="14" s="1" a="1"/>
  <c r="R438" i="14" s="1"/>
  <c r="Q437" i="14"/>
  <c r="R437" i="14" s="1" a="1"/>
  <c r="R437" i="14" s="1"/>
  <c r="Q370" i="14"/>
  <c r="R370" i="14" s="1" a="1"/>
  <c r="R370" i="14" s="1"/>
  <c r="Q390" i="14"/>
  <c r="R390" i="14" s="1" a="1"/>
  <c r="R390" i="14" s="1"/>
  <c r="Q410" i="14"/>
  <c r="R410" i="14" s="1" a="1"/>
  <c r="R410" i="14" s="1"/>
  <c r="Q399" i="14"/>
  <c r="R399" i="14" s="1" a="1"/>
  <c r="R399" i="14" s="1"/>
  <c r="Q196" i="22"/>
  <c r="S196" i="22" s="1" a="1"/>
  <c r="S196" i="22" s="1"/>
  <c r="Q182" i="22"/>
  <c r="S182" i="22" s="1" a="1"/>
  <c r="S182" i="22" s="1"/>
  <c r="Q181" i="22"/>
  <c r="S181" i="22" s="1" a="1"/>
  <c r="S181" i="22" s="1"/>
  <c r="Q161" i="22"/>
  <c r="S161" i="22" s="1" a="1"/>
  <c r="S161" i="22" s="1"/>
  <c r="Q159" i="22"/>
  <c r="S159" i="22" s="1" a="1"/>
  <c r="S159" i="22" s="1"/>
  <c r="Q179" i="22"/>
  <c r="S179" i="22" s="1" a="1"/>
  <c r="S179" i="22" s="1"/>
  <c r="Q174" i="22"/>
  <c r="S174" i="22" s="1" a="1"/>
  <c r="S174" i="22" s="1"/>
  <c r="Q156" i="22"/>
  <c r="S156" i="22" s="1" a="1"/>
  <c r="S156" i="22" s="1"/>
  <c r="Q127" i="22"/>
  <c r="S127" i="22" s="1" a="1"/>
  <c r="S127" i="22" s="1"/>
  <c r="Q92" i="22"/>
  <c r="S92" i="22" s="1" a="1"/>
  <c r="S92" i="22" s="1"/>
  <c r="Q111" i="22"/>
  <c r="S111" i="22" s="1" a="1"/>
  <c r="S111" i="22" s="1"/>
  <c r="Q137" i="22"/>
  <c r="S137" i="22" s="1" a="1"/>
  <c r="S137" i="22" s="1"/>
  <c r="Q121" i="22"/>
  <c r="S121" i="22" s="1" a="1"/>
  <c r="S121" i="22" s="1"/>
  <c r="Q94" i="22"/>
  <c r="S94" i="22" s="1" a="1"/>
  <c r="S94" i="22" s="1"/>
  <c r="Q117" i="22"/>
  <c r="S117" i="22" s="1" a="1"/>
  <c r="S117" i="22" s="1"/>
  <c r="Q73" i="22"/>
  <c r="S73" i="22" s="1" a="1"/>
  <c r="S73" i="22" s="1"/>
  <c r="Q72" i="22"/>
  <c r="S72" i="22" s="1" a="1"/>
  <c r="S72" i="22" s="1"/>
  <c r="Q71" i="22"/>
  <c r="S71" i="22" s="1" a="1"/>
  <c r="S71" i="22" s="1"/>
  <c r="Q66" i="22"/>
  <c r="S66" i="22" s="1" a="1"/>
  <c r="S66" i="22" s="1"/>
  <c r="Q84" i="22"/>
  <c r="S84" i="22" s="1" a="1"/>
  <c r="S84" i="22" s="1"/>
  <c r="Q56" i="22"/>
  <c r="S56" i="22" s="1" a="1"/>
  <c r="S56" i="22" s="1"/>
  <c r="Q25" i="22"/>
  <c r="S25" i="22" s="1" a="1"/>
  <c r="S25" i="22" s="1"/>
  <c r="Q45" i="22"/>
  <c r="S45" i="22" s="1" a="1"/>
  <c r="S45" i="22" s="1"/>
  <c r="Q32" i="22"/>
  <c r="S32" i="22" s="1" a="1"/>
  <c r="S32" i="22" s="1"/>
  <c r="Q51" i="22"/>
  <c r="S51" i="22" s="1" a="1"/>
  <c r="S51" i="22" s="1"/>
  <c r="Q30" i="22"/>
  <c r="S30" i="22" s="1" a="1"/>
  <c r="S30" i="22" s="1"/>
  <c r="Q46" i="22"/>
  <c r="S46" i="22" s="1" a="1"/>
  <c r="S46" i="22" s="1"/>
  <c r="Q19" i="22"/>
  <c r="S19" i="22" s="1" a="1"/>
  <c r="S19" i="22" s="1"/>
  <c r="Q13" i="22"/>
  <c r="S13" i="22" s="1" a="1"/>
  <c r="S13" i="22" s="1"/>
  <c r="Q16" i="22"/>
  <c r="S16" i="22" s="1" a="1"/>
  <c r="S16" i="22" s="1"/>
  <c r="Q486" i="14"/>
  <c r="R486" i="14" s="1" a="1"/>
  <c r="R486" i="14" s="1"/>
  <c r="Q502" i="14"/>
  <c r="R502" i="14" s="1" a="1"/>
  <c r="R502" i="14" s="1"/>
  <c r="Q492" i="14"/>
  <c r="R492" i="14" s="1" a="1"/>
  <c r="R492" i="14" s="1"/>
  <c r="Q495" i="14"/>
  <c r="R495" i="14" s="1" a="1"/>
  <c r="R495" i="14" s="1"/>
  <c r="Q441" i="14"/>
  <c r="R441" i="14" s="1" a="1"/>
  <c r="R441" i="14" s="1"/>
  <c r="Q465" i="14"/>
  <c r="R465" i="14" s="1" a="1"/>
  <c r="R465" i="14" s="1"/>
  <c r="Q485" i="14"/>
  <c r="R485" i="14" s="1" a="1"/>
  <c r="R485" i="14" s="1"/>
  <c r="Q444" i="14"/>
  <c r="R444" i="14" s="1" a="1"/>
  <c r="R444" i="14" s="1"/>
  <c r="Q468" i="14"/>
  <c r="R468" i="14" s="1" a="1"/>
  <c r="R468" i="14" s="1"/>
  <c r="Q446" i="14"/>
  <c r="R446" i="14" s="1" a="1"/>
  <c r="R446" i="14" s="1"/>
  <c r="Q471" i="14"/>
  <c r="R471" i="14" s="1" a="1"/>
  <c r="R471" i="14" s="1"/>
  <c r="Q450" i="14"/>
  <c r="R450" i="14" s="1" a="1"/>
  <c r="R450" i="14" s="1"/>
  <c r="Q369" i="14"/>
  <c r="R369" i="14" s="1" a="1"/>
  <c r="R369" i="14" s="1"/>
  <c r="Q385" i="14"/>
  <c r="R385" i="14" s="1" a="1"/>
  <c r="R385" i="14" s="1"/>
  <c r="Q401" i="14"/>
  <c r="R401" i="14" s="1" a="1"/>
  <c r="R401" i="14" s="1"/>
  <c r="Q392" i="14"/>
  <c r="R392" i="14" s="1" a="1"/>
  <c r="R392" i="14" s="1"/>
  <c r="Q408" i="14"/>
  <c r="R408" i="14" s="1" a="1"/>
  <c r="R408" i="14" s="1"/>
  <c r="Q355" i="14"/>
  <c r="R355" i="14" s="1" a="1"/>
  <c r="R355" i="14" s="1"/>
  <c r="Q360" i="14"/>
  <c r="R360" i="14" s="1" a="1"/>
  <c r="R360" i="14" s="1"/>
  <c r="Q345" i="14"/>
  <c r="R345" i="14" s="1" a="1"/>
  <c r="R345" i="14" s="1"/>
  <c r="Q333" i="14"/>
  <c r="R333" i="14" s="1" a="1"/>
  <c r="R333" i="14" s="1"/>
  <c r="Q336" i="14"/>
  <c r="R336" i="14" s="1" a="1"/>
  <c r="R336" i="14" s="1"/>
  <c r="Q315" i="14"/>
  <c r="R315" i="14" s="1" a="1"/>
  <c r="R315" i="14" s="1"/>
  <c r="Q314" i="14"/>
  <c r="R314" i="14" s="1" a="1"/>
  <c r="R314" i="14" s="1"/>
  <c r="Q193" i="22"/>
  <c r="S193" i="22" s="1" a="1"/>
  <c r="S193" i="22" s="1"/>
  <c r="Q173" i="22"/>
  <c r="S173" i="22" s="1" a="1"/>
  <c r="S173" i="22" s="1"/>
  <c r="Q171" i="22"/>
  <c r="S171" i="22" s="1" a="1"/>
  <c r="S171" i="22" s="1"/>
  <c r="Q149" i="22"/>
  <c r="S149" i="22" s="1" a="1"/>
  <c r="S149" i="22" s="1"/>
  <c r="Q172" i="22"/>
  <c r="S172" i="22" s="1" a="1"/>
  <c r="S172" i="22" s="1"/>
  <c r="Q99" i="22"/>
  <c r="S99" i="22" s="1" a="1"/>
  <c r="S99" i="22" s="1"/>
  <c r="Q122" i="22"/>
  <c r="S122" i="22" s="1" a="1"/>
  <c r="S122" i="22" s="1"/>
  <c r="Q133" i="22"/>
  <c r="S133" i="22" s="1" a="1"/>
  <c r="S133" i="22" s="1"/>
  <c r="Q124" i="22"/>
  <c r="S124" i="22" s="1" a="1"/>
  <c r="S124" i="22" s="1"/>
  <c r="Q90" i="22"/>
  <c r="S90" i="22" s="1" a="1"/>
  <c r="S90" i="22" s="1"/>
  <c r="Q53" i="22"/>
  <c r="S53" i="22" s="1" a="1"/>
  <c r="S53" i="22" s="1"/>
  <c r="Q34" i="22"/>
  <c r="S34" i="22" s="1" a="1"/>
  <c r="S34" i="22" s="1"/>
  <c r="Q18" i="22"/>
  <c r="S18" i="22" s="1" a="1"/>
  <c r="S18" i="22" s="1"/>
  <c r="Q15" i="22"/>
  <c r="S15" i="22" s="1" a="1"/>
  <c r="S15" i="22" s="1"/>
  <c r="Q5" i="22"/>
  <c r="S5" i="22" s="1" a="1"/>
  <c r="S5" i="22" s="1"/>
  <c r="Q17" i="22"/>
  <c r="S17" i="22" s="1" a="1"/>
  <c r="S17" i="22" s="1"/>
  <c r="Q489" i="14"/>
  <c r="R489" i="14" s="1" a="1"/>
  <c r="R489" i="14" s="1"/>
  <c r="Q500" i="14"/>
  <c r="R500" i="14" s="1" a="1"/>
  <c r="R500" i="14" s="1"/>
  <c r="Q482" i="14"/>
  <c r="R482" i="14" s="1" a="1"/>
  <c r="R482" i="14" s="1"/>
  <c r="Q469" i="14"/>
  <c r="R469" i="14" s="1" a="1"/>
  <c r="R469" i="14" s="1"/>
  <c r="Q462" i="14"/>
  <c r="R462" i="14" s="1" a="1"/>
  <c r="R462" i="14" s="1"/>
  <c r="Q456" i="14"/>
  <c r="R456" i="14" s="1" a="1"/>
  <c r="R456" i="14" s="1"/>
  <c r="Q454" i="14"/>
  <c r="R454" i="14" s="1" a="1"/>
  <c r="R454" i="14" s="1"/>
  <c r="Q459" i="14"/>
  <c r="R459" i="14" s="1" a="1"/>
  <c r="R459" i="14" s="1"/>
  <c r="Q436" i="14"/>
  <c r="R436" i="14" s="1" a="1"/>
  <c r="R436" i="14" s="1"/>
  <c r="Q426" i="14"/>
  <c r="R426" i="14" s="1" a="1"/>
  <c r="R426" i="14" s="1"/>
  <c r="Q433" i="14"/>
  <c r="R433" i="14" s="1" a="1"/>
  <c r="R433" i="14" s="1"/>
  <c r="Q374" i="14"/>
  <c r="R374" i="14" s="1" a="1"/>
  <c r="R374" i="14" s="1"/>
  <c r="Q393" i="14"/>
  <c r="R393" i="14" s="1" a="1"/>
  <c r="R393" i="14" s="1"/>
  <c r="Q409" i="14"/>
  <c r="R409" i="14" s="1" a="1"/>
  <c r="R409" i="14" s="1"/>
  <c r="Q384" i="14"/>
  <c r="R384" i="14" s="1" a="1"/>
  <c r="R384" i="14" s="1"/>
  <c r="Q379" i="14"/>
  <c r="R379" i="14" s="1" a="1"/>
  <c r="R379" i="14" s="1"/>
  <c r="Q358" i="14"/>
  <c r="R358" i="14" s="1" a="1"/>
  <c r="R358" i="14" s="1"/>
  <c r="Q339" i="14"/>
  <c r="R339" i="14" s="1" a="1"/>
  <c r="R339" i="14" s="1"/>
  <c r="Q332" i="14"/>
  <c r="R332" i="14" s="1" a="1"/>
  <c r="R332" i="14" s="1"/>
  <c r="Q320" i="14"/>
  <c r="R320" i="14" s="1" a="1"/>
  <c r="R320" i="14" s="1"/>
  <c r="Q319" i="14"/>
  <c r="R319" i="14" s="1" a="1"/>
  <c r="R319" i="14" s="1"/>
  <c r="Q318" i="14"/>
  <c r="R318" i="14" s="1" a="1"/>
  <c r="R318" i="14" s="1"/>
  <c r="Q305" i="14"/>
  <c r="R305" i="14" s="1" a="1"/>
  <c r="R305" i="14" s="1"/>
  <c r="Q285" i="14"/>
  <c r="R285" i="14" s="1" a="1"/>
  <c r="R285" i="14" s="1"/>
  <c r="Q286" i="14"/>
  <c r="R286" i="14" s="1" a="1"/>
  <c r="R286" i="14" s="1"/>
  <c r="Q271" i="14"/>
  <c r="R271" i="14" s="1" a="1"/>
  <c r="R271" i="14" s="1"/>
  <c r="Q242" i="14"/>
  <c r="R242" i="14" s="1" a="1"/>
  <c r="R242" i="14" s="1"/>
  <c r="Q270" i="14"/>
  <c r="R270" i="14" s="1" a="1"/>
  <c r="R270" i="14" s="1"/>
  <c r="Q233" i="14"/>
  <c r="R233" i="14" s="1" a="1"/>
  <c r="R233" i="14" s="1"/>
  <c r="Q253" i="14"/>
  <c r="R253" i="14" s="1" a="1"/>
  <c r="R253" i="14" s="1"/>
  <c r="Q269" i="14"/>
  <c r="R269" i="14" s="1" a="1"/>
  <c r="R269" i="14" s="1"/>
  <c r="Q232" i="14"/>
  <c r="R232" i="14" s="1" a="1"/>
  <c r="R232" i="14" s="1"/>
  <c r="Q248" i="14"/>
  <c r="R248" i="14" s="1" a="1"/>
  <c r="R248" i="14" s="1"/>
  <c r="Q206" i="14"/>
  <c r="R206" i="14" s="1" a="1"/>
  <c r="R206" i="14" s="1"/>
  <c r="Q222" i="14"/>
  <c r="R222" i="14" s="1" a="1"/>
  <c r="R222" i="14" s="1"/>
  <c r="Q207" i="14"/>
  <c r="R207" i="14" s="1" a="1"/>
  <c r="R207" i="14" s="1"/>
  <c r="Q201" i="14"/>
  <c r="R201" i="14" s="1" a="1"/>
  <c r="R201" i="14" s="1"/>
  <c r="Q193" i="14"/>
  <c r="R193" i="14" s="1" a="1"/>
  <c r="R193" i="14" s="1"/>
  <c r="Q191" i="14"/>
  <c r="R191" i="14" s="1" a="1"/>
  <c r="R191" i="14" s="1"/>
  <c r="Q178" i="14"/>
  <c r="R178" i="14" s="1" a="1"/>
  <c r="R178" i="14" s="1"/>
  <c r="Q176" i="14"/>
  <c r="R176" i="14" s="1" a="1"/>
  <c r="R176" i="14" s="1"/>
  <c r="Q3" i="14"/>
  <c r="R3" i="14" s="1" a="1"/>
  <c r="R3" i="14" s="1"/>
  <c r="Q27" i="14"/>
  <c r="R27" i="14" s="1" a="1"/>
  <c r="R27" i="14" s="1"/>
  <c r="Q47" i="14"/>
  <c r="R47" i="14" s="1" a="1"/>
  <c r="R47" i="14" s="1"/>
  <c r="Q62" i="14"/>
  <c r="R62" i="14" s="1" a="1"/>
  <c r="R62" i="14" s="1"/>
  <c r="Q86" i="14"/>
  <c r="R86" i="14" s="1" a="1"/>
  <c r="R86" i="14" s="1"/>
  <c r="Q104" i="14"/>
  <c r="R104" i="14" s="1" a="1"/>
  <c r="R104" i="14" s="1"/>
  <c r="Q119" i="14"/>
  <c r="R119" i="14" s="1" a="1"/>
  <c r="R119" i="14" s="1"/>
  <c r="Q139" i="14"/>
  <c r="R139" i="14" s="1" a="1"/>
  <c r="R139" i="14" s="1"/>
  <c r="Q77" i="14"/>
  <c r="R77" i="14" s="1" a="1"/>
  <c r="R77" i="14" s="1"/>
  <c r="Q118" i="14"/>
  <c r="R118" i="14" s="1" a="1"/>
  <c r="R118" i="14" s="1"/>
  <c r="Q103" i="14"/>
  <c r="R103" i="14" s="1" a="1"/>
  <c r="R103" i="14" s="1"/>
  <c r="Q53" i="14"/>
  <c r="R53" i="14" s="1" a="1"/>
  <c r="R53" i="14" s="1"/>
  <c r="Q120" i="14"/>
  <c r="R120" i="14" s="1" a="1"/>
  <c r="R120" i="14" s="1"/>
  <c r="Q9" i="14"/>
  <c r="R9" i="14" s="1" a="1"/>
  <c r="R9" i="14" s="1"/>
  <c r="Q138" i="14"/>
  <c r="R138" i="14" s="1" a="1"/>
  <c r="R138" i="14" s="1"/>
  <c r="Q166" i="14"/>
  <c r="R166" i="14" s="1" a="1"/>
  <c r="R166" i="14" s="1"/>
  <c r="Q88" i="14"/>
  <c r="R88" i="14" s="1" a="1"/>
  <c r="R88" i="14" s="1"/>
  <c r="Q161" i="14"/>
  <c r="R161" i="14" s="1" a="1"/>
  <c r="R161" i="14" s="1"/>
  <c r="Q71" i="14"/>
  <c r="R71" i="14" s="1" a="1"/>
  <c r="R71" i="14" s="1"/>
  <c r="Q152" i="14"/>
  <c r="R152" i="14" s="1" a="1"/>
  <c r="R152" i="14" s="1"/>
  <c r="Q172" i="14"/>
  <c r="R172" i="14" s="1" a="1"/>
  <c r="R172" i="14" s="1"/>
  <c r="Q825" i="10"/>
  <c r="R825" i="10" s="1" a="1"/>
  <c r="R825" i="10" s="1"/>
  <c r="Q827" i="10"/>
  <c r="R827" i="10" s="1" a="1"/>
  <c r="R827" i="10" s="1"/>
  <c r="Q826" i="10"/>
  <c r="R826" i="10" s="1" a="1"/>
  <c r="R826" i="10" s="1"/>
  <c r="Q830" i="10"/>
  <c r="R830" i="10" s="1" a="1"/>
  <c r="R830" i="10" s="1"/>
  <c r="Q775" i="10"/>
  <c r="R775" i="10" s="1" a="1"/>
  <c r="R775" i="10" s="1"/>
  <c r="Q787" i="10"/>
  <c r="R787" i="10" s="1" a="1"/>
  <c r="R787" i="10" s="1"/>
  <c r="Q789" i="10"/>
  <c r="R789" i="10" s="1" a="1"/>
  <c r="R789" i="10" s="1"/>
  <c r="Q743" i="10"/>
  <c r="R743" i="10" s="1" a="1"/>
  <c r="R743" i="10" s="1"/>
  <c r="Q721" i="10"/>
  <c r="R721" i="10" s="1" a="1"/>
  <c r="R721" i="10" s="1"/>
  <c r="Q730" i="10"/>
  <c r="R730" i="10" s="1" a="1"/>
  <c r="R730" i="10" s="1"/>
  <c r="Q716" i="10"/>
  <c r="R716" i="10" s="1" a="1"/>
  <c r="R716" i="10" s="1"/>
  <c r="Q748" i="10"/>
  <c r="R748" i="10" s="1" a="1"/>
  <c r="R748" i="10" s="1"/>
  <c r="Q741" i="10"/>
  <c r="R741" i="10" s="1" a="1"/>
  <c r="R741" i="10" s="1"/>
  <c r="Q708" i="10"/>
  <c r="R708" i="10" s="1" a="1"/>
  <c r="R708" i="10" s="1"/>
  <c r="Q693" i="10"/>
  <c r="R693" i="10" s="1" a="1"/>
  <c r="R693" i="10" s="1"/>
  <c r="Q676" i="10"/>
  <c r="R676" i="10" s="1" a="1"/>
  <c r="R676" i="10" s="1"/>
  <c r="Q672" i="10"/>
  <c r="R672" i="10" s="1" a="1"/>
  <c r="R672" i="10" s="1"/>
  <c r="Q666" i="10"/>
  <c r="R666" i="10" s="1" a="1"/>
  <c r="R666" i="10" s="1"/>
  <c r="Q663" i="10"/>
  <c r="R663" i="10" s="1" a="1"/>
  <c r="R663" i="10" s="1"/>
  <c r="Q646" i="10"/>
  <c r="R646" i="10" s="1" a="1"/>
  <c r="R646" i="10" s="1"/>
  <c r="Q191" i="22"/>
  <c r="S191" i="22" s="1" a="1"/>
  <c r="S191" i="22" s="1"/>
  <c r="Q160" i="22"/>
  <c r="S160" i="22" s="1" a="1"/>
  <c r="S160" i="22" s="1"/>
  <c r="Q100" i="22"/>
  <c r="S100" i="22" s="1" a="1"/>
  <c r="S100" i="22" s="1"/>
  <c r="Q131" i="22"/>
  <c r="S131" i="22" s="1" a="1"/>
  <c r="S131" i="22" s="1"/>
  <c r="Q103" i="22"/>
  <c r="S103" i="22" s="1" a="1"/>
  <c r="S103" i="22" s="1"/>
  <c r="Q134" i="22"/>
  <c r="S134" i="22" s="1" a="1"/>
  <c r="S134" i="22" s="1"/>
  <c r="Q125" i="22"/>
  <c r="S125" i="22" s="1" a="1"/>
  <c r="S125" i="22" s="1"/>
  <c r="Q68" i="22"/>
  <c r="S68" i="22" s="1" a="1"/>
  <c r="S68" i="22" s="1"/>
  <c r="Q82" i="22"/>
  <c r="S82" i="22" s="1" a="1"/>
  <c r="S82" i="22" s="1"/>
  <c r="Q64" i="22"/>
  <c r="S64" i="22" s="1" a="1"/>
  <c r="S64" i="22" s="1"/>
  <c r="Q41" i="22"/>
  <c r="S41" i="22" s="1" a="1"/>
  <c r="S41" i="22" s="1"/>
  <c r="Q23" i="22"/>
  <c r="S23" i="22" s="1" a="1"/>
  <c r="S23" i="22" s="1"/>
  <c r="Q3" i="22"/>
  <c r="S3" i="22" s="1" a="1"/>
  <c r="S3" i="22" s="1"/>
  <c r="Q496" i="14"/>
  <c r="R496" i="14" s="1" a="1"/>
  <c r="R496" i="14" s="1"/>
  <c r="Q458" i="14"/>
  <c r="R458" i="14" s="1" a="1"/>
  <c r="R458" i="14" s="1"/>
  <c r="Q476" i="14"/>
  <c r="R476" i="14" s="1" a="1"/>
  <c r="R476" i="14" s="1"/>
  <c r="Q475" i="14"/>
  <c r="R475" i="14" s="1" a="1"/>
  <c r="R475" i="14" s="1"/>
  <c r="Q428" i="14"/>
  <c r="R428" i="14" s="1" a="1"/>
  <c r="R428" i="14" s="1"/>
  <c r="Q439" i="14"/>
  <c r="R439" i="14" s="1" a="1"/>
  <c r="R439" i="14" s="1"/>
  <c r="Q378" i="14"/>
  <c r="R378" i="14" s="1" a="1"/>
  <c r="R378" i="14" s="1"/>
  <c r="Q406" i="14"/>
  <c r="R406" i="14" s="1" a="1"/>
  <c r="R406" i="14" s="1"/>
  <c r="Q383" i="14"/>
  <c r="R383" i="14" s="1" a="1"/>
  <c r="R383" i="14" s="1"/>
  <c r="Q405" i="14"/>
  <c r="R405" i="14" s="1" a="1"/>
  <c r="R405" i="14" s="1"/>
  <c r="Q364" i="14"/>
  <c r="R364" i="14" s="1" a="1"/>
  <c r="R364" i="14" s="1"/>
  <c r="Q412" i="14"/>
  <c r="R412" i="14" s="1" a="1"/>
  <c r="R412" i="14" s="1"/>
  <c r="Q356" i="14"/>
  <c r="R356" i="14" s="1" a="1"/>
  <c r="R356" i="14" s="1"/>
  <c r="Q349" i="14"/>
  <c r="R349" i="14" s="1" a="1"/>
  <c r="R349" i="14" s="1"/>
  <c r="Q335" i="14"/>
  <c r="R335" i="14" s="1" a="1"/>
  <c r="R335" i="14" s="1"/>
  <c r="Q327" i="14"/>
  <c r="R327" i="14" s="1" a="1"/>
  <c r="R327" i="14" s="1"/>
  <c r="Q330" i="14"/>
  <c r="R330" i="14" s="1" a="1"/>
  <c r="R330" i="14" s="1"/>
  <c r="Q329" i="14"/>
  <c r="R329" i="14" s="1" a="1"/>
  <c r="R329" i="14" s="1"/>
  <c r="Q298" i="14"/>
  <c r="R298" i="14" s="1" a="1"/>
  <c r="R298" i="14" s="1"/>
  <c r="Q292" i="14"/>
  <c r="R292" i="14" s="1" a="1"/>
  <c r="R292" i="14" s="1"/>
  <c r="Q291" i="14"/>
  <c r="R291" i="14" s="1" a="1"/>
  <c r="R291" i="14" s="1"/>
  <c r="Q301" i="14"/>
  <c r="R301" i="14" s="1" a="1"/>
  <c r="R301" i="14" s="1"/>
  <c r="Q231" i="14"/>
  <c r="R231" i="14" s="1" a="1"/>
  <c r="R231" i="14" s="1"/>
  <c r="Q247" i="14"/>
  <c r="R247" i="14" s="1" a="1"/>
  <c r="R247" i="14" s="1"/>
  <c r="Q258" i="14"/>
  <c r="R258" i="14" s="1" a="1"/>
  <c r="R258" i="14" s="1"/>
  <c r="Q274" i="14"/>
  <c r="R274" i="14" s="1" a="1"/>
  <c r="R274" i="14" s="1"/>
  <c r="Q241" i="14"/>
  <c r="R241" i="14" s="1" a="1"/>
  <c r="R241" i="14" s="1"/>
  <c r="Q261" i="14"/>
  <c r="R261" i="14" s="1" a="1"/>
  <c r="R261" i="14" s="1"/>
  <c r="Q244" i="14"/>
  <c r="R244" i="14" s="1" a="1"/>
  <c r="R244" i="14" s="1"/>
  <c r="Q260" i="14"/>
  <c r="R260" i="14" s="1" a="1"/>
  <c r="R260" i="14" s="1"/>
  <c r="Q205" i="14"/>
  <c r="R205" i="14" s="1" a="1"/>
  <c r="R205" i="14" s="1"/>
  <c r="Q214" i="14"/>
  <c r="R214" i="14" s="1" a="1"/>
  <c r="R214" i="14" s="1"/>
  <c r="Q225" i="14"/>
  <c r="R225" i="14" s="1" a="1"/>
  <c r="R225" i="14" s="1"/>
  <c r="Q223" i="14"/>
  <c r="R223" i="14" s="1" a="1"/>
  <c r="R223" i="14" s="1"/>
  <c r="Q198" i="14"/>
  <c r="R198" i="14" s="1" a="1"/>
  <c r="R198" i="14" s="1"/>
  <c r="Q189" i="14"/>
  <c r="R189" i="14" s="1" a="1"/>
  <c r="R189" i="14" s="1"/>
  <c r="Q195" i="14"/>
  <c r="R195" i="14" s="1" a="1"/>
  <c r="R195" i="14" s="1"/>
  <c r="Q177" i="14"/>
  <c r="R177" i="14" s="1" a="1"/>
  <c r="R177" i="14" s="1"/>
  <c r="Q19" i="14"/>
  <c r="R19" i="14" s="1" a="1"/>
  <c r="R19" i="14" s="1"/>
  <c r="Q22" i="14"/>
  <c r="R22" i="14" s="1" a="1"/>
  <c r="R22" i="14" s="1"/>
  <c r="Q197" i="22"/>
  <c r="S197" i="22" s="1" a="1"/>
  <c r="S197" i="22" s="1"/>
  <c r="Q195" i="22"/>
  <c r="S195" i="22" s="1" a="1"/>
  <c r="S195" i="22" s="1"/>
  <c r="Q150" i="22"/>
  <c r="S150" i="22" s="1" a="1"/>
  <c r="S150" i="22" s="1"/>
  <c r="Q163" i="22"/>
  <c r="S163" i="22" s="1" a="1"/>
  <c r="S163" i="22" s="1"/>
  <c r="Q166" i="22"/>
  <c r="S166" i="22" s="1" a="1"/>
  <c r="S166" i="22" s="1"/>
  <c r="Q135" i="22"/>
  <c r="S135" i="22" s="1" a="1"/>
  <c r="S135" i="22" s="1"/>
  <c r="Q107" i="22"/>
  <c r="S107" i="22" s="1" a="1"/>
  <c r="S107" i="22" s="1"/>
  <c r="Q138" i="22"/>
  <c r="S138" i="22" s="1" a="1"/>
  <c r="S138" i="22" s="1"/>
  <c r="Q98" i="22"/>
  <c r="S98" i="22" s="1" a="1"/>
  <c r="S98" i="22" s="1"/>
  <c r="Q129" i="22"/>
  <c r="S129" i="22" s="1" a="1"/>
  <c r="S129" i="22" s="1"/>
  <c r="Q113" i="22"/>
  <c r="S113" i="22" s="1" a="1"/>
  <c r="S113" i="22" s="1"/>
  <c r="Q58" i="22"/>
  <c r="S58" i="22" s="1" a="1"/>
  <c r="S58" i="22" s="1"/>
  <c r="Q76" i="22"/>
  <c r="S76" i="22" s="1" a="1"/>
  <c r="S76" i="22" s="1"/>
  <c r="Q79" i="22"/>
  <c r="S79" i="22" s="1" a="1"/>
  <c r="S79" i="22" s="1"/>
  <c r="Q44" i="22"/>
  <c r="S44" i="22" s="1" a="1"/>
  <c r="S44" i="22" s="1"/>
  <c r="Q31" i="22"/>
  <c r="S31" i="22" s="1" a="1"/>
  <c r="S31" i="22" s="1"/>
  <c r="Q38" i="22"/>
  <c r="S38" i="22" s="1" a="1"/>
  <c r="S38" i="22" s="1"/>
  <c r="Q21" i="22"/>
  <c r="S21" i="22" s="1" a="1"/>
  <c r="S21" i="22" s="1"/>
  <c r="Q7" i="22"/>
  <c r="S7" i="22" s="1" a="1"/>
  <c r="S7" i="22" s="1"/>
  <c r="Q8" i="22"/>
  <c r="S8" i="22" s="1" a="1"/>
  <c r="S8" i="22" s="1"/>
  <c r="Q473" i="14"/>
  <c r="R473" i="14" s="1" a="1"/>
  <c r="R473" i="14" s="1"/>
  <c r="Q474" i="14"/>
  <c r="R474" i="14" s="1" a="1"/>
  <c r="R474" i="14" s="1"/>
  <c r="Q447" i="14"/>
  <c r="R447" i="14" s="1" a="1"/>
  <c r="R447" i="14" s="1"/>
  <c r="Q382" i="14"/>
  <c r="R382" i="14" s="1" a="1"/>
  <c r="R382" i="14" s="1"/>
  <c r="Q414" i="14"/>
  <c r="R414" i="14" s="1" a="1"/>
  <c r="R414" i="14" s="1"/>
  <c r="Q395" i="14"/>
  <c r="R395" i="14" s="1" a="1"/>
  <c r="R395" i="14" s="1"/>
  <c r="Q368" i="14"/>
  <c r="R368" i="14" s="1" a="1"/>
  <c r="R368" i="14" s="1"/>
  <c r="Q388" i="14"/>
  <c r="R388" i="14" s="1" a="1"/>
  <c r="R388" i="14" s="1"/>
  <c r="Q416" i="14"/>
  <c r="R416" i="14" s="1" a="1"/>
  <c r="R416" i="14" s="1"/>
  <c r="Q328" i="14"/>
  <c r="R328" i="14" s="1" a="1"/>
  <c r="R328" i="14" s="1"/>
  <c r="Q309" i="14"/>
  <c r="R309" i="14" s="1" a="1"/>
  <c r="R309" i="14" s="1"/>
  <c r="Q300" i="14"/>
  <c r="R300" i="14" s="1" a="1"/>
  <c r="R300" i="14" s="1"/>
  <c r="Q290" i="14"/>
  <c r="R290" i="14" s="1" a="1"/>
  <c r="R290" i="14" s="1"/>
  <c r="Q251" i="14"/>
  <c r="R251" i="14" s="1" a="1"/>
  <c r="R251" i="14" s="1"/>
  <c r="Q278" i="14"/>
  <c r="R278" i="14" s="1" a="1"/>
  <c r="R278" i="14" s="1"/>
  <c r="Q228" i="14"/>
  <c r="R228" i="14" s="1" a="1"/>
  <c r="R228" i="14" s="1"/>
  <c r="Q264" i="14"/>
  <c r="R264" i="14" s="1" a="1"/>
  <c r="R264" i="14" s="1"/>
  <c r="Q224" i="14"/>
  <c r="R224" i="14" s="1" a="1"/>
  <c r="R224" i="14" s="1"/>
  <c r="Q192" i="14"/>
  <c r="R192" i="14" s="1" a="1"/>
  <c r="R192" i="14" s="1"/>
  <c r="Q186" i="14"/>
  <c r="R186" i="14" s="1" a="1"/>
  <c r="R186" i="14" s="1"/>
  <c r="Q184" i="14"/>
  <c r="R184" i="14" s="1" a="1"/>
  <c r="R184" i="14" s="1"/>
  <c r="Q43" i="14"/>
  <c r="R43" i="14" s="1" a="1"/>
  <c r="R43" i="14" s="1"/>
  <c r="Q59" i="14"/>
  <c r="R59" i="14" s="1" a="1"/>
  <c r="R59" i="14" s="1"/>
  <c r="Q26" i="14"/>
  <c r="R26" i="14" s="1" a="1"/>
  <c r="R26" i="14" s="1"/>
  <c r="Q168" i="14"/>
  <c r="R168" i="14" s="1" a="1"/>
  <c r="R168" i="14" s="1"/>
  <c r="Q105" i="14"/>
  <c r="R105" i="14" s="1" a="1"/>
  <c r="R105" i="14" s="1"/>
  <c r="Q73" i="14"/>
  <c r="R73" i="14" s="1" a="1"/>
  <c r="R73" i="14" s="1"/>
  <c r="Q76" i="14"/>
  <c r="R76" i="14" s="1" a="1"/>
  <c r="R76" i="14" s="1"/>
  <c r="Q8" i="14"/>
  <c r="R8" i="14" s="1" a="1"/>
  <c r="R8" i="14" s="1"/>
  <c r="Q40" i="14"/>
  <c r="R40" i="14" s="1" a="1"/>
  <c r="R40" i="14" s="1"/>
  <c r="Q147" i="14"/>
  <c r="R147" i="14" s="1" a="1"/>
  <c r="R147" i="14" s="1"/>
  <c r="Q45" i="14"/>
  <c r="R45" i="14" s="1" a="1"/>
  <c r="R45" i="14" s="1"/>
  <c r="Q102" i="14"/>
  <c r="R102" i="14" s="1" a="1"/>
  <c r="R102" i="14" s="1"/>
  <c r="Q74" i="14"/>
  <c r="R74" i="14" s="1" a="1"/>
  <c r="R74" i="14" s="1"/>
  <c r="Q30" i="14"/>
  <c r="R30" i="14" s="1" a="1"/>
  <c r="R30" i="14" s="1"/>
  <c r="Q31" i="14"/>
  <c r="R31" i="14" s="1" a="1"/>
  <c r="R31" i="14" s="1"/>
  <c r="Q179" i="14"/>
  <c r="R179" i="14" s="1" a="1"/>
  <c r="R179" i="14" s="1"/>
  <c r="Q182" i="14"/>
  <c r="R182" i="14" s="1" a="1"/>
  <c r="R182" i="14" s="1"/>
  <c r="Q187" i="14"/>
  <c r="R187" i="14" s="1" a="1"/>
  <c r="R187" i="14" s="1"/>
  <c r="Q197" i="14"/>
  <c r="R197" i="14" s="1" a="1"/>
  <c r="R197" i="14" s="1"/>
  <c r="Q211" i="14"/>
  <c r="R211" i="14" s="1" a="1"/>
  <c r="R211" i="14" s="1"/>
  <c r="Q276" i="14"/>
  <c r="R276" i="14" s="1" a="1"/>
  <c r="R276" i="14" s="1"/>
  <c r="Q236" i="14"/>
  <c r="R236" i="14" s="1" a="1"/>
  <c r="R236" i="14" s="1"/>
  <c r="Q238" i="14"/>
  <c r="R238" i="14" s="1" a="1"/>
  <c r="R238" i="14" s="1"/>
  <c r="Q259" i="14"/>
  <c r="R259" i="14" s="1" a="1"/>
  <c r="R259" i="14" s="1"/>
  <c r="Q293" i="14"/>
  <c r="R293" i="14" s="1" a="1"/>
  <c r="R293" i="14" s="1"/>
  <c r="Q279" i="14"/>
  <c r="R279" i="14" s="1" a="1"/>
  <c r="R279" i="14" s="1"/>
  <c r="Q282" i="14"/>
  <c r="R282" i="14" s="1" a="1"/>
  <c r="R282" i="14" s="1"/>
  <c r="Q324" i="14"/>
  <c r="R324" i="14" s="1" a="1"/>
  <c r="R324" i="14" s="1"/>
  <c r="Q338" i="14"/>
  <c r="R338" i="14" s="1" a="1"/>
  <c r="R338" i="14" s="1"/>
  <c r="Q352" i="14"/>
  <c r="R352" i="14" s="1" a="1"/>
  <c r="R352" i="14" s="1"/>
  <c r="Q359" i="14"/>
  <c r="R359" i="14" s="1" a="1"/>
  <c r="R359" i="14" s="1"/>
  <c r="Q407" i="14"/>
  <c r="R407" i="14" s="1" a="1"/>
  <c r="R407" i="14" s="1"/>
  <c r="Q417" i="14"/>
  <c r="R417" i="14" s="1" a="1"/>
  <c r="R417" i="14" s="1"/>
  <c r="Q375" i="14"/>
  <c r="R375" i="14" s="1" a="1"/>
  <c r="R375" i="14" s="1"/>
  <c r="Q398" i="14"/>
  <c r="R398" i="14" s="1" a="1"/>
  <c r="R398" i="14" s="1"/>
  <c r="Q435" i="14"/>
  <c r="R435" i="14" s="1" a="1"/>
  <c r="R435" i="14" s="1"/>
  <c r="Q420" i="14"/>
  <c r="R420" i="14" s="1" a="1"/>
  <c r="R420" i="14" s="1"/>
  <c r="Q472" i="14"/>
  <c r="R472" i="14" s="1" a="1"/>
  <c r="R472" i="14" s="1"/>
  <c r="Q490" i="14"/>
  <c r="R490" i="14" s="1" a="1"/>
  <c r="R490" i="14" s="1"/>
  <c r="Q6" i="22"/>
  <c r="S6" i="22" s="1" a="1"/>
  <c r="S6" i="22" s="1"/>
  <c r="Q22" i="22"/>
  <c r="S22" i="22" s="1" a="1"/>
  <c r="S22" i="22" s="1"/>
  <c r="Q26" i="22"/>
  <c r="S26" i="22" s="1" a="1"/>
  <c r="S26" i="22" s="1"/>
  <c r="Q55" i="22"/>
  <c r="S55" i="22" s="1" a="1"/>
  <c r="S55" i="22" s="1"/>
  <c r="Q87" i="22"/>
  <c r="S87" i="22" s="1" a="1"/>
  <c r="S87" i="22" s="1"/>
  <c r="Q132" i="22"/>
  <c r="S132" i="22" s="1" a="1"/>
  <c r="S132" i="22" s="1"/>
  <c r="Q145" i="22"/>
  <c r="S145" i="22" s="1" a="1"/>
  <c r="S145" i="22" s="1"/>
  <c r="Q95" i="22"/>
  <c r="S95" i="22" s="1" a="1"/>
  <c r="S95" i="22" s="1"/>
  <c r="Q119" i="22"/>
  <c r="S119" i="22" s="1" a="1"/>
  <c r="S119" i="22" s="1"/>
  <c r="Q139" i="22"/>
  <c r="S139" i="22" s="1" a="1"/>
  <c r="S139" i="22" s="1"/>
  <c r="Q97" i="22"/>
  <c r="S97" i="22" s="1" a="1"/>
  <c r="S97" i="22" s="1"/>
  <c r="Q157" i="22"/>
  <c r="S157" i="22" s="1" a="1"/>
  <c r="S157" i="22" s="1"/>
  <c r="Q167" i="22"/>
  <c r="S167" i="22" s="1" a="1"/>
  <c r="S167" i="22" s="1"/>
  <c r="Q177" i="22"/>
  <c r="S177" i="22" s="1" a="1"/>
  <c r="S177" i="22" s="1"/>
  <c r="Q190" i="22"/>
  <c r="S190" i="22" s="1" a="1"/>
  <c r="S190" i="22" s="1"/>
  <c r="Q188" i="22"/>
  <c r="S188" i="22" s="1" a="1"/>
  <c r="S188" i="22" s="1"/>
  <c r="Q165" i="14"/>
  <c r="R165" i="14" s="1" a="1"/>
  <c r="R165" i="14" s="1"/>
  <c r="Q148" i="14"/>
  <c r="R148" i="14" s="1" a="1"/>
  <c r="R148" i="14" s="1"/>
  <c r="Q44" i="14"/>
  <c r="R44" i="14" s="1" a="1"/>
  <c r="R44" i="14" s="1"/>
  <c r="Q33" i="14"/>
  <c r="R33" i="14" s="1" a="1"/>
  <c r="R33" i="14" s="1"/>
  <c r="Q143" i="14"/>
  <c r="R143" i="14" s="1" a="1"/>
  <c r="R143" i="14" s="1"/>
  <c r="Q123" i="14"/>
  <c r="R123" i="14" s="1" a="1"/>
  <c r="R123" i="14" s="1"/>
  <c r="Q101" i="14"/>
  <c r="R101" i="14" s="1" a="1"/>
  <c r="R101" i="14" s="1"/>
  <c r="Q98" i="14"/>
  <c r="R98" i="14" s="1" a="1"/>
  <c r="R98" i="14" s="1"/>
  <c r="Q70" i="14"/>
  <c r="R70" i="14" s="1" a="1"/>
  <c r="R70" i="14" s="1"/>
  <c r="Q50" i="14"/>
  <c r="R50" i="14" s="1" a="1"/>
  <c r="R50" i="14" s="1"/>
  <c r="Q55" i="14"/>
  <c r="R55" i="14" s="1" a="1"/>
  <c r="R55" i="14" s="1"/>
  <c r="Q194" i="14"/>
  <c r="R194" i="14" s="1" a="1"/>
  <c r="R194" i="14" s="1"/>
  <c r="Q215" i="14"/>
  <c r="R215" i="14" s="1" a="1"/>
  <c r="R215" i="14" s="1"/>
  <c r="Q203" i="14"/>
  <c r="R203" i="14" s="1" a="1"/>
  <c r="R203" i="14" s="1"/>
  <c r="Q272" i="14"/>
  <c r="R272" i="14" s="1" a="1"/>
  <c r="R272" i="14" s="1"/>
  <c r="Q257" i="14"/>
  <c r="R257" i="14" s="1" a="1"/>
  <c r="R257" i="14" s="1"/>
  <c r="Q262" i="14"/>
  <c r="R262" i="14" s="1" a="1"/>
  <c r="R262" i="14" s="1"/>
  <c r="Q235" i="14"/>
  <c r="R235" i="14" s="1" a="1"/>
  <c r="R235" i="14" s="1"/>
  <c r="Q299" i="14"/>
  <c r="R299" i="14" s="1" a="1"/>
  <c r="R299" i="14" s="1"/>
  <c r="Q317" i="14"/>
  <c r="R317" i="14" s="1" a="1"/>
  <c r="R317" i="14" s="1"/>
  <c r="Q310" i="14"/>
  <c r="R310" i="14" s="1" a="1"/>
  <c r="R310" i="14" s="1"/>
  <c r="Q334" i="14"/>
  <c r="R334" i="14" s="1" a="1"/>
  <c r="R334" i="14" s="1"/>
  <c r="Q343" i="14"/>
  <c r="R343" i="14" s="1" a="1"/>
  <c r="R343" i="14" s="1"/>
  <c r="Q391" i="14"/>
  <c r="R391" i="14" s="1" a="1"/>
  <c r="R391" i="14" s="1"/>
  <c r="Q380" i="14"/>
  <c r="R380" i="14" s="1" a="1"/>
  <c r="R380" i="14" s="1"/>
  <c r="Q389" i="14"/>
  <c r="R389" i="14" s="1" a="1"/>
  <c r="R389" i="14" s="1"/>
  <c r="Q415" i="14"/>
  <c r="R415" i="14" s="1" a="1"/>
  <c r="R415" i="14" s="1"/>
  <c r="Q394" i="14"/>
  <c r="R394" i="14" s="1" a="1"/>
  <c r="R394" i="14" s="1"/>
  <c r="Q403" i="14"/>
  <c r="R403" i="14" s="1" a="1"/>
  <c r="R403" i="14" s="1"/>
  <c r="Q427" i="14"/>
  <c r="R427" i="14" s="1" a="1"/>
  <c r="R427" i="14" s="1"/>
  <c r="Q455" i="14"/>
  <c r="R455" i="14" s="1" a="1"/>
  <c r="R455" i="14" s="1"/>
  <c r="Q460" i="14"/>
  <c r="R460" i="14" s="1" a="1"/>
  <c r="R460" i="14" s="1"/>
  <c r="Q481" i="14"/>
  <c r="R481" i="14" s="1" a="1"/>
  <c r="R481" i="14" s="1"/>
  <c r="Q445" i="14"/>
  <c r="R445" i="14" s="1" a="1"/>
  <c r="R445" i="14" s="1"/>
  <c r="Q501" i="14"/>
  <c r="R501" i="14" s="1" a="1"/>
  <c r="R501" i="14" s="1"/>
  <c r="Q39" i="22"/>
  <c r="S39" i="22" s="1" a="1"/>
  <c r="S39" i="22" s="1"/>
  <c r="Q47" i="22"/>
  <c r="S47" i="22" s="1" a="1"/>
  <c r="S47" i="22" s="1"/>
  <c r="Q48" i="22"/>
  <c r="S48" i="22" s="1" a="1"/>
  <c r="S48" i="22" s="1"/>
  <c r="Q37" i="22"/>
  <c r="S37" i="22" s="1" a="1"/>
  <c r="S37" i="22" s="1"/>
  <c r="Q63" i="22"/>
  <c r="S63" i="22" s="1" a="1"/>
  <c r="S63" i="22" s="1"/>
  <c r="Q83" i="22"/>
  <c r="S83" i="22" s="1" a="1"/>
  <c r="S83" i="22" s="1"/>
  <c r="Q115" i="22"/>
  <c r="S115" i="22" s="1" a="1"/>
  <c r="S115" i="22" s="1"/>
  <c r="Q186" i="22"/>
  <c r="S186" i="22" s="1" a="1"/>
  <c r="S186" i="22" s="1"/>
  <c r="Q184" i="22"/>
  <c r="S184" i="22" s="1" a="1"/>
  <c r="S184" i="22" s="1"/>
  <c r="N488" i="17"/>
  <c r="N440" i="17"/>
  <c r="N392" i="17"/>
  <c r="N344" i="17"/>
  <c r="N292" i="17"/>
  <c r="N592" i="17"/>
  <c r="N589" i="17"/>
  <c r="N578" i="17"/>
  <c r="N636" i="17"/>
  <c r="N684" i="17"/>
  <c r="N653" i="17"/>
  <c r="N610" i="17"/>
  <c r="N662" i="17"/>
  <c r="N623" i="17"/>
  <c r="N671" i="17"/>
  <c r="T29" i="15"/>
  <c r="T38" i="15"/>
  <c r="T33" i="15"/>
  <c r="T50" i="15"/>
  <c r="T11" i="15"/>
  <c r="T20" i="15"/>
  <c r="T42" i="15"/>
  <c r="S2" i="15"/>
  <c r="T2" i="15" s="1"/>
  <c r="T10" i="15"/>
  <c r="T16" i="15"/>
  <c r="T27" i="15"/>
  <c r="T36" i="15"/>
  <c r="T53" i="15"/>
  <c r="T15" i="15"/>
  <c r="T34" i="15"/>
  <c r="T24" i="15"/>
  <c r="T35" i="15"/>
  <c r="T44" i="15"/>
  <c r="N150" i="17"/>
  <c r="N145" i="17"/>
  <c r="N140" i="17"/>
  <c r="N243" i="17"/>
  <c r="N207" i="17"/>
  <c r="N170" i="17"/>
  <c r="N209" i="17"/>
  <c r="N168" i="17"/>
  <c r="N240" i="17"/>
  <c r="N204" i="17"/>
  <c r="N273" i="17"/>
  <c r="N171" i="17"/>
  <c r="N242" i="17"/>
  <c r="N202" i="17"/>
  <c r="N169" i="17"/>
  <c r="N338" i="17"/>
  <c r="N443" i="17"/>
  <c r="N525" i="17"/>
  <c r="N406" i="17"/>
  <c r="N529" i="17"/>
  <c r="N387" i="17"/>
  <c r="N455" i="17"/>
  <c r="N350" i="17"/>
  <c r="N543" i="17"/>
  <c r="N555" i="17"/>
  <c r="N418" i="17"/>
  <c r="N559" i="17"/>
  <c r="N431" i="17"/>
  <c r="N306" i="17"/>
  <c r="N458" i="17"/>
  <c r="N339" i="17"/>
  <c r="N471" i="17"/>
  <c r="N343" i="17"/>
  <c r="N317" i="17"/>
  <c r="N564" i="17"/>
  <c r="N512" i="17"/>
  <c r="N468" i="17"/>
  <c r="N416" i="17"/>
  <c r="N368" i="17"/>
  <c r="N320" i="17"/>
  <c r="N275" i="17"/>
  <c r="N582" i="17"/>
  <c r="N603" i="17"/>
  <c r="N612" i="17"/>
  <c r="N664" i="17"/>
  <c r="N625" i="17"/>
  <c r="N677" i="17"/>
  <c r="N638" i="17"/>
  <c r="N686" i="17"/>
  <c r="N647" i="17"/>
  <c r="T6" i="15"/>
  <c r="T23" i="15"/>
  <c r="T7" i="15"/>
  <c r="T32" i="15"/>
  <c r="T43" i="15"/>
  <c r="T52" i="15"/>
  <c r="N560" i="17"/>
  <c r="N508" i="17"/>
  <c r="N456" i="17"/>
  <c r="N412" i="17"/>
  <c r="N360" i="17"/>
  <c r="N312" i="17"/>
  <c r="N584" i="17"/>
  <c r="N581" i="17"/>
  <c r="N579" i="17"/>
  <c r="N616" i="17"/>
  <c r="N668" i="17"/>
  <c r="N633" i="17"/>
  <c r="N681" i="17"/>
  <c r="N642" i="17"/>
  <c r="N694" i="17"/>
  <c r="N651" i="17"/>
  <c r="T5" i="15"/>
  <c r="T14" i="15"/>
  <c r="T31" i="15"/>
  <c r="T39" i="15"/>
  <c r="T40" i="15"/>
  <c r="T51" i="15"/>
  <c r="T17" i="15"/>
  <c r="T13" i="15"/>
  <c r="T22" i="15"/>
  <c r="T47" i="15"/>
  <c r="T25" i="15"/>
  <c r="T48" i="15"/>
  <c r="T4" i="15"/>
  <c r="T41" i="15"/>
  <c r="T21" i="15"/>
  <c r="T30" i="15"/>
  <c r="T9" i="15"/>
  <c r="T26" i="15"/>
  <c r="T3" i="15"/>
  <c r="T12" i="15"/>
  <c r="P94" i="14"/>
  <c r="P25" i="14"/>
  <c r="P51" i="14"/>
  <c r="P65" i="14"/>
  <c r="P16" i="14"/>
  <c r="P109" i="14"/>
  <c r="P47" i="14"/>
  <c r="P89" i="14"/>
  <c r="P3" i="14"/>
  <c r="P174" i="14"/>
  <c r="P185" i="14"/>
  <c r="P220" i="14"/>
  <c r="P213" i="14"/>
  <c r="P252" i="14"/>
  <c r="P257" i="14"/>
  <c r="P266" i="14"/>
  <c r="P267" i="14"/>
  <c r="P288" i="14"/>
  <c r="P293" i="14"/>
  <c r="P306" i="14"/>
  <c r="P318" i="14"/>
  <c r="P312" i="14"/>
  <c r="P331" i="14"/>
  <c r="P353" i="14"/>
  <c r="P407" i="14"/>
  <c r="P412" i="14"/>
  <c r="P368" i="14"/>
  <c r="P373" i="14"/>
  <c r="P382" i="14"/>
  <c r="P434" i="14"/>
  <c r="P428" i="14"/>
  <c r="P442" i="14"/>
  <c r="P443" i="14"/>
  <c r="P481" i="14"/>
  <c r="P496" i="14"/>
  <c r="P502" i="14"/>
  <c r="N124" i="9"/>
  <c r="N55" i="9"/>
  <c r="N122" i="9"/>
  <c r="N249" i="9"/>
  <c r="N300" i="9"/>
  <c r="N282" i="9"/>
  <c r="N344" i="9"/>
  <c r="N45" i="9"/>
  <c r="N112" i="9"/>
  <c r="N235" i="9"/>
  <c r="N345" i="9"/>
  <c r="N111" i="9"/>
  <c r="N292" i="9"/>
  <c r="N339" i="9"/>
  <c r="N14" i="9"/>
  <c r="N126" i="9"/>
  <c r="N156" i="9"/>
  <c r="N323" i="9"/>
  <c r="N131" i="9"/>
  <c r="N322" i="9"/>
  <c r="N82" i="9"/>
  <c r="N32" i="9"/>
  <c r="N293" i="9"/>
  <c r="N41" i="9"/>
  <c r="N394" i="9"/>
  <c r="N417" i="9"/>
  <c r="N478" i="9"/>
  <c r="N467" i="9"/>
  <c r="N436" i="9"/>
  <c r="N499" i="9"/>
  <c r="N483" i="9"/>
  <c r="N541" i="9"/>
  <c r="N562" i="9"/>
  <c r="N573" i="9"/>
  <c r="N620" i="9"/>
  <c r="N657" i="9"/>
  <c r="N724" i="9"/>
  <c r="N672" i="9"/>
  <c r="N679" i="9"/>
  <c r="N753" i="9"/>
  <c r="N790" i="9"/>
  <c r="N841" i="9"/>
  <c r="N883" i="9"/>
  <c r="N896" i="9"/>
  <c r="N946" i="9"/>
  <c r="N202" i="15"/>
  <c r="N186" i="15"/>
  <c r="N286" i="15"/>
  <c r="N257" i="15"/>
  <c r="N141" i="15"/>
  <c r="N9" i="15"/>
  <c r="N236" i="15"/>
  <c r="N84" i="15"/>
  <c r="N279" i="15"/>
  <c r="N131" i="15"/>
  <c r="N357" i="15"/>
  <c r="N399" i="15"/>
  <c r="N433" i="15"/>
  <c r="N443" i="15"/>
  <c r="N533" i="15"/>
  <c r="N520" i="15"/>
  <c r="N576" i="15"/>
  <c r="N721" i="15"/>
  <c r="N759" i="15"/>
  <c r="N826" i="15"/>
  <c r="N937" i="15"/>
  <c r="N1103" i="15"/>
  <c r="N1116" i="15"/>
  <c r="P78" i="14"/>
  <c r="P21" i="14"/>
  <c r="P44" i="14"/>
  <c r="P58" i="14"/>
  <c r="P14" i="14"/>
  <c r="P86" i="14"/>
  <c r="P40" i="14"/>
  <c r="P66" i="14"/>
  <c r="P178" i="14"/>
  <c r="P186" i="14"/>
  <c r="P197" i="14"/>
  <c r="P204" i="14"/>
  <c r="P222" i="14"/>
  <c r="P248" i="14"/>
  <c r="P245" i="14"/>
  <c r="P262" i="14"/>
  <c r="P263" i="14"/>
  <c r="P297" i="14"/>
  <c r="P285" i="14"/>
  <c r="P305" i="14"/>
  <c r="P314" i="14"/>
  <c r="P308" i="14"/>
  <c r="P347" i="14"/>
  <c r="P360" i="14"/>
  <c r="P403" i="14"/>
  <c r="P408" i="14"/>
  <c r="P364" i="14"/>
  <c r="P369" i="14"/>
  <c r="P374" i="14"/>
  <c r="P430" i="14"/>
  <c r="P420" i="14"/>
  <c r="P483" i="14"/>
  <c r="P480" i="14"/>
  <c r="P477" i="14"/>
  <c r="P492" i="14"/>
  <c r="N81" i="9"/>
  <c r="N382" i="9"/>
  <c r="N100" i="9"/>
  <c r="N232" i="9"/>
  <c r="N231" i="9"/>
  <c r="N266" i="9"/>
  <c r="N296" i="9"/>
  <c r="N360" i="9"/>
  <c r="N91" i="9"/>
  <c r="N163" i="9"/>
  <c r="N357" i="9"/>
  <c r="N88" i="9"/>
  <c r="N242" i="9"/>
  <c r="N307" i="9"/>
  <c r="N369" i="9"/>
  <c r="N37" i="9"/>
  <c r="N108" i="9"/>
  <c r="N311" i="9"/>
  <c r="N95" i="9"/>
  <c r="N274" i="9"/>
  <c r="N70" i="9"/>
  <c r="N7" i="9"/>
  <c r="N245" i="9"/>
  <c r="N29" i="9"/>
  <c r="N400" i="9"/>
  <c r="N420" i="9"/>
  <c r="N457" i="9"/>
  <c r="N466" i="9"/>
  <c r="N441" i="9"/>
  <c r="N487" i="9"/>
  <c r="N529" i="9"/>
  <c r="N543" i="9"/>
  <c r="N564" i="9"/>
  <c r="N596" i="9"/>
  <c r="N624" i="9"/>
  <c r="N662" i="9"/>
  <c r="N739" i="9"/>
  <c r="N692" i="9"/>
  <c r="N733" i="9"/>
  <c r="N760" i="9"/>
  <c r="N786" i="9"/>
  <c r="N842" i="9"/>
  <c r="N863" i="9"/>
  <c r="N909" i="9"/>
  <c r="N931" i="9"/>
  <c r="N182" i="15"/>
  <c r="N290" i="15"/>
  <c r="N254" i="15"/>
  <c r="N249" i="15"/>
  <c r="N113" i="15"/>
  <c r="N30" i="15"/>
  <c r="N208" i="15"/>
  <c r="N56" i="15"/>
  <c r="N247" i="15"/>
  <c r="N87" i="15"/>
  <c r="N352" i="15"/>
  <c r="N389" i="15"/>
  <c r="N472" i="15"/>
  <c r="N567" i="15"/>
  <c r="N517" i="15"/>
  <c r="N480" i="15"/>
  <c r="N640" i="15"/>
  <c r="N729" i="15"/>
  <c r="N828" i="15"/>
  <c r="N940" i="15"/>
  <c r="N909" i="15"/>
  <c r="N1158" i="15"/>
  <c r="N1004" i="15"/>
  <c r="N1036" i="15"/>
  <c r="N1068" i="15"/>
  <c r="N1100" i="15"/>
  <c r="N1132" i="15"/>
  <c r="N1009" i="15"/>
  <c r="N1041" i="15"/>
  <c r="N1073" i="15"/>
  <c r="N1105" i="15"/>
  <c r="N1137" i="15"/>
  <c r="N1014" i="15"/>
  <c r="N1046" i="15"/>
  <c r="N1078" i="15"/>
  <c r="N1110" i="15"/>
  <c r="N1142" i="15"/>
  <c r="N1019" i="15"/>
  <c r="N1051" i="15"/>
  <c r="N1083" i="15"/>
  <c r="N1115" i="15"/>
  <c r="N1147" i="15"/>
  <c r="N982" i="15"/>
  <c r="N967" i="15"/>
  <c r="N999" i="15"/>
  <c r="N976" i="15"/>
  <c r="N985" i="15"/>
  <c r="N893" i="15"/>
  <c r="N925" i="15"/>
  <c r="N957" i="15"/>
  <c r="N902" i="15"/>
  <c r="N934" i="15"/>
  <c r="N879" i="15"/>
  <c r="N915" i="15"/>
  <c r="N931" i="15"/>
  <c r="N888" i="15"/>
  <c r="N920" i="15"/>
  <c r="N952" i="15"/>
  <c r="N810" i="15"/>
  <c r="N841" i="15"/>
  <c r="N873" i="15"/>
  <c r="N819" i="15"/>
  <c r="N854" i="15"/>
  <c r="N800" i="15"/>
  <c r="N831" i="15"/>
  <c r="N863" i="15"/>
  <c r="N809" i="15"/>
  <c r="N840" i="15"/>
  <c r="N872" i="15"/>
  <c r="N763" i="15"/>
  <c r="N744" i="15"/>
  <c r="N776" i="15"/>
  <c r="N757" i="15"/>
  <c r="N789" i="15"/>
  <c r="N770" i="15"/>
  <c r="N726" i="15"/>
  <c r="N735" i="15"/>
  <c r="N737" i="15"/>
  <c r="N660" i="15"/>
  <c r="N692" i="15"/>
  <c r="N673" i="15"/>
  <c r="N705" i="15"/>
  <c r="N686" i="15"/>
  <c r="N663" i="15"/>
  <c r="N695" i="15"/>
  <c r="N647" i="15"/>
  <c r="N644" i="15"/>
  <c r="N645" i="15"/>
  <c r="N588" i="15"/>
  <c r="N626" i="15"/>
  <c r="N605" i="15"/>
  <c r="N583" i="15"/>
  <c r="N587" i="15"/>
  <c r="N604" i="15"/>
  <c r="N586" i="15"/>
  <c r="N476" i="15"/>
  <c r="N508" i="15"/>
  <c r="N540" i="15"/>
  <c r="N572" i="15"/>
  <c r="N554" i="15"/>
  <c r="N534" i="15"/>
  <c r="N489" i="15"/>
  <c r="N521" i="15"/>
  <c r="N553" i="15"/>
  <c r="N558" i="15"/>
  <c r="N499" i="15"/>
  <c r="N531" i="15"/>
  <c r="N563" i="15"/>
  <c r="N439" i="15"/>
  <c r="N471" i="15"/>
  <c r="N457" i="15"/>
  <c r="N470" i="15"/>
  <c r="N460" i="15"/>
  <c r="N434" i="15"/>
  <c r="N474" i="15"/>
  <c r="N407" i="15"/>
  <c r="N404" i="15"/>
  <c r="N396" i="15"/>
  <c r="N397" i="15"/>
  <c r="N381" i="15"/>
  <c r="N367" i="15"/>
  <c r="N376" i="15"/>
  <c r="N354" i="15"/>
  <c r="N360" i="15"/>
  <c r="N359" i="15"/>
  <c r="N353" i="15"/>
  <c r="N27" i="15"/>
  <c r="N59" i="15"/>
  <c r="N91" i="15"/>
  <c r="N123" i="15"/>
  <c r="N155" i="15"/>
  <c r="N187" i="15"/>
  <c r="N219" i="15"/>
  <c r="N251" i="15"/>
  <c r="N283" i="15"/>
  <c r="N315" i="15"/>
  <c r="N4" i="15"/>
  <c r="N36" i="15"/>
  <c r="N68" i="15"/>
  <c r="N100" i="15"/>
  <c r="N132" i="15"/>
  <c r="N164" i="15"/>
  <c r="N196" i="15"/>
  <c r="N228" i="15"/>
  <c r="N1024" i="15"/>
  <c r="N1060" i="15"/>
  <c r="N1096" i="15"/>
  <c r="N1136" i="15"/>
  <c r="N1017" i="15"/>
  <c r="N1053" i="15"/>
  <c r="N1089" i="15"/>
  <c r="N1125" i="15"/>
  <c r="N1006" i="15"/>
  <c r="N1042" i="15"/>
  <c r="N1082" i="15"/>
  <c r="N1118" i="15"/>
  <c r="N1154" i="15"/>
  <c r="N1035" i="15"/>
  <c r="N1071" i="15"/>
  <c r="N1107" i="15"/>
  <c r="N1143" i="15"/>
  <c r="N986" i="15"/>
  <c r="N975" i="15"/>
  <c r="N981" i="15"/>
  <c r="N992" i="15"/>
  <c r="N881" i="15"/>
  <c r="N917" i="15"/>
  <c r="N953" i="15"/>
  <c r="N906" i="15"/>
  <c r="N942" i="15"/>
  <c r="N895" i="15"/>
  <c r="N947" i="15"/>
  <c r="N959" i="15"/>
  <c r="N912" i="15"/>
  <c r="N948" i="15"/>
  <c r="N814" i="15"/>
  <c r="N849" i="15"/>
  <c r="N799" i="15"/>
  <c r="N838" i="15"/>
  <c r="N874" i="15"/>
  <c r="N824" i="15"/>
  <c r="N859" i="15"/>
  <c r="N813" i="15"/>
  <c r="N848" i="15"/>
  <c r="N743" i="15"/>
  <c r="N779" i="15"/>
  <c r="N764" i="15"/>
  <c r="N749" i="15"/>
  <c r="N785" i="15"/>
  <c r="N774" i="15"/>
  <c r="N734" i="15"/>
  <c r="N728" i="15"/>
  <c r="N717" i="15"/>
  <c r="N680" i="15"/>
  <c r="N665" i="15"/>
  <c r="N701" i="15"/>
  <c r="N690" i="15"/>
  <c r="N671" i="15"/>
  <c r="N707" i="15"/>
  <c r="N658" i="15"/>
  <c r="N650" i="15"/>
  <c r="N580" i="15"/>
  <c r="N622" i="15"/>
  <c r="N608" i="15"/>
  <c r="N602" i="15"/>
  <c r="N585" i="15"/>
  <c r="N619" i="15"/>
  <c r="N613" i="15"/>
  <c r="N500" i="15"/>
  <c r="N536" i="15"/>
  <c r="N482" i="15"/>
  <c r="N574" i="15"/>
  <c r="N562" i="15"/>
  <c r="N505" i="15"/>
  <c r="N541" i="15"/>
  <c r="N486" i="15"/>
  <c r="N495" i="15"/>
  <c r="N535" i="15"/>
  <c r="N571" i="15"/>
  <c r="N451" i="15"/>
  <c r="N437" i="15"/>
  <c r="N446" i="15"/>
  <c r="N452" i="15"/>
  <c r="N469" i="15"/>
  <c r="N402" i="15"/>
  <c r="N415" i="15"/>
  <c r="N416" i="15"/>
  <c r="N398" i="15"/>
  <c r="N369" i="15"/>
  <c r="N382" i="15"/>
  <c r="N372" i="15"/>
  <c r="N358" i="15"/>
  <c r="N349" i="15"/>
  <c r="N348" i="15"/>
  <c r="N11" i="15"/>
  <c r="N47" i="15"/>
  <c r="N83" i="15"/>
  <c r="N119" i="15"/>
  <c r="N159" i="15"/>
  <c r="N195" i="15"/>
  <c r="N231" i="15"/>
  <c r="N267" i="15"/>
  <c r="N303" i="15"/>
  <c r="N34" i="15"/>
  <c r="N32" i="15"/>
  <c r="N72" i="15"/>
  <c r="N108" i="15"/>
  <c r="N144" i="15"/>
  <c r="N180" i="15"/>
  <c r="N216" i="15"/>
  <c r="N252" i="15"/>
  <c r="N284" i="15"/>
  <c r="N316" i="15"/>
  <c r="N5" i="15"/>
  <c r="N37" i="15"/>
  <c r="N69" i="15"/>
  <c r="N101" i="15"/>
  <c r="N133" i="15"/>
  <c r="N165" i="15"/>
  <c r="N197" i="15"/>
  <c r="N229" i="15"/>
  <c r="N261" i="15"/>
  <c r="N293" i="15"/>
  <c r="N325" i="15"/>
  <c r="N158" i="15"/>
  <c r="N114" i="15"/>
  <c r="N42" i="15"/>
  <c r="N230" i="15"/>
  <c r="N322" i="15"/>
  <c r="N218" i="15"/>
  <c r="N238" i="15"/>
  <c r="N106" i="15"/>
  <c r="N150" i="15"/>
  <c r="N913" i="9"/>
  <c r="N948" i="9"/>
  <c r="N926" i="9"/>
  <c r="N957" i="9"/>
  <c r="N923" i="9"/>
  <c r="N936" i="9"/>
  <c r="N900" i="9"/>
  <c r="N902" i="9"/>
  <c r="N890" i="9"/>
  <c r="N892" i="9"/>
  <c r="N865" i="9"/>
  <c r="N862" i="9"/>
  <c r="N882" i="9"/>
  <c r="N867" i="9"/>
  <c r="N847" i="9"/>
  <c r="N843" i="9"/>
  <c r="N826" i="9"/>
  <c r="N819" i="9"/>
  <c r="N1032" i="15"/>
  <c r="N1072" i="15"/>
  <c r="N1108" i="15"/>
  <c r="N1144" i="15"/>
  <c r="N1025" i="15"/>
  <c r="N1061" i="15"/>
  <c r="N1097" i="15"/>
  <c r="N1133" i="15"/>
  <c r="N1018" i="15"/>
  <c r="N1054" i="15"/>
  <c r="N1090" i="15"/>
  <c r="N1126" i="15"/>
  <c r="N1007" i="15"/>
  <c r="N1043" i="15"/>
  <c r="N1079" i="15"/>
  <c r="N1119" i="15"/>
  <c r="N1155" i="15"/>
  <c r="N994" i="15"/>
  <c r="N983" i="15"/>
  <c r="N964" i="15"/>
  <c r="N1000" i="15"/>
  <c r="N889" i="15"/>
  <c r="N929" i="15"/>
  <c r="N878" i="15"/>
  <c r="N914" i="15"/>
  <c r="N950" i="15"/>
  <c r="N903" i="15"/>
  <c r="N883" i="15"/>
  <c r="N884" i="15"/>
  <c r="N924" i="15"/>
  <c r="N960" i="15"/>
  <c r="N822" i="15"/>
  <c r="N857" i="15"/>
  <c r="N807" i="15"/>
  <c r="N846" i="15"/>
  <c r="N796" i="15"/>
  <c r="N835" i="15"/>
  <c r="N871" i="15"/>
  <c r="N821" i="15"/>
  <c r="N856" i="15"/>
  <c r="N751" i="15"/>
  <c r="N787" i="15"/>
  <c r="N772" i="15"/>
  <c r="N761" i="15"/>
  <c r="N746" i="15"/>
  <c r="N782" i="15"/>
  <c r="N719" i="15"/>
  <c r="N736" i="15"/>
  <c r="N708" i="15"/>
  <c r="N688" i="15"/>
  <c r="N677" i="15"/>
  <c r="N666" i="15"/>
  <c r="N698" i="15"/>
  <c r="N679" i="15"/>
  <c r="N635" i="15"/>
  <c r="N636" i="15"/>
  <c r="N641" i="15"/>
  <c r="N592" i="15"/>
  <c r="N634" i="15"/>
  <c r="N616" i="15"/>
  <c r="N617" i="15"/>
  <c r="N593" i="15"/>
  <c r="N627" i="15"/>
  <c r="N629" i="15"/>
  <c r="N512" i="15"/>
  <c r="N548" i="15"/>
  <c r="N506" i="15"/>
  <c r="N498" i="15"/>
  <c r="N477" i="15"/>
  <c r="N513" i="15"/>
  <c r="N549" i="15"/>
  <c r="N1012" i="15"/>
  <c r="N1048" i="15"/>
  <c r="N1084" i="15"/>
  <c r="N1120" i="15"/>
  <c r="N1156" i="15"/>
  <c r="N1037" i="15"/>
  <c r="N1077" i="15"/>
  <c r="N1113" i="15"/>
  <c r="N1149" i="15"/>
  <c r="N1030" i="15"/>
  <c r="N1066" i="15"/>
  <c r="N1102" i="15"/>
  <c r="N1138" i="15"/>
  <c r="N1023" i="15"/>
  <c r="N1059" i="15"/>
  <c r="N1095" i="15"/>
  <c r="N1131" i="15"/>
  <c r="N970" i="15"/>
  <c r="N977" i="15"/>
  <c r="N995" i="15"/>
  <c r="N980" i="15"/>
  <c r="N965" i="15"/>
  <c r="N905" i="15"/>
  <c r="N941" i="15"/>
  <c r="N890" i="15"/>
  <c r="N926" i="15"/>
  <c r="N962" i="15"/>
  <c r="N923" i="15"/>
  <c r="N943" i="15"/>
  <c r="N900" i="15"/>
  <c r="N936" i="15"/>
  <c r="N798" i="15"/>
  <c r="N833" i="15"/>
  <c r="N869" i="15"/>
  <c r="N823" i="15"/>
  <c r="N862" i="15"/>
  <c r="N812" i="15"/>
  <c r="N847" i="15"/>
  <c r="N797" i="15"/>
  <c r="N832" i="15"/>
  <c r="N868" i="15"/>
  <c r="N767" i="15"/>
  <c r="N752" i="15"/>
  <c r="N788" i="15"/>
  <c r="N773" i="15"/>
  <c r="N758" i="15"/>
  <c r="N718" i="15"/>
  <c r="N731" i="15"/>
  <c r="N716" i="15"/>
  <c r="N668" i="15"/>
  <c r="N704" i="15"/>
  <c r="N689" i="15"/>
  <c r="N674" i="15"/>
  <c r="N710" i="15"/>
  <c r="N691" i="15"/>
  <c r="N651" i="15"/>
  <c r="N652" i="15"/>
  <c r="N657" i="15"/>
  <c r="N610" i="15"/>
  <c r="N594" i="15"/>
  <c r="N628" i="15"/>
  <c r="N578" i="15"/>
  <c r="N607" i="15"/>
  <c r="N591" i="15"/>
  <c r="N488" i="15"/>
  <c r="N524" i="15"/>
  <c r="N560" i="15"/>
  <c r="N530" i="15"/>
  <c r="N526" i="15"/>
  <c r="N493" i="15"/>
  <c r="N529" i="15"/>
  <c r="N565" i="15"/>
  <c r="N483" i="15"/>
  <c r="N519" i="15"/>
  <c r="N555" i="15"/>
  <c r="N435" i="15"/>
  <c r="N475" i="15"/>
  <c r="N473" i="15"/>
  <c r="N436" i="15"/>
  <c r="N429" i="15"/>
  <c r="N450" i="15"/>
  <c r="N422" i="15"/>
  <c r="N409" i="15"/>
  <c r="N400" i="15"/>
  <c r="N394" i="15"/>
  <c r="N370" i="15"/>
  <c r="N383" i="15"/>
  <c r="N342" i="15"/>
  <c r="N344" i="15"/>
  <c r="N355" i="15"/>
  <c r="N361" i="15"/>
  <c r="N35" i="15"/>
  <c r="N71" i="15"/>
  <c r="N107" i="15"/>
  <c r="N143" i="15"/>
  <c r="N179" i="15"/>
  <c r="N215" i="15"/>
  <c r="N255" i="15"/>
  <c r="N291" i="15"/>
  <c r="N1052" i="15"/>
  <c r="N1112" i="15"/>
  <c r="N1013" i="15"/>
  <c r="N1069" i="15"/>
  <c r="N1129" i="15"/>
  <c r="N1034" i="15"/>
  <c r="N1094" i="15"/>
  <c r="N1150" i="15"/>
  <c r="N1055" i="15"/>
  <c r="N1111" i="15"/>
  <c r="N974" i="15"/>
  <c r="N987" i="15"/>
  <c r="N988" i="15"/>
  <c r="N901" i="15"/>
  <c r="N961" i="15"/>
  <c r="N930" i="15"/>
  <c r="N907" i="15"/>
  <c r="N963" i="15"/>
  <c r="N932" i="15"/>
  <c r="N818" i="15"/>
  <c r="N791" i="15"/>
  <c r="N850" i="15"/>
  <c r="N820" i="15"/>
  <c r="N793" i="15"/>
  <c r="N852" i="15"/>
  <c r="N771" i="15"/>
  <c r="N780" i="15"/>
  <c r="N781" i="15"/>
  <c r="N714" i="15"/>
  <c r="N732" i="15"/>
  <c r="N672" i="15"/>
  <c r="N681" i="15"/>
  <c r="N682" i="15"/>
  <c r="N687" i="15"/>
  <c r="N638" i="15"/>
  <c r="N654" i="15"/>
  <c r="N582" i="15"/>
  <c r="N595" i="15"/>
  <c r="N600" i="15"/>
  <c r="N621" i="15"/>
  <c r="N528" i="15"/>
  <c r="N514" i="15"/>
  <c r="N550" i="15"/>
  <c r="N525" i="15"/>
  <c r="N546" i="15"/>
  <c r="N511" i="15"/>
  <c r="N559" i="15"/>
  <c r="N455" i="15"/>
  <c r="N449" i="15"/>
  <c r="N440" i="15"/>
  <c r="N448" i="15"/>
  <c r="N414" i="15"/>
  <c r="N408" i="15"/>
  <c r="N391" i="15"/>
  <c r="N385" i="15"/>
  <c r="N387" i="15"/>
  <c r="N362" i="15"/>
  <c r="N347" i="15"/>
  <c r="N3" i="15"/>
  <c r="N51" i="15"/>
  <c r="N99" i="15"/>
  <c r="N147" i="15"/>
  <c r="N199" i="15"/>
  <c r="N243" i="15"/>
  <c r="N295" i="15"/>
  <c r="N6" i="15"/>
  <c r="N40" i="15"/>
  <c r="N80" i="15"/>
  <c r="N120" i="15"/>
  <c r="N160" i="15"/>
  <c r="N204" i="15"/>
  <c r="N244" i="15"/>
  <c r="N280" i="15"/>
  <c r="N320" i="15"/>
  <c r="N13" i="15"/>
  <c r="N49" i="15"/>
  <c r="N85" i="15"/>
  <c r="N121" i="15"/>
  <c r="N157" i="15"/>
  <c r="N193" i="15"/>
  <c r="N233" i="15"/>
  <c r="N269" i="15"/>
  <c r="N305" i="15"/>
  <c r="N38" i="15"/>
  <c r="N318" i="15"/>
  <c r="N306" i="15"/>
  <c r="N198" i="15"/>
  <c r="N234" i="15"/>
  <c r="N46" i="15"/>
  <c r="N66" i="15"/>
  <c r="N26" i="15"/>
  <c r="N310" i="15"/>
  <c r="N940" i="9"/>
  <c r="N922" i="9"/>
  <c r="N919" i="9"/>
  <c r="N915" i="9"/>
  <c r="N947" i="9"/>
  <c r="N901" i="9"/>
  <c r="N910" i="9"/>
  <c r="N898" i="9"/>
  <c r="N877" i="9"/>
  <c r="N873" i="9"/>
  <c r="N858" i="9"/>
  <c r="N850" i="9"/>
  <c r="N844" i="9"/>
  <c r="N830" i="9"/>
  <c r="N820" i="9"/>
  <c r="N813" i="9"/>
  <c r="N783" i="9"/>
  <c r="N772" i="9"/>
  <c r="N775" i="9"/>
  <c r="N748" i="9"/>
  <c r="N751" i="9"/>
  <c r="N668" i="9"/>
  <c r="N693" i="9"/>
  <c r="N687" i="9"/>
  <c r="N681" i="9"/>
  <c r="N730" i="9"/>
  <c r="N725" i="9"/>
  <c r="N704" i="9"/>
  <c r="N705" i="9"/>
  <c r="N683" i="9"/>
  <c r="N678" i="9"/>
  <c r="N665" i="9"/>
  <c r="N660" i="9"/>
  <c r="N641" i="9"/>
  <c r="N639" i="9"/>
  <c r="N628" i="9"/>
  <c r="N630" i="9"/>
  <c r="N621" i="9"/>
  <c r="N614" i="9"/>
  <c r="N592" i="9"/>
  <c r="N577" i="9"/>
  <c r="N590" i="9"/>
  <c r="N571" i="9"/>
  <c r="N549" i="9"/>
  <c r="N568" i="9"/>
  <c r="N566" i="9"/>
  <c r="N538" i="9"/>
  <c r="N479" i="9"/>
  <c r="N516" i="9"/>
  <c r="N494" i="9"/>
  <c r="N531" i="9"/>
  <c r="N509" i="9"/>
  <c r="N1008" i="15"/>
  <c r="N1064" i="15"/>
  <c r="N1124" i="15"/>
  <c r="N1029" i="15"/>
  <c r="N1085" i="15"/>
  <c r="N1145" i="15"/>
  <c r="N1050" i="15"/>
  <c r="N1106" i="15"/>
  <c r="N1011" i="15"/>
  <c r="N1067" i="15"/>
  <c r="N1127" i="15"/>
  <c r="N990" i="15"/>
  <c r="N1003" i="15"/>
  <c r="N973" i="15"/>
  <c r="N913" i="15"/>
  <c r="N886" i="15"/>
  <c r="N946" i="15"/>
  <c r="N927" i="15"/>
  <c r="N892" i="15"/>
  <c r="N944" i="15"/>
  <c r="N829" i="15"/>
  <c r="N803" i="15"/>
  <c r="N866" i="15"/>
  <c r="N839" i="15"/>
  <c r="N805" i="15"/>
  <c r="N864" i="15"/>
  <c r="N783" i="15"/>
  <c r="N741" i="15"/>
  <c r="N750" i="15"/>
  <c r="N730" i="15"/>
  <c r="N733" i="15"/>
  <c r="N684" i="15"/>
  <c r="N693" i="15"/>
  <c r="N702" i="15"/>
  <c r="N703" i="15"/>
  <c r="N648" i="15"/>
  <c r="N584" i="15"/>
  <c r="N598" i="15"/>
  <c r="N625" i="15"/>
  <c r="N615" i="15"/>
  <c r="N484" i="15"/>
  <c r="N544" i="15"/>
  <c r="N538" i="15"/>
  <c r="N481" i="15"/>
  <c r="N537" i="15"/>
  <c r="N490" i="15"/>
  <c r="N523" i="15"/>
  <c r="N575" i="15"/>
  <c r="N463" i="15"/>
  <c r="N430" i="15"/>
  <c r="N456" i="15"/>
  <c r="N426" i="15"/>
  <c r="N403" i="15"/>
  <c r="N420" i="15"/>
  <c r="N393" i="15"/>
  <c r="N374" i="15"/>
  <c r="N380" i="15"/>
  <c r="N343" i="15"/>
  <c r="N363" i="15"/>
  <c r="N15" i="15"/>
  <c r="N63" i="15"/>
  <c r="N111" i="15"/>
  <c r="N163" i="15"/>
  <c r="N207" i="15"/>
  <c r="N259" i="15"/>
  <c r="N307" i="15"/>
  <c r="N8" i="15"/>
  <c r="N48" i="15"/>
  <c r="N88" i="15"/>
  <c r="N128" i="15"/>
  <c r="N172" i="15"/>
  <c r="N212" i="15"/>
  <c r="N256" i="15"/>
  <c r="N292" i="15"/>
  <c r="N328" i="15"/>
  <c r="N21" i="15"/>
  <c r="N57" i="15"/>
  <c r="N93" i="15"/>
  <c r="N129" i="15"/>
  <c r="N169" i="15"/>
  <c r="N205" i="15"/>
  <c r="N241" i="15"/>
  <c r="N277" i="15"/>
  <c r="N313" i="15"/>
  <c r="N94" i="15"/>
  <c r="N82" i="15"/>
  <c r="N74" i="15"/>
  <c r="N294" i="15"/>
  <c r="N58" i="15"/>
  <c r="N110" i="15"/>
  <c r="N130" i="15"/>
  <c r="N86" i="15"/>
  <c r="N2" i="15"/>
  <c r="N952" i="9"/>
  <c r="N934" i="9"/>
  <c r="N935" i="9"/>
  <c r="N920" i="9"/>
  <c r="N955" i="9"/>
  <c r="N887" i="9"/>
  <c r="N911" i="9"/>
  <c r="N906" i="9"/>
  <c r="N876" i="9"/>
  <c r="N872" i="9"/>
  <c r="N869" i="9"/>
  <c r="N837" i="9"/>
  <c r="N849" i="9"/>
  <c r="N828" i="9"/>
  <c r="N818" i="9"/>
  <c r="N789" i="9"/>
  <c r="N781" i="9"/>
  <c r="N770" i="9"/>
  <c r="N773" i="9"/>
  <c r="N747" i="9"/>
  <c r="N757" i="9"/>
  <c r="N700" i="9"/>
  <c r="N709" i="9"/>
  <c r="N703" i="9"/>
  <c r="N713" i="9"/>
  <c r="N691" i="9"/>
  <c r="N718" i="9"/>
  <c r="N720" i="9"/>
  <c r="N745" i="9"/>
  <c r="N715" i="9"/>
  <c r="N726" i="9"/>
  <c r="N652" i="9"/>
  <c r="N655" i="9"/>
  <c r="N663" i="9"/>
  <c r="N664" i="9"/>
  <c r="N629" i="9"/>
  <c r="N619" i="9"/>
  <c r="N622" i="9"/>
  <c r="N609" i="9"/>
  <c r="N593" i="9"/>
  <c r="N585" i="9"/>
  <c r="N583" i="9"/>
  <c r="N576" i="9"/>
  <c r="N551" i="9"/>
  <c r="N553" i="9"/>
  <c r="N567" i="9"/>
  <c r="N536" i="9"/>
  <c r="N503" i="9"/>
  <c r="N481" i="9"/>
  <c r="N518" i="9"/>
  <c r="N496" i="9"/>
  <c r="N486" i="9"/>
  <c r="N488" i="9"/>
  <c r="N490" i="9"/>
  <c r="N474" i="9"/>
  <c r="N454" i="9"/>
  <c r="N465" i="9"/>
  <c r="N451" i="9"/>
  <c r="N438" i="9"/>
  <c r="N435" i="9"/>
  <c r="N426" i="9"/>
  <c r="N418" i="9"/>
  <c r="N412" i="9"/>
  <c r="N403" i="9"/>
  <c r="N401" i="9"/>
  <c r="N387" i="9"/>
  <c r="N65" i="9"/>
  <c r="N161" i="9"/>
  <c r="N257" i="9"/>
  <c r="N353" i="9"/>
  <c r="N78" i="9"/>
  <c r="N56" i="9"/>
  <c r="N152" i="9"/>
  <c r="N94" i="9"/>
  <c r="N190" i="9"/>
  <c r="N1016" i="15"/>
  <c r="N1076" i="15"/>
  <c r="N1128" i="15"/>
  <c r="N1033" i="15"/>
  <c r="N1093" i="15"/>
  <c r="N1153" i="15"/>
  <c r="N1058" i="15"/>
  <c r="N1114" i="15"/>
  <c r="N1015" i="15"/>
  <c r="N1075" i="15"/>
  <c r="N1135" i="15"/>
  <c r="N998" i="15"/>
  <c r="N969" i="15"/>
  <c r="N1001" i="15"/>
  <c r="N921" i="15"/>
  <c r="N894" i="15"/>
  <c r="N954" i="15"/>
  <c r="N935" i="15"/>
  <c r="N896" i="15"/>
  <c r="N956" i="15"/>
  <c r="N837" i="15"/>
  <c r="N811" i="15"/>
  <c r="N870" i="15"/>
  <c r="N843" i="15"/>
  <c r="N817" i="15"/>
  <c r="N876" i="15"/>
  <c r="N740" i="15"/>
  <c r="N745" i="15"/>
  <c r="N754" i="15"/>
  <c r="N738" i="15"/>
  <c r="N715" i="15"/>
  <c r="N696" i="15"/>
  <c r="N697" i="15"/>
  <c r="N706" i="15"/>
  <c r="N711" i="15"/>
  <c r="N656" i="15"/>
  <c r="N596" i="15"/>
  <c r="N601" i="15"/>
  <c r="N633" i="15"/>
  <c r="N623" i="15"/>
  <c r="N492" i="15"/>
  <c r="N552" i="15"/>
  <c r="N566" i="15"/>
  <c r="N485" i="15"/>
  <c r="N545" i="15"/>
  <c r="N479" i="15"/>
  <c r="N527" i="15"/>
  <c r="N423" i="15"/>
  <c r="N467" i="15"/>
  <c r="N438" i="15"/>
  <c r="N464" i="15"/>
  <c r="N442" i="15"/>
  <c r="N411" i="15"/>
  <c r="N413" i="15"/>
  <c r="N401" i="15"/>
  <c r="N378" i="15"/>
  <c r="N384" i="15"/>
  <c r="N340" i="15"/>
  <c r="N336" i="15"/>
  <c r="N19" i="15"/>
  <c r="N67" i="15"/>
  <c r="N115" i="15"/>
  <c r="N167" i="15"/>
  <c r="N211" i="15"/>
  <c r="N263" i="15"/>
  <c r="N311" i="15"/>
  <c r="N12" i="15"/>
  <c r="N52" i="15"/>
  <c r="N92" i="15"/>
  <c r="N136" i="15"/>
  <c r="N176" i="15"/>
  <c r="N220" i="15"/>
  <c r="N260" i="15"/>
  <c r="N296" i="15"/>
  <c r="N332" i="15"/>
  <c r="N25" i="15"/>
  <c r="N61" i="15"/>
  <c r="N97" i="15"/>
  <c r="N137" i="15"/>
  <c r="N173" i="15"/>
  <c r="N209" i="15"/>
  <c r="N245" i="15"/>
  <c r="N281" i="15"/>
  <c r="N317" i="15"/>
  <c r="N126" i="15"/>
  <c r="N146" i="15"/>
  <c r="N138" i="15"/>
  <c r="N326" i="15"/>
  <c r="N90" i="15"/>
  <c r="N142" i="15"/>
  <c r="N162" i="15"/>
  <c r="N118" i="15"/>
  <c r="N917" i="9"/>
  <c r="N956" i="9"/>
  <c r="N937" i="9"/>
  <c r="N938" i="9"/>
  <c r="N924" i="9"/>
  <c r="N885" i="9"/>
  <c r="N895" i="9"/>
  <c r="N897" i="9"/>
  <c r="N884" i="9"/>
  <c r="N864" i="9"/>
  <c r="N860" i="9"/>
  <c r="N857" i="9"/>
  <c r="N848" i="9"/>
  <c r="N846" i="9"/>
  <c r="N825" i="9"/>
  <c r="N829" i="9"/>
  <c r="N788" i="9"/>
  <c r="N779" i="9"/>
  <c r="N769" i="9"/>
  <c r="N762" i="9"/>
  <c r="N758" i="9"/>
  <c r="N756" i="9"/>
  <c r="N740" i="9"/>
  <c r="N717" i="9"/>
  <c r="N711" i="9"/>
  <c r="N721" i="9"/>
  <c r="N707" i="9"/>
  <c r="N742" i="9"/>
  <c r="N728" i="9"/>
  <c r="N666" i="9"/>
  <c r="N731" i="9"/>
  <c r="N634" i="9"/>
  <c r="N637" i="9"/>
  <c r="N661" i="9"/>
  <c r="N650" i="9"/>
  <c r="N640" i="9"/>
  <c r="N600" i="9"/>
  <c r="N625" i="9"/>
  <c r="N605" i="9"/>
  <c r="N615" i="9"/>
  <c r="N594" i="9"/>
  <c r="N589" i="9"/>
  <c r="N587" i="9"/>
  <c r="N572" i="9"/>
  <c r="N557" i="9"/>
  <c r="N559" i="9"/>
  <c r="N545" i="9"/>
  <c r="N540" i="9"/>
  <c r="N515" i="9"/>
  <c r="N493" i="9"/>
  <c r="N530" i="9"/>
  <c r="N508" i="9"/>
  <c r="N498" i="9"/>
  <c r="N500" i="9"/>
  <c r="N502" i="9"/>
  <c r="N468" i="9"/>
  <c r="N464" i="9"/>
  <c r="N477" i="9"/>
  <c r="N462" i="9"/>
  <c r="N461" i="9"/>
  <c r="N460" i="9"/>
  <c r="N428" i="9"/>
  <c r="N419" i="9"/>
  <c r="N410" i="9"/>
  <c r="N399" i="9"/>
  <c r="N392" i="9"/>
  <c r="N380" i="9"/>
  <c r="N77" i="9"/>
  <c r="N173" i="9"/>
  <c r="N269" i="9"/>
  <c r="N365" i="9"/>
  <c r="N90" i="9"/>
  <c r="N68" i="9"/>
  <c r="N10" i="9"/>
  <c r="N106" i="9"/>
  <c r="N202" i="9"/>
  <c r="N298" i="9"/>
  <c r="N11" i="9"/>
  <c r="N107" i="9"/>
  <c r="N203" i="9"/>
  <c r="N299" i="9"/>
  <c r="N24" i="9"/>
  <c r="N120" i="9"/>
  <c r="N216" i="9"/>
  <c r="N61" i="9"/>
  <c r="N220" i="9"/>
  <c r="N354" i="9"/>
  <c r="N148" i="9"/>
  <c r="N291" i="9"/>
  <c r="N63" i="9"/>
  <c r="N223" i="9"/>
  <c r="N356" i="9"/>
  <c r="N40" i="9"/>
  <c r="N207" i="9"/>
  <c r="N342" i="9"/>
  <c r="N331" i="9"/>
  <c r="N31" i="9"/>
  <c r="N367" i="9"/>
  <c r="N19" i="9"/>
  <c r="N189" i="9"/>
  <c r="N327" i="9"/>
  <c r="N114" i="9"/>
  <c r="N265" i="9"/>
  <c r="N25" i="9"/>
  <c r="N211" i="9"/>
  <c r="N362" i="9"/>
  <c r="N176" i="9"/>
  <c r="N363" i="9"/>
  <c r="N196" i="9"/>
  <c r="N332" i="9"/>
  <c r="N141" i="9"/>
  <c r="N318" i="9"/>
  <c r="N218" i="9"/>
  <c r="N164" i="9"/>
  <c r="N1020" i="15"/>
  <c r="N1080" i="15"/>
  <c r="N1140" i="15"/>
  <c r="N1045" i="15"/>
  <c r="N1101" i="15"/>
  <c r="N1157" i="15"/>
  <c r="N1062" i="15"/>
  <c r="N1122" i="15"/>
  <c r="N1027" i="15"/>
  <c r="N1087" i="15"/>
  <c r="N1139" i="15"/>
  <c r="N1002" i="15"/>
  <c r="N997" i="15"/>
  <c r="N989" i="15"/>
  <c r="N933" i="15"/>
  <c r="N898" i="15"/>
  <c r="N958" i="15"/>
  <c r="N955" i="15"/>
  <c r="N904" i="15"/>
  <c r="N790" i="15"/>
  <c r="N845" i="15"/>
  <c r="N815" i="15"/>
  <c r="N792" i="15"/>
  <c r="N851" i="15"/>
  <c r="N825" i="15"/>
  <c r="N739" i="15"/>
  <c r="N748" i="15"/>
  <c r="N753" i="15"/>
  <c r="N762" i="15"/>
  <c r="N723" i="15"/>
  <c r="N725" i="15"/>
  <c r="N700" i="15"/>
  <c r="N709" i="15"/>
  <c r="N659" i="15"/>
  <c r="N639" i="15"/>
  <c r="N642" i="15"/>
  <c r="N603" i="15"/>
  <c r="N612" i="15"/>
  <c r="N577" i="15"/>
  <c r="N1088" i="15"/>
  <c r="N1049" i="15"/>
  <c r="N1010" i="15"/>
  <c r="N1130" i="15"/>
  <c r="N1091" i="15"/>
  <c r="N993" i="15"/>
  <c r="N877" i="15"/>
  <c r="N910" i="15"/>
  <c r="N919" i="15"/>
  <c r="N794" i="15"/>
  <c r="N830" i="15"/>
  <c r="N855" i="15"/>
  <c r="N747" i="15"/>
  <c r="N765" i="15"/>
  <c r="N727" i="15"/>
  <c r="N712" i="15"/>
  <c r="N667" i="15"/>
  <c r="N637" i="15"/>
  <c r="N620" i="15"/>
  <c r="N631" i="15"/>
  <c r="N1092" i="15"/>
  <c r="N1057" i="15"/>
  <c r="N1022" i="15"/>
  <c r="N1134" i="15"/>
  <c r="N1099" i="15"/>
  <c r="N971" i="15"/>
  <c r="N885" i="15"/>
  <c r="N918" i="15"/>
  <c r="N939" i="15"/>
  <c r="N802" i="15"/>
  <c r="N834" i="15"/>
  <c r="N867" i="15"/>
  <c r="N755" i="15"/>
  <c r="N769" i="15"/>
  <c r="N720" i="15"/>
  <c r="N661" i="15"/>
  <c r="N675" i="15"/>
  <c r="N649" i="15"/>
  <c r="N624" i="15"/>
  <c r="N579" i="15"/>
  <c r="N532" i="15"/>
  <c r="N518" i="15"/>
  <c r="N557" i="15"/>
  <c r="N507" i="15"/>
  <c r="N431" i="15"/>
  <c r="N465" i="15"/>
  <c r="N453" i="15"/>
  <c r="N419" i="15"/>
  <c r="N395" i="15"/>
  <c r="N371" i="15"/>
  <c r="N339" i="15"/>
  <c r="N337" i="15"/>
  <c r="N75" i="15"/>
  <c r="N139" i="15"/>
  <c r="N227" i="15"/>
  <c r="N299" i="15"/>
  <c r="N24" i="15"/>
  <c r="N96" i="15"/>
  <c r="N156" i="15"/>
  <c r="N232" i="15"/>
  <c r="N288" i="15"/>
  <c r="N22" i="15"/>
  <c r="N65" i="15"/>
  <c r="N117" i="15"/>
  <c r="N181" i="15"/>
  <c r="N237" i="15"/>
  <c r="N297" i="15"/>
  <c r="N190" i="15"/>
  <c r="N274" i="15"/>
  <c r="N314" i="15"/>
  <c r="N78" i="15"/>
  <c r="N266" i="15"/>
  <c r="N921" i="9"/>
  <c r="N918" i="9"/>
  <c r="N954" i="9"/>
  <c r="N951" i="9"/>
  <c r="N888" i="9"/>
  <c r="N868" i="9"/>
  <c r="N874" i="9"/>
  <c r="N856" i="9"/>
  <c r="N839" i="9"/>
  <c r="N822" i="9"/>
  <c r="N787" i="9"/>
  <c r="N765" i="9"/>
  <c r="N761" i="9"/>
  <c r="N746" i="9"/>
  <c r="N677" i="9"/>
  <c r="N719" i="9"/>
  <c r="N714" i="9"/>
  <c r="N680" i="9"/>
  <c r="N729" i="9"/>
  <c r="N716" i="9"/>
  <c r="N645" i="9"/>
  <c r="N633" i="9"/>
  <c r="N613" i="9"/>
  <c r="N601" i="9"/>
  <c r="N631" i="9"/>
  <c r="N595" i="9"/>
  <c r="N586" i="9"/>
  <c r="N546" i="9"/>
  <c r="N547" i="9"/>
  <c r="N539" i="9"/>
  <c r="N527" i="9"/>
  <c r="N482" i="9"/>
  <c r="N532" i="9"/>
  <c r="N511" i="9"/>
  <c r="N514" i="9"/>
  <c r="N439" i="9"/>
  <c r="N476" i="9"/>
  <c r="N432" i="9"/>
  <c r="N445" i="9"/>
  <c r="N409" i="9"/>
  <c r="N416" i="9"/>
  <c r="N406" i="9"/>
  <c r="N396" i="9"/>
  <c r="N385" i="9"/>
  <c r="N113" i="9"/>
  <c r="N233" i="9"/>
  <c r="N377" i="9"/>
  <c r="N8" i="9"/>
  <c r="N128" i="9"/>
  <c r="N118" i="9"/>
  <c r="N238" i="9"/>
  <c r="N346" i="9"/>
  <c r="N71" i="9"/>
  <c r="N179" i="9"/>
  <c r="N287" i="9"/>
  <c r="N36" i="9"/>
  <c r="N144" i="9"/>
  <c r="N252" i="9"/>
  <c r="N147" i="9"/>
  <c r="N306" i="9"/>
  <c r="N109" i="9"/>
  <c r="N276" i="9"/>
  <c r="N87" i="9"/>
  <c r="N259" i="9"/>
  <c r="N272" i="9"/>
  <c r="N133" i="9"/>
  <c r="N294" i="9"/>
  <c r="N248" i="9"/>
  <c r="N366" i="9"/>
  <c r="N9" i="9"/>
  <c r="N67" i="9"/>
  <c r="N244" i="9"/>
  <c r="N21" i="9"/>
  <c r="N210" i="9"/>
  <c r="N361" i="9"/>
  <c r="N194" i="9"/>
  <c r="N378" i="9"/>
  <c r="N212" i="9"/>
  <c r="N99" i="9"/>
  <c r="N268" i="9"/>
  <c r="N76" i="9"/>
  <c r="N270" i="9"/>
  <c r="N182" i="9"/>
  <c r="N200" i="9"/>
  <c r="N1028" i="15"/>
  <c r="N1148" i="15"/>
  <c r="N1109" i="15"/>
  <c r="N1070" i="15"/>
  <c r="N1031" i="15"/>
  <c r="N1040" i="15"/>
  <c r="N1152" i="15"/>
  <c r="N1117" i="15"/>
  <c r="N1074" i="15"/>
  <c r="N1039" i="15"/>
  <c r="N1159" i="15"/>
  <c r="N972" i="15"/>
  <c r="N945" i="15"/>
  <c r="N891" i="15"/>
  <c r="N916" i="15"/>
  <c r="N861" i="15"/>
  <c r="N808" i="15"/>
  <c r="N836" i="15"/>
  <c r="N760" i="15"/>
  <c r="N778" i="15"/>
  <c r="N713" i="15"/>
  <c r="N670" i="15"/>
  <c r="N655" i="15"/>
  <c r="N618" i="15"/>
  <c r="N589" i="15"/>
  <c r="N496" i="15"/>
  <c r="N502" i="15"/>
  <c r="N501" i="15"/>
  <c r="N494" i="15"/>
  <c r="N547" i="15"/>
  <c r="N428" i="15"/>
  <c r="N432" i="15"/>
  <c r="N466" i="15"/>
  <c r="N412" i="15"/>
  <c r="N373" i="15"/>
  <c r="N334" i="15"/>
  <c r="N335" i="15"/>
  <c r="N31" i="15"/>
  <c r="N103" i="15"/>
  <c r="N183" i="15"/>
  <c r="N271" i="15"/>
  <c r="N331" i="15"/>
  <c r="N60" i="15"/>
  <c r="N124" i="15"/>
  <c r="N192" i="15"/>
  <c r="N264" i="15"/>
  <c r="N312" i="15"/>
  <c r="N33" i="15"/>
  <c r="N89" i="15"/>
  <c r="N149" i="15"/>
  <c r="N213" i="15"/>
  <c r="N265" i="15"/>
  <c r="N329" i="15"/>
  <c r="N50" i="15"/>
  <c r="N134" i="15"/>
  <c r="N122" i="15"/>
  <c r="N302" i="15"/>
  <c r="N214" i="15"/>
  <c r="N944" i="9"/>
  <c r="N949" i="9"/>
  <c r="N928" i="9"/>
  <c r="N894" i="9"/>
  <c r="N912" i="9"/>
  <c r="N853" i="9"/>
  <c r="N859" i="9"/>
  <c r="N836" i="9"/>
  <c r="N832" i="9"/>
  <c r="N827" i="9"/>
  <c r="N782" i="9"/>
  <c r="N776" i="9"/>
  <c r="N755" i="9"/>
  <c r="N734" i="9"/>
  <c r="N694" i="9"/>
  <c r="N697" i="9"/>
  <c r="N708" i="9"/>
  <c r="N736" i="9"/>
  <c r="N667" i="9"/>
  <c r="N643" i="9"/>
  <c r="N647" i="9"/>
  <c r="N642" i="9"/>
  <c r="N606" i="9"/>
  <c r="N603" i="9"/>
  <c r="N611" i="9"/>
  <c r="N581" i="9"/>
  <c r="N588" i="9"/>
  <c r="N563" i="9"/>
  <c r="N1044" i="15"/>
  <c r="N1005" i="15"/>
  <c r="N1121" i="15"/>
  <c r="N1086" i="15"/>
  <c r="N1047" i="15"/>
  <c r="N966" i="15"/>
  <c r="N984" i="15"/>
  <c r="N949" i="15"/>
  <c r="N899" i="15"/>
  <c r="N928" i="15"/>
  <c r="N865" i="15"/>
  <c r="N816" i="15"/>
  <c r="N844" i="15"/>
  <c r="N768" i="15"/>
  <c r="N786" i="15"/>
  <c r="N664" i="15"/>
  <c r="N678" i="15"/>
  <c r="N646" i="15"/>
  <c r="N630" i="15"/>
  <c r="N597" i="15"/>
  <c r="N504" i="15"/>
  <c r="N522" i="15"/>
  <c r="N509" i="15"/>
  <c r="N487" i="15"/>
  <c r="N551" i="15"/>
  <c r="N425" i="15"/>
  <c r="N444" i="15"/>
  <c r="N406" i="15"/>
  <c r="N388" i="15"/>
  <c r="N377" i="15"/>
  <c r="N338" i="15"/>
  <c r="N351" i="15"/>
  <c r="N39" i="15"/>
  <c r="N127" i="15"/>
  <c r="N191" i="15"/>
  <c r="N275" i="15"/>
  <c r="N18" i="15"/>
  <c r="N64" i="15"/>
  <c r="N140" i="15"/>
  <c r="N200" i="15"/>
  <c r="N268" i="15"/>
  <c r="N324" i="15"/>
  <c r="N41" i="15"/>
  <c r="N105" i="15"/>
  <c r="N153" i="15"/>
  <c r="N217" i="15"/>
  <c r="N273" i="15"/>
  <c r="N333" i="15"/>
  <c r="N178" i="15"/>
  <c r="N166" i="15"/>
  <c r="N154" i="15"/>
  <c r="N98" i="15"/>
  <c r="N246" i="15"/>
  <c r="N942" i="9"/>
  <c r="N953" i="9"/>
  <c r="N932" i="9"/>
  <c r="N908" i="9"/>
  <c r="N899" i="9"/>
  <c r="N852" i="9"/>
  <c r="N870" i="9"/>
  <c r="N835" i="9"/>
  <c r="N817" i="9"/>
  <c r="N810" i="9"/>
  <c r="N767" i="9"/>
  <c r="N764" i="9"/>
  <c r="N754" i="9"/>
  <c r="N676" i="9"/>
  <c r="N671" i="9"/>
  <c r="N737" i="9"/>
  <c r="N732" i="9"/>
  <c r="N744" i="9"/>
  <c r="N699" i="9"/>
  <c r="N651" i="9"/>
  <c r="N648" i="9"/>
  <c r="N638" i="9"/>
  <c r="N612" i="9"/>
  <c r="N604" i="9"/>
  <c r="N591" i="9"/>
  <c r="N574" i="9"/>
  <c r="N570" i="9"/>
  <c r="N552" i="9"/>
  <c r="N555" i="9"/>
  <c r="N534" i="9"/>
  <c r="N505" i="9"/>
  <c r="N519" i="9"/>
  <c r="N522" i="9"/>
  <c r="N501" i="9"/>
  <c r="N463" i="9"/>
  <c r="N431" i="9"/>
  <c r="N447" i="9"/>
  <c r="N449" i="9"/>
  <c r="N450" i="9"/>
  <c r="N422" i="9"/>
  <c r="N414" i="9"/>
  <c r="N397" i="9"/>
  <c r="N388" i="9"/>
  <c r="N53" i="9"/>
  <c r="N197" i="9"/>
  <c r="N317" i="9"/>
  <c r="N66" i="9"/>
  <c r="N92" i="9"/>
  <c r="N58" i="9"/>
  <c r="N178" i="9"/>
  <c r="N310" i="9"/>
  <c r="N35" i="9"/>
  <c r="N143" i="9"/>
  <c r="N251" i="9"/>
  <c r="N359" i="9"/>
  <c r="N96" i="9"/>
  <c r="N204" i="9"/>
  <c r="N85" i="9"/>
  <c r="N256" i="9"/>
  <c r="N38" i="9"/>
  <c r="N222" i="9"/>
  <c r="N372" i="9"/>
  <c r="N187" i="9"/>
  <c r="N340" i="9"/>
  <c r="N64" i="9"/>
  <c r="N243" i="9"/>
  <c r="N49" i="9"/>
  <c r="N234" i="9"/>
  <c r="N271" i="9"/>
  <c r="N255" i="9"/>
  <c r="N172" i="9"/>
  <c r="N343" i="9"/>
  <c r="N157" i="9"/>
  <c r="N313" i="9"/>
  <c r="N136" i="9"/>
  <c r="N297" i="9"/>
  <c r="N138" i="9"/>
  <c r="N348" i="9"/>
  <c r="N213" i="9"/>
  <c r="N364" i="9"/>
  <c r="N198" i="9"/>
  <c r="N79" i="9"/>
  <c r="N33" i="9"/>
  <c r="N4" i="9"/>
  <c r="N1065" i="15"/>
  <c r="N1063" i="15"/>
  <c r="N996" i="15"/>
  <c r="N911" i="15"/>
  <c r="N795" i="15"/>
  <c r="N860" i="15"/>
  <c r="N722" i="15"/>
  <c r="N694" i="15"/>
  <c r="N590" i="15"/>
  <c r="N516" i="15"/>
  <c r="N570" i="15"/>
  <c r="N503" i="15"/>
  <c r="N459" i="15"/>
  <c r="N461" i="15"/>
  <c r="N392" i="15"/>
  <c r="N379" i="15"/>
  <c r="N364" i="15"/>
  <c r="N95" i="15"/>
  <c r="N235" i="15"/>
  <c r="N16" i="15"/>
  <c r="N112" i="15"/>
  <c r="N224" i="15"/>
  <c r="N308" i="15"/>
  <c r="N73" i="15"/>
  <c r="N161" i="15"/>
  <c r="N253" i="15"/>
  <c r="N62" i="15"/>
  <c r="N102" i="15"/>
  <c r="N174" i="15"/>
  <c r="N278" i="15"/>
  <c r="N941" i="9"/>
  <c r="N943" i="9"/>
  <c r="N904" i="9"/>
  <c r="N861" i="9"/>
  <c r="N834" i="9"/>
  <c r="N831" i="9"/>
  <c r="N766" i="9"/>
  <c r="N759" i="9"/>
  <c r="N685" i="9"/>
  <c r="N674" i="9"/>
  <c r="N696" i="9"/>
  <c r="N684" i="9"/>
  <c r="N654" i="9"/>
  <c r="N627" i="9"/>
  <c r="N623" i="9"/>
  <c r="N569" i="9"/>
  <c r="N544" i="9"/>
  <c r="N554" i="9"/>
  <c r="N533" i="9"/>
  <c r="N506" i="9"/>
  <c r="N521" i="9"/>
  <c r="N513" i="9"/>
  <c r="N473" i="9"/>
  <c r="N434" i="9"/>
  <c r="N440" i="9"/>
  <c r="N427" i="9"/>
  <c r="N424" i="9"/>
  <c r="N398" i="9"/>
  <c r="N5" i="9"/>
  <c r="N149" i="9"/>
  <c r="N329" i="9"/>
  <c r="N20" i="9"/>
  <c r="N34" i="9"/>
  <c r="N214" i="9"/>
  <c r="N358" i="9"/>
  <c r="N119" i="9"/>
  <c r="N263" i="9"/>
  <c r="N48" i="9"/>
  <c r="N180" i="9"/>
  <c r="N105" i="9"/>
  <c r="N321" i="9"/>
  <c r="N186" i="9"/>
  <c r="N15" i="9"/>
  <c r="N277" i="9"/>
  <c r="N352" i="9"/>
  <c r="N260" i="9"/>
  <c r="N283" i="9"/>
  <c r="N199" i="9"/>
  <c r="N337" i="9"/>
  <c r="N261" i="9"/>
  <c r="N93" i="9"/>
  <c r="N328" i="9"/>
  <c r="N230" i="9"/>
  <c r="N98" i="9"/>
  <c r="N27" i="9"/>
  <c r="N1104" i="15"/>
  <c r="N1098" i="15"/>
  <c r="N979" i="15"/>
  <c r="N922" i="15"/>
  <c r="N806" i="15"/>
  <c r="N875" i="15"/>
  <c r="N777" i="15"/>
  <c r="N669" i="15"/>
  <c r="N653" i="15"/>
  <c r="N599" i="15"/>
  <c r="N478" i="15"/>
  <c r="N569" i="15"/>
  <c r="N427" i="15"/>
  <c r="N424" i="15"/>
  <c r="N405" i="15"/>
  <c r="N366" i="15"/>
  <c r="N341" i="15"/>
  <c r="N55" i="15"/>
  <c r="N175" i="15"/>
  <c r="N319" i="15"/>
  <c r="N76" i="15"/>
  <c r="N184" i="15"/>
  <c r="N276" i="15"/>
  <c r="N29" i="15"/>
  <c r="N125" i="15"/>
  <c r="N221" i="15"/>
  <c r="N309" i="15"/>
  <c r="N242" i="15"/>
  <c r="N330" i="15"/>
  <c r="N298" i="15"/>
  <c r="N927" i="9"/>
  <c r="N950" i="9"/>
  <c r="N903" i="9"/>
  <c r="N878" i="9"/>
  <c r="N866" i="9"/>
  <c r="N824" i="9"/>
  <c r="N785" i="9"/>
  <c r="N750" i="9"/>
  <c r="N702" i="9"/>
  <c r="N727" i="9"/>
  <c r="N670" i="9"/>
  <c r="N722" i="9"/>
  <c r="N644" i="9"/>
  <c r="N636" i="9"/>
  <c r="N602" i="9"/>
  <c r="N597" i="9"/>
  <c r="N580" i="9"/>
  <c r="N550" i="9"/>
  <c r="N537" i="9"/>
  <c r="N528" i="9"/>
  <c r="N520" i="9"/>
  <c r="N512" i="9"/>
  <c r="N453" i="9"/>
  <c r="N455" i="9"/>
  <c r="N458" i="9"/>
  <c r="N469" i="9"/>
  <c r="N421" i="9"/>
  <c r="N405" i="9"/>
  <c r="N391" i="9"/>
  <c r="N101" i="9"/>
  <c r="N281" i="9"/>
  <c r="N54" i="9"/>
  <c r="N116" i="9"/>
  <c r="N142" i="9"/>
  <c r="N286" i="9"/>
  <c r="N59" i="9"/>
  <c r="N215" i="9"/>
  <c r="N347" i="9"/>
  <c r="N132" i="9"/>
  <c r="N12" i="9"/>
  <c r="N237" i="9"/>
  <c r="N86" i="9"/>
  <c r="N324" i="9"/>
  <c r="N170" i="9"/>
  <c r="N57" i="9"/>
  <c r="N171" i="9"/>
  <c r="N374" i="9"/>
  <c r="N333" i="9"/>
  <c r="N146" i="9"/>
  <c r="N153" i="9"/>
  <c r="N375" i="9"/>
  <c r="N246" i="9"/>
  <c r="N115" i="9"/>
  <c r="N330" i="9"/>
  <c r="N267" i="9"/>
  <c r="P486" i="14"/>
  <c r="P491" i="14"/>
  <c r="P500" i="14"/>
  <c r="P465" i="14"/>
  <c r="P452" i="14"/>
  <c r="P484" i="14"/>
  <c r="P471" i="14"/>
  <c r="P458" i="14"/>
  <c r="P424" i="14"/>
  <c r="P435" i="14"/>
  <c r="P425" i="14"/>
  <c r="P378" i="14"/>
  <c r="P410" i="14"/>
  <c r="P385" i="14"/>
  <c r="P417" i="14"/>
  <c r="P392" i="14"/>
  <c r="P367" i="14"/>
  <c r="P399" i="14"/>
  <c r="P359" i="14"/>
  <c r="P361" i="14"/>
  <c r="P343" i="14"/>
  <c r="P338" i="14"/>
  <c r="P320" i="14"/>
  <c r="P323" i="14"/>
  <c r="P321" i="14"/>
  <c r="P279" i="14"/>
  <c r="P290" i="14"/>
  <c r="P300" i="14"/>
  <c r="P296" i="14"/>
  <c r="P255" i="14"/>
  <c r="P238" i="14"/>
  <c r="P270" i="14"/>
  <c r="P269" i="14"/>
  <c r="P227" i="14"/>
  <c r="P256" i="14"/>
  <c r="P210" i="14"/>
  <c r="P224" i="14"/>
  <c r="P212" i="14"/>
  <c r="P199" i="14"/>
  <c r="P188" i="14"/>
  <c r="P175" i="14"/>
  <c r="P183" i="14"/>
  <c r="P6" i="14"/>
  <c r="P119" i="14"/>
  <c r="P494" i="14"/>
  <c r="P497" i="14"/>
  <c r="P449" i="14"/>
  <c r="P485" i="14"/>
  <c r="P476" i="14"/>
  <c r="P467" i="14"/>
  <c r="P462" i="14"/>
  <c r="P432" i="14"/>
  <c r="P426" i="14"/>
  <c r="P362" i="14"/>
  <c r="P398" i="14"/>
  <c r="P377" i="14"/>
  <c r="P413" i="14"/>
  <c r="P396" i="14"/>
  <c r="P375" i="14"/>
  <c r="P411" i="14"/>
  <c r="P352" i="14"/>
  <c r="P345" i="14"/>
  <c r="P341" i="14"/>
  <c r="P316" i="14"/>
  <c r="P327" i="14"/>
  <c r="P310" i="14"/>
  <c r="P291" i="14"/>
  <c r="P301" i="14"/>
  <c r="P289" i="14"/>
  <c r="P247" i="14"/>
  <c r="P234" i="14"/>
  <c r="P274" i="14"/>
  <c r="P233" i="14"/>
  <c r="P236" i="14"/>
  <c r="P272" i="14"/>
  <c r="P221" i="14"/>
  <c r="P225" i="14"/>
  <c r="P200" i="14"/>
  <c r="P503" i="14"/>
  <c r="P487" i="14"/>
  <c r="P473" i="14"/>
  <c r="P464" i="14"/>
  <c r="P455" i="14"/>
  <c r="P446" i="14"/>
  <c r="P482" i="14"/>
  <c r="P431" i="14"/>
  <c r="P429" i="14"/>
  <c r="P386" i="14"/>
  <c r="P365" i="14"/>
  <c r="P401" i="14"/>
  <c r="P380" i="14"/>
  <c r="P416" i="14"/>
  <c r="P395" i="14"/>
  <c r="P356" i="14"/>
  <c r="P348" i="14"/>
  <c r="P335" i="14"/>
  <c r="P340" i="14"/>
  <c r="P311" i="14"/>
  <c r="P330" i="14"/>
  <c r="P307" i="14"/>
  <c r="P298" i="14"/>
  <c r="P294" i="14"/>
  <c r="P235" i="14"/>
  <c r="P271" i="14"/>
  <c r="P258" i="14"/>
  <c r="P249" i="14"/>
  <c r="P277" i="14"/>
  <c r="P260" i="14"/>
  <c r="P218" i="14"/>
  <c r="P205" i="14"/>
  <c r="P215" i="14"/>
  <c r="P189" i="14"/>
  <c r="P194" i="14"/>
  <c r="P179" i="14"/>
  <c r="P38" i="14"/>
  <c r="P127" i="14"/>
  <c r="N319" i="9"/>
  <c r="N302" i="9"/>
  <c r="N381" i="9"/>
  <c r="N160" i="9"/>
  <c r="N159" i="9"/>
  <c r="N175" i="9"/>
  <c r="N229" i="9"/>
  <c r="N295" i="9"/>
  <c r="N219" i="9"/>
  <c r="N285" i="9"/>
  <c r="N309" i="9"/>
  <c r="N320" i="9"/>
  <c r="N150" i="9"/>
  <c r="N241" i="9"/>
  <c r="N290" i="9"/>
  <c r="N264" i="9"/>
  <c r="N72" i="9"/>
  <c r="N239" i="9"/>
  <c r="N47" i="9"/>
  <c r="N250" i="9"/>
  <c r="N22" i="9"/>
  <c r="N42" i="9"/>
  <c r="N209" i="9"/>
  <c r="N386" i="9"/>
  <c r="N404" i="9"/>
  <c r="N425" i="9"/>
  <c r="N448" i="9"/>
  <c r="N443" i="9"/>
  <c r="N526" i="9"/>
  <c r="N497" i="9"/>
  <c r="N504" i="9"/>
  <c r="N556" i="9"/>
  <c r="N575" i="9"/>
  <c r="N610" i="9"/>
  <c r="N617" i="9"/>
  <c r="N646" i="9"/>
  <c r="N698" i="9"/>
  <c r="N675" i="9"/>
  <c r="N669" i="9"/>
  <c r="N774" i="9"/>
  <c r="N814" i="9"/>
  <c r="N838" i="9"/>
  <c r="N855" i="9"/>
  <c r="N907" i="9"/>
  <c r="N930" i="9"/>
  <c r="N170" i="15"/>
  <c r="N282" i="15"/>
  <c r="N10" i="15"/>
  <c r="N201" i="15"/>
  <c r="N81" i="15"/>
  <c r="N304" i="15"/>
  <c r="N168" i="15"/>
  <c r="N28" i="15"/>
  <c r="N223" i="15"/>
  <c r="N43" i="15"/>
  <c r="N346" i="15"/>
  <c r="N421" i="15"/>
  <c r="N462" i="15"/>
  <c r="N539" i="15"/>
  <c r="N542" i="15"/>
  <c r="N611" i="15"/>
  <c r="N699" i="15"/>
  <c r="N766" i="15"/>
  <c r="N827" i="15"/>
  <c r="N880" i="15"/>
  <c r="N968" i="15"/>
  <c r="N1038" i="15"/>
  <c r="N3" i="9"/>
  <c r="N288" i="9"/>
  <c r="N253" i="9"/>
  <c r="N349" i="9"/>
  <c r="N139" i="9"/>
  <c r="N117" i="9"/>
  <c r="N158" i="9"/>
  <c r="N193" i="9"/>
  <c r="N279" i="9"/>
  <c r="N183" i="9"/>
  <c r="N52" i="9"/>
  <c r="N278" i="9"/>
  <c r="N289" i="9"/>
  <c r="N129" i="9"/>
  <c r="N205" i="9"/>
  <c r="N273" i="9"/>
  <c r="N240" i="9"/>
  <c r="N60" i="9"/>
  <c r="N227" i="9"/>
  <c r="N23" i="9"/>
  <c r="N226" i="9"/>
  <c r="N140" i="9"/>
  <c r="N30" i="9"/>
  <c r="N185" i="9"/>
  <c r="N389" i="9"/>
  <c r="N407" i="9"/>
  <c r="N423" i="9"/>
  <c r="N459" i="9"/>
  <c r="N475" i="9"/>
  <c r="N525" i="9"/>
  <c r="N485" i="9"/>
  <c r="N492" i="9"/>
  <c r="N560" i="9"/>
  <c r="N584" i="9"/>
  <c r="N626" i="9"/>
  <c r="N616" i="9"/>
  <c r="N653" i="9"/>
  <c r="N689" i="9"/>
  <c r="N690" i="9"/>
  <c r="N686" i="9"/>
  <c r="N777" i="9"/>
  <c r="N816" i="9"/>
  <c r="N854" i="9"/>
  <c r="N879" i="9"/>
  <c r="N893" i="9"/>
  <c r="N914" i="9"/>
  <c r="N194" i="15"/>
  <c r="N262" i="15"/>
  <c r="N321" i="15"/>
  <c r="N189" i="15"/>
  <c r="N77" i="15"/>
  <c r="N300" i="15"/>
  <c r="N152" i="15"/>
  <c r="N20" i="15"/>
  <c r="N203" i="15"/>
  <c r="N23" i="15"/>
  <c r="N368" i="15"/>
  <c r="N417" i="15"/>
  <c r="N454" i="15"/>
  <c r="N515" i="15"/>
  <c r="N510" i="15"/>
  <c r="N581" i="15"/>
  <c r="N683" i="15"/>
  <c r="N742" i="15"/>
  <c r="N804" i="15"/>
  <c r="N951" i="15"/>
  <c r="N991" i="15"/>
  <c r="N1026" i="15"/>
  <c r="P402" i="14"/>
  <c r="P433" i="14"/>
  <c r="P423" i="14"/>
  <c r="P466" i="14"/>
  <c r="P459" i="14"/>
  <c r="P456" i="14"/>
  <c r="P453" i="14"/>
  <c r="P489" i="14"/>
  <c r="N368" i="9"/>
  <c r="N254" i="9"/>
  <c r="N217" i="9"/>
  <c r="N316" i="9"/>
  <c r="N121" i="9"/>
  <c r="N74" i="9"/>
  <c r="N97" i="9"/>
  <c r="N174" i="9"/>
  <c r="N225" i="9"/>
  <c r="N103" i="9"/>
  <c r="N51" i="9"/>
  <c r="N224" i="9"/>
  <c r="N373" i="9"/>
  <c r="N110" i="9"/>
  <c r="N169" i="9"/>
  <c r="N201" i="9"/>
  <c r="N228" i="9"/>
  <c r="N384" i="9"/>
  <c r="N191" i="9"/>
  <c r="N383" i="9"/>
  <c r="N166" i="9"/>
  <c r="N104" i="9"/>
  <c r="N18" i="9"/>
  <c r="N137" i="9"/>
  <c r="N390" i="9"/>
  <c r="N408" i="9"/>
  <c r="N452" i="9"/>
  <c r="N444" i="9"/>
  <c r="N442" i="9"/>
  <c r="N489" i="9"/>
  <c r="N484" i="9"/>
  <c r="N480" i="9"/>
  <c r="N548" i="9"/>
  <c r="N579" i="9"/>
  <c r="N608" i="9"/>
  <c r="N599" i="9"/>
  <c r="N659" i="9"/>
  <c r="N673" i="9"/>
  <c r="N743" i="9"/>
  <c r="N741" i="9"/>
  <c r="N768" i="9"/>
  <c r="N821" i="9"/>
  <c r="N880" i="9"/>
  <c r="N905" i="9"/>
  <c r="N939" i="9"/>
  <c r="N933" i="9"/>
  <c r="N270" i="15"/>
  <c r="N70" i="15"/>
  <c r="N301" i="15"/>
  <c r="N185" i="15"/>
  <c r="N53" i="15"/>
  <c r="N272" i="15"/>
  <c r="N148" i="15"/>
  <c r="N327" i="15"/>
  <c r="N171" i="15"/>
  <c r="N7" i="15"/>
  <c r="N375" i="15"/>
  <c r="N418" i="15"/>
  <c r="N445" i="15"/>
  <c r="N491" i="15"/>
  <c r="N568" i="15"/>
  <c r="N609" i="15"/>
  <c r="N662" i="15"/>
  <c r="N784" i="15"/>
  <c r="N858" i="15"/>
  <c r="N887" i="15"/>
  <c r="N978" i="15"/>
  <c r="N1141" i="15"/>
  <c r="N489" i="17"/>
  <c r="N361" i="17"/>
  <c r="N470" i="17"/>
  <c r="N374" i="17"/>
  <c r="N474" i="17"/>
  <c r="N574" i="17"/>
  <c r="N469" i="17"/>
  <c r="N373" i="17"/>
  <c r="N286" i="17"/>
  <c r="N483" i="17"/>
  <c r="N546" i="17"/>
  <c r="N450" i="17"/>
  <c r="N354" i="17"/>
  <c r="N518" i="17"/>
  <c r="N422" i="17"/>
  <c r="N326" i="17"/>
  <c r="N522" i="17"/>
  <c r="N426" i="17"/>
  <c r="N330" i="17"/>
  <c r="N503" i="17"/>
  <c r="N398" i="17"/>
  <c r="N310" i="17"/>
  <c r="N313" i="17"/>
  <c r="N572" i="17"/>
  <c r="N536" i="17"/>
  <c r="N500" i="17"/>
  <c r="N464" i="17"/>
  <c r="N424" i="17"/>
  <c r="N388" i="17"/>
  <c r="N352" i="17"/>
  <c r="N316" i="17"/>
  <c r="N280" i="17"/>
  <c r="N607" i="17"/>
  <c r="N600" i="17"/>
  <c r="N587" i="17"/>
  <c r="N683" i="17"/>
  <c r="N640" i="17"/>
  <c r="N676" i="17"/>
  <c r="N629" i="17"/>
  <c r="N665" i="17"/>
  <c r="N614" i="17"/>
  <c r="N654" i="17"/>
  <c r="N690" i="17"/>
  <c r="N639" i="17"/>
  <c r="N659" i="17"/>
  <c r="N627" i="17"/>
  <c r="N682" i="17"/>
  <c r="N650" i="17"/>
  <c r="N618" i="17"/>
  <c r="N673" i="17"/>
  <c r="N641" i="17"/>
  <c r="N609" i="17"/>
  <c r="N660" i="17"/>
  <c r="N628" i="17"/>
  <c r="N545" i="17"/>
  <c r="N595" i="17"/>
  <c r="N605" i="17"/>
  <c r="N591" i="17"/>
  <c r="N585" i="17"/>
  <c r="N300" i="17"/>
  <c r="N332" i="17"/>
  <c r="N364" i="17"/>
  <c r="N396" i="17"/>
  <c r="N428" i="17"/>
  <c r="N460" i="17"/>
  <c r="N492" i="17"/>
  <c r="N524" i="17"/>
  <c r="N556" i="17"/>
  <c r="N293" i="17"/>
  <c r="N277" i="17"/>
  <c r="N325" i="17"/>
  <c r="N407" i="17"/>
  <c r="N494" i="17"/>
  <c r="N347" i="17"/>
  <c r="N394" i="17"/>
  <c r="N481" i="17"/>
  <c r="N577" i="17"/>
  <c r="N358" i="17"/>
  <c r="N445" i="17"/>
  <c r="N527" i="17"/>
  <c r="N345" i="17"/>
  <c r="N427" i="17"/>
  <c r="N514" i="17"/>
  <c r="N346" i="17"/>
  <c r="N575" i="17"/>
  <c r="N307" i="17"/>
  <c r="N391" i="17"/>
  <c r="N478" i="17"/>
  <c r="N565" i="17"/>
  <c r="N451" i="17"/>
  <c r="N570" i="17"/>
  <c r="N429" i="17"/>
  <c r="N511" i="17"/>
  <c r="N402" i="17"/>
  <c r="N507" i="17"/>
  <c r="N298" i="17"/>
  <c r="N177" i="17"/>
  <c r="N206" i="17"/>
  <c r="N238" i="17"/>
  <c r="N270" i="17"/>
  <c r="N249" i="17"/>
  <c r="N187" i="17"/>
  <c r="N220" i="17"/>
  <c r="N252" i="17"/>
  <c r="N180" i="17"/>
  <c r="N217" i="17"/>
  <c r="N166" i="17"/>
  <c r="N198" i="17"/>
  <c r="N231" i="17"/>
  <c r="N263" i="17"/>
  <c r="N156" i="17"/>
  <c r="N157" i="17"/>
  <c r="N158" i="17"/>
  <c r="N163" i="17"/>
  <c r="N106" i="17"/>
  <c r="N81" i="17"/>
  <c r="N115" i="17"/>
  <c r="N327" i="17"/>
  <c r="N425" i="17"/>
  <c r="N337" i="17"/>
  <c r="N491" i="17"/>
  <c r="N395" i="17"/>
  <c r="N573" i="17"/>
  <c r="N477" i="17"/>
  <c r="N381" i="17"/>
  <c r="N290" i="17"/>
  <c r="N467" i="17"/>
  <c r="N371" i="17"/>
  <c r="N549" i="17"/>
  <c r="N453" i="17"/>
  <c r="N357" i="17"/>
  <c r="N278" i="17"/>
  <c r="N297" i="17"/>
  <c r="N552" i="17"/>
  <c r="N516" i="17"/>
  <c r="N480" i="17"/>
  <c r="N444" i="17"/>
  <c r="N408" i="17"/>
  <c r="N372" i="17"/>
  <c r="N336" i="17"/>
  <c r="N296" i="17"/>
  <c r="N583" i="17"/>
  <c r="N590" i="17"/>
  <c r="N596" i="17"/>
  <c r="N586" i="17"/>
  <c r="N620" i="17"/>
  <c r="N656" i="17"/>
  <c r="N613" i="17"/>
  <c r="N649" i="17"/>
  <c r="N685" i="17"/>
  <c r="N634" i="17"/>
  <c r="N670" i="17"/>
  <c r="N619" i="17"/>
  <c r="N655" i="17"/>
  <c r="P115" i="22"/>
  <c r="P142" i="22"/>
  <c r="P135" i="22"/>
  <c r="P104" i="22"/>
  <c r="P152" i="22"/>
  <c r="P166" i="22"/>
  <c r="P153" i="22"/>
  <c r="P171" i="22"/>
  <c r="P194" i="22"/>
  <c r="P183" i="22"/>
  <c r="P185" i="22"/>
  <c r="P133" i="22"/>
  <c r="P102" i="22"/>
  <c r="P99" i="22"/>
  <c r="P126" i="22"/>
  <c r="P120" i="22"/>
  <c r="P89" i="22"/>
  <c r="P165" i="22"/>
  <c r="P164" i="22"/>
  <c r="P154" i="22"/>
  <c r="P155" i="22"/>
  <c r="P199" i="22"/>
  <c r="S126" i="22" l="1" a="1"/>
  <c r="S126" i="22" s="1"/>
  <c r="Q38" i="12"/>
  <c r="P38" i="12"/>
  <c r="O38" i="12"/>
  <c r="P36" i="12"/>
  <c r="O36" i="12"/>
  <c r="P37" i="12"/>
  <c r="Q37" i="12"/>
  <c r="O37" i="1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<sst xmlns="http://schemas.openxmlformats.org/spreadsheetml/2006/main" count="52640" uniqueCount="15067">
  <si>
    <t>Pengirim</t>
  </si>
  <si>
    <t>Perihal</t>
  </si>
  <si>
    <t>Keterangan</t>
  </si>
  <si>
    <t>Tanggal Diterima</t>
  </si>
  <si>
    <t>Status</t>
  </si>
  <si>
    <t>Nomor Surat</t>
  </si>
  <si>
    <t>Due Date</t>
  </si>
  <si>
    <t>No</t>
  </si>
  <si>
    <t>SRT-034/INFRAS/KPI-SPAM-JAKARTA/07/2023</t>
  </si>
  <si>
    <t>KPI</t>
  </si>
  <si>
    <t>Tanggapan atas Surat ABJ No. ABJ/DIR/EKS/07.23/0305 tentang Hasil Pemeriksaan Dokumen Desain Akhir Proyek Tambahan Kehandalan Produksi Tahap 2</t>
  </si>
  <si>
    <r>
      <t xml:space="preserve">1. Melampirkan dan membuat </t>
    </r>
    <r>
      <rPr>
        <i/>
        <sz val="11"/>
        <color theme="1"/>
        <rFont val="Calibri"/>
        <family val="2"/>
        <scheme val="minor"/>
      </rPr>
      <t xml:space="preserve">shop drawing </t>
    </r>
    <r>
      <rPr>
        <sz val="11"/>
        <color theme="1"/>
        <rFont val="Calibri"/>
        <family val="2"/>
        <scheme val="minor"/>
      </rPr>
      <t xml:space="preserve">skematik diagram, PID dan gambar </t>
    </r>
    <r>
      <rPr>
        <i/>
        <sz val="11"/>
        <color theme="1"/>
        <rFont val="Calibri"/>
        <family val="2"/>
        <scheme val="minor"/>
      </rPr>
      <t xml:space="preserve">layout </t>
    </r>
    <r>
      <rPr>
        <sz val="11"/>
        <color theme="1"/>
        <rFont val="Calibri"/>
        <family val="2"/>
        <scheme val="minor"/>
      </rPr>
      <t xml:space="preserve">diagram untuk tampilan pada HMI yang sudah terintegrasi dengan SCADA
2. Melampirkan hasil pengecekan lapangan
3. Menambahkan </t>
    </r>
    <r>
      <rPr>
        <i/>
        <sz val="11"/>
        <color theme="1"/>
        <rFont val="Calibri"/>
        <family val="2"/>
        <scheme val="minor"/>
      </rPr>
      <t xml:space="preserve">shop drawing </t>
    </r>
    <r>
      <rPr>
        <sz val="11"/>
        <color theme="1"/>
        <rFont val="Calibri"/>
        <family val="2"/>
        <scheme val="minor"/>
      </rPr>
      <t>atas pekerjaan Capex tambahan yang telah disetujui oleh PAM JAYA ke dalam hasil pemeriksaan dokumen desain akhir
4. Melampirkan list penyedia matrial yang memenuhi standar sertifikasi SNI atau ISO
5. Melampirkan Justifikasi Teknis pada penambahan Capex
6. Membuatkan Evaluasi penambahan Capex terhadap Desain Dasar, Desain Akhir, dan PKS</t>
    </r>
  </si>
  <si>
    <t>SRT-033/INFRAS/KPI-SPAM-JAKARTA/07/2023</t>
  </si>
  <si>
    <t>Penyampaian Laporan Pendahuluan Konsultan Pengawas Indipenden Sistem Penyediaan Air Minum DKI Jakarta</t>
  </si>
  <si>
    <t>Melampirkan 1 eksemplar "Laporan Pendahuluan Konsultan Pengawas Indipenden Sistem Penyediaan Air Minum DKI Jakarta 2023"</t>
  </si>
  <si>
    <t>SRT-031/INFRAS/KPI-SPAM-JAKARTA/07/2023</t>
  </si>
  <si>
    <t>Tanggapan atas Surat ABJ No. ABJ/DIR/EKS/06.23/0305 dan ABJ/DIR/EKS/06.23/0273 tentang Hasil Pemeriksaan Dokumen Desain Akhir Proyek Tambahan Kehandalan Produksi Tahap 1</t>
  </si>
  <si>
    <r>
      <t xml:space="preserve">1. Melampirkan referensi harga dan sumbernya (sesuai dengan detail peralatan yang diajukan oleh ABJ)
2. Melampirkan justifikasi teknis untuk menetapkan kebutuhan BTU AC sesuai dengan luas ruangan yang dipasang BTU AC
3. Menyarankan untuk menggunakan VSD yang kompatibel dengan PLC-nya
4. Menyarankan untuk setiap pekerjaan agar dilengkapi dengan AHSP
5. Menyarankan untuk membuat </t>
    </r>
    <r>
      <rPr>
        <i/>
        <sz val="11"/>
        <color theme="1"/>
        <rFont val="Calibri"/>
        <family val="2"/>
        <scheme val="minor"/>
      </rPr>
      <t xml:space="preserve">shop drawing </t>
    </r>
    <r>
      <rPr>
        <sz val="11"/>
        <color theme="1"/>
        <rFont val="Calibri"/>
        <family val="2"/>
        <scheme val="minor"/>
      </rPr>
      <t xml:space="preserve">untuk pemasangan AC-nya posisi pada </t>
    </r>
    <r>
      <rPr>
        <i/>
        <sz val="11"/>
        <color theme="1"/>
        <rFont val="Calibri"/>
        <family val="2"/>
        <scheme val="minor"/>
      </rPr>
      <t xml:space="preserve">layout </t>
    </r>
    <r>
      <rPr>
        <sz val="11"/>
        <color theme="1"/>
        <rFont val="Calibri"/>
        <family val="2"/>
        <scheme val="minor"/>
      </rPr>
      <t>bangunan di lokasi proyek (mencantumkan gambar)
6. Membuat dasar justifikasi teknis untuk penggantian Rotameter</t>
    </r>
  </si>
  <si>
    <t>SRT-030/INFRAS/KPI-SPAM-JAKARTA/07/2023</t>
  </si>
  <si>
    <t>Tanggapan atas Surat ABJ No. ABJ/DIR/EKS/05.23/0301</t>
  </si>
  <si>
    <r>
      <t xml:space="preserve">1. Memberikan rekomendasi kepada Pihak ABJ tentang hasil tanah galian apabila masih memungkinkan dapat dimanfaatkan dan digunakan untuk menaikkan tingkat level tanah WTP sehingga profil hyolis dan sistem gravitasi dapat berjalan dengan baik
2. Memberikan rekomendasi kepada Pihak ABJ untuk dapat memanfaatkan tanah hasil galian untuk lokasi </t>
    </r>
    <r>
      <rPr>
        <i/>
        <sz val="11"/>
        <color theme="1"/>
        <rFont val="Calibri"/>
        <family val="2"/>
        <scheme val="minor"/>
      </rPr>
      <t xml:space="preserve">Greenfield </t>
    </r>
    <r>
      <rPr>
        <sz val="11"/>
        <color theme="1"/>
        <rFont val="Calibri"/>
        <family val="2"/>
        <scheme val="minor"/>
      </rPr>
      <t xml:space="preserve">lainnya yang membutuhkan penambahan elevasi tanah </t>
    </r>
  </si>
  <si>
    <t>SRT-029/INFRAS/KPI-SPAM-JAKARTA/07/2023</t>
  </si>
  <si>
    <r>
      <t xml:space="preserve">Permohonan dan Permintaan Hak Akses atau </t>
    </r>
    <r>
      <rPr>
        <i/>
        <sz val="11"/>
        <color theme="1"/>
        <rFont val="Calibri"/>
        <family val="2"/>
        <scheme val="minor"/>
      </rPr>
      <t xml:space="preserve">Greencard </t>
    </r>
    <r>
      <rPr>
        <sz val="11"/>
        <color theme="1"/>
        <rFont val="Calibri"/>
        <family val="2"/>
        <scheme val="minor"/>
      </rPr>
      <t>Proyek untuk KPI</t>
    </r>
  </si>
  <si>
    <r>
      <t xml:space="preserve">1. Memberikan hak akses atau </t>
    </r>
    <r>
      <rPr>
        <i/>
        <sz val="11"/>
        <color theme="1"/>
        <rFont val="Calibri"/>
        <family val="2"/>
        <scheme val="minor"/>
      </rPr>
      <t xml:space="preserve">greencard </t>
    </r>
    <r>
      <rPr>
        <sz val="11"/>
        <color theme="1"/>
        <rFont val="Calibri"/>
        <family val="2"/>
        <scheme val="minor"/>
      </rPr>
      <t>proyek ke lokasi yang akan digunakan oleh seluruh karyawan atau pihak yang bekerja yang menjadi satu kesatuan di KPI
2. Memberikan kemudahan kepada KPI dalam menjalankan tugas dan kewajibannya yaitu berupa mendapatkan akses ke lokasi proyek yang dibutuhkan oleh KPI sesuai dengan yang telah ditentukan dalam PKS Induk dan lampiran-lampirannya</t>
    </r>
  </si>
  <si>
    <t>SRT-028/INFRAS/KPI-SPAM-JAKARTA/07/2023</t>
  </si>
  <si>
    <t>Tanggapan atas Surat ABJ No. ABJ/DIR/EKS/07.23/0299 tentang Hasil Pemeriksaan Dokumen Desain Akhir Jatiluhur Hilir - Upgrade Pumping Station IBP Halim</t>
  </si>
  <si>
    <t>1. Lengkapi AHSP setiap item pekerjaan sipil, hindari menggunakan satuan LS
2. Jelaskan spesifikasi material yang digunakan
3. Harga dasar material yang digunakan berdasarkan dari penawaran minimal tiga pembanding</t>
  </si>
  <si>
    <t>SRT-027/INFRAS/KPI-SPAM-JAKARTA/07/2023</t>
  </si>
  <si>
    <t>Tanggapan atas Surat ABJ No. ABJ/DIR/EKS/06.23/0270</t>
  </si>
  <si>
    <r>
      <t xml:space="preserve">1. Menyarankan Pihak ABJ untuk menyesuaikan </t>
    </r>
    <r>
      <rPr>
        <i/>
        <sz val="11"/>
        <color theme="1"/>
        <rFont val="Calibri"/>
        <family val="2"/>
        <scheme val="minor"/>
      </rPr>
      <t xml:space="preserve">shop drawing </t>
    </r>
    <r>
      <rPr>
        <sz val="11"/>
        <color theme="1"/>
        <rFont val="Calibri"/>
        <family val="2"/>
        <scheme val="minor"/>
      </rPr>
      <t xml:space="preserve">dengan paket pekerjaan </t>
    </r>
    <r>
      <rPr>
        <i/>
        <sz val="11"/>
        <color theme="1"/>
        <rFont val="Calibri"/>
        <family val="2"/>
        <scheme val="minor"/>
      </rPr>
      <t xml:space="preserve">Brownfield </t>
    </r>
    <r>
      <rPr>
        <sz val="11"/>
        <color theme="1"/>
        <rFont val="Calibri"/>
        <family val="2"/>
        <scheme val="minor"/>
      </rPr>
      <t xml:space="preserve">2023 </t>
    </r>
    <r>
      <rPr>
        <i/>
        <sz val="11"/>
        <color theme="1"/>
        <rFont val="Calibri"/>
        <family val="2"/>
        <scheme val="minor"/>
      </rPr>
      <t xml:space="preserve">online water quality </t>
    </r>
    <r>
      <rPr>
        <sz val="11"/>
        <color theme="1"/>
        <rFont val="Calibri"/>
        <family val="2"/>
        <scheme val="minor"/>
      </rPr>
      <t xml:space="preserve">di setiap lokasi dan dibuatkan instalasi </t>
    </r>
    <r>
      <rPr>
        <i/>
        <sz val="11"/>
        <color theme="1"/>
        <rFont val="Calibri"/>
        <family val="2"/>
        <scheme val="minor"/>
      </rPr>
      <t xml:space="preserve">site layout </t>
    </r>
    <r>
      <rPr>
        <sz val="11"/>
        <color theme="1"/>
        <rFont val="Calibri"/>
        <family val="2"/>
        <scheme val="minor"/>
      </rPr>
      <t xml:space="preserve">sesuai pekerjaan </t>
    </r>
    <r>
      <rPr>
        <i/>
        <sz val="11"/>
        <color theme="1"/>
        <rFont val="Calibri"/>
        <family val="2"/>
        <scheme val="minor"/>
      </rPr>
      <t xml:space="preserve">brownfield </t>
    </r>
    <r>
      <rPr>
        <sz val="11"/>
        <color theme="1"/>
        <rFont val="Calibri"/>
        <family val="2"/>
        <scheme val="minor"/>
      </rPr>
      <t xml:space="preserve">seperti pada lampiran
a) Pada lokasi Pejompongan 1 tertera 3 </t>
    </r>
    <r>
      <rPr>
        <i/>
        <sz val="11"/>
        <color theme="1"/>
        <rFont val="Calibri"/>
        <family val="2"/>
        <scheme val="minor"/>
      </rPr>
      <t xml:space="preserve">online water quality, </t>
    </r>
    <r>
      <rPr>
        <sz val="11"/>
        <color theme="1"/>
        <rFont val="Calibri"/>
        <family val="2"/>
        <scheme val="minor"/>
      </rPr>
      <t xml:space="preserve">sedangkan pada gambar </t>
    </r>
    <r>
      <rPr>
        <i/>
        <sz val="11"/>
        <color theme="1"/>
        <rFont val="Calibri"/>
        <family val="2"/>
        <scheme val="minor"/>
      </rPr>
      <t xml:space="preserve">shop drawing </t>
    </r>
    <r>
      <rPr>
        <sz val="11"/>
        <color theme="1"/>
        <rFont val="Calibri"/>
        <family val="2"/>
        <scheme val="minor"/>
      </rPr>
      <t xml:space="preserve">tertera 10 </t>
    </r>
    <r>
      <rPr>
        <i/>
        <sz val="11"/>
        <color theme="1"/>
        <rFont val="Calibri"/>
        <family val="2"/>
        <scheme val="minor"/>
      </rPr>
      <t>online water quality</t>
    </r>
    <r>
      <rPr>
        <sz val="11"/>
        <color theme="1"/>
        <rFont val="Calibri"/>
        <family val="2"/>
        <scheme val="minor"/>
      </rPr>
      <t xml:space="preserve">;
b) Pada lokasi Pejompongan 2 tertera 3 </t>
    </r>
    <r>
      <rPr>
        <i/>
        <sz val="11"/>
        <color theme="1"/>
        <rFont val="Calibri"/>
        <family val="2"/>
        <scheme val="minor"/>
      </rPr>
      <t xml:space="preserve">online water quality, </t>
    </r>
    <r>
      <rPr>
        <sz val="11"/>
        <color theme="1"/>
        <rFont val="Calibri"/>
        <family val="2"/>
        <scheme val="minor"/>
      </rPr>
      <t xml:space="preserve">sedangkan pada gambar </t>
    </r>
    <r>
      <rPr>
        <i/>
        <sz val="11"/>
        <color theme="1"/>
        <rFont val="Calibri"/>
        <family val="2"/>
        <scheme val="minor"/>
      </rPr>
      <t xml:space="preserve">shop drawing </t>
    </r>
    <r>
      <rPr>
        <sz val="11"/>
        <color theme="1"/>
        <rFont val="Calibri"/>
        <family val="2"/>
        <scheme val="minor"/>
      </rPr>
      <t xml:space="preserve">tertera 7 </t>
    </r>
    <r>
      <rPr>
        <i/>
        <sz val="11"/>
        <color theme="1"/>
        <rFont val="Calibri"/>
        <family val="2"/>
        <scheme val="minor"/>
      </rPr>
      <t xml:space="preserve">online water quality;
</t>
    </r>
    <r>
      <rPr>
        <sz val="11"/>
        <color theme="1"/>
        <rFont val="Calibri"/>
        <family val="2"/>
        <scheme val="minor"/>
      </rPr>
      <t xml:space="preserve">c) Pada lokasi Pulogadung tertera 3 </t>
    </r>
    <r>
      <rPr>
        <i/>
        <sz val="11"/>
        <color theme="1"/>
        <rFont val="Calibri"/>
        <family val="2"/>
        <scheme val="minor"/>
      </rPr>
      <t xml:space="preserve">online water quality, </t>
    </r>
    <r>
      <rPr>
        <sz val="11"/>
        <color theme="1"/>
        <rFont val="Calibri"/>
        <family val="2"/>
        <scheme val="minor"/>
      </rPr>
      <t xml:space="preserve">sedangkan pada gambar </t>
    </r>
    <r>
      <rPr>
        <i/>
        <sz val="11"/>
        <color theme="1"/>
        <rFont val="Calibri"/>
        <family val="2"/>
        <scheme val="minor"/>
      </rPr>
      <t xml:space="preserve">shop drawing </t>
    </r>
    <r>
      <rPr>
        <sz val="11"/>
        <color theme="1"/>
        <rFont val="Calibri"/>
        <family val="2"/>
        <scheme val="minor"/>
      </rPr>
      <t xml:space="preserve">tertera 14 </t>
    </r>
    <r>
      <rPr>
        <i/>
        <sz val="11"/>
        <color theme="1"/>
        <rFont val="Calibri"/>
        <family val="2"/>
        <scheme val="minor"/>
      </rPr>
      <t xml:space="preserve">online water quality </t>
    </r>
    <r>
      <rPr>
        <sz val="11"/>
        <color theme="1"/>
        <rFont val="Calibri"/>
        <family val="2"/>
        <scheme val="minor"/>
      </rPr>
      <t xml:space="preserve">dengan 2 data </t>
    </r>
    <r>
      <rPr>
        <i/>
        <sz val="11"/>
        <color theme="1"/>
        <rFont val="Calibri"/>
        <family val="2"/>
        <scheme val="minor"/>
      </rPr>
      <t xml:space="preserve">recorder modbus;
</t>
    </r>
    <r>
      <rPr>
        <sz val="11"/>
        <color theme="1"/>
        <rFont val="Calibri"/>
        <family val="2"/>
        <scheme val="minor"/>
      </rPr>
      <t xml:space="preserve">d) Pada lokasi Buaran tertera 3 </t>
    </r>
    <r>
      <rPr>
        <i/>
        <sz val="11"/>
        <color theme="1"/>
        <rFont val="Calibri"/>
        <family val="2"/>
        <scheme val="minor"/>
      </rPr>
      <t xml:space="preserve">online water quality, </t>
    </r>
    <r>
      <rPr>
        <sz val="11"/>
        <color theme="1"/>
        <rFont val="Calibri"/>
        <family val="2"/>
        <scheme val="minor"/>
      </rPr>
      <t xml:space="preserve">sedangkan pada gambar </t>
    </r>
    <r>
      <rPr>
        <i/>
        <sz val="11"/>
        <color theme="1"/>
        <rFont val="Calibri"/>
        <family val="2"/>
        <scheme val="minor"/>
      </rPr>
      <t xml:space="preserve">shop drawing </t>
    </r>
    <r>
      <rPr>
        <sz val="11"/>
        <color theme="1"/>
        <rFont val="Calibri"/>
        <family val="2"/>
        <scheme val="minor"/>
      </rPr>
      <t xml:space="preserve">tertera 14 </t>
    </r>
    <r>
      <rPr>
        <i/>
        <sz val="11"/>
        <color theme="1"/>
        <rFont val="Calibri"/>
        <family val="2"/>
        <scheme val="minor"/>
      </rPr>
      <t xml:space="preserve">online water quality </t>
    </r>
    <r>
      <rPr>
        <sz val="11"/>
        <color theme="1"/>
        <rFont val="Calibri"/>
        <family val="2"/>
        <scheme val="minor"/>
      </rPr>
      <t xml:space="preserve">dengan 2 data </t>
    </r>
    <r>
      <rPr>
        <i/>
        <sz val="11"/>
        <color theme="1"/>
        <rFont val="Calibri"/>
        <family val="2"/>
        <scheme val="minor"/>
      </rPr>
      <t xml:space="preserve">recorder modbus
</t>
    </r>
    <r>
      <rPr>
        <sz val="11"/>
        <color theme="1"/>
        <rFont val="Calibri"/>
        <family val="2"/>
        <scheme val="minor"/>
      </rPr>
      <t xml:space="preserve">2. Harap dibuatkan </t>
    </r>
    <r>
      <rPr>
        <i/>
        <sz val="11"/>
        <color theme="1"/>
        <rFont val="Calibri"/>
        <family val="2"/>
        <scheme val="minor"/>
      </rPr>
      <t xml:space="preserve">shop drawing </t>
    </r>
    <r>
      <rPr>
        <sz val="11"/>
        <color theme="1"/>
        <rFont val="Calibri"/>
        <family val="2"/>
        <scheme val="minor"/>
      </rPr>
      <t xml:space="preserve">yang memuat informasi detail pemasangan </t>
    </r>
    <r>
      <rPr>
        <i/>
        <sz val="11"/>
        <color theme="1"/>
        <rFont val="Calibri"/>
        <family val="2"/>
        <scheme val="minor"/>
      </rPr>
      <t>transmitter</t>
    </r>
    <r>
      <rPr>
        <sz val="11"/>
        <color theme="1"/>
        <rFont val="Calibri"/>
        <family val="2"/>
        <scheme val="minor"/>
      </rPr>
      <t xml:space="preserve">
3. Harap dibuatkan </t>
    </r>
    <r>
      <rPr>
        <i/>
        <sz val="11"/>
        <color theme="1"/>
        <rFont val="Calibri"/>
        <family val="2"/>
        <scheme val="minor"/>
      </rPr>
      <t xml:space="preserve">shop drawing </t>
    </r>
    <r>
      <rPr>
        <sz val="11"/>
        <color theme="1"/>
        <rFont val="Calibri"/>
        <family val="2"/>
        <scheme val="minor"/>
      </rPr>
      <t xml:space="preserve">yang memuat informasi detail sensor-sensor </t>
    </r>
    <r>
      <rPr>
        <i/>
        <sz val="11"/>
        <color theme="1"/>
        <rFont val="Calibri"/>
        <family val="2"/>
        <scheme val="minor"/>
      </rPr>
      <t xml:space="preserve">turbidity </t>
    </r>
    <r>
      <rPr>
        <sz val="11"/>
        <color theme="1"/>
        <rFont val="Calibri"/>
        <family val="2"/>
        <scheme val="minor"/>
      </rPr>
      <t>dan PH akan dipasang</t>
    </r>
  </si>
  <si>
    <t>0815/DIS.01.02/F06 150000/2023</t>
  </si>
  <si>
    <t>PLN</t>
  </si>
  <si>
    <t>Pemberitahuan Pemadaman Tenaga Listrik</t>
  </si>
  <si>
    <t>Pemadaman listrik karena akan ada pekerjaan penambahan instalasi kubikel dan trafo pada Jumat (28/07/2023) di wilayah PDAM Kalimalang</t>
  </si>
  <si>
    <t>2922/TM.10.02</t>
  </si>
  <si>
    <t>Dinas Bina Marga</t>
  </si>
  <si>
    <t>Undangan Peninjauan Lapangan Dalam Rangka Rekomendasi IPPJU Pipa Air Bersih PD PAM Jaya di Lokasi Jl. Raya Kalimalang cs Kota Administrasi Jakarta Timur</t>
  </si>
  <si>
    <t>Undangan peninjauan lapangan dalam rangka permohonan rekomendasi IPPJU dalam rangka penerbitan rekomendasi IPPJU di Jl. Raya Kalimalang</t>
  </si>
  <si>
    <t>12086/KM.03.03</t>
  </si>
  <si>
    <t>PAM JAYA</t>
  </si>
  <si>
    <r>
      <t xml:space="preserve">Penyampaian </t>
    </r>
    <r>
      <rPr>
        <i/>
        <sz val="11"/>
        <color theme="1"/>
        <rFont val="Calibri"/>
        <family val="2"/>
        <scheme val="minor"/>
      </rPr>
      <t xml:space="preserve">Pumping Regime </t>
    </r>
    <r>
      <rPr>
        <sz val="11"/>
        <color theme="1"/>
        <rFont val="Calibri"/>
        <family val="2"/>
        <scheme val="minor"/>
      </rPr>
      <t>Target Keluaran IPA</t>
    </r>
  </si>
  <si>
    <r>
      <t xml:space="preserve">Pumping regime </t>
    </r>
    <r>
      <rPr>
        <sz val="11"/>
        <color theme="1"/>
        <rFont val="Calibri"/>
        <family val="2"/>
        <scheme val="minor"/>
      </rPr>
      <t xml:space="preserve">target keluaran masing-masing instalasi dengan permintaan perubahan </t>
    </r>
    <r>
      <rPr>
        <i/>
        <sz val="11"/>
        <color theme="1"/>
        <rFont val="Calibri"/>
        <family val="2"/>
        <scheme val="minor"/>
      </rPr>
      <t xml:space="preserve">pumping regime </t>
    </r>
    <r>
      <rPr>
        <sz val="11"/>
        <color theme="1"/>
        <rFont val="Calibri"/>
        <family val="2"/>
        <scheme val="minor"/>
      </rPr>
      <t xml:space="preserve">20230720 Sch 2023 IPA1 Jakarta </t>
    </r>
    <r>
      <rPr>
        <i/>
        <sz val="11"/>
        <color theme="1"/>
        <rFont val="Calibri"/>
        <family val="2"/>
        <scheme val="minor"/>
      </rPr>
      <t xml:space="preserve">Line </t>
    </r>
    <r>
      <rPr>
        <sz val="11"/>
        <color theme="1"/>
        <rFont val="Calibri"/>
        <family val="2"/>
        <scheme val="minor"/>
      </rPr>
      <t xml:space="preserve">&amp; Kuningan </t>
    </r>
    <r>
      <rPr>
        <i/>
        <sz val="11"/>
        <color theme="1"/>
        <rFont val="Calibri"/>
        <family val="2"/>
        <scheme val="minor"/>
      </rPr>
      <t xml:space="preserve">Line Set by press </t>
    </r>
    <r>
      <rPr>
        <sz val="11"/>
        <color theme="1"/>
        <rFont val="Calibri"/>
        <family val="2"/>
        <scheme val="minor"/>
      </rPr>
      <t xml:space="preserve">tanpa batasan </t>
    </r>
    <r>
      <rPr>
        <i/>
        <sz val="11"/>
        <color theme="1"/>
        <rFont val="Calibri"/>
        <family val="2"/>
        <scheme val="minor"/>
      </rPr>
      <t xml:space="preserve">flow, </t>
    </r>
    <r>
      <rPr>
        <sz val="11"/>
        <color theme="1"/>
        <rFont val="Calibri"/>
        <family val="2"/>
        <scheme val="minor"/>
      </rPr>
      <t xml:space="preserve">dijadwalkan dimulai pada Kamis (20/07/2023) mulai jam 08.00 sampai dengan pemberitahuan selanjutnya. Perubahan </t>
    </r>
    <r>
      <rPr>
        <i/>
        <sz val="11"/>
        <color theme="1"/>
        <rFont val="Calibri"/>
        <family val="2"/>
        <scheme val="minor"/>
      </rPr>
      <t xml:space="preserve">pumping regime </t>
    </r>
    <r>
      <rPr>
        <sz val="11"/>
        <color theme="1"/>
        <rFont val="Calibri"/>
        <family val="2"/>
        <scheme val="minor"/>
      </rPr>
      <t>akan dilakukan reviu setiap bulan atau sesuai dengan kebutuhan sesuai surat pemberitahuan dari PAM JAYA</t>
    </r>
  </si>
  <si>
    <t>12555/TU.01.05</t>
  </si>
  <si>
    <t>Finalisasi Adendum Kesepakatan Pengakhiran PKS</t>
  </si>
  <si>
    <t>Rapat pembahasan awal Addendum Kesepakatan Pengakhiran PKS PAM JAYA dengan AETRA untuk menyepakati mekanisme awal Addendum</t>
  </si>
  <si>
    <t>11974/PP.00.04</t>
  </si>
  <si>
    <t>Pembuatan DED Proyek PPKK dan Air Curah Tirta Benteng</t>
  </si>
  <si>
    <t>Segera membuat Desain Akhir Proyek PPKK dan Air Curah Tirta Benteng</t>
  </si>
  <si>
    <t>PJP-102/07/2023</t>
  </si>
  <si>
    <t>Kwarsa Hexagon</t>
  </si>
  <si>
    <t>Undangan Asistensi ke-2 Dokumen MRLL dengan Dinas Perhubungan Provinsi DKI Jakarta</t>
  </si>
  <si>
    <t>Undangan perwakilan untuk melaksanakan kegiatan Asistensi ke-2 Dokumen MRLL untuk mendapatkan saran dan masukan dari Pihak Dinas Perhubungan dalam menyetujui rekomendasi mitigasi manajemen dan rekayasa lalu lintas</t>
  </si>
  <si>
    <t>11805/KM.03.03</t>
  </si>
  <si>
    <t>Penyampaian Pumping Regime Target Keluaran IPA</t>
  </si>
  <si>
    <t>Penyampaian pumping regime 20230715 Sch 2023 IPA 2 Set by Pressure tanpa batasan flow dijadwalkan dimulai pada tanggal 15 Juli 2023 jam 08.00 sampai dengan tanggal pemberitahuan selanjutnya</t>
  </si>
  <si>
    <t>12152/KM.03.04</t>
  </si>
  <si>
    <t>Tindak Lanjut Permohonan Pemasangan Sambungan Baru Calon Pelanggan PAM JAYA</t>
  </si>
  <si>
    <t>Melaksanakan pekerjaan pemasangan jaringan di wilayah Kp. Sawah (panjang pipa: 3,5 km; calon pelanggan: 200) dan Kp. Bidara Marunda (panjang pipa: 220 m; calon pelanggan: 50) sebagai bagian dari project bundling, sesuai dengan perjanjian KPS Induk dan Greenfield. Diharapkan dapat menyampaikan desain akhir untuk dapat di review bersama dengan KPI dan disetujui oleh PAM JAYA sebelum dilakukan proses konstruksi. DED pekerjaan tersebut akan diproses melalui proses persetujuan PAM JAYA dan KPI untuk menjadi dasar pelaksanaan pekerjaan tsb</t>
  </si>
  <si>
    <t>11962/KM.01.11</t>
  </si>
  <si>
    <t>Tanggapan atas Usulan Perpanjangan Waktu Survey Aset</t>
  </si>
  <si>
    <t>usulan ABJ terkait perpanjangan jangka waktu pembaruan terhadap Daftar Aset Eksisting tidak dapat disetujui oleh PAM JAYA. ABJ diminta segera mengirimkan pembaharuan terhadap Daftar Aset Eksisting paling lambat 12 September 2023</t>
  </si>
  <si>
    <t>11963/KM.01.11</t>
  </si>
  <si>
    <t>Tanggapan atas Surat ABJ No. 0228 mengenai STNK/SILO Alat Berat</t>
  </si>
  <si>
    <t xml:space="preserve">Alat berat yang merupakan hasil pengadaan dari program rehabilitasi dapat menggunakan nama PAM JAYA di dalam STNK dan SILO </t>
  </si>
  <si>
    <t>11321/KM.01.11</t>
  </si>
  <si>
    <t>Permintaan Perubahan Atas Risk Project Bundling</t>
  </si>
  <si>
    <t>Informasi mengenai penggunaan Pedoman Manajemen Risiko telah disampaikan langsung oleh Pihak PAM JAYA dalam rapat rutin mingguan Project Bundling dan dalam diskusi Tim Risiko PAM JAYA dan Tim Risiko ABJ pada 16/06/2023 dan 07/07/2023. Oleh karena itu diharapkan agar risk register yang dibuat ABJ mengacu pada Pedoman Manajemen Risiko PAM JAYA untuk standarisasi pelaporan</t>
  </si>
  <si>
    <t>11867/KM.02.07</t>
  </si>
  <si>
    <t>Sanksi Denda atas Kegagalan Kinerja Bulan Mei 2023</t>
  </si>
  <si>
    <t>Total sanksi denda atas kegagalan kinerja Mei 2023 sebesar Rp.13.771.473.775. Perhitungan tersebut dilakukan pengecualian atas kinerja yang diakibatkan oleh gangguan listrik PLN, kuantitas air baku dari PJT 2, kondisi penyesuaian dari CDC dan Kinerja Sisa Tekanan pada IPA Pejompongan 1 &amp; 2</t>
  </si>
  <si>
    <t>1160/-075.2</t>
  </si>
  <si>
    <t>PALJAYA</t>
  </si>
  <si>
    <t xml:space="preserve">Penawaran Jasa Layanan Perumda Paljaya </t>
  </si>
  <si>
    <t>Paljaya menawarkan jasa layanan:
1. Jasa layanan penyedotan, pengangkutan, dan pengolahan air limbah domestik dengan tarif niaga sebesar Rp.240.000/m3 (sudah termasuk diskon 20%, belum termasuk pajak 11%) untuk tanki septik di IPA Buaran, Pulogadung, dan Pejompongan 1 &amp; 2 dengan volume penyedotan sesuai dengan data teknis yang sudah diberikan dimasing-masing titik lokasi IPA sehingga bisa dilakukan penyedotan lumpur tinja terjadwal
2. Produk tanki septik modifikasi / Biopal yang dapat mengolah black water dan grey water untuk revitalisasi beberapa titik lokasi septik di IPA Buaran, Pulogadung, dan Pejompongan 1 &amp; 2 yang kondisi sudah rusak sehingga effluent dapat memenuhi baku mutu hasil olahan air limbah sesuai peraturan yang berlaku</t>
  </si>
  <si>
    <t>11721/KM.03.04</t>
  </si>
  <si>
    <t>Hasil Pemeriksaan Dokumen Desain Akhir Prosedur Operasi dan Pemeliharaan terkait SOP Project</t>
  </si>
  <si>
    <t>Melampirkan catatan terkait dengan review dari KPI dan PAM JAYA mengenai Dokumen Desain Akhir Prosedur Operasi dan Pemeliharaan terkait SOP Project</t>
  </si>
  <si>
    <t>11726/KM.01.11</t>
  </si>
  <si>
    <t>Pemberitahuan Survei Perbaikan Aset Produksi Wilayah Timur Mengacu pada Surat PT Aetra Air Jakarta (AAJ) atas Permintaan Ijin Akses Survei Aset</t>
  </si>
  <si>
    <t>PAM JAYA akan melakukan pendampingan survei aset untuk memastikan kondisi aset terkait permintaan perbaikan aset produksi di Wilayah Timur yang dilakukan pada 05/07 - 02/08/2023</t>
  </si>
  <si>
    <t>11019/KM.03.00</t>
  </si>
  <si>
    <t>Surat Teguran ABJ Tidak Memenuhi Ketentuan K3L Bekerja di Ruang Terbatas</t>
  </si>
  <si>
    <t>1. Tidak terdapat petugas K3 ruang terbatas yang mengawasi
2. Terdapat 4 pekerja tidak menggunakan full body hardness
3. Terdapat 2 pekerja yang tidak memakai APD sepatu keselamatan
4. Tidak terdapat dokumen Izin Kerja bekerja di ruang terbatas
5. Tidak terdapat dokumen Job Safety &amp; Environment Analysis bekerja di ruang terbatas</t>
  </si>
  <si>
    <t>2732/TM.10.02</t>
  </si>
  <si>
    <t>Rapat Koordinasi Pemaparan Metode Pelaksanaan Kegiatan SPAM</t>
  </si>
  <si>
    <t>Undangan untuk menindaklanjuti permohonan rekomendasi teknis IPPJU oleh PAM JAYA untuk kegiatan SPAM</t>
  </si>
  <si>
    <t>SRT-026/INFRAS/KPI-SPAM-JAKARTA/07/2023</t>
  </si>
  <si>
    <t>Tanggapan atas Surat ABJ No. ABJ/DIR/EKS/06.23/0276 dan ABJ/DIR/EKS/06.23/0286</t>
  </si>
  <si>
    <t>1. Perlu melengkapi gambar potongan-potongan DED secara detail dengan tampak yang ditampilkan sesuai dengan gambar pompa
2. Perlu melengkapi tampilan dan mencantumkan penjelasan material yang dipakai sebelumnya dan yang diganti pada bagian keterangan gambar pompa
3. Perlu melengkapi keterangan material yang telah diganti pada gambar pompa, dapat berupa tabel yang memuat informasi terkait uraian, volume, satuan, dan status material yang diperbaiki atau diganti</t>
  </si>
  <si>
    <t>SRT-025/INFRAS/KPI-SPAM-JAKARTA/07/2023</t>
  </si>
  <si>
    <t>Hasil Pemeriksaan Dokumen Desain Akhir Karian Serpong dan Buaran 3 Hilir</t>
  </si>
  <si>
    <t>1. Mohon melakukan penyesuaian desain hasil update terakhir yang disesuaikan dengan hasil revisi sinkronisasi proyek
2. Melampirkan filosofi desain, memo desain, spesifikasi teknis dan metoda kerja
3. Menyesuaikan jadwal atau rencana pekerjaan kurva S yang disertakan sebagai alat control progres pekerjaan
4. Menyesuaikan gambar DED yang dibuat dengan RAB
5. Memaparkan dan menjelaskan komunikasi online atau IoT unit yang digunakan pada gambar AdOn Mechanical Meter. Apakah menggunakan modem (Kartu GSM) atau wireless internet
6. Menyatakan dan memaparkan status lokasi pembuangan tanah hasil galian di dalam laporan
7. Mencantumkan AHS pada desain RAB yang menjadi dasar perhitungan, jenis, dan spesifikasi material yang digunakan dapat diketahui dan terkontrol
8. Melampirkan proposal penawaran (apabila ada) dari 3 penawaran vendor yang telah dikaji oleh ABJ atas pengadaan
9. Melampirkan hasil pekerjaan pengujian hidrostatis pipa</t>
  </si>
  <si>
    <t>SRT-024/INFRAS/KPI-SPAM-JAKARTA/07/2023</t>
  </si>
  <si>
    <t>Laporan Perkembangan Pekerjaan</t>
  </si>
  <si>
    <t>ABJ diminta agar menyampaikan laporan perkembangan atas pekerjaan yang dimaksud secara tertulis kepada KPI dan PAM JAYA setiap minggu dalam bentuk tabulasi untuk tiap lokasi proyek dengan menampilkan baris antara rencana dengan realisasi perkembangan pelaksanaan proyek</t>
  </si>
  <si>
    <t>11105/KM.01.11</t>
  </si>
  <si>
    <t>Tanggapan atas Surat Format Laporan Kegiatan Proyek ABJ</t>
  </si>
  <si>
    <t>Standar dokumen laporan mencakup format laporan berkala, tingkat persetujuan laporan, isi dari laporan berkala, pengelolaan laporan, dan dokumen lainnya sebagaimana dokumen lampiran surat ini</t>
  </si>
  <si>
    <t>11104/KM.01.11</t>
  </si>
  <si>
    <t xml:space="preserve">Tanggapan Spesifikasi Teknis Meter Air Sambungan Rumah </t>
  </si>
  <si>
    <t>Penyampaian Surat Penerimaan Pemberitahuan Jaminan Fidusia</t>
  </si>
  <si>
    <t>Penyampaian surat penerimaan pemberitahuan jaminan fidusia yang telah ditandatangani untuk dapat disampaikan kepada Bank OCBC NISP TBK sesuai dengan draft yang telah disepakati sesuai dengan hasil diskusi dengan tim konsultan hukum PAM JAYA</t>
  </si>
  <si>
    <t>10199.WB/KM.03.03</t>
  </si>
  <si>
    <t>Penyampaian pumping regime target keluaran masing-masing instalasi dengan permintaan perubahan pumping regime 20230703 Sch 2023 Trial IPA 2 set by Pressure. Tujuannya untuk menyesuaikan IPA 2 yang semula di set by flow menjadi set by pressure sesuai dengan kesepakatan bundling yang dijadwalkan pada Senin (03/07/2023) jam 08.00 sampai Jumat (07/07/2023) jam 08.00. Hal ini akan direview setiap bulan atau sesuai kebutuhan sesuai surat pemberitahuan dari PAM JAYA</t>
  </si>
  <si>
    <t>10200.WB/KM.03.03</t>
  </si>
  <si>
    <t>Penyampaian pumping regime target keluaran masing-masing instalasi dengan permintaan perubahan pumping regime 20230621 Sch 2023.06 Normal PR Pulogadung. Tujuannya adalah permintaan kenaikan PR IPA Pulogadung untuk suplai PPKK, dijadwalkan dimulai pada Rabu (21/06/2023) jam 18.00 sampai dengan pemberitahuan selanjutnya</t>
  </si>
  <si>
    <t>10024.WB/KM.00.03</t>
  </si>
  <si>
    <t>Hanya menyerahkelolakan peralatan sesuai dengan list terlampir. Peralatan lainnya yang diajukan tidak dapat dipinjamkan karena akan digunakan untuk keperluan operasional di fasilitas produksi lainnya di PAM JAYA</t>
  </si>
  <si>
    <t>10052.WB/KM.00.03</t>
  </si>
  <si>
    <t>Surat Balasan ABJ/DIR/EKS/06.23/0259 Perihal Perawatan Peralatan Produksi IPA Pejompongan 1</t>
  </si>
  <si>
    <t>Menyetujui kegiatan perawatan peralatan pompa distribusi No. 4 line Jakarta di IPA Pejompongan 1 dan akan kami kecualikan perhitungan pengurangan debit selama 5 menit selama kegiatan (Jumat, 30/06/2023)</t>
  </si>
  <si>
    <t>10022.WB/KM.00.03</t>
  </si>
  <si>
    <t xml:space="preserve">Surat Balasan ABJ/DIR/EKS/05.23/0240 Perihal Gangguan Suplai Air Bersih IPA Pejompongan 2 Akibat Gangguan PLN (08/06/2023 jam 01:22 - 01:35 WIB) </t>
  </si>
  <si>
    <t>Menyetujui bahwa kejadian tersebut tersebut merupakan kejadian di luar kendali ABJ sehingga kondisi seperti ini dapat dijustifikasi</t>
  </si>
  <si>
    <t>ABJ/DIR/EKS/07.23/0318</t>
  </si>
  <si>
    <t>Penyampaian Pelaksanaan Kegiatan Pelatihan</t>
  </si>
  <si>
    <t>Pelaksanaan kegiatan pelatihan sertifikasi Bulan Juli 2023:
1. Sertifikasi Petugas Pemadam Kebakaran Kelas D
2. Sertifikasi Petugas K3 Kimia
3. Sertifikasi Petugas P3K
4. Sertifikasi Ahli K3 Umum
5. Sertifikasi Operator Crane Kelas 3</t>
  </si>
  <si>
    <t>Penerima</t>
  </si>
  <si>
    <t>ABJ/DIR/EKS/07.23/0330</t>
  </si>
  <si>
    <t>Pengiriman Dokumen Desain Akhir SPAM Jatiluhur Hilir (PPKK/Kebom Kosong) - Paket CO2, CO3, dan CO4</t>
  </si>
  <si>
    <t>closed</t>
  </si>
  <si>
    <t>Penyampaian DED dan RAB SPAM Jatiluhur Hilir (PPKK/Kebon Kosong) untuk Paket CO2, Paket CO3, dan Paket CO4</t>
  </si>
  <si>
    <t>ABJ/DIR/EKS/07.23/0329</t>
  </si>
  <si>
    <t>Tanggapan atas Surat PAM JAYA No. 12152/KM.03.04 tanggal 20/07/2023 perihal Tindak Lanjut Permohonan Sambungan Baru Calon Pelanggan PAM JAYA</t>
  </si>
  <si>
    <t>Permintaan informasi basic engineering design, spesifikasi pipa jaringan, permintaan waktu 8 minggu untuk pengadaan meter air, penyampaian pertimbangan menggunakan sambungan rumah, memerlukan kesepakatan flow kerja, permintaan pemasangan sambungan baru merupakan bagian perhitungan target sambungan baru</t>
  </si>
  <si>
    <t>ABJ/DIR/EKS/07.23/0328</t>
  </si>
  <si>
    <t>Kunjungan media ke IPA Buaran dan Proyek Buaran 3</t>
  </si>
  <si>
    <t>Permohonan resmi ijin kunjungan dan melakukan dokumentasi pada Rabu (02/08/2023) di IPA Buaran dan Proyek Buaran 3 Hulu</t>
  </si>
  <si>
    <t>ABJ/DIR/EKS/07.23/0306</t>
  </si>
  <si>
    <t>Tanggapan atas Surat PAM JAYA No. 11104/KM.20 tanggal 10/07/2023</t>
  </si>
  <si>
    <t>ABJ/DIR/EKS/07.23/0327</t>
  </si>
  <si>
    <t>Sanksi denda atas kegagalan kinerja Mei 2023</t>
  </si>
  <si>
    <t>Butuh diskusi lebih lanjut karena terdapat selisih perhitungan denda</t>
  </si>
  <si>
    <t>ABJ/DIR/EKS/07.23/0325</t>
  </si>
  <si>
    <t>Tanggapan surat PAM JAYA - Pumping regime IPA Pulogadung</t>
  </si>
  <si>
    <t>1. Rata-rata harian sejak 29/06/2023 adalah 2.6 bar
2. Rata-rata harian sejak 15/07/2023 adalah 2.54 bar
3. Tidak ada perubahan PR sejak 29/06/2023 
4. Permintaan revisi PR rata-rata harian menjadi 2.60 bar</t>
  </si>
  <si>
    <t>ABJ/DIR/EKS/07.23/0324</t>
  </si>
  <si>
    <t>Permohonan konfirmasi Spesifikasi Sambungan Rumah</t>
  </si>
  <si>
    <t>10313/KM.02.20</t>
  </si>
  <si>
    <t>1. Ketentuan SR berlaku 14/10/2022 sedangkan Kepdir 108 baru diterbitkan 
2. Penyampaian dampak atas perubahan kebijakan SR dalam proyek bundling
3. Permohonan konfirmasi atas penyampaian dampak tsb dalam waktu dekat</t>
  </si>
  <si>
    <t>open</t>
  </si>
  <si>
    <t>ABJ/DIR/EKS/07.23/0326</t>
  </si>
  <si>
    <t>Tanggapan atas Surat PAM JAYA 11721/KM.03.04 Tanggal 14/07/2023 perihal Hasil Pemeriksaan Dokumen Desain Akhir Prosedur Operasi dan Pemeliharaan terkait SOP Project</t>
  </si>
  <si>
    <t xml:space="preserve">1. Melampirkan dokumen desain akhir prosedur operasi dan pemeliharaan terkait SOP proyek
2. Melampirkan revisi SOP / IK </t>
  </si>
  <si>
    <t>ABJ/DIR/EKS/07.23/0315</t>
  </si>
  <si>
    <t>Pengiriman Dokumen Desain Akhir SPAM Karian Serpong Hilir (Gombol Paya dan Citra) dan SPAM Jatiluhur Hilir (PPKK/Kebon Kosong)</t>
  </si>
  <si>
    <t>Penyampaian dokumen desain akhir untuk capex tambahan</t>
  </si>
  <si>
    <t>ABJ/DIR/EKS/07.23/0308</t>
  </si>
  <si>
    <t>Laporan kegiatan proyek Buaran 3 Hulu Periode April - Juni 2023</t>
  </si>
  <si>
    <t>Pengiriman laporan harian proyek Buaran 3 Hulu periode April, Mei, dan Juni 2023 untuk membantu KPI memenuhi kewajiban di Perjanjian Konsultan Independen</t>
  </si>
  <si>
    <t>ABJ/DIR/EKS/07.23/0320</t>
  </si>
  <si>
    <t xml:space="preserve">Laporan Brownfield dan Greenfield Kuartal 2 Tahun 2023 ABJ </t>
  </si>
  <si>
    <t>Penyampaian laporan pengawasan perjanjian Brownfield periode kuartal 2 Tahun 2023 dan laporan perkembangan proyek perjanjian Greenfield periode kuartal 2 Tahun 2023</t>
  </si>
  <si>
    <t>ABJ/DIR/EKS/07.23/0321</t>
  </si>
  <si>
    <t>Penyampaian laporan periode kuartal yang tidak diaudit untuk periode Bulan Juni 2023</t>
  </si>
  <si>
    <t>ABJ/DIR/EKS/07.23/0322</t>
  </si>
  <si>
    <t>Laporan kegiatan proyek Buaran 3 Hulu Periode April - Juni 2023 (laporan mingguan dan bulanan)</t>
  </si>
  <si>
    <t>Pengiriman laporan mingguan dan bulanan proyek Buaran 3 Hulu periode April, Mei, dan Juni 2023 untuk membantu KPI memenuhi kewajiban di Perjanjian Konsultan Independen</t>
  </si>
  <si>
    <t>ABJ/DIR/EKS/07.23/0323</t>
  </si>
  <si>
    <t>Permohonan penjadwalan ulang pemadaman sementara aliran listrik</t>
  </si>
  <si>
    <t>Pengajuan permohonan penundaan rencana pemadaman listrik</t>
  </si>
  <si>
    <t>ABJ/DIR/EKS/07.23/0314</t>
  </si>
  <si>
    <t>Tanggapan atas surat PAM JAYA No. 11962/KM.01.11 tanggal 18/07/2023 perihal tanggapan atas usulan perpanjangan waktu survey aset</t>
  </si>
  <si>
    <t>Daftar Aset Eksisting paling lambat harus disampaikan pada 12/09/2023</t>
  </si>
  <si>
    <t>ABJ/DIR/EKS/07.23/0312</t>
  </si>
  <si>
    <t>Penerapan pumping regime berdasar tekanan di IPA Pejompongan I</t>
  </si>
  <si>
    <t>1. ABJ telah melaksanakan PR dengan memaksimalkan proses produksi dan distribusi
2. Risiko terhadap operasional pompa distribusi karena dampak peningkatan flow distribusi
3. Pertimbangan kembali target tekanan yang diminta PAM JAYA</t>
  </si>
  <si>
    <t>ABJ/DIR/EKS/07.23/0313</t>
  </si>
  <si>
    <t>Gangguan Pasokan Listrik (PLN) ke IPA Pejompongan I</t>
  </si>
  <si>
    <t>Penyampaian poin-poin dampak dari gangguan listrik</t>
  </si>
  <si>
    <t>Tanggapan atas Surat PAM JAYA No. 11867/KM.02.07 tanggal 17/07/2023 perihal sanksi denda atas kegagalan kinerja bulan Mei 2023</t>
  </si>
  <si>
    <t>Diskusi lebih lanjut mengenai sanksi dan denda</t>
  </si>
  <si>
    <t>ABJ/DIR/EKS/07.23/0310</t>
  </si>
  <si>
    <t>Efisiensi Produksi IPA Pejompongan 2</t>
  </si>
  <si>
    <t>Penyampaian upaya koordinasi internal ABJ, PAM JAYA, dan PJT 2 untuk memonitor dan berkoordinasi lebih lanjut</t>
  </si>
  <si>
    <t>ABJ/DIR/EKS/07.23/0307</t>
  </si>
  <si>
    <t>Gangguan suplai air baku PJT2 ke IPA Pejompongan 1 &amp; 2</t>
  </si>
  <si>
    <t>ABJ/DIR/EKS/07.23/0305</t>
  </si>
  <si>
    <t>Pengiriman RAB dan DED proyek tambahan capex 2023 tahap 2</t>
  </si>
  <si>
    <t>Penyampaian dokumen RAB dan DED proyek tambahan capex 2023 tahap 2 untuk 5 proyek</t>
  </si>
  <si>
    <t>ABJ/DIR/EKS/07.23/0303</t>
  </si>
  <si>
    <t>Meter air baku IPA Pulogadung</t>
  </si>
  <si>
    <t>Permohonan untuk dilakukan pemeriksaan bersama terhadap flow meter air baku agar dapat dilakukan perbaikan atau penggantian</t>
  </si>
  <si>
    <t>ABJ/DIR/EKS/07.23/0301</t>
  </si>
  <si>
    <t>Kebutuhan lahan untuk penempatan tanah galian dengan kapasitas 74,405.96 m3</t>
  </si>
  <si>
    <t>Penyampaian besaran volume tanah galian pembangunan WTP Buaran 3 yang membutuhkan ketersediaan lahan</t>
  </si>
  <si>
    <t>ABJ/DIR/EKS/07.23/0299</t>
  </si>
  <si>
    <t>Pengiriman RAB dan DED SPAM Jatiluhur Hilir</t>
  </si>
  <si>
    <t>Melampirkan revisi 01 RAB dan DED SPAM Jatiluhur Hilir - upgrade pumping station IBP Halim SPAM Jatiluhur
Melampirkan pekerjaan tambahan biaya persiapan SPAM Jatiluhur Hilir : RAB konsultan pengawas pembiayaan</t>
  </si>
  <si>
    <t>ABJ/DIR/EKS/07.23/0297</t>
  </si>
  <si>
    <t>10809/KM.01.11</t>
  </si>
  <si>
    <t>ABJ/DIR/EKS/07.23/0296</t>
  </si>
  <si>
    <t>Tanggapan atas surat PAM JAYA 10321/KM.01.11 tanggal 26/06/2023</t>
  </si>
  <si>
    <t>Meningkatkan penerapan K3</t>
  </si>
  <si>
    <t>ABJ/DIR/EKS/07.23/0294</t>
  </si>
  <si>
    <t>Usulan perpanjangan waktu survey aset</t>
  </si>
  <si>
    <t>Tanggapan atas surat PAM JAYA No 10809/KM.01.11 tanggal 5/07/2023</t>
  </si>
  <si>
    <t>ABJ/DIR/EKS/07.23/0291</t>
  </si>
  <si>
    <t>Tanggapan atas surat PAM JAYA 9871/KM.02.12 tanggal 21 Juni 2023</t>
  </si>
  <si>
    <t>Menyampaikan poin-poin dari surat teguran atas penyampaian laporan kegiatan proyek</t>
  </si>
  <si>
    <t>permohonan perpanjangan waktu survey aset</t>
  </si>
  <si>
    <t xml:space="preserve">permohonan perpanjangan waktu untuk penyampaian kajian dampak revenue atas penyesuaian jadwal perizinan selama 45 hari kalender  </t>
  </si>
  <si>
    <t>ABJ/DIR/EKS/07.23/0295</t>
  </si>
  <si>
    <t>Pengiriman dokumen prosedur pekerjaan kategori emergency</t>
  </si>
  <si>
    <t>Penyampaian dokumen prosedur pekerjaan kategori emergency</t>
  </si>
  <si>
    <t>ABJ/DIR/EKS/07.23/0292</t>
  </si>
  <si>
    <t>Tanggapan atas surat PAM JAYA No. 10409/KM.03.04 tanggal 27/06/2023</t>
  </si>
  <si>
    <t>Permintaan informasi basic engineering design, spesifikasi pipa jaringan, permintaan waktu 8 minggu untuk pengadaan meter air, penyampaian pertimbangan menggunakan sambungan rumah, memerlukan kesepakatan flow kerja, permintaan pemasangan sambungan baru</t>
  </si>
  <si>
    <t>10021.WB/KM.00.03</t>
  </si>
  <si>
    <t>Surat balasan ABJ/DIR/EKS/05.23/0220 perihal Parameter free chlorine IPA Pejompongan 2</t>
  </si>
  <si>
    <t>Tidak menyetujui permohonan tersebut pengecualian terhadap nilai free chlorine yang kurang ataupun melebihi standar kinerja di IPA Pejompongan 2</t>
  </si>
  <si>
    <t>10023.WB/KM.00.03</t>
  </si>
  <si>
    <t>Penyampaian hasil inspeksi chlorine IPA Pejompongan 1 dan 2 pada 26/06/2023</t>
  </si>
  <si>
    <t>9392/KM.01.11</t>
  </si>
  <si>
    <t>hasil pemeriksaan dokumen desain akhir jatiluhur hilir greenfield</t>
  </si>
  <si>
    <t>permintaan klarifikasi dari ABJ atas review yang dilakukan</t>
  </si>
  <si>
    <t>surat teguran atas penyampaian laporan kegiatan pelaksanaan proyek oleh ABJ</t>
  </si>
  <si>
    <t>teguran perihal format laporan kegiatan pelaksanaan proyek</t>
  </si>
  <si>
    <t>10198/KM.02.00</t>
  </si>
  <si>
    <t>30 Juni 2023</t>
  </si>
  <si>
    <t>Pembayaran air baku PJT II</t>
  </si>
  <si>
    <t>Pembayaran air baku bulan mei 15.138.108.092</t>
  </si>
  <si>
    <t>10717/KM.01.11</t>
  </si>
  <si>
    <t>Penyampaian data jalur pipa air baku IPA Pulogadung</t>
  </si>
  <si>
    <t>penyampaian informasi peta jalur pipa air baku di area IPA pulogadung</t>
  </si>
  <si>
    <t>9871/KM.02.12</t>
  </si>
  <si>
    <t>Kajian dampak revenue atas penyesuaian jadwal perizinan</t>
  </si>
  <si>
    <t>BA pemenuhan persyaratan pendahuluan perjanjian greenfield</t>
  </si>
  <si>
    <t>10083.WB/PA.02.00</t>
  </si>
  <si>
    <t>Kode aset di daftar aset eksisting</t>
  </si>
  <si>
    <t>pemberian kode aset</t>
  </si>
  <si>
    <t>SRT-023/INFRAS/KPI-SPAM-JAKARTA/07/2023</t>
  </si>
  <si>
    <t>tanggapan atas surat ABJ/DIR/EKS/06.23/0234 perihal analisa harga satuan untuk pelaksanaan perjanjian greenfield tertanggal 5/06/2023</t>
  </si>
  <si>
    <t>SRT-022/INFRAS/KPI-SPAM-JAKARTA/07/2023</t>
  </si>
  <si>
    <t>tanggapan surat ABJ/DIR/EKS/05.23/0222 tanggal 26/05/2023, ABJ/DIR/EKS/05.23/0227 tanggal 30/05/2023, dan ABJ/DIR/EKS/06.23/0266 tanggal 26/06/2023</t>
  </si>
  <si>
    <t>10409/KM.03.04</t>
  </si>
  <si>
    <t>melaksanakan pekerjaan pemasangan jaringan di wilayah Jl. Watu Cadas No. 54Q Kel. Batu Ampar Kec. Kramat Jati</t>
  </si>
  <si>
    <t>9778.WB/PS.02.04</t>
  </si>
  <si>
    <t>pembaharuan kebutuhan air 2030</t>
  </si>
  <si>
    <t>perhitungan kebutuhan air 2030 adalah 23.525 lps dengan NRW 30% sehingga kebutuhan suplai air mencapai 33.607 lps</t>
  </si>
  <si>
    <t>9799.WB/TK.03.03</t>
  </si>
  <si>
    <t>Swakelola fasilitas proteksi kebakaran area bundling IPA Pejompongan 1 &amp; 2</t>
  </si>
  <si>
    <t>instruksi untuk seluruh fasilitas proteksi kebakaran dapat berfungsi secara optimum pada saat dibutuhkan</t>
  </si>
  <si>
    <t>9798.WB/TK.03.03</t>
  </si>
  <si>
    <t>pemenuhan persyaratan K3 pada peralatan operasional dalam pengawasan DISNAKER area bundling</t>
  </si>
  <si>
    <t>diminta untuk menerapkan persyaratan peraturan perundang-undangan K3 mengenai uji riksa dan pemenuhan kompetensi operator</t>
  </si>
  <si>
    <t>9501.WB/TK.03.03</t>
  </si>
  <si>
    <t>perbaikan device alarm kebakaran otomatis IPA Pejompongan 2</t>
  </si>
  <si>
    <t xml:space="preserve">melakukan perbaikan pada 15 dari 125 unit device (12%) di instalasi alarm </t>
  </si>
  <si>
    <t>tanggapan atas standar teknis sambungan rumah</t>
  </si>
  <si>
    <t>diharapkan ABJ dapat menindaklanjuti hal-hal terkait dengan standar teknis sambungan rumah dalam proyek bundling</t>
  </si>
  <si>
    <t>9946/KM.01.11</t>
  </si>
  <si>
    <t>tanggapan atas surat ABJ/DIR/EKS/06.23/0251 perihal perhitungan sharing cost PBB tahun 2023 tertanggal 16/06/2023</t>
  </si>
  <si>
    <t xml:space="preserve">pembayaran PBB </t>
  </si>
  <si>
    <t>10312/KM.01.11</t>
  </si>
  <si>
    <t>laporan hasil inspeksi untuk gedung chlorine IPA Buaran dan IPA Pulogadung</t>
  </si>
  <si>
    <t>penyampaian hasil inspeksi yang perlu segera dilakukan perbaikan</t>
  </si>
  <si>
    <t>SRT-021/INFRAS/KPI-SPAM-JAKARTA/06/2023</t>
  </si>
  <si>
    <t>tanggapan atas surat ABJ/DIR/EKS/05.23/0195</t>
  </si>
  <si>
    <t>memberikan tanggapan atas penyampaian RAB pekerjaan persiapan Buaran 3 Hulu - pemindahan aset material PAM JAYA dan pekerjaan turap di area cipinang</t>
  </si>
  <si>
    <t>9896/KM.00.03</t>
  </si>
  <si>
    <t>spesifikasi standar reservoir komunal gombol paya dan reservoir komunal kebon kosong - PPKK kemayoran</t>
  </si>
  <si>
    <t>segera menyampaikan desain akhir DED proyek reservoir komunal gombol paya dan reservoir komunal kebon kosong - PPKK kemayoran</t>
  </si>
  <si>
    <t>750/DE.I-JMRB/VI/2023</t>
  </si>
  <si>
    <t>JASAMARGA</t>
  </si>
  <si>
    <t>Undangan survei lokasi</t>
  </si>
  <si>
    <t>undangan untuk survey lokasi crossing</t>
  </si>
  <si>
    <t>9722/KM.01.11</t>
  </si>
  <si>
    <t>pemberitahuan tata cara operasi dan pemeliharaan intake kanal banjir barat</t>
  </si>
  <si>
    <t>pemberian informasi terkait tata cara operasi dan pemeliharaan alur proses intake kanal banjir barat</t>
  </si>
  <si>
    <t>9359.WB/KM.03.03</t>
  </si>
  <si>
    <t>penyampaian PR target keluaran IPA</t>
  </si>
  <si>
    <t>9101.WB/KM.03.03</t>
  </si>
  <si>
    <t>9154.WB/KM.03.03</t>
  </si>
  <si>
    <t>8632.WB/KM.02.18</t>
  </si>
  <si>
    <t>tanggapan surat penghentian sementara review DED</t>
  </si>
  <si>
    <t>penginformasian kebutuhan air di area Citra dilanjutkan tanpa menunggu penyelesaian studi sinkronisasi</t>
  </si>
  <si>
    <t>8620/KM.03.05</t>
  </si>
  <si>
    <t>pemenuhan daftar persediaan dan vendor</t>
  </si>
  <si>
    <t>8810/KM/01.11</t>
  </si>
  <si>
    <t>tanggapan data analisa harga satuan</t>
  </si>
  <si>
    <t>penyampaian ABJ agar melakukan beberapa hal dalam menganalisa harga satuan</t>
  </si>
  <si>
    <t>8917.WB/KM.03.03</t>
  </si>
  <si>
    <t>03/SK/FA-RR/VI/2023</t>
  </si>
  <si>
    <t>PALYJA</t>
  </si>
  <si>
    <t>pelatihan strategi penagihan piutang air dan non air</t>
  </si>
  <si>
    <t>permintaan narasumber untuk pelatihan strategi penagihan piutang air dan non air</t>
  </si>
  <si>
    <t>8631.WB/KM.03.03</t>
  </si>
  <si>
    <t>8793.WB/KM.03.03</t>
  </si>
  <si>
    <t>8824.WB/KM.03.03</t>
  </si>
  <si>
    <t>8370.WB/KM.03.03</t>
  </si>
  <si>
    <t>7126.WB/KM.03.03</t>
  </si>
  <si>
    <t>7191.WB/KM.03.03</t>
  </si>
  <si>
    <t>7414.WB/KM.03.03</t>
  </si>
  <si>
    <t>9392.WB/KM.02.24</t>
  </si>
  <si>
    <t>tanggapan atas format laporan kegiatan pelaksanaan proyek</t>
  </si>
  <si>
    <t>penyampaian tanggapan atas surat ABJ/DIR/EKS/05.23/0224 tertanggal 29/05/2023 perihal format laporan kegiatan pelaksanaan proyek</t>
  </si>
  <si>
    <t>9307/KM.03.04</t>
  </si>
  <si>
    <t>tanggapan atas surat ABJ/DIR/EKS/05.23/0184 tentang penyampaian jadwal perolehan sertifikasi ISO sesuai dengan lampiran 15 brownfield no 5</t>
  </si>
  <si>
    <t>permintaan ABJ menerapkan sistem manajemen K3 berdasarkan PP no 50/2012</t>
  </si>
  <si>
    <t>daftar aset eksisting</t>
  </si>
  <si>
    <t>penyampaian daftar aset eksisting</t>
  </si>
  <si>
    <t>9068/TU.01.15</t>
  </si>
  <si>
    <t>tindak lanjut nota kesepahaman PAM JAYA dan PPK kemayoran</t>
  </si>
  <si>
    <t>8984/TU.01.05</t>
  </si>
  <si>
    <t>notulen rapat jakarta winter hero 2023</t>
  </si>
  <si>
    <t>penyampaian risalah rapat</t>
  </si>
  <si>
    <t>005/297.0/DBMSDA.Bimar</t>
  </si>
  <si>
    <t xml:space="preserve">rapat koordinasi </t>
  </si>
  <si>
    <t>undangan rapat koordinasi iPPJU</t>
  </si>
  <si>
    <t>7878.WB/TK.03.03</t>
  </si>
  <si>
    <t>penyediaan suplai daya listrik pompa elektrik rumah pompa hidran instalasi pengolahan air pejompongan 1 &amp; 2</t>
  </si>
  <si>
    <t>ABJ diminta untuk menyediakan suplai daya listrik pompa elektrik di rumah pompa hidran instalasi pengolahan air pejompongan 1&amp;2</t>
  </si>
  <si>
    <t>7500/KM.03.00</t>
  </si>
  <si>
    <t>surat teguran ABJ - kebocoran sistim klorin IPA pejompongan 2 pada 22/05/2023</t>
  </si>
  <si>
    <t>ABJ diminta untuk memperhatikan dan mematuhi kaidah K3L</t>
  </si>
  <si>
    <t>8032/KM.0.03</t>
  </si>
  <si>
    <t>pembangunan reservoir komunal gombol paya dan reservoir komunal kebon kosong - PPKK kemayoran</t>
  </si>
  <si>
    <t>266/HP/MD-RR/V/2023</t>
  </si>
  <si>
    <t>penyampaian harga pembelian sparepart milik PALYJA</t>
  </si>
  <si>
    <t>melampirkan daftar harga pembelian sparepart milik PALYJA yang dibeli oleh ABJ</t>
  </si>
  <si>
    <t>7507/PP.00.02</t>
  </si>
  <si>
    <t>permohonan ABD KCIC</t>
  </si>
  <si>
    <t>penyampaian informasi pemasangan pipa pada proyek Buaran 3 Hilir yang akan melewati jalur KCIC</t>
  </si>
  <si>
    <t>permohonan dokumen copy sertifikat kepemilikan lahan TPU Pegadungan sebagai lokasi titik serah dan reservoir SPAM Regional Karian Serpong</t>
  </si>
  <si>
    <t>diperlukan copy sertifikat kepemilikan untuk pengurusan perizinan AMDAL pembangunan sistem distribusi hilir SPAM Regional Karian Serpong dan IMB reservoir Pegadungan</t>
  </si>
  <si>
    <t>7964/KM.01.11</t>
  </si>
  <si>
    <t>teknologi pengolahan air IPA produksi baru - Buaran 3</t>
  </si>
  <si>
    <t>penyampaian terkait desain teknologi IPA produksi baru - Buaran 3</t>
  </si>
  <si>
    <t>UM.0102-CA/253</t>
  </si>
  <si>
    <t>PUPR</t>
  </si>
  <si>
    <t>undangan rapat pembahasan usulan penempatan titik serah hilir DKI Jakarta pada proyek KPBU SPAM regional Jatiluhur I</t>
  </si>
  <si>
    <t>7617/KM.03.04</t>
  </si>
  <si>
    <t>surat teguran ABJ tidak memenuhi APD</t>
  </si>
  <si>
    <t>temuan pekerja ABJ tidak memenuhi standar APD</t>
  </si>
  <si>
    <t>6159.WB/TK.00.02</t>
  </si>
  <si>
    <t>prosedur hak akses pihak berwenang</t>
  </si>
  <si>
    <t>melampirkan hasil review SOP hak akses pihak berwenang</t>
  </si>
  <si>
    <t>6951.WB/KM.03.03</t>
  </si>
  <si>
    <t>7084/TU.01.05</t>
  </si>
  <si>
    <t>undangan pra pembahasan formulir KA AMDAL pembangunan DC Semanan dan jaringan distribusi sistem hilir SPAM regional Karian Serpong di Jakarta</t>
  </si>
  <si>
    <t>6438/PP.00.02</t>
  </si>
  <si>
    <t>permohonan terkait penyesuaian design drawing typical sambungan rumah dengan standar teknis sambungan rumah PAM JAYA</t>
  </si>
  <si>
    <t>ABJ perlu melakukan penyesuaian terhadap design drawing typical sambungan rumah dengan standar teknis sambungan rumah PAM JAYA</t>
  </si>
  <si>
    <t>5912.WB/TK.00.02</t>
  </si>
  <si>
    <t>SOP pengawasan produksi</t>
  </si>
  <si>
    <t>terlampir SOP pengawasan produksi beserta IK dan jadwal audit proses</t>
  </si>
  <si>
    <t>6797/KM.03.04</t>
  </si>
  <si>
    <t>permintaan timeline sertifikasi sistem manajemen dan rekomendasi penerapan SMK3L kepada ABJ</t>
  </si>
  <si>
    <t>6636/PM.03.00</t>
  </si>
  <si>
    <t>permohonan arahan untuk proses perubahan pemrakarsa dokumen AMDAL</t>
  </si>
  <si>
    <t>6631/KM.03.04</t>
  </si>
  <si>
    <t>permintaan tanggapan atas risk project bundling</t>
  </si>
  <si>
    <t>6635/KP.04.03</t>
  </si>
  <si>
    <t>konfirmasi penggantian peserta magang</t>
  </si>
  <si>
    <t>pelaksanaan magang berikut pesertanya mengikuti komposisi sebelumnya</t>
  </si>
  <si>
    <t>memberikan salinan daftar persediaan dan vendor</t>
  </si>
  <si>
    <t>6592/KM.03.04</t>
  </si>
  <si>
    <t>5911.WB/TU.01.06</t>
  </si>
  <si>
    <t>risalah rapat koordinasi PAM JAYA - ABJ 19/04/2023 terkait struktur organisasi, layout banjir kanal, sertifikasi operator, training, jadwal stock take inventory, frekuensi analisis regime</t>
  </si>
  <si>
    <t>melampirkan risalah rapat</t>
  </si>
  <si>
    <t>5432.WB/PP.01.01</t>
  </si>
  <si>
    <t>permohonan dashboard monitoring dan format laporan analisis/catatan untuk pelaksanaan proyek skema bundling</t>
  </si>
  <si>
    <t>segera menyampaikan dashboard monitoring dan format laporan analisis/catatan untuk pelaksanaan proyek skema bundling</t>
  </si>
  <si>
    <t>5804/KH.00.01</t>
  </si>
  <si>
    <t>permohonan pertemuan konsultasi masyarakat untuk kegiatan penyusunan dokumen lingkungan AMDAL SPAM Buaran 3</t>
  </si>
  <si>
    <t>pertemuan konsultasi masyarakat untuk kegiatan penyusunan dokumen lingkungan AMDAL SPAM Buaran 3</t>
  </si>
  <si>
    <t>6214/KM/01.11</t>
  </si>
  <si>
    <t>5879/KM.02.09</t>
  </si>
  <si>
    <t>persiapan tanggal operasi komersial fasilitas eksisting yang dijadwalkan</t>
  </si>
  <si>
    <t>tanggal operasi komersial fasilitas eksisting dilakukan pada 03/05/2023</t>
  </si>
  <si>
    <t>5906/KM.01.11</t>
  </si>
  <si>
    <t>tanggapan surat pengiriman dokumen desain intake Buaran 3</t>
  </si>
  <si>
    <t>penerimaan dokumen desain intake Buaran 3 oleh PAM JAYA</t>
  </si>
  <si>
    <t>4351/KM.03.04</t>
  </si>
  <si>
    <t>tanggapan surat ABJ no 0117</t>
  </si>
  <si>
    <t>PAM JAYA tidak menyetujui usulan ABJ untuk merubah dasar perhitungan polis asuransi dan PAM JAYA meminta ABJ untuk tetap mengikuti sesuai PKS</t>
  </si>
  <si>
    <t>5734/KM.03.04</t>
  </si>
  <si>
    <t>tanggapan surat penyampaian SOP</t>
  </si>
  <si>
    <t>tanggapan ABJ/DIR/EKS/03.23/066 tanggal 3/03/2023, telah dilakukan kajian terhadap dokumen prosedur operasional dan pemeliharaan IPA sesuai dokumen desain akhir yang dikirimkan ABJ</t>
  </si>
  <si>
    <t>5785/KM.01.11</t>
  </si>
  <si>
    <t>relokasi bangunan di lokasi IPA Buaran 3</t>
  </si>
  <si>
    <t>merujuk pada ABJ/DIR/EKS/01.23/030 tanggal 30/01/2023 perihal pekerjaan IPA Buaran 3 dan relokasi IPA Buaran, disepakati relokasi dan pembangunan kembali akan dilakukan oleh ABJ</t>
  </si>
  <si>
    <t>5789/KM.01.11</t>
  </si>
  <si>
    <t>penguasaan lahan intake Buaran 3</t>
  </si>
  <si>
    <t>penyampaian bahwa pihak pertama telah menguasai lokasi IPA SPAM Buaran 3</t>
  </si>
  <si>
    <t>e-0192/UD.02.05</t>
  </si>
  <si>
    <t>BPBUMD</t>
  </si>
  <si>
    <t>audiensi ABJ</t>
  </si>
  <si>
    <t xml:space="preserve">tanggapan atas surat ABJ/DIR/EKS/03.23/082 tanggal 13/03/2023 perihal permohonan audiensi ABJ </t>
  </si>
  <si>
    <t>3084/TM14.04</t>
  </si>
  <si>
    <t>DLH</t>
  </si>
  <si>
    <t>tanggapan permohonan arahan persetujuan lingkungan ABJ</t>
  </si>
  <si>
    <t xml:space="preserve">sehubungan dengan surat ABJ/DIR/EKS/03.23/090 tanggal 15/03/2023 perihal permohonan arahan perizinan lingkungan, ABJ wajib mengajukan perubahan persetujuan lingkungan kepada KLHK </t>
  </si>
  <si>
    <t>239/RD/MD-RR/IV/2023</t>
  </si>
  <si>
    <t>surat penawaran harga lisensi perangkat lunak WaterGEMS</t>
  </si>
  <si>
    <t>4326/TU.01.05</t>
  </si>
  <si>
    <t>undangan groundbreaking IPA Buaran 3</t>
  </si>
  <si>
    <t>005/2197/DinasLH.TLPKLH</t>
  </si>
  <si>
    <t>undangan rapat koordinasi persiapan konsultasi publik</t>
  </si>
  <si>
    <t>4816/KM.01.04</t>
  </si>
  <si>
    <t>tanggapan atas dokumen desain akhir dan penyampaian hasil kajian dokumen desain akhir perjanjian skema bundling</t>
  </si>
  <si>
    <t>SRT-006/INFRAS/SPAM-JAKARTA/04/2023</t>
  </si>
  <si>
    <t>permohonan kelengkapan dokumen</t>
  </si>
  <si>
    <t>permintaan pengiriman dokumen-dokumen berdasarkan MoM pada tanggal 28/03/2023</t>
  </si>
  <si>
    <t>237/RD/MD/IV/2023</t>
  </si>
  <si>
    <t>persetujuan penyalinan data scada PALYJA</t>
  </si>
  <si>
    <t>merujuk surat ABJ/DIR/EKS/01.23/007 tanggal 9/01/2023 perihal permohonan ijin terkait data scada PALYJA, oleh karena itu permintaan tsb disetujui</t>
  </si>
  <si>
    <t>4462/KM.00.03</t>
  </si>
  <si>
    <t>tanggapan surat ABJ no 091</t>
  </si>
  <si>
    <t>menanggapi surat ABJ/DIR/EKS/03.23/091 tanggal 15/03/2023 perihal tindak lanjut pemberitahuan jaminan fidusia, permintaan penjelasan lebih lanjut dari beberapa poin dokumen</t>
  </si>
  <si>
    <t>4659/KM.00.03</t>
  </si>
  <si>
    <t>tanggapan surat ABJ/DIR/EKS/02.23/040 tanggal 09/02/2023 perihal permohonan konfirmasi spesifikasi meter air</t>
  </si>
  <si>
    <t>ABJ/DIR/EKS/07.23/0325
ABJ/DIR/EKS/07.23/0312</t>
  </si>
  <si>
    <t>ABJ/DIR/EKS/07.23/0293</t>
  </si>
  <si>
    <t>klarifikasi dan tanggapan atas review PAM JAYA atas tambahan anggaran capex 2023</t>
  </si>
  <si>
    <t>penyampaian klarifikasi dan tanggapan atas review PAM JAYA</t>
  </si>
  <si>
    <t>ABJ/DIR/EKS/07.23/0285</t>
  </si>
  <si>
    <t>tagihan air curah periode Juni 2023</t>
  </si>
  <si>
    <t>penyampaian mengenai rekening proyek dan rekening tagihan</t>
  </si>
  <si>
    <t>ABJ/DIR/EKS/07.23/0279</t>
  </si>
  <si>
    <t>permohonan peminjaman dokumen AMDAL proyek penyediaan dan pelayanan air bersih di wilayah barat Jakarta</t>
  </si>
  <si>
    <t>permohonan peminjaman dokumen AMDAL untuk pengurusan ijin persetujuan lingkungan</t>
  </si>
  <si>
    <t>ABJ/DIR/EKS/07.23/0286</t>
  </si>
  <si>
    <t>penyampaian gambar keadaan terpasang proyek rehabilitasi</t>
  </si>
  <si>
    <t>ABJ/DIR/EKS/07.23/0287</t>
  </si>
  <si>
    <t>perawatan peralatan produksi IPA Pejompongan I</t>
  </si>
  <si>
    <t>penyampaian perawatan peralatan produksi IPA Pejompongan I</t>
  </si>
  <si>
    <t>ABJ/DIR/EKS/07.23/0280</t>
  </si>
  <si>
    <t>pembatasan nilai rata-rata PR harian IPA Pulogadung</t>
  </si>
  <si>
    <t>penyampaian terkait pembatasan nilai rata-rata PR harian IPA Pulogadung</t>
  </si>
  <si>
    <t>ABJ/DIR/EKS/06.23/0278</t>
  </si>
  <si>
    <t>implementasi peniadaan denda kinerja tekanan akibat pemompaan IPA Buaran 2 mengikuti permintaan CDC</t>
  </si>
  <si>
    <t>penyampaian poin-poin implementasi peniadaan denda kinerja tekanan akibat pemompaan IPA Buaran 2 mengikuti permintaan CDC</t>
  </si>
  <si>
    <t>ABJ/DIR/EKS/06.23/0277</t>
  </si>
  <si>
    <t>penyampaian informasi adanya gangguan suplai air baku</t>
  </si>
  <si>
    <t>ABJ/DIR/EKS/06.23/0276</t>
  </si>
  <si>
    <t>shop drawing proyek rehabilitasi</t>
  </si>
  <si>
    <t>penyampaian shop drawing proyek rehabilitasi</t>
  </si>
  <si>
    <t>ABJ/DIR/EKS/06.23/0273</t>
  </si>
  <si>
    <t>penyampaian dokumen RAB capex kehandalan produksi</t>
  </si>
  <si>
    <t>ABJ/DIR/EKS/06.23/0272</t>
  </si>
  <si>
    <t>tanggapan atas surat SRT-021/INFRAS/SPAM-JAKARTA/06/2023</t>
  </si>
  <si>
    <t>ABJ/DIR/EKS/06.23/0275</t>
  </si>
  <si>
    <t>permohonan konfirmasi data terkait rencana pembangunan reservoir pegadungan (JD Karian - Serpong)</t>
  </si>
  <si>
    <t>permintaan data karena berkaitan dengan paket pembangunan jaringan pipa lainnya yang berhubungan dengan reservoir tersebut</t>
  </si>
  <si>
    <t>ABJ/DIR/EKS/06.23/0274</t>
  </si>
  <si>
    <t>penjelasan detail perihal sensor amoniak endress &amp; hauser dan rekomendasi sertifikasi KLHK</t>
  </si>
  <si>
    <t>memberikan informasi tindak lanjut dari rapat koordinasi mingguan PAM JAYA dan ABJ</t>
  </si>
  <si>
    <t>ABJ/DIR/EKS/06.23/0271</t>
  </si>
  <si>
    <t>standar sambungan jaringan pipa - aksesoris pipa di dalam tanah</t>
  </si>
  <si>
    <t>penyampaian usulan standar sambungan jaringan pipa - aksesoris pipa di dalam tanah</t>
  </si>
  <si>
    <t>ABJ/DIR/EKS/06.23/0270</t>
  </si>
  <si>
    <t>permintaan tanggapan PAM JAYA atas surat ABJ/DIR/EKS/05.23/0228</t>
  </si>
  <si>
    <t>dalam 14 hari kalender sejak surat ini diterima PAM JAYA, namun ABJ belum menerima tanggapan tertulis maka akan dilakukan proses pendaftaran STNK dan/atau SILO atas nama ABJ</t>
  </si>
  <si>
    <t>reminder 14 hari kerja</t>
  </si>
  <si>
    <t>ABJ/DIR/EKS/06.23/0269</t>
  </si>
  <si>
    <t>uji pengoperasian rehabilitasi proyek pompa air baku no.5 Pulogadung</t>
  </si>
  <si>
    <t>penyampaian uji pengoperasian rehabilitasi proyek pompa air baku no.5 Pulogadung</t>
  </si>
  <si>
    <t>ABJ/DIR/EKS/06.23/0266</t>
  </si>
  <si>
    <t>penyampaian gambar keadaan terpasang proyek integrasi SCADA</t>
  </si>
  <si>
    <t>ABJ/DIR/EKS/06.22/0261</t>
  </si>
  <si>
    <t>Masjid Al Marzuqiyah</t>
  </si>
  <si>
    <t>pemberian hewan qurban ABJ</t>
  </si>
  <si>
    <t>ABJ/DIR/EKS/06.23/0264</t>
  </si>
  <si>
    <t>permohonan perpanjangan periode kajian dan analisa terkait berita acara kesepakatan terkait perubahan jadwal persetujuan perizinan yang diperlukan</t>
  </si>
  <si>
    <t>mengajukan perpanjangan 45 hari kalender terhitung sejak berakhirnya periode kajian dan analisa</t>
  </si>
  <si>
    <t>pengajuan 45 hari kalender</t>
  </si>
  <si>
    <t>ABJ/DIR/EKS/06.23/0235</t>
  </si>
  <si>
    <t>tagihan air curah periode Mei 2023</t>
  </si>
  <si>
    <t>penyampaian tagihan air curah periode Mei 2023</t>
  </si>
  <si>
    <t>ABJ/DIR/EKS/06.23/0259</t>
  </si>
  <si>
    <t>penyampaian hal-hal mengenai perawatan peralatan produksi IPA Pejompongan I</t>
  </si>
  <si>
    <t>ABJ/DIR/EKS/06.23/0254</t>
  </si>
  <si>
    <t>permohonan kerja sama pengelolaan limbah domestik IPA</t>
  </si>
  <si>
    <t>PERUMDA PALJAYA</t>
  </si>
  <si>
    <t>penyampaian rencana kerja sama dengan Palyja untuk melakukan pengelolaan limbah domestik IPA</t>
  </si>
  <si>
    <t>ABJ/DIR/EKS/06.23/0257</t>
  </si>
  <si>
    <t>permohonan bantuan untuk pengajuan izin PBG intake Buaran 3</t>
  </si>
  <si>
    <t>penyampaian bahwa membutuhkan dokumen bukti kepemilikan lahan sebagai persyaratan dalam pembuatan IRK</t>
  </si>
  <si>
    <t>ABJ/DIR/EKS/06.23/0255</t>
  </si>
  <si>
    <t>konsumsi listrik IPA Pulogadung</t>
  </si>
  <si>
    <t>penyampaian konsumsi listrik IPA Pulogadung</t>
  </si>
  <si>
    <t>ABJ/DIR/EKS/06.23/0252</t>
  </si>
  <si>
    <t>tanggapan atas surat PAM JAYA 7964/KM.01.11</t>
  </si>
  <si>
    <t>mengusulkan kepada tim PAM JAYA untuk dapat melakukan review terhadap teknologi Suez dengan melakukan kunjungan langsung ke China</t>
  </si>
  <si>
    <t>ABJ/DIR/EKS/06.23/0253</t>
  </si>
  <si>
    <t>PATEN</t>
  </si>
  <si>
    <t>tanggapan atas surat PATEN no 03/SK/FA-RR/VI/2023</t>
  </si>
  <si>
    <t>konfirmasi kehadiran narasumber</t>
  </si>
  <si>
    <t>ABJ/DIR/EKS/06.23/0251</t>
  </si>
  <si>
    <t>perhitungan sharing cost PBB tahun 2023</t>
  </si>
  <si>
    <t>melampirkan detail perhitungan sharing cost PBB tahun 2023</t>
  </si>
  <si>
    <t>ABJ/DIR/EKS/06.23/0249</t>
  </si>
  <si>
    <t>pemberitahuan pekerjaan pembangunan proyek Buaran 3 Hulu</t>
  </si>
  <si>
    <t>permintaan untuk melakukan pemindahan kendaraan operasional PAM JAYA maupun kendaraan pribadi karyawan PAM JAYA yang berada di sekitar area tersebut</t>
  </si>
  <si>
    <t>ABJ/DIR/EKS/06.23/0247</t>
  </si>
  <si>
    <t>konsinyering studi sinkronisasi</t>
  </si>
  <si>
    <t>pemberitahuan adanya kegiatan konsinyering studi sinkronisasi</t>
  </si>
  <si>
    <t>ABJ/DIR/EKS/06.23/0244</t>
  </si>
  <si>
    <t>tanggapan atas surat PAM JAYA no 6631/KM.03.04</t>
  </si>
  <si>
    <t>melampirkan risk register untuk proyek bundling</t>
  </si>
  <si>
    <t>ABJ/DIR/EKS/06.23/0246</t>
  </si>
  <si>
    <t>tanggapan atas surat PAM JAYA no 8984/TU.01.05</t>
  </si>
  <si>
    <t>penyampaian permohonan maaf ABJ belum dapat berpartisipasi dalam pembiayan Jakarta Water Hero 2023</t>
  </si>
  <si>
    <t xml:space="preserve">
secepatnya dalam waktu dekat</t>
  </si>
  <si>
    <t>ABJ/DIR/EKS/06.23/0243</t>
  </si>
  <si>
    <t>daftar proyek tambahan anggaran CAPEX 2023</t>
  </si>
  <si>
    <t>melampirkan daftar proyek tambahan anggaran CAPEX 2023</t>
  </si>
  <si>
    <t>ABJ/DIR/EKS/06.23/0239</t>
  </si>
  <si>
    <t>pengiriman dokumen usulan prosedur pekerjaan kategori emergency</t>
  </si>
  <si>
    <t>ABJ/DIR/EKS/06.23/0240</t>
  </si>
  <si>
    <t>gangguan suplai air bersih IPA Pejompongan 2 akibat gangguan PLN (8/06/2023 01:22-01:35)</t>
  </si>
  <si>
    <t>menginformasikan telah terjadi gangguan listrik di lokasi tersebut</t>
  </si>
  <si>
    <t>ABJ/DIR/EKS/06.23/0238</t>
  </si>
  <si>
    <t>daftar aset eksisting dari PAM JAYA</t>
  </si>
  <si>
    <t>penyampaian daftar aset eksisting dari PAM JAYA</t>
  </si>
  <si>
    <t>ABJ/DIR/EKS/06.23/0236</t>
  </si>
  <si>
    <t>hasil pengukuran kualitas air IPA Pulogadung</t>
  </si>
  <si>
    <t>3826.WB/TU.01.06</t>
  </si>
  <si>
    <t>penyampaian hasil pengukuran kualitas air IPA Pulogadung</t>
  </si>
  <si>
    <t>ABJ/DIR/EKS/06.23/0234</t>
  </si>
  <si>
    <t>analisa harga satuan untuk pelaksanaan perjanjian greenfield</t>
  </si>
  <si>
    <t>penyampaian data mengenai analisa harga satuan untuk pelaksanaan perjanjian greenfield</t>
  </si>
  <si>
    <t>ABJ/DIR/EKS/06.23/0231</t>
  </si>
  <si>
    <t>dokumen DED proyek tambahan kehandalan produksi (tahap 1)</t>
  </si>
  <si>
    <t>penyampaian dokumen DED proyek tambahan kehandalan produksi (tahap 1)</t>
  </si>
  <si>
    <t>ABJ/DIR/EKS/06.23/0230</t>
  </si>
  <si>
    <t>tanggapan atas surat PAM JAYA 7500/KM.03.00 tanggal 22/05/2023</t>
  </si>
  <si>
    <t>penggunaan nama ABJ dalam STNK dan/atau SILO alat berat</t>
  </si>
  <si>
    <t>ABJ/DIR/EKS/06.23/0232</t>
  </si>
  <si>
    <t>permohonan data jalur pipa air baku IPA Pulogadung</t>
  </si>
  <si>
    <t>permohonan data jalur pipa air baku IPA Pulogadung yang akan digunakan untuk basis data dalam melaksanakan pekerjaan tersebut</t>
  </si>
  <si>
    <t>ABJ/DIR/EKS/05.23/0228</t>
  </si>
  <si>
    <t>ABJ/DIR/EKS/05.23/0226</t>
  </si>
  <si>
    <t>ABJ/DIR/EKS/05.23/0230</t>
  </si>
  <si>
    <t>sertifikasi peralatan di IPA eksisting</t>
  </si>
  <si>
    <t>akan melakukan sertifikasi peralatan di IPA eksisting apabila ada yang sudah melewati batas masa berlakunya</t>
  </si>
  <si>
    <t>ABJ/DIR/EKS/06.23/0229</t>
  </si>
  <si>
    <t>kondisi pompa air baku, pompa distribusi dan AC ruang VSD distribusi IPA Pulogadung</t>
  </si>
  <si>
    <t>penyampaian kondisi pompa air baku, pompa distribusi dan AC ruang VSD distribusi IPA Pulogadung</t>
  </si>
  <si>
    <t>ABJ/DIR/EKS/05.23/0225</t>
  </si>
  <si>
    <t>kebutuhan lahan penempatan tanah galian pembangunan Buaran 3 Hulu</t>
  </si>
  <si>
    <t>penyampaian kebutuhan lahan penempatan tanah galian pembangunan Buaran 3 Hulu</t>
  </si>
  <si>
    <t>ABJ/DIR/EKS/05.23/0227</t>
  </si>
  <si>
    <t xml:space="preserve">shop drawing SCADA </t>
  </si>
  <si>
    <t xml:space="preserve">penyampaian lampiran shop drawing SCADA </t>
  </si>
  <si>
    <t>ABJ/DIR/EKS/05.23/0224</t>
  </si>
  <si>
    <t>format laporan kegiatan pelaksanaan proyek</t>
  </si>
  <si>
    <t>SRT-034/INFRAS/KPI-SPAM-JAKARTA/07/2023
SRT-031/INFRAS/KPI-SPAM-JAKARTA/07/2023</t>
  </si>
  <si>
    <t>ABJ/DIR/EKS/05.23/0220</t>
  </si>
  <si>
    <t>ABJ/DIR/EKS/05.23/0222</t>
  </si>
  <si>
    <t>ABJ/DIR/EKS/05.23/0195</t>
  </si>
  <si>
    <t>ABJ/DIR/EKS/05.23/0184</t>
  </si>
  <si>
    <t>ABJ/DIR/EKS/01.23/030</t>
  </si>
  <si>
    <t>ABJ/DIR/EKS/03.23/082</t>
  </si>
  <si>
    <t>ABJ/DIR/EKS/03.23/090</t>
  </si>
  <si>
    <t>melampirkan penawaran harga WaterGAMES sebagai tanggapan dari surat ABJ/DIR/EKS/04.23/0137</t>
  </si>
  <si>
    <t>ABJ/DIR/EKS/04.23/0137</t>
  </si>
  <si>
    <t>ABJ/DIR/EKS/02.23/046</t>
  </si>
  <si>
    <t>ABJ/DIR/EKS/02.23/053</t>
  </si>
  <si>
    <t>ABJ/DIR/EKS/01.23/007</t>
  </si>
  <si>
    <t>ABJ/DIR/EKS/03.23/091</t>
  </si>
  <si>
    <t>ABJ/DIR/EKS/02.23/040</t>
  </si>
  <si>
    <t>uji pengoperasian proyek SCADA</t>
  </si>
  <si>
    <t>penyampaian hal-hal mengenai uji pengoperasian proyek SCADA</t>
  </si>
  <si>
    <t>ABJ/DIR/EKS/05.23/0223</t>
  </si>
  <si>
    <t>data BOQ Buaran 3 Hulu</t>
  </si>
  <si>
    <t>penyampaian data BOQ Buaran 3 Hulu</t>
  </si>
  <si>
    <t>ABJ/DIR/EKS/05.23/0221</t>
  </si>
  <si>
    <t>parameter free chlorine IPA Pejompongan 2</t>
  </si>
  <si>
    <t>menginformasikan kendala dalam mengimplementasikan dosis chlorine secara presisi</t>
  </si>
  <si>
    <t>ABJ/DIR/EKS/05.23/0216</t>
  </si>
  <si>
    <t>perawatan peralatan produksi IPA Buaran</t>
  </si>
  <si>
    <t>penyampaian perawatan peralatan produksi IPA Buaran</t>
  </si>
  <si>
    <t>ABJ/DIR/EKS/05.23/0214</t>
  </si>
  <si>
    <t>Kinerja sisa tekan - lampiran perjanjian brownfield</t>
  </si>
  <si>
    <t>mengajukan permohonan standar kinerja pelayanan di titik keluaran IPA tetap sesuai dengan lampiran</t>
  </si>
  <si>
    <t>ABJ/DIR/EKS/05.23/0219</t>
  </si>
  <si>
    <t>meter air baku dan meter air bersih</t>
  </si>
  <si>
    <t>ABJ/DIR/EKS/05.23/0218</t>
  </si>
  <si>
    <t>ABJ/DIR/EKS/05.23/0217</t>
  </si>
  <si>
    <t>implementasi denda kegagalan kinerja - lampiran 15 perjanjian brownfield</t>
  </si>
  <si>
    <t>penyampaian implementasi denda kegagalan kinerja - lampiran 15 perjanjian brownfield</t>
  </si>
  <si>
    <t>gangguan listrik IPA Buaran, IPA Pejompongan 1 dan 2 (25/05/2023)</t>
  </si>
  <si>
    <t>penyampaian gangguan listrik IPA Buaran, IPA Pejompongan 1 dan 2 (25/05/2023)</t>
  </si>
  <si>
    <t>ABJ/DIR/EKS/05.23/0207</t>
  </si>
  <si>
    <t>permintaan data pemakaian listrik IPA Pulogadung</t>
  </si>
  <si>
    <t>penyampaian permintaan data pemakaian listrik IPA Pulogadung</t>
  </si>
  <si>
    <t>ABJ/DIR/EKS/05.23/0191</t>
  </si>
  <si>
    <t>justifikasi pengadaan (truck) mobile crane untuk Pejompongan 1 &amp; 2, dan BK1</t>
  </si>
  <si>
    <t>ABJ/DIR/EKS/05.23/0208</t>
  </si>
  <si>
    <t>gangguan akibat kebocoran valve pendosisan larutan chlorine IPA Pejompongan 2 tanggal 22/05/2023</t>
  </si>
  <si>
    <t>menginformasikan telah terjadi gangguan akibat kebocoran valve pendosisan larutan chlorine IPA Pejompongan 2 tanggal 22/05/2023</t>
  </si>
  <si>
    <t>ABJ/DIR/EKS/05.23/0205</t>
  </si>
  <si>
    <t>pembelian sparepart milik PALYJA</t>
  </si>
  <si>
    <t>mengajukan permohonan untuk membeli sparepart milik PALYJA</t>
  </si>
  <si>
    <t>ABJ/DIR/EKS/05.23/0210</t>
  </si>
  <si>
    <t>gangguan listrik di IPA Pejompongan 2 (23/05/2023)</t>
  </si>
  <si>
    <t>menginformasikan gangguan listrik di IPA Pejompongan 2 (23/05/2023)</t>
  </si>
  <si>
    <t>ABJ/DIR/EKS/05.23/0206</t>
  </si>
  <si>
    <t>pengajuan budget capex tambahan kehandalan produksi dan permohonan pengiriman data aset eksisting beserta kondisinya, daftar pemeliharaan serta daftar inspeksi rutin di semua IPA</t>
  </si>
  <si>
    <t>penyampaian pengajuan budget capex tambahan kehandalan produksi dan permohonan pengiriman data aset eksisting beserta kondisinya, daftar pemeliharaan serta daftar inspeksi rutin di semua IPA</t>
  </si>
  <si>
    <t>ABJ/DIR/EKS/05.23/0196</t>
  </si>
  <si>
    <t>ABJ/DIR/EKS/05.23/0204</t>
  </si>
  <si>
    <t>data detail hasil real demand survey</t>
  </si>
  <si>
    <t>penyampaian data detail hasil real demand survey</t>
  </si>
  <si>
    <t>ABJ/DIR/EKS/05.23/0201</t>
  </si>
  <si>
    <t>ABJ/DIR/EKS/05.23/0203</t>
  </si>
  <si>
    <t>tanggapan surat PAM JAYA no 6592/KM.0304</t>
  </si>
  <si>
    <t>penyampaian daftar persediaan barang-barang habis pakai cadang</t>
  </si>
  <si>
    <t>ABJ/DIR/EKS/05.23/0188</t>
  </si>
  <si>
    <t>BLSS</t>
  </si>
  <si>
    <t>surat peringatan ke-2</t>
  </si>
  <si>
    <t>penyampaian peringatan ke-2 atas kekurangan kinerjanya dalam pelaksanaan kewajiban menurut perjanjian</t>
  </si>
  <si>
    <t>reminder 17/05/2023 ke BLSS</t>
  </si>
  <si>
    <t>ABJ/DIR/EKS/05.23/0202</t>
  </si>
  <si>
    <t>tanggapan atas penghentian sementara review DED</t>
  </si>
  <si>
    <t>penyampaian hal-hal yang mengacu pada risalah rapat timeline sinkronisasi pada tanggal 11/05/2023</t>
  </si>
  <si>
    <t>ABJ/DIR/EKS/05.23/0200</t>
  </si>
  <si>
    <t>KOPKAR</t>
  </si>
  <si>
    <t>pengakhiran lebih awal perjanjian sewa - menyewa forklift</t>
  </si>
  <si>
    <t>menyampaikan telah berakhirnya sewa forklift</t>
  </si>
  <si>
    <t>ABJ/DIR/EKS/05.23/0193</t>
  </si>
  <si>
    <t>permohonan akses sistem control dan monitoring PAM JAYA</t>
  </si>
  <si>
    <t>mengajukan permohonan penggunaan akses SCADA selama 2 minggu sejak tanggal operasi komersial fasilitas eksisting</t>
  </si>
  <si>
    <t>penyampaian RAB pekerjaan persiapan Buaran 3 Hulu - Pemindahan aset material PAM JAYA dan pekerjaan turap di area Cipinang</t>
  </si>
  <si>
    <t>meminta persetujuan PAM JAYA pada kesempatan pertama</t>
  </si>
  <si>
    <t>ABJ/DIR/EKS/05.23/0199</t>
  </si>
  <si>
    <t>tanggapan atas surat PAM JAYA no 5734/KM.03.04</t>
  </si>
  <si>
    <t>ABJ/DIR/EKS/05.23/0198</t>
  </si>
  <si>
    <t>permohonan ulang konfirmasi spesifikasi meter air sambungan rumah</t>
  </si>
  <si>
    <t>ABJ/DIR/EKS/05.23/0197</t>
  </si>
  <si>
    <t>gangguan suplai air baku sejak tanggal 10/05/2023</t>
  </si>
  <si>
    <t>1. Penginformasian gangguan suplai air baku sejak tanggal 10/05/2023
2. meminta bantuan PAM JAYA untuk menginformasikan kepada PJT II guna mempertahankan suplai air baku wilayah Jakarta</t>
  </si>
  <si>
    <t>ABJ/DIR/EKS/05.23/0190</t>
  </si>
  <si>
    <t>permintaan data untuk keperluan perhitungan denda perjanjian brownfield dan greenfield</t>
  </si>
  <si>
    <t>1. Permintaan data untuk keperluan perhitungan denda perjanjian brownfield dan greenfield
2. Permintaan data tersebut dapat disampaikan PAM JAYA secara rutin tiap tahun</t>
  </si>
  <si>
    <t>ABJ/DIR/EKS/05.23/0182</t>
  </si>
  <si>
    <t>permintaan pengosongan lokasi untuk pelaksanaan pekerjaan program rehabilitasi</t>
  </si>
  <si>
    <t>mengajukan permohonan untuk dapat melakukan pembongkaran blok H di IPA Pejompongan 2 dan pengosongan blok L/AB/O di IPA Pejompongan 1</t>
  </si>
  <si>
    <t>ABJ/DIR/EKS/05.23/0189</t>
  </si>
  <si>
    <t>Satuan Pelaksana LH Kec. Tanah Abang</t>
  </si>
  <si>
    <t>persetujuan pengangkutan sampah ABJ</t>
  </si>
  <si>
    <t>permintaan melakukan koordinasi lapangan setiap akan melakukan pengangkutan sampah (tarif 3.000.000)</t>
  </si>
  <si>
    <t>ABJ/DIR/EKS/05.23/0187</t>
  </si>
  <si>
    <t>permohonan peminjaman peralatan laboratorium dan produksi</t>
  </si>
  <si>
    <t>Permohonan Peminjaman Peralatan Laboratorium dan Produksi (ABJ/DIR/EKS/05.23/0187)</t>
  </si>
  <si>
    <t>Mengajukan ijin untuk dapat menggunakan peralatan laboratorium dan peralatan produksi</t>
  </si>
  <si>
    <t>ABJ/DIR/EKS/05.23/0185</t>
  </si>
  <si>
    <t>inspeksi lokasi aset eksisting terkait perjanjian greenfield</t>
  </si>
  <si>
    <t>3349/KM.01.11</t>
  </si>
  <si>
    <t>tanggapan atas permintaan inspeksi lokasi dan survei aset eksisting terkait perjanjian brownfield dan greenfield</t>
  </si>
  <si>
    <t>ABJ/DIR/EKS/02.23/036</t>
  </si>
  <si>
    <t>ABJ/DIR/EKS/01.23/017</t>
  </si>
  <si>
    <t xml:space="preserve">penyampaian dokumen hasil inspeksi </t>
  </si>
  <si>
    <t>penyampaian jadwal perolehan sertifikasi ISO sesuai dengan Lampiran 15 brownfield no. 5</t>
  </si>
  <si>
    <t>ABJ/DIR/EKS/05.23/0186</t>
  </si>
  <si>
    <t>pembaharuan studi sinkronisasi</t>
  </si>
  <si>
    <t>penyampaian pembaharuan studi sinkronisasi</t>
  </si>
  <si>
    <t>ABJ/DIR/EKS/05.23/0183</t>
  </si>
  <si>
    <t>permohonan bantuan fasilitas terkait pengajuan ijin pekerjaan pemasangan pipa melalui Royale Jakarta Golf Halim</t>
  </si>
  <si>
    <t>Mengajukan permohonan bantuan PAM JAYA untuk memfasilitasi pengajuan ijin ke Lanud Halim</t>
  </si>
  <si>
    <t>ABJ/DIR/EKS/05.23/0181</t>
  </si>
  <si>
    <t>permohonan ijin soil test terkait penyusunan DED</t>
  </si>
  <si>
    <t>menyampaian permohonan ijin melakukan soil test terkait penyusunan DED</t>
  </si>
  <si>
    <t>ABJ/DIR/EKS/05.23/0176</t>
  </si>
  <si>
    <t>data analisa harga satuan</t>
  </si>
  <si>
    <t xml:space="preserve">penyampaian data mengenai analisa harga satuan </t>
  </si>
  <si>
    <t>ABJ/DIR/EKS/04.23/0179</t>
  </si>
  <si>
    <t>permohonan akses pengiriman tools M&amp;E, tools QC, dan Sparepart</t>
  </si>
  <si>
    <t>permohonan akses pengiriman tools M&amp;E, tools QC, dan Sparepart pada tanggal 02/05/2023</t>
  </si>
  <si>
    <t>ABJ/DIR/EKS/04.23/0178</t>
  </si>
  <si>
    <t>permohonan akses pengiriman tools laboratorium</t>
  </si>
  <si>
    <t>permohonan akses pengiriman tools laboratorium pada tanggal 02/05/2023</t>
  </si>
  <si>
    <t>ABJ/DIR/EKS/04.23/0177</t>
  </si>
  <si>
    <t>pemberitahuan terkait uji berkala menurut lampiran 13 perjanjian brownfield</t>
  </si>
  <si>
    <t>menyampaikan bahwa ABJ akan melaksanakan pengujian berkala yang akan dilakukan oleh laboratorium internal dan eksternal secara konsisten</t>
  </si>
  <si>
    <t>ABJ/DIR/EKS/04.23/0164</t>
  </si>
  <si>
    <t>tanggapan atas surat PAM JAYA no. 4816/KM.01.04 - Khusus pekerjaan berdasarkan perjanjian brownfield</t>
  </si>
  <si>
    <t>ABJ menyampaikan akan memulai pelaksanaan pekerjaan program rehabilitasi proyek brownfield pada 03/05/2023</t>
  </si>
  <si>
    <t>ABJ/DIR/EKS/04.23/0173</t>
  </si>
  <si>
    <t>peta dan skematik proyek bundling periode 2023</t>
  </si>
  <si>
    <t>penyampaian peta dan skematik proyek bundling periode 2023</t>
  </si>
  <si>
    <t>ABJ/DIR/EKS/03.23/0171</t>
  </si>
  <si>
    <t>jaminan pengoperasian dan pemeliharaan</t>
  </si>
  <si>
    <t>ABJ memberikan jaminan pengoperasian dan pemeliharaan sebesar 50M</t>
  </si>
  <si>
    <t>dokumen RAB tambahan RAB tools ME (HSE), sparepart timur, dan tools lab</t>
  </si>
  <si>
    <t>pengajuan permohonan persetujuan PAM JAYA dalam waktu dekat untuk pekerjaan yang masuk dalam kategori program rehabilitasi prioritas</t>
  </si>
  <si>
    <t>ABJ/DIR/EKS/04.23/0170</t>
  </si>
  <si>
    <t>ABJ/DIR/EKS/04.23/0169</t>
  </si>
  <si>
    <t>tanggapan dan pertimbangan dari PAM JAYA atas surat KPI no SRT-006/INFRAS/SPAM-JAKARTA/04/2023</t>
  </si>
  <si>
    <t>Mengajukan beberapa permohonan pengiriman dokumen dari PAM JAYA untuk nantinya dokumen akan dikirimkan ke KPI</t>
  </si>
  <si>
    <t>pembahasan mengenai turap penahan tanah dan meminta arahan kepada PAM JAYA perihal budget untuk pembiayaan pelaksanaan pekerjaan tersebut</t>
  </si>
  <si>
    <t>ABJ sedang dalam proses penyelesaian atas perubahan yang diminta</t>
  </si>
  <si>
    <t>penyampaian tanggapan atas standar teknis sambungan rumah dan meminta persetujuan dari pihak PAM JAYA</t>
  </si>
  <si>
    <t>melampirkan revisi SOP operasional dan pemeliharaan produksi pada IPA Buaran, IPA Pulogadung, dan IPA Pejompongan</t>
  </si>
  <si>
    <t>4663/PM.03.00</t>
  </si>
  <si>
    <t>surat jawaban permohonan diskusi bersama konsultan AMDAL SPAM Buaran 3
ABJ/DIR/EKS/01.23/031</t>
  </si>
  <si>
    <t>ABJ/DIR/EKS/01.23/031</t>
  </si>
  <si>
    <t>bersedia melakukan diskusi dan permohonan pengiriman undangan dan agenda yang akan dibahas kepada PAM JAYA</t>
  </si>
  <si>
    <t>3220/KM.01.11</t>
  </si>
  <si>
    <t>tanggapan atas daftar nama yang diajukan mendapatkan akses ke lahan IPA Buaran dan BPO</t>
  </si>
  <si>
    <t>ABJ/DIR/EKS/01.23/032</t>
  </si>
  <si>
    <t>4556/KM.03.04</t>
  </si>
  <si>
    <t>tanggapan permohonan persetujuan pendaftaran pemasangan PLN reservoir komunal dan persetujuan DED reservoir komunal Cilincing, STIP Marunda, dan Gombol Paya</t>
  </si>
  <si>
    <t>pekerjaan reservoir komunal akan dilakukan oleh PAM JAYA</t>
  </si>
  <si>
    <t>ABJ/DIR/EKS/01.23/014</t>
  </si>
  <si>
    <t>4215/KM.01.11</t>
  </si>
  <si>
    <t>peminjaman dokumen gambar arsitektur WTP Buaran 1 &amp; 2</t>
  </si>
  <si>
    <t>ABJ/DIR/EKS/03.23/0112</t>
  </si>
  <si>
    <t>permohonan peminjaman dokumen gambar arsitektur pembangunan WTP Buaran 1 dan 2</t>
  </si>
  <si>
    <t>risalah rapat koordinasi PAM JAYA - ABJ terkait penggunaan bersama fasilitas central maintenance &amp; central laboratorium</t>
  </si>
  <si>
    <t>pelampiran risalah rapat koordinasi PAM JAYA - ABJ terkait penggunaan bersama fasilitas central maintenance &amp; central laboratorium</t>
  </si>
  <si>
    <t>4142/KM.01.11</t>
  </si>
  <si>
    <t>permohonan pemerataan tanah di mini plant cakung dan penggeseran pipa untuk ground breaking di Area Buaran 3</t>
  </si>
  <si>
    <t>4143/KM.01.11</t>
  </si>
  <si>
    <t>tanggapan atas permohonan akses survei ke lokasi PAM JAYA</t>
  </si>
  <si>
    <t>permohonan akses survei ke lokasi PAM JAYA</t>
  </si>
  <si>
    <t>067/Dir/Ity/III/2023</t>
  </si>
  <si>
    <t>INFRATAMA</t>
  </si>
  <si>
    <t>percepatan pembayaran invoice ke 1 - konsultan penyusunan DED Paket Barat, Paket Timur, dan Paket IPA</t>
  </si>
  <si>
    <t>pengajuan invoice 1 sudah dilakukan pada tanggal 9/02/2023 namun belum ada realisasi atas invoice tersebut</t>
  </si>
  <si>
    <t>4017/KM.01.10</t>
  </si>
  <si>
    <t>penyampaian risalah rapat polis asuransi</t>
  </si>
  <si>
    <t>3262/KM.01.10</t>
  </si>
  <si>
    <t>tanggapan atas asuransi yang dipersyaratkan</t>
  </si>
  <si>
    <t>ABJ/DIR/EKS/02.23/045</t>
  </si>
  <si>
    <t>permohonan terkait asuransi yang dipersyaratkan</t>
  </si>
  <si>
    <t>ABJ diminta menanggapi selambat-lambatnya 5 hari kerja terhitung tanggal surat ini diterima untuk beberapa poin-poin yang ditanyakan oleh PAM JAYA</t>
  </si>
  <si>
    <t>3805/KM.03.04</t>
  </si>
  <si>
    <t>surat pernyataan</t>
  </si>
  <si>
    <t>pelampiran surat asli pernyataan dan jaminan untuk perjanjian brownfield dan greenfield</t>
  </si>
  <si>
    <t>3775/KM.02.18</t>
  </si>
  <si>
    <t>tanggapan surat permohonan persetujuan layout intake Buaran 3</t>
  </si>
  <si>
    <t>ABJ/DIR/EKS/01.23/006</t>
  </si>
  <si>
    <t>ABJ/DIR/EKS/01.23/016</t>
  </si>
  <si>
    <t>ABJ/DIR/EKS/02.23/038</t>
  </si>
  <si>
    <t>ABJ/DIR/EKS/02.23/063</t>
  </si>
  <si>
    <t>permohonan persetujuan atas revisi layout design intake IPA Buaran 3</t>
  </si>
  <si>
    <t>permohonan persetujuan atas revisi ke-2 layout design intake IPA Buaran 3</t>
  </si>
  <si>
    <t>permohonan persetujuan atas revisi ke-3 layout design intake IPA Buaran 3</t>
  </si>
  <si>
    <t>data tambahan intake Buaran 3</t>
  </si>
  <si>
    <t>ABJ diminta mengirimkan kembali revisi gambar layout intake IPA Buaran 3 berdasarkan hasil konsultasi dengan BBWS 10/02/2023</t>
  </si>
  <si>
    <t>2998/KM.01.11</t>
  </si>
  <si>
    <t>tanggapan atas dokumen desain akhir yang telah dikirimkan ABJ</t>
  </si>
  <si>
    <t>2997/KM.01.11</t>
  </si>
  <si>
    <t>undangan pembahasan desain akhir</t>
  </si>
  <si>
    <t>ABJ/DIR/EKS/02.23/057</t>
  </si>
  <si>
    <t>pemerataan lahan Sunter dan pemindahan aset di area Buaran 3</t>
  </si>
  <si>
    <t>3353/PM.01.11</t>
  </si>
  <si>
    <t>tanggapan atas surat ABJ perihal pemerataan lahan Sunter dan pemindahan aset di area Buaran 3</t>
  </si>
  <si>
    <t>penyampaian bahwa tempat untuk pemindahan aset eks-mitra timur dapat menggunakan lokasi eks mini plant cakung</t>
  </si>
  <si>
    <t>2999/PM.01.11</t>
  </si>
  <si>
    <t>tanggapan proposal modifikasi proyek</t>
  </si>
  <si>
    <t>ABJ/DIR/EKS/03.23/067</t>
  </si>
  <si>
    <t>proposal modifikasi proyek</t>
  </si>
  <si>
    <t>ABJ diminta hadir pada rapat mingguan pada 14/03/2023</t>
  </si>
  <si>
    <t>3707/KM.00.03</t>
  </si>
  <si>
    <t>tanggapan persetujuan revisi layout intake IPA Buaran 3</t>
  </si>
  <si>
    <t>3775/KM.02.18
3707/KM.00.03</t>
  </si>
  <si>
    <t>3096/PS.00.06</t>
  </si>
  <si>
    <t>tanggapan surat konfirmasi spesifikasi meter air</t>
  </si>
  <si>
    <t>membutuhkan diskusi lebih lanjut untuk membahas spesifikasi meter air pada 16/03/2023</t>
  </si>
  <si>
    <t>4659/KM.00.03
3096/PS.00.06</t>
  </si>
  <si>
    <t>3097/PS.00.06</t>
  </si>
  <si>
    <t>3775/KM.02.18
3707/KM.00.03
3097/PS.00.06</t>
  </si>
  <si>
    <t>3394/TU.01.05</t>
  </si>
  <si>
    <t>undangan pelaksanaan konsultasi publik untuk kegiatan penyusunan AMDAL SPAM Jatiluhur 1 di Kec. Jatinegara</t>
  </si>
  <si>
    <t>permintaan pendampingan pada saat inspeksi lokasi dan survei</t>
  </si>
  <si>
    <t>2762/KM.00.03</t>
  </si>
  <si>
    <t>tanggapan surat</t>
  </si>
  <si>
    <t>ABJ/DIR/EKS/02.23/039</t>
  </si>
  <si>
    <t>permohonan finalisasi perjanjian KPI</t>
  </si>
  <si>
    <t>3006/PM.02.04</t>
  </si>
  <si>
    <t>surat jawaban permohonan ijin IPPJU dan IMB</t>
  </si>
  <si>
    <t>ABJ/DIR/EKS/03.23/065</t>
  </si>
  <si>
    <t>ABJ/DIR/EKS/03.23/069</t>
  </si>
  <si>
    <t xml:space="preserve">penyampaian permohonan IPPJU </t>
  </si>
  <si>
    <t>penyampaian permohonan IMB pembangunan WTP Buaran 3</t>
  </si>
  <si>
    <t>usulan dilakukan agenda pertemuan membahas BA kesepakatan pada 15/03/2023</t>
  </si>
  <si>
    <t>2529.WB/KP.04.03</t>
  </si>
  <si>
    <t>pembahasan NDA karyawan magang di PAM JAYA</t>
  </si>
  <si>
    <t>undangan pembahasan NDA karyawan magang di PAM JAYA 09/03/2023</t>
  </si>
  <si>
    <t>1932.WB/PA.01.10</t>
  </si>
  <si>
    <t>tanggapan atas permintaan inspeksi aset eksisting</t>
  </si>
  <si>
    <t>3349/KM.01.11
1932.WB/PA.01.10</t>
  </si>
  <si>
    <t xml:space="preserve">penyampaian jadwal pelaksanaan inspeksi lokasi dan pemeriksaan aset eksisting </t>
  </si>
  <si>
    <t>ABJ/DIR/EKS/02.23/041</t>
  </si>
  <si>
    <t>konfirmasi pemenuhan persyaratan pendahuluan yang wajib dipenuhi oleh PAM JAYA</t>
  </si>
  <si>
    <t>2569/KM.00.03</t>
  </si>
  <si>
    <t>pemenuhan persyaratan pendahuluan perjanjian induk oleh PAM JAYA</t>
  </si>
  <si>
    <t>PAM JAYA meminta untuk dikesampingkan pengirimannya kepada ABJ mengingat salinan atas penandatanganan perjanjian brownfield dan greenfield telah diketahui oleh ABJ</t>
  </si>
  <si>
    <t>001/SLI/BPM-ABJ/III/2023</t>
  </si>
  <si>
    <t>BPM</t>
  </si>
  <si>
    <t>luasan area intake</t>
  </si>
  <si>
    <t>penginformasian luasan area intake</t>
  </si>
  <si>
    <t>undangan pembahasan sistem GIS Timur</t>
  </si>
  <si>
    <t>1064/TU.01.05</t>
  </si>
  <si>
    <t>1939/TU.01.05</t>
  </si>
  <si>
    <t>undangan rapat mingguan</t>
  </si>
  <si>
    <t>1876/KP.06.00</t>
  </si>
  <si>
    <t>surat teguran keras</t>
  </si>
  <si>
    <t>penyampaian tindakan pelanggaran UU ITE yang dapat dikualifikasikan sebagai tindak pidana, untuk hal ini diminta klarifikasi dan membuat langkah-langkah untuk mencegah hal tersebut tidak terulang kembali</t>
  </si>
  <si>
    <t>UND-20/KPP.0706/2023</t>
  </si>
  <si>
    <t>KPP Penanaman Modal Asing Lima</t>
  </si>
  <si>
    <t>pembahasan PKS</t>
  </si>
  <si>
    <t>undangan pembahasan PKS 20/02/2023</t>
  </si>
  <si>
    <t>e-743/KH.00.03</t>
  </si>
  <si>
    <t>permohonan bantuan pelaksanaan konsultasi publik untuk kegiatan penyusunan AMDAL kegiatan pemasangan jaringan pipa transmisi dan distribusi penyerapan air curah SPAM Jatiluhur 1 di DKI Jakarta</t>
  </si>
  <si>
    <t>undangan pelaksanaan kegiatan konsultasi publik sebagai langkah awal untuk menjaring aspirasi dan tanggapan masyarakat</t>
  </si>
  <si>
    <t>e-503/PA.06.01</t>
  </si>
  <si>
    <t>penyimpanan aset-aset PAM JAYA</t>
  </si>
  <si>
    <t>permintaan aset-aset pipa PAM JAYA yang berada di belakang IPA Buaran dipindahkan di tanah lokasi milik PAM JAYA yang berada di Jl. Danau Sunter</t>
  </si>
  <si>
    <t>e-504/KP.04.03</t>
  </si>
  <si>
    <t>ijin prinsip magang karyawan ABJ</t>
  </si>
  <si>
    <t>permintaan agar ABJ mengikuti seluruh persyaratan program magang</t>
  </si>
  <si>
    <t>e-391/KM.01.11</t>
  </si>
  <si>
    <t>kantor pada seluruh fasilitas produksi eksisting</t>
  </si>
  <si>
    <t>penginformasian bahwa PAM JAYA tetap mengakomodasikan kepentingan ABJ untuk diaturkan dalam menjalankan bundling project</t>
  </si>
  <si>
    <t>e-331/PA.01.11</t>
  </si>
  <si>
    <t>ijin prinsip akses ke lahan IPA Buaran dan BPO</t>
  </si>
  <si>
    <t>pemberian ijin akses ke lahan IPA Buaran dan BPO</t>
  </si>
  <si>
    <t>152/-072.1</t>
  </si>
  <si>
    <t>tanggapan program alih daya &amp; dukungan teknis</t>
  </si>
  <si>
    <t>undangan pembahasan mengenai technical assistance dan manpower</t>
  </si>
  <si>
    <t>187/-1.774.126</t>
  </si>
  <si>
    <t>survey minat penggunaan air perpipaan</t>
  </si>
  <si>
    <t>permohonan bantuan dan dukungan warga untuk pelaksanaan survey tersebut</t>
  </si>
  <si>
    <t>64/-1.795.132</t>
  </si>
  <si>
    <t>permohonan mendaftarkan peta informasi terkait rencana penempatan jaringan pipa distribusi SPAM Jatiluhur 1, SPAM Karian-Serpong, dan Buaran 3 Hulu &amp; Hilir</t>
  </si>
  <si>
    <t>ABJ/DIR/EKS/04.23/0149</t>
  </si>
  <si>
    <t>penyampaian rencana kegiatan pelatihan</t>
  </si>
  <si>
    <t>ABJ/DIR/EKS/04.23/0168</t>
  </si>
  <si>
    <t>RDS - Pemutakhiran Dokumen</t>
  </si>
  <si>
    <t>meminta tanggapan dari PAM JAYA dalam waktu dekat</t>
  </si>
  <si>
    <t>dalam waktu dekat</t>
  </si>
  <si>
    <t>ABJ/DIR/EKS/04.23/0165</t>
  </si>
  <si>
    <t xml:space="preserve">permohonan fasilitas dokumen ABD KCIC </t>
  </si>
  <si>
    <t>membutuhkan informasi terkait kedalaman dari terowongan KCIC pada lokasi tersebut dalam bentuk ABD</t>
  </si>
  <si>
    <t>ABJ/DIR/EKS/04.23/0162</t>
  </si>
  <si>
    <t>tanggapan atas surat PAM JAYA no 4816/KM.01.04 - khusus pekerjaan Buaran 3 Hulu</t>
  </si>
  <si>
    <t>melampirkan data soil investigation dan memo desain trust block untuk proyek Buaran 3 Hulu</t>
  </si>
  <si>
    <t>ABJ/DIR/EKS/04.23/0167</t>
  </si>
  <si>
    <t>detail design drawing typical sambungan rumah proyek Karian - Serpong Hilir, Jatiluhur Hilir 1, dan Buaran 3 Hilir</t>
  </si>
  <si>
    <t>menyampaikan usulan detail design drawing dan meminta persetujuan PAM JAYA</t>
  </si>
  <si>
    <t>ABJ/DIR/EKS/04.23/0166</t>
  </si>
  <si>
    <t>BLSS diminta segera melakukan upaya percepatan penyediaan SDM yang bekerja penuh waktu</t>
  </si>
  <si>
    <t>ABJ/DIR/EKS/04.23/0161</t>
  </si>
  <si>
    <t>permohonan surat pemberitahuan pemindahan galian tanah dan pipa dari IPA Buaran</t>
  </si>
  <si>
    <t>permohonan kepada PAM JAYA untuk berkenan memfasilitasi surat pemberitahuan pemindahan galian tanah dan pipa dari IPA Buaran</t>
  </si>
  <si>
    <t>ABJ/DIR/EKS/04.23/0160</t>
  </si>
  <si>
    <t>tambahan lampiran surat ABJ 0156</t>
  </si>
  <si>
    <t>tambahan lampiran DED dan RAB</t>
  </si>
  <si>
    <t>ABJ/DIR/EKS/04.23/0157</t>
  </si>
  <si>
    <t>tanggapan atas surat PAM JAYA 4462/KM.00.03</t>
  </si>
  <si>
    <t>permohonan penandatanganan terkait hal-hal yang telah disampaikan atas dokumen penerimaan pemberitahuan jaminan fidusia yang sebelumnya telah dikirimkan</t>
  </si>
  <si>
    <t>ABJ/DIR/EKS/04.23/0159</t>
  </si>
  <si>
    <t>permohonan ijin akses ke fasilitas eksisting</t>
  </si>
  <si>
    <t>permohonan ijin akses ke fasilitas eksisting yang direncanakan pemasangan peralatan IT dan QA sejak tanggal 26/04/2023</t>
  </si>
  <si>
    <t>ABJ/DIR/EKS/04.23/0156</t>
  </si>
  <si>
    <t>permohonan konfirmasi mulai pekerjaan program rehabilitasi prioritas</t>
  </si>
  <si>
    <t>ABJ/DIR/EKS/04.23/0164
ABJ/DIR/EKS/04.23/0162
ABJ/DIR/EKS/04.23/0156</t>
  </si>
  <si>
    <t>ABJ/DIR/EKS/04.23/0153</t>
  </si>
  <si>
    <t>pemberitahuan land clearing dan perataan lahan di lokasi pembangunan IPA Buaran 3</t>
  </si>
  <si>
    <t>ABJ/DIR/EKS/04.23/0155</t>
  </si>
  <si>
    <t>pemenuhan ketentuan poin 4.3 lampiran 18 perjanjian brownfield</t>
  </si>
  <si>
    <t>ABJ/DIR/EKS/04.23/0152</t>
  </si>
  <si>
    <t>instruksi pembayaran biaya pengelolaan rekening</t>
  </si>
  <si>
    <t>BANK DKI</t>
  </si>
  <si>
    <t>ABJ/DIR/EKS/04.23/0148</t>
  </si>
  <si>
    <t>inspeksi lokasi brownfield</t>
  </si>
  <si>
    <t>ABJ telah melakukan inspeksi lokasi brownfield</t>
  </si>
  <si>
    <t>ABJ/DIR/EKS/04.23/0146</t>
  </si>
  <si>
    <t>permohonan review studi sinkronisasi usulan PAM JAYA</t>
  </si>
  <si>
    <t>ABJ/DIR/EKS/04.23/0144</t>
  </si>
  <si>
    <t>pengiriman pembaharuan dokumen desain pekerjaan Buaran 3 Hilir, Jatiluhur 1 Hilir, dan Karian Serpong Hilir</t>
  </si>
  <si>
    <t>penyampaian pembaharuan DED</t>
  </si>
  <si>
    <t>ABJ/DIR/EKS/04.23/0147</t>
  </si>
  <si>
    <t>penggantian peserta magang karyawan ABJ di Perumda Air Minum Jaya</t>
  </si>
  <si>
    <t>permintaan tanggapan PAM JAYA terhadap pengajuan penggantian peserta magang</t>
  </si>
  <si>
    <t>ABJ/DIR/EKS/04.23/0141</t>
  </si>
  <si>
    <t>pengiriman pembaharuan RAB pekerjaan IPA Produksi baru - Buaran 3</t>
  </si>
  <si>
    <t>ABJ/DIR/EKS/04.23/0139</t>
  </si>
  <si>
    <t>pengiriman dokumen ijin mendirikan bangunan persiapan konstruksi IPA Buaran 3</t>
  </si>
  <si>
    <t>penyampaian asli IMB persiapan kepada PAM JAYA untuk memulai persiapan konstruksi IPA Buaran 3</t>
  </si>
  <si>
    <t>permohonan surat penawaran pembelian lisensi watergems</t>
  </si>
  <si>
    <t>ABJ/DIR/EKS/03.23/0134</t>
  </si>
  <si>
    <t>Dirjen Cipta Karya</t>
  </si>
  <si>
    <t>permohonan verifikasi sertifikat untuk KBLI 36001</t>
  </si>
  <si>
    <t>ABJ/DIR/EKS/03.23/0133</t>
  </si>
  <si>
    <t>pemenuhan persyaratan pendahuluan perjanjian brownfield dan greenfield</t>
  </si>
  <si>
    <t xml:space="preserve">mengajukan penandatanganan BA pemenuhan persyaratan pendahuluan perjanjian greenfield dan brownfield dengan disertai penandatanganan BA pengesampingan terhadap dokumen desain dan studi sinkronisasi </t>
  </si>
  <si>
    <t>ABJ/DIR/EKS/03.23/0129</t>
  </si>
  <si>
    <t>pengiriman dokumen ijin ketenagakerjaan dan K3L</t>
  </si>
  <si>
    <t>penyampaian dokumen ijin ketenagakerjaan dan K3L</t>
  </si>
  <si>
    <t>ABJ/DIR/EKS/03.23/0125</t>
  </si>
  <si>
    <t>permintaan ABD siphon bekasi ke BBWS Citarum</t>
  </si>
  <si>
    <t>ABJ/DIR/EKS/03.23/0107</t>
  </si>
  <si>
    <t>pengiriman dokumen desain intake produksi baru - Buaran 3</t>
  </si>
  <si>
    <t>pengiriman dokumen desain intake produksi baru - Buaran 3 serta permintaan persetujuan dari PAM JAYA</t>
  </si>
  <si>
    <t>ABJ/DIR/EKS/03.23/0115</t>
  </si>
  <si>
    <t>pengiriman dokumen desain IPA produksi baru - Buaran 3</t>
  </si>
  <si>
    <t>pengiriman dokumen desain IPA produksi baru - Buaran 3 serta permintaan persetujuan dari PAM JAYA</t>
  </si>
  <si>
    <t>ABJ/DIR/EKS/03.23/0123</t>
  </si>
  <si>
    <t>pengiriman dokumen memo desain IPA produksi baru - Buaran 3</t>
  </si>
  <si>
    <t>pengiriman dokumen memo desain IPA produksi baru - Buaran 3 serta permintaan persetujuan dari PAM JAYA</t>
  </si>
  <si>
    <t>MI/DIR/EKS/03.23/041</t>
  </si>
  <si>
    <t>persyaratan pendahuluan perjanjian induk</t>
  </si>
  <si>
    <t>penyampaian persyaratan pendahuluan perjanjian induk</t>
  </si>
  <si>
    <t>ABJ/DIR/EKS/03.23/0122</t>
  </si>
  <si>
    <t>permohonan PAM JAYA menyampaikan surat pemberitahuan perwakilan PAM JAYA sesuai format di lampiran 11 perjanjian brownfield dan lampiran 13 perjanjian greenfield</t>
  </si>
  <si>
    <t>ABJ/DIR/EKS/03.23/0120</t>
  </si>
  <si>
    <t>penyampaian akta perjanjian pemberian jaminan fidusia atas tagihan</t>
  </si>
  <si>
    <t>penyampaian akta perjanjian pemberian jaminan fidusia atas tagihan sebagai bahan pertimbangan PAM JAYA dalam menandatangani pemberitahuan jaminan fidusia</t>
  </si>
  <si>
    <t>ABJ/DIR/EKS/03.23/0116</t>
  </si>
  <si>
    <t>dokumen perjanjian fasilitas senior yang dijamin</t>
  </si>
  <si>
    <t>melampirkan dokumen perjanjian fasilitas senior yang dijamin</t>
  </si>
  <si>
    <t>ABJ/DIR/EKS/03.23/0103</t>
  </si>
  <si>
    <t>pemberitahuan terkait ketentuan pasal 2.3 huruf a perjanjian brownfield</t>
  </si>
  <si>
    <t>penyampaian bahwa tidak ada perjanjian pemegang saham diantara pemegang saham-saham ABJ</t>
  </si>
  <si>
    <t>ABJ/DIR/EKS/03.23/0104</t>
  </si>
  <si>
    <t>pemberitahuan terkait ketentuan pasal 2.3 huruf a perjanjian greenfield</t>
  </si>
  <si>
    <t>ABJ/DIR/EKS/03.23/0118</t>
  </si>
  <si>
    <t>tanggapan atas surat PAM JAYA no 2998/KM.01.11</t>
  </si>
  <si>
    <t>penyampaian penjelasan terkait desain akhir</t>
  </si>
  <si>
    <t>ABJ/DIR/EKS/03.23/0117</t>
  </si>
  <si>
    <t>tanggapan surat PAM JAYA no 3262/KM.01.10</t>
  </si>
  <si>
    <t>menanggapi perihal poin-poin terkait asuransi</t>
  </si>
  <si>
    <t>permohonan izin terkait data scada Palyja</t>
  </si>
  <si>
    <t>ABJ/DIR/EKS/03.23/0106</t>
  </si>
  <si>
    <t>usulan program rehabilitasi prioritas 1 tahun 2023</t>
  </si>
  <si>
    <t>ABJ/DIR/EKS/03.23/096</t>
  </si>
  <si>
    <t>persyaratan pendahuluan untuk tanggal efektif perjanjian greenfield berupa pendapat hukum</t>
  </si>
  <si>
    <t>melampirkan salinan asli pendapat hukum</t>
  </si>
  <si>
    <t>ABJ/DIR/EKS/03.23/095</t>
  </si>
  <si>
    <t>persyaratan pendahuluan untuk tanggal efektif perjanjian brownfield berupa pendapat hukum</t>
  </si>
  <si>
    <t>ABJ/DIR/EKS/03.23/080</t>
  </si>
  <si>
    <t>ABJ/DIR/EKS/01.23/010</t>
  </si>
  <si>
    <t>pekerjaan IPA Buaran 3</t>
  </si>
  <si>
    <t>permohonan arahan perizinan lingkungan</t>
  </si>
  <si>
    <t>ABJ/DIR/EKS/01.23/089</t>
  </si>
  <si>
    <t>pemberitahuan mulai pekerjaan IPA Buaran 3</t>
  </si>
  <si>
    <t>pemberitahuan mulai pekerjaan IPA Buaran 3 sejak 15/03/2023</t>
  </si>
  <si>
    <t>ABJ/DIR/EKS/01.23/085</t>
  </si>
  <si>
    <t>tanggapan atas surat PAM JAYA 2529.WB/KP.04.03</t>
  </si>
  <si>
    <t>melampirkan tanggapan atas rancangan perjanjian kerahasiaan</t>
  </si>
  <si>
    <t>permohonan persetujuan perubahan jadwal perizinan dan perjanjian CAMA telah dapat ditanggapi dan difinalisasi bersama oleh PAM JAYA sebelum 17/03/2023</t>
  </si>
  <si>
    <t>tindaklanjut atas finalisasi persetujuan perubahan jadwal perizinan dan perjanjian CAMA</t>
  </si>
  <si>
    <t>ABJ/DIR/EKS/03.23/085</t>
  </si>
  <si>
    <t>ABJ/DIR/EKS/03.23/086</t>
  </si>
  <si>
    <t>pemberitahuan terkait jaminan pelaksanaan II perjanjian greenfield</t>
  </si>
  <si>
    <t>ABJ/DIR/EKS/03.23/084</t>
  </si>
  <si>
    <t>permohonan izin untuk penggunaan sementara bersama peralatan mekanikal elektrikal, laboratorium, dan workshop maintenance milik PAM JAYA</t>
  </si>
  <si>
    <t>ABJ mengajukan persetujuan PAM JAYA untuk ABJ dapat menggunakan bersama secara sementara peralatan-peralatan tersebut</t>
  </si>
  <si>
    <t xml:space="preserve">4143/KM.01.11
</t>
  </si>
  <si>
    <t>permohonan audiensi sehubungan pelaksanaan kerja sama penyelenggaraan sistem penyediaan air minum melalui optimalisasi aset eksisting dan penyediaan aset baru</t>
  </si>
  <si>
    <t>ABJ/DIR/EKS/03.23/079</t>
  </si>
  <si>
    <t xml:space="preserve">penyampaian dokumen hardcopy </t>
  </si>
  <si>
    <t>penyampaian dokumen hardcopy beberapa dokumen</t>
  </si>
  <si>
    <t>ABJ/DIR/EKS/03.23/077</t>
  </si>
  <si>
    <t>penyampaian dokumen SPAM Buaran 3 Hulu</t>
  </si>
  <si>
    <t>ABJ/DIR/EKS/03.23/071</t>
  </si>
  <si>
    <t>dokumen terkait persyaratan pendahuluan perjanjian induk</t>
  </si>
  <si>
    <t>penyampaian dokumen terkait persyaratan pendahuluan perjanjian induk</t>
  </si>
  <si>
    <t>ABJ/DIR/EKS/03.23/070</t>
  </si>
  <si>
    <t>permohonan tanggapan atau persetujuan dari PAM JAYA untuk pekerjaan tersebut agar dapat dilakukan pada periode 13 - 17/03/2023</t>
  </si>
  <si>
    <t>13 - 17/03/2023</t>
  </si>
  <si>
    <t>permohonan akses survei ke lahan IPA Buaran, Pulogadung, Pejompongan 1, Pejompongan 2, dan Banjir Kanal Barat</t>
  </si>
  <si>
    <t>ABJ/DIR/EKS/03.23/076</t>
  </si>
  <si>
    <t>penyampaian desain akhir dan program konstruksi, prosedur operasi, jadwal, dan panduan pemeliharaan</t>
  </si>
  <si>
    <t>mengirimkan salinan dokumen dalam bentuk softcopy flashdisk sedangkan hardcopy akan dikirimkan minggu ini</t>
  </si>
  <si>
    <t>ABJ/DIR/EKS/03.23/072</t>
  </si>
  <si>
    <t>penyampaian bagian perjanjian pembiayaan terkait CAMA</t>
  </si>
  <si>
    <t>melampirkan bagian perjanjian pembiayaan terkait CAMA</t>
  </si>
  <si>
    <t>ABJ/DIR/EKS/03.23/068</t>
  </si>
  <si>
    <t>pemanfaatan lahan untuk pumping station di lokasi Pegadungan, Asrama Haji Pondok Gede, dan Jl. Bina Marga</t>
  </si>
  <si>
    <t>permohonan kepada PAM JAYA untuk memfasilitasi pengurusan kontrak sewa lahan atau pemanfaatan lahan di lokasi tersebut</t>
  </si>
  <si>
    <t>ABJ/DIR/EKS/02.23/062</t>
  </si>
  <si>
    <t>tanggapan atas surat PAM JAYA no 1876/KP.06.00</t>
  </si>
  <si>
    <t>menyampaikan penjelasan terkait kronologi kejadian</t>
  </si>
  <si>
    <t>meminta tanggapan dari PAM JAYA terhadap modifikasi tersebut</t>
  </si>
  <si>
    <t>ABJ/DIR/EKS/03.23/066</t>
  </si>
  <si>
    <t>penyampaian dokumen yang dipersyaratkan di Pasal 8.6, Pasal 10.5, dan Pasal 10.8 huruf e perjanjian brownfield</t>
  </si>
  <si>
    <t>ABJ/DIR/EKS/03.23/064</t>
  </si>
  <si>
    <t>tindaklanjut surat ABJ/DIR/EKS/02.23/045</t>
  </si>
  <si>
    <t>ABJ/DIR/EKS/02.23/059</t>
  </si>
  <si>
    <t>surat pernyataan terkait pengurusan IPPJU</t>
  </si>
  <si>
    <t>ABJ bersedia menanggung segala kerugian terhadap pihak ketiga akibat pelaksanaan pekerjaan penempatan jaringan utilitas, bersedia merapihkan kembali jaringan utilitas terpasang yang telah selesai digunakan, dan bersedia mengurus bank garansi</t>
  </si>
  <si>
    <t>ABJ/DIR/EKS/02.23/055</t>
  </si>
  <si>
    <t>permohonan arahan PAM JAYA mengenai klausula untuk diperbaiki</t>
  </si>
  <si>
    <t>pengajuan permohonan persetujuan PAM JAYA untuk pemerataan lahan sebelum pelaksanaan pekerjaan pemindahan pipa serta meminta PAM JAYA memindahkan aset eks-mitra timur dari area proyek</t>
  </si>
  <si>
    <t>ABJ/DIR/EKS/02.23/058</t>
  </si>
  <si>
    <t>permintaan inspeksi lokasi dan survei operasional boundary valve SPAM Jatiluhur Hilir</t>
  </si>
  <si>
    <t>mengajukan permohonan ijin kepada PAM JAYA untuk dapat memulai kegiatan inspeksi lokasi dan memohon kesediaan PAM JAYA untuk bersama-sama memeriksa ketersediaan dan kondisi lokasi BV pada rentang waktu 6-10/03/2023</t>
  </si>
  <si>
    <t>6-10/03/2023</t>
  </si>
  <si>
    <t>ABJ/DIR/EKS/02.23/056</t>
  </si>
  <si>
    <t>pengiriman dokumen program konstruksi dan program rehabilitasi paket pakerjaan pertama</t>
  </si>
  <si>
    <t>permohonan persetujuan terhadap program konstruksi dapat diterima oleh PAM JAYA selambat-lambatnya 04/03/2023</t>
  </si>
  <si>
    <t>pengiriman dokumen desain akhir paket pekerjaan pertama - pembaharuan dokumen</t>
  </si>
  <si>
    <t>penyampaian 1 dokumen SPAM Jatiluhur Hilir dan 6 dokumen Cyclical Maintenance</t>
  </si>
  <si>
    <t>ABJ/DIR/EKS/02.23/052</t>
  </si>
  <si>
    <t>tanggapan atas surat e-504/KP.04.03</t>
  </si>
  <si>
    <t>ABJ/DIR/EKS/04.23/0147
ABJ/DIR/EKS/02.23/052</t>
  </si>
  <si>
    <t>permintaan kesediaan waktu pihak PAM JAYA untuk dapat melaksanakan pertemuan lebih lanjut rencana dan skema magang pada 21/02/2023</t>
  </si>
  <si>
    <t>ABJ/DIR/EKS/01.23/013</t>
  </si>
  <si>
    <t>permohonan persetujuan desain dan persiapan mulai konstruksi proyek reservoir komunal waduk Pluit, Taman Sari, dan Duri Kosambi</t>
  </si>
  <si>
    <t>ABJ/DIR/EKS/02.23/047</t>
  </si>
  <si>
    <t>usulan terkait asuransi ganti rugi profesional</t>
  </si>
  <si>
    <t>pengajuan besaran nilai pertanggungan untuk asuransi ganti rugi profesional sebesar USD1.000.000 dan tidak melebihi angka tersebut untuk kelalaian KPI</t>
  </si>
  <si>
    <t>ABJ/DIR/EKS/02.23/048</t>
  </si>
  <si>
    <t>tanggapan atas surat PAM JAYA no. e-391/KM.01.11 tanggal 9/02/2023</t>
  </si>
  <si>
    <t xml:space="preserve">ABJ menghormati pembagian lokasi yang telah disepakati oleh PAM JAYA dan ABJ </t>
  </si>
  <si>
    <t>ABJ/DIR/EKS/02.23/049</t>
  </si>
  <si>
    <t xml:space="preserve">undangan penandatanganan perjanjian fasilitas senior ABJ </t>
  </si>
  <si>
    <t>undangan penandatanganan perjanjian fasilitas senior ABJ pada 17/02/2023</t>
  </si>
  <si>
    <t xml:space="preserve">pengiriman dokumen desain akhir paket pekerjaan pertama </t>
  </si>
  <si>
    <t>permohonan konfirmasi pemenuhan persyaratan pendahuluan yang wajib dipenuhi oleh PAM JAYA</t>
  </si>
  <si>
    <t>pengajuan permohonan persetujuan PAM JAYA</t>
  </si>
  <si>
    <t>permohonan konfirmasi spesifikasi meter air</t>
  </si>
  <si>
    <t>ABJ/DIR/EKS/02.23/037</t>
  </si>
  <si>
    <t>tindak lanjut diskusi tanggal 03/02/2023</t>
  </si>
  <si>
    <t>permohonan ijin untuk sementara mengusulkan ke pihak pembiaya (kreditur) untuk mencantumkan klausula di perjanjian pembiayaan, mengusulkan agar produk yang dapat diterima PAM JAYA bersifat negative confirmation, mengajukan persetujuan PAM JAYA bahwa pihak kreditur diperbolehkan menghadiri proses penandatanganan BA, mengajukan format pekerjaan pembangunan IPA, mengajukan diskusi lebih lanjut pada 08/02/2023</t>
  </si>
  <si>
    <t>permohonan inspeksi lokasi dan pemeriksaan aset eksisting</t>
  </si>
  <si>
    <t>permintaan tanggapan PAM JAYA</t>
  </si>
  <si>
    <t>ABJ/DIR/EKS/02.23/033</t>
  </si>
  <si>
    <t>permohonan balik nama dokumen lingkungan hidup AMDAL atas aset eksisting</t>
  </si>
  <si>
    <t>permohonan persetujuan  balik nama dokumen lingkungan hidup AMDAL atas aset eksisting</t>
  </si>
  <si>
    <t>ABJ/DIR/EKS/02.23/035</t>
  </si>
  <si>
    <t>konfirmasi pemenuhan persyaratan pendahuluan perjanjian induk</t>
  </si>
  <si>
    <t>permintaan BA pemenuhan persyaratan pendahuluan dapat ditandatangani bersama dalam waktu dekat</t>
  </si>
  <si>
    <t>ABJ/DIR/EKS/02.23/034</t>
  </si>
  <si>
    <t>penyampaian dokumen persyaratan pendahuluan</t>
  </si>
  <si>
    <t>permohonan diskusi bersama konsultan AMDAL SPAM Buaran 3</t>
  </si>
  <si>
    <t>mengajukan permohonan PAM JAYA untuk menyediakan waktu berdiskusi dengan konsultan</t>
  </si>
  <si>
    <t>ABJ/DIR/EKS/01.23/021</t>
  </si>
  <si>
    <t>permohonan persetujuan DED reservoir komunal Cilincing, STIP Marunda, dan Gombol Paya</t>
  </si>
  <si>
    <t>daftar nama yang diajukan mendapat akses ke lahan IPA Buaran dan BPO</t>
  </si>
  <si>
    <t>pekerjaan IPA Buaran 3 dan relokasi IPA Buaran</t>
  </si>
  <si>
    <t>pengajuan permohonan tanggapan PAM JAYA</t>
  </si>
  <si>
    <t>ABJ/DIR/EKS/01.23/025</t>
  </si>
  <si>
    <t>pemakaian lahan miniplant Sunter untuk penyimpanan aset-aset PAM JAYA</t>
  </si>
  <si>
    <t>permintaan persetujuan PAM JAYA</t>
  </si>
  <si>
    <t>ABJ/DIR/EKS/01.23/026</t>
  </si>
  <si>
    <t>permohonan akses ke lahan IPA Buaran dan BPO</t>
  </si>
  <si>
    <t>ABJ/DIR/EKS/01.23/024</t>
  </si>
  <si>
    <t>permohonan ijin magang karyawan ABJ untuk pengoperasian dan pemeliharaan IPA</t>
  </si>
  <si>
    <t>pengajuan permohonan tanggapan PAM JAYA sebelum 02/02/2023</t>
  </si>
  <si>
    <t>permohonan pendaftaran pemasangan PLN reservoir komunal waduk Pluit, Taman Sari, dan Duri Kosambi</t>
  </si>
  <si>
    <t>ABJ/DIR/EKS/01.23/015</t>
  </si>
  <si>
    <t>proyek perkuatan jaringan pipa primer utama sisi barat</t>
  </si>
  <si>
    <t>ABJ/DIR/EKS/01.23/012</t>
  </si>
  <si>
    <t>permohonan persetujuan layout dan desain central workshop dan laboratorium Pejompongan 2</t>
  </si>
  <si>
    <t>ABJ/DIR/EKS/01.23/009</t>
  </si>
  <si>
    <t>survei minat penggunaan air perpipaan</t>
  </si>
  <si>
    <t>Kelurahan</t>
  </si>
  <si>
    <t>permintaan bantuan dan dukungan kegiatan survei</t>
  </si>
  <si>
    <t>ABJ/DIR/EKS/01.23/008</t>
  </si>
  <si>
    <t>surat peringatan</t>
  </si>
  <si>
    <t>penyampaian surat peringatan pertama untuk segera mempercepat penyelesaian pekerjaan</t>
  </si>
  <si>
    <t>ABJ/DIR/EKS/01.23/001</t>
  </si>
  <si>
    <t>permohonan bantuan dan dukungan untuk pelaksanaan DED dan AMDAL</t>
  </si>
  <si>
    <t>ABJ/DIR/EKS/01.23/004</t>
  </si>
  <si>
    <t>penyampaian informasi konsultan RDS</t>
  </si>
  <si>
    <t>penyampaian perawatan peralatan produksi IPA Pejompongan I
permohonan persetujuan untuk melaksanakan pekerjaan perawatan peralatan produksi</t>
  </si>
  <si>
    <t>penyampaian shop drawing proyek rehabilitasi.
Permohonan PAM JAYA dan KPI menyetujui shop drawing</t>
  </si>
  <si>
    <t>ABJ/DIR/EKS/06.16/0267</t>
  </si>
  <si>
    <t>penyampaian mengenai meter air baku dan meter air bersih.
Permintaan verifikasi bersama terhadap eksisting meter air curah dan meter air baku</t>
  </si>
  <si>
    <t>melampirkan justifikasi pengadaan (truck) mobile crane untuk Pejompongan 1 &amp; 2, dan BK1. ABJ berencana melakukan pengadaan 3 unit truck mobile crane selambat-lambatnya sebelum 31/07/2023</t>
  </si>
  <si>
    <t>PIC</t>
  </si>
  <si>
    <t>PMO</t>
  </si>
  <si>
    <t>Angelika</t>
  </si>
  <si>
    <t>Finance</t>
  </si>
  <si>
    <t>Nurul</t>
  </si>
  <si>
    <t>Maintenance</t>
  </si>
  <si>
    <t>Siswo</t>
  </si>
  <si>
    <t>Yaskur</t>
  </si>
  <si>
    <t>Ervin</t>
  </si>
  <si>
    <t>1. Juny
2. Angelika</t>
  </si>
  <si>
    <t>Produksi</t>
  </si>
  <si>
    <t>Compliance</t>
  </si>
  <si>
    <t>Juny</t>
  </si>
  <si>
    <t>Levi</t>
  </si>
  <si>
    <t>Dias</t>
  </si>
  <si>
    <t>Puji</t>
  </si>
  <si>
    <t>Tanggal Surat</t>
  </si>
  <si>
    <t>permohonan bantuan dan dukungan PAM JAYA untuk konsultan untuk pelaksanaan DED dan AMDAL</t>
  </si>
  <si>
    <t>permintaan tanggapan PAM JAYA terhadap pengajuan terkait pekerjaan IPA Buaran 3 (land clearing)</t>
  </si>
  <si>
    <t>HSE</t>
  </si>
  <si>
    <t>Irsan</t>
  </si>
  <si>
    <t>Deskripsi</t>
  </si>
  <si>
    <t>12444/PP.00.66</t>
  </si>
  <si>
    <t>Pemberitahuan pemindahan galian tanah dari Buaran 3</t>
  </si>
  <si>
    <t>pemberitahuan kepada pihak Kepolisian Resort Metro Jakarta Utara untuk memastikan kelancaran dan keamanan dalam proses pemindahan galian tanah</t>
  </si>
  <si>
    <t>12370/KM.03.03</t>
  </si>
  <si>
    <t>2996/TM.10.02</t>
  </si>
  <si>
    <t>Undangan Peninjauan Lapangan Dalam Rangka Rekomendasi IPPJU Pipa Air Bersih PD PAM Jaya di Lokasi Jl. Taman Mini 1 cs Kota Administrasi Jakarta Timur</t>
  </si>
  <si>
    <t>akan dilaksanakan pada 01/08/2023</t>
  </si>
  <si>
    <t>12996/KM.03.04</t>
  </si>
  <si>
    <t>Pengajuan sambungan baru</t>
  </si>
  <si>
    <t>12210/KM.03.04</t>
  </si>
  <si>
    <t>Tanggapan atas surat ABJ/DIR/EKS/07.23/0306</t>
  </si>
  <si>
    <t>13402/KM.01.11</t>
  </si>
  <si>
    <r>
      <t xml:space="preserve">tanggapan atas surat ABJ No 0251 Terkait </t>
    </r>
    <r>
      <rPr>
        <i/>
        <sz val="11"/>
        <color theme="1"/>
        <rFont val="Calibri"/>
        <family val="2"/>
        <scheme val="minor"/>
      </rPr>
      <t xml:space="preserve">Sharing Cost </t>
    </r>
    <r>
      <rPr>
        <sz val="11"/>
        <color theme="1"/>
        <rFont val="Calibri"/>
        <family val="2"/>
        <scheme val="minor"/>
      </rPr>
      <t>PBB Tahun 2023</t>
    </r>
  </si>
  <si>
    <t>ABJ bertanggung jawab penuh atas pembayaran PBB dimulai sejak tanggal serah terima operasi yaitu 03/05/2023</t>
  </si>
  <si>
    <t>9946/KM.01.11
13402/KM.01.11</t>
  </si>
  <si>
    <t>009/SK/FA-RR/VIII/2023</t>
  </si>
  <si>
    <t>Mengajukan permohonan Bpk Putut Wireng menjadi narasumber</t>
  </si>
  <si>
    <t>B/3011/VII/2023</t>
  </si>
  <si>
    <t>Komando Operasi Udara Halim</t>
  </si>
  <si>
    <t>Izin pekerjaan pemasangan pipa air bersih melalui royal golf</t>
  </si>
  <si>
    <t>Tidak mendapat perizinan dan diminta untuk mencari alternatif lain</t>
  </si>
  <si>
    <t>1005/DE.I-JMRB/VIII/2023</t>
  </si>
  <si>
    <t>Undangan rapat</t>
  </si>
  <si>
    <t>akan dilaksanakan pada 04/08/2023</t>
  </si>
  <si>
    <t>13494/KM.03.04</t>
  </si>
  <si>
    <t>Konfirmasi data rencana pembangunan reservoir Pegadungan SPAM Regional Karian-Serpong</t>
  </si>
  <si>
    <t>terdapat beberapa poin untuk penyusunan DED</t>
  </si>
  <si>
    <t>13112/KU.01.02</t>
  </si>
  <si>
    <t>Sanksi Denda atas Kegagalan Kinerja Bulan Juni 2023</t>
  </si>
  <si>
    <t>penyampaian perhitungan sanksi dan denda atas kegagalan kinerja bulan Juni 2023</t>
  </si>
  <si>
    <t>13006/KM.01.11</t>
  </si>
  <si>
    <t>Tanggapan atas surat ABJ terkait data listrik IPA Pulogadung</t>
  </si>
  <si>
    <t>penyampaian data penggunaan listrik dan tekanan output IPA Pulogadung periode Jan 22 - Apr 23</t>
  </si>
  <si>
    <t>13192/PA.00.12</t>
  </si>
  <si>
    <t>Kerja sama pengamanan dan monitoring sisa galian tanah atas proyek Buaran 3</t>
  </si>
  <si>
    <t>permintaan untuk melakukan koordinasi lapangan guna memberikan pengamanan dan kenyamanan dalam hal mobilisasi</t>
  </si>
  <si>
    <t>12787/KM.03.04</t>
  </si>
  <si>
    <t>Hasil pemeriksaan dokumen desain akhir IPA SPAM Jatiluhur Hilir - Upgrade Pumping Station SPAM Jatiluhur 1 (Lokasi CD Cilincing dan IBP Halim)</t>
  </si>
  <si>
    <t>13733/KM.03.04</t>
  </si>
  <si>
    <t>follow up hasil studi sinkronisasi</t>
  </si>
  <si>
    <t>ABJ diminta untuk menyampaikan kembali studi sinkronisasi yang mencakup SPAM Juanda &amp; Ciliwung dan desain akhir yang sesuai dengan desain dasar serta mengkoreksi desain akhir yang telah disampaikan</t>
  </si>
  <si>
    <t>ABJ/DIR/EKS/08.23/0333</t>
  </si>
  <si>
    <t>desain akhir paket pekerjaan pertama - SPAM Karian Serpong Hilir (reservoir Mampang dan Srengseng) dan SPAM Jatiluhur Hilir (reservoir distribusi boundary valve)</t>
  </si>
  <si>
    <t>penyampaian desain akhir paket pekerjaan pertama - SPAM Karian Serpong Hilir (reservoir Mampang dan Srengseng) dan SPAM Jatiluhur Hilir (reservoir distribusi boundary valve)</t>
  </si>
  <si>
    <t>ABJ/DIR/EKS/08.23/0331</t>
  </si>
  <si>
    <t>ABJ/DIR/EKS/08.23/0335</t>
  </si>
  <si>
    <t>Rencana Anggaran Biaya ("RAB") pematangan lahan di Cipinang Muara dan Sunter</t>
  </si>
  <si>
    <t>ABJ/DIR/EKS/08.23/0334</t>
  </si>
  <si>
    <t>Studi sinkronisasi atas desain dasar</t>
  </si>
  <si>
    <t>penyampaian studi sinkronisasi atas desain dasar</t>
  </si>
  <si>
    <t>ABJ/DIR/EKS/08.23/0337</t>
  </si>
  <si>
    <t>permohonan pengalihan waktu refresh/switching pompa PAB Cawang PJT II</t>
  </si>
  <si>
    <t>permintaan PAM JAYA untuk membantu berkoordinasi dengan PJT II untuk menggeser waktu refresh/switching pompa PAB Cawang PJT II</t>
  </si>
  <si>
    <t>ABJ/DIR/EKS/08.23/0336</t>
  </si>
  <si>
    <t>Koreksi surat ABJ No 0203 atas kuantitas barang suku cadang yang akan dibeli PT ABJ</t>
  </si>
  <si>
    <t>ABJ/DIR/EKS/08.23/0339</t>
  </si>
  <si>
    <t>gangguan sistem SCADA</t>
  </si>
  <si>
    <t>pemberitahuan gangguan sistem SCADA pada 04/08/2023</t>
  </si>
  <si>
    <t>ABJ/DIR/EKS/08.23/0342</t>
  </si>
  <si>
    <t>gangguan listrik PLN di Buaran 1 pada tanggal 05/08/2023</t>
  </si>
  <si>
    <t>penyampaian gangguan listrik PLN di Buaran 1 pada tanggal 05/08/2023</t>
  </si>
  <si>
    <t>ABJ/DIR/EKS/08.23/0340</t>
  </si>
  <si>
    <t>tanggapan atas surat PATEN no 009/SK/FA-RR/VIII/2023</t>
  </si>
  <si>
    <t>ABJ/DIR/EKS/08.23/0341</t>
  </si>
  <si>
    <t>Permohonan penggantian biaya tagihan air baku dan PLN Mei 2023</t>
  </si>
  <si>
    <t xml:space="preserve">1. Levi
2. Angelika
</t>
  </si>
  <si>
    <t>13196/KM.03.03</t>
  </si>
  <si>
    <t>ABJ/DIR/EKS/08.23/0343</t>
  </si>
  <si>
    <t>Tanggapan Atas Surat PAM JAYA No. 9392/KM.01.11 Perihal Hasil Pemeriksaan Dokumen Desain Akhir Jatiluhur Hilir (Greenfield)</t>
  </si>
  <si>
    <t>ABJ/DIR/EKS/08.23/0346</t>
  </si>
  <si>
    <t>Pengiriman laporan bulanan kualitas air periode Mei, Juni, dan Juli 2023</t>
  </si>
  <si>
    <t>Tanggapan dan klarifikasi ABJ tahap selanjutnya disampaikan dalam waktu dekat</t>
  </si>
  <si>
    <t>Bahtera N</t>
  </si>
  <si>
    <t xml:space="preserve">1. Angelika
2. Hendro
</t>
  </si>
  <si>
    <t xml:space="preserve">ABJ/DIR/EKS/03.23/0117
4351/KM.03.04
</t>
  </si>
  <si>
    <t xml:space="preserve">1. Angelika
2. Juny
</t>
  </si>
  <si>
    <t>Legal</t>
  </si>
  <si>
    <t>WQA</t>
  </si>
  <si>
    <t>Ade</t>
  </si>
  <si>
    <t>Permit</t>
  </si>
  <si>
    <t>Rais A</t>
  </si>
  <si>
    <t>Irawan</t>
  </si>
  <si>
    <t>Permohonan penggantian biaya tagihan air baku dan PLN tgl 1-2 Mei 2023</t>
  </si>
  <si>
    <t xml:space="preserve">Bahtera N
</t>
  </si>
  <si>
    <t>Planning</t>
  </si>
  <si>
    <t>Andriani</t>
  </si>
  <si>
    <t>1. Angelika
2. Levi</t>
  </si>
  <si>
    <t>1. Angelika
2. Hendro</t>
  </si>
  <si>
    <t>1. Angelika
2. Puji</t>
  </si>
  <si>
    <t>1. Juny
2. Puji
3. Ervin
4. Angelika</t>
  </si>
  <si>
    <t xml:space="preserve">Data tarif pelanggan (Rp 8000) disampaikan dalam rapat pembahasan denda tgl 23 Juni </t>
  </si>
  <si>
    <t>1. Juni J
2. Angelika</t>
  </si>
  <si>
    <t>ABJ/DIR/EKS/07.23/0291, perpanjangan waktu lagi</t>
  </si>
  <si>
    <t>Closed</t>
  </si>
  <si>
    <t>permintaan PAM JAYA RAB Cipinang Muara</t>
  </si>
  <si>
    <t>Disampaikan dalam rapat budling 08/23 bahwa swiching sebaiknya jangan dilakukan saat peak (info dari PAM JAYA)</t>
  </si>
  <si>
    <t>Kondisi sistem klorinasi IPA Pejompongan 1</t>
  </si>
  <si>
    <t>Kondisi sistem klorinasi dan pengecualian denda</t>
  </si>
  <si>
    <t xml:space="preserve"> tindak lanjut pemberitahuan jaminan fidusia</t>
  </si>
  <si>
    <t>permintaan penjelasan lebih lanjut dari beberapa poin dokumen</t>
  </si>
  <si>
    <t>Nurul S</t>
  </si>
  <si>
    <t>Tanggal Suat</t>
  </si>
  <si>
    <t>Terkait rencana penempatan jaringan pipa distribusi SPAM Jatiluhur 1, SPAM Karian-Serpong, dan Buaran 3 Hulu &amp; Hilir ke Dinas Cipta Karya</t>
  </si>
  <si>
    <t>MI/DIR/EKS/22.12/262
TL PAM atas permohonan Moya/ABJ untuk mendaftarkan peta informasi ke Dinas Cipta Karya, Tata Ruang dan Pertanahan Prov DKI</t>
  </si>
  <si>
    <t>IT</t>
  </si>
  <si>
    <t>Aminudin</t>
  </si>
  <si>
    <t>HC</t>
  </si>
  <si>
    <t>Cucum</t>
  </si>
  <si>
    <t>penyampaian beberapa tanggapan atas surat ABJ No. 046 dan 039
1. Tanggapan atas dokumen desain akhir
2. Studi sinkronisasi
3. Finalisasi KPI</t>
  </si>
  <si>
    <t>verivikasi dokumen setelah ada penandatanganan perjanjian dengan KPI
studi sinkronisasi perlu pembahasan lebih lanjut</t>
  </si>
  <si>
    <t>Beberapa dokumen fisik desain akhir tidak ditemukan</t>
  </si>
  <si>
    <t xml:space="preserve">1. Hendro/Danny
2. Angelika
</t>
  </si>
  <si>
    <t>Rapat diadakan tgl 15/03. Agenda: Sinkronisasi dan smart meter proyek skema bundling. PAM Jaya akan mempelajari lebih lanjut usulan</t>
  </si>
  <si>
    <t>- belum ada gambar rencana terhadap hal-hal yang disepakati dengan pengurus komplek perumahan pegawai PUPR pengairan Bekasi 
- perlu diskusi lebih lanjut antara PAM, ABJ dan KPI</t>
  </si>
  <si>
    <t xml:space="preserve">1. Hendro/Danny
2. Angelika
</t>
  </si>
  <si>
    <t>ABJ akan mengirimkan simulasi perhitungan polis asuransi (belum diperhitungkan dalam proposal penawaran) dan salinan perjanjian kredit</t>
  </si>
  <si>
    <t>- menanggapi surat ABJ/DIR/EKS/03.23/0112 bahwa dokumen asli telah diserahkan kepada ABJ, dan diminta untuk dikembalikan dalam keadaan baik dan lengkap
- diperlukan untuk pengurusan IMB WTP B3</t>
  </si>
  <si>
    <t>Sawitri</t>
  </si>
  <si>
    <t xml:space="preserve">ABJ agar melakukan pekerjaan pemerataan dan pemadatan tanah </t>
  </si>
  <si>
    <t xml:space="preserve">memberikan akses survei ke lokasi PAM JAYA </t>
  </si>
  <si>
    <t>tanggapan atas surat ABJ/DIR/EKS/03.23/080</t>
  </si>
  <si>
    <t>Daftar nama diterima dengan baik dengan beberapa persyaratan: menandatangani NDA dan melaporkan identitas kepada petugas dilapangan</t>
  </si>
  <si>
    <t>permintaan penyampaian beberapa data dari ABJ: RAB SR dan biaya operational penerapan smart meter</t>
  </si>
  <si>
    <t>merujuk pada ABJ/DIR/EKS/02.23/046 tanggal 14/02/2023 perihal pengiriman dokumen desain akhir paket pekerjaan pertama; dan ABJ/DIR/EKS/02.23/053 perihal pengiriman dokumen desain akhir paket pekerjaan pertama - pembaharuan dokumen, PAM JAYA menanggapi beberapa poin evaluasi</t>
  </si>
  <si>
    <t>permohonan arahan untuk proses perubahan pemrakarsa dokumen AMDAL ke dinas KLH</t>
  </si>
  <si>
    <t xml:space="preserve">Irsan
</t>
  </si>
  <si>
    <t>Tindak lanjut dengan dilakukan survey aset (jangka waktu 3 bulan) sejak tgl 12/09. Belum termasuk verifikasi ID aset yg disampaikan PAM JAYA</t>
  </si>
  <si>
    <t>Planing</t>
  </si>
  <si>
    <t>SCM</t>
  </si>
  <si>
    <t>Fahmi</t>
  </si>
  <si>
    <t>penyampaian salinan daftar persediaan barang habis pakai termutakhir yang dapat dibeli ABJ</t>
  </si>
  <si>
    <t>1. Angelika
2. Hendro/Danny</t>
  </si>
  <si>
    <t>ABJ membayar terlebih dahulu. Perhitungan proporsional dibicarakan lebih lanjut</t>
  </si>
  <si>
    <t>tindaklanjut pada survey aset</t>
  </si>
  <si>
    <t>KPI memberikan poin-poin tanggapan terhadap analisis harga satuan yang perlu dipenuhi ABJ</t>
  </si>
  <si>
    <t xml:space="preserve">8810/KM/01.11
</t>
  </si>
  <si>
    <t>penyampaian tanggapan atas shop drawing dan ABD SCADA</t>
  </si>
  <si>
    <t>ABJ/DIR/EKS/06.23/0245</t>
  </si>
  <si>
    <t>sudah dilakukan pembayaran</t>
  </si>
  <si>
    <t>Angelika
Juny J</t>
  </si>
  <si>
    <t>ABJ/DIR/EKS/07.23/0309</t>
  </si>
  <si>
    <t>- Penyampaian list temuan selama inspeksi klorin di IPA Pejompongan 1&amp;2
- Hal-hal yang harus diperbaiki
- simulasi penanganan kebocoran klorin</t>
  </si>
  <si>
    <t>ABJ/DIR/EKS/08.23/0355</t>
  </si>
  <si>
    <t>1. Angelika
2. Puji
3. Ervin</t>
  </si>
  <si>
    <t>Pengiriman rutin tiap bulan
Sudah dikirimkan periode Apr-Jul B3 Hulu</t>
  </si>
  <si>
    <t>ABJ/DIR/EKS/07.23/0306
Mengirimkan mekanisme pengadaan barang dan jasa (2 bulan --&gt; 7/09/23)</t>
  </si>
  <si>
    <t>Angelika
Yaskur</t>
  </si>
  <si>
    <t>ABJ/DIR/EKS/07.23/0327
ABJ/DIR/EKS/07.23/0306
Belum bersepakat</t>
  </si>
  <si>
    <t>Termasuk dalam permintaan PAM Jaya No.5912.WB/TK.00.02</t>
  </si>
  <si>
    <t>Pengajuan sambungan baru infill/extention: Kp Sawah, Bidara Marunda, Muara Baru, Batu wadas</t>
  </si>
  <si>
    <t>Ervin
Angelika</t>
  </si>
  <si>
    <t>Junny
Angelika</t>
  </si>
  <si>
    <t>Penyampaian beberapa catatan terkait hasil pemeriksaan dokumen desain akhir IPA SPAM Jatiluhur Hilir - Upgrade Pumping Station SPAM Jatiluhur 1 (Lokasi CD Cilincing dan IBP Halim)</t>
  </si>
  <si>
    <t>142/INAPLAS/VIII/2023</t>
  </si>
  <si>
    <t>INAPLAS</t>
  </si>
  <si>
    <t>Undangan mengunjungi produsen resin PT Chandra Asri Petrochemical Tbk</t>
  </si>
  <si>
    <t>permintaan persetujuan PAM JAYA untk usulan pengganti jalur pejompongan-gatot subroto-wr.buncit dan jalur srengseng karena tidak adanya lahan</t>
  </si>
  <si>
    <t xml:space="preserve">permintaan persetujuan PAM JAYA </t>
  </si>
  <si>
    <t>permintaan tanggapan persetujuan PAM JAYA dalam waktu dekat. Persiapan pekerjaan mulai tgl 4 Jan</t>
  </si>
  <si>
    <t>ABJ/DIR/EKS/02.23/041 reminder
2569/KM.00.03</t>
  </si>
  <si>
    <t>Angelika
Hendro/Danny</t>
  </si>
  <si>
    <t>permohonan kembali usulan dalam surat No.045 tentang polis asuransi</t>
  </si>
  <si>
    <t>meminta tanggapan dari PAM JAYA dalam jangka waktu sesuai ketentuan perjanjian brownfield: SOP Pengoperasian dan pemeliharaan, jadwal dan panduan operasi</t>
  </si>
  <si>
    <t>Pekerjaan sedang berjalan (project cyclical)</t>
  </si>
  <si>
    <t>mengajukan permohonan permohonan akses survei ke lokasi PAM JAYA pada 20-24 Mar</t>
  </si>
  <si>
    <t xml:space="preserve">PMO </t>
  </si>
  <si>
    <t>instruksi pembayaran biaya pengelolaan rekening. Perjanjian CAMA</t>
  </si>
  <si>
    <t>pelampiran Struktur Organisasi termutakhir ABJ dan kontraktor</t>
  </si>
  <si>
    <t xml:space="preserve">PMO
</t>
  </si>
  <si>
    <t>IT
QA</t>
  </si>
  <si>
    <t>Aminudin
Ade</t>
  </si>
  <si>
    <t>Angelika
Levi</t>
  </si>
  <si>
    <t>10021.WB/KM.00.03
ABJ tetap memasukan dalam pengecualian denda (ABJ/DIR/EKS/07.23/0306</t>
  </si>
  <si>
    <t>9842/KM.01.03 Daftar aset eksisting</t>
  </si>
  <si>
    <t xml:space="preserve">Rutin tiap bulan untuk laporan kegiatan proyek </t>
  </si>
  <si>
    <t>Pembayaran tgl 7/07</t>
  </si>
  <si>
    <t>Corcom</t>
  </si>
  <si>
    <t>Ninuk</t>
  </si>
  <si>
    <t>Sudah dilakukan kunjungan</t>
  </si>
  <si>
    <t xml:space="preserve">Belum ada persetujuan </t>
  </si>
  <si>
    <t>Dilanjutkan dengan BAST dengan PAM</t>
  </si>
  <si>
    <t>Pembayaran tgl 09/08</t>
  </si>
  <si>
    <t>Rutin tiap bulan</t>
  </si>
  <si>
    <t xml:space="preserve">Nurul
</t>
  </si>
  <si>
    <t>Angelika
Danny/ Hendro</t>
  </si>
  <si>
    <t>ABJ/DIR/EKS/08.23/0350</t>
  </si>
  <si>
    <t>Laporan kegiatan proyek Buaran 3 Hulu Periode Juli 2023 (Laporan harian, mingguan, bulanan)</t>
  </si>
  <si>
    <t>Penyampaian Laporan kegiatan proyek Buaran 3 Hulu Periode Juli 2023 (Laporan harian, mingguan, bulanan)</t>
  </si>
  <si>
    <t>ABJ/DIR/EKS/08.23/0348</t>
  </si>
  <si>
    <t>Kajian dampak revenue atas perubahan tanggal mulai konstruksi</t>
  </si>
  <si>
    <t>ABJ/DIR/EKS/07.23/0291 
ABJ/DIR/EKS/08.23/0348</t>
  </si>
  <si>
    <t>ABJ/DIR/EKS/08.23/0349</t>
  </si>
  <si>
    <t>Kebutuhan lahan penempatan slurry proyek SPAM Hilir</t>
  </si>
  <si>
    <t xml:space="preserve">Permintaan informasi lokasi penempatan slurry </t>
  </si>
  <si>
    <t>ABJ/DIR/EKS/08.23/0351</t>
  </si>
  <si>
    <t>Permintaan persetujuan dokumen shop drawing</t>
  </si>
  <si>
    <t>ABJ/DIR/EKS/08.23/0352</t>
  </si>
  <si>
    <t xml:space="preserve">Pengecualian target regime pressure IPA Pejompongan 2 tanggal 8-9 Agustus jam 22:00 - 04:00 WIB untuk mendukung kegiatan flushing PAM JAYA di jaringan distribusi line Pejompongan </t>
  </si>
  <si>
    <t>Penjelasan mengenai kegagalan kinerja yang seyogyanya tidak menyebabkan ABJ dikenakan denda kegagalan kinerja</t>
  </si>
  <si>
    <t>ABJ/DIR/EKS/08.23/0353</t>
  </si>
  <si>
    <t>Pengiriman dokumen desain akhir SPAM Jatiluhur Hilir Jl. Dakota Raya - Paket C05 (Revisi 01)</t>
  </si>
  <si>
    <t>Permintaan persetujuan revisi DED</t>
  </si>
  <si>
    <t>ABJ/DIR/EKS/08.23/0357</t>
  </si>
  <si>
    <t>Gangguan suplai air baku PJT II ke IPA Pulogadung</t>
  </si>
  <si>
    <t>penyampaian gangguan suplai air baku PJT II ke IPA Pulogadung</t>
  </si>
  <si>
    <t>ABJ/DIR/EKS/08.23/0356</t>
  </si>
  <si>
    <t>Perawatan peralatan produksi IPA Buaran</t>
  </si>
  <si>
    <t>Penyampaian perawatan peralatan produksi IPA Buaran sehingga berpotensi berhenti sesaat selama -/+15 menit</t>
  </si>
  <si>
    <t>Rutin</t>
  </si>
  <si>
    <t>Angelika
Juni J</t>
  </si>
  <si>
    <t>Polis asuransi (aset) sudah dikirimkan</t>
  </si>
  <si>
    <t>info</t>
  </si>
  <si>
    <t xml:space="preserve">4816/KM.01.04
2998/KM.01.11
2762/KM.00.03
9392/KM.01.11
Belum ada TTD DED
</t>
  </si>
  <si>
    <t>Penyampaian hasil kajian dampak revenue</t>
  </si>
  <si>
    <t>Open</t>
  </si>
  <si>
    <t>Surat Masuk</t>
  </si>
  <si>
    <t>Surat Keluar</t>
  </si>
  <si>
    <t>Info</t>
  </si>
  <si>
    <t>ABJ/DIR/EKS/08.23/0332</t>
  </si>
  <si>
    <t>Tagihan Air Curah Periode July 2023</t>
  </si>
  <si>
    <t>ABJ/DIR/EKS/08.23/0354</t>
  </si>
  <si>
    <t>shop drawing SPAM Buaran 3 Hulu</t>
  </si>
  <si>
    <t>Penyampaian gambar keadaan terpasang (ASD) proyek rehabilitasi - pompa air baku no 5 dan 6 (revisi 01)</t>
  </si>
  <si>
    <t>Pembaharuan gambar detail potongan pompa</t>
  </si>
  <si>
    <t>13330/KM.03.03</t>
  </si>
  <si>
    <t>13882/KM.03.00</t>
  </si>
  <si>
    <t>Surat teguran sehubungan diskoneksi SCADA PAM JAYA IPA Pejompongan 1, IPA Pejompongan 2, dan Banjir Kanal</t>
  </si>
  <si>
    <t>ABJ diminta menyiapkan laporan kuantitas, kualitas IPA Pejompongan 1 &amp; 2, dan Banjir Kanal sejak 3 s/d 8 Agustus melalui email emma.nedi@pamjaya.co.id setelah 8 Agustus agar dilakukan setiap 8 jam sesuai shift karyawan yang dilakukan terus-menerus hingga koneksi SCADA PAM JAYA dan ABJ terhubung kembali</t>
  </si>
  <si>
    <t>14060/KM.01.11</t>
  </si>
  <si>
    <t>Tanggapan surat ABJ terkait usulan perpanjangan waktu survey aset</t>
  </si>
  <si>
    <t>ABJ tetap diminta melakukan pelaksanaan survey dalam jangka waktu 3 bulan sesuai PKS</t>
  </si>
  <si>
    <t>ABJ/DIR/EKS/08.23/0362</t>
  </si>
  <si>
    <t>Evaluasi target PR IPA Pejompongan 2 saat mendukung maintenance IPA Hutan Kota (31 Juli - 8 Agustus 2023) dan musim kemarau</t>
  </si>
  <si>
    <t>Pengajuan permohonan agar target regime PAM JAYA mempertimbangkan kondisi air baku saat ini</t>
  </si>
  <si>
    <t>ABJ/DIR/EKS/08.23/0363</t>
  </si>
  <si>
    <t>Operasional listrik IPA Pulogadung</t>
  </si>
  <si>
    <t>ABJ/DIR/EKS/08.23/0365</t>
  </si>
  <si>
    <t>Penjelasan tambahan terkait tagihan air curah periode Juli 2023</t>
  </si>
  <si>
    <t>Permintaan untuk PAM JAYA melakukan pembayaran tagihan air curah</t>
  </si>
  <si>
    <t>ABJ/DIR/EKS/08.23/0364</t>
  </si>
  <si>
    <t>Tanggapan surat PAM JAYA No 13882/KM.03.00</t>
  </si>
  <si>
    <t>ABJ berencana membuat mitigasi risiko untuk meminimalisir kejadian gangguan SCADA</t>
  </si>
  <si>
    <t>ABJ/DIR/EKS/08.23/0366</t>
  </si>
  <si>
    <t>Pemberitahuan uji pengoperasian rehabilitasi proyek on line water quality</t>
  </si>
  <si>
    <t>ABJ/DIR/EKS/08.23/0358</t>
  </si>
  <si>
    <t>Mapping activity pengajuan infill / ekstension</t>
  </si>
  <si>
    <t>Penyampaian Mapping activity pengajuan infill / ekstension</t>
  </si>
  <si>
    <t>ABJ/DIR/EKS/07.23/0292
ABJ/DIR/EKS/08.23/0358</t>
  </si>
  <si>
    <t>ABJ/DIR/EKS/07.23/0329
Permintaan BED, Flow kerja 
ABJ/DIR/EKS/08.23/0358</t>
  </si>
  <si>
    <t>ABJ/DIR/EKS/08.23/0368</t>
  </si>
  <si>
    <t>Pemberitahuan uji pengoperasian 4 program rehabilitasi</t>
  </si>
  <si>
    <t>ABJ/DIR/EKS/08.23/0347</t>
  </si>
  <si>
    <t>Permintaan arahan PAM JAYA terkait finalisasi studi sinkronisasi dan persetujuan terhadap perubahan proyek yang akan dijalankan</t>
  </si>
  <si>
    <t>ABJ/DIR/EKS/08.23/0367</t>
  </si>
  <si>
    <t>Penyampaian draft pembaharuan prosedur hak akses pihak berwenang project bundling (BF dan GF)</t>
  </si>
  <si>
    <t>1. Permintaan persetujuan atas dokumen prosedur akses pihak berwenang
2. Permintaan PAM JAYA untuk menyampaikan SOP pengawasan proyek untuk GF</t>
  </si>
  <si>
    <t>ABJ/DIR/EKS/08.23/0369</t>
  </si>
  <si>
    <t>Pengiriman laporan hasil test pit proyek SPAM Jatiluhur Hilir</t>
  </si>
  <si>
    <t>Permintaan bantuan kepada PAM JAYA untuk memfasilitasi penyampaian laporan tersebut ke pihak instansi relevan terkait</t>
  </si>
  <si>
    <t xml:space="preserve">Irawan
</t>
  </si>
  <si>
    <t>14886/KM.01.11</t>
  </si>
  <si>
    <t>Penyampaian laporan kegiatan pelaksanaan proyek oleh ABJ</t>
  </si>
  <si>
    <t>isi dari laporan bulanan perlu dilengkapi</t>
  </si>
  <si>
    <t>14881/KM.03.04</t>
  </si>
  <si>
    <t>Hasil pemeriksaan dokumen desain akhir SPAM Jatiluhur Hilir</t>
  </si>
  <si>
    <t>Persetujuan desain akhir SPAM Jatiluhur Hilir PPKK Kebon Kosong</t>
  </si>
  <si>
    <t>ABJ/DIR/EKS/08.23/0359</t>
  </si>
  <si>
    <t>Tanggapan atas surat PAM JAYA no 13112/KU.01.02 Tanggal 31/07/2023 perihal Sanksi Denda atas Kegagalan Kinerja Bulan Juni 2023</t>
  </si>
  <si>
    <t>Terdapat perbedaan perhitungan denda</t>
  </si>
  <si>
    <t>ABJ/DIR/EKS/08.23/0371</t>
  </si>
  <si>
    <t>14853/KM.02.10</t>
  </si>
  <si>
    <t>Tagihan pemakaian air baku Juli 2023</t>
  </si>
  <si>
    <t>14785/KM.02.10</t>
  </si>
  <si>
    <t>Tanggapan atas surat ABJ 0332 dan 0341 mengenai tagihan air curah, air baku, dan PLN bulan mei 2023</t>
  </si>
  <si>
    <t>Permintaan pengiriman ulang tagihan air curah periode Juli 2023 tanpa dikurangi denda periode mei 2023, dengan catatan denda akan diperhitungkan pada periode berikutnya</t>
  </si>
  <si>
    <t>ABJ/DIR/EKS/08.23/0372</t>
  </si>
  <si>
    <t>Penempatan aset PAM JAYA di IPA Pulogadung</t>
  </si>
  <si>
    <t>PAM JAYA diminta memindahkan aset</t>
  </si>
  <si>
    <t>ABJ/DIR/EKS/08.23/0360</t>
  </si>
  <si>
    <t>Analisa harga satuan pekerjaan IPA Produksi baru - Buaran 3</t>
  </si>
  <si>
    <t>penyampaian AHS IPA Buaran 3 Hulu</t>
  </si>
  <si>
    <t>Surat teguran sehubungan kondisi proses IPA Pejompongan 1 dan IPA Pejompongan 2</t>
  </si>
  <si>
    <t>ABJ diminta agar secara rutin membersihkan pipa suling dan pencucian filter teratur</t>
  </si>
  <si>
    <t>14684/PP.03.00</t>
  </si>
  <si>
    <t>14683/KM.03.00</t>
  </si>
  <si>
    <t>Penyampaian hasil inspeksi K3 IPA Pulogadung dan IPA Pejompongan 2</t>
  </si>
  <si>
    <t>terdapat temuan housekeeping</t>
  </si>
  <si>
    <t>ABJ/DIR/EKS/08.23/0373</t>
  </si>
  <si>
    <t>Perbaikan pipa distribusi Buaran 1</t>
  </si>
  <si>
    <t>Perbaikan pipa manifold yang sudah korosif</t>
  </si>
  <si>
    <t>ABJ/DIR/EKS/08.23/0375</t>
  </si>
  <si>
    <t>penyampaian paket 17, 35, dan pembaruan paket 4</t>
  </si>
  <si>
    <t>SRT- 044/INFRAS/KPI-SPAM-JAKARTA/08/2023</t>
  </si>
  <si>
    <t>Tanggapan atas surat ABJ/DIR/EKS/08.23/0358</t>
  </si>
  <si>
    <t>Menambahkan informasi arti dari inisial kode yang ada di bawah kotak aktivitas</t>
  </si>
  <si>
    <t>15289/PM.02.01</t>
  </si>
  <si>
    <t xml:space="preserve">Kesiapan instalasi dalam rangka KTT ASEAN </t>
  </si>
  <si>
    <t>diminta untuk menjamin kehandalan supply produksi air, dan tidak melakukan kegiatan yang dapat mengganggu supply produksi air</t>
  </si>
  <si>
    <t>ABJ/DIR/EKS/08.23/0377</t>
  </si>
  <si>
    <t>Tanggapan atas surat PAM JAYA No.14881/KM.03.04</t>
  </si>
  <si>
    <t>ABJ/DIR/EKS/08.23/0383</t>
  </si>
  <si>
    <t>Permintaan persetujuan PAM JAYA dan KPI</t>
  </si>
  <si>
    <t>ABJ/DIR/EKS/08.23/0382</t>
  </si>
  <si>
    <t>Pemberitahuan uji pengoperasian paket 32 - pekerjaan finger print pejompongan 1 dan 2</t>
  </si>
  <si>
    <t>ABJ/DIR/EKS/08.23/0381</t>
  </si>
  <si>
    <t>Tanggapan atas surat PAM JAYA No. 12210/KM.03.04</t>
  </si>
  <si>
    <t>shop drawing proyek Jatiluhur Hilir</t>
  </si>
  <si>
    <t>SRT- 046/INFRAS/KPI-SPAM-JAKARTA/08/2023</t>
  </si>
  <si>
    <t>Hasil pemeriksaan dokumen desain akhir Karian Serpong Hilir - Gombol Paya</t>
  </si>
  <si>
    <t>terdapat beberapa catatan tambahan untuk direvisi</t>
  </si>
  <si>
    <t>14460/PA.00.16</t>
  </si>
  <si>
    <t>Kebutuhan lahan penempatan tanah galian pembangunan Buaran 3 Hulu</t>
  </si>
  <si>
    <t>Melampirkan lokasi yang dapat dijadikan lahan penempatan tanah galian pembangunan Buaran 3 Hulu</t>
  </si>
  <si>
    <t>15520/KM.03.03</t>
  </si>
  <si>
    <t>Surat Balasan PT. ABJ No. ABJ/DIR/EKS/08.23/0352 perihal Pengecualian Target Regime IPA Pejompongan 2 tanggal 8-9 Agustus jam 22:00 - 04:00 WIB untuk mendukung kegiatan flushing PAM Jaya di Jaringan Distribusi Line Pejompongan</t>
  </si>
  <si>
    <t>Persetujuan perihal kejadian tersebut merupakan kejadian yang sudah disepakati antara kedua belah pihak</t>
  </si>
  <si>
    <t>15569/KM.01.11</t>
  </si>
  <si>
    <t>Hasil Pemeriksaan Dokumen Desain Akhir SPAM Karian Serpong Hilir (Gombol Paya dan Citra)</t>
  </si>
  <si>
    <t>14910/KM.03.03 </t>
  </si>
  <si>
    <t>14937/KM.03.03</t>
  </si>
  <si>
    <t>ABJ/DIR/EKS/08.23/0390</t>
  </si>
  <si>
    <t>Penyampaian Berita Acara Rapat dengan DBMSDA Kota Bekasi</t>
  </si>
  <si>
    <t>13024/KM.03.03</t>
  </si>
  <si>
    <t>ABJ/DIR/EKS/08.23/0384</t>
  </si>
  <si>
    <t>Gangguan Listrik PLN di IPA Buaran 1 dan IPA Buaran 2 pada tanggal 27 Agustus 2023</t>
  </si>
  <si>
    <t>penyampaian gangguan Listrik PLN di IPA Buaran 1 dan IPA Buaran 2 pada tanggal 27 Agustus 2023</t>
  </si>
  <si>
    <t>Tanggapan atas surat PAM JAYA No 11867/KM.02.07 tanggal 17 Juli 2023 perihal Sanksi denda atas kegagalan kinerja bulan Mei 2023</t>
  </si>
  <si>
    <t xml:space="preserve">Kesediaan PAM JAYA untuk berdiskusi kembali </t>
  </si>
  <si>
    <t xml:space="preserve">Compliance </t>
  </si>
  <si>
    <t>ABJ/DIR/EKS/08.23/0386</t>
  </si>
  <si>
    <t>Pengiriman Risalah Rapat Pre Construction Meeting (PCM)</t>
  </si>
  <si>
    <t>ABJ/DIR/EKS/08.23/0379</t>
  </si>
  <si>
    <t>Permohonan Persetujuan Lokasi Pembangunan Sludge Dewatering System (SDS) di IPA Pejompongan 2 (Paket 7 Program 07058)</t>
  </si>
  <si>
    <t>ABJ/DIR/EKS/08.23/0388</t>
  </si>
  <si>
    <t>Usulan Rapat Pengawasan Kuartal 2 Tahun 2023</t>
  </si>
  <si>
    <t>Usulan Rapat Pengawasan Kuartal 2 Tahun 2023 tanggal 15/09/2023 pukul 09:00</t>
  </si>
  <si>
    <t>ABJ/DIR/EKS/08.23/0391</t>
  </si>
  <si>
    <t>Tanggapan Surat PAM Jaya No. 14683/KM. 03.00 Teguran PAM Jaya sehubungan Kondisi Proses IPA Pejompongan 1 dan IPA Pejompongan 2</t>
  </si>
  <si>
    <t>15668/PM.02.04</t>
  </si>
  <si>
    <t>Permohonan Audiensi terkait Rencana Pemasangan Jaringan Pipa Air Minum di Jalur BKT Jl. Basuki Rahmat - Jl. Kolonel Sugiono</t>
  </si>
  <si>
    <t>ABJ/DIR/EKS/08.23/0393</t>
  </si>
  <si>
    <t>Permintaan Bukti Submit SKL IPA Eksisting Wilayah Barat dan Wilayah Timur</t>
  </si>
  <si>
    <t>Permintaan bukti tanda terima pelaporan SKL yang telah disubmit oleh PAM JAYA</t>
  </si>
  <si>
    <t>1. ABJ siap melaksanakan konstruksi proyek bulan Okt'23 dengan total RAB 14,14M
2. Butuh mendiskusikan bersama PAM JAYA mengenai alokasi Capex Bundling untuk PC 151
3. ABJ tidak membangun chamber untuk flow meter
4. Untuk pembuatan DED, ABJ mengacu pada BED PAM JAYA
5. Perbedaan data jumlah bangunan rumah antara lampiran surat PAM JAYA 14881/KM.03.04 dengan BED PAM JAYA, PAM JAYA diminta utk mempersiapkan data jumlah pelanggan max 31/08/23 untuk Paket 1&amp;2
6. permintaan persetujuan desain akhir SPAM Jatiluhur paket 03 dan paket 04</t>
  </si>
  <si>
    <t>sudah disampaikan dalam meeting mingguan dengan PAM JAYA di bulan Agustus,menunggu respond PAM</t>
  </si>
  <si>
    <t xml:space="preserve">Yaskur
Angelika
</t>
  </si>
  <si>
    <t>Klarifikasi ABJ thdp teguran PAM Jaya sehubungan Kondisi Proses IPA Pejompongan 1 dan IPA Pejompongan 2</t>
  </si>
  <si>
    <t>Hendro
Angelika</t>
  </si>
  <si>
    <t>Persetujuan citra 5, gombol paya, pegadungan. terdapat beberapa catatan tambahan untuk direvisi</t>
  </si>
  <si>
    <t>ABJ/DIR/EKS/09.23/0407</t>
  </si>
  <si>
    <t>11106/KM.00.03</t>
  </si>
  <si>
    <t>untuk pemenuhan FA</t>
  </si>
  <si>
    <t>5912.WB/TK.00.02 
6159.WB/TK.00.02 
Surat revisi SOP ongoing
ABJ/DIR/EKS/08.23/0367</t>
  </si>
  <si>
    <t>sudah diinformasikan dalam rapat mingguan ABJ-PAM</t>
  </si>
  <si>
    <t>turap tidak masuk dalam capex bundling</t>
  </si>
  <si>
    <t>survey sudah dilakukan</t>
  </si>
  <si>
    <t>Evaluasi listrik PG 
Permintaan penerimaan data operasional kelistrikan IPA Pulogadung terhitung data sejak masa operasi mitra PAM JAYA sebelumnya sampai 2 mei 2023</t>
  </si>
  <si>
    <t>ABJ/DIR/EKS/08.23/0389</t>
  </si>
  <si>
    <t>Perbaikan Insidentil Peralatan Produksi IPA Pejompongan 1</t>
  </si>
  <si>
    <t xml:space="preserve">ABJ dan PAM JAYA melakukan perawatan peralatan sistem online analyzer dalam kondisi baik dan berfungsi, tetapi setelah perawatan tersebut terjadi error sehingga tdk akurat yang diakibatkan dari usia aset, oleh karena itu ABJ tidak dikenakan denda </t>
  </si>
  <si>
    <t>ABJ/DIR/EKS/08.23/0392</t>
  </si>
  <si>
    <t xml:space="preserve">Pengiriman Dokumen Rencana Anggaran Biaya (“RAB”) – Biaya Persiapan </t>
  </si>
  <si>
    <t>ABJ/DIR/EKS/06.23/0252
ABJ/DIR/EKS/08.23/0392</t>
  </si>
  <si>
    <t>Penyampaian RAB Persiapan SPAM Buaran 3 Hulu dan SPAM Proyek Rehabilitasi</t>
  </si>
  <si>
    <t>ABJ/DIR/EKS/08.23/0395</t>
  </si>
  <si>
    <t>Tanggapan atas Surat PAM JAYA No. 12210/KM.03.04 tanggal 20 Juli 2023</t>
  </si>
  <si>
    <t>Koreksi Surat ABJ No. ABJ/DIR/EKS/05.23/0203 atas Jumlah dan Nilai Persediaan Barang dan Barang Habis Pakai yang Akan Dibeli PT. Air Bersih Jakarta</t>
  </si>
  <si>
    <t>ABJ/DIR/EKS/08.23/0396</t>
  </si>
  <si>
    <t>Penyampaian ABJ melakukan perubahan jumlah dan jenis untuk pembelian persediaan barang habis pakai kategori sparepart</t>
  </si>
  <si>
    <t>Konfirmasi mengenai Surat ABJ</t>
  </si>
  <si>
    <t>ABJ/DIR/EKS/08.23/0397</t>
  </si>
  <si>
    <t>Klarifikasi istilah Pengajuan Budget dan/atau Capex Tambahan diartikan sebagai Percepatan Pekerjaan Rehabilitasi, oleh karena itu dikonfirmasikan bahwa tidak menimbulkan penambahan Capex secara total hingga berakhirnya PKS; Penyampaian tindak lanjut MoM Review Percepatan Pekerjaan Rehabilitasi Produksi &amp; Lab - Cyclical 2023 (8/08/23) beserta BA yang sudah dilaksanakan</t>
  </si>
  <si>
    <t>Gangguan Pasokan Listrik PLN di IPA Buaran 1, IPA Buaran 2, IPA Pejompongan 1 dan IPA Pejompongan 2 pada tanggal 31 Agustus 2023</t>
  </si>
  <si>
    <t>ABJ/DIR/EKS/09.23/0416</t>
  </si>
  <si>
    <t>Telah terjadi gangguan pasokan listrik  di IPA Buaran 1, IPA Buaran 2, IPA Pejompongan 1 dan IPA Pejompongan 2 pada tanggal 31 Agustus 2023</t>
  </si>
  <si>
    <t>Tanggapan atas surat PAM JAYA No.15569/KM.01.11 tanggal 25 Agustus</t>
  </si>
  <si>
    <t>Pengiriman memo desain. Sebagai referensi pembuatan DED (pipa 63 mm ke 90mm)</t>
  </si>
  <si>
    <t>ABJ/DIR/EKS/08.23/0394</t>
  </si>
  <si>
    <t>Permohonan Pembebasan Lahan Pada Proyek SPAM Jatiluhur Hilir - Jalur A04</t>
  </si>
  <si>
    <t>Jl. Marunda Makmur (Jalur A04) belum dibebaskan sepenuhnya. Permintaan kepada PAM JAYA untuk melakukan pembebasan sepanjang 4.565m</t>
  </si>
  <si>
    <t>Juny J</t>
  </si>
  <si>
    <t>Penyampaian Shop Drawing Proyek Rehabilitasi paket 33, 42, 16, 10, 18, 20</t>
  </si>
  <si>
    <t>ABJ/DIR/EKS/08.23/0406</t>
  </si>
  <si>
    <t>Permintaan Pelaksanaan Sosialisasi</t>
  </si>
  <si>
    <t>15848/KM.03.01</t>
  </si>
  <si>
    <t>ABJ diminta menyusun strategi komunikasi, jadwal, dan materi sosialisasi</t>
  </si>
  <si>
    <t>Tanggapan Pembaharuan Studi Sinkronisasi</t>
  </si>
  <si>
    <t>16105/KM.03.04</t>
  </si>
  <si>
    <t>sudah disampaikan dalam meeting mingguan dengan PAM JAYA di bulan Agustus,menunggu respond PAM
16105/KM.03.04</t>
  </si>
  <si>
    <t>1. Studi sinkronisasi pengembangan SPAM lain di wilayah DKI yang disetujui oleh PAM JAYA
2. Studi sinkronisasi yang diajukan harus memasukan SPAM Juanda dan SPAM Ciliwung dgn tidak merubah proyek2 pada desain dasar
3. Alokasi suplai dengan adanya penambahan SPAM Juanda dan Ciliwung belum sesuai dengan alokasi suplai di desain dasar kecuali SPAM Pulogadung dan CDC
4. Belum menjelaskan kebutuhan proyek yang diperlukan dgn adanya SPAM Juanda dan Ciliwung dr alokasi yg diusulkan</t>
  </si>
  <si>
    <t>segera</t>
  </si>
  <si>
    <t>15671/KM.03.03</t>
  </si>
  <si>
    <t>16034/KM.03.03</t>
  </si>
  <si>
    <t>Hasil Inspeksi Kesiapan Kunjungan Perwakilan Negara ASEAN di IPA Pejompongan 1</t>
  </si>
  <si>
    <t>16075/KM.02.30</t>
  </si>
  <si>
    <t>Terdapat temuan di WTP yang harus dilakukan perbaikan sebelum KTT diselenggarakan</t>
  </si>
  <si>
    <t>Permohonan Izin Pekerjaan Pemasangan Pipa melalui KPAD (Komplek Perumahan Angkatan Darat) Jatiwaringin</t>
  </si>
  <si>
    <t>16031/PM.02.04</t>
  </si>
  <si>
    <t>Mengajukan permohonan izin rencana pemasangan pipa</t>
  </si>
  <si>
    <t>Bill of Material (BOM) Proyek SPAM Karian Hilir - Sub Proyek P35, B20.1, B20.2, dan B20.3</t>
  </si>
  <si>
    <t>ABJ/DIR/EKS/09.23/0417</t>
  </si>
  <si>
    <t xml:space="preserve">Penyampaian BOM SPAM Karian Hilir, Sub Proyek P35, B20.1, B20.2, B20.3. Permintaan arahan PAM JAYA untuk prosedur peminjaman material </t>
  </si>
  <si>
    <t>ABJ/DIR/EKS/09.23/0420</t>
  </si>
  <si>
    <t>Surat Kuasa terkait Sertifikat SILO Forklift</t>
  </si>
  <si>
    <t>Pengajuan permohonan bantuan PAM JAYA untuk memfasilitasi dokumen surat kuasa untuk pengurusan sertifikat SILO forklift</t>
  </si>
  <si>
    <t>ABJ/DIR/EKS/09.23/0418</t>
  </si>
  <si>
    <t xml:space="preserve">Dokumen Desain Akhir Program Rehabilitasi - Paket 33 (Lanjutan) </t>
  </si>
  <si>
    <t>Penyampaian DED dan RAB Paket 33 (Tahap 2) di IPA Pulogadung. Permintaan persetujuan dokumen ke PAM JAYA</t>
  </si>
  <si>
    <t>Perubahan Trase Pipa Outlet Reservoir dan Rumah Pompa Pegadungan</t>
  </si>
  <si>
    <t>ABJ/DIR/EKS/09.23/0421</t>
  </si>
  <si>
    <t>1. Sudah dilakukan survei bersama pada tgl 16/08/23 dan akan ditindaklanjuti survey bersama utk pematokan batas lahan reservoir
2. Berdasarkan survey bersama, trase jalur outlet reservoir Pegadungan tdk memungkinkan utk dilakukan pekerjaan pemasangan pipa dgn trechless
3. ABJ mengusulkan utk perubahan jalur untuk Paket NPP23KAB029 dgn menggunakan lahan dinas pertamanan dan hutan kota</t>
  </si>
  <si>
    <t>Permohonan Bantuan Fasilitasi terkait Pergeseran Trase pada Segmen Jalan Basuki Rahmat - Jalan Kolonel Sugiono</t>
  </si>
  <si>
    <t xml:space="preserve">16393/PM.02.04 </t>
  </si>
  <si>
    <t>tembusan</t>
  </si>
  <si>
    <t xml:space="preserve">16290/PA.00.19 </t>
  </si>
  <si>
    <t>Penyampaian Pengiriman Hasil Pembaruan Terhadap Daftar Aset Eksisting oleh PT. ABJ</t>
  </si>
  <si>
    <t xml:space="preserve">ABJ diminta segera mengirimkan pembaharuan daftar aset eksisting </t>
  </si>
  <si>
    <t>max 12/09</t>
  </si>
  <si>
    <t>16461/KM.03.03</t>
  </si>
  <si>
    <t>Pembaharuan Dokumen Desain Akhir SPAM Karian Serpong Hilir (Gombol Paya dan Citra) - Revisi 01</t>
  </si>
  <si>
    <t>ABJ/DIR/EKS/09.23/0424</t>
  </si>
  <si>
    <t>Pembaharuan Dokumen Desain Akhir SPAM Karian Serpong Hilir (Gombol Paya dan Citra) - Revisi 01
- NIN23KABB020.1
- NIN23KABB020.2
- NPP23KABB035
- Total RAB 41,65M
- Permintaan diskusi lanjutan terkait alokasi PA B020
- ABJ hanya membangun flowmeter pada offtake dan reservoir Pegadungan
- DED dan RAB Gombol Paya masih menunggu kelanjutan dan akan dikirimkan secara terpisah</t>
  </si>
  <si>
    <t>Pembaharuan Dokumen Desain Akhir SPAM Jatiluhur Hilir (PPKK/Kebon Kosong) - Paket C03 dan C04 (Revisi 01)</t>
  </si>
  <si>
    <t>ABJ/DIR/EKS/09.23/0419</t>
  </si>
  <si>
    <t>Pembaharuan Dokumen Desain Akhir SPAM Jatiluhur Hilir (PPKK/Kebon Kosong) - Paket C03 dan C04 (Revisi 01); Permintaan persetujuan PAM JAYA</t>
  </si>
  <si>
    <t>Hasil Pemeriksaan Dokumen Desain Akhir SPAM Karian-Serpong Hilir (Gombol Paya dan Citra)</t>
  </si>
  <si>
    <t>17064/KM.03.04</t>
  </si>
  <si>
    <t>Penyampaian data jumlah rencana calon pelanggan sambungan baru. Serta persetujuan dokumen desain akhir SPAM dengan catatan
- NIN23KABB020.3
- NIN23KABB020.4
- NIN23KABB020.5</t>
  </si>
  <si>
    <t>Tanggapan atas Surat PT. ABJ No. 0309 perihal Tanggapan atas Surat PAM Jaya No. 11867/KM.02.07 tanggal 17 Juli 2023 perihal Sanksi Denda atas Kegagalan Kinerja Bulan Mei 2023</t>
  </si>
  <si>
    <t>15735/KM.02.07</t>
  </si>
  <si>
    <t>11104/KM.01.11
12210/KM.03.04
15735/KM.02.07</t>
  </si>
  <si>
    <t>- Tidak menyetujui rangkaian aktivitas rehab sistem klorinasi poin 2
- ABJ disarankan melakukan pemantauan amonium inlet reservoir sbg patokan utk pendosisan klorin</t>
  </si>
  <si>
    <t>Tanggapan Surat ABJ No. 0373 perihal Perbaikan Pipa Distribusi Buaran I</t>
  </si>
  <si>
    <t>15736/KM.02.07</t>
  </si>
  <si>
    <t>- PAM JAYA menyetujui pekerjaan perbaikan pipa distribusi Buaran 1
- Pekerjaan tsb harus dilengkapi dengan laporan (isi poin2 penting terkait laporan terdapat di surat ini)
- Menyusun jadwal pemeliharaan yang wajib diserahkan kpd PAM JAYA</t>
  </si>
  <si>
    <t>Penyampaian Risalah Rapat Penampilan Data SCADA ABJ di SCADA Pam Jaya</t>
  </si>
  <si>
    <t>17021/KM.03.04</t>
  </si>
  <si>
    <t>- untuk mengantisipasi gangguan maka PAM JAYA akan menarik kabel dr flowmeter IPA Pejompongan dan dihubungkan dgn SCADA PAM JAYA</t>
  </si>
  <si>
    <t>Tanggapan Kebutuhan Lahan Penempatan Slurry Proyek SPAM Hilir</t>
  </si>
  <si>
    <t xml:space="preserve">17022/KM.03.04 </t>
  </si>
  <si>
    <t xml:space="preserve">sudah disampaikan dalam meeting mingguan dengan PAM JAYA di bulan Agustus,menunggu respond PAM
respon PAM JAYA 17022/KM.03.04 </t>
  </si>
  <si>
    <t>Slurry tdk dapat ditempatkan di area tanah operasional PAM JAYA karena pekerjaan tsb diluar lahan PAM JAYA, sehingga ABJ diminta untuk mencari lahan utk penempatan slurry dan biayanya menjadi beban proyek</t>
  </si>
  <si>
    <t>Hasil Reviu Dokumen Desain Akhir SPAM Jatiluhur Hilir PPKK - Kebon Kosong Paket C03 dan C04</t>
  </si>
  <si>
    <t>17023/KM.01.11</t>
  </si>
  <si>
    <t>14881/KM.03.04
17023/KM.01.11</t>
  </si>
  <si>
    <t>Tindak lanjut C03 dan C04 (New secondary &amp; tertiary pipe connection / infill PC 095 EZ 01 Paket C03 dan C04)
- Pipa jaringan distribusi output dari reservoir komunal menuju ke paket 4 dapat dikecilkan diameter pipanya, dari 250mm menjadi ND 200mm
- Pipa jaringan distribusi output dari reservoir komunal menuju ke paket 3 dapat dikecilkan diameter pipanya, dari 200mm menjadi ND 160mm
- diusulkan crossing menggunakan ND 160
- mengusulkan head pompa submersible 25m
- titik koordinat lokasi chamber utk FM/DMA yg perlu dipasang PAM JAYA</t>
  </si>
  <si>
    <t>Permintaan Kembali Risk Register</t>
  </si>
  <si>
    <t>16891/KM.01.11</t>
  </si>
  <si>
    <t>Surat Teguran
ABJ diwajibkan untuk bekerjasama melakukan pengiriman risk register atas setiap aktivitas yang dikerjakan sesuai format yg berlaku di PAM JAYA</t>
  </si>
  <si>
    <t>Tanggapan Hasil Pemeriksaan SOP</t>
  </si>
  <si>
    <t>15743/KM.03.04</t>
  </si>
  <si>
    <t>sudah disampaikan dalam meeting mingguan dengan PAM JAYA di bulan Agustus,menunggu respond PAM
respon PAM JAYA 15743/KM.03.04</t>
  </si>
  <si>
    <t>Penyampaian SOP pengawasan proyek skema bundling dari PAM JAYA dijadikan pertimbangan ABJ membuat SOP</t>
  </si>
  <si>
    <t>Penyampaian Hasil Evaluasi Media Filter IPA Pejompongan 2 dan IPA Pulogadung</t>
  </si>
  <si>
    <t>16360/KM.03.03</t>
  </si>
  <si>
    <t xml:space="preserve">untuk memitigasi dampak pencapaian target 3K, maka ABJ diminta 
- penyesuaian waktu operasi filter (48 - 72 jam sesuai standar productivity sand filter 200 - 250 m3/m2)
- penyesuaian durasi masing-masing face backwash sequence </t>
  </si>
  <si>
    <t>Pengadaan Mobile Crane Semua WTP</t>
  </si>
  <si>
    <t>ABJ/DIR/EKS/09.23/0425</t>
  </si>
  <si>
    <t>- ABJ belum menerima tanggapan dr PAM JAYA ttg pengadaan mobile crane PJ1, PJ2, BK1
- menyampaikan ABJ akan memproses pengadaan alat berat yakni 3 unit mobil crane</t>
  </si>
  <si>
    <t>Pemberitahuan Penyelesaian Proyek Warehouse Buaran</t>
  </si>
  <si>
    <t>ABJ/DIR/EKS/09.23/0431</t>
  </si>
  <si>
    <t>menyampaikan bahwa warehouse Buaran akan selesai pada bulan Oktober 2023, sehingga proses operasional dan pemindahan barang/material ke bangunan warehouse Buaran baru dapat dilakukan pada bulan November 2023</t>
  </si>
  <si>
    <t>Penyampaian Pembaharuan Daftar Aset</t>
  </si>
  <si>
    <t>ABJ/DIR/EKS/09.23/0427</t>
  </si>
  <si>
    <t>- Menyampaikan pembaharuan daftar aset berupa hardcopy per area dan salinan elektronik di share folder
- tahap selanjutnya adalah melakukan rekonsiliasi antara ID aset ABJ hasil survey dengan ID aset PAM JAYA
- Permintaan respon 1 bulan dr PAM JAYA dan KPI, apabila tdk ada respon maka dianggap setuju</t>
  </si>
  <si>
    <t>Sistem Komunikasi Data SCADA</t>
  </si>
  <si>
    <t>ABJ/DIR/EKS/09.23/0432</t>
  </si>
  <si>
    <t>- Penyampaian gangguan koneksi SCADA
- ABJ menyampaikan mitigasi risiko</t>
  </si>
  <si>
    <t>Program Rehabilitasi Berdasarkan Perjanjian Brownfield dan Perjanjian Greenfield</t>
  </si>
  <si>
    <t>ABJ/DIR/EKS/09.23/0428</t>
  </si>
  <si>
    <t>Melampirkan Tabel Jadwal Program Rehabilitasi beserta dengan analisa resiko terlampir. Untuk jadwal dan estimasi biaya secara periodik setiap tahun akan dievaluasi dan diupdate untuk memastikan Program Rehabilitasi sesuai dengan kebutuhan masing-masing IPA. Permintaan persetujuan PAM JAYA max 1 bln sejak diterima</t>
  </si>
  <si>
    <t>Perbaikan Insidentil Peralatan Produksi IPA Pejompongan 1 dan 2</t>
  </si>
  <si>
    <t>ABJ/DIR/EKS/09.23/0438</t>
  </si>
  <si>
    <t>- ABJ akan melakukan rotasi trafo 16/09
- terdapat dampak dari rotasi tsb
- ABJ tdk dikenakan denda</t>
  </si>
  <si>
    <t xml:space="preserve">Tindak Lanjut untuk Reservoir Gombol Paya dan Reservoir Kebon Kosong </t>
  </si>
  <si>
    <t>ABJ/DIR/EKS/09.23/0429</t>
  </si>
  <si>
    <t>- Proyek Gombol Paya, Citra, PPKK/Kebon Kosong memerlukan adanya relokasi budget
- Pekerjaan Gombol Paya, Citra, dan PPKK akan mengurangi alokasi budget di proyek bundling terutama sambungan baru dan panjang pipa distribusi
- ABJ akan meminta konfirmasi alokasi budget pada pos lain</t>
  </si>
  <si>
    <t>Tanggapan atas Surat PAM Jaya No. 7878.WB/TK.03.03 tanggal 25 Mei 2023</t>
  </si>
  <si>
    <t>ABJ/DIR/EKS/09.23/0437</t>
  </si>
  <si>
    <t>- ABJ sudah melakukan pemeriksaan jalur kelistrikan IPA PJ1&amp;2
- ABJ sudah melakukan pengujian fungsi pompa</t>
  </si>
  <si>
    <t>Hasil Tindak Lanjut atas Temuan PAM Jaya</t>
  </si>
  <si>
    <t>ABJ/DIR/EKS/09.23/0430</t>
  </si>
  <si>
    <t>ABJ/DIR/EKS/07.23/0330
ABJ/DIR/EKS/07.23/0315
SRT- 046/INFRAS/KPI-SPAM-JAKARTA/08/2023
ABJ/DIR/EKS/09.23/0429</t>
  </si>
  <si>
    <t>- Beberapa tindak lanjut on progress
- Temuan PAM JAYA 4/07 sudah ditindaklanjuti dgn memberikan teguran dan pengarahan ulang
- ABJ akan menyampaikan progres penyelesaian pada dokumen terpisah</t>
  </si>
  <si>
    <t>Persetujuan Desain Akhir</t>
  </si>
  <si>
    <t xml:space="preserve">17399/KM.01.11 </t>
  </si>
  <si>
    <t xml:space="preserve">4816/KM.01.04
17399/KM.01.11 </t>
  </si>
  <si>
    <t xml:space="preserve">Belum ada TTD DED
17023/KM.01.11
17399/KM.01.11 </t>
  </si>
  <si>
    <t xml:space="preserve">SRT-028/INFRAS/KPI-SPAM-JAKARTA/07/2023
17399/KM.01.11 </t>
  </si>
  <si>
    <t xml:space="preserve">SRT- 046/INFRAS/KPI-SPAM-JAKARTA/08/2023
17399/KM.01.11 </t>
  </si>
  <si>
    <t>- Dokumen desain akhir yang disampaikan ABJ hanya utk investasi pd tahun pertama
- ABJ diminta segera memulai tahap konstruksi sesuai desain akhir yg disetujui</t>
  </si>
  <si>
    <t>Tanggapan Permohonan Bantuan Pengajuan Izin Persetujuan Bangunan Gedung (PBG) Intake Buaran 3</t>
  </si>
  <si>
    <t>17419/KM.01.03</t>
  </si>
  <si>
    <t>sudah disampaikan dalam meeting mingguan dengan PAM JAYA di bulan Agustus,menunggu respond PAM
respon PAM JAYA 17419/KM.01.03</t>
  </si>
  <si>
    <t>melampirkan bukti kepemilikan lahan berupa KIB</t>
  </si>
  <si>
    <t>Paparan Kajian Dampak Revenue dan Total Investasi ABJ (sudah dilaksanakan tanggal 12 September 2023)</t>
  </si>
  <si>
    <t>ABJ diminta menyampaikan paparan secara komprehensif dgn topik:
- rencana berdasarkan PKS vs rencana berdasarkan desain akhir
- kajian dampak revenue atas perubahan tanggal mulai konstruksi</t>
  </si>
  <si>
    <t>Rapat rutin mingguan
12/09</t>
  </si>
  <si>
    <t>16726/KM.03.03</t>
  </si>
  <si>
    <t xml:space="preserve">16876/KM.03.03 </t>
  </si>
  <si>
    <t>17102/KM.03.03</t>
  </si>
  <si>
    <t>Pemberitahuan Uji Pengoperasian Paket 8 - Sipil Buaran</t>
  </si>
  <si>
    <t>ABJ/DIR/EKS/09.23/0434</t>
  </si>
  <si>
    <t>08065 - Rehabilitasi pintu pagar dan gerbang WTP Buaran</t>
  </si>
  <si>
    <t>Tanggapan Atas Surat PAM JAYA Perihal Pengajuan Sambungan Baru</t>
  </si>
  <si>
    <t>ABJ/DIR/EKS/09.23/0435</t>
  </si>
  <si>
    <t xml:space="preserve">DED dan RAB
1. Calon Pelanggan beralamat di Kampung Sawah RT 009/ RW 011 Kelurahan Semper Timur Kecamatan Cilincing Jakarta Utara
2. Calon Pelanggan beralamat di Kampung Bidara Marunda RT 009/ RW 001 Kelurahan Marunda Kecamatan Cilincing Jakarta Utara
3. Calon Pelanggan beralamat di Jalan Batu Wadas No 54Q Kelurahan Batu Ampar Kecamatan Kramat Jati Jakarta Timur
4. Calon Pelanggan beralamat di Jalan Muara Baru RT 001/ RW 017
ABJ mengajukan permohonan persetujuan PAM JAYA </t>
  </si>
  <si>
    <t>Pembangunan Pekerjaan dan Konstruksi Proyek</t>
  </si>
  <si>
    <t>17745/KM.01.11</t>
  </si>
  <si>
    <t>- ABJ tidak melaksanakan kewajiban sehubungan dgn pengadaan tdk sesuai dgn Pasal 9.1 huruf e perjanjian GF, maka PAM JAYA akan melakukan penyangkalan atas semua pekerjaan yg tdk sesuai tsb
- ABJ diminta utk mengikutsertakan PAM JAYA dan KPI dlm proses pengadaan ABJ termasuk kunjungan pabrik sebelum melakukan kontrak pengadaan serta FAT</t>
  </si>
  <si>
    <t>Shop Drawing SPAM Buaran 3 Hulu (Tahap 2)</t>
  </si>
  <si>
    <t>ABJ/DIR/EKS/09.23/0433</t>
  </si>
  <si>
    <t>Shop Drawing untuk SPAM Buaran 3 Hulu `
- Mini Stockyard
- Bangunan SDS
- TPS
- Power House
- Parkir Motor
Permintaan persetujuan PAM JAYA dan KPI</t>
  </si>
  <si>
    <t>Tanggapan Atas Surat PAM JAYA No. 9392/KM.01.11 Perihal Hasil Pemeriksaan Dokumen Desain Akhir Jatiluhur Hilir (Greenfield) – Tanggapan dan Klarifikasi Tahap 2</t>
  </si>
  <si>
    <t>ABJ/DIR/EKS/09.23/0436</t>
  </si>
  <si>
    <t>ABJ/DIR/EKS/07.23/0293
ABJ/DIR/EKS/08.23/0343
ABJ/DIR/EKS/09.23/0436</t>
  </si>
  <si>
    <t xml:space="preserve">- Terlampir tabel tanggapan dan klarifikasi ABJ (tahap kedua) terhadap catatan hasil pemeriksaan 
- Perbaikan gambar standar pekerjaan sebagaimana yang diminta dalam catatan hasil pemeriksaan </t>
  </si>
  <si>
    <t>Penyampaian ABD - Proyek Rehabilitasi Paket 8 dan 32</t>
  </si>
  <si>
    <t>ABJ/DIR/EKS/09.23/0440</t>
  </si>
  <si>
    <t>ABD
08 (08065, 08067)
32 (32244, 32245, 32246, 32247)</t>
  </si>
  <si>
    <t>Pengiriman Laporan Soil Test Investigation SPAM Buaran 3 Hulu</t>
  </si>
  <si>
    <t>ABJ/DIR/EKS/09.23/0441</t>
  </si>
  <si>
    <t>- Jl. Raya Kalimalang No.89, Pondok Kelapa, Duren Sawit, Jakarta – Timur; 
- Jl. Chairul Anwar No.1, Margahayu, Kota Bekasi, Jawa Barat; dan
- Jalur Pipa SPAM Buaran 3 Kota Bekasi</t>
  </si>
  <si>
    <t xml:space="preserve">SRT-053/INFRAS/KPI-SPAM-JAKARTA/09/2023 </t>
  </si>
  <si>
    <t>Penyampaian Laporan Bulanan Periode Juni 2023 Konsultan Pengawas Independen Sistem Penyediaan Air Minum DKI Jakarta</t>
  </si>
  <si>
    <t>SRT-055/INFRAS/KPI-SPAM-JAKARTA/09/2023</t>
  </si>
  <si>
    <t>Penyampaian Laporan Bulanan Periode Juli 2023 Konsultan Pengawas Independen Sistem Penyediaan Air Minum DKI Jakarta</t>
  </si>
  <si>
    <t>SRT-057/INFRAS/KPI-SPAM-JAKARTA/09/2023</t>
  </si>
  <si>
    <t>Penyampaian Laporan Bulanan Periode Agustus 2023 Konsultan Pengawas Independen Sistem Penyediaan Air Minum DKI Jakarta</t>
  </si>
  <si>
    <t>SRT-058/INFRAS/KPI-SPAM-JAKARTA/09/2023</t>
  </si>
  <si>
    <t>Hasil Pemeriksaan Dokumen Jadwal Pelaksanaan dan S Curve Program Konstruksi serta Program Rehabilitasi Tahun 2023</t>
  </si>
  <si>
    <r>
      <t xml:space="preserve">detail reviu terdapat pada surat ini
</t>
    </r>
    <r>
      <rPr>
        <sz val="11"/>
        <color theme="1"/>
        <rFont val="Calibri"/>
        <family val="2"/>
        <scheme val="minor"/>
      </rPr>
      <t xml:space="preserve">- KPI menyampaikan S-curve sudah sesuai dgn format
- ABJ disarankan memperbaharui jadwal pelaksanaan sesuai aktual
- ABJ diminta utk membuat s-curve yang lebih detail utk pembangunan tiap unit proses dan s-curve utk rencana pengadaan perpipaan dan mekanikal </t>
    </r>
  </si>
  <si>
    <t>ABJ/DIR/EKS/09.23/0444</t>
  </si>
  <si>
    <t>Informasi terkait Chamber dan Aksesoris DM</t>
  </si>
  <si>
    <t>ABJ/DIR/EKS/08.23/0377
ABJ/DIR/EKS/09.23/0429
ABJ/DIR/EKS/09.23/0444</t>
  </si>
  <si>
    <t>- dokumen lampiran standar drawing tsb adalah usulan pengajuan dalam dokumen penawaran dmn tdk semua jenis standar drawing tsb diatur dalam PKS GF
- berdasarkan lampiran 9 GF, spesifikasi desain dan teknis tdk disebutkan utk spesifikasi desain chamber maupun DM
- dalam DED selanjutnya akan diberikan tanda rekomendasi perletakan chamber DM</t>
  </si>
  <si>
    <t>ABJ/DIR/EKS/09.23/0445</t>
  </si>
  <si>
    <t>Pemberitahuan Pengambilan Persediaan Barang Habis Pakai Yang Akan Dibeli oleh PT. Air Bersih Jakarta</t>
  </si>
  <si>
    <t>pengambilan akan dilaksanakan dalam rentang waktu 18/09 s.d 29/09</t>
  </si>
  <si>
    <t>Poppy</t>
  </si>
  <si>
    <t>ABJ/DIR/EKS/09.23/0442</t>
  </si>
  <si>
    <t>Revisi Dokumen Desain Akhir SPAM Karian Serpong Hilir (Citra 2, Citra 2 Ext, dan Citra 8) – Revisi 01</t>
  </si>
  <si>
    <t>revisi Desain Akhir SPAM Karian-Serpong Hilir Gombol Paya dan Citra
- 23ABJ.NINKARB020.3
- 23ABJ.NINKARB020.4
- 23ABJ.NINKARB020.5
Tambahan Desain Akhir
- 23ABJ.NINKARB020.12
- 23ABJ.NINKARB020.13
- 23ABJ.NINKARB020.14
Permohonan diskusi dgn PAM JAYA utk alokasi Capex Bundling PA B019 dan B020
ABJ tidak membangun chamber untuk flow meter</t>
  </si>
  <si>
    <t>ABJ/DIR/EKS/09.23/0449</t>
  </si>
  <si>
    <t>Pembaharuan Studi Sinkronisasi – Revisi 01</t>
  </si>
  <si>
    <t>ABJ/DIR/EKS/08.23/0347
ABJ/DIR/EKS/09.23/0449</t>
  </si>
  <si>
    <t>- Alokasi suplai SPAM Juanda dan Ciliwung bila ditambahkan dalam Desain Dasar dan dengan tingkat ATR sebesar 26%, maka ketersediaan suplai pada tahun 2030 akan berlebih sebesar 2.110 lps dari proyeksi kebutuhan air;
- Kebutuhan proyek untuk SPAM Ciliwung mengacu pada dokumen konsultasi publik SPAM Ciliwung tanggal 13 Agustus 2023 dan sudah ditambahkan pada Desain Dasar; dan
- Kebutuhan proyek untuk SPAM Juanda belum dapat diidentifikasi sehubungan sampai saat ini belum ada dokumen konsultasi publik terkait perencanaan pipa SPAM Juanda. 
Permintaan persetujuan</t>
  </si>
  <si>
    <t>Dilanjutkan dengan BAST dengan PAM
SRT-022/INFRAS/KPI-SPAM-JAKARTA/07/2023</t>
  </si>
  <si>
    <t>Gangguan Air Baku di IPA Buaran 2 Pada Tanggal 16 September 2023</t>
  </si>
  <si>
    <t>ABJ/DIR/EKS/09.23/0446</t>
  </si>
  <si>
    <t>16/09 terjadi gangguan sehingga terjadi penurunan suplai dari B2</t>
  </si>
  <si>
    <t>Pemberitahuan Uji Pengoperasian Paket 42 – Pengadaan dan Pemasangan AC</t>
  </si>
  <si>
    <t>ABJ/DIR/EKS/09.23/0447</t>
  </si>
  <si>
    <t>03/10 Paket 42 - 42331 WTP Buaran &amp; Pulogadung</t>
  </si>
  <si>
    <t>ABJ/DIR/EKS/09.23/0443</t>
  </si>
  <si>
    <t>Pengiriman Risalah Rapat Pre Construction Meeting (Week 22 dan 23)</t>
  </si>
  <si>
    <t>Pemberitahuan Pelaksanaan Konstruksi Jaringan Pipa, Perjanjian Terima dan Sosialisasi Pelanggan Citra Garden City</t>
  </si>
  <si>
    <t>17906/PM.02.04</t>
  </si>
  <si>
    <t>- PAM JAYA akan melaksanakan pemasangan pipa pada 20/09 
- PAM JAYA akan melakukan diskusi lanjut dgn Citra Development 1</t>
  </si>
  <si>
    <t>Izin Pemasangan Jaringan Pipa</t>
  </si>
  <si>
    <t>PPKK No. B2039/PPKK/DIRUT/PP.01.00/09.2023</t>
  </si>
  <si>
    <t>PPKK</t>
  </si>
  <si>
    <t>- PPKK menyetujui permohonan pemasangan pipa
- segala kerusakan dan dampak ditanggung PAM JAYA
- para pekerja diwajibkan memakai tanda pengenal PPKK selama pelaksanaan pekerjaan</t>
  </si>
  <si>
    <t>Tanggapan Surat ABJ No. ABJ/DIR/EKS/08.23/0343 (Hasil Pemeriksaan Dokumen Desain Akhir Jatiluhur Hilir (Greenfield))</t>
  </si>
  <si>
    <r>
      <t xml:space="preserve">Detail tanggapan terdapat pada surat ini
</t>
    </r>
    <r>
      <rPr>
        <sz val="11"/>
        <color theme="1"/>
        <rFont val="Calibri"/>
        <family val="2"/>
        <scheme val="minor"/>
      </rPr>
      <t>- Biaya persiapan
- PC 147
- PC 151
- PC 153 
ABJ diminta menaggapi review surat 17987 dan 9392 segera</t>
    </r>
  </si>
  <si>
    <t>Penyampaian List Proyek Cyclical Maintenance Usulan Pam Jaya</t>
  </si>
  <si>
    <t>17473/KM.00.00</t>
  </si>
  <si>
    <r>
      <t xml:space="preserve">list proyek cyclical terdapat pada surat ini
</t>
    </r>
    <r>
      <rPr>
        <sz val="11"/>
        <color theme="1"/>
        <rFont val="Calibri"/>
        <family val="2"/>
        <scheme val="minor"/>
      </rPr>
      <t>ABJ diminta segera melakukan perbaikan dikarenakan kondisi aset yg rusak, bangunan tdk terawat, dan utk meningkatkan IPA P1&amp;2, IPA Buaran, dan Pulogadung</t>
    </r>
  </si>
  <si>
    <t xml:space="preserve">Tanggapan atas Surat ABJ No. 0420 mengenai Surat Kuasa terkait Sertifikasi SILO Forklift </t>
  </si>
  <si>
    <t>18023/KM.03.04</t>
  </si>
  <si>
    <t>Penyampaian surat kuasa SILO forklift</t>
  </si>
  <si>
    <t>Tanggapan Atas Kajian Dampak Revenue dan Total Investasi ABJ</t>
  </si>
  <si>
    <t>18025/KM.00.03</t>
  </si>
  <si>
    <t>Rutin tiap kuartal
17289/KM.00.03
18025/KM.00.03</t>
  </si>
  <si>
    <t>17289/KM.00.03
18025/KM.00.03</t>
  </si>
  <si>
    <t>- memastikan kembali hingga akhir 2023 nilai investasi harus merujuk dgn model keuangan yg tercantum pd lampiran 6 PKS induk yaitu 7,4T
- meninjau dampak revenue thd proyek tdk dilakukan parsial melainkan secara keseluruhan 25thn
- ABJ diharapkan dapat melakukan antisipasi utk mempercepat persiapan dan waktu konstruksi sesuai lampiran 6 GF</t>
  </si>
  <si>
    <t>Tanggapan atas Surat ABJ 0395 terkait Pembelian Meter Air</t>
  </si>
  <si>
    <t>18026/KM.01.11</t>
  </si>
  <si>
    <t>17474/KM.03.03</t>
  </si>
  <si>
    <t>17980/KM.03.04</t>
  </si>
  <si>
    <r>
      <t xml:space="preserve">berdasarkan peta Jakarta One Jl. Husein Sastranegara masuk ke dalam wilayah Tangerang Kota, sehingga jalur pipa inlet reservoir Gombol Paya perlu dilakukan desain akhir, </t>
    </r>
    <r>
      <rPr>
        <b/>
        <sz val="11"/>
        <color theme="1"/>
        <rFont val="Calibri"/>
        <family val="2"/>
        <scheme val="minor"/>
      </rPr>
      <t>usulan perubahan jalur pipa terlampir pada surat ini</t>
    </r>
  </si>
  <si>
    <t>17978/KM.01.11</t>
  </si>
  <si>
    <t>Surplus Aset Program Rehabilitasi - Proyek Brownfield</t>
  </si>
  <si>
    <t>ABJ/DIR/EKS/09.23/0448</t>
  </si>
  <si>
    <t xml:space="preserve">- permohonan pemindahan aset blok H dan AB belum dilakukan PAM JAYA
- masih terdapat aset surplus yg tdk diserah kelolakan kpd ABJ
- permintaan ke PAM JAYA utk menyediakan lokasi tempat aset surplus
- diperlukan diskusi mengenai mekanisme surplus aset dan serah terima aset baru </t>
  </si>
  <si>
    <t>Gambar Keadaan Terpasang (As Built Drawing) Proyek Rehabilitasi – Paket 6 (Revisi 01)</t>
  </si>
  <si>
    <t>ABJ/DIR/EKS/09.23/0450</t>
  </si>
  <si>
    <t>ABD SCADA
06054 IPA Buaran
06055 IPA PG
06056 IPA PJ1
06057 IPA PJ2</t>
  </si>
  <si>
    <t>Permohonan Ijin Pekerjaan Proyek Rehabilitasi Berlokasi di Area Kewenangan PAM JAYA</t>
  </si>
  <si>
    <t>ABJ/DIR/EKS/09.23/0453</t>
  </si>
  <si>
    <t>pelaksanaan dan pekerjaan rehabilitasi pada list (dalam surat ini) memerlukan izin dr PAM JAYA</t>
  </si>
  <si>
    <t>Perbaikan Insidentil Peralatan Produksi (Online Analyzer Free Chlorine) IPA Pejompongan 2</t>
  </si>
  <si>
    <t>ABJ/DIR/EKS/09.23/0456</t>
  </si>
  <si>
    <t>15/09 online analyzer dalam kondisi error, dan saat itu juga dilakukan perbaikan dgn beberapa tindakan namun sampai (surat ini dikirimkan) belum bisa bekerja dgn baikt, maka ABJ melakukan monitoring dibantu diverifikasi dgn nilai manual per 15 menit. Pada pembacaan SCADA jg error, sehingga pembacaan nilai free chlorine didapatkan dengan manual sesuai arahan tim PAM JAYA</t>
  </si>
  <si>
    <t>17880/KM.03.03</t>
  </si>
  <si>
    <t>17881/KM.03.03</t>
  </si>
  <si>
    <t>17882/KM.03.03</t>
  </si>
  <si>
    <t>Surat Teguran Penyampaian Laporan Bulanan</t>
  </si>
  <si>
    <t xml:space="preserve">18008/KM.03.00 </t>
  </si>
  <si>
    <t>KPI dianggap tidak melaksanakan kewajiban mengirimkan laporan bulanan periode Juni - Agustus oleh PAM JAYA</t>
  </si>
  <si>
    <t>Permintaan Perluasan Jaringan</t>
  </si>
  <si>
    <t xml:space="preserve">18173/KM.03.00 </t>
  </si>
  <si>
    <t>permintaan perluasan jaringan dgn list, denah lokasi, pressure, dan potensi demand/konsumsi terlampir pada surat ini</t>
  </si>
  <si>
    <t>Perbaikan Insidentil Peralatan Intake Banjir Kanal</t>
  </si>
  <si>
    <t>ABJ/DIR/EKS/09.23/0458</t>
  </si>
  <si>
    <t>hasil pengecekan trafo di intake banjir kanal ditemukan adanya BDV sudah dibawah standar minimal. ABJ akan melakukan perbaikan bersifat insidentil pada 22/09 yang mana akan berdampak pemompaan</t>
  </si>
  <si>
    <t>Laporan Kegiatan Proyek Buaran 3 Hulu Periode Agustus 2023 (Laporan Harian, Mingguan, dan Bulanan)</t>
  </si>
  <si>
    <t>ABJ/DIR/EKS/09.23/0457</t>
  </si>
  <si>
    <t>SRT-063/INFRAS/KPI-SPAM-JAKARTA/09/2023</t>
  </si>
  <si>
    <t>Permohonan Permintaan Dokumen Pendukung yaitu Berita Acara (BA)</t>
  </si>
  <si>
    <t>SRT-061/INFRAS/KPI-SPAM-JAKARTA/09/2023</t>
  </si>
  <si>
    <r>
      <t>Permohonan dan Permintaan Hak Akses atau</t>
    </r>
    <r>
      <rPr>
        <i/>
        <sz val="11"/>
        <color rgb="FF000000"/>
        <rFont val="Calibri"/>
        <family val="2"/>
        <scheme val="minor"/>
      </rPr>
      <t> Green Card </t>
    </r>
    <r>
      <rPr>
        <sz val="11"/>
        <color rgb="FF000000"/>
        <rFont val="Calibri"/>
        <family val="2"/>
        <scheme val="minor"/>
      </rPr>
      <t xml:space="preserve">Proyek untuk Konsultan Pengawas Independen </t>
    </r>
    <r>
      <rPr>
        <b/>
        <sz val="11"/>
        <color rgb="FF000000"/>
        <rFont val="Calibri"/>
        <family val="2"/>
        <scheme val="minor"/>
      </rPr>
      <t>(Revisi Lampiran)</t>
    </r>
  </si>
  <si>
    <t>- KPI meminta green card utk seluruh personil yang bekerja</t>
  </si>
  <si>
    <t xml:space="preserve">SRT-060/INFRAS/KPI-SPAM-JAKARTA/09/2023 </t>
  </si>
  <si>
    <t>Tanggapan atas Surat ABJ No. ABJ/DIR/EKS/08.23/0406</t>
  </si>
  <si>
    <t>SRT-059/INFRAS/KPI-SPAM-JAKARTA/09/2023</t>
  </si>
  <si>
    <t>Tanggapan Atas Surat ABJ No. ABJ/DIR/EKS/08.23/0354</t>
  </si>
  <si>
    <t>Kegagalan Kualitas Sisa Klor Dampak Perbaikan Insidentil Peralatan Produksi</t>
  </si>
  <si>
    <t>ABJ/DIR/EKS/09.23/0459</t>
  </si>
  <si>
    <t>aktivitas rotasi trafo mengakibatkan pemadaman selama 25 menit. Matinya sistem klorin mengakibatkan tdk berlangsungnya pembubuhan klorin ke reservoir sehingga tdk tercapainya nilai sisa klor yang dipersyaratkan</t>
  </si>
  <si>
    <t>SRT- 045/INFRAS/KPI-SPAM-JAKARTA/08/2023</t>
  </si>
  <si>
    <t>Tambahan hasil pemeriksaan/kajian dokumen desain akhir jatiluhur hilir trunk main connection jl Kemayoran gempol Paya dan jl dakota raya dan tanggapan atas surat ABJ 0353</t>
  </si>
  <si>
    <t>Belum ttd DED
SRT- 045/INFRAS/KPI-SPAM-JAKARTA/08/2023</t>
  </si>
  <si>
    <t>detail reviu terdapat pd surat ini</t>
  </si>
  <si>
    <t>ABJ/DIR/EKS/09.23/0461</t>
  </si>
  <si>
    <t>Permohonan Data dan Dokumen Pendukung Sambungan Listrik Bangunan Warehouse &amp; Bangunan Testbench PAM JAYA</t>
  </si>
  <si>
    <t>ABJ mengajukan rencana pemasangan sambungan listrik, maka ABJ membutuhkan beberapa data dan dokumen pendukung.
Permohonan PAM JAYA dapat memberikan persetujuan atas biaya dan dokumen tsb</t>
  </si>
  <si>
    <t>ABJ/DIR/EKS/09.23/0460</t>
  </si>
  <si>
    <t>Justifikasi Instalasi Pipa Area Pinggir Tanggul Banjir Kanal Timur dan Perubahan Jalur A.2.2 Proyek Jatiluhur Hilir</t>
  </si>
  <si>
    <t>Menyampaikan
- justifikasi instalasi pipa pd area BKT untuk jalur A2.2 SPAM Jatiluhur Hilir metode Tunneling dan open cut
- gambar trase perubahan jalur Jl RS Soekanto, Jl Kol Sugiono dan Jl Basuki Rahmat, Jalur A2.2, Proyek Jatiluhur Hilir</t>
  </si>
  <si>
    <t xml:space="preserve">Angelika
</t>
  </si>
  <si>
    <t xml:space="preserve">Cucum
</t>
  </si>
  <si>
    <t xml:space="preserve">Levi
Angelika
</t>
  </si>
  <si>
    <t xml:space="preserve">Ervin
Angelika
</t>
  </si>
  <si>
    <t xml:space="preserve">Hendro/Danny
Angelika
</t>
  </si>
  <si>
    <t xml:space="preserve">Hendro/Danny
Angelika
</t>
  </si>
  <si>
    <t>Hendro/Danny
Angelika</t>
  </si>
  <si>
    <t xml:space="preserve">Dias
</t>
  </si>
  <si>
    <t xml:space="preserve">Fahmi
</t>
  </si>
  <si>
    <t>Levi/ Yaskur
Angelika</t>
  </si>
  <si>
    <t>Levi
Angelika</t>
  </si>
  <si>
    <t>Rais</t>
  </si>
  <si>
    <t xml:space="preserve"> Andriani</t>
  </si>
  <si>
    <t>Yaskur
Angelika</t>
  </si>
  <si>
    <t>Juny J
Angelika</t>
  </si>
  <si>
    <t>QA</t>
  </si>
  <si>
    <t>Ade K</t>
  </si>
  <si>
    <t xml:space="preserve">QA
</t>
  </si>
  <si>
    <t xml:space="preserve">Ade
</t>
  </si>
  <si>
    <t xml:space="preserve">Angelika
</t>
  </si>
  <si>
    <t>Angelika
Aan</t>
  </si>
  <si>
    <t>ABJ/DIR/EKS/09.23/0419
ABJ/DIR/EKS/09.23/0429</t>
  </si>
  <si>
    <t>Ade Kurniawan</t>
  </si>
  <si>
    <t>QMS</t>
  </si>
  <si>
    <t xml:space="preserve">Angelika
Levi
</t>
  </si>
  <si>
    <t>Angelika
Ervin</t>
  </si>
  <si>
    <t>KPI membutuhkan dokumen pendukung sbg acuan apabila terjadi perubahan2, BA dibutuhkan permasing2 pekerjaan BF dan GF (permintaan KPI ke PAM JAYA)</t>
  </si>
  <si>
    <t>30 hari</t>
  </si>
  <si>
    <t>Levi
Ramdhani</t>
  </si>
  <si>
    <t>ABJ/DIR/EKS/09.23/0464</t>
  </si>
  <si>
    <t>Pemberitahuan Uji Pengoperasian Paket 34 dan Paket 2 - Sistem Penangkal Petir Pejompongan 1 dan Pejompongan 2</t>
  </si>
  <si>
    <t>WTP Pejompongan 1 02027
WTP Pejompongan 2 34249</t>
  </si>
  <si>
    <t>ABJ/DIR/EKS/09.23/0462</t>
  </si>
  <si>
    <t>Intake BKB 42326
WTP Pejompongan 1 42331
WTP Pejompongan 2 42324, 42331</t>
  </si>
  <si>
    <t>Pemberitahuan Uji Pengoperasian Paket 12 - Penggantian sensor level filter no. 1 sd 16 WTP Buaran</t>
  </si>
  <si>
    <t>ABJ/DIR/EKS/09.23/0463</t>
  </si>
  <si>
    <t>WTP Buaran 12085</t>
  </si>
  <si>
    <t>Persetujuan Izin Pemasangan Pipa Air Bersih</t>
  </si>
  <si>
    <t>B/2342/IX/2023</t>
  </si>
  <si>
    <t xml:space="preserve">TNI AD KODAM JAYA </t>
  </si>
  <si>
    <t>Menyetujui permohonan izin pekerjaan pemasangan pipa melalui KPAD jatiwaringin</t>
  </si>
  <si>
    <t>Pemberitahuan Pekerjaan Test Pit di Jalan DI Panjaitan - Jl. Basuki Rahmat</t>
  </si>
  <si>
    <t>18572/PM.02.04</t>
  </si>
  <si>
    <t>Pemberitahuan Pekerjaan Test Pit di Jalan DI Panjaitan - Jl. Basuki Rahmat ke Dinas Bina Marga</t>
  </si>
  <si>
    <t>Juny
Angelika</t>
  </si>
  <si>
    <t xml:space="preserve">SRT-064/INFRAS/KPI-SPAM-JAKARTA/09/2023 </t>
  </si>
  <si>
    <t>Permohonan dan permintaan ruang kerja konsultan pengawas independen di PAM JAYA</t>
  </si>
  <si>
    <t>ABJ 05.23/0184</t>
  </si>
  <si>
    <t>SRT-065/INFRAS/KPI-SPAM-JAKARTA/09/2023</t>
  </si>
  <si>
    <t>Hasil Pemeriksaan Dokumen Desain Akhir Karian Hilir (Gombol Paya dan Citra) – Revisi 01 Sebagai Tanggapan Atas Surat ABJ No. ABJ/DIR/EKS/09.23/0424</t>
  </si>
  <si>
    <t>ABJ/DIR/EKS/09.23/0476</t>
  </si>
  <si>
    <t>pompa submersible 8 ditemukan adanya rembesan air, ABJ akan melakukan perbaikan pada 29/09 sd 29/10. ABJ mengajukan permohonan persetujuan PAM JAYA utk rencana perbaikan tsb dan mengajukan peminjaman pompa cadangan dengan kapasitas debit +- 290 lps/s</t>
  </si>
  <si>
    <t>ABJ/DIR/EKS/09.23/0466</t>
  </si>
  <si>
    <t>Tanggapan atas Surat PAM JAYA No. 17980/KM.03.04 tanggal 18 September 2023 Terkait Perubahan Jalur Pipa Inlet Reservoir Gombol Paya</t>
  </si>
  <si>
    <t>ABJ mengusulkan utk jalur pipa inlet reservoir gombol paya ttp menggunakan Jl Husein Sastranegara dengan tetap berkomitmen utk segera melaksanakan proyek tsb</t>
  </si>
  <si>
    <t>SRT- 033/INFRAS/KPI-SPAM-JAKARTA/07/2023</t>
  </si>
  <si>
    <t>Penyampaian Laporan Pendahuluan Konsultan Pengawas Independen Sistem Penyediaan Air Minum DKI Jakarta</t>
  </si>
  <si>
    <t>SRT- 036/INFRAS/KPI-SPAM-JAKARTA/08/2023</t>
  </si>
  <si>
    <t>Penyampaian Laporan Bulanan Periode Maret – April 2023 Konsultan Pengawas Independen Sistem Penyediaan Air Minum DKI Jakarta</t>
  </si>
  <si>
    <t>ABJ/DIR/EKS/09.23/0469</t>
  </si>
  <si>
    <t>Kebutuhan Lahan Penempatan Tanah Galian Pembangunan Buaran 3 Hulu</t>
  </si>
  <si>
    <t>dari 6 lokasi hanya 3 lokasi yg dapat dijadikan lokasi untuk pembuangan tanah, ABJ meminta PAM JAYA utk memberikan informasi lain mengenai lokasi yg dapat digunakan</t>
  </si>
  <si>
    <t>ABJ/DIR/EKS/09.23/0473</t>
  </si>
  <si>
    <t>Shop Drawing Proyek Jatiluhur Hilir</t>
  </si>
  <si>
    <t>Trunkmain connection pipe NIN23JTA095</t>
  </si>
  <si>
    <t>ABJ/DIR/EKS/09.23/0471</t>
  </si>
  <si>
    <t>Shop Drawing Proyek Jatiluhur Hilir Paket C01 dan C02 (Revisi 01)</t>
  </si>
  <si>
    <t>revisi 01 C01 C02 NIN23JTALM095</t>
  </si>
  <si>
    <t>ABJ/DIR/EKS/09.23/0478</t>
  </si>
  <si>
    <t>Pemberitahuan Uji Pengoperasian Rehabilitasi - Paket 22, 30, dan 42</t>
  </si>
  <si>
    <t>30238, 22184, 42336</t>
  </si>
  <si>
    <t>18022/KM.00.03</t>
  </si>
  <si>
    <t>Permohonan percepatan pemasangan jaringan</t>
  </si>
  <si>
    <r>
      <t xml:space="preserve">Permohonan penanaman pipa ABJ </t>
    </r>
    <r>
      <rPr>
        <b/>
        <sz val="11"/>
        <color theme="1"/>
        <rFont val="Calibri"/>
        <family val="2"/>
        <scheme val="minor"/>
      </rPr>
      <t>pada lokasi detail di surat ini</t>
    </r>
  </si>
  <si>
    <t>18703/KM.02.10</t>
  </si>
  <si>
    <t>Biaya pemakaian air baku PJT II sebesar 15.166.651.399, tagihan air dibayar max 29/09</t>
  </si>
  <si>
    <t>18646/PM.02.03</t>
  </si>
  <si>
    <t>Data pendukung rekomendasi teknis penempatan pipa diameter 1500 mm pada trase A2.2 Jl Basuki Rahmat - Jl Kolonel Sugiono</t>
  </si>
  <si>
    <t>ABJ diminta menyiapkan data-data yang terdapat pada surat ini</t>
  </si>
  <si>
    <t>18699/KM.03.03</t>
  </si>
  <si>
    <t>Penyampaian Hasil Rekomendasi Teknis Intake IPA Buaran 3</t>
  </si>
  <si>
    <r>
      <t xml:space="preserve">Penyampaian Hasil Rekomendasi Teknis Intake IPA Buaran 3 </t>
    </r>
    <r>
      <rPr>
        <b/>
        <sz val="11"/>
        <color theme="1"/>
        <rFont val="Calibri"/>
        <family val="2"/>
        <scheme val="minor"/>
      </rPr>
      <t>terdapat pada surat ini</t>
    </r>
  </si>
  <si>
    <t>18701/KM.01.04</t>
  </si>
  <si>
    <t>Tanggapan Atas Penyampaian Pembaharuan Daftar Aset</t>
  </si>
  <si>
    <t>- ABJ menambahkan penomoran kode aset baru pd kolom search key tanpa mencantumkan kode aset yg telah disampaikan, dan menambahkan penamaan aset baru pada kolom name tanpa mencantumkan penamaan aset baru yg telah disampaikan
- dalam hal ABJ membutuhkan penomoran lain maka diperbolehkan sepanjang tetap mencantumkan kode aset
- terdapat taging bercode yg menutupo barcode aset sebelumnya
- ABJ diminta utk melakukan penyesuaian kembali atas daftar aset</t>
  </si>
  <si>
    <t>18700/KM.02.07</t>
  </si>
  <si>
    <t>Tanggapan atas Surat ABJ No. 0327 dan No. 0359 terkait Sanksi Denda atas Kegagalan Kinerja Bulan Mei &amp; Juni 2023 dan Penyampaian Sanksi Denda Bulan Juli &amp; Agustus 2023</t>
  </si>
  <si>
    <t>on progres rapat koordinasi dengan PAM JAYA
18700/KM.02.07</t>
  </si>
  <si>
    <r>
      <t xml:space="preserve">- telah disepakati pada rapat 28/08 penerapan variabel vol defisit dalam formula
- terdapat perbedaan volume air banjir kanal di Pejompongan 1 yg berdampak pada total tagihan, dilakukan rekonsiliasi pada BA tgl 29/08
- perhitungan variabel Trfn utk komponen biaya listrik sesuai dgn tagihan passtrough
- sisa klor pada bulan mei dikecualikan, bulan2 selanjutnya sesuai lampiran 15
- revisi sanksi dan denda mei juni </t>
    </r>
    <r>
      <rPr>
        <b/>
        <sz val="11"/>
        <color theme="1"/>
        <rFont val="Calibri"/>
        <family val="2"/>
        <scheme val="minor"/>
      </rPr>
      <t>terlampir pd surat ini</t>
    </r>
    <r>
      <rPr>
        <sz val="11"/>
        <color theme="1"/>
        <rFont val="Calibri"/>
        <family val="2"/>
        <scheme val="minor"/>
      </rPr>
      <t xml:space="preserve">
- </t>
    </r>
    <r>
      <rPr>
        <b/>
        <sz val="11"/>
        <color theme="1"/>
        <rFont val="Calibri"/>
        <family val="2"/>
        <scheme val="minor"/>
      </rPr>
      <t xml:space="preserve">pada surat ini ada lampiran sanksi denda Juli dan Agustus </t>
    </r>
    <r>
      <rPr>
        <sz val="11"/>
        <color theme="1"/>
        <rFont val="Calibri"/>
        <family val="2"/>
        <scheme val="minor"/>
      </rPr>
      <t>dan meminta ABJ memperhitungkan sanksi mei - agustus ke dalam tagihan september</t>
    </r>
  </si>
  <si>
    <t>18704/PM.03.04</t>
  </si>
  <si>
    <t>Pemberitahuan Pengambilan Dokumentasi IPA Buaran 3</t>
  </si>
  <si>
    <t>tujuan kegiatan tsb utk memonitoring perkembangan proyek (pengambilan video 1x dalam seminggu) sbg dokumentasi PAM JAYA</t>
  </si>
  <si>
    <t>Penyampaian Hasil Inspeksi K3 IPA Bundling</t>
  </si>
  <si>
    <t>18248/PP.03.00</t>
  </si>
  <si>
    <r>
      <t xml:space="preserve">- terdapat 52 temuan dengan </t>
    </r>
    <r>
      <rPr>
        <b/>
        <sz val="11"/>
        <color theme="1"/>
        <rFont val="Calibri"/>
        <family val="2"/>
        <scheme val="minor"/>
      </rPr>
      <t xml:space="preserve">detail temuan terdapat pada surat ini
</t>
    </r>
    <r>
      <rPr>
        <sz val="11"/>
        <color theme="1"/>
        <rFont val="Calibri"/>
        <family val="2"/>
        <scheme val="minor"/>
      </rPr>
      <t>- ABJ diminta mengirimkan rencana perbaikan dalam waktu 2 minggu setelah dilakukan inspeksi tsb</t>
    </r>
  </si>
  <si>
    <t>18702/KM.03.04</t>
  </si>
  <si>
    <t>Percepatan Implementasi Building Information Modelling (BIM) pada Proyek Skema Bundling Brownfield &amp; Greenfield</t>
  </si>
  <si>
    <t>mengacu pada risalah rapat 5 dan 26 mei:
- shop drawing berdasarkan ketentuan BIM PAM JAYA
- metode konstruksi JDU, JDB, dan JDL menggunakan sistem BIM LOD 500 sesuai dgn ISO 19560 atau regulasi sejenisnya
- ABJ diminta mempercepat pelaksanaan implementasi BIM yg mengacu ISO 19560 serta tingkatan BIM 5D dalam desain akhir, adapun proyeksi utk jangka panjang mengimplementasikan 7D</t>
  </si>
  <si>
    <t xml:space="preserve">17686/KM.03.00 </t>
  </si>
  <si>
    <t>Teguran kepada PT. ABJ terkait Pembangunan SDS IPA Pejompongan 2</t>
  </si>
  <si>
    <r>
      <t xml:space="preserve">- ABJ mengundang PCM SDS 11/09 dalam keadaan shop drawing belum disetujui PAM JAYA maupun KPI. ABJ dianggap tidak menjalankan SOP yang telah PAM JAYA kirimkan
- ABJ diminta menyiapkan data-data teknis terkait proyek SDS yang tercantum pada SOP </t>
    </r>
    <r>
      <rPr>
        <b/>
        <sz val="11"/>
        <color theme="1"/>
        <rFont val="Calibri"/>
        <family val="2"/>
        <scheme val="minor"/>
      </rPr>
      <t>yang terlampir pd surat ini</t>
    </r>
    <r>
      <rPr>
        <sz val="11"/>
        <color theme="1"/>
        <rFont val="Calibri"/>
        <family val="2"/>
        <scheme val="minor"/>
      </rPr>
      <t xml:space="preserve"> paling lambat 14hari sejak diterimanya surat ini
- ABJ mendapat teguran terkait dimulainya PCM SDS Pejompongan 2 sebelum mendapatkan persetujuan</t>
    </r>
  </si>
  <si>
    <t>ABJ/DIR/EKS/09.23/0481</t>
  </si>
  <si>
    <t>Pemberitahuan Sistem Online Analyzer</t>
  </si>
  <si>
    <t>- ABJ sudah melakukan proses pemasangan sistem instrumentasi utk monitoring online dan real time
- sampai dgn tgl surat ini, ABJ masih melakukan proses verifikasi thp akurasi dan durability, dan selama proses tsb berlangsung ABJ tetap akan memonitoring kualitas dgn mekanisme yg sudah berjalan</t>
  </si>
  <si>
    <t>ABJ/DIR/EKS/09.23/0468</t>
  </si>
  <si>
    <t>Permintaan PAM Jaya terhadap Operasional IPA Pejompongan 1 dan IPA Pejompongan 2</t>
  </si>
  <si>
    <t>detail penyampaian informasi terdapat pada surat ini</t>
  </si>
  <si>
    <t xml:space="preserve">ABJ/DIR/EKS/09.23/0477 </t>
  </si>
  <si>
    <t>Gangguan Pasokan Listrik PLN di IPA Buaran1, IPA Buaran 2 dan IPA Pulogadung pada Tanggal 27 September 2023</t>
  </si>
  <si>
    <t>27/09 terjadi gangguan PLN yang menyebabkan ketidaktercapaian target tekanan serta penurunan suplai di IPA Buaran dan IPA Pulogadung</t>
  </si>
  <si>
    <t>14320/PM/01.00</t>
  </si>
  <si>
    <r>
      <t xml:space="preserve">PAM JAYA mengajukan sambungan baru di </t>
    </r>
    <r>
      <rPr>
        <b/>
        <sz val="11"/>
        <color theme="1"/>
        <rFont val="Calibri"/>
        <family val="2"/>
        <scheme val="minor"/>
      </rPr>
      <t>detail lokasi, denah, pressur, dan potensi demand ada pada surat ini</t>
    </r>
  </si>
  <si>
    <t xml:space="preserve">ABJ/DIR/EKS/09.23/0474 </t>
  </si>
  <si>
    <t>Konfirmasi Penyampaian Dokumen RAB</t>
  </si>
  <si>
    <t>Pembaharuan RAB
- asuransi proyek dan aset
- fasilitas kerja</t>
  </si>
  <si>
    <t xml:space="preserve">ABJ/DIR/EKS/09.23/0467 </t>
  </si>
  <si>
    <t xml:space="preserve">Shop Drawing Proyek Offtake Pegadungan &amp; Citra 8 </t>
  </si>
  <si>
    <t>NPP23KABB035, NIN23KABB020.3</t>
  </si>
  <si>
    <t>18027/KM.00.03</t>
  </si>
  <si>
    <t xml:space="preserve">Permohonan Percepatan Pemasangan Jaringan </t>
  </si>
  <si>
    <t>ABJ/DIR/EKS/09.23/0480</t>
  </si>
  <si>
    <t>Strategi dan Bentuk Aktivitas Komunikasi Support Project Bundling</t>
  </si>
  <si>
    <t>Penyampaian Strategi dan Bentuk Aktivitas Komunikasi Support Project Bundling</t>
  </si>
  <si>
    <t>ABJ/DIR/EKS/10.23/0485</t>
  </si>
  <si>
    <t>Kondisi Anomali Flow Meter Air Bersih DN 1500 IPA Pulogadung</t>
  </si>
  <si>
    <t>Kondisi anomali sejak 1/10 dan dilakukan pemeriksaan pd 1/10 sd 2/10 namun tetap terjadi kondisi animali, oleh karena itu 3/10 akan dilakukan perbaikan. Kondisi error ini diduga karena usia aset. Pada masa perbaikan, ABJ mengajukan perhitungan kubikasi air dilakukan estimasi kubikasi harian air bersih</t>
  </si>
  <si>
    <t>Angelika
Yudi</t>
  </si>
  <si>
    <t>ABJ/DIR/EKS/10.23/0488</t>
  </si>
  <si>
    <t>Pelaksanaan Pemasangan Jaringan Pipa di Citra 8</t>
  </si>
  <si>
    <t>- sudah mendapatkan persetujuan dari PAM JAYA untuk pemasangan pipa di area Citra 8 (Paket P35 dan B20.3 – Citra 8)
- rencana pekerjaan pemasangan pipa di Area Citra 8 akan dilaksanakan sejak tanggal 18/09 sampai dengan tanggal 18/11 2023
- pekerjaan pemasangan pipa di Area Citra 8 belum dapat dilaksanakan dikarenakan PAM JAYA belum mendapatkan izin dari Developer Citra 8
- ABJ memohon bantuan PAM JAYA untuk mendapatkan izin pekerjaan di Area Citra 8 dari Developer Citra 8 dalam waktu dekat</t>
  </si>
  <si>
    <t>ABJ/DIR/EKS/10.23/0483</t>
  </si>
  <si>
    <t>Pembaharuan RAB Trunk Main Connection PC 095 Jl. Kemayoran Gempol dan Jl. Dakota Raya (Paket C05)</t>
  </si>
  <si>
    <t>Permintaan persetujuan PAM atas Pembaharuan RAB Trunk Main Connection PC 095 Jl. Kemayoran Gempol dan Jl. Dakota Raya (Paket C05)</t>
  </si>
  <si>
    <t>ABJ/DIR/EKS/10.23/0482</t>
  </si>
  <si>
    <t>Shop Drawing Proyek Rehabilitasi Paket 02, 34, dan 42</t>
  </si>
  <si>
    <t>02027
34249
42317
42336
Permintaan persetujuan PAM JAYA</t>
  </si>
  <si>
    <t xml:space="preserve">Tanggapan Atas Surat PAM JAYA No. 14320/PM.01.00 Perihal Pengajuan Sambungan Baru </t>
  </si>
  <si>
    <t>ABJ/DIR/EKS/10.23/0484</t>
  </si>
  <si>
    <t>DED dan RAB Bonavista Residence, Jl Gaharu VII, Pondok Indah Town House, PT Talanoe Oase Mulia, PT Toyota Housing Indonesia, dan Puri Botanical Residence
Permintaan persetujuan PAM JAYA</t>
  </si>
  <si>
    <t>Permohonan Izin Pemasangan Jaringan Pipa 315mm Inlet Gompol Paya di Jl Husein Sastranegara</t>
  </si>
  <si>
    <t>- pembangunan pipa oleh PAM JAYA
- biaya retribusi dibayarkan terlebih dahulu oleh pihak tirta benteng selanjutnya melalui ABJ
- akan dibuat BA asset bahwa JDU 315mm inlet reservoir Gombol Paya adalah aset PAM JAYA</t>
  </si>
  <si>
    <t>19080/PM.03.01</t>
  </si>
  <si>
    <t>Permohonan Izin dan Pemasangan Pipa Titik Serah Air Curah TB-Pegadungan</t>
  </si>
  <si>
    <t>PAM JAYA mengajukan beberapa permohonan kpd Perumda Tirta Benteng</t>
  </si>
  <si>
    <t>19078/PM.03.01</t>
  </si>
  <si>
    <t xml:space="preserve">Permohonan Izin dan Pemasangan Pipa Menuju Titik Serah Air Curah Tirta Benteng-Semanan </t>
  </si>
  <si>
    <t>SRT-066/INFRAS/KPI-SPAM-JAKARTA/10/2023</t>
  </si>
  <si>
    <t>Tanggapan Atas Surat ABJ No. ABJ/DIR/EKS/09.23/0450</t>
  </si>
  <si>
    <t>SRT-066/INFRAS/KPI-SPAM-JAKARTA/10/2023
menunggu review PAM JAYA</t>
  </si>
  <si>
    <t>SRT-067/INFRAS/KPI-SPAM-JAKARTA/10/2023</t>
  </si>
  <si>
    <t>Tanggapan Atas Surat ABJ No. ABJ/DIR/EKS/09.23/0407</t>
  </si>
  <si>
    <t xml:space="preserve">Pengiriman Tambahan Dokumen Desain Akhir SPAM Buaran 3 Hulu </t>
  </si>
  <si>
    <t>ABJ/DIR/EKS/10.23/0489</t>
  </si>
  <si>
    <t>DED lapangan tenis
DED bangunan HC training</t>
  </si>
  <si>
    <t>Tanggapan Atas Surat PAM JAYA No. 17399/KM.01.11 tanggal 12 September 2023 Terkait Persetujuan Desain Akhir</t>
  </si>
  <si>
    <t>ABJ/DIR/EKS/10.23/0490</t>
  </si>
  <si>
    <t>- ABJ akan mengirimkan pembaharuan DED dan RAB pumping station IBP Halim dan CDC dalam waktu dekat
- ABJ akan segera melaksanakan proyek setelah adanya kesepakatan antara PAM JAYA dengan Perumda Tirta Benteng
- ABJ memohon agar proyek P1, P1a, P2 dapat disetujui</t>
  </si>
  <si>
    <t>Pemberitahuan Uji Pengoperasian Rehabilitasi - Paket 16 &amp; 27</t>
  </si>
  <si>
    <t>ABJ/DIR/EKS/10.23/0502</t>
  </si>
  <si>
    <t>Uji Pengoperasian 16144 dan 27218</t>
  </si>
  <si>
    <t>ABJ/DIR/EKS/10.23/0499</t>
  </si>
  <si>
    <t>Tanggapan Atas Surat PAM JAYA No. 17686/KM.03.00 Perihal Teguran Terkait Pembangunan SDS IPA Pejompongan 2</t>
  </si>
  <si>
    <t>Permintaan persetujuan DED dan material data sheet SDS</t>
  </si>
  <si>
    <t>ABJ/DIR/EKS/10.23/0498</t>
  </si>
  <si>
    <t xml:space="preserve">Laporan Kegiatan Proyek B3 Hulu Periode September 2023 (Laporan Harian, Mingguan, &amp; Bulanan) </t>
  </si>
  <si>
    <t>ABJ/DIR/EKS/10.23/0486</t>
  </si>
  <si>
    <t>Tanggapan Surat PAM Jaya No. 15735/KM.02.07 tanggal 28 Agustus 2023</t>
  </si>
  <si>
    <t>menjelaskan pertimbangan ABJ utk pemasangan jalur dosing klorin di outlet reservoir</t>
  </si>
  <si>
    <t>Permohonan Data dan Dokumen Pendukung Peningkatan Daya Listrik IPA Pejompongan 1 dan 2</t>
  </si>
  <si>
    <t>ABJ/DIR/EKS/10.23/0500</t>
  </si>
  <si>
    <t>ABJ/DIR/EKS/10.23/0504</t>
  </si>
  <si>
    <t>Perbaikan Insidentil Pompa Line Jakarta IPA Pejompongan 1</t>
  </si>
  <si>
    <t>- ABJ akan melakukan perbaikan insidentil/maintenance thd pompa line Jakarta PJ1 dari 6/10 sd 10/10
- ABJ mengajukan permohonan pembelian ke PAM JAYA utk spare part yaitu seisa gear coupling (PB142C018) sebanyak 1 set dan meminta harga satuan utk spare part tsb</t>
  </si>
  <si>
    <t>Durasi</t>
  </si>
  <si>
    <t>Durasi (hari)</t>
  </si>
  <si>
    <t>hari ini</t>
  </si>
  <si>
    <t xml:space="preserve">ABJ/DIR/EKS/10.23/0505 </t>
  </si>
  <si>
    <t>Shop Drawing Proyek Rehabilitasi Paket 15 dan 30</t>
  </si>
  <si>
    <t>15140, 30228, 30226, 30229, 30227</t>
  </si>
  <si>
    <t>Tanggapan atas Surat ABJ terkait Permohonan Data dan Dokumen Pendukung Sambungan Listrik Bangunan Warehouse dan Testbench</t>
  </si>
  <si>
    <t>20070/KM.01.11</t>
  </si>
  <si>
    <t>PAM JAYA memberikan dokumen pendukung kelengkapan persyaratan pengajuan pemasangan sambungan listrik</t>
  </si>
  <si>
    <t xml:space="preserve">18746/PM.02.04 </t>
  </si>
  <si>
    <t>Perluasan Jaringan</t>
  </si>
  <si>
    <r>
      <t xml:space="preserve">PAM JAYA mengajukan perluasan jaringan yang harus segera dilaksanakan ABJ </t>
    </r>
    <r>
      <rPr>
        <b/>
        <sz val="11"/>
        <color theme="1"/>
        <rFont val="Calibri"/>
        <family val="2"/>
        <scheme val="minor"/>
      </rPr>
      <t>detail lokasi terdapat pada surat ini</t>
    </r>
  </si>
  <si>
    <t>Perubahan Pengajuan Jumlah NC Sambungan Baru</t>
  </si>
  <si>
    <t xml:space="preserve">18758/PM.01.00 </t>
  </si>
  <si>
    <r>
      <t xml:space="preserve">PAM JAYA mengajukan perubahan pengajuan jumlah NC sambungan baru yang merujuk pd surat PAM JAYA 12996/KM.03.04 </t>
    </r>
    <r>
      <rPr>
        <b/>
        <sz val="11"/>
        <color theme="1"/>
        <rFont val="Calibri"/>
        <family val="2"/>
        <scheme val="minor"/>
      </rPr>
      <t>dengan detail terdapat pada surat ini</t>
    </r>
  </si>
  <si>
    <t>Penambahan Lampiran Permintaan Perluasan Jaringan</t>
  </si>
  <si>
    <t>18786/PM.02.04</t>
  </si>
  <si>
    <t>PAM JAYA menyampaikan BED Jl Kebon Baru RT 003/010 Kel. Semper Barat sbg tambahan lampiran pelaksanaan perluasan jaringan</t>
  </si>
  <si>
    <t>Hasil Pemeriksaan Dokumen Desain Akhir SPAM Karian-Serpong Hilir (Gombol Paya dan Citra) - Persetujuan dan Revisi Desain Pipa Primer TB-Semanan (P037)</t>
  </si>
  <si>
    <t xml:space="preserve">20019/KM.01.11 </t>
  </si>
  <si>
    <r>
      <t xml:space="preserve">Penyampaian hasil modeling dengan penambahan demand area Semanan Eksisting maka ukuran pipa Primer TB-Semanan berubah menjadi 315mm, revisi ukuran serta detail tapping ke pipa Karian-Semanan </t>
    </r>
    <r>
      <rPr>
        <b/>
        <sz val="11"/>
        <color theme="1"/>
        <rFont val="Calibri"/>
        <family val="2"/>
        <scheme val="minor"/>
      </rPr>
      <t>terlampir pada surat ini</t>
    </r>
  </si>
  <si>
    <t>Menunggu BA dan surat dari PAM JAYA</t>
  </si>
  <si>
    <t>20067/KM.01.11</t>
  </si>
  <si>
    <t>Hak Akses Perwakilan PAM Jaya pada Kegiatan Proyek Skema Bundling</t>
  </si>
  <si>
    <t>Penyampaian daftar nama personil yang membutuhkan hak akses utk seluruh pekerjaan Bundling</t>
  </si>
  <si>
    <t>20074/KM.00.03</t>
  </si>
  <si>
    <t>Penyampaian Keputusan Menteri Pekerjaan Umum dan Perumahan Rakyat tentang Pemberian Izin Pengusahaan Sumber Daya Air kepada Perusahaan Umum Daerah Air Minum Jaya (PAM JAYA)</t>
  </si>
  <si>
    <t>Penyampaian SIPSDA utk IPA Pulogadung, Buaran, dan Pejompongan dari PUPR</t>
  </si>
  <si>
    <t>Permintaan PAM JAYA terhadap Target Tekanan di IPA Pejompongan 1 dan 2</t>
  </si>
  <si>
    <t>ABJ/DIR/EKS/10.23/0513</t>
  </si>
  <si>
    <t>Pendistribusian air bersih IPA Pejompongan 1 dan 2 sudah menyesuaikan permintaan PAM JAYA</t>
  </si>
  <si>
    <t>ABJ/DIR/EKS/10.23/0516</t>
  </si>
  <si>
    <t>Gangguan Koneksi SCADA IPA Pejompongan I Pada Tanggal 6-8 Oktober 2023</t>
  </si>
  <si>
    <t xml:space="preserve">Terjadi gangguan SCADA dalam pengiriman informasi pressure di Line Kuningan IPA Pejompongan 1 sejak 06/10  jam 18:00 s.d 08/10 jam 17:15. </t>
  </si>
  <si>
    <t>Shop Drawing Proyek Rehabilitasi Paket 12</t>
  </si>
  <si>
    <t>ABJ/DIR/EKS/10.23/0515</t>
  </si>
  <si>
    <t>Permintaan persetujuan shop drawing 12085</t>
  </si>
  <si>
    <t>ABJ/DIR/EKS/10.23/0514</t>
  </si>
  <si>
    <t>Pemberitahuan Uji Pengoperasian Paket 33 dan 42</t>
  </si>
  <si>
    <t>33248, 42403, 42402, 42401</t>
  </si>
  <si>
    <t>Pembaharuan DED &amp; RAB PPKK Kebon Kosong – Paket 3 dan Paket 4 (Revisi 02)</t>
  </si>
  <si>
    <t>ABJ/DIR/EKS/10.23/0511</t>
  </si>
  <si>
    <t>- Pembaharuan dokumen DED dan RAB PPKK Kebon Kosong Paket 3 dan Paket 4 (Revisi 02) dengan total nilai RAB sebesar Rp 16,74 milyar rupiah 
- Titik koordinat lokasi chamber FM / DMA untuk paket 1, paket 2, dan paket 3 &amp; 4 yang perlu dipasang oleh PAM JAYA (berdasarkan surat PAM JAYA No. 17023 tanggal 8 September 2023 perihal Hasil Review Dokumen Desain Akhir SPAM Jatiluhur Hilir PPKK - Kebon Kosong Paket C03 dan C04)</t>
  </si>
  <si>
    <t>permintaan persetujuan</t>
  </si>
  <si>
    <t>Pemberitahuan Uji Pengoperasian Paket 42 - Penggantian 2 unit VSD kapasitas 132kW (Penggantian dan Cadangan)</t>
  </si>
  <si>
    <t>ABJ/DIR/EKS/10.23/0510</t>
  </si>
  <si>
    <t>42325 IPA Buaran</t>
  </si>
  <si>
    <t>ABJ/DIR/EKS/10.23/0507</t>
  </si>
  <si>
    <t>Tanggapan Atas Surat PAM JAYA No. 18173/KM.00.03, No. 18022/KM.00.03 dan No. 18027/KM.00.03</t>
  </si>
  <si>
    <t>DED dan RAB:
- Jalan Kalibaru Barat RT 001 RW 006
- Jalan Kalibaru Barat RT 005 
- Jalan Kebon Baru RT 003 
- Jalan Sunter Jaya RT 007 
- Jalan Mundari Gg Mushalla Al Kisof, Bendungan Melayu RT 005
- Permata Buana Blok D5, Blok D6, Blok D7, Blok D7A dan Blok D12 
- Permata Buana Pulau Sebaru VI Blok L8 
- Permata Buana Pulau Nirwana V Blok H8 
- Permata Buana Pulau Tondan Blok O7 dan Blok O8 
- Mutiara Taman Palem Blok A, Blok B dan Blok E</t>
  </si>
  <si>
    <t>Permohonan Bantuan Fasilitasi Terkait PKKPR SPAM Buaran 3</t>
  </si>
  <si>
    <t>ABJ/DIR/EKS/10.23/0509</t>
  </si>
  <si>
    <t>Mengajukan kepada PAM JAYA permohonan utk percepatan proses PKKPR di Direktorat Agraria</t>
  </si>
  <si>
    <t>SE.01.01/WTJJ.DIR.0127/2023</t>
  </si>
  <si>
    <t>Permohonan Kunjungan Kerja dan Audiensi ke PT. Air Bersih Jakarta</t>
  </si>
  <si>
    <t>Wika Tirta Jaya Jatiluhur</t>
  </si>
  <si>
    <t>ABJ/DIR/EKS/10.23/0523</t>
  </si>
  <si>
    <t>Gangguan Pembacaan Sisa Klor Akibat Pekerjaan Program Rehabilitasi Sistem Online Water Quality IPA Pejompongan 1</t>
  </si>
  <si>
    <t>ABJ/DIR/EKS/10.23/0522</t>
  </si>
  <si>
    <t xml:space="preserve">Data Pendukung Keperluan Hak Akses </t>
  </si>
  <si>
    <t>PAM JAYA diminta untuk mengirimkan data-data pendukung untuk hak akses</t>
  </si>
  <si>
    <t>Pembaharuan Rencana Anggaran Biaya (RAB) SPAM Jatiluhur Hilir (PPKK/Kebon Kosong) Paket C01 (Revisi 01)</t>
  </si>
  <si>
    <t>ABJ/DIR/EKS/10.23/0521</t>
  </si>
  <si>
    <t>Pembaharuan Rencana Anggaran Biaya (RAB) SPAM Jatiluhur Hilir (PPKK/Kebon Kosong) Paket C01 (Revisi 01). Permintaan persetujuan PAM JAYA</t>
  </si>
  <si>
    <t>ABJ/DIR/EKS/10.23/0512</t>
  </si>
  <si>
    <t>Pembaharuan Rencana Anggaran Biaya (RAB) Jatiluhur Hiir</t>
  </si>
  <si>
    <t>1. SPAM Jatiluhur Hilir Trunk Main Reinforcement Jalur B3, diameter 1200 mm, Jl Jatinegara Kaum – Jl Rawamangun Muka, Kelurahan Rawamangun, Kecamatan Pulogadung (Revisi 02) 
2. SPAM Jatiluhur Hilir – JDU JDB JDL + SR Kelurahan Pela Mampang, Kecamatan Mampang Prapatan (Revisi 03)</t>
  </si>
  <si>
    <t>sebagian terjawab dalam surat no.ABJ/DIR/EKS/0823/0343
Revisi format dan laporan yang diminta telah rutin dikirimkan kepada KPI cc PAM Jaya (laporan harian, mingguan, dan bulanan untuk B3 Hulu sejak April 2023)</t>
  </si>
  <si>
    <t>ABJ 0450</t>
  </si>
  <si>
    <t>Direspon dengan pengiriman DED berdasarkan surat PAM Jaya yang meminta revisi /mengirimkan BED</t>
  </si>
  <si>
    <t>Sesuai kesepakatan revisi DED ketika sudah tahapan konstruksi disampaikan dalam bentuk shop drawings</t>
  </si>
  <si>
    <t>Penyampaian Risalah Rapat Pembahasan Mekanisme Surplus Aset, Serah Terima Aset Baru dan Kode Aset dengan PT. ABJ</t>
  </si>
  <si>
    <t>20318/TU.01.06</t>
  </si>
  <si>
    <t>penyampaian risalah rapat, ABJ diminta menindaklanjuti</t>
  </si>
  <si>
    <t>Tanggapan atas Surat ABJ No. 0372 dan Surat No. 0448</t>
  </si>
  <si>
    <t>20363/KM.01.05</t>
  </si>
  <si>
    <t>- aset di Blok H akan dipindahkan ke central maintenance
- aset di Blok AB, IPA PG, dan IPA Buaran dalam proses lelang
- sehubungan dgn mekanisme surplus aset dan serah terima aset baru ada di surat 20317/TU.01.06 tgl 11/10 
- dalam rekonsiliasi daftar aset serah terima operasi, PAM JAYA akan melakukan pemeriksaan ulang dan verifikasi thd aset yg diserah operasikan</t>
  </si>
  <si>
    <t>20584/KM.03.04</t>
  </si>
  <si>
    <t>Tanggapan atas Surat ABJ No. 0381 terkait Usaha ABJ dalam Pencarian Meter Air sesuai dengan PKS Greenfield</t>
  </si>
  <si>
    <t>Tanggapan Surat ABJ 0460 (Justifikasi Instalasi Pipa Diameter 1.500mm pada Trase A2.2)</t>
  </si>
  <si>
    <t>20585/KM.02.03</t>
  </si>
  <si>
    <r>
      <t xml:space="preserve">- pemasangan pipa DCI A2.2 Basuki Rahmat - Jl Kolonel Sugiono dilakukan metode Tunneling
- ABJ diminta menyiapkan beberapa data </t>
    </r>
    <r>
      <rPr>
        <b/>
        <sz val="11"/>
        <color theme="1"/>
        <rFont val="Calibri"/>
        <family val="2"/>
        <scheme val="minor"/>
      </rPr>
      <t>detail</t>
    </r>
    <r>
      <rPr>
        <sz val="11"/>
        <color theme="1"/>
        <rFont val="Calibri"/>
        <family val="2"/>
        <scheme val="minor"/>
      </rPr>
      <t xml:space="preserve"> </t>
    </r>
    <r>
      <rPr>
        <b/>
        <sz val="11"/>
        <color theme="1"/>
        <rFont val="Calibri"/>
        <family val="2"/>
        <scheme val="minor"/>
      </rPr>
      <t>pada surat ini</t>
    </r>
  </si>
  <si>
    <t>Tanggapan 1 (pertama) atas Surat ABJ 0435 DED Sambungan Baru</t>
  </si>
  <si>
    <t>20586/KM.03.04</t>
  </si>
  <si>
    <t>Pengiriman Laporan Bulanan Kualitas Air Periode Agustus dan September 2023</t>
  </si>
  <si>
    <t>ABJ/DIR/EKS/10.23/0519</t>
  </si>
  <si>
    <t xml:space="preserve">Permintaan Informasi Ketersediaan Lahan Untuk Penyimpanan Pipa Ductile Cast Iron (DCI) </t>
  </si>
  <si>
    <t>ABJ/DIR/EKS/10.23/0520</t>
  </si>
  <si>
    <t>Shop Drawing Proyek Rehabilitasi Paket 22</t>
  </si>
  <si>
    <t>ABJ/DIR/EKS/10.23/0525</t>
  </si>
  <si>
    <t>Penyampaian Gambar Keadaan Terpasang (As Built Drawing) Proyek Rehabilitasi – Paket 6 (Revisi 02)</t>
  </si>
  <si>
    <t>ABJ/DIR/EKS/10.23/0526</t>
  </si>
  <si>
    <t>Penyampaian Gambar Keadaan Terpasang (As Build Drawing) Proyek Rehabilitasi Paket 12</t>
  </si>
  <si>
    <t>ABJ/DIR/EKS/10.23/0527</t>
  </si>
  <si>
    <t>ABJ/DIR/EKS/10.23/0529</t>
  </si>
  <si>
    <t>Penerapan Regime Support IPA Pejompongan 2 Tanggal 13 – 14 Oktober 2023</t>
  </si>
  <si>
    <t>Terjadi ketidaksesuaian
- regime support baru diterapkan pada 13/10 jam 20:15 padahal seharusnya jam 20:00
- regime support berakhir di 14/10 jam 02:30, seharusnya baru diterapkan regime normal jam 05:00
suplai air baku dari PJT2 ke P2 tidak dikurangi pdhl target pressure regime support menjadi rata2 1.23 bar, akibatnya nilai plant loss mencapai 11.65%</t>
  </si>
  <si>
    <t>Rencana Penyerapan Sambungan Baru 2023 - 2030</t>
  </si>
  <si>
    <t>ABJ/DIR/EKS/10.23/0530</t>
  </si>
  <si>
    <t>- rencana penyerapan sambungan rumah/sambungan baru 2023
- target area sambungan baru setiap tahunnya dapat berubah
- jadwal proyek pemasangan pipa merupakan jadwal indikatif</t>
  </si>
  <si>
    <t>ABJ/DIR/EKS/10.23/0524</t>
  </si>
  <si>
    <t>Permohonan Kunjungan dan Informasi Terkait Ketersediaan Lahan Rencana Pembangunan Reservoir PAM JAYA di Area Mampang dan Srengseng</t>
  </si>
  <si>
    <t>Dinas Cipta Karya</t>
  </si>
  <si>
    <t>Penyampaian Spesifikasi Teknis Media Sand Filter IPA Buaran dan IPA Pulogadung</t>
  </si>
  <si>
    <t>19703/KM.00.03</t>
  </si>
  <si>
    <t>Pemberitahuan Pemindahan Galian Tanah dari Buaran ke Lahan Jakpro</t>
  </si>
  <si>
    <t>20139/PM.02.04</t>
  </si>
  <si>
    <t>info lokasi untuk penempatan tanah galian
dengan mengikuti syarat2</t>
  </si>
  <si>
    <t>Tanggapan atas Surat ABJ terkait Permohonan OSS RBA PAM JAYA</t>
  </si>
  <si>
    <t>20960/KM.03.04</t>
  </si>
  <si>
    <t>PAM JAYA memberikan akses akun OSS RBA PAM JAYA sampai 31/12, dan ditandatanganinya perjanjian NDA Para Pihak</t>
  </si>
  <si>
    <t>Permohonan kepada Komisi Pengawas Independen (KPI) untuk Melakukan Pemeriksaan Sehubungan dengan Perbedaan Metode dan Hasil Pengujian Kualitas Air Minum Curah pada Online Analyzer</t>
  </si>
  <si>
    <t>20961/PM.04.03</t>
  </si>
  <si>
    <t>Tanggapan atas Surat ABJ terkait Permohonan Data dan Dokumen Pendukung Peningkatan Daya Listrik IPA Pejompongan 1 dan 2</t>
  </si>
  <si>
    <t>20962/PA.04.00</t>
  </si>
  <si>
    <t>PAM JAYA menyampaikan surat kuasa dan surat permohonan penambahan daya PLN</t>
  </si>
  <si>
    <t>Gangguan Kuantitas Air Baku Intake Banjir Kanal Barat</t>
  </si>
  <si>
    <t>ABJ/DIR/EKS/10.23/0537</t>
  </si>
  <si>
    <t>Pengiriman Risalah Rapat Pre Construction Meeting (Week 24, 25, dan 26)</t>
  </si>
  <si>
    <t>ABJ/DIR/EKS/10.23/0532</t>
  </si>
  <si>
    <t>Permohonan Izin Pembangunan di Area IPA Pejompongan 2</t>
  </si>
  <si>
    <t>ABJ/DIR/EKS/10.23/0531</t>
  </si>
  <si>
    <t>- penambahan bangunan baru di IPA P2 yaitu ruang trafo paket 26 (26213)
- mengajukan permohonan persetujuan PAM JAYA utk memberikan izin bagi ABJ dan kontraktor utk mengerjakan pekerjaan tsb</t>
  </si>
  <si>
    <t>Hasil Tindak Lanjut atas Instruksi / Permintaan PAM JAYA</t>
  </si>
  <si>
    <t>ABJ/DIR/EKS/10.23/0518</t>
  </si>
  <si>
    <t>- ABJ telah menandatangani kontrak dgn pihak ketiga utk pemeliharaan device alarm kebakaran otomatis 
- uji riksa pada peralatan operasional eksisting dan pemenuhan kompetensi operator (lisensi K3) saat ini masih berlangsung</t>
  </si>
  <si>
    <t>Pembaharuan Program Konstruksi Buaran 3 Hulu dan Program Rehabilitasi serta  Usulan Terkait Periode Pelaporan Proyek</t>
  </si>
  <si>
    <t>ABJ/DIR/EKS/10.23/0533</t>
  </si>
  <si>
    <t>Masuk dalam laporan rutin perkembangan pekerjaan
ABJ/DIR/EKS/10.23/0533</t>
  </si>
  <si>
    <t>- pembaharuan program konstruksi SPAM Buaran 3 Hulu belum termasuk biaya persiapan
- pembaharuan program rehabilitasi
- usulan periode pelaporan proyek sehubungan dengan penyampaian laporan harian, mingguan, dan bulanan</t>
  </si>
  <si>
    <t>Tanggapan atas Surat PAM JAYA No. 18026/KM.01.11 tanggal 18 September 2023</t>
  </si>
  <si>
    <t>ABJ/DIR/EKS/10.23/0534</t>
  </si>
  <si>
    <t>- permintaan update KepDir PAM JAYA mengenai spesifikasi teknis meter air
- info lokasi NC adhoc masih dalam proses pendaftaran pelanggan dilakukan oleh PAM JAYA
- melampirkan daftar nama-nama peserta batch 1 yang akan berpartisipasi dalam training sertifikasi keahlian pemasangan sambungan rumah</t>
  </si>
  <si>
    <t>Pembayaran Air Baku PJT II</t>
  </si>
  <si>
    <t>20718/KM.02.10</t>
  </si>
  <si>
    <t>Tanggapan Atas Surat PAM JAYA No. 18700/KM.02.07 Tanggal 26 September 2023 Terkait Sanksi Denda atas Kegagalan Kinerja Untuk Bulan Juni 2023</t>
  </si>
  <si>
    <t>ABJ/DIR/EKS/10.23/0536</t>
  </si>
  <si>
    <t>- denda Juni Rp 7.050.301.144
- penyampaian upaya perbaikan kinerja kondisi aset di sistem klorinasi IPA Pejompongan 1 dan Pejompongan 2
- mempertimbangkan tingkat kemajuan pekerjaan rehabilitasi sistem klorinasi di Bulan Juni, ABJ mengajukan pengecualian untuk denda klorinasi 
- masih terdapat perbedaan data kinerja yang menyebabkan perbedaan perhitungan denda</t>
  </si>
  <si>
    <t>Pengajuan Pengukuran Ulang Flow Air Baku Intake BKB ke IPA Pejompongan 1</t>
  </si>
  <si>
    <t>ABJ/DIR/EKS/10.23/0544</t>
  </si>
  <si>
    <t>- ABJ mengajukan permohonan mulai periode trial atas program VSD di IPA Pejompongan 1 (20/10) sampai dengan adanya tanggal pengukuran bersama antara ABJ dan PAM JAYA, ABJ dapat menggunakan data acuan flow berdasarkan setting frekuensi pompa
- ABJ meminta utk dapat dilakukan pengukuran bersama ABJ dan PAM JAYA utk variasi frekuensi pompa sbg acuan</t>
  </si>
  <si>
    <t>Temuan Inspeksi K3 IPA Cilandak</t>
  </si>
  <si>
    <t>21132/KM.03.04</t>
  </si>
  <si>
    <r>
      <t xml:space="preserve">- terdapat temuan K3 di IPA Cilandak </t>
    </r>
    <r>
      <rPr>
        <b/>
        <sz val="11"/>
        <color theme="1"/>
        <rFont val="Calibri"/>
        <family val="2"/>
        <scheme val="minor"/>
      </rPr>
      <t>dengan detail terdapat pd surat ini</t>
    </r>
    <r>
      <rPr>
        <sz val="11"/>
        <color theme="1"/>
        <rFont val="Calibri"/>
        <family val="2"/>
        <scheme val="minor"/>
      </rPr>
      <t xml:space="preserve">
- ABJ diminta segera mengirimkan data total volume tanah urugan galian IPA B3</t>
    </r>
  </si>
  <si>
    <t>21619/KM.00.03</t>
  </si>
  <si>
    <t>Penyusunan Detail Engineering Design (DED) Hilir SPAM Pesanggrahan</t>
  </si>
  <si>
    <t>ABJ diminta segera membuat DED SPAM Pesanggrahan</t>
  </si>
  <si>
    <t>Ketersediaan Air Baku IPA Buaran</t>
  </si>
  <si>
    <t>ABJ/DIR/EKS/10.23/0541</t>
  </si>
  <si>
    <t xml:space="preserve">- Bulan Oktober pasokan kuantitas air baku IPA Buaran 1 dan 2 beberapa kali terganggu sehingga pasokan kuantitas air baku berada di bawah 6400 l/s yang menyebabkan ketidakmampuan IPA memenuhi ketercapaian target PR </t>
  </si>
  <si>
    <t>Penyampaian selesai kegiatan perbaikan FM Distribusi DN 1500 Pulogadung</t>
  </si>
  <si>
    <t>ABJ/DIR/EKS/10.23/0545</t>
  </si>
  <si>
    <t>- 03/10 telah selesai dilakukan perbaikan flow meter air bersih DN 1500 IPA Pulogadung dan dilakukan pengamatan hingga 04/10
- telah disepakati kubikasi harian untuk tanggal 01-04/10 sesuai kubikasi harian history 3 bulan terakhir
- 05/10 telah dilakukan reset totalizer flow meter DN 1500, angka 309.321 m3 disepakati sbg kubikasi utk tgl 01-04/10</t>
  </si>
  <si>
    <t>Gangguan Listrik PLN di Buaran 1 dan 2 Pada Tanggal 24 Oktober 2023</t>
  </si>
  <si>
    <t>ABJ/DIR/EKS/10.23/0547</t>
  </si>
  <si>
    <t>Pemberitahuan Penyelesaian Proyek Gedung Meter Testbench Buaran serta Instalasi Peralatan dan Panel Kontrol</t>
  </si>
  <si>
    <t>ABJ/DIR/EKS/10.23/0543</t>
  </si>
  <si>
    <t>- tes fungsi peralatan dan panel control dilakukan 18/10
- pekerjaan pembongkaran dan instalasi keseluruhan peralatan dan panel kontrol pada gedung baru dilakukan 25/10
- operasional pekerjaan mempergunakan test bench meter kecil dilaksanakan 06/11</t>
  </si>
  <si>
    <t xml:space="preserve">SRT-070/INFRAS/KPI-SPAM-JAKARTA/10/2023 </t>
  </si>
  <si>
    <t>Permohonan Pendampingan Inspeksi</t>
  </si>
  <si>
    <t>Permohonan Pendampingan Inspeksi 25-27/10</t>
  </si>
  <si>
    <t xml:space="preserve">SRT-071/INFRAS/KPI-SPAM-JAKARTA/10/2023 </t>
  </si>
  <si>
    <t>Tanggapan atas Surat ABJ No. ABJ/DIR/EKS/08.23/0333</t>
  </si>
  <si>
    <t xml:space="preserve">Belum TTD
SRT-071/INFRAS/KPI-SPAM-JAKARTA/10/2023 </t>
  </si>
  <si>
    <t>Tanggapan Terhadap Penyelesaian Proyek Bangunan Warehouse Buaran Yang Baru</t>
  </si>
  <si>
    <t>21996/KM.01.11</t>
  </si>
  <si>
    <t>sebelum dilakukan pemindahan barang/material, perlu dilakukan survey pemeriksaan thd bangunan warehouse bersama (ABJ dan PAM JAYA)</t>
  </si>
  <si>
    <t>bulan Nov</t>
  </si>
  <si>
    <t>Fasilitas Terkait Pengajuan Izin Pekerjaan Pemasangan Pipa Melalui Royale Jakarta Golf Halim</t>
  </si>
  <si>
    <t>21997/KM.01.11</t>
  </si>
  <si>
    <t>trase pemasangan pipa dipindahkan ke Jl Jatiwaringin, Pondok Gede</t>
  </si>
  <si>
    <t>Fasilitasi Terkait PKKPR SPAM Buaran 3</t>
  </si>
  <si>
    <t>21998/KM.01.11</t>
  </si>
  <si>
    <t>ABJ dapat menindaklanjuti sesuai dgn ketentuan berlaku</t>
  </si>
  <si>
    <t>Hasil Test Pit Proyek SPAM Jatiluhur Hilir</t>
  </si>
  <si>
    <t>21999/KM.01.11</t>
  </si>
  <si>
    <t>ABJ/DIR/EKS/10.23/0550</t>
  </si>
  <si>
    <t>Shop Drawing SPAM Buaran 3 Hulu</t>
  </si>
  <si>
    <t>- reservoir A
- warehouse (pam jaya)
- bangunan sludge holding tank (SHT)
- bangunan filtrate
- bangunan chlorine
- bangunan test bench
- warehouse abj</t>
  </si>
  <si>
    <t>Gangguan Pasokan Listrik PLN di IPA Buaran 1 dan IPA Buaran 2 pada tanggal 25 Oktober 2023</t>
  </si>
  <si>
    <t>ABJ/DIR/EKS/10.23/0553</t>
  </si>
  <si>
    <t>Permohonan Pengecualian Ketentuan Pasal 8.4 Perjanjian Brownfield untuk Program Rehabilitasi</t>
  </si>
  <si>
    <t>ABJ/DIR/EKS/10.23/0549</t>
  </si>
  <si>
    <t>01001
01002
05050
05051
05052
38295
38296
38297
38296
38297
01002
42327
42337</t>
  </si>
  <si>
    <t>minta persetujuan</t>
  </si>
  <si>
    <t xml:space="preserve">Investasi Meter Air </t>
  </si>
  <si>
    <t>ABJ/DIR/EKS/10.23/0548</t>
  </si>
  <si>
    <t>mengusulkan metode</t>
  </si>
  <si>
    <t>Penyampaian Gambar Keadaan Terpasang (As Build Drawing) Proyek Rehabilitasi Paket 08, 22, 30, dan 42</t>
  </si>
  <si>
    <t>ABJ/DIR/EKS/10.23/0551</t>
  </si>
  <si>
    <t xml:space="preserve">21850/KM.00.03 </t>
  </si>
  <si>
    <t>PAM JAYA mengajukan perluasan jaringan yang harus segera dilaksanakan ABJ detail lokasi terdapat pada surat ini</t>
  </si>
  <si>
    <t>22149/KM.03.04</t>
  </si>
  <si>
    <t>Tanggapan atas Pembaharuan Studi Sinkronisasi - Revisi 01</t>
  </si>
  <si>
    <t>22144/PM.03.00</t>
  </si>
  <si>
    <t>Permohonan Percepatan PKKPR SPAM Buaran 3</t>
  </si>
  <si>
    <t>ABJ/DIR/EKS/10.23/0552</t>
  </si>
  <si>
    <t>Penyampaian Detail Engineering Design (DED) dan Rencana Anggaran Biaya (RAB) Proyek Brownfield</t>
  </si>
  <si>
    <t>DED RAB 29222 dan 39298
RAB 43396</t>
  </si>
  <si>
    <t>ABJ/DIR/EKS/10.23/0554</t>
  </si>
  <si>
    <t>Pengiriman Dokumen Desain Akhir SPAM Jatiluhur Hilir – Reservoir (Kebon Kosong) Kapasitas 200 m3</t>
  </si>
  <si>
    <t>ABJ/DIR/EKS/10.23/0555</t>
  </si>
  <si>
    <t>Pengiriman Analisa Harga Satuan Pekerjaan (AHSP) PPKK/Kebon Kosong Paket C03 dan C04</t>
  </si>
  <si>
    <t>ABJ/DIR/EKS/10.23/0557</t>
  </si>
  <si>
    <t>Pembelian Sparepart Khlorin ke PAM Jaya</t>
  </si>
  <si>
    <t>Permintaan untuk PAM JAYA menginfokan harga satuan dan prosedur pembayaran sparepart</t>
  </si>
  <si>
    <t>ABJ/DIR/EKS/10.23/0558</t>
  </si>
  <si>
    <t>Laporan Pengawasan dan Laporan Perkembangan Proyek Kuartal 3 Tahun 2023</t>
  </si>
  <si>
    <t>ABJ/DIR/EKS/10.23/0559</t>
  </si>
  <si>
    <t>Laporan Keuangan Kuartal 3 Tahun 2023 PT Air Bersih Jakarta</t>
  </si>
  <si>
    <t>ABJ/DIR/EKS/10.23/0560</t>
  </si>
  <si>
    <t>Pengiriman Pembaharuan Dokumen Detail Engineering Design (DED) dan Rencana Anggaran Biaya (RAB) SPAM Jatiluhur Hilir 
– Upgrade Pumping Station IBP Halim</t>
  </si>
  <si>
    <t>ABJ/DIR/EKS/10.23/0560 (IPB Halim sudah)</t>
  </si>
  <si>
    <t>Pembaharuan DED dan RAB serta permintaan kebutuhan perluasan lahan +- 90m2 untuk penempatan pompa</t>
  </si>
  <si>
    <t xml:space="preserve">SRT-074/INFRAS/KPI-SPAM-JAKARTA/10/2023 </t>
  </si>
  <si>
    <t>Tanggapan atas Surat ABJ No. ABJ/DIR/EKS/09.23/0427 Perihal Penyampaian Pembaharuan Daftar Aset</t>
  </si>
  <si>
    <t xml:space="preserve">18701/KM.01.04
SRT-074/INFRAS/KPI-SPAM-JAKARTA/10/2023 </t>
  </si>
  <si>
    <t>SRT-073/INFRAS/KPI-SPAM-JAKARTA/10/2023</t>
  </si>
  <si>
    <t>Tanggapan Atas Surat ABJ No. ABJ/DIR/EKS/09.23/0433 Perihal Shop Drawing Buaran 3 Hulu (Tahap 2)</t>
  </si>
  <si>
    <t xml:space="preserve">SRT-072/INFRAS/KPI-SPAM-JAKARTA/10/2023 </t>
  </si>
  <si>
    <t>Hasil Pemeriksaan Dokumen Desain Akhir Program Rehabilitasi – Paket 33 (Lanjutan) sebagai Tanggapan atas Surat ABJ No. ABJ/DIR/EKS/09.23/0418</t>
  </si>
  <si>
    <t>ABJ/DIR/EKS/10.23/0562</t>
  </si>
  <si>
    <t>ABJ/DIR/EKS/10.23/0561</t>
  </si>
  <si>
    <t>DED RAB 43395, 36286
RAB 43397, 01002, dan 43349</t>
  </si>
  <si>
    <t>ABJ/DIR/EKS/10.23/0566</t>
  </si>
  <si>
    <t>- 31/10 pukul 03:15 sd 06:15 kelistrikan PLC sistem klorin mengalami gangguan menyebabkan tidak adanya pembubuhan klor ke reservoir, sisa klorin berada di luar range 0,8 sd 1 mg/l
- permasalahan itu muncul akibat kerusakan change over switch (COS)
- untuk perbaikan permanen, ABJ sedang melakukan proses pengadaan sparepart, dan jadwal penggantian pada 06/11 membutuhkan waktu 1 jam sehingga pembubuhan klorin ke reservoir akan terhenti</t>
  </si>
  <si>
    <t>Pengiriman Dokumen Desain Akhir Proyek Percepatan Program Rehabilitasi Tahun 2023</t>
  </si>
  <si>
    <t>ABJ/DIR/EKS/11.23/0564</t>
  </si>
  <si>
    <t>ABJ/DIR/EKS/11.23/0565</t>
  </si>
  <si>
    <t>Pengiriman Dokumen Desain Akhir Program Rehabilitasi Tahun 2024</t>
  </si>
  <si>
    <t>ABJ/DIR/EKS/11.23/0567</t>
  </si>
  <si>
    <t>Penyampaian Gambar Keadaan Terpasang (As Build Drawing) Proyek Rehabilitasi Paket 42</t>
  </si>
  <si>
    <t>ABD 42325</t>
  </si>
  <si>
    <t>BAST</t>
  </si>
  <si>
    <t>ABJ/DIR/EKS/10.23/0563</t>
  </si>
  <si>
    <t>Risk Register Project Bundling</t>
  </si>
  <si>
    <t>Pemberitahuan Pembangunan Gudang General Services, Workshop General Services, dan Workshop Quality Control dan Pos Security &amp; Musholla di Buaran terdampak Proyek IPA Buaran 3</t>
  </si>
  <si>
    <t>22448/KM.01.11</t>
  </si>
  <si>
    <t>22432/PM.02.04</t>
  </si>
  <si>
    <t xml:space="preserve">Perluasan Jaringan </t>
  </si>
  <si>
    <t>22447/KM.01.04</t>
  </si>
  <si>
    <t>Penyampaian Pengiriman Hasil Pembaruan terhadap Daftar Aset Eksisting oleh PT. ABJ</t>
  </si>
  <si>
    <t>ABJ diminta mengirimkan pembaharuan daftar aset sesuai di surat sebelumnya</t>
  </si>
  <si>
    <t>Tanggapan atas Surat ABJ No. ABJ/DIR/EKS/10.23/0511 Tinjauan terhadap DED SPAM Jatiluhur Hilir (PPKK/Kebon Kosong) Paket C03 dan Paket C04</t>
  </si>
  <si>
    <t>22766/KM.01.11</t>
  </si>
  <si>
    <t>permintaan persetujuan
22766/KM.01.11</t>
  </si>
  <si>
    <t>detail review terdapat pada surat ini</t>
  </si>
  <si>
    <t>22591/KM.01.11</t>
  </si>
  <si>
    <t>Teguran ke-2 atas Belum Terpenuhinya Dokumen Risk Register</t>
  </si>
  <si>
    <t>22449/KM.01.11</t>
  </si>
  <si>
    <t>Factory Visit Pengadaan Material dan Peralatan Utama</t>
  </si>
  <si>
    <t>ABJ diminta untuk menyampaikan daftar material beserta aksesoris perpipaan utama dan peralatan utama yang dalam proses pengadaannya direncanakan untuk dilakukan factory visit beserta jadwal pelaksanaannya dan FO masuk ke dalam biaya persiapan untuk setiap proyeknya</t>
  </si>
  <si>
    <t>21853/PM.02.04</t>
  </si>
  <si>
    <t>22767/KM.01.11</t>
  </si>
  <si>
    <t>Penyimpanan Pipa DCI Proyek Bundling</t>
  </si>
  <si>
    <t>terdapat 5 lokasi yang memungkinkan untuk penempatan pipa DCI</t>
  </si>
  <si>
    <t>ABJ/DIR/EKS/11.23/0571</t>
  </si>
  <si>
    <t>Pengiriman Lanjutan Dokumen Desain Akhir Proyek Percepatan Program Rehabilitasi Tahun 2023</t>
  </si>
  <si>
    <t>Pengiriman Lanjutan Dokumen Desain Akhir Program Rehabilitasi Tahun 2024</t>
  </si>
  <si>
    <t>ABJ/DIR/EKS/11.23/0572</t>
  </si>
  <si>
    <t xml:space="preserve">SRT-075/INFRAS/KPI-SPAM-JAKARTA/11/2023 </t>
  </si>
  <si>
    <t>Hasil Pemeriksaan Dokumen Desain Akhir Jatiluhur Hilir – PC 147, 151, 153 dan S013 sebagai Tanggapan atas Surat ABJ No. ABJ/DIR/EKS/08.23/0343</t>
  </si>
  <si>
    <t xml:space="preserve">Belum lengkap disampaikan tanggapan dari ABJ
(tinggal TM)
17987/KM.01.11
SRT-075/INFRAS/KPI-SPAM-JAKARTA/11/2023 </t>
  </si>
  <si>
    <t xml:space="preserve">SRT-076/INFRAS/KPI-SPAM-JAKARTA/11/2023 </t>
  </si>
  <si>
    <t>Tambahan Hasil Pemeriksaan Dokumen Desain Akhir Karian Hilir (Gombol Paya dan Citra) – Revisi 01 sebagai Tanggapan atas Surat ABJ No. ABJ/DIR/EKS/09.23/0424</t>
  </si>
  <si>
    <t xml:space="preserve">SRT-077/INFRAS/KPI-SPAM-JAKARTA/11/2023 </t>
  </si>
  <si>
    <t>Tanggapan dan Hasil Pemeriksaan atas Surat ABJ No. ABJ/DIR/EKS/09.23/0428</t>
  </si>
  <si>
    <t xml:space="preserve">SRT-078/INFRAS/KPI-SPAM-JAKARTA/11/2023 </t>
  </si>
  <si>
    <t>Tanggapan atas Surat ABJ No. ABJ/DIR/EKS/09.23/0429</t>
  </si>
  <si>
    <t>SRT-079/INFRAS/KPI-SPAM-JAKARTA/11/2023</t>
  </si>
  <si>
    <t>Hasil Pemeriksaan Dokumen Desain Akhir Sambungan Baru Sebagai Tanggapan Atas Surat ABJ No. ABJ/DIR/EKS/09.23/0435</t>
  </si>
  <si>
    <t xml:space="preserve">SRT-080/INFRAS/KPI-SPAM-JAKARTA/11/2023 </t>
  </si>
  <si>
    <t>Hasil Pemeriksaan Dokumen Desain Akhir Jatiluhur Hilir dan Dokumen Gambar Standar Pekerjaan sebagai Tanggapan atas Surat ABJ No. ABJ/DIR/EKS/09.23/0436</t>
  </si>
  <si>
    <t xml:space="preserve">SRT-081/INFRAS/KPI-SPAM-JAKARTA/11/2023 </t>
  </si>
  <si>
    <t>Tanggapan atas Surat ABJ No. ABJ/DIR/EKS/09.23/0444</t>
  </si>
  <si>
    <t xml:space="preserve">SRT-082/INFRAS/KPI-SPAM-JAKARTA/11/2023 </t>
  </si>
  <si>
    <t>Tanggapan Atas Surat ABJ No. ABJ/DIR/EKS/09.23/0449</t>
  </si>
  <si>
    <t xml:space="preserve">22149/KM.03.04
SRT-082/INFRAS/KPI-SPAM-JAKARTA/11/2023 </t>
  </si>
  <si>
    <t xml:space="preserve">SRT-083/INFRAS/KPI-SPAM-JAKARTA/11/2023 </t>
  </si>
  <si>
    <t>Tanggapan Atas Surat ABJ No. ABJ/DIR/EKS/09.23/0452</t>
  </si>
  <si>
    <t>ABJ/DIR/EKS/09.23/0452</t>
  </si>
  <si>
    <t>Shop Drawing Proyek Rehabilitasi Paket 27</t>
  </si>
  <si>
    <t>Shop drawing 27218</t>
  </si>
  <si>
    <t xml:space="preserve">permintaan persetujuan
SRT-083/INFRAS/KPI-SPAM-JAKARTA/11/2023 </t>
  </si>
  <si>
    <t xml:space="preserve">SRT-084/INFRAS/KPI-SPAM-JAKARTA/11/2023 </t>
  </si>
  <si>
    <t>Tanggapan Atas Surat ABJ No. ABJ/DIR/EKS/09.23/0460</t>
  </si>
  <si>
    <t xml:space="preserve">SRT-085/INFRAS/KPI-SPAM-JAKARTA/11/2023 </t>
  </si>
  <si>
    <t>Tanggapan Atas Surat ABJ No. ABJ/DIR/EKS/09.23/0467</t>
  </si>
  <si>
    <t>ABJ/DIR/EKS/11.23/0574</t>
  </si>
  <si>
    <t>Pengiriman Lanjutan Ke-2 Dokumen Desain Akhir Proyek Percepatan Program Rehabilitasi Tahun 2023</t>
  </si>
  <si>
    <t>ABJ/DIR/EKS/11.23/0576</t>
  </si>
  <si>
    <t>Pengiriman Lanjutan ke-2 Dokumen Desain Akhir Program Rehabilitasi Tahun 2024</t>
  </si>
  <si>
    <t>ABJ/DIR/EKS/11.23/0573</t>
  </si>
  <si>
    <t>Pemberitahuan Uji Pengoperasian Rehabilitasi – Paket 5, 16, 19, dan 27</t>
  </si>
  <si>
    <t>Uji Pengoperasian:
16145, 050503, 19154, 27215, 27216, 27217</t>
  </si>
  <si>
    <t>22771/KM.03.04</t>
  </si>
  <si>
    <t>Tanggapan atas Surat ABJ No. ABJ/DIR/EKS/10.23 0484 DED Sambungan Baru</t>
  </si>
  <si>
    <t>22725/PM.02.04</t>
  </si>
  <si>
    <t>Perluasan Jaringan Cluster</t>
  </si>
  <si>
    <t>22788/PM.02.04</t>
  </si>
  <si>
    <t xml:space="preserve">SRT-087/INFRAS/KPI-SPAM-JAKARTA/11/2023 </t>
  </si>
  <si>
    <t>Penyampaian Laporan Bulanan Periode Maret - April 2023 Konsultan Pengawas Independen Sistem Penyediaan Air Minum DKI Jakarta – Revisi 01</t>
  </si>
  <si>
    <t>SRT-089/INFRAS/KPI-SPAM-JAKARTA/11/2023</t>
  </si>
  <si>
    <t>Penyampaian Laporan Bulanan Periode Mei 2023 Konsultan Pengawas Independen Sistem Penyediaan Air Minum DKI Jakarta – Revisi 01</t>
  </si>
  <si>
    <t xml:space="preserve">SRT-090/INFRAS/KPI-SPAM-JAKARTA/11/2023 </t>
  </si>
  <si>
    <t>Permohonan Permintaan Dokumen Pendukung</t>
  </si>
  <si>
    <t>ABJ diminta untuk mengirimkan dokumen:
1. job mix design dan job mix formula untuk mutu beton di B3 Hulu
2. hasil uji lab material sipil yang dipakai di B3 Hulu</t>
  </si>
  <si>
    <t>SRT-091/INFRAS/KPI-SPAM-JAKARTA/11/2023</t>
  </si>
  <si>
    <t>Usulan Dan Rekomendasi Atas Nilai Pembobotan Pekerjaan Program Konstruksi Greenfield dan Program Rehabilitasi Brownfield</t>
  </si>
  <si>
    <t>usulan KPI:
1. bobot pekerjaan dengan terbitnya PO/SP/SPK sebesar 20%
2. bobot pekerjaan material on site pada konstruksi, pekerjaan jasa, atau pelatihan sebesar 55%
3. bobot pekerjaan fabrikasi pada konstruksi atau uji materi jasa (konsultan) sebesar 5%
4. bobot pekerjaan pada konstruksi tahap pemasangan atau pelaksanaan atau pembangunan atau serah terima materi jasa sebesar 10%
5. pekerjaan testing dan commisioning atau serah terima pekerjaan dan invoice sebesar 10%</t>
  </si>
  <si>
    <t>ABJ/DIR/EKS/11.23/0568</t>
  </si>
  <si>
    <t>Laporan Kegiatan Proyek B3 Hulu Periode Oktober 2023 (Laporan Harian, Mingguan, &amp; Bulanan)</t>
  </si>
  <si>
    <t>ABJ/DIR/EKS/11.23/0578</t>
  </si>
  <si>
    <t>Gangguan Kualitas Air Baku di IPA Pejompongan 1 dan IPA Pejompongan 2 tanggal 6 November 2023</t>
  </si>
  <si>
    <t>ABJ/DIR/EKS/11.23/0579</t>
  </si>
  <si>
    <t>Gangguan Pembacaan Sisa Klor Saat Pelaksanaan Pekerjaan Rehabilitasi</t>
  </si>
  <si>
    <t>SRT-092/INFRAS/KPI-SPAM-JAKARTA/11/2023</t>
  </si>
  <si>
    <t>Tanggapan atas Surat ABJ No. ABJ/DIR/EKS/09.23/0440 perihal Penyampaian Gambar Keadaan Terpasang (As Built Drawing) Proyek Rahabilitasi - Paket 8 dan 32</t>
  </si>
  <si>
    <t>SRT-093/INFRAS/KPI-SPAM-JAKARTA/11/2023</t>
  </si>
  <si>
    <t>SRT-094/INFRAS/KPI-SPAM-JAKARTA/11/2023</t>
  </si>
  <si>
    <t>Tanggapan Atas Surat ABJ No. ABJ/DIR/EKS/09.23/0471 Perihal Shop Drawing Proyek Jatiluhur Hilir Paket C01 dan C02 (Revisi 01)</t>
  </si>
  <si>
    <t>SRT-095/INFRAS/KPI-SPAM-JAKARTA/11/2023</t>
  </si>
  <si>
    <t>Tanggapan Atas Surat ABJ No. ABJ/DIR/EKS/09.23/0473 Perihal Shop Drawing Proyek Jatiluhur Hilir</t>
  </si>
  <si>
    <t>SRT-096/INFRAS/KPI-SPAM-JAKARTA/11/2023</t>
  </si>
  <si>
    <t>Tanggapan Atas Surat ABJ No. ABJ/DIR/EKS/10.23/0482 Perihal Shop Drawing Proyek Rehabilitasi Paket 02, 34, dan 42</t>
  </si>
  <si>
    <t>SRT-097/INFRAS/KPI-SPAM-JAKARTA/11/2023</t>
  </si>
  <si>
    <t>Tanggapan atas Surat ABJ No. ABJ/DIR/EKS/10.23/0489 Perihal Pengiriman Tambahan Dokumen Desain Akhir SPAM Buaran 3 Hulu</t>
  </si>
  <si>
    <t>SRT-098/INFRAS/KPI-SPAM-JAKARTA/11/2023</t>
  </si>
  <si>
    <t>Tanggapan atas Surat ABJ No. ABJ/DIR/EKS/10.23/0505 Perihal Shop Drawing Proyek Rehabilitasi Paket 15 dan 30</t>
  </si>
  <si>
    <t>SRT-099/INFRAS/KPI-SPAM-JAKARTA/11/2023</t>
  </si>
  <si>
    <t>Tanggapan atas Surat ABJ No. ABJ/DIR/EKS/10.23/0515 Perihal Shop Drawing Proyek Rehabilitasi Paket 12 dan ABJ/DIR/EKS/10.23/0527 Perihal Penyampaian Gambar Keadaan Terpasang (As Built Drawing) Proyek Rehabilitasi - Paket 12</t>
  </si>
  <si>
    <t>SRT-069/INFRAS/KPI-SPAM-JAKARTA/11/2023</t>
  </si>
  <si>
    <t>Penyampaian Laporan Bulanan Periode September 2023 Konsultan Pengawas Independen Sistem Penyediaan Air Minum DKI Jakarta</t>
  </si>
  <si>
    <t>Tanggapan atas Surat ABJ No. ABJ/DIR/EKS/09.23/0442 Perihal Revisi Dokumen Desain Akhir SPAM Karian Serpong Hilir (Citra 2, Citra 2 Ext, dan Citra 8) – Revisi 01</t>
  </si>
  <si>
    <t>Laporan Bulanan Kualitas Air Baku dan Air Curah Periode Oktober 2023</t>
  </si>
  <si>
    <t>ABJ/DIR/EKS/11.23/0584</t>
  </si>
  <si>
    <t>ABJ/DIR/EKS/11.23/0587</t>
  </si>
  <si>
    <t>Permohonan Perubahan Metode Kerja Pemasangan Pipa Trunk Main Connection DN630mm di PC95 EZ01 Jl. Kemayoran Gempol dan Jl. Dakota Raya</t>
  </si>
  <si>
    <t>permohonan untuk dilakukan kajian atas justifikasi perubahan metode kerja dari metode manual boring diubah menjadi metode HDD (horizontal directional drilling)</t>
  </si>
  <si>
    <t>Penyampaian Gambar Keadaan Terpasang (As Build Drawing) Proyek Rehabilitasi Paket 16, 27, dan 33</t>
  </si>
  <si>
    <t>ABJ/DIR/EKS/11.23/0581</t>
  </si>
  <si>
    <t>ABD 16144, 27218, 33248</t>
  </si>
  <si>
    <t>Shop Drawing Proyek Rehabilitasi Paket 02, 09, 34</t>
  </si>
  <si>
    <t>ABJ/DIR/EKS/11.23/0585</t>
  </si>
  <si>
    <t>Shop drawing 02027, 09068, 34249</t>
  </si>
  <si>
    <t>Revisi Desain Pipa Primer TB – Semanan (P037)</t>
  </si>
  <si>
    <t>ABJ/DIR/EKS/11.23/0577</t>
  </si>
  <si>
    <t>terdapat perubahan ukuran pipa semula 250mm menjadi 315mm, sehingga pembaharuan RAB total nilai 5,93 M</t>
  </si>
  <si>
    <t>23086/PM.02.04</t>
  </si>
  <si>
    <t>Tanggapan Permohonan Izin Soil Test ABJ Terkait Penyusunan DED</t>
  </si>
  <si>
    <t>23726/KM.01.11</t>
  </si>
  <si>
    <t>ABJ diminta utk melaksanakan pengurusan perizinan dengan melengkapi beberapa dokumen yaitu gambar izin, metode soil test, jadwal pelaksanaan, dan gambar titik lokasi pekerjaan</t>
  </si>
  <si>
    <t>Hasil Review DED Rencana Sambungan Baru di Jl Kebon Baru RT 003/RW 010 Kelurahan Semper Barat</t>
  </si>
  <si>
    <t>23575/KM.00.03</t>
  </si>
  <si>
    <r>
      <rPr>
        <b/>
        <sz val="11"/>
        <color theme="1"/>
        <rFont val="Calibri"/>
        <family val="2"/>
        <scheme val="minor"/>
      </rPr>
      <t xml:space="preserve">Persetujuan </t>
    </r>
    <r>
      <rPr>
        <sz val="11"/>
        <color theme="1"/>
        <rFont val="Calibri"/>
        <family val="2"/>
        <scheme val="minor"/>
      </rPr>
      <t xml:space="preserve">DED Infil Jl kebon baru rt 003/rw 010 kelurahan semper barat (23ABJ.NINJT073.01) </t>
    </r>
    <r>
      <rPr>
        <b/>
        <sz val="11"/>
        <color theme="1"/>
        <rFont val="Calibri"/>
        <family val="2"/>
        <scheme val="minor"/>
      </rPr>
      <t>dengan catatan</t>
    </r>
  </si>
  <si>
    <t>Tanggapan atas surat PAM Jaya No. 20139/PM.02.04 perihal Pemberitahuan Pemindahan Galian Tanah dari Buaran ke Lahan Jakpro</t>
  </si>
  <si>
    <t>ABJ/DIR/EKS/11.23/0591</t>
  </si>
  <si>
    <t>terdapat 62.356 m3 yang masih membutuhkan lahan untuk penempatan tanah galian, oleh karena itu meminta informasi kepada PAM JAYA untuk lahan yang dapat digunakan</t>
  </si>
  <si>
    <t>SRT-100/INFRAS/KPI-SPAM-JAKARTA/11/2023</t>
  </si>
  <si>
    <t>Tanggapan atas Surat ABJ No. ABJ/DIR/EKS/11.23/0587 Perihal Permohonan Kajian Justifikasi Perubahan Metode Kerja Pemasangan Pipa Trunk Main Connection DN630mm di PC95 EZ01 Jl. Kemayoran Gempol dan Jl. Dakota Raya</t>
  </si>
  <si>
    <t>- penghimbauan apabila terjadi perubahan untuk menginformasikan kepada PAM JAYA dan KPI selambat-lambatnya 7 hari sebelum adanya pekerjaan lapangan
- ABJ bertanggung jawab atas dampak perubahan metode pekerjaan
- terdapat ketidaksesuaian dari penyampaian justek dan ABJ diminta utk memaparkan penjelasan apakah HDD dapat dilakukan pada kedalaman &lt;2.5m
- ABJ diminta untuk menambahkan:
1. lampiran peta layout menggunakan google earth dan foto yang menampilkan potongan memanjang dengan menunjukan posisi pit boring manual eksisting dan posisi pit HDD (2.5 x 1 m2)
2. gambar standar pit untuk HDD di kondisi tanah yang sudah ada soil test beserta dengan semua peralatan pendukung selama pekerjaan dilakukan
3. spesifikasi lengkap beserta dokumen pendukung dari penggunaan mesin HDD
4. jadwal dari pelaksanaan pekerjaan mesin HDD di lokasi pipa sepanjang 600m
5. menyampaikan lokasi pembuangan tanah hasil galian</t>
  </si>
  <si>
    <t>Penyampaian Dokumen SLF untuk IMB/PBG Eks Kantor PAM Jaya di Jalan DI Panjaitan / Penas</t>
  </si>
  <si>
    <t xml:space="preserve">23891/KM.01.11 </t>
  </si>
  <si>
    <t>dokumen yang diperlukan:
1. sertifikat SHGB
2. bukti pembayaran PBB th 2023
3. hasil evaluasi gedung TC 6 / Penas (Halim - Kantor Kebon Nanas)</t>
  </si>
  <si>
    <t>Pemberitahuan Uji Komisioning SPAM Jatiluhur Hilir - Paket C01 dan Paket C02 – 
New Secondary &amp; Tertiary Pipe for NC/Infill PC 095 EZ01 - Kel. Kebon Kosong RW 05 - 23ABJNINJT095</t>
  </si>
  <si>
    <t>ABJ/DIR/EKS/11.23/0592</t>
  </si>
  <si>
    <t>uji pengoperasian C01 dan C02</t>
  </si>
  <si>
    <t>Klarifikasi Risalah Rapat 6 Oktober 2023 Mengenai Pembahasan Mekanisme Surplus Aset, Serah Terima Aset Baru 
dan Kode Aset dengan PT Air Bersih Jakarta (“ABJ”)</t>
  </si>
  <si>
    <t>ABJ/DIR/EKS/11.23/0593</t>
  </si>
  <si>
    <t>- ABJ tidak wajib menanggung biaya untuk memindahkan aset lama yang terkena dampak pekerjaan rehabilitasi ke gudang PAM JAYA
- PAM JAYA diminta untuk mengirimkan peta pembagian area yang diterbitkan oleh KJPP</t>
  </si>
  <si>
    <t>SRT-102/INFRAS/KPI-SPAM-JAKARTA/11/2023</t>
  </si>
  <si>
    <t>Penyampaian Laporan Bulanan Periode Oktober 2023 Konsultan Pengawas Independen Sistem Penyediaan Air Minum DKI Jakarta</t>
  </si>
  <si>
    <t>17298/KM.00.03</t>
  </si>
  <si>
    <t>Permohonan Pengisian Kuesioner Survey Kepuasan Pelanggan Tahun 2023</t>
  </si>
  <si>
    <t>ABJ/DIR/EKS/11.23/0595</t>
  </si>
  <si>
    <t>ambil hasil survey 17/11</t>
  </si>
  <si>
    <t>Konfirmasi As Built Drawing (ABD) Paket 02 (02027) dan Paket 34 (34249)</t>
  </si>
  <si>
    <t>ABJ/DIR/EKS/11.23/0596</t>
  </si>
  <si>
    <t>- ABJ 0585, shop drawing hanya 09068
- ABJ 0585, terdapat ABD 02027 dan 34249</t>
  </si>
  <si>
    <t>Permintaan Partisipasi Pembiayaan Program Komunikasi PAM Jaya</t>
  </si>
  <si>
    <t>24164/KM.00.03</t>
  </si>
  <si>
    <t>Pompa BK sudah selesai di perbaiki dan Abj tidak jadi pinjam pompa milik Pam</t>
  </si>
  <si>
    <t>Sudah di lakukan pengukuran dan ada BA hasil pengukuran (copy BA ada di bu Ika)</t>
  </si>
  <si>
    <t>19079/PM.03.01</t>
  </si>
  <si>
    <t>Tanggapan atas Surat PAM Jaya No. 24164/KM.00.03</t>
  </si>
  <si>
    <t>ABJ/DIR/EKS/11.23/0598</t>
  </si>
  <si>
    <t>konfirmasi ketidakhadiran ABJ</t>
  </si>
  <si>
    <t>SRT-103/INFRAS/KPI-SPAM-JAKARTA/11/2023</t>
  </si>
  <si>
    <t>Tanggapan Atas Surat ABJ ABJ/DIR/EKS/09.23/0442 tentang Desain Akhir Tapping Golden Palm, Pergudangan 198, dan Tapping Citra 8</t>
  </si>
  <si>
    <t>SRT-104/INFRAS/KPI-SPAM-JAKARTA/11/2023</t>
  </si>
  <si>
    <t>Tanggapan atas Surat ABJ No. ABJ/DIR/EKS/10.23/0499 tentang Desain Akhir SDS IPA Pejompongan 2</t>
  </si>
  <si>
    <t>SRT-105/INFRAS/KPI-SPAM-JAKARTA/11/2023</t>
  </si>
  <si>
    <t>Tanggapan Atas Surat ABJ No. ABJ/DIR/EKS/10.23/0507 tentang Detail Engineering Design (DED) Calon Pelanggan</t>
  </si>
  <si>
    <t>SRT-106/INFRAS/KPI-SPAM-JAKARTA/11/2023</t>
  </si>
  <si>
    <t>Tanggapan Atas Surat ABJ No. ABJ/DIR/EKS/10.23/0525 tentang Shop Drawing Proyek Rehabilitasi Paket 22 Program 22182</t>
  </si>
  <si>
    <t>SRT-107/INFRAS/KPI-SPAM-JAKARTA/11/2023</t>
  </si>
  <si>
    <t>Tanggapan atas Surat ABJ No. ABJ/DIR/EKS/10.23/0526 tentang As Built Drawing Proyek Rehabilitasi - Paket 6 (Revisi 02)</t>
  </si>
  <si>
    <t>Perawatan Peralatan Produksi IPA Buaran</t>
  </si>
  <si>
    <t>ABJ/DIR/EKS/11.23/0599</t>
  </si>
  <si>
    <t>ABJ akan melakukan perawatan VSD IPA Buaran 1 19/11 dan pengurasan pulsator No 7 IPA Buaran 2 pada 25/11</t>
  </si>
  <si>
    <t>ABJ/DIR/EKS/11.23/0600</t>
  </si>
  <si>
    <t>Pemberitahuan Uji Pengoperasian Rehabilitasi – Paket 42</t>
  </si>
  <si>
    <t>42315 IPA Pejompongan 1</t>
  </si>
  <si>
    <t>ABJ/DIR/EKS/11.23/0601</t>
  </si>
  <si>
    <t>Permohonan Bantuan Pengajuan Izin Lingkungan Proyek SPAM Jatiluhur Hilir Untuk Paket B1,B2 dan B3</t>
  </si>
  <si>
    <t>Permohonan untuk PAM JAYA mengajukan permohonan persetujuan izin lingkungan terkait dan menginfokan kepada ABJ untuk dokumen2 yang dibutuhkan</t>
  </si>
  <si>
    <t>ABJ/DIR/EKS/11.23/0602</t>
  </si>
  <si>
    <t>Pengiriman Pembaharuan Dokumen Desain Akhir Program Rehabilitasi Paket 7 – Sludge Dewatering Sytem</t>
  </si>
  <si>
    <t>Berisi:
- justifikasi teknologi decanter 
- DED Revisi 01
- calculation note 
- jadwal pelaksanaan pekerjaan rehabilitasi scurve</t>
  </si>
  <si>
    <t>14060/KM.01.11
ABJ/DIR/EKS/09.23/0427</t>
  </si>
  <si>
    <t>20318/TU.01.06
ABJ/DIR/EKS/11.23/0593</t>
  </si>
  <si>
    <t xml:space="preserve">pengiriman surat ABJ paket 43 </t>
  </si>
  <si>
    <t>Informasi Pelaksanaan Pemasangan Jaringan Pipa di Jl. Husein Sastranegara</t>
  </si>
  <si>
    <t>ABJ/DIR/EKS/11.23/0605</t>
  </si>
  <si>
    <t xml:space="preserve">ABJ akan melaksanakan pekerjaan pipa di Jl Husein Sastranegara pada 19/11/23 - 05/01/24 </t>
  </si>
  <si>
    <t>Gangguan Pembacaan Online Water Quality Saat Pelaksanaan Pekerjaan Project Online Water Analyzer IPA Pulogadung</t>
  </si>
  <si>
    <t>ABJ/DIR/EKS/11.23/0606</t>
  </si>
  <si>
    <t>SRT-109/INFRAS/KPI-SPAM-JAKARTA/11/2023</t>
  </si>
  <si>
    <t>Tanggapan atas Surat ABJ No. ABJ/DIR/EKS/10.23/0519 tentang Laporan Bulanan Kualitas Air Periode Agustus dan September 2023</t>
  </si>
  <si>
    <t>- pemeriksaan kualitas air harus dilakukan oleh lab yang independen/ABJ menyampaikan hasil kualitas air didapat dari hasil pemeriksaan dari lab
- pada kolom tabel rekapitulasi hasil analisa air minum periode Agustus sd September 2023 untuk seluruh lokasi IPA, KPI meminta untuk menambahkan kolom PerMenKes 2/2023 
- Permenkes 2/2023 menyatakan mencabut permenkes 492/2010
- KPI meminta justifikasi atas penggunaan Permenkes 492/2010 yang sudah tidak berlaku lagi</t>
  </si>
  <si>
    <t>SRT-111/INFRAS/KPI-SPAM-JAKARTA/11/2023</t>
  </si>
  <si>
    <t>Tanggapan atas Surat ABJ No. ABJ/DIR/EKS/10.23/0550 tentang Shop Drawing SPAM Buaran 3 Hulu</t>
  </si>
  <si>
    <t>SRT-112/INFRAS/KPI-SPAM-JAKARTA/11/2023</t>
  </si>
  <si>
    <t>Tanggapan Atas Surat ABJ No. ABJ/DIR/EKS/10.23/0551 tentang As Built Drawing Proyek Rehabilitasi Paket 30</t>
  </si>
  <si>
    <t>ttd serah terima
SRT-112/INFRAS/KPI-SPAM-JAKARTA/11/2023</t>
  </si>
  <si>
    <t>SRT-113/INFRAS/KPI-SPAM-JAKARTA/11/2023</t>
  </si>
  <si>
    <t>Tanggapan atas Surat ABJ No. ABJ/DIR/EKS/10.23/0552 tentang DED dan RAB Proyek Brownfield</t>
  </si>
  <si>
    <t>SRT-114/INFRAS/KPI-SPAM-JAKARTA/11/2023</t>
  </si>
  <si>
    <t>Tanggapan atas Surat ABJ No. ABJ/DIR/EKS/10.23/0554 tentang Desain Akhir SPAM Jatiluhur Hilir – Reservoir (Kebon Kosong) Kapasitas 200 m3</t>
  </si>
  <si>
    <t>SRT-115/INFRAS/KPI-SPAM-JAKARTA/11/2023</t>
  </si>
  <si>
    <t>Tanggapan atas Surat ABJ No. ABJ/DIR/EKS/10.23/0561 tentang DED dan RAB Proyek Brownfield</t>
  </si>
  <si>
    <t>SRT-116/INFRAS/KPI-SPAM-JAKARTA/11/2023</t>
  </si>
  <si>
    <t>Hasil Pemeriksaan Dokumen Desain Akhir Proyek Percepatan Program Rehabilitasi Tahun 2023</t>
  </si>
  <si>
    <t>SRT-117/INFRAS/KPI-SPAM-JAKARTA/11/2023</t>
  </si>
  <si>
    <t>Tanggapan atas Surat ABJ No. ABJ/DIR/EKS/11.23/0584 tentang Laporan Bulanan Kualitas Air Periode Oktober 2023</t>
  </si>
  <si>
    <t>SRT-118/INFRAS/KPI-SPAM-JAKARTA/11/2023</t>
  </si>
  <si>
    <t>Tanggapan atas Surat ABJ No. ABJ/DIR/EKS/10.23/0560 tentang Pembaharuan Dokumen DED dan RAB SPAM Jatiluhur Hilir – Upgrade Pumping Station IBP Halim</t>
  </si>
  <si>
    <t>SRT-119/INFRAS/KPI-SPAM-JAKARTA/11/2023</t>
  </si>
  <si>
    <t>Usulan Bobot Progres Proyek Skema Bundling PT Air Bersih Jakarta (ABJ)</t>
  </si>
  <si>
    <t>ABJ diminta mengajukan usulan terkait bobot progres kepada PAM JAYA dan KPI sesuai pertemuan pada 17/11 dengan tujuan mendapatkan kesepakatan bersama</t>
  </si>
  <si>
    <t>SRT-120/INFRAS/KPI-SPAM-JAKARTA/11/2023</t>
  </si>
  <si>
    <t>Usulan Vendor yang Memiliki Sertifikasi Quality Control sebagai Vendor untuk Proyek Skema Bundling</t>
  </si>
  <si>
    <t>KPI mengusulkan agar vendor yang ditunjuk bersertifikasi dalam QC untuk seluruh proses yang dikerjakan, mulai dari proses pembuatan sampai dengan pengiriman ke lokasi proyek</t>
  </si>
  <si>
    <t>23572/KM.01.11</t>
  </si>
  <si>
    <t>Perbaikan Insidentil Pompa Line Jakarta IPA Pejompongan 1 Pembelian Sparepart Khlorin ke PAM Jaya</t>
  </si>
  <si>
    <t>Pompa sdh selesai di perbaiki, saat ini menunggu balasan surat dari Pam terkait material yg Abj ambil dari gudang Pam
23572/KM.01.11</t>
  </si>
  <si>
    <t>PAM JAYA menginformasikan sparepart yang diperlukan oleh ABJ dan menyampaikan persetujuan untuk pembelian sparepart gear coupling dan klorin. Untuk shaft seal evaporator series 50-200 tidak tersedia stock di gudang PAM JAYA</t>
  </si>
  <si>
    <t>24621/KM.03.04</t>
  </si>
  <si>
    <t>Mapping Activity Pengajuan Infill / Ekstension</t>
  </si>
  <si>
    <t>Mapping activity tidak sesuai dengan review PAM JAYA dengan ABJ, sehingga mapping activity tsb harus direvisi sesuai dengan review</t>
  </si>
  <si>
    <t>23667/PS.02.05</t>
  </si>
  <si>
    <t>Hasil Reviu Pengiriman Dokumen Desain Akhir Proyek Percepatan Rehabilitasi Tahun 2023</t>
  </si>
  <si>
    <t>Pemberitahuan Uji Pengoperasian Paket 40</t>
  </si>
  <si>
    <t>ABJ/DIR/EKS/11.23/0610</t>
  </si>
  <si>
    <t>40301, 40302, 40304</t>
  </si>
  <si>
    <t xml:space="preserve">Gangguan Listrik PLN di Cilincing Distribution Centre (CDC) dan IBP Halim periode November 2023 </t>
  </si>
  <si>
    <t>ABJ/DIR/EKS/11.23/0616</t>
  </si>
  <si>
    <t>Pelaksanaan Pekerjaan Penyekatan Area lantai 2 Gedung Operasional IPA Buaran</t>
  </si>
  <si>
    <t>ABJ/DIR/EKS/11.23/0618</t>
  </si>
  <si>
    <t>ABJ/DIR/EKS/11.23/0609</t>
  </si>
  <si>
    <t>Pengiriman Risalah Rapat Pre Construction Meeting (Week 27, 28, 29, 30, dan 31)</t>
  </si>
  <si>
    <t>24710/PM.01.01</t>
  </si>
  <si>
    <t>Tanggapan atas Surat ABJ No. ABJ/DIR/EKS/09.23/0407</t>
  </si>
  <si>
    <t xml:space="preserve">25085/KM.01.11 </t>
  </si>
  <si>
    <t xml:space="preserve">SRT-067/INFRAS/KPI-SPAM-JAKARTA/10/2023
Menunggu respon PAM JAYA
25085/KM.01.11 </t>
  </si>
  <si>
    <t>- Desain akhir NPP23KAP035, NIN23KABB020.1, NIN23KABB020.3, NIN23KABB020.4, dan NIN23KABB020.5 memiliki ukuran pipa berbeda dengan BED yang diajukan oleh PAM JAYA No 11974/PP.00.04 
- peak hour factor yang digunakan dalam desain akhir yang dikirimkan ABJ sebesar 3, sedangkan pada PKS GF adalah 1,5
- ABJ untuk mengirimkan desain akhir dengan kriteria kebutuhan ukuran pipa menyesuaikan hasil modeling berdasarkan permodelan hidrolik dengan bantuan watergems, info watergems atau setara dengan kecepatan pipa 0.6 - 2.5 m/d sesuai PKS GF
- untuk perhitungan kebutuhan suplai air mengacu pada jumlah bangunan pada MoM 04/08 pada pembahasan no 4, 5, dan 6
- ABJ untuk mengirimkan hasil modeling pada area proyek apabila terdapat perbedaan ukuran pipa BED PAM JAYA</t>
  </si>
  <si>
    <t>Tanggapan terhadap Pengiriman Dokumen Desain Akhir Proyek Percepatan Rehabilitasi Tahun 2023 dan Desain Akhir Program Rehabilitasi Tahun 2024</t>
  </si>
  <si>
    <t xml:space="preserve">25086/KM.00.03 </t>
  </si>
  <si>
    <t xml:space="preserve">minta persetujuan
SRT-113/INFRAS/KPI-SPAM-JAKARTA/11/2023
25086/KM.00.03 </t>
  </si>
  <si>
    <t xml:space="preserve">minta persetujuan
SRT-115/INFRAS/KPI-SPAM-JAKARTA/11/2023
25086/KM.00.03 </t>
  </si>
  <si>
    <t xml:space="preserve">minta persetujuan
SRT-116/INFRAS/KPI-SPAM-JAKARTA/11/2023
23667/PS.02.05
25086/KM.00.03 </t>
  </si>
  <si>
    <t xml:space="preserve">minta persetujuan
SRT-116/INFRAS/KPI-SPAM-JAKARTA/11/2023
25086/KM.00.03 </t>
  </si>
  <si>
    <t>ABJ diminta untuk melakukan penyesuaian dokumen desain akhir dengan hasil pembahasan</t>
  </si>
  <si>
    <t>Pemberitahuan Penambahan Ruang Lingkup Kerja Konsultan DED Network Barat dan Timur</t>
  </si>
  <si>
    <t>ABJ/DIR/EKS/11.23/0613</t>
  </si>
  <si>
    <t>- ABJ menyampaikan usulan penambahan pekerjaan DED terkait mana berdampak kepada penambahan biaya investasi untuk pembuatan DED terkait
- ABJ melampirkan tabel justek, RAB, dan proposal kerja tambah dari konsultan DED</t>
  </si>
  <si>
    <t>ABJ/DIR/EKS/11.23/0617</t>
  </si>
  <si>
    <t>Pengiriman Salinan Keputusan Direksi PAM JAYA Tentang Spesifikasi Teknis Meter</t>
  </si>
  <si>
    <t>SRT-110/INFRAS/KPI-SPAM-JAKARTA/11/2023</t>
  </si>
  <si>
    <t>Tanggapan Atas Surat ABJ No. ABJ/DIR/EKS/10.23/0534</t>
  </si>
  <si>
    <t>ABJ/DIR/EKS/07.23/0315 (Gombol paya sudah, PPKK/ Kbn kosong belum)
ABJ/DIR/EKS/10.23/0554</t>
  </si>
  <si>
    <t>langsung koordinasi lapangan tim B3 Hulu - menerus terlaksana</t>
  </si>
  <si>
    <t>pembahasan lebih lanjut telah dilakukan dan ada wag</t>
  </si>
  <si>
    <t>TM Dakota sudah konstruksi</t>
  </si>
  <si>
    <t>tidak perlu dibalas. Surat PAM menyampaikan hasil Rekomtek. Jawaban ABJ adalah terimakasih</t>
  </si>
  <si>
    <t>direspon dengan data monitoring</t>
  </si>
  <si>
    <t>ABJ/DIR/EKS/11.23/0622</t>
  </si>
  <si>
    <t>Pemberitahuan Uji Komisioning SPAM Jatiluhur Hilir - Trunk Main Connection Pipe ND 630 mm, PC 095 EZ1, Kemayoran Gempol &amp; Dakota Raya, NIN23JTA095</t>
  </si>
  <si>
    <t>Pemberitahuan Uji Komisioning, hydrostatic test, flushing, dan desinfectant SPAM Jatiluhur Hilir - Trunk Main Connection Pipe ND 630 mm, PC 095 EZ1, Kemayoran Gempol &amp; Dakota Raya, NIN23JTA095</t>
  </si>
  <si>
    <t>ABJ/DIR/EKS/11.23/0620</t>
  </si>
  <si>
    <t>Pengiriman Layout Site Plan HC Training dan Lapangan Tenis - Relokasi dari area IPA Buaran ke area PAM JAYA di Jatinegara (Penas)</t>
  </si>
  <si>
    <t>ABJ/DIR/EKS/11.23/0611</t>
  </si>
  <si>
    <t>Shop Drawing Proyek Rehabilitasi Paket 02, 12, 21, dan 42</t>
  </si>
  <si>
    <t>shop drawing 02004, 02008, 02014, 12086, 12087, 12088, 12089, 12091, 12092, 42335 (pulogadung dan buaran), 21175, 21178, 42307, 42312, 42313, 42314</t>
  </si>
  <si>
    <t>ABJ/DIR/EKS/11.23/0628</t>
  </si>
  <si>
    <t>Izin Pelaksanaan Simulasi Tim Kesiapsiagaan Tanggap Darurat (TKTD) IPA Buaran</t>
  </si>
  <si>
    <t>SRT-121/INFRAS/KPI-SPAM-JAKARTA/11/2023</t>
  </si>
  <si>
    <t>Permohonan Perpanjangan Waktu Memberi Tanggapan KPI Kepada PAM JAYA</t>
  </si>
  <si>
    <t>Permohonan KPI dalam meminta perpanjangan waktu review selambat-lambatnya 05/12</t>
  </si>
  <si>
    <t>SRT-122/INFRAS/KPI-SPAM-JAKARTA/11/2023</t>
  </si>
  <si>
    <t>Tanggapan Atas Surat PAM JAYA No. 19704/PP.00.05 tentang Paket 06 SCADA Intergration</t>
  </si>
  <si>
    <t>25087/PM.02.04</t>
  </si>
  <si>
    <t>Pemasangan Pipa Diameter 250mm Menuju Titik Serah Air Curah Tirta Benteng - Semanan</t>
  </si>
  <si>
    <t>24982/PA.00.02</t>
  </si>
  <si>
    <t>Permohonan Pembebasan Lahan untuk Pekerjaan Jaringan Perpipaan SPAM Regional Jatiluhur I Provinsi DKI Jakarta di Lokasi Sejajar Sisi Barat Jl Inspeksi BKT sepanjang 4.750m</t>
  </si>
  <si>
    <t>ABJ/DIR/EKS/11.23/0625</t>
  </si>
  <si>
    <t>Pembaharuan Rencana Anggaran Biaya (RAB) Pekerjaan IPA Produksi Baru – Buaran 3</t>
  </si>
  <si>
    <t>Menyampaikan
- RAB SPAM Buaran 3 Hulu Support Facilities
- Pembaharuan ke 2 RAB Pekerjaan IPA Buaran 3 Hulu</t>
  </si>
  <si>
    <t>ABJ/DIR/EKS/11.23/0629</t>
  </si>
  <si>
    <t>Pengiriman Jadwal Pemeliharaan Proyek Brownfield 2024</t>
  </si>
  <si>
    <t>Pengiriman Jadwal Pemeliharaan Proyek Brownfield 2025</t>
  </si>
  <si>
    <t>ABJ/DIR/EKS/11.23/0627</t>
  </si>
  <si>
    <t>Pengiriman Risalah Rapat Pre Construction Meeting (Week 32, 33, dan 34)</t>
  </si>
  <si>
    <t>24895/KM.02.09</t>
  </si>
  <si>
    <t>Kewajiban Mitra dalam Melakukan Penyetoran Ekuitas</t>
  </si>
  <si>
    <t>25449/KM.02.18</t>
  </si>
  <si>
    <t>Tanggapan Surat No. ABJ/DIR/EKS/08.23/0362 tanggal 14 Agustus 2023 perihal Evaluasi Target Pumping Regime IPA Pejompongan 2 Saat Mendukung Maintenance IPA Hutan Kota (31 Juli - 8 Agustus 2023) dan Musim Kemarau</t>
  </si>
  <si>
    <t>ABJ diminta menjalankan pumping regime sesuai dengan target yang ditetapkan</t>
  </si>
  <si>
    <t>25448/KM.02.18</t>
  </si>
  <si>
    <t>Pemberitahuan Uji Pengoperasian Paket 32 - Pekerjaan Finger Print Pejompongan 1 dan 2</t>
  </si>
  <si>
    <t>pekerjaan tersebut dapat dikerjakan sesuai spesifikasi teknis dan jadwal yang telah ditetapkan</t>
  </si>
  <si>
    <t>25445/KM.02.24</t>
  </si>
  <si>
    <t>Tanggapan atas Surat No. ABJ/DIR/EKS/10.23/0541 tentang Ketersediaan Air Baku Buaran</t>
  </si>
  <si>
    <t>- merujuk pasal 14.2, maka denda kegagalan kinerja tidak dikenakan
- sehubungan dengan surat ABJ tidak menyampaikan data-data pendukung terkait gangguan kuantitas air baku di Buaran 1 dan Buaran 2 pada 19/10 dan 20/10 sebagai pertimbangan PAM JAYA, maka dengan ini ABJ diminta untuk melampirkan pembuktian dengan mengirimkan data target dan realisasi air baku serta data ketahanan cadangan reservoir selama periode gangguan</t>
  </si>
  <si>
    <t>25447/KM.02.18</t>
  </si>
  <si>
    <t>Penerapan Regime Support IPA Pejompongan 2 tanggal 13-14 Oktober 2023</t>
  </si>
  <si>
    <t>PAM JAYA menyetujui ABJ tidak dikenakan denda</t>
  </si>
  <si>
    <t>Permintaan bukti tanda terima pelaporan SKL yang telah disubmit oleh PAM JAYA, untuk surat ini sudah dijawab oleh PAM JAYA dengan mengirimkan langsung surat tanda terima melalui email</t>
  </si>
  <si>
    <t>25444/KM.02.30</t>
  </si>
  <si>
    <t>Tanggapan Surat No. ABJ/DIR/EKS/09.23/0578 tentang Gangguan Kuantitas Air Baku di IPA Pejompongan 1 dan 2</t>
  </si>
  <si>
    <t>- merujuk pada pasal 14.2, maka denda kegagalan kinerja sbgmana dimaksud tidak dikenakan
- ABJ tidak menjelaskan kuantitas air baku dan kondisi cadangan air di reservoir selama gangguan, maka dari itu gangguan kuantitas air baku di IPA Pejompongan 1 dan 2 pdaa 06/11 tidak dapat dibuktikan pengaruhnya thd kontinuitas layanan IPA, maka pressure pumping regime pada 06/11 01:00 - 06:45 tetap dikenakan denda</t>
  </si>
  <si>
    <t>25446/KM.02.30</t>
  </si>
  <si>
    <t>Tanggapan Surat ABJ/DIR/EKS/10.23/0566 tentang Perbaikan Insidentil Peralatan Produksi IPA Pejompongan 1</t>
  </si>
  <si>
    <t>- kerusakan pada panel change over switch (COS) PLN genset yang menyebabkan tidak adanya suplai listrik ke PLC sistem klorin adalah gangguan yang seharusnya bisa dihindari ABJ
- maka PAM JAYA akan tetap mengenakan denda pada tgl 31/10 03:15 - 06:15</t>
  </si>
  <si>
    <t>25383/KM.00.03</t>
  </si>
  <si>
    <t>Percepatan Pembayaran Bank Garansi</t>
  </si>
  <si>
    <t>25399/KM.01.09</t>
  </si>
  <si>
    <t>Laporan Hasil Inspeksi K3 di Proyek Buaran 3</t>
  </si>
  <si>
    <t>hasil inspeksi K3 di Buaran 3 yang dilaksanakan 27/10 terdapat 17 temuan</t>
  </si>
  <si>
    <t>ABJ/DIR/EKS/11.23/0623</t>
  </si>
  <si>
    <t>Rekonsiliasi Data Base Aset dengan Peta Pembagian Area</t>
  </si>
  <si>
    <t>- peta pembagian yang diterbitkan KJPP sudah diterima ABJ 26/10 melalui WA
- ABJ telah melakukan rekonsiliasi antara database aset yang dikirimkan oleh PAM JAYA 7842/KM.01.03 dengan peta pembagian area yang diterbitkan KJPP
- berdasarkan hasil rekonsiliasi, telah ditemukan bahwa terdapat ketidaksesuaian antara database aset dengan peta pembagian area pada beberapa lokasi
- mohon bantuan PAM JAYA melakukan koreksi thd area yang terdapat ketidaksesuaian tsb untuk mempercepat proses rekonsiliasi aset ABJ dan PAM JAYA</t>
  </si>
  <si>
    <t>ABJ/DIR/EKS/11.23/0631</t>
  </si>
  <si>
    <t>ABJ akan melakukan proses penggantian trafo dan dilanjutkan dengan manuver trafo IPA Pejompongan 1 pada 09/12 yang akan berdampak pada mengalami pemadaman selama 25 menit yang terdiri dari 10 menit proses shut down sistem, 5 menit proses rotasi trafo, dan 10 menit proses start up sistem, serta pemompaan air curah akan terhenti</t>
  </si>
  <si>
    <t>ABJ/DIR/EKS/11.23/0632</t>
  </si>
  <si>
    <t>- ABJ sedang melakukan proses pemasangan sistem sistem instrumentasi utk monitoring kualitas air curah secara online dan real time
- sampai dgn tanggal surat ini, sistem online analyzer untuk pH dan warna sudah dapat dilakukan monitoring secara online dan realtime
- untuk parameter sisa klor, kekeruhan, dan amoniak masih dalam proses verifikasi thd durability dan akurasi oleh pihak principal dan vendor penyedia
- sampai dgn tanggal surat ini, bahwa kami masih melakukan proses verifikasi thd akurasi, konsistensi, dan durability dari sistem instrumentasi 
- selama proses verifikasi, maka ABJ akan melakukan monitoring kualitas air curah utk parameter turbidity dan sisa klor per 15 menit setelah sumber daya tambahan tersedia</t>
  </si>
  <si>
    <t>ABJ/DIR/EKS/12.23/0634</t>
  </si>
  <si>
    <t>Tahap 1:
43349, 43355, 43363, 43372, 43375, 43378, 43393, 43395, 43396</t>
  </si>
  <si>
    <t xml:space="preserve">ABJ/DIR/EKS/11.23/0630 </t>
  </si>
  <si>
    <t>Pemberitahuan Uji Pengoperasian Rehabilitasi – Paket 05, 09, 24, dan 30</t>
  </si>
  <si>
    <t>uji pengoperasian 09068, 30226, 05051, 24191</t>
  </si>
  <si>
    <t>Irawan
Destriaji</t>
  </si>
  <si>
    <t>Irawan
Wahdi
Destriaji
Wahyudian
Aan</t>
  </si>
  <si>
    <t>Irawan
Wahdi</t>
  </si>
  <si>
    <t>Irawan
Wahyudian</t>
  </si>
  <si>
    <t>Irawan
Aan</t>
  </si>
  <si>
    <t>Irawan
Wahdi
Aan</t>
  </si>
  <si>
    <t>Irawan
Destriaji
Wahyudian</t>
  </si>
  <si>
    <t>Irawan
Aan
Wahyudian</t>
  </si>
  <si>
    <t>- perlu dilakukan assessment thd aset-aset project eksisting utk mendapatkan informasi kondisi, life time dari aset yang dilakukan oleh tenaga ahli asesor dalam manajemen aset
- perlu adanya penambahan kondisi aset yang sesuai dengan kriteria daftar aset yang ditentukan PKS
- perlu adanya penggunaan kode asset/tag number yang telah disepakati oleh PAM JAYA dan ABJ</t>
  </si>
  <si>
    <t>ABJ/DIR/EKS/11.23/0619</t>
  </si>
  <si>
    <t>Usulan Bobot Progres Proyek Skema Bundling</t>
  </si>
  <si>
    <t>24630/KM.03.00</t>
  </si>
  <si>
    <t>ABJ diminta apabila ada pekerjaan rehabilitasi yang mempengaruhi thd data primer online air minum curah harian agar memberikan informasi paling tidak 7 hari sebelum pekerjaan dilaksanakan</t>
  </si>
  <si>
    <t>ABJ/DIR/EKS/11.23/0638</t>
  </si>
  <si>
    <t>Gangguan Koneksi SCADA di IPA Pejompongan I</t>
  </si>
  <si>
    <t>telah terjadi gangguan SCADA di line jakarta dan kuningan IPA Pejompongan 1 pada 01/12 pukul 01:35 - 02:20 dan pukul 05:17 - 06:35 sehingga SCADA tidak terbaca. Namun ABJ sudah melakukan pembacaan manual dan hasilnya adalah memenuhi target pressure pumping regime</t>
  </si>
  <si>
    <t>ABJ/DIR/EKS/12.23/0635</t>
  </si>
  <si>
    <t>Tanggapan Atas Surat PAM JAYA No. 25085/KM/01.11 tanggal 24 November 2023 Terkait Desain Akhir SPAM Karian Serpong Hilir (Kawasan Citra dsk)</t>
  </si>
  <si>
    <t>ABJ/DIR/EKS/09.23/0444
ABJ/DIR/EKS/12.23/0635</t>
  </si>
  <si>
    <t>- diameter pipa yang digunakan adalah sesuai dengan yang dimuat dalam desain akhir yang diusulkan ABJ dan disetujui PAM JAYA pada surat 15569 dan 17064
- Progres offtake pegadungan (P035) jalur husein sastranegara dalam tahap pemasangan pipa HDPE 315mm, sementara P035 jalur Citra 8 masih menunggu perijinan
- progres gombol paya, citra 2, citra 2 ext, citra 5, dan citra 8 masih menunggu perijinan
- ABJ akan melakukan pekerjaan pemasangan pipa sesuai desain akhir yang disetujui PAM pada surat 15569 dan 17064
- desain akhir yang diajukan sesuai dengan BED PAM JAYA pada surat 11974
- hasil modeling dalam bentuk watergems akan dikirimkan melalui email</t>
  </si>
  <si>
    <t>Risalah rapat pembahasan sanksi dan denda Juni-Oktober 2023</t>
  </si>
  <si>
    <t>ABJ/DIR/EKS/12.23/0637</t>
  </si>
  <si>
    <t>Tanggapan Permintaan Perluasan Jaringan Permintaan PAM JAYA</t>
  </si>
  <si>
    <t>- kondisi saat ini sebagian proyek telah siap dilaksanakan pada bulan Desember 2023, dan sebagian lainnya masih proses penyusunan desain akhir dan menunggu persetujuan
- terlampir daftar pekerjaan yang siap dilaksanakan dan meminta PAM JAYA memberikan konfirmasi mengenai proses konstruksi atas pekerjaan tsb
- jika pekerjaan yang terlampir mundur menjadi 2024, maka terdapat konsekuensi biaya pekerjaan yang akan disesuaikan oleh ABJ
- untuk area desain akhir yang telah disetujui PAM JAYA namun rencana pekerjaan pemasangan tahun 2024 maka akan diperbaharui oleh ABJ dengan menyesuaikan harga satuan 2024
- untuk area rencana pekerjaan pemasangan th 2024 maka akan disusun dengan harga satuan 2024</t>
  </si>
  <si>
    <t>ABJ/DIR/EKS/12.23/0636</t>
  </si>
  <si>
    <t>Permohonan Data Ketersediaan Lahan Terkait Rencana Pembangunan Reservoir PAM JAYA di Area Mampang dan Srengseng</t>
  </si>
  <si>
    <t xml:space="preserve">ABJ meminta data ketersediaan lahan untuk rencana pembangunan reservoir </t>
  </si>
  <si>
    <t>SRT-123/INFRAS/KPI-SPAM-JAKARTA/12/2023</t>
  </si>
  <si>
    <t>Tanggapan atas Surat PAM JAYA No. 22449/KM.01.11.</t>
  </si>
  <si>
    <t>KPI menyampaikan permohonan untuk dapat diinformasikan dan dilibatkan dalam factory visit untuk keperluan peninjauan QC mulai dari proses produksi sampai dengan proses pengiriman ke gudang ABJ</t>
  </si>
  <si>
    <t>SRT-124/INFRAS/KPI-SPAM-JAKARTA/12/2023</t>
  </si>
  <si>
    <t>Tanggapan Atas Surat ABJ No. ABJ/DIR/EKS/10.23/0530 Tanggal 18 Oktober 2023</t>
  </si>
  <si>
    <t>permintaan diskusi dgn PAM JAYA
SRT-124/INFRAS/KPI-SPAM-JAKARTA/12/2023</t>
  </si>
  <si>
    <t>- KPI menyarankan PAM JAYA segera menyampaikan prioritas pelanggan sesuai dengan ketersediaan air di lapangan untuk memenuhi kepuasan pelanggan PAM JAYA
- meminta ABJ utk jadwal pemasangan pipa dibuat segera setelah terbitnya perizinan
- pembahasan mengenai sambungan baru dapat disegerakan sehingga tidak menghambat jadwal proyek lain
- mohon ketersediaan anggaran menjadi bahan pertimbangan pertimbangan pelaksanaan sambungan baru</t>
  </si>
  <si>
    <t>SRT-125/INFRAS/KPI-SPAM-JAKARTA/12/2023</t>
  </si>
  <si>
    <t>Konfirmasi Permohonan Perpanjangan Jangka Waktu Pemeriksaan Desain Akhir</t>
  </si>
  <si>
    <t>Konfirmasi Permohonan Perpanjangan Jangka Waktu Pemeriksaan Desain Akhir kepada PAM JAYA</t>
  </si>
  <si>
    <t>SRT-126/INFRAS/KPI-SPAM-JAKARTA/12/2023</t>
  </si>
  <si>
    <t>Hasil Pemeriksaan Dokumen Desain Akhir Program Rehabilitasi Tahun 2024</t>
  </si>
  <si>
    <t>25121/KM.03.03</t>
  </si>
  <si>
    <t>25123/KM.03.03</t>
  </si>
  <si>
    <t>25124/KM.03.03</t>
  </si>
  <si>
    <t>25125/KM.03.03</t>
  </si>
  <si>
    <t>Destriaji</t>
  </si>
  <si>
    <t>Wahdi</t>
  </si>
  <si>
    <t>Wahyudian</t>
  </si>
  <si>
    <t>Permohonan Memfasilitasi Pelaksanaan Sosialisasi Tatap Muka Sambungan Baru</t>
  </si>
  <si>
    <t xml:space="preserve">25960/PM.01.00 </t>
  </si>
  <si>
    <t xml:space="preserve">Permohonan Memfasilitasi Pelaksanaan Sosialisasi Tatap Muka Sambungan Baru untuk hari Kamis 07/12 </t>
  </si>
  <si>
    <t>ABJ/DIR/EKS/11.23/0626</t>
  </si>
  <si>
    <t>Shop Drawing Proyek Rehabilitasi Paket 02, 12, 28, 29, 33, 35 dan 42</t>
  </si>
  <si>
    <t>Shop drawing 21162, 21164, 21168, 21169, 21171, 21173, 21174, 29222, 33248, 27215, 27217, 28220, 30225, 30224, 30231, 35275, 35278, 35279, 35280, 42315, 42318</t>
  </si>
  <si>
    <t>ABJ/DIR/EKS/12.23/0639</t>
  </si>
  <si>
    <t>Pengiriman Risalah Rapat Pre Construction Meeting (Week 35)</t>
  </si>
  <si>
    <t>ABJ/DIR/EKS/12.23/0640</t>
  </si>
  <si>
    <t>Pemberitahuan Uji Pengoperasian Paket 02, Kode Program 02014, Perbaikan sistem kelistrikan gedung Chemical Lt 2 (Gedung Lab) Pulogadung</t>
  </si>
  <si>
    <t>Pemberitahuan Uji Pengoperasian Paket 02</t>
  </si>
  <si>
    <t>ABJ/DIR/EKS/12.23/0641</t>
  </si>
  <si>
    <t>Tanggapan atas surat PAM Jaya No 25399/KM.01.09 Perihal Laporan Hasil Inspeksi K3 di Proyek Buaran 3</t>
  </si>
  <si>
    <t>- tindak lanjut atas temuan pada surat 25399 telah disampaikan dan disetujui oleh PAM JAYA pada 06/11
- tindak lanjut perbaikan atas temuan PAM JAYA telah disampaikan dalam meeting koordinasi mingguan tgl 07/11</t>
  </si>
  <si>
    <t>ABJ/DIR/EKS/12.23/0642</t>
  </si>
  <si>
    <t>Tanggapan Percepatan Implementasi Building Information Modelling (BIM) pada Proyek Skema Bundling Brownfield &amp; Greenfield</t>
  </si>
  <si>
    <t>- ABJ telah mempresentasikan mengenai BIM di JAKPRO dan usulan tindak lanjut terkait implementasi BIM pada 26/11
- atas usulan PAM JAYA menggunakan revit, maka ABJ menyampaikan tools yang akan digunakan
- perlu adanya tindak lanjut penyusunan BIM execution plan yang disusun bersama
- mohon bantuan PAM JAYA atas PIC BIM execution plan tsb</t>
  </si>
  <si>
    <t>ABJ/DIR/EKS/12.23/0647</t>
  </si>
  <si>
    <t xml:space="preserve">Perawatan Peralatan Produksi IPA Buaran </t>
  </si>
  <si>
    <t>- ABJ melakukan perawatan
1. pengurasan pulsator IPA buaran 1 dan IPA buaran 2 pada pukul 08:00 - 18:00 pada tanggal 09/12, 16/12, dan 23/12
2. pada saat pengurasan masing-masing pulsator, maka pararel dilakukan eksekusi program rehabilitasi th 2023 yaitu penggantian tudung pulsator sebanyak +- 105 unit, dan untuk memitigasi risiko gangguan maka pekerjaan ini tetap mengacu pada kondisi air baku normal</t>
  </si>
  <si>
    <t>ABJ/DIR/EKS/12.23/0648</t>
  </si>
  <si>
    <t>Tanggapan atas Surat Pam Jaya No. 25960/PM.01.00</t>
  </si>
  <si>
    <t>permintaan maaf ABJ blm dapat berpartisipasi dalam kegiatan tsb</t>
  </si>
  <si>
    <t>ABJ/DIR/EKS/12.23/0657</t>
  </si>
  <si>
    <t>Perawatan Peralatan Produksi IPA Pejompongan 1</t>
  </si>
  <si>
    <t>- pekerjaan rehabilitasi pada accelator no. 3 akan dilakukan 09/12
- pekerjaan rehabilitasi pada accelator no. 5 akan dilakukan 16/12</t>
  </si>
  <si>
    <t>25623/PM.01.00</t>
  </si>
  <si>
    <t>permintaan RAB untuk lokasi-lokasi di perluasan jaringan</t>
  </si>
  <si>
    <t>25642/PM.01.00</t>
  </si>
  <si>
    <t>pengajuan perluasan jaringan</t>
  </si>
  <si>
    <t>25622/PM.01.00</t>
  </si>
  <si>
    <t xml:space="preserve">25981/KM.01.11 </t>
  </si>
  <si>
    <t>Penyampaian Kondisi Accelator No. 1 IPA Pejompongan 1 pada 27 November 2023</t>
  </si>
  <si>
    <t>- 27/11 ditemukan accelator no. 1 dengan kondisi lumpur naik di semua kompartemen yang kondisinya 75% terlihat keruh
- dilakukan survey bersama dengan beberapa hasil yang ditemukan
- terindikasinya naiknya lumpur hampir di semua kompartemen accelator dikarenakan tidak terjadinya resirkulasi lumpur
- hasil pengukuran kekeruhan air olahan di syphon masih memenuhi ketentuan PKS &lt;1 NTU namun pengoperasian accelator yang tidak sesuai standari mengakibatkan beberapa dampak
- walaupun perbaikan accelator di IPA Pejompongan 1 termasuk ke dalam cyclical 2023, namun apabila pengoperasian dan pemeliharaan tidak dilakukan sesuai prosedur maka akan merusak peralatan walaupun sudah diganti
- ABJ diminta melaksanakan rekomendasi terlampir dan melaksanakan sesuai prosedur</t>
  </si>
  <si>
    <t xml:space="preserve">25984/PA.00.17 </t>
  </si>
  <si>
    <t xml:space="preserve">25985/PA.00.17 </t>
  </si>
  <si>
    <t>Pemindahan Tanah Galian Proyek IPA Buaran 3</t>
  </si>
  <si>
    <t xml:space="preserve">pembuangan ke beberapa lokasi aset PAM (contoh: cipinang)
25985/PA.00.17 </t>
  </si>
  <si>
    <t>sampai saat ini volume tanah urugan yang masih tersisa mencapai 59.000 m3 yang masih terkendala lokasi penempatannya</t>
  </si>
  <si>
    <t>Tanggapan Surat ABJ 0587, Perubahan Metode Kerja Pemasangan Pipa Trunk Main OD 630mm Jl Dakota Raya</t>
  </si>
  <si>
    <t xml:space="preserve">25979/KM.02.18 </t>
  </si>
  <si>
    <t>- ABJ diinstruksikan untuk menjalankan kembali pemasangan pipa trunk main OD 630mm dengan memperhatikan tekanan eksisting yang rendah, pemasangan pipa pada kedalaman tidak lebih dari 3 - 3,5 m dari permukaan tanah eksisting, melakukan modeling dari supply eksisting dan supply dari SPAM Regional Jatiluhur 1
- ABJ diminta menggunakan metode horizontal drilling direction (HDD)</t>
  </si>
  <si>
    <t>Pemberitahuan Pemenuhan Kewajiban Tingkat Komponen Dalam Negeri (TKDN)</t>
  </si>
  <si>
    <t xml:space="preserve">25980/KM.01.11 </t>
  </si>
  <si>
    <t>- ABJ diminta utk dapat memenuhi kewajiban atas ketentuan tingkat komponen dalam negri dan memastikan hal tsb dapat terpenuhi oleh setiap kontraktor, subkon, dan setiap pihak pelaksana</t>
  </si>
  <si>
    <t>ABJ/DIR/EKS/12.23/0644</t>
  </si>
  <si>
    <t>Pemberitahuan Uji Pengoperasian Pekerjaan Rehabilitasi – Paket 26</t>
  </si>
  <si>
    <t>uji pengoperasian 26196, 26197, 26201, 26204, 26205, 26206, 26207, 26208, 26209, 26210, 26211, 26212</t>
  </si>
  <si>
    <t>ABJ/DIR/EKS/12.23/0645</t>
  </si>
  <si>
    <t>Pemberitahuan Uji Pengoperasian Pekerjaan Rehabilitasi – Paket 22, 28, dan 30</t>
  </si>
  <si>
    <t>uji pengoperasian 22183, 30231, 30223, 28220</t>
  </si>
  <si>
    <t>ABJ/DIR/EKS/12.23/0646</t>
  </si>
  <si>
    <t>Revisi DED Rencana Sambungan Baru di Jl. Kebon Baru RT 003/RW010 Kelurahan Semper Barat</t>
  </si>
  <si>
    <t xml:space="preserve">- ABJ siap melaksanakan konstruksi proyek DED dengan total RAB 164,8 jt
- biaya pekerjaan tsb akan diambil dari alokasi CAPEX bundling tahun 2023 PC 151 
- ABJ mengusulkan perubahan dapat dilakukan dan disepakati dalam PCM </t>
  </si>
  <si>
    <t>ABJ/DIR/EKS/12.23/0656</t>
  </si>
  <si>
    <t>Pemberitahuan Uji Pengoperasian Paket 33</t>
  </si>
  <si>
    <t>uji pengoperasian 33248</t>
  </si>
  <si>
    <t>ABJ/DIR/EKS/12.23/0659</t>
  </si>
  <si>
    <t>Penyampaian Gambar Keadaan Terpasang (As Build Drawing) Proyek Rehabilitasi Paket 27</t>
  </si>
  <si>
    <t>ABD 27215, 27216, 27217</t>
  </si>
  <si>
    <t>ABJ/DIR/EKS/12.23/0650</t>
  </si>
  <si>
    <t>Shop Drawing Program Rehabilitasi Proyek Percepatan Tahun 2023</t>
  </si>
  <si>
    <t>Shop drawing 43344, 43354, 43362, 43373, 43374, 43381, 43392, 29222, 01002, 36286</t>
  </si>
  <si>
    <t>ABJ/DIR/EKS/12.23/0658</t>
  </si>
  <si>
    <t>Usulan Rapat Pengawasan Kuartal 4 Tahun 2023</t>
  </si>
  <si>
    <t>usulan rapat kuartal 4 tgl 12/01/24 pukul 09:00</t>
  </si>
  <si>
    <t>Informasi Pelaksanaan Pemeliharaan Switchgear Panel TM 20kV di Stasiun Pompa PAB Cawang</t>
  </si>
  <si>
    <t>ND-203/GM1.DOP.4/UW/11/2023</t>
  </si>
  <si>
    <t xml:space="preserve">PJT II Nota Dinas </t>
  </si>
  <si>
    <t>melampirkan rundown dan timeline pekerjaan pemeliharaan</t>
  </si>
  <si>
    <t>26166/KM.02.18</t>
  </si>
  <si>
    <t>Pembaharuan KOP Gambar Desain Akhir (Detail Engineering Design), Gambar Kerja (Shop Drawing), dan Gambar Terbangun (As Built Drawing)</t>
  </si>
  <si>
    <t>ABJ/DIR/EKS/12.23/0649</t>
  </si>
  <si>
    <t>Shop Drawing Proyek Rehabilitasi Paket 7, 27, 30</t>
  </si>
  <si>
    <t>shop drawing 07058, 27216, 30223</t>
  </si>
  <si>
    <t>ABJ/DIR/EKS/12.23/0654</t>
  </si>
  <si>
    <t>Pengiriman Pembaharuan Dokumen Detail Engineering Design (DED) dan Rencana Anggaran Biaya (RAB) SPAM Jatiluhur Hilir – Upgrade Pumping Station IBP Halim (Revisi 03) dan CDC (Revisi 01)</t>
  </si>
  <si>
    <t>DED RAB Upgrade Pumping Station IBP Halim (Revisi 03) dan CDC (Revisi 01)</t>
  </si>
  <si>
    <t xml:space="preserve">26462/KM.02.18 </t>
  </si>
  <si>
    <t>Tanggapan atas Surat dari ABJ No. ABJ/DIR/EKS/10.23/0554 Dokumen Desain Akhir SPAM Jatiluhur Hilir - Reservoir Kebon Kosong Kapasitas 200m3</t>
  </si>
  <si>
    <t xml:space="preserve">minta persetujuan
SRT-114/INFRAS/KPI-SPAM-JAKARTA/11/2023
26462/KM.02.18 </t>
  </si>
  <si>
    <t>catatan:
- perubahan koneksi cabang tee pipa outlet diganti dengan tee tipe Y
- penambahan pemasangan flow meter di pipa outlet, display flow meter dimasukan jadi satu kedalam ruang panel dan dijadikan kontrol pemompaan
- biaya penyediaan fasilitas kesehatan dan obat2an terkait COVID ditiadakan
- pembatas antar kompartemen menggunakan sluice gate stainless steel
- pipa overflow diusulkan untuk dikoneksi ke pipa jaringan
- perubahan desain pada system bypass yaitu pemasangan cek valve dihilangkan, pemasangan gate valve cukup satu dan dismantling diubah menjadi flange adaptor
- penambahan motorized valve pada sisi inlet, outlet, dan bypass
- uninterruptible power supply (UPS) 3 fasa untuk backup power motorized
- revisi piping &amp; instrument diagram (P&amp;ID) seperti judul masih 180m3, simbol disesuaikan
- pemasangan pressure gauge dan pressure transmitter di sisi pipa manifold outlet 
- tipe pondasi reservoir disesuaikan dengan hasil soil test
- pada RAB untuk AHSP perkegiatan perlu dilampirkan
- detail gambar desain akhir lebih dilengkapi seperti struktur, bar bending schedule (BBS)
- penambahan tangga setiap kompartemen reservoir dilengkapi cage leader</t>
  </si>
  <si>
    <t>25120/KM.03.03</t>
  </si>
  <si>
    <t>25122/KM.03.03</t>
  </si>
  <si>
    <t>25126/KM.03.03</t>
  </si>
  <si>
    <t>25127/KM.03.03</t>
  </si>
  <si>
    <t xml:space="preserve">25128/KM.03.03 </t>
  </si>
  <si>
    <t>ABJ/DIR/EKS/12.23/0664</t>
  </si>
  <si>
    <t>Tanggapan Surat PAM JAYA No 25446/KM.02.03 tanggal 28 November 2023</t>
  </si>
  <si>
    <t>- kerusakan panel COS merupakan kejadian insidentil diluar kendali ABJ meskipun ABJ telah melakukan maintenance
- adapun jadwal inspeksi yang diterapkan ABJ telah dilakukan dengan frekuensi yang lebih intensif
- ABJ telah melakukan mitigasi rutin
- dari Mei fungsi COS belum ada pengecekan karena sistem belum sempurna
- sejak mei belum pernah terjadi PLN mati sehingga tdk diketahui COS berfungsi atau tidak</t>
  </si>
  <si>
    <t>SRT-127/INFRAS/KPI-SPAM-JAKARTA/12/2023</t>
  </si>
  <si>
    <t>Hasil Pemeriksaan dan Tanggapan atas Surat ABJ No. ABJ/DIR/EKS/11.23/0577 tanggal 07 November 2023</t>
  </si>
  <si>
    <t>- perlu digambarkan untuk detail crossing pipa pada gambar potongan AA dan BB
- perlu digambarkan untuk lokasi-lokasi bangunan strategis pada layout profil memanjang jaringan pipa
- perlu digambarkan untuk detail WO dan AV pada profil memanjang jembatan pipa berapa dimensi yang digunakan
- perlu digambarkan detail crossing pipa sesuai dengan jenis pipa dan diameternya</t>
  </si>
  <si>
    <t xml:space="preserve">SRT-128/INFRAS/KPI-SPAM-JAKARTA/12/2023 </t>
  </si>
  <si>
    <t>Hasil Pemeriksaan dan Tanggapan atas Surat ABJ No. ABJ/DIR/EKS/11.23/0581 tanggal 08 November 2023</t>
  </si>
  <si>
    <t>ABJ/DIR/EKS/12.23/0660</t>
  </si>
  <si>
    <t>Tindak Lanjut Hasil Evaluasi Dokumen Desain Akhir Proyek Percepatan Program Rehabilitasi Tahun 2023</t>
  </si>
  <si>
    <t>ABJ/DIR/EKS/12.23/0634
ABJ/DIR/EKS/12.23/0660</t>
  </si>
  <si>
    <t xml:space="preserve">BAST
SRT-128/INFRAS/KPI-SPAM-JAKARTA/12/2023 </t>
  </si>
  <si>
    <t>Program 16144 dan 27218
- melampirkan checklist hasil berdasarkan yang terpasang dengan RAB agar dapat disesuaikan antara RAB dan ABD
- menambahkan tabel pemakaian seluruh material pada ABD
Program 33248
- detailkan layout
- perhatikan standar pembuatan gambar
- lampirkan detail u ditch
- tambahkan potongan pondasi</t>
  </si>
  <si>
    <t>SRT-129/INFRAS/KPI-SPAM-JAKARTA/12/2023</t>
  </si>
  <si>
    <t>Hasil Pemeriksaan dan Tanggapan tentang Shop Drawing Paket 02, 09, dan 34</t>
  </si>
  <si>
    <t>minta persetujuan
ABJ/DIR/EKS/11.23/0596;
SRT-129/INFRAS/KPI-SPAM-JAKARTA/12/2023</t>
  </si>
  <si>
    <t>ABJ/DIR/EKS/12.23/0666</t>
  </si>
  <si>
    <t>Permohonan Pemadaman Sementara Aliran Listrik</t>
  </si>
  <si>
    <t>UP3 PLN Menteng</t>
  </si>
  <si>
    <t>Permohonan Pemadaman Sementara Aliran Listrik 29-30/12 di Pejompongan 1 dan Pejompongan 2</t>
  </si>
  <si>
    <t>ABJ/DIR/EKS/12.23/0668</t>
  </si>
  <si>
    <t>Tanggapan atas Surat PAM JAYA No. 24985/KM.02.09 tanggal 23 November 2023</t>
  </si>
  <si>
    <t>terdapat beberapa hal yang terjadi:
- kemunduran proyek SPAM Hulu PUPR yang berdampak pada proyek bundling
- pemeriksaan dan analisis thd desain akhir proyek bundling membutuhkan waktu lebih lama drpd yang ditentukan di perjanjian
- proses penerbitan perijinan membutuhkan waktu lama dr perkiraan
- total CAPEX terserap sampai akhir November 2023 sebesar 315.628.165.629
ABJ mengajukan usulan yang sesuai dengan mekanisme pembiayaan CAPEX dmn penyetoran ekuitas sampai dengan tgl 31/12 disesuaikan dengan porsi ekuitas utk besaran CAPEX yang diserap sampai dengan tgl 31/12</t>
  </si>
  <si>
    <t>Program 02027 dan 34249 disetujui KPI
Program 09068
- pompa yang direhabilitasi agar diblok
- jumlah pompa yang direhabilitasi agar dibuatkan tabel dirapikan dari spesifiksai dan no pompa nya yg di rehabilitasi</t>
  </si>
  <si>
    <t>Kategori</t>
  </si>
  <si>
    <t>ABJ/DIR/EKS/12.23/0651</t>
  </si>
  <si>
    <t>Kebutuhan Lahan untuk Pembuangan Tanah Proyek Bundling Greenfield Buaran 3 Hulu</t>
  </si>
  <si>
    <t>ABJ menyampaikan timeline pembuangan tanah Buaran 3 Hulu, sisa tanah saat ini 97.142 m3 yang membutuhkan lahan tambahan</t>
  </si>
  <si>
    <t>arahan PAM JAYA</t>
  </si>
  <si>
    <t>ABJ/DIR/EKS/12.23/0667</t>
  </si>
  <si>
    <t>Pemberitahuan Uji Pengoperasian Pekerjaan Rehabilitasi – Paket 30</t>
  </si>
  <si>
    <t>uji pengoperasian 30224</t>
  </si>
  <si>
    <t>ABJ/DIR/EKS/12.23/0665</t>
  </si>
  <si>
    <t>Laporan Kegiatan Proyek Buaran 3 Hulu Periode November 2023 (Laporan Harian, Mingguan, dan Bulanan)</t>
  </si>
  <si>
    <t>25551/KM.00.03</t>
  </si>
  <si>
    <t>Hasil Reviu Dokumen Desain Akhir Proyek Percepatan Rehabilitasi Tahun 2023</t>
  </si>
  <si>
    <t>List Paket 43 yang pararel dapat dilanjutkan ke proses selanjutnya
29222, 43395, 43397, 01002, 36286, 43349, 43344, 43363, 43372, 43373, 43374, 43378, 43381, 43382, 43387, 43388, 43392, 43343, 43355, 43364, 43393, 43369, 43375, 43377, 44049, 44140</t>
  </si>
  <si>
    <t>25260/KM.01.11</t>
  </si>
  <si>
    <t>Tanggapan Surat No. ABJ/DIR/EKS/11.23/0595</t>
  </si>
  <si>
    <t>menyampaikan kuesioner survey kepuasan pelanggan yang telah diisi</t>
  </si>
  <si>
    <t xml:space="preserve">26931/KM.02.07 </t>
  </si>
  <si>
    <t>Sanksi Denda atas Kegagalan Kinerja Bulan Agustus, September dan Oktober 2023</t>
  </si>
  <si>
    <t xml:space="preserve">permintaan diskusi dgn PAM JAYA
26931/KM.02.07 </t>
  </si>
  <si>
    <t>Sanksi Denda atas Kegagalan Kinerja Bulan Agustus, September dan Oktober 2024</t>
  </si>
  <si>
    <t>26932/KM.03.03</t>
  </si>
  <si>
    <t>menyetujui pekerjaan perawatan peralatan produksi IPA Pejompongan 1 dengan nomor program 42312, 42313, 42314</t>
  </si>
  <si>
    <t>26933/KM.03.03</t>
  </si>
  <si>
    <t>Tanggapan atas Surat No. ABJ/DIR/EKS/10.23/0485 tanggal 2 Oktober 2023 perihal Kondisi Anomali Flow Meter Air Bersih DN 1500 IPA Pulogadung</t>
  </si>
  <si>
    <t>Surat ini hanya sebagai informasi ke PAM bahwa Flow meter di PG sudah obsolete. Pihak Pam sudah melakukan pengecekan ke lokasi
26933/KM.03.03</t>
  </si>
  <si>
    <t>PAM JAYA menyetujui ABJ menggunakan data estimasi historical kubikasi pembacaan DN 1500</t>
  </si>
  <si>
    <t>26934/KM.02.25</t>
  </si>
  <si>
    <t>Tanggapan Surat No. ABJ/DIR/EKS/09.23/0458 tanggal 21 September 2023 perihal Perbaikan Insidentil Peralatan Intake Banjir Kanal</t>
  </si>
  <si>
    <t>ABJ/DIR/EKS/12.23/0676</t>
  </si>
  <si>
    <t>Gangguan Air Baku di IPA Buaran pada Periode Desember 2023</t>
  </si>
  <si>
    <t>- 06 -07/12 telah terjadi gangguan suplai air baku yang menyebabkan rendahnya level reservoir IPA Buaran untuk periode 06-08/12
- hal ini terjadi karena suplai dari shypon Bekasi yang berkurang karena banyaknya sampah dari hulu
- sesuai koordinasi dalam WA maka disepakati penyesuaian target pemompaan IPA Buaran 2 dilakukan sbg antisipasi dampak dengan ABJ telah melakukan hal-hal untuk meminimalisir dampak gangguan tsb
- ABJ telah memproduksi air baku melebihi batas yang dipersyaratkan sesuai SIP-SDA</t>
  </si>
  <si>
    <t>ABJ/DIR/EKS/12.23/0669</t>
  </si>
  <si>
    <t>Penyampaian Gambar Keadaan Terpasang (As Build Drawing) Proyek Rehabilitasi Paket 16</t>
  </si>
  <si>
    <t>ABD 16145</t>
  </si>
  <si>
    <t>ABJ/DIR/EKS/12.23/0673</t>
  </si>
  <si>
    <t>Tanggapan Mengenai Isu Konsultan Pengawas Independen (KPI) Pada 28 November 2023</t>
  </si>
  <si>
    <t>Tanggapan Mengenai Isu Konsultan Pengawas Independen (KPI) Pada 28 November 2024</t>
  </si>
  <si>
    <t xml:space="preserve">26292/PM.01.00 </t>
  </si>
  <si>
    <t>PAM JAYA meminta RAB dapat diberikan ke PAM JAYA sebelum pelaksanaan kontruksi</t>
  </si>
  <si>
    <t>26293/PM.01.00</t>
  </si>
  <si>
    <t xml:space="preserve">27009/KM.01.04 </t>
  </si>
  <si>
    <t>Permintaan unutk Menyampaikan Hasil Pembaruan Terhadap Dafter Aset Eksisting oleh PT. ABJ</t>
  </si>
  <si>
    <t>- PAM JAYA meminta ABJ mengirimkan Pembaharuan daftar aset serah operasi mengikuti hasil evaluasi dan rekonsiliasi antara PAM JAYA, ABJ, dan KJPP pada akhir November 2023
- ABJ diminta untuk mempercepat proses rekonsiliasi aset dan dapat segera mengirimkan pembaharuan daftar aset serah operasi
- akan dilakukan survey perihal ketidaksesuaian antara database aset dengan peta pembagian area pada beberapa lokasi
- ABJ diminta mengirimkan progres rekonsiliasi daftar aset yang sudah dilakukan sampai saat ini</t>
  </si>
  <si>
    <t>26289/KM.01.11</t>
  </si>
  <si>
    <t>Pinjam Pakai MVVSD di IPA Pulogadung &amp; Buaran milik ABJ</t>
  </si>
  <si>
    <t>sehubungan dengan kebutuhan PAM JAYA terkait peralatan MVVSD di CDC Cilincing yang kondisinya rusak, sehingga PAM JAYA meminta pinjam pakai hingga unit PAM JAYA datang dan akan dikembalikan ke Pulogadung atau Buaran</t>
  </si>
  <si>
    <t>27012/KM.01.11</t>
  </si>
  <si>
    <t>Penyampaian Tagihan Pembelian Persediaan Barang Habis Pakai</t>
  </si>
  <si>
    <t xml:space="preserve">610/PUR.05.09/UPTD-PJ2WPI </t>
  </si>
  <si>
    <t xml:space="preserve">Pembuatan Jaminan Pelaksanaan </t>
  </si>
  <si>
    <t>ABJ/DIR/EKS/12.23/0662</t>
  </si>
  <si>
    <t>Shop Drawing Lanjutan ke-2 Program Rehabilitasi Proyek Percepatan Tahun 2023</t>
  </si>
  <si>
    <t>Shop drawing 43346, 43377, 43383, 43384, 43386, 43387, 43402</t>
  </si>
  <si>
    <t>Penyampaian Laporan Bulanan Periode November 2023 Konsultan Pengawas Independen Sistem Penyediaan Air Minum DKI Jakarta</t>
  </si>
  <si>
    <t>SRT-132/INFRAS/KPI-SPAM-JAKARTA/12/2023</t>
  </si>
  <si>
    <t>ABJ/DIR/EKS/12.23/0689</t>
  </si>
  <si>
    <t>Pemberitahuan Pelaksanaan Pengecoran Dinding Reservoir B</t>
  </si>
  <si>
    <t>penyampaian pemberitahuan rencana pelaksanaan pengecoran dinding reservoir B dan mobilisasi alat berat serta permohonan izin pembongkaran pagar BRC utk akses dan penempatan concentrate pump</t>
  </si>
  <si>
    <t>- melampirkan memo desain
- melampirkan approval material
- melampirkan BOQ 
- melampirkan detail spesifikasi material yang digunakan
- shop drawing tidak lengkap
- dasar penggunaan u-ditch menggunakan lean concentrate?
- menambahkan simbol tanda panah</t>
  </si>
  <si>
    <t>- usulan penggantian perhitungan dimensi JDU
- usulan penggantian diameter yang lebih kecil
- perhitungan dimensi pipa JDU terlalu besar
- perubahan penempatan karena adanya perubahan jalur
- data perhitungan hidrolis dijadikan satu kesatuan
- pipa distribusi tidak mengikuti kaidah perhitungan hidrolis</t>
  </si>
  <si>
    <t>- ukuran, jenis kabel, dan ukuran pipa belum tergambarkan secara keseluruhan
- meminta ABJ menyesuaikan penggunaan keterangan pada gambar menjadi distribusi</t>
  </si>
  <si>
    <t>- agar dicantumkan area gombol paya dan citra
- terdapat perbedaan pengambilan angka asumsi dalam menghitung diameter pipa
- jelaskan kelas pipa yang digunakan utk memastikan diameter pipa yang dihitung adalah ID
- tabel hidrolis merupakan asli dari watergems
- perhitungan hidrolis ditunjukan minor losses</t>
  </si>
  <si>
    <t>- tidak ada cuplikan watergems yang mengindikasikan diameter dan sisa tekan 
- lahan di Mampang ditentukan sesuai dengan rapat Rabu 20/08
- peta tidak ada key map dan lokasi spesifik
- tidak ada gambar perletakan shift/pit
- tidak ada data utilitas eksisting
- tidak ada hasil soil test
- tidak disertakan metode dan desain note
- tidak ada spesifikasi mesin jacking
- utk belokan, bagaimana metode pemasangannya?
- tidak ada gambar shaft/pit
- tidak ada tipikal atau gambar DED chamber utk valve</t>
  </si>
  <si>
    <t>- meminta ABJ memperhatikan nilai tabel koefisien pada AHS dan menyesuaikan format AHS dengan standar
- meminta ABJ menambahkan referensi harga satuan
- terdapat perbedaan antara "jenis pekerjaan" dan "bahan" pada AHS
- terdapat perbedaan antara "spesifikasi material" dan "bahan" pada AHS
- meminta ABJ memberikan justifikasi terkait pembulatan nilai yang digunakan
- meminta ABJ memberikan justifikasi terkait penggunaan u-ditch K400</t>
  </si>
  <si>
    <t>- meminta ABJ membuat legenda sesuai perubahan
- meminta ABJ menggunakan kop gambar yang telah disepakati
- meminta ABJ utk mengirimkan dokumen pendukung berupa hasil analisa perhitungan hidrolis dalam format watergems
- meminta ABJ utk membedakan antara pipa eksisting dan pipa terpasang pada simbol dan diameter pipa</t>
  </si>
  <si>
    <t>- meminta ABJ melengkapi gambar peta jalur sambungan rumah
- meminta ABJ melengkapi gambar potongan memanjang
- meminta ABJ utk memberikan justifikasi atas penggunaan outside diameter 90mm</t>
  </si>
  <si>
    <t>- KPI membutuhkan dokumen yang menyatakan proyek PPKK/Kebon Kosong tidak termasuk rencana awal sehingga perlu adanya alokasi budget tambahan
- ABJ diminta mengkonfirmasikan apakah PPKK/Kebon Kosong masuk ke dalam bundling atau tidak</t>
  </si>
  <si>
    <t>- tidak boleh menggunakan item diskon
- tidak boleh menggunakan "harga digunakan"
- meminta ABJ menggunakan istilah sesuai standar PUPR 1/2022
- ditambahkan item overhead dan keuntungan 10%
- harga yang dipakai adalah setelah ditambahkan 10%
- harga satuan tidak boleh menggunakan item inflasi 
- PPN 10%
- dibuat keymap
- lengkapi narasi latar belakang
- sertakan perhitungan hidrolis</t>
  </si>
  <si>
    <t>- meminta ABJ agar menggunakan Spesifikasi Umum Bina Marga 2018 Untuk Pekerjaan Konstruksi Jalan dan Jembatan
- menyarankan ABJ penggunaan kata utilitas diganti jadi pipa
- meminta ABJ utk mendetailkan spesifikasi banner yang akan digunakan 
- meminta ABJ utk menambahkan gambar isometric plan view dan sectionnya, dan menambahkan detail perhitungan volume
- meminta ABJ utk melampirkan memo desain butterfly valve
- meminta ABJ utk melampirkan memo desain jembatan pipa</t>
  </si>
  <si>
    <t xml:space="preserve">KPI menyarankan dilakukan konsolidasi dan kesepakatan antara PAM JAYA dan ABJ utk menetapkan standar dan spesifikasi desain chamber maupun district meter </t>
  </si>
  <si>
    <t>- KPI menyerahkan keputusan kepada PAM JAYA untuk menggunakan diameter mana yang dipilih
- PAM JAYA agar memberikan keputusan thd studi sinkronisasi</t>
  </si>
  <si>
    <t>- melampirkan BOQ
- dibuatkan layout dari bak
- menambahkan spesifikasi material yang digunakan
- alur pekerjaan perbaikan dibuat detail
- mendetailkan bagian yang akan diperbaiki</t>
  </si>
  <si>
    <t>- meminta ABJ utk membuat legenda sesuai perubahan
- meminta ABJ menggunakan kop sesuai standar
- meminta ABJ utk membedakan antara pipa eksisting dan pipa terpasang pada simbol gambar dan diameter pipa
- meminta justifikasi penggunaan outside diameter 90mm</t>
  </si>
  <si>
    <t>- meminta ABJ utk menambahkan detail dimensi dan penempatan portal pada layout
- meminta ABJ utk memberikan penjelasan tertulis dan spesifikasi portal yang terpasang
- melampirkan BOQ
- meminta ABJ menjelaskan arah aliran
- menambahkan detail gambar potongan lebih jelas
- menambahkan detail penempatan finger print</t>
  </si>
  <si>
    <t xml:space="preserve">- meminta ABJ menetapkan penggunaan istilah "Grand Total" dan "Harga Yang Digunakan" 
- menyarankan ABJ menggunakan presentase overhead
- menyarankan ABJ melampirkan referensi harga satuan dibuat detail
- thrust block disesuaikan dengan perhitungan teknis
- meminta ABJ utk menambahkan diameter dan jenis pipa
- menyarankan ABJ menambahkan analisa hidrolis
- menyarankan melengkapi desain pit/shaft
- melampirkan memo desain jembatan
- memberikan justifikasi penggunaan outside 90mm
- menyesuaikan diameter pipa HDPE dengan perhitungan hidrolis pada watergems </t>
  </si>
  <si>
    <t>- meminta ABJ menggunakan kop gambar sesuai standar
- melengkapi nomor gambar
- membedakan antara garis pipa eksisting dan pipa terpasang pada legenda
- memberikan justifikasi penggunaan outside 90mm</t>
  </si>
  <si>
    <t>- menggunakan kop gambar sesuai standar
- membedakan antara garis pipa eksisting dengan pipa terpasang pada legenda</t>
  </si>
  <si>
    <t>- menambahkan gambar-gambar pada layout 
- menambahkan gambar penangkal petir 
- menambahkan halaman nomor gambar</t>
  </si>
  <si>
    <t>- melengkapi gambar arsitektur, gambar struktur, gambar MEE
- melampirkan BOQ</t>
  </si>
  <si>
    <t>- kolom ttd KPI diganti menjadi "diperiksa" atau "diketahui"
- meminta ABJ melampirkan spesifikasi material
- memperbaiki dan mencetak ulang kop gambar
- fine screen sistem diubah menjadi auto trash rack
- jelaskan apakah semua peralatan masuk ke dalam RAB
- menunjukan penempatan control panel pada layout</t>
  </si>
  <si>
    <t>- kop gambar disesuaikan dengan standar
- diperjelas prinsip kerja pengukuran menggunakan radar
- kabel komunikasi menggunakan apa?
- dimensi water level</t>
  </si>
  <si>
    <t>- penentuan diameter perpipaan mengacu pada Lampiran 9 GF
- seluruh detail junction diubah
- memberikan dokumen modelling yang digunakan sbg acuan DED
- diusulkan metode koneksinya adalah hot tapping
- diusulkan penambahan wash out di 4 titik
- perlu dijelaskan posisi pipa eksisting dan pipa rencana
- diperlukan notasi mengenai panjang dan dimensi pipa</t>
  </si>
  <si>
    <t>- keterangan jarak tinggi harus ada
- detail tinggi harus ada
- detailkan keterangan-keterangan gambar</t>
  </si>
  <si>
    <t>- setiap dead end ada washout
- persimpangan menggunakan double T
- setelah pelanggan terakhir eksisting pipa di potong tidak perlu menggunakan T
- detail dipisah karena terdapat perbedaan detail junction
- diujung saluran menggunakan washout dari utara mengerucut ke 1</t>
  </si>
  <si>
    <t>- meminta ABJ utk menambahkan detail model dan tipe
- gambar ditampilkan jenis material yang digunakan</t>
  </si>
  <si>
    <t>meminta ABJ utk dapat menampilkan posisi server SCADA, panel-panel PLC serta jalur instalasi kabel komunikasi pada gambar (single line diagram)</t>
  </si>
  <si>
    <t>- gambar harus menyesuaikan dengan pekerjaan
- judul, halaman, dan daftar isi gambar disesuaikan
- meminta ABJ untuk menambahkan detail dan spesifikasi pada gambar pompa serta melengkapi gambar DED 
- meminta ABJ menyampaikan justek terkait penambahan CAPEX
- melengkapi AHSP</t>
  </si>
  <si>
    <t>melengkapi gambar arsitektur, gambar struktur, gambar MEE, dan meminta melampirkan BOQ</t>
  </si>
  <si>
    <t>- KPI meminta salinan KepDir PAM JAYA terupdate
- KPI meminta agar mendapatkan jadwal pemasangan sambungan rumah setelah ABJ menerima KepDir terbaru
- KPI meminta mendapatkan info lokasi pemasangan sambungan rumah baru tsb untuk dapat mengawasi progres pekerjaan pemasangan NC
- KPI meminta untuk diikutsertakan dalam training keahlian pemasangan NC</t>
  </si>
  <si>
    <t>Melengkapi gambar arsitektur, struktur, MEE</t>
  </si>
  <si>
    <t xml:space="preserve">ABJ diminta untuk menyesuaikan judul gambar dengan pekerjaan yang akan dilaksanakan serta menambahkan detail bagian aksesoris yang akan direhabilitasi </t>
  </si>
  <si>
    <t>- kegiatan soil test dilaksanakan di proses DED 
- meminta ABJ melampirkan AHSP 
- meminta ABJ melengkapi gambar sesuai dengan bangunan 
- gambar DED dibuatkan dengan memperhatikan sisi arsitektur sipil
- tambahkan hasil pemeriksaan lainnya thd instalasi peralatan pompa pada reservoir</t>
  </si>
  <si>
    <t>SRT-133/INFRAS/KPI-SPAM-JAKARTA/12/2023</t>
  </si>
  <si>
    <t>Tanggapan atas Surat ABJ No. ABJ/DIR/EKS/11.23/0619 Tanggal 24 November 2023</t>
  </si>
  <si>
    <t>- berdasarkan Permen PUPR 31/2015, material on site dibobotkan sebesar 60%
- KPI merekomendasikan opsi 2 (berdasarkan usulan ABJ) untuk pembobotan pekerjaan dilakukan thd BF dan GF
- pembobotan yang diusulkan dalam hal ini hanya utk progres pekerjaan fisik atau value of work done (VOWD) dan bukan merupakan perhitungan utk nilai investasi</t>
  </si>
  <si>
    <t>ABJ/DIR/EKS/12.23/0671</t>
  </si>
  <si>
    <t>Pemberitahuan Penambahan Ruang Lingkup Peralatan Kerja &amp; Support – Biaya Persiapan IT</t>
  </si>
  <si>
    <t>ABJ/DIR/EKS/12.23/0642
ABJ/DIR/EKS/12.23/0671</t>
  </si>
  <si>
    <t>- menyampaikan revisi peralatan IT
- melampirkan tabel justifikasi teknis dan RAB</t>
  </si>
  <si>
    <t>ABJ/DIR/EKS/12.23/0672</t>
  </si>
  <si>
    <t>Penyampaian Laporan Kegiatan Pelaksanaan Proyek Brownfield dan Greenfield Periode November 2023</t>
  </si>
  <si>
    <t>Penyampaian Laporan Kegiatan Pelaksanaan Proyek Brownfield dan Greenfield Periode November 2024</t>
  </si>
  <si>
    <t>akan dilengkapi di pelaporan rutin
ABJ/DIR/EKS/12.23/0672</t>
  </si>
  <si>
    <t>ABJ/DIR/EKS/12.23/0677</t>
  </si>
  <si>
    <t>Pengiriman Risalah Rapat Pre Construction Meeting (Week 36)</t>
  </si>
  <si>
    <t>ABJ/DIR/EKS/12.23/0681</t>
  </si>
  <si>
    <t>Pemberitahuan Target Pelaksanaan FAT (Factory Acceptance Test) Atas Pengadaan Material dan Peralatan Utama</t>
  </si>
  <si>
    <t>SRT-123/INFRAS/KPI-SPAM-JAKARTA/12/2023
ABJ/DIR/EKS/12.23/0681</t>
  </si>
  <si>
    <t xml:space="preserve">ABJ menyampaikan estimasi jadwal pelaksanaan FAT untuk pengadaan material dan peralatan utama dimana jadwal tsb masih tentative </t>
  </si>
  <si>
    <t>ABJ/DIR/EKS/12.23/0683</t>
  </si>
  <si>
    <t>Pemberitahuan Uji Pengoperasian Paket 02, Kode Program 02004, Pemasangan Sistem VSD Pompa Backwash 55 kw Buaran</t>
  </si>
  <si>
    <t>Uji Pengoperasian 02004</t>
  </si>
  <si>
    <t>ABJ/DIR/EKS/12.23/0674</t>
  </si>
  <si>
    <t>Revisi DED SPAM Buaran 3 Hilir (Jalur P4, P6, P11, dan P12)</t>
  </si>
  <si>
    <t>usulan perubahan jalur P4, P6, P11, dan P12</t>
  </si>
  <si>
    <t>ABJ/DIR/EKS/12.23/0678</t>
  </si>
  <si>
    <t>Pengiriman Pembaharuan Dokumen Desain Akhir SPAM Buaran 3 Hulu</t>
  </si>
  <si>
    <t>Pembaharuan DED warehouse dan office ABJ</t>
  </si>
  <si>
    <t>ABJ/DIR/EKS/12.23/0690</t>
  </si>
  <si>
    <t>Undangan FGD Informasi Kegiatan IPA Buaran 3</t>
  </si>
  <si>
    <t>Undangan FGD Informasi Kegiatan IPA Buaran 4</t>
  </si>
  <si>
    <t>ABJ/DIR/EKS/12.23/0687</t>
  </si>
  <si>
    <t>Tanggapan Atas Surat PAM Jaya No. 26289/KM.01.11 tanggal 6 Desember 2023</t>
  </si>
  <si>
    <t>ABJ mengajukan BA untuk dibahas dan disepakati bersama</t>
  </si>
  <si>
    <t>ABJ/DIR/EKS/12.23/0698</t>
  </si>
  <si>
    <t>Permohonan Dispensasi Kendaraan Angkutan Bahan Kimia selama Periode Nataru</t>
  </si>
  <si>
    <t>ABJ mengajukan kepada PAM JAYA bantuan untuk memfasilitasi ABJ untuk mendapatkan dispensasi dari instansi terkait selama pembatasan periode pembatasan Nataru</t>
  </si>
  <si>
    <t>ABJ/DIR/EKS/12.23/0663</t>
  </si>
  <si>
    <t>Permohonan Diskusi Bersama</t>
  </si>
  <si>
    <t>permintaan diskusi mengenai 
1. master schedule
2. metodologi pemasangan pipa dengan trenchless
3. scope proyek sesuai dengan desain dasar
4. metode penyambungan sambungan rumah
5. biaya persiapan
6. spesifikasi teknis pipa HDPE
7. hal-hal lain termasuk model keuangan yang berdampak pada keuangan PAM JAYA</t>
  </si>
  <si>
    <t>Angelika
Pauji</t>
  </si>
  <si>
    <t>Angelika
Johnson</t>
  </si>
  <si>
    <t>Angelika
Hendro</t>
  </si>
  <si>
    <t>ABJ/DIR/EKS/12.23/0682</t>
  </si>
  <si>
    <t>Pengiriman Dokumen Memo Desain dan Spesifikasi Teknis IPA Buaran 3 Hulu</t>
  </si>
  <si>
    <t>ABJ/DIR/EKS/12.23/0685</t>
  </si>
  <si>
    <t>DED dan RAB Perluasan Jaringan Untuk Sambungan Baru</t>
  </si>
  <si>
    <t>menyampaikan DED dan RAB untuk
- Pondok indah town house
- kalibaru barat
- sunter jaya
- mundari gg. Mushola
- permata buana
- Pergudangan
- duta buntu
- vikamas
- cluster AA8 residence
RAB yg disampaikan menggunakan harga satuan 2024
apabila ada perubahan, dapat dilakukan dan disepakati pada PCM</t>
  </si>
  <si>
    <t>ABJ/DIR/EKS/12.23/0686</t>
  </si>
  <si>
    <t>Permohonan Penggantian Spesifikasi Material Steel</t>
  </si>
  <si>
    <t>- spesifikasi pipa pada lampiran 9 GF untuk pipa di bidang minyak dan gas, sedangkan kebutuhan pipa di lingkungan WTP membutuhkan pipa diameter minimal 900 mm
- mengingat kebutuhan pipa untuk Buaran 3 hulu sedikit maka berpotensi pipa tidak bisa dibuat oleh pabrik KHI dan indal
- mengajukan penggantian spesifikasi dari standar API menjadi AWWA atau setara</t>
  </si>
  <si>
    <t>ABJ/DIR/EKS/12.23/0652</t>
  </si>
  <si>
    <t>Pengiriman dan Pengujian Program 42306 Penggantian Trafo 2x 2000 kVa ke 2x 4000 kVa</t>
  </si>
  <si>
    <t>untuk menghindari trafo tidak dapat diterima di lokasi proyek sebelum 29/12 maka ABJ mengajukan agar visit FAT ditiadakan dan diganti dengan SAT</t>
  </si>
  <si>
    <t>ABJ/DIR/EKS/12.23/0688</t>
  </si>
  <si>
    <t>Shop Drawing Proyek Rehabilitasi Paket 37</t>
  </si>
  <si>
    <t>Shop drawing 37293</t>
  </si>
  <si>
    <t>ABJ/DIR/EKS/12.23/0692</t>
  </si>
  <si>
    <t>Pemberitahuan Uji Pengoperasian Pekerjaan Rehabilitasi – Paket 02</t>
  </si>
  <si>
    <t>Uji pengoperasian 02008 dan 02006</t>
  </si>
  <si>
    <t>ABJ/DIR/EKS/12.23/0693</t>
  </si>
  <si>
    <t>Pembaharuan DED dan RAB Sambungan Baru a.n Lukman Salim (Jl. Batu Wadas)</t>
  </si>
  <si>
    <t>Pembaharuan DED dan RAB Sambungan Baru a.n Lukman Salim (Jl. Batu Wadas)
RAB yg disampaikan menggunakan harga satuan 2024
apabila ada perubahan, dapat dilakukan dan disepakati pada PCM</t>
  </si>
  <si>
    <t>ABJ/DIR/EKS/12.23/0694</t>
  </si>
  <si>
    <t>Pemberitahuan Uji Pengoperasian Pekerjaan Rehabilitasi – Paket 23</t>
  </si>
  <si>
    <t>Uji pengoperasian 23188 dan 23189</t>
  </si>
  <si>
    <t>ABJ/DIR/EKS/12.23/0695</t>
  </si>
  <si>
    <t>Shop Drawing Lanjutan ke-3 Program Rehabilitasi Proyek Percepatan Tahun 2023</t>
  </si>
  <si>
    <t>Shop Drawing Lanjutan ke-3 Program Rehabilitasi Proyek Percepatan Tahun 2024</t>
  </si>
  <si>
    <t>ABJ/DIR/EKS/12.23/0697</t>
  </si>
  <si>
    <t>Detil Atas RAB Typical Sambungan Rumah Tahun 2023 dan 2024</t>
  </si>
  <si>
    <t>Sudah ada RAB SR yang dikirimkan bulan April 2023 bersamaan revisi Hilir]
ABJ/DIR/EKS/12.23/0697</t>
  </si>
  <si>
    <t>Menyampaikan detil RAB SR tahun 2023 2024</t>
  </si>
  <si>
    <t xml:space="preserve">081/S/DIR/XII/2023 </t>
  </si>
  <si>
    <t>Surat Pemberitahuan Pemesanan Pipa DCI Buaran 3 Hulu</t>
  </si>
  <si>
    <t xml:space="preserve">Bestindo Putra Mandiri </t>
  </si>
  <si>
    <t>BPM telah melakukan pemesanan pipa DCI sepanjang +- 8150 m dengan estimasi selambat2nya datang 19/01/24</t>
  </si>
  <si>
    <t xml:space="preserve">Penyampaian Hasil Inspeksi K3 IPA Pulogadung </t>
  </si>
  <si>
    <t>terdapat 28 temuan K3 dan 8 temuan housekeeping, ABJ diminta mengirimkan rencana perbaikan</t>
  </si>
  <si>
    <t>2 minggu setelah diterima (03/01/24)</t>
  </si>
  <si>
    <t>27580/KH.00.11</t>
  </si>
  <si>
    <t>Partisipasi Sponsorship dalam rangka HUT PAM JAYA ke 101 tahun &amp; Employee Gathering</t>
  </si>
  <si>
    <t>27826/HP.00.12</t>
  </si>
  <si>
    <t>Permohonan Ijin Dispensasi Angkutan Selama Natal dan Tahun Baru 2024</t>
  </si>
  <si>
    <t>ABJ/DIR/EKS/12.23/0709</t>
  </si>
  <si>
    <t>Pelaksanaan Site Acceptance Test (SAT) Paket 42, Kode Program 42306 Penggantian trafo 2x2000kVA ke 2x4000kVA Pejompongan 1</t>
  </si>
  <si>
    <t xml:space="preserve">Pelaksanaan SAT 42306 pada 22/12 </t>
  </si>
  <si>
    <t>ABJ/DIR/EKS/12.23/0701</t>
  </si>
  <si>
    <t>Tanggapan Atas Surat PAM JAYA No. 26931/KM.02.07 Tanggal 12 Desember 2023 Mengenai Sanksi Denda atas Kegagalan Kinerja Bulan Juni - Oktober 2023</t>
  </si>
  <si>
    <t>ABJ/DIR/EKS/10.23/0536
ABJ/DIR/EKS/12.23/0701</t>
  </si>
  <si>
    <t>- besaran denda Juni - Okt 2023 versi PAM JAYA adalah 9.798.969.184 telah diperhitungkan dgn tagihan air curah ABJ periode November
- perhitungan dendan PAM JAYA pada bulan November tidak diartikan sbg persetujuan ABJ thd besaran denda Juni, Juli, dan Okt versi PAM JAYA
- Ada beberapa hal yang perlu didiskusikan
- pengenaan denda mingguan tetap sesuai ketentuan PKS BF
- diskusi lebih lanjut terkait denda Juni, Juli, dan Okt</t>
  </si>
  <si>
    <t>27537/KM.01.11</t>
  </si>
  <si>
    <t xml:space="preserve">Pelaksanaan Konstruksi Jaringan Pipa di Citra Garden City Pegadungan </t>
  </si>
  <si>
    <t>Permohonan Bantuan Implementasi Penggunaan Smart Water Meter</t>
  </si>
  <si>
    <t>27538/PA.02.01</t>
  </si>
  <si>
    <t>Pemasangan jaringan pipa air minum di Citra Garden City Pegadungan dapat segera dan secepatnya dilaksanakan</t>
  </si>
  <si>
    <t>permintaan memfasilitasi rencana implementasi penggunaan smart water meter diameter 15 mm (1/2 inch) dan memohon izin untuk melakukan uji coba ke pelanggan PAM JAYA</t>
  </si>
  <si>
    <t>SRT-135/INFRAS/KPI-SPAM-JAKARTA/12/2023</t>
  </si>
  <si>
    <t>Hasil Pemeriksaan dan Tanggapan atas Surat ABJ No. ABJ/DIR/EKS/11.23/0611 tanggal 21 November 2023</t>
  </si>
  <si>
    <t>minta persetujuan
SRT-135/INFRAS/KPI-SPAM-JAKARTA/12/2023</t>
  </si>
  <si>
    <t>Program
02004: catatan agar ditambahkan detail kapasitas VSD dan pompa pada gambar ABD
02008: OK
02014: penulisan gambar front view panel P - Penerangan Luar diganti dengan Panel Penerangan Lab
12086: pada ABD gambar front view diberi tanda cloud dan membedakan antara komponen eksisting dan komponen yang diganti
12087: di lapangan trigger antara alarm lama dan fire alarm baru dan pada ABD ditunjukan connect syncronnya
12088: ditambahkan indikator lampu on/off utk menunjukan status panel
12089: ditambahkan indikator lampu on/off utk menunjukan status panel
12091: OK
12092: ditunjukan posisi komponen yg diganti pada gambar
42335: HUB switch 5 port / 6 port?
21175 dan 21178: agar ditambahkan tabel material, volume, dan spek material; ada judul gambar yg tidak sesuai; gambar skematik instalasi ditambahkan
42307: agar ditambahkan tabel material, volume, dan spesifikasi material; agar ditambahkan gambar valve dan gambar skematik
42312 dan 42313: OK</t>
  </si>
  <si>
    <t>SRT-136/INFRAS/KPI-SPAM-JAKARTA/12/2023</t>
  </si>
  <si>
    <t>Tanggapan atas Surat ABJ No. ABJ/DIR/EKS/12.23/0646 tanggal 6 Desember 2023</t>
  </si>
  <si>
    <t>- ABJ agar memastikan dimensi pipa yang akan dipasang sudah sesuai dengan analisa hidrolis
- melampirkan data pendukung terkait ketersediaan air di lokasi tsb utk memastikan suplai ketersediaan air utk pelanggan eksisting tidak berkurang akibat pipa2 baru
- menambahkan detail dan volume mutu beton thrust block yang digunakan</t>
  </si>
  <si>
    <t>SRT-137/INFRAS/KPI-SPAM-JAKARTA/12/2023</t>
  </si>
  <si>
    <t>Hasil Pemeriksaan dan Tanggapan atas Surat ABJ No. ABJ/DIR/EKS/11.23/0649 tanggal 6 Desember 2023</t>
  </si>
  <si>
    <t>minta persetujuan PAM JAYA
SRT-137/INFRAS/KPI-SPAM-JAKARTA/12/2023</t>
  </si>
  <si>
    <t>Shop drawing 07058, 27216, dan 30223 OK</t>
  </si>
  <si>
    <t>SRT-138/INFRAS/KPI-SPAM-JAKARTA/12/2023</t>
  </si>
  <si>
    <t>Tanggapan atas Surat ABJ No. ABJ/DIR/EKS/11.23/0620 tanggal 24 November 2023</t>
  </si>
  <si>
    <t>minta persetujuan
SRT-138/INFRAS/KPI-SPAM-JAKARTA/12/2023</t>
  </si>
  <si>
    <t>KPI memohon kepada PAM JAYA agar menindaklanjuti layout site plan HC training dan lapangan tenis - relokasi dari area IPA Buaran ke area PAM JAYA di Jatinegara (Penas)</t>
  </si>
  <si>
    <t>ABJ/DIR/EKS/12.23/0710</t>
  </si>
  <si>
    <t>- ABJ menyampaikan bahwa ABJ akan memproses pengadaan alat berat yakni 3 unit mobil crane
- ABJ meminta beberapa data pendukung</t>
  </si>
  <si>
    <t>ABJ/DIR/EKS/12.23/0713</t>
  </si>
  <si>
    <t>Perbaikan Insidentil Dilatasi Reservoir dan Pemotongan Pohon diatas Bangunan Reservoir sisi Barat IPA Pulogadung</t>
  </si>
  <si>
    <t>- kualitas kekeruhan air bersih IPA Pulogadung meningkat menjadi 0.9 - 1 NTU 
- terdeteksi indikasi adanya pencemaran akibat dilatasi reservoir
- ABJ memandang perlu adanya perbaikan thd dilatasi
- ABJ akan mengalokasikan keseluruhan biaya ke dalam budget project Capex 2024</t>
  </si>
  <si>
    <t>ABJ/DIR/EKS/12.23/0718</t>
  </si>
  <si>
    <t>Pekerjaan Penggantian dan Perawatan Peralatan Produksi IPA Pejompongan 1 dan 2</t>
  </si>
  <si>
    <t>- akan melakukan pekerjaan penggantian peralatan produksi yang dapat menyebabkan pemadaman di IPA Pejompongan 1 dan 2
- Pekerjaan penggantian peralatan produksi tsb tgl 28/11 dan 29/11
- pekerjaan pada 28/11 berpotensi Pejompongan 1 mengalami pemadaman 25 menit 
- pekerjaan pada 29/11 berpotensi Pejompongan 1 mengalami pemadaman 5,5 jam dan Pejompongan 2 mengalami pemadaman 3,5 jam</t>
  </si>
  <si>
    <t>ABJ/DIR/EKS/12.23/0705</t>
  </si>
  <si>
    <t>Shop Drawing Lanjutan ke-4 Program Rehabilitasi Proyek Percepatan Tahun 2023</t>
  </si>
  <si>
    <t>Shop Drawing Lanjutan ke-4 Program Rehabilitasi Proyek Percepatan Tahun 2024</t>
  </si>
  <si>
    <t>ABJ/DIR/EKS/12.23/0704</t>
  </si>
  <si>
    <t>Shop drawing proyek rehabilitasi paket 02, 15, 22, dan 30</t>
  </si>
  <si>
    <t>Shop Drawing 02014, 15142, 22181, 22183, 30235</t>
  </si>
  <si>
    <t xml:space="preserve">27542/TK.00.02 </t>
  </si>
  <si>
    <t>ABJ/DIR/EKS/12.23/0712</t>
  </si>
  <si>
    <t>Pembaharuan Rencana Anggaran Biaya (RAB) SPAM Jatiluhur Hilir – Jalur A2.2 dan Jalur B03 (Revisi 02)</t>
  </si>
  <si>
    <t>ABJ/DIR/EKS/12.23/0716</t>
  </si>
  <si>
    <t>Pengiriman Risalah Rapat Pre Construction Meeting (Week 38)</t>
  </si>
  <si>
    <t>ABJ/DIR/EKS/12.23/0711</t>
  </si>
  <si>
    <t>Perubahan Metode Pemasangan Pipa Air Bersih Proyek Bundling</t>
  </si>
  <si>
    <t>KPI untuk melakukan reviu perubahan metode pemasangan pipa air bersih proyek bundling</t>
  </si>
  <si>
    <t>28187/KM.01.1</t>
  </si>
  <si>
    <t>Tanggapan atas Surat ABJ No. ABJ/DIR/EKS/12.23/0668 tanggal 11 Desember terkait Pemenuhan Kewajiban Penyetoran Ekuitas oleh ABJ pada Tahun Pertama sesuai dengan Model Keuangan</t>
  </si>
  <si>
    <t>ABJ diminta tetap melakukan penyetoran ekuitas tahun ke 1 secara penuh paling lambat 31/12</t>
  </si>
  <si>
    <t>ABJ/DIR/EKS/12.23/0728</t>
  </si>
  <si>
    <t>Pengiriman Desain Akhir SPAM Jatiluhur Hilir (Koneksi Pipa Jatiluhur PUPR – Pipa Eksisting)</t>
  </si>
  <si>
    <t>- 24ABJ.NPPJT055JR1 Cakung Cilincing
- 24ABJ.NPPJT055JR2 Rawa Bebek
- 24ABJ.NPPJT70JR5 BKT - Ujung Menteng
- 24ABJ.NPPJT70JR9 Jl Rorotan 1 (Al-Wathoniyah)</t>
  </si>
  <si>
    <t>ABJ/DIR/EKS/12.23/0729</t>
  </si>
  <si>
    <t>Pengiriman Dokumen Desain Akhir SPAM Jatiluhur Hilir - Ciliwung Hilir</t>
  </si>
  <si>
    <t>- 24ABJ.NPPJTCLW010JR TMCL-10
- 24ABJ.NPPJTCLW011JR TMCL-11
- 24ABJ.NPPJTCLW012JR TMCL-12
- 24ABJ.NPPJTS011CLW.01JR CLW S011.01
- 24ABJ.NPPJTS011CLW.02JR CLW S011.02
- 24ABJ.NPPJTS011CLW.03JR CLW S011.03
- 24ABJ.NPPJTS011CLW.04JR CLW S011.04
- 24ABJ.NPPJTS001CLW.01JR CLW S001.01
- 24ABJ.NPPJTS001CLW.02JR CLW S001.02
- 24ABJ.NPPJTS001CLW.03JR CLW S001.03</t>
  </si>
  <si>
    <t>28185/KM.03.00</t>
  </si>
  <si>
    <t>Surat Tanggapan atas Surat PT Air Bersih Jakarta No. ABJ/DIR/EKS/12.23/0638 perihal Gangguan Koneksi SCADA di IPA Pejompongan 1</t>
  </si>
  <si>
    <t>- adanya gangguan SCADA merupakan masalah yang terjadi di internal dan seharusnya menjadi kendali ABJ
- ABJ harus segera melakukan tindakan perbaikan dan tindakan pencegahan agar tidak terjadi gangguan
- PAM JAYA akan tetap menggunakan data download dari SCADA kecuali 4 data yang disampaikan dalam surat ABJ 0638</t>
  </si>
  <si>
    <t>28183/KM.03.03</t>
  </si>
  <si>
    <t>- trafo 1 20 kV, nilai break down voltage (BDV) sudah berada dibawah minimum yang diperbolehkan yaitu 30 kV
- penggantian trafo 20 kV sudah termasuk dalam list project cyclical maintenance dan PAM JAYA menyetujui penggantian tsb
- pekerjaan penggantian trafo 1 - 20 kV dijadwalkan ulang 28/12 setelah 22:00 mengingat pd 29/12 baru mulai pembacaan meter utk corporate costumer di area regional pusat
- PAM JAYA menyetujui pemadamaan sesaat IPA Pejompongan 1 selama 25 menit
- PAM JAYA tdk akan mentolerir apabila pemadaman berlangsung lebih dr 25 menit</t>
  </si>
  <si>
    <t>28186/KM.01.11</t>
  </si>
  <si>
    <t>Tanggapan atas Surat ABJ No. ABJ/DIR/EKS/11.23/0618 tentang Pelaksanaan Pekerjaan Penyekatan Area Lantai 2 Gedung Operasional IPA Buaran</t>
  </si>
  <si>
    <t>- PAM JAYA bersedia meminjamkan sebagian area lantai 2 gedung operasional sesuai dengan shop drawing dan memberikan izin kepada ABJ utk melakukan penyekatan di area tsb serta meminta ABJ utk melakukan relokasi 3 unit AC eksisting ke area office PAM JAYA sesuai risalah rapat 08/12
- periode peminjaman sebagian area lantai 2 gedung operasional IPA Buaran tsb sampai dengan proyek pembangunan kantor di IPA Buaran 3 selesai</t>
  </si>
  <si>
    <t>26420/KM.03.03</t>
  </si>
  <si>
    <t>26653/KM.03.03</t>
  </si>
  <si>
    <t>penyampaian pumping regime target keluaran IPA</t>
  </si>
  <si>
    <t>ABJ/DIR/EKS/12.23/0719</t>
  </si>
  <si>
    <t>ABJ/DIR/EKS/12.23/0717</t>
  </si>
  <si>
    <t>Tanggapan atas Surat Pam Jaya No. 18248/PP.03.00 tanggal 20 Sept 2023 dan 27542/IK.00.02 tanggal 18 Desember 2023</t>
  </si>
  <si>
    <t>- ABJ sejak 08/12 pasca verifikasi bersama telah melakukan pembacaan pressure line jakarta menggunakan pressure gauge di manifold, dikarenakan adanya perbedaan pembacaan pressure antara pressure gauge di manifold dan pembacaan SCADA dengan deviasi mencapai 0.09 bar
- pumping regime untuk titik manifold jakarta sejak verifikasi bersama menggunakan acuan nilai manual pressure gauge di manifold, maka ABJ sudah melakukan monitoring pembacaan sampai dengan 15/12 jam 18:00, selanjutnya ABJ mulai menerapkan acuan pumping regime berdasarkan pembacaan melalui SCADA
- berdasarkan hasil pengecekan manual periode pasca verifikasi sampai 15/12 memenuhi target pumping regime</t>
  </si>
  <si>
    <t>- dari total 74 temuan, sudah selesai ditindaklanjuti sebanyak 47 temuan sedangkan 27 temuan sedang dalam proses penyelesaian
- ABJ melampirkan jadwal simulasi tanggap darurat utk tahun 2024</t>
  </si>
  <si>
    <t>ABJ/DIR/EKS/12.23/0720</t>
  </si>
  <si>
    <t>Dampak Petir Terhadap Peralatan Produksi IPA Pejompongan 1</t>
  </si>
  <si>
    <t>25/12 terjadi hujan deras, angin kencang, dan petir besar sehingga terjadi kejadian kerusakan instrumen/sensor pada raw water dan sistem klorin sbg dampak petir besar yang terjadi di IPA Pejompongan 1 telah berdampak pada nilai pembacaan di online analyzer SCADA tidak akurat dimana berada diluar range 0.8 sd 1 mg/l</t>
  </si>
  <si>
    <t>ABJ/DIR/EKS/12.23/0722</t>
  </si>
  <si>
    <t>Pengiriman Daftar Program Tahun 2023 Percepatan (Paket 43)</t>
  </si>
  <si>
    <t>terdapat 53 program untuk paket 43</t>
  </si>
  <si>
    <t>ABJ/DIR/EKS/12.23/0723</t>
  </si>
  <si>
    <t>uji pengoperasian 26202, 26203, 26213</t>
  </si>
  <si>
    <t>ABJ/DIR/EKS/12.23/0725</t>
  </si>
  <si>
    <t>Pemberitahuan Rencana Pengecoran Plat Atap Bangunan Khlorin dan Warehouse,  Dinding Sekat dan Dinding Ruang Pompa Reservoir B</t>
  </si>
  <si>
    <t>terlampir jadwal pelaksanaan, layout area, metode kerja, dan daftar alat berat atau kendaraan serta ABJ memohon izin pembongkaran pagar BRC utk akses dan penempatan conrete pump yang menunjang pelaksanaan pekerjaan</t>
  </si>
  <si>
    <t>ABJ/DIR/EKS/12.23/0727</t>
  </si>
  <si>
    <t>Tanggapan atas Surat PAM JAYA No.28187/KM.01.11 tanggal 27 Desember 2023</t>
  </si>
  <si>
    <t>Bahtera</t>
  </si>
  <si>
    <t>28293/KM.01.11</t>
  </si>
  <si>
    <t>Tanggapan atas Surat ABJ perihal Pengiriman dan Pengiriman Lanjutan Dokumen Desain Akhir Program Rehabilitasi Tahun 2024</t>
  </si>
  <si>
    <t>- 44184: terdapat ketidaksesuaian umur peralatan yang disampaikan pd justek yg menyebabkan peralatan mekanikal yg baru berumur &lt;10 tahun dan dalam kondisi masih beroperasi dgn baik akan dilakukan penggantian oleh ABJ dan terdapat kesalahan pd type valve eksisting
- 44188, 44207, 44210: terdapat peralatan mekanikal dgn umur aset &lt;10th akan tetapi disampaikan dalam kondisi rusak yg akan dilakukan penggantian oleh ABJ
- 44015, 44016: ABJ tidak dapat menjelaskan dengan pasti lokasi penempatan
- justek pd setiap program disampaikan hanya secara kualitatif, perlu justifikasi kuantitatif
- ABJ belum dapat menyampaikan AHS 
- ABJ belum dapat menyampaikan perihal pemenuhan kewajiban TKDN pada dokumen kerangka acuan kerja dalam desain akhir</t>
  </si>
  <si>
    <t xml:space="preserve">27230/KM.03.03 </t>
  </si>
  <si>
    <t>27349/KM.03.03</t>
  </si>
  <si>
    <t>ABJ/DIR/EKS/12.23/0726</t>
  </si>
  <si>
    <t>Pembaharuan DED dan RAB Sambungan Baru Jl. Kebahagiaan dan Jl. Pluit Raya</t>
  </si>
  <si>
    <t xml:space="preserve">085/BPM-B3Hulu/XII/2023 </t>
  </si>
  <si>
    <t>Surat Pemberitahuan Perubahan Metode Kerja Pipa Air Baku SPAM B3 Hulu</t>
  </si>
  <si>
    <t>- BPM akan melakukan perubahan metode kerja di Buaran 3 hulu menjadi open cut, microtunneling, dan zingker berdasarkan hasil survey dan kunjungan lapangan dan sesuai dengan perizinan andalalin dishub kota bekasi</t>
  </si>
  <si>
    <t>ABJ/DIR/EKS/12.23/0732</t>
  </si>
  <si>
    <t>Tindak Lanjut atas Surat ABJ No.: ABJ/DIR/EKS/12.23/0727</t>
  </si>
  <si>
    <t xml:space="preserve">- penyetoran ekuitas sesuai dengan lampiran 4 seharusnya dapat dilakukan dalam kondisi2 sebagaimana disebutkan dalam surat ABJ 0727 telah terpenuhi
- ABJ telah melakukan peningkatan modal pasar
- MI telah melakukan peningkatan modal ditempatkan dan disetor
- per tanggal surat ini, total modal ditempatkan dan disetor dalam ABJ menjadi 2T
- melampirkan salinan akta ABJ terkait perubahan modal
- PAM JAYA berkewajiban untuk memenuhi komitmen pembayaran KBA </t>
  </si>
  <si>
    <t>Peta informasi</t>
  </si>
  <si>
    <t>Survey pelanggan</t>
  </si>
  <si>
    <t>program alih daya &amp; dukungan teknis</t>
  </si>
  <si>
    <t>PKS</t>
  </si>
  <si>
    <t>Aset</t>
  </si>
  <si>
    <t>Teguran</t>
  </si>
  <si>
    <t>Izin</t>
  </si>
  <si>
    <t>Rapat</t>
  </si>
  <si>
    <t>GIS</t>
  </si>
  <si>
    <t>ABJ/DIR/EKS/12.23/0707</t>
  </si>
  <si>
    <t>Lanjutan perawatan peralatan produksi IPA Pejompongan 1</t>
  </si>
  <si>
    <t>- 09/12 dan 16/12 telah melakukan perawatan beberapa peralatan
- pekerjaan accelator no 3 dan 5 baru selesai sebagian karena ABJ membutuhkan waktu tambahan utk menyelesaikan pekerjaan tsb yg akan dilakukan pd 23/12 utk no 3 dan 06/01/24 utk no 5 dengan durasi 15 jam
- potensi resiko beresiko berkurangnya pemompaan IPA Pejompongan 1</t>
  </si>
  <si>
    <t>Metode kerja</t>
  </si>
  <si>
    <t>Pumping regime</t>
  </si>
  <si>
    <t>Desain akhir</t>
  </si>
  <si>
    <t>Operasional</t>
  </si>
  <si>
    <t>Perbaikan insidentil</t>
  </si>
  <si>
    <t>Gangguan</t>
  </si>
  <si>
    <t>Ekuitas</t>
  </si>
  <si>
    <t>DED</t>
  </si>
  <si>
    <t>Shop drawing</t>
  </si>
  <si>
    <t>- ABJ diminta melengkapi data detail berupa panjang pipa dan ukurannya, volume reservoir, dll
- terdapat perbedaan jumlah sambungan baru, ABJ diminta utk mengirimkan potensi sambungan baru secara detail utk masing-masing PC/PA
- ABJ diminta untuk menyatakan kesetimbangan air yang digunakan
- ABJ diminta mengirimkan pemodelan yang digunakan dalam justifikasi studi sinkronisasi sesuai alokasi suplai yang disampaikan dengan tidak merubah desain dasar
- ABJ diminta utk mengirimkan pemodelan yang digunakan
- ABJ diminta utk merevisi studi sinkronisasi dan mengirimkan data dengan segera</t>
  </si>
  <si>
    <t>ABJ/DIR/EKS/12.23/0731</t>
  </si>
  <si>
    <t>Pembaharuan Daftar Aset Eksisting Hasil Rekonsiliasi</t>
  </si>
  <si>
    <t>28130/PM.01.01</t>
  </si>
  <si>
    <t>28374/KM.03.04</t>
  </si>
  <si>
    <t>Penyampaian Hasil Permohonan Surat Izin Pengusahaan Sumber Daya Air (SIPSDA) Saluran Tarum Barat B.tb 45a Kota Bekasi</t>
  </si>
  <si>
    <t>PAM JAYA melampirkan surat izin pengusahaan sumber daya air yang diberikan oleh PUPR</t>
  </si>
  <si>
    <t>28373/KM.02.18</t>
  </si>
  <si>
    <t>28006/PA.00.16</t>
  </si>
  <si>
    <t>PAM JAYA menginformasikan lahan Distamhut yang dapat dijadikan lahan penempatan tanah galian pembangunan buaran 3 hulu</t>
  </si>
  <si>
    <t>28184/KM.01.11</t>
  </si>
  <si>
    <t>Penyampaian Tagihan Sewa Peralatan Laboratorium dan Produksi</t>
  </si>
  <si>
    <t>ABJ/DIR/EKS/12.23/0730</t>
  </si>
  <si>
    <t>Pengiriman Dokumen Desain Akhir SPAM Karian Serpong Hilir - Pesanggrahan Hilir</t>
  </si>
  <si>
    <t>TMPSG 01,02, 02A, 03, 04, 05, 06, 07, 08
PSG S006.01 - .18
PSG SN03.01 - .04</t>
  </si>
  <si>
    <t>ABJ/DIR/EKS/01.24/0003</t>
  </si>
  <si>
    <t>Tanggapan Standard Operational Procedure (SOP) Pengawasan Proyek Skema Bundling PAM JAYA</t>
  </si>
  <si>
    <t>ABJ/DIR/EKS/01.24/0005</t>
  </si>
  <si>
    <t>Pengiriman Risalah Rapat Pre Construction Meeting (Week 39)</t>
  </si>
  <si>
    <t>Selesai dilaksanakan dan dittd bersama tgl 20/11</t>
  </si>
  <si>
    <t>bangunan parkir motor sudah selesai, bangunan warehouse dan testbench sedang berlangsung</t>
  </si>
  <si>
    <t>dalam pelaksanaan checklist tgl 03/01/23, PAM JAYA (melalui pit GM - GS) mengajukan 3 lokasi penempatan bangunan dan akan disampaikan dalam weekly 09/01/24</t>
  </si>
  <si>
    <t>ABJ/DIR/EKS/01.24/0009</t>
  </si>
  <si>
    <t>Tanggapan Surat PAM Jaya No. 25444/KM.02.03 tanggal 30 November 2023 terkait Penjelasan Detail Gangguan Suplai Air Baku PJT 2 dan Kondisi Cadangan Air di Reservoir</t>
  </si>
  <si>
    <t>- gangguan suplai air baku PJT2 diakibatkan karena adanya pemadaman listrik
- selama gangguan tsb, suplai air baku hanya dibantu dengan gravitasi dengan debit 800 lps (estimasi suplai 21%)
- durasi gangguan tsb efektifnya hingga 230 menit sehingga mengakibatkan aktual suplai air baku PJT2 turun dalam kapasitas 41.400 m3
- frekuensi gangguan terjadi sebanyak 5x sejak 00:45 sd 05:50 
- aktual level klender IPA Pejompongan 2 selama gangguan berada di level ideal
- suplai air baku dari banjir kanal 2 sudah dimaksimalkan dgn kondisi air baku BK
ABJ sudah berkoordinasi dgn PAM JAYA melakukan balancing debit</t>
  </si>
  <si>
    <t>ABJ/DIR/EKS/01.24/0007</t>
  </si>
  <si>
    <t>Gangguan Pasokan Listrik PLN di IPA Buaran 1 dan 2, IPA Pulogadung, IPA Pejompongan 1 dan IPA Pejompongan 2 pada 27 Desember 2023</t>
  </si>
  <si>
    <t>27/12 terjadi gangguan pasokan listrik trip sesaat jam 17:19 akibat gangguan pada sistem sutet TMBUN-CBNOG yang berdampak pada ketidaktercapaian tekanan serta penurunan suplai di IPA pukul 17:19 - 17:30</t>
  </si>
  <si>
    <t>ABJ/DIR/EKS/01.24/0008</t>
  </si>
  <si>
    <t>Pengiriman Dokumen Desain Akhir Proyek Greenfield 2024</t>
  </si>
  <si>
    <t xml:space="preserve">- 16 paket Trunk main
- 4 paket pipa distribusi termasuk sambungan rumah
- biaya proyek GF 2024 1,91 T </t>
  </si>
  <si>
    <t>ABJ/DIR/EKS/01.24/0010</t>
  </si>
  <si>
    <t>Permohonan Data dan Dokumen Pendukung Peningkatan Daya Listrik IBP Halim dan CDC Clincing</t>
  </si>
  <si>
    <t>ABJ/DIR/EKS/01.24/0014</t>
  </si>
  <si>
    <t>- bonavista residence
- gaharu
- PT talanoa oase mulia
- PT toyota housing indonesia
- AMD duri kosambi
- Kp baru Gg Ampel
- kembangan raya 
- mutiara kedoya
- premier pavilion
- semanan jaya residence
- perumahan BNI
- Kp warung jengkol
- petukangan
- kp jembatan
- rawa bebek gg h salim
- jl sungai kendal + jl sarang bango + jl malaka
- green garden
- dato tonggara iii
- pilar 2
- vikamas tengah 4
- klingkit raya residence
- pt lumas jaya industri
- pt honda mugen
- arief setiawan
- green garden residence
- andrew surya wijaya
- pesing gadog
- ida fitriyah</t>
  </si>
  <si>
    <t>ABJ/DIR/EKS/01.24/0012</t>
  </si>
  <si>
    <t>Pembaharuan DED &amp; RAB PPKK Kebon Kosong – Paket 3 dan Paket 4 (Revisi 03)</t>
  </si>
  <si>
    <t>- Menyampaikan hasil investigasi dan tindak lanjut dari investigasi di fasilitas chlorine IPA PJ2
- Permohonan bantuan dari PAM JAYA untuk dapat memberikan data dan informasi usia aset beserta kondisi sebelum tanggal operasi komersil yang diketahui atau diidentifikasi oleh PAM JAYA sehubungan dengan investigasi fasilitas chlorine di PJ 2</t>
  </si>
  <si>
    <t>Dokumen sudah diperoleh di bulan Juni 2023</t>
  </si>
  <si>
    <t>ABJ sudah membayar denda untuk denda bulan May dan Jun-Oct di tagihan periode November
Pengecualian sisa chlor karena kondisi aset hanya diperkenankan oleh PAM JAYA untuk awal operasi ABJ (May 2023), untuk selanjutnya tetap dikenakan denda. 
Di tagihan periode November, ABJ tetap menyampaikan beberapa hal terkait denda Juni, Juli dan Oct</t>
  </si>
  <si>
    <t>ABJ sudah melakukan penyetoran ekuitas. 
Penyetoran ekuitas tsb juga harus diiringi dengan pembayaran KBA th 2024 yg telah dimasukan sebagai bagian dari financial model secara keseluruhan</t>
  </si>
  <si>
    <t>Sudah dibayarkan dalam tagihan peride November. Perlu diskusi terkait denda Juni, Juli, Okt</t>
  </si>
  <si>
    <t>tidak perlu response krn yg maintenance sudah hasil gabungan dari daftar yg diminta PAM</t>
  </si>
  <si>
    <t xml:space="preserve">27826/HP.00.12
</t>
  </si>
  <si>
    <t>Tanggapan atas beberapa surat PAM JAYA</t>
  </si>
  <si>
    <t>ABJ/DIR/EKS/01.24/0004</t>
  </si>
  <si>
    <t>Permintaan Verifikasi Pekerjaan Rehabilitasi Tahun 2023</t>
  </si>
  <si>
    <t>terdapat 40 program dengan total nilai pekerjaan Rp 48.241.322.612</t>
  </si>
  <si>
    <t>ABJ/DIR/EKS/01.24/0006</t>
  </si>
  <si>
    <t>Pemberitahuan Uji Pengoperasian Paket 13 Kode Program 13131-13136 , Paket 14 Kode Program 14137-14138 , Paket 42 Kode Program 42306</t>
  </si>
  <si>
    <t>Uji pengoperasian 13131, 13132, 13133, 14137, 42306, 13134, 13135, 13136, 14138</t>
  </si>
  <si>
    <t>539/TU.01.06</t>
  </si>
  <si>
    <t>Penyampaian Hasil Meeting Pembahasan Spesifikasi Sand Filter IPA Pejompongan</t>
  </si>
  <si>
    <t>berdasarkan MoM hasil meeting pembahasan spesifikasi sand filter IPA Pejompongan 06/11/2023 berikut poin penting:
- Spesifikasi teknis pasir silica PAM JAYA (terlampir) untuk menjadi acuan pasir silica yang digunakan dalam proyek rehabilitasi filter IPA Pejompongan 1 dan IPA Pejompongan 2
- akan dilakukan pengecekan bersama parameter effective size dan uniformity coeficient pasir silica pada filter eksisting sebelum dilakukan rehabilitasi filter sbg acuan penggantian pasir filter secara keseluruhan dilakukan hanya jika hasil pengecekan effective size dan uniformity coeficient
- ketinggian maks pasir filter adalah 1 meter
- agar ABJ menyampaikan justifikasi pemilihan filter IPA Pejompongan 1 dan 2 yang akan direhab pada periode th 2023
- agar dilakukan QC bersama thd pasir silica yang datang</t>
  </si>
  <si>
    <t>27997/PM.01.00</t>
  </si>
  <si>
    <t>Perluasan Jaringan PT. Lucky Point Asaba</t>
  </si>
  <si>
    <t>permintaan pengiriman RAB Kapuk Raya Blok 1 Kav 1 dan 3</t>
  </si>
  <si>
    <t>ABJ/DIR/EKS/01.24/0011</t>
  </si>
  <si>
    <t>Gangguan Koneksi SCADA pada Pembacaan Nilai Pressure dan Parameter pH dan warna IPA Buaran</t>
  </si>
  <si>
    <t>- 03/01/24 terjadi gangguan scada pada pukul 08:46 - 09:44, 11:31 - 11:59, 14:16 - 14.44 dikarenakan adanya permasalahan pada sistem scada dan kondisi ini sudah dikomunikasikan dgn PT Wiratama serta sudah diperbaiki dan termonitor
- Dampak tsb meliputi pH dan warna di IPA Buaran 1 dan 2 tidak terbaca scada, sehingga dilakukan dengan menggunakan manual dan record data online analyzer terbaru</t>
  </si>
  <si>
    <t>ABJ/DIR/EKS/01.24/0018</t>
  </si>
  <si>
    <t>Gangguan Listrik PLN di IPA Buaran 1 dan IPA Buaran 2 Pada Tanggal 6 January 2024</t>
  </si>
  <si>
    <t>- 06/01/24 pukul 15:34 terjadi gangguan pasokan listrik PLN di IPA Buaran 1 dan Buaran 2 yang menyebabkan seluruh pompa distribusi dan transmisi stop beroperasi yang dikarenakan gangguan listrik di jalur SUTET BLRJA - LNKONG 
- dampaknya adalah ketidaktercapaian thd tekanan di IPA Buaran 1 selama +- 5 menit dan Buaran 2 selama +- 6 menit serta penurunan suplai total mencapai +- 420 lps pukul 15:34 - 15:40</t>
  </si>
  <si>
    <t>28977/KM.03.00</t>
  </si>
  <si>
    <t xml:space="preserve">Penyampaian Hasil Inspeksi K3 IPA Pejompongan 1 dan Intake Banjir Kanal </t>
  </si>
  <si>
    <t>terdapat temuan inspeksi K3 dan housekeeping di IPA Pejompongan 1 dan Intake Banjir Kanal</t>
  </si>
  <si>
    <t>2 minggu setelah diterima (24/01/24)</t>
  </si>
  <si>
    <t xml:space="preserve">28978/KM.01.11 </t>
  </si>
  <si>
    <t>Penyampaian Hasil Inspeksi Pemeliharaan Aset IPA Pejompongan 1 &amp; 2 serta Intake Banjir Kanal</t>
  </si>
  <si>
    <t>606/KM.01.11</t>
  </si>
  <si>
    <t>Permintaan Berita Acara Kesepakatan PT. ABJ dengan Pihak Warga Terkait Pemindahan Pos RW</t>
  </si>
  <si>
    <t>ABJ diminta untuk mengirimkan BA kesepakatan ABJ dengan warga terkait pemindahan pos RW</t>
  </si>
  <si>
    <t>Angelika
Danny</t>
  </si>
  <si>
    <t>607/KM.00.03</t>
  </si>
  <si>
    <t>Hasil Pemeriksaan Dokumen Desain Akhir Perluasan Jaringan / Infill</t>
  </si>
  <si>
    <t xml:space="preserve">Persetujuan DED untuk sambungan baru
20586/KM.03.04
SRT-079/INFRAS/KPI-SPAM-JAKARTA/11/2023
607/KM.00.03
</t>
  </si>
  <si>
    <t>23575/KM.00.03
SRT-105/INFRAS/KPI-SPAM-JAKARTA/11/2023
607/KM.00.03</t>
  </si>
  <si>
    <t>sudah ada dokumen PKKPR Buaran 3</t>
  </si>
  <si>
    <t>sudah ada izin soil test (dari bestindo)</t>
  </si>
  <si>
    <t>sudah dipresentasikan terkait TL temuan tsb ke PAM JAYA (belum bersurat resmi)</t>
  </si>
  <si>
    <t>7695/PA.00.03</t>
  </si>
  <si>
    <t>3048/TM14.04</t>
  </si>
  <si>
    <t>Review desain akhir perluasan jaringan/infill
- Permata Buana pulau tondan blok O7 dan O8 kembangan utara
- permata buana blok D5, D6, D7, D7A, dan D12
- Permata buana pulau sebaru VI, blok L8 kembangan utara
- permata buana pulau nirwana V, blok H8 kembangan utara
- mutiara taman palem blok A, B, E cengkareng timur
- pergudangan 198
- kampung bidara marunda RT 9 Cilincing
- infill kalibaru barat PC-076 
- infill sunter jaya PC-092
- infill jl mundari pc-078
- infill kampung sawah paket 1 pc-075</t>
  </si>
  <si>
    <t>608/KM.03.04</t>
  </si>
  <si>
    <t>Pemberitahuan Pemasangan Sambungan Rumah SPAM Jatiluhur 1</t>
  </si>
  <si>
    <t>- target penyerapan sambungan rumah atas project ini adalah sebanyak 19.442 sambungan rumah
- realisasi SR yang dapat terserap 13.000 SR
- PAM JAYA menginformasikan ABJ utk memasang selisih realisasi tsb 6.442 SR</t>
  </si>
  <si>
    <t>609/KM.03.04</t>
  </si>
  <si>
    <t>Pembuatan Bank Garansi untuk Penempatan Pipa di Jl. RA Kartini Km. Jkt 34+550 - Km. Jkt 34+800</t>
  </si>
  <si>
    <t>ABJ diminta segera membayar jaminan pelaksanaan bank garansi</t>
  </si>
  <si>
    <t>610/KM.03.04</t>
  </si>
  <si>
    <t>Tanggapan Mengenai Bantuan Pengajuan Izin Lingkungan Proyek SPAM Jatiluhur Hilir untuk Paket B1, B2 dan B3</t>
  </si>
  <si>
    <t>- ABJ diminta utk melakukan pengurusan izin lingkungan SPPL 
- ABJ diminta memproses kajian manajemen rekayasa lalu lintas</t>
  </si>
  <si>
    <t>ABJ/DIR/EKS/01.24/0013</t>
  </si>
  <si>
    <t>Tanggapan Surat PAM JAYA No 25981/KM.01.11 tanggal 5 Desember 2023</t>
  </si>
  <si>
    <t>Surat permohonan rekomtek sdh disampaikan ke bbws dan saat ini sedang proses finalisasi rekomtek</t>
  </si>
  <si>
    <t>Dokumen sdh diberikan oleh badan asset ke DISTAMHUT dan pam jaya, namun ada pergeseran titik lokasi reservoirnya</t>
  </si>
  <si>
    <t>Dokumen sdh diterima, saat ini sedang proses persetujuan desain di pam jaya</t>
  </si>
  <si>
    <t>- saat ini sensor turbidity di outlet accelator dalam kondisi tidak baik, sehingga nilai pembacaan tidak akurat, rehabilitasi sensor saat ini sedang berlangsung di program rehab 2023
- kekeruhan effluent accelator yang meningkat berdasarkan hasil pengukuran manual disebabkan kondisi selenoid valve pembuangan lumpur yang perlu diabaikan, perbaikan dilakukan 18/12/2023
- pengurasan accelator no 1 terakhir dilakukan adalah 12/08/23, hal ini lebih dari 3 bulan sebagaimana yang disampaikan PAM JAYA karena ketinggian lumpur masih 40cm pada 27/12/23
- kerusakan trap door termasuk dalam usulan program capex 24
- pembersihan accelator dan panel online analyzer telah dilakukan</t>
  </si>
  <si>
    <t>ABJ/DIR/EKS/01.24/0017</t>
  </si>
  <si>
    <t>Perawatan Peralatan Produksi IPA Buaran (pulsator No. 6 dan No. 2)</t>
  </si>
  <si>
    <t>- ABJ melakukan pengurasan pulsator 6 IPA Buaran 2 pada 13/01/24 dan pulsator 2 Buaran 1 pada 20/01/24
- bertujuan untuk meminimalisasi gangguan operasi pulsator sbg dampak menumpuknya lumpur
- akibatnya terganggunya pemompaan distribusi dan transmisi saat level reservoir rendah</t>
  </si>
  <si>
    <t>ABJ/DIR/EKS/01.24/0019</t>
  </si>
  <si>
    <t xml:space="preserve">Shop Drawing Proyek Rehabilitasi Paket 02, 06 (Revisi 01), 12, 27, 37 (Revisi 01) </t>
  </si>
  <si>
    <t>02022 - 02026, 06054 (rev 01), 06055 (rev01), 06056 (rev01), 06057 (rev 01), 12090, 27215, 37293 (rev01)</t>
  </si>
  <si>
    <t>Angelika
Pauji
Yudi
Hakiem</t>
  </si>
  <si>
    <t xml:space="preserve">ABJ/DIR/EKS/01.24/0020 </t>
  </si>
  <si>
    <t xml:space="preserve">Pemberitahuan Uji Pengoperasian Pekerjaan Rehabilitasi Paket 02, Program 02022-02026 </t>
  </si>
  <si>
    <t>uji pengoperasian 02022-02026</t>
  </si>
  <si>
    <t>tindak lanjut nya ada di laporan permit yg amdal balik nama Timur &amp; Barat</t>
  </si>
  <si>
    <t>ABJ/DIR/EKS/01.24/0021</t>
  </si>
  <si>
    <t>Pengiriman Risalah Rapat Pre Construction Meeting (Week 40)</t>
  </si>
  <si>
    <t>ABJ/DIR/EKS/01.24/0022</t>
  </si>
  <si>
    <t>Laporan Kegiatan Proyek Buaran 3 Hulu Periode Desember 2023 (Laporan Harian, Mingguan, dan Bulanan)</t>
  </si>
  <si>
    <t>SRT-001/INFRAS/KPI-SPAM-JAKARTA/01/2024</t>
  </si>
  <si>
    <t>Tanggapan atas Surat ABJ No. ABJ/DIR/EKS/12.23/0711 tanggal 22 Desember 2023</t>
  </si>
  <si>
    <t>SRT-002/INFRAS/KPI-SPAM-JAKARTA/01/2024</t>
  </si>
  <si>
    <t>Tanggapan atas Surat ABJ No. ABJ/DIR/EKS/12.23/0678 tanggal 13 Desember 2023</t>
  </si>
  <si>
    <t>minta persetujuan PAM JAYA
SRT-002/INFRAS/KPI-SPAM-JAKARTA/01/2024</t>
  </si>
  <si>
    <t xml:space="preserve">28224/KM.03.03 </t>
  </si>
  <si>
    <t xml:space="preserve">28391/KM.03.03 </t>
  </si>
  <si>
    <t xml:space="preserve">029/KM.03.03 </t>
  </si>
  <si>
    <t>SRT-004/INFRAS/KPI-SPAM-JAKARTA/01/2024</t>
  </si>
  <si>
    <t>Tanggapan atas Surat ABJ No. ABJ/DIR/EKS/12.23/0671 tanggal 13 Desember 2023</t>
  </si>
  <si>
    <t>SRT-005/INFRAS/KPI-SPAM-JAKARTA/01/2024</t>
  </si>
  <si>
    <t>Penyampaian Laporan Bulanan Periode November 2023 Konsultan Pengawas Independen Sistem Penyediaan Air Minum DKI Jakarta – Revisi 01</t>
  </si>
  <si>
    <t>Penyampaian Laporan Bulanan Periode November 2023 Konsultan Pengawas Independen Sistem Penyediaan Air Minum DKI Jakarta – Revisi 02</t>
  </si>
  <si>
    <t>ABJ/DIR/EKS/01.24/0027</t>
  </si>
  <si>
    <t>Ketersediaan Air Baku IPA Buaran Periode 19 dan 20 Oktober 2023</t>
  </si>
  <si>
    <t>25445/KM.02.24
ABJ/DIR/EKS/01.24/0027</t>
  </si>
  <si>
    <t>- 19/10/23 dan 20/10/23 telah terjadi gangguan suplai air baku sehingga suplai kuantitas air baku menjadi di bawah 6400 lps yang disebabkan karena suplai dr syphon bekasi yang berkurang dan adanya pengalihan suplai ke arah bekasi
- ABJ melampirkan data water balance suplai air baku dari syphon bekasi menuju jakarta dan analisa penurunan level reservoir dibandingkan dgn penurunan reservoir eksisting</t>
  </si>
  <si>
    <t>ABJ/DIR/EKS/01.24/0028</t>
  </si>
  <si>
    <t>Gangguan Koneksi SCADA di IPA Buaran 2 Tanggal 8 Januari 2024</t>
  </si>
  <si>
    <t>- 08/01/24 terlah terjadi gangguan SCADA pH dan warna di Buaran 2 pada pukul 18:45, 19:00, 19:15, 19:30, 19:45, 20:00, dan 20:15
- gangguan tsb disebabkan adanya proses penggantian chamber sensor analyzer yg menyebabkan gangguan pada panel RGS dimana ditemukan converter moxa tidak berfungsi dgn baik 
- pembacaan/pengecekan utk pH dan warna menggunakan record data pada online analyzer terbaru</t>
  </si>
  <si>
    <t>903/KM.01.11</t>
  </si>
  <si>
    <t>Standarisasi Warna Instalasi PAM Jaya</t>
  </si>
  <si>
    <t xml:space="preserve">902/KM.01.11 </t>
  </si>
  <si>
    <t>Surat Tanggapan atas Surat ABJ No. ABJ/DIR/EKS/12.23/0719 Perbaikan Insidentil Peralatan Produksi IPA Pejompongan 1</t>
  </si>
  <si>
    <t>- berdasarkan MoM 07/12/23 yg menyatakan bahwa pressure transmitter line jakarta IPA 1 akan diganti dgn pressure transmitter lain yg sudah terverifikas; selama proses verifikasi pressure transmitter ABJ melakukan pemantauan sisa tekan scr manual melalui pressure gauge
- berdasarkan laporan verifikasi, penyelesaian awal telah dilakukan penggantian pressure transmitter manifold line jakarta menggunakan pressure transmitter lain yg sudah terverifikasi yaitu ex line kuningan
- berdasarkan poin di atas, diluar waktu pelaksanaan verifikasi PAM JAYA tetap menggunakan data SCADA sbg data pemantauan kinerja harian parameter sisa tekan</t>
  </si>
  <si>
    <t xml:space="preserve">904/KM.02.21 </t>
  </si>
  <si>
    <t xml:space="preserve">Penyampaian perihal Abnormal Kehilangan Air IPA Pulogadung </t>
  </si>
  <si>
    <t>- data harian air baku dan air bersih IPA Pulogadung bulan november 2023 ditemukan sebanyak 13 data abnormal thd parameter kehilangan air dimana volume air baku lebih rendah dibanding volume air bersih yg menyebabkan angka kehilangan air minus. 
- ABJ diminta melakukan verifikasi flowmeter air bersih dan air baku
- ABJ diminta utk melakukan studi thd kehilangan air yg seharusnya terjadi di IPA Pulogadung</t>
  </si>
  <si>
    <t>905/KM.02.18</t>
  </si>
  <si>
    <t>Hasil Reviu Dokumen Revisi Desain Akhir Proyek Percepatan Rehabilitasi Tahun 2023</t>
  </si>
  <si>
    <t>- dari 55 dokumen, terdapat 2 dokumen yg tdk dapat dilaksanakan, terdapat 2 program yg perlu diklarifikasi sebelum dilanjutkan, dan 51 program yg dapat dilanjutkan ke proses selanjutnya
- hanya 1 dokumen yg sudah sesuai tanpa revisi
- belum terdapat analisa harga yg dicantumkan pd RAB
- berdasarkan MoM 20/12/23, AHS pd setiap program harus disampaikan softfile (share folder) dan hardfile; program sipil menggunakan standar satuan harga berdasarkan keputusan gubernur DKI Jkt 2023 (apabila ada) atau menggunakan jurnal harga satuan bahan bangunan konstruksi terbaru 2023; untuk MEI menggunakan standar satuan harga berdasarkan keputusan gubernur DKI Jkt 2023 (apabila ada) atau menggunakan menggunakan jurnal harga satuan bahan bangunan konstruksi terbaru 2023 serta berbagai vendor dgn menggunakan 3 penawaran terendah
- program 43396 (studi intake BKB) tidak perlu dilaksanakan dan dapat menggunakan hasil tim studi PAM JAYA sbg dasar operasional dan rehab BKB
- program 43354 (perbaikan part motor dan pompa) tidak dapat dilakukan karena termasuk opex</t>
  </si>
  <si>
    <t>ABJ/DIR/EKS/01.24/0025</t>
  </si>
  <si>
    <t>Permohonan Tinjauan Metode Pemasangan Trenchless</t>
  </si>
  <si>
    <t>terdapat beberapa kendala untuk mengimplementasikan metode trenchless tersebut, yaitu sebagai berikut:
a. Di lokasi dimana lebar jalan terbatas, membuat pit untuk boring praktis menutup jalan tersebut dalam waktu yang cukup lama;
b. Di lokasi-lokasi dimana banyak belokan dan tikungan membutuhkan pit lebih banyak yang berarti gangguan semakin banyak;
c. Di lokasi dimana banyak pepohonan, kabel-kabel listrik dan komunikasi di udara menghalangi mobilitas crane bekerja; dan
d. Area kerja yang cukup luas, 8 x 90 m untuk setiap pit, menyebabkan lajur jalan diantara 2 pit praktis tidak efektif selama masa persiapan pembuatan pit, jacking pipa dan perbaikan kembali galian pit
permohonan untuk dapat dilakukan tinjauan kembali terhadap metode pelaksanaan pemasangan pipa sebagaimana yang tercantum di dalam Perjanjian Greenfield</t>
  </si>
  <si>
    <t>ABJ/DIR/EKS/01.24/0023</t>
  </si>
  <si>
    <t>Pembuatan Bank Garansi untuk Penempatan Pipa di Jl RA Kartini</t>
  </si>
  <si>
    <t>- Bank garansi jaminan pelaksanaan diajukan atas nama PAM JAYA sbg pemohon
- ABJ akan menanggung nilai jaminan dan seluruh biaya atas penerbitan bank garansi tsb</t>
  </si>
  <si>
    <t>ABJ/DIR/EKS/01.24/0031</t>
  </si>
  <si>
    <t>Tanggapan atas surat PAM Jaya No 28006/PA.00.16</t>
  </si>
  <si>
    <t xml:space="preserve">- menyampaikan lokasi penempatan tanah galian sesuai survey bersama
- menyampaikan hasil survey bersama dan analisa dampak ABJ thd resiko dari lahan DISTAMHUT 
- menyampaikan hasil koordinasi lapangan bersama mengenai kesepakatan pembatasan waktu kerja
- memperhatikan keterbatasan waktu pelaksanaan galian tanah ke lokasi TPU rorotan serta keluhan warga 
- permintaan lokasi lahan pembuangan lainnya dalam waktu dekat </t>
  </si>
  <si>
    <t>SRT-003/INFRAS/KPI-SPAM-JAKARTA/01/2024</t>
  </si>
  <si>
    <t>Hasil Pemeriksaan dan Tanggapan atas Surat ABJ No. ABJ/DIR/EKS/12.23/0685 tanggal 15 Desember 2023</t>
  </si>
  <si>
    <t>SRT-007/INFRAS/KPI-SPAM-JAKARTA/01/2024</t>
  </si>
  <si>
    <t>Hasil Pemeriksaan dan Tanggapan Surat ABJ No. ABJ/DIR/EKS/12.23/0674 tanggal 13 Desember 2023</t>
  </si>
  <si>
    <t>minta persetujuan PAM JAYA
SRT-007/INFRAS/KPI-SPAM-JAKARTA/01/2024</t>
  </si>
  <si>
    <t>- tambahkan key map
- periksa kembali kelengkapan aksesoris pd gambar
- detail lain-lain dalam lampiran</t>
  </si>
  <si>
    <t>ABJ/DIR/EKS/01.24/0029</t>
  </si>
  <si>
    <t>Gangguan Pasokan Listrik PLN di IPA Buaran 1, IPA Buaran 2, IPA Pulogadung, IPA Pejompongan 1 dan IPA Pejompongan 2 pada 10 Januari 2024</t>
  </si>
  <si>
    <t>- Pada tanggal 10 Januari telah telah terjadi gangguan pasokan listrik dari PLN berupa trip sesaat pada 
jam 13.24 WIB di IPA Buaran (IPA Buaran 1 dan IPA Buaran 2), IPA Pulogadung, IPA Pejompongan 1 
dan IPA Pejompongan 2
- berdampak terhentinya operasi pompa transmisi, pukul 13.26 – 13.30 WIB (Buaran); pompa VSD air baku pukul 13.29 – 13.235 WIB dan pompa VSD 1B 
Distribusi pukul 13.25 – 13.28 WIB (Pulogadung); pompa VSD distribusi no. 2 pukul 13.28 – 13.30 WIB (Pejompongan 2); mengakibatkan ketidakcapaian tekanan dan penurunan distribusi di semua IPA eksisting</t>
  </si>
  <si>
    <t>ABJ/DIR/EKS/01.24/0034</t>
  </si>
  <si>
    <t>Gangguan Koneksi SCADA pada Pembacaan Nilai Pressure dan Parameter pH dan warna IPA Pulogadung</t>
  </si>
  <si>
    <t>- Pada tanggal 3 Januari 2023 telah terjadi gangguan komunikasi SCADA dalam pengiriman informasi data pressure dan parameter kualitas air curah mencakup pH dan Warna di IPA Pulogadung pada rentang waktu pukul 09.30 – 10.45
- dikarenakan adanya permasalahan pada sistem SCADA dan kondisi ini sudah kami komunikasikan dengan PT Wiratama Sistem Integrasi selaku authorized scada Topkapi di Indonesia. Kondisi ini sudah diperbaiki dan saat ini masih dalam kondisi monitoring dari pihak PT Wiratama Sistem Integrasi
- Dampak dari gangguan mengakibatkan pembacaan pressure dan parameter kualitas air curah meliputi pH dan warna di IPA Pulogadung pada SCADA tidak terbaca. Oleh karena itu, pada saat gangguan terjadi untuk pengukuran parameter pressure dilakukan dengan menggunakan pembacaan/pengecekan manual pada indikator pressure HMI distribusi (data terlampir) sedangkan pembacaan/pengecekan untuk parameter kualitas air curah pH dan warna dengan menggunakan record data pada online analyzer terbaru (online analyzer hasil pekerjaan rehabilitasi)</t>
  </si>
  <si>
    <t>SRT-008/INFRAS/KPI-SPAM-JAKARTA/01/2024</t>
  </si>
  <si>
    <t>Hasil Pemeriksaan dan Tanggapan Surat ABJ No. ABJ/DIR/EKS/12.23/0697 tanggal 19 Desember 2023</t>
  </si>
  <si>
    <t>DED sambungan rumah sudah sesuai secara teknis</t>
  </si>
  <si>
    <t>SRT-010/INFRAS/KPI-SPAM-JAKARTA/01/2024</t>
  </si>
  <si>
    <t>Penyampaian Laporan Bulanan Periode Desember 2023 Konsultan Pengawas Independen Sistem Penyediaan Air Minum DKI Jakarta</t>
  </si>
  <si>
    <t>ABJ/DIR/EKS/09.23/0424
ABJ/DIR/EKS/09.23/0442</t>
  </si>
  <si>
    <t xml:space="preserve">DED warehouse dan office ABJ (Buaran 3 Hulu) sudah sesuai secara teknis </t>
  </si>
  <si>
    <t>ABJ/DIR/EKS/01.24/0033</t>
  </si>
  <si>
    <t>Pembayaran Biaya Sewa Alat Laboratorium</t>
  </si>
  <si>
    <t>Bestindo</t>
  </si>
  <si>
    <t>- ABJ mengkonfirmasi bahwa Bestindo berkewajiban menanggung biaya sewa alat 50%</t>
  </si>
  <si>
    <t>ABJ/DIR/EKS/01.24/0730</t>
  </si>
  <si>
    <t>ABJ/DIR/EKS/01.24/0014 ABJ/DIR/EKS/12.23/0685</t>
  </si>
  <si>
    <t>ABJ diminta menyampaikan jenis pipa yg akan dipasang dan metodologi pemasangan pipa yg akan digunakan pada kolom keterangan pd gambar DED</t>
  </si>
  <si>
    <t>sudah dibahas dalam rapat koordinasi</t>
  </si>
  <si>
    <t>legal sudah mengirimkan draft BA ke PAM JAYA</t>
  </si>
  <si>
    <t xml:space="preserve">Levi
</t>
  </si>
  <si>
    <t>Hendro</t>
  </si>
  <si>
    <t>Pauji</t>
  </si>
  <si>
    <t>Jety</t>
  </si>
  <si>
    <t>Yudi</t>
  </si>
  <si>
    <t>Johnson</t>
  </si>
  <si>
    <t xml:space="preserve">Aan
</t>
  </si>
  <si>
    <t xml:space="preserve">Hendro
</t>
  </si>
  <si>
    <t xml:space="preserve">	ABJ/DIR/EKS/01.24/0037</t>
  </si>
  <si>
    <t>ABJ/DIR/EKS/12.23/0700</t>
  </si>
  <si>
    <t>ABJ/DIR/EKS/01.24/0035</t>
  </si>
  <si>
    <t>Pekerjaan Penggantian dan Perawatan Peralatan Produksi IPA Pulogadung</t>
  </si>
  <si>
    <t>- ABJ melakukan pekerjaan penggantian peralatan produksi yang dapat menyebabkan penghentian sementara pompa air baku, sistem klorinasi, dan pembubuhan bahan kimia pada 26/01/24 dan 28/01/24 di IPA Pulogadung</t>
  </si>
  <si>
    <t>ABJ/DIR/EKS/01.24/0036</t>
  </si>
  <si>
    <t>Pemberitahuan Uji Pengoperasian Paket 02 Program 02003 dan Paket 12 program 12087</t>
  </si>
  <si>
    <t>uji pengoperasian 02003 dan 12087</t>
  </si>
  <si>
    <t>ABJ/DIR/EKS/01.24/0041</t>
  </si>
  <si>
    <t>Perawatan Peralatan Produksi IPA Pejompongan 1 dan IPA Pulogadung</t>
  </si>
  <si>
    <t>18/01/24 ABJ akan melakukan pemasangan bak chamber dan sistem perpipaan untuk sensor online water analyzer yang berpotensi menimbulkan gangguan thd pembacaan nilai parameter pd sensor eksisting free chlorin, turbidity, pH, dan warna di IPA Pejompongan 1 serta parameter pH dan warna di IPA Pulogadung</t>
  </si>
  <si>
    <t>ABJ/DIR/EKS/01.24/0024</t>
  </si>
  <si>
    <t>Pengiriman Lanjutan Ke-3 Dokumen Desain Akhir Program Rehabilitasi Tahun 2024</t>
  </si>
  <si>
    <t>DED dan RAB 44306 dan 44307</t>
  </si>
  <si>
    <t>1062/PS.02.04</t>
  </si>
  <si>
    <t>Pengendalian Dampak Lingkungan dan Sosial Proyek IPA Buaran III serta Percepatan Penyelesaian Proses Dokumen AMDAL Proyek SPAM Buaran III</t>
  </si>
  <si>
    <t xml:space="preserve">- ABJ harus memastikan antisipasi kedepan dan tindak lanjut terkait keluhan warga terdampak
- ABJ harus melakukan percepatan proses AMDAL Buaran 3 </t>
  </si>
  <si>
    <t>1073/KM.01.11</t>
  </si>
  <si>
    <t>Surat Tanggapan atas Surat ABJ no. ABJ/DIR/EKS/12.23/0720 - Dampak Petir terhadap Peralatan Produksi IPA Pejompongan 1</t>
  </si>
  <si>
    <t>ABJ/DIR/EKS/01.24/0038</t>
  </si>
  <si>
    <t>Rencana Anggaran Biaya (“RAB”) – Biaya Persiapan SPAM Hilir Proyek Greenfield 2024</t>
  </si>
  <si>
    <t>Rencana Anggaran Biaya (“RAB”) – Biaya Persiapan SPAM Hilir Proyek Greenfield 2025 total RAB 61.415.329.858</t>
  </si>
  <si>
    <t>SRT-011/INFRAS/KPI-SPAM-JAKARTA/01/2024</t>
  </si>
  <si>
    <t>detail reviu terdapat pada surat ini</t>
  </si>
  <si>
    <t>SRT-013/INFRAS/KPI-SPAM-JAKARTA/01/2024</t>
  </si>
  <si>
    <t>Tanggapan atas Surat ABJ No. ABJ/DIR/EKS/12.23/0700 Tanggal 19 Desember 2023</t>
  </si>
  <si>
    <t>KPI meminta PAM JAYA untuk dapat memberikan tanggapan atau persetujuan dalam waktu dekat</t>
  </si>
  <si>
    <t>Analisa Harga Satuan Proyek Skema Bundling</t>
  </si>
  <si>
    <t>- KPI meminta PAM JAYA utk menerbitkan AHSP yg ditetapkan oleh PAM JAYA
- apabila AHSP belum diterbitkan PAM JAYA, maka ABJ diperkenankan utk mengajukan RAB dan AHSP yg berkaitan dengan pekerjaan tsb dgn membandingkan 3 vendor 
- KPI mengusulkan harga terendah utk dijadikan harga yg diusulkan ABJ</t>
  </si>
  <si>
    <t>ABJ/DIR/EKS/01.24/0037</t>
  </si>
  <si>
    <t>Pengiriman Dokumen Pendukung Permintaan KPI Terkait IPA Buaran 3 Hulu</t>
  </si>
  <si>
    <t>dokumen job mix desain, job mix formula mutu beton, dan hasil uji lab material sipil Buaran 3 Hulu</t>
  </si>
  <si>
    <t>ABJ/DIR/EKS/01.24/0043</t>
  </si>
  <si>
    <t>Pengiriman Risalah Rapat Pre Construction Meeting (Week 41)</t>
  </si>
  <si>
    <t>ABJ/DIR/EKS/01.24/0040</t>
  </si>
  <si>
    <t>Justifikasi Teknis Terkait Desain Akhir SPAM Karian Serpong Hilir (Kawasan Citra dsk)</t>
  </si>
  <si>
    <t>ABJ menyampaikan justek terkait ukuran diameter pipa yang berbeda dengan BED PAM JAYA, dimana justek ini menjadi referensi pembuatan DED utk proyek pipa distribusi air bersih di kawasan Citra dsk.</t>
  </si>
  <si>
    <t>ABJ/DIR/EKS/01.24/0015</t>
  </si>
  <si>
    <t>Penyampaian Gambar Keadaan Terpasang (As Built Drawing) Proyek Rehabilitasi – Paket 6 (Revisi 03) dan Paket 19</t>
  </si>
  <si>
    <t>ABD 06054 (rev 03), 06055 (rev 03), 06056 (rev 03), 06057 (rev 03), 19154</t>
  </si>
  <si>
    <t>Yudi
Pauji</t>
  </si>
  <si>
    <t>SRT-015/INFRAS/KPI-SPAM-JAKARTA/01/2024</t>
  </si>
  <si>
    <t>Hasil Pemeriksaan dan Tanggapan atas Surat ABJ No. ABJ/DIR/EKS/12.23/0693 tanggal 18 Desember 2023</t>
  </si>
  <si>
    <t>- ABJ diminta utk menambahkan ankur pada gambar desain thrust block pada bend, tee, dan end cup utk memperkuat kestabilan thd tekanan air
- jelaskan detail dimensi pagar dan detail material yang digunakan
- melengkapi daftar gambar
- gambar DED dibuat mengikuti standar gambar PAM JAYA
- hasil pemeriksaan terkait RAB dan AHSP terlampir
- perbaikan dapat berbentuk shop drawing</t>
  </si>
  <si>
    <t>ABJ/DIR/EKS/01.24/0045</t>
  </si>
  <si>
    <t>Tanggapan atas Surat PAM JAYA No 606/KM.01.11 - Proyek Buaran 3 Hulu</t>
  </si>
  <si>
    <t>ABJ menyampaikan salinan BA kesepakatan antara ABJ dengan perwakilan warga margahayu, BA ini juga ditandatangani oleh perwakilan PAM JAYA, saksi dari perwakilan warga margahayu, serta kontraktor</t>
  </si>
  <si>
    <t>Danny
Hendro</t>
  </si>
  <si>
    <t>ABJ/DIR/EKS/01.24/0048</t>
  </si>
  <si>
    <t>Pemberitahuan Uji Pengoperasian Pekerjaan Rehabilitasi – Paket 40</t>
  </si>
  <si>
    <t>Pemberitahuan Uji Pengoperasian Pekerjaan Rehabilitasi – Paket 41</t>
  </si>
  <si>
    <t>Putut</t>
  </si>
  <si>
    <t>ABJ/DIR/EKS/01.24/0049</t>
  </si>
  <si>
    <t>Pengiriman Lanjutan Ke-4 Dokumen Desain Akhir Program Rehabilitasi Tahun 2024</t>
  </si>
  <si>
    <t>DED dan RAB 44173 dan 44252</t>
  </si>
  <si>
    <t>ABJ/DIR/EKS/01.24/0050</t>
  </si>
  <si>
    <t xml:space="preserve">Gangguan Listrik PLN di IPA Buaran 1 dan IPA Buaran 2 Pada Tanggal 17 Januari 2024 </t>
  </si>
  <si>
    <t>- 17/01/2024 pukul 08:15 - 08:19 terjadi gangguan listrik di IPA Buaran 1 dan Buaran 2 yang menyebabkan seluruh pompa distribusi dan transmisi tidak beroperasi
- dampaknya adalah ketidaktercapaian tekanan di IPA Buaran 1 dan Buaran 2 selama +- 3 menit serta penurunan suplai total mencapai +- 200 lps pada 08:15-08:19</t>
  </si>
  <si>
    <t>ABJ/DIR/EKS/01.24/0047</t>
  </si>
  <si>
    <t>- Puri botanical residence
- palmasera
- pesing koneng
- rawa badung rt 08
- rawa badung rt 11
- KAV barokah
- kamp. Gempol gg subur
- Kav marinir (bu silvy)
- kamp bulak timur 1
- kesehatan gg swadaya
- rambutan 3
- inti sari raya
- kalisari (pak endriartono)
- manunggal 1A
- solite townhouse</t>
  </si>
  <si>
    <t>SRT-016/INFRAS/KPI-SPAM-JAKARTA/01/2024</t>
  </si>
  <si>
    <t>Hasil Pemeriksaan dan Tanggapan atas Surat ABJ No. ABJ/DIR/EKS/12.23/0706 tanggal 21 Desember 2023</t>
  </si>
  <si>
    <t xml:space="preserve">ABJ/DIR/EKS/12.23/0706 </t>
  </si>
  <si>
    <t>Pembaharuan DED dan RAB Sambungan baru kampung sawah paket 1</t>
  </si>
  <si>
    <t xml:space="preserve">Hampir sama dengan dengan surat 12152
ABJ/DIR/EKS/08.23/0358
ABJ/DIR/EKS/12.23/0693
ABJ/DIR/EKS/12.23/0706 </t>
  </si>
  <si>
    <t>Pembaharuan DED dan RAB Sambungan baru kampung sawah paket 2</t>
  </si>
  <si>
    <t>- tambahkan key map
- melengkapi daftar gambar
- memeriksa kembali kebutuhan aksesoris (jenis dan jumlah)
- cantumkan detail dimensi pagar dan material
- tambahkan ankur pada plan view dan selection DD
- perbesar gambar bagian section A dan B
- detail catatan tambahan terlampir pada surat ini</t>
  </si>
  <si>
    <t>ABJ/DIR/EKS/01.24/0053</t>
  </si>
  <si>
    <t>Perizinan untuk Survey 0% dan Rencana Pemasangan Jaringan Pipa Air Bersih di Citra 8 dan Citra 5</t>
  </si>
  <si>
    <t>- pemasangan pipa di cluster citra 8 (paket B20.3) saat ini masih proses penerbitan jaminan pelaksanaan untuk developer, sedangkan untuk pekerjaan pemasangan pipa di cluster citra 5 (paket B20.1) masih dalam proses pengurusan perizinan ke IPPJU Dinas Bina Marga
- PCM untuk citra 8 dan citra 5 dilakukan pada bulan september 2023 dan november 2023 yang mana ditindaklanjuti dengan kegiatan survey 0%
- permohonan kepada PAM JAYA utk memfasilitasi perizinan ke RT RW setempat</t>
  </si>
  <si>
    <t>ABJ/DIR/EKS/01.24/0051</t>
  </si>
  <si>
    <t>Pemberitahuan Uji Pengoperasian Pekerjaan Rehabilitasi – Paket 43</t>
  </si>
  <si>
    <t>Pemberitahuan Uji Pengoperasian Pekerjaan Rehabilitasi – Paket 44</t>
  </si>
  <si>
    <t>ABJ/DIR/EKS/01.24/0058</t>
  </si>
  <si>
    <t>Perawatan Peralatan Produksi IPA Pejompongan 1 dan IPA Pejompongan 2</t>
  </si>
  <si>
    <t>- 23/01/24 09:00 - 12:00 (IPA Pejompongan 1) dan 13:00 - 16:00 (Pejompongan 2) direncanakan melakukan pemasangan valve bypass dan sistem perpipaan untuk sensor online water analyzer
- Pejompongan 1 berdampak pada gangguan pembacaan SCADA nilai parameter sensor free chlorin, turbidity, pH, dan warna
- Pejompongan 2 berdampak pada gangguan pembacaan SCADA nilai parameter sensor turbidity, pH, dan warna</t>
  </si>
  <si>
    <t>SRT-012/INFRAS/KPI-SPAM-JAKARTA/01/2024</t>
  </si>
  <si>
    <t>Pengiriman Salinan Dokumen Standar Satuan Harga Berdasarkan Keputusan Gubernur Daerah Khusus Ibukota Jakarta</t>
  </si>
  <si>
    <t>KPI menyampaikan:
- Keputusan gubernur DKI Jakarta No 278/2022 tentang Standar satuan harga, harga satuan pokok kegiatan dan analisis standar belanja pada aplikasi smart planning budgeting dalam penyusunan anggaran pendapatan dan belanja daerah th 2023
- keputusan gubernur DKI Jakarta 1209/2022 ttg perubahan atas keputusan gubernur 278/2022 
- surat edaran kementerian PUPR, direktorat jendral bina konstruksi 73/SE/Dk/2023 ttg tata cara penyusunan perkiraan biaya pekerjaan konstruksi bidang pekerjaan umum dan perumahan rakyat</t>
  </si>
  <si>
    <t>SRT-014/INFRAS/KPI-SPAM-JAKARTA/01/2024</t>
  </si>
  <si>
    <t>ABJ/DIR/EKS/01.24/0056</t>
  </si>
  <si>
    <t>uji pengoperasian 30229 dan 30227</t>
  </si>
  <si>
    <t>ABJ/DIR/EKS/01.24/0055</t>
  </si>
  <si>
    <t>Penyampaian Gambar Keadaan Terpasang (As Build Drawing) Proyek Rehabilitasi Paket 22, 23, 24, 28, dan 30</t>
  </si>
  <si>
    <t>ABD 24191, 22183, 23188, 23189, 28220, 30223, 30226</t>
  </si>
  <si>
    <t>Hakiem
Yudi</t>
  </si>
  <si>
    <t>ABJ/DIR/EKS/01.24/0054</t>
  </si>
  <si>
    <t>Shop Drawing Proyek Rehabilitasi Paket 43</t>
  </si>
  <si>
    <t>shop drawing 43378</t>
  </si>
  <si>
    <t>ABJ/DIR/EKS/01.24/0052</t>
  </si>
  <si>
    <t>Usulan Perubahan Diameter Paket NIN23KABB20.2 Gombol Paya Berdasarkan Survey 0%</t>
  </si>
  <si>
    <t>berdasarkan hasil survey 0% pada 27/11/23 terdapat beberapa jalur tidak bisa dilakukan pemasangan pipa sesuai diameter di DED yang apabila tetap dilakukan akan menutup jalan tsb, oleh karena itu ABJ melakukan modelling ulang dan mengusulkan perubahan DED</t>
  </si>
  <si>
    <t>ABJ/DIR/EKS/01.24/0064</t>
  </si>
  <si>
    <t>Pengiriman Risalah Rapat Pre Construction Meeting (Week 42)</t>
  </si>
  <si>
    <t>SRT-017/INFRAS/KPI-SPAM-JAKARTA/01/2024</t>
  </si>
  <si>
    <t>Tanggapan Surat ABJ No. ABJ/DIR/EKS/12.23/0686 tanggal 15 Desember 2023</t>
  </si>
  <si>
    <t>- ABJ diminta melampirkan pernyataan tertulis dari pabrik KHI dan Indal atas ketidakmampuan KHI dan Indal untuk membuat pipa 126m
- ABJ diminta utk melampirkan brosur kedua material pipa steel pada bagian isap
- ABJ diminta melampirkan metode kerja secara detail utk memastikan pipa steel dapat dikerjakan secara benar dan sesuai jadwal
- ABJ diminta menyampaikan jadwal pengadaan material termasuk jadwal pengujian material utk disaksikan para pihak
- tidak diperkenankan adanya penambahan biaya harga satuan material utk perubahan di atas</t>
  </si>
  <si>
    <t>SRT-018/INFRAS/KPI-SPAM-JAKARTA/01/2024</t>
  </si>
  <si>
    <t>Hasil Pemeriksaan dan Tanggapan atas Surat ABJ No. ABJ/DIR/EKS/01.24/0012 tanggal 5 Januari 2024</t>
  </si>
  <si>
    <t>- ABJ diminta utk menambahkan key map pada bagian key plan
- ABJ diminta utk memeriksa kembali kebutuhan aksesoris (jenis dan jumlah)
- cantumkan detail dimensi pagar dan detail material
- tambahkan ankur pada plan view dan selection DD
- perbesar gambar pada section A dan B
- pada DED, pipa terkecil yang digunakan masih dia 90mm
- hasil analisa pipa paket 3 dan 4 terlampir pada surat ini
- simulasi hidrolis yg dilakukan KPI menggunakan dia 63mm
- dimensi pipa terkecil adalah 63mm bukan 90mm
- peak factor 1.5
- kecepatan aliran minimum jaringan pipa distribusi utama dan bagi adalah 0.6 m/det
- kebutuhan utk debit dan head pompa disesuaikan kebutuhan kondisi lapangan
- pipa dia 63mm masih dapat digunakan sesuai PKS</t>
  </si>
  <si>
    <t>Perizinan</t>
  </si>
  <si>
    <t>Buaran 3 Hulu</t>
  </si>
  <si>
    <t>Karian Serpong</t>
  </si>
  <si>
    <t>Buaran 3 Hilir</t>
  </si>
  <si>
    <t>Lahan</t>
  </si>
  <si>
    <t>All WTP</t>
  </si>
  <si>
    <t>Infill</t>
  </si>
  <si>
    <t>Pejompongan 1</t>
  </si>
  <si>
    <t>Pejompongan 1 &amp; 2</t>
  </si>
  <si>
    <t>Jatiluhur</t>
  </si>
  <si>
    <t>Regime</t>
  </si>
  <si>
    <t>Pulogadung</t>
  </si>
  <si>
    <t>Cyclical</t>
  </si>
  <si>
    <t>Shop Drawing</t>
  </si>
  <si>
    <t>Perawatan</t>
  </si>
  <si>
    <t>ABD</t>
  </si>
  <si>
    <t>ABJ/DIR/EKS/01.24/0065</t>
  </si>
  <si>
    <t>Laporan Bulanan Kualitas Air Baku dan Air Curah Periode Desember 2023</t>
  </si>
  <si>
    <t>Laporan Bulanan Kualitas Air Baku dan Air Curah Periode Desember 2024</t>
  </si>
  <si>
    <t>1743/KM.00.03</t>
  </si>
  <si>
    <t>Realisasi Investasi Perjanjian Brownfield</t>
  </si>
  <si>
    <t>permintaan ABJ memenuhi kewajiban pada PKS</t>
  </si>
  <si>
    <t>1742/KM.00.03</t>
  </si>
  <si>
    <t>Penyampaian Risalah Rapat Progress Cyclical Maintenance Periode Tahun 2023 dan Rencana Program 2024</t>
  </si>
  <si>
    <t>ABJ diminta melengkapi dokumen-dokumen utk pengakuan aset PAM JAYA antara lain
- copy PO
- RAB - dari ABJ legalisir PAM JAYA sesuai dengan request dari KPI pada rapat koordinasi selasa 02/01/24 
- AHS
- ABD yg ditandatangani PAM JAYA, ABJ, KPI
- BA tescom yg ditandatangani PAM JAYA, ABJ, KPI
- copy dokumen tagihan dari penyedia yg ditunjuk oleh ABJ
- MC100 yg ditandatangani PAM JAYA, ABJ, KPI
- BAST yg ditandatangani PAM JAYA, ABJ, KPI</t>
  </si>
  <si>
    <t>All PM</t>
  </si>
  <si>
    <t>ABJ/DIR/EKS/01.24/0066</t>
  </si>
  <si>
    <t>Tindak Lanjut ABJ Terhadap Pernyataan KPI</t>
  </si>
  <si>
    <t>surat peringatan kepada KPI untuk dapat lebih profesional dalam melakukan pekerjaannya, dan menanggung biaya yang dikeluarkan dengan memotong tagihan KPI ke ABJ</t>
  </si>
  <si>
    <t>002/S/DIR/I/2024</t>
  </si>
  <si>
    <t>Surat Keberatan Akibat Kekurangan Budget Program 43399 dan 43393</t>
  </si>
  <si>
    <t>ABJ/DIR/EKS/01.24/0059</t>
  </si>
  <si>
    <t>Permintaan Penggantian Biaya Reagent</t>
  </si>
  <si>
    <t>- BPM berkewajiban menanggung biaya kebutuhan reagent pengukuran manual sisa klor dan amonia sebesar 50% dari biaya yang ditimbulkan beserta PPN dengan total biaya november dan desember 89.711.220</t>
  </si>
  <si>
    <t>ABJ/DIR/EKS/01.24/0067</t>
  </si>
  <si>
    <t>Laporan Pengawasan dan Laporan Perkembangan Proyek Kuartal 4 Tahun 2023</t>
  </si>
  <si>
    <t>Laporan Pengawasan dan Laporan Perkembangan Proyek Kuartal 4 Tahun 2024</t>
  </si>
  <si>
    <t>ABJ/DIR/EKS/01.24/0070</t>
  </si>
  <si>
    <t>Permohonan Persetujuan DED dan RAB Perluasan Jaringan Untuk Sambungan Baru</t>
  </si>
  <si>
    <t>ABJ menyampaikan konfirmasi utk permintaan perluasan jaringan sesuai permintaan PAM JAYA
- pembuatan DED oleh ABJ telah mengikuti BED dari PAM JAYA walaupun kondisi tekanan secara modelling dinilai ABJ tidak memungkinkan
- dalam implementasi akan menggunakan budget proyek SPAM Jatiluhur atau SPAM Karian Serpong sehingga pelaksanaan sambungan baru akan mengurangi budget untuk pembangunan jaringan pipa pada SPAM terkait</t>
  </si>
  <si>
    <t>- nilai pekerjaan yang disebutkan dalam keseluruhan PO tidak dapat diterima karena tidak dapat mengakomodasi kebutuhan dalam menyelesaikan pekerjaan
- terdapat perubahan pada ruang lingkup pekerjaan berupa perubahan spesifikasi pada material dan penambahan item baru
- BPM mengusulkan ABJ untuk dapat menyetujui penawaran harga dari BPM
- BPM hanya menerima perubahan tsb</t>
  </si>
  <si>
    <t>Danny
Hendro
Puji</t>
  </si>
  <si>
    <t>Aan</t>
  </si>
  <si>
    <t xml:space="preserve">Yaskur </t>
  </si>
  <si>
    <t xml:space="preserve">Yaskur
</t>
  </si>
  <si>
    <t>Juny Jeti</t>
  </si>
  <si>
    <t>Danny
Hendro
Levi</t>
  </si>
  <si>
    <t>Hakiem</t>
  </si>
  <si>
    <t>Perubahan Paket 44 menjadi Paket 43
43402 -&gt; 44220
43405 -&gt; 44007
43406 -&gt; 44009
43409 -&gt; 44017
43410 -&gt; 44111
43412 -&gt; 44189
43413 -&gt; 44192
43414 -&gt; 44196
43415 -&gt; 44247
43416 -&gt; 44264
43417 -&gt; 44265
43418 -&gt; 44280
43419 -&gt; 44112</t>
  </si>
  <si>
    <t>sudah dibahas di rapat2 weekly dg PAM dan KPI</t>
  </si>
  <si>
    <t xml:space="preserve">1123/PM.01.00 </t>
  </si>
  <si>
    <t>Perluasan Jaringan Palm Cluster Blossom</t>
  </si>
  <si>
    <t xml:space="preserve">1124/PM.01.00 </t>
  </si>
  <si>
    <t>Perluasan Jaringan PT. Multi Amerta Sinergi</t>
  </si>
  <si>
    <t xml:space="preserve">1134/PM.01.00 </t>
  </si>
  <si>
    <t>permintaan RAB perumahan taman surya 6 palm cluster blossom</t>
  </si>
  <si>
    <t>permintaan RAB PT Multi Amerta Sinergi (Jl Surya utama raya)</t>
  </si>
  <si>
    <t>pengajuan perluasan jaringan infill untuk Jl raya duri kosambi</t>
  </si>
  <si>
    <t>2439/KM.01.11</t>
  </si>
  <si>
    <t>Tanggapan atas Surat ABJ No. ABJ/DIR/EKS/01.24/0018 tentang Gangguan Pasokan Listrik PLN di IPA Buaran 1 dan IPA Buaran 2</t>
  </si>
  <si>
    <t>gangguan pasokan listrik PLN di IPA Buaran 1 dan Buaran 2 06/01/24 disetujui tidak dikenakan denda</t>
  </si>
  <si>
    <t xml:space="preserve">2536/KM.02.18 </t>
  </si>
  <si>
    <t>Penyampaian Risalah Rapat Inspeksi Lapangan dan Penjelasan Teknis Penggantian Screen Intake IPA Buaran</t>
  </si>
  <si>
    <t>untuk mengoptimalkan pekerjaan penggantian coarse and fine screen menjadi auto trash rack maka:
- durasi pekerjaan yang mengganggu produksi masih dapat dipersingkat hingga &lt; 10 jam dengan cara melakukan pekerjaan tsb secara pararel dan memaksimalkan proses dewatering
- ABJ masih dapat memaksimalkan debit air baku yang masuk ke IPA Buaran sampai 5000 lps dengan cara memasang pompa transfer dimana air baku langsung masuk ke chamber setelah sluice gate hilir</t>
  </si>
  <si>
    <t>1465/KM.01.11</t>
  </si>
  <si>
    <t>Penempatan Tanah Ex-Galian Pembangunan Buaran 3 Hulu di Lahan Perumda Pembangunan Sarana Jaya</t>
  </si>
  <si>
    <t xml:space="preserve">lahan sarana jaya di Jl rorotan-marunda rt8/5 seluas 120000 m2 utk dapat dijadikan lahan penempatan tanah galian </t>
  </si>
  <si>
    <t xml:space="preserve">2432/KM.01.11 </t>
  </si>
  <si>
    <t>Pengingat Pelaksanaan Konstruksi Jaringan Pipa di Citra Garden City Pegadungan</t>
  </si>
  <si>
    <t>PAM JAYA mengingatkan kembali agar ABJ dapat segera melaksanakan konstruksi perpipaan di citra garden city yang meliputi trunk main 35 pegadungan, cluster citra 8, citra 5, gombol paya, rs ciputra, pergudangan 198 dan tapping golden palm</t>
  </si>
  <si>
    <t>2436/KM.02.18</t>
  </si>
  <si>
    <t>Pelaksanaan Desain Akhir sesuai dengan Desain Dasar</t>
  </si>
  <si>
    <t>PAM JAYA menyampaikan kembali bahwa pekerjaan pelaksanaan desain akhir, ABJ perlu menyatakan dan menyampaikan kembali dokumen desain akhir yang telah sesuai dengan desain dasar serta melaksanakan proyek sesuai desain dasar. Apabila kondisi di lapangan tidak memungkinkan, maka akan dibahas penyesuaian lebih lanjut</t>
  </si>
  <si>
    <t>2438/KM.01.11</t>
  </si>
  <si>
    <t>Hasil Reviu Dokumen Desain Akhir Program Rehabilitasi Tahun 2024</t>
  </si>
  <si>
    <t>- terdapat 145 DED cyclical maintenance 2024 
- terdapat 136 DED cyclical maintenance 2024 yang dapat dilanjutkan ke tahapan selanjutnya namun dengan catatan
- terdapat 9 program yang belum dapat dilanjutkan ke tahapan selanjutnya
- belum terdapat AHS utk semua RAB yang disampaikan</t>
  </si>
  <si>
    <t>1719/TU.01.06</t>
  </si>
  <si>
    <t>Penyampaian Risalah Rapat Pembahasan dan Penjelasan Hasil Revisi Buku Aset Serah Operasi dengan PT. ABJ</t>
  </si>
  <si>
    <t>status akan close apabila tidak ada tanggapan 01/02
1719/TU.01.06</t>
  </si>
  <si>
    <t>- ABJ akan mengirimkan progres revisi daftar aset serah operasi pada selasa 23/01/24
- ABJ melakukan rekonsiliasi dan verifikasi thd aset yang tidak ditemukan sebanyak 596 unit</t>
  </si>
  <si>
    <t xml:space="preserve">1226/PM.02.04 </t>
  </si>
  <si>
    <t xml:space="preserve">Penyampaian Tindak Lanjut Risalah Hasil Tinjauan Lapangan Perihal Permohonan Izin Pemanfaatan Ruang Milik Jalan Tol Ruas Jakarta - Cikampek untuk Penempatan Jaringan Pipa Air Minum </t>
  </si>
  <si>
    <t>PAM JAYA menyampaikan surat permohonan yang telah diperbaiki dan diajukan per ruas jalan tol serta ditandatangani oleh direksi dan draft MoU bersama Jasamarga</t>
  </si>
  <si>
    <t>1729/PM.02.04</t>
  </si>
  <si>
    <t>Permohonan Izin Pemanfaatan Rumija Tol</t>
  </si>
  <si>
    <t>PAM JAYA mengajukan permohonan izin pembangunan / penempatan pemasangan pipa air minum pada ruas jalan tol jakarta inner ring road pada km17+200 DKI Jakarta dan sekaligus melampirkan persyaratan administrasi dan persyaratan teknis</t>
  </si>
  <si>
    <t>SRT-020/INFRAS/KPI-SPAM-JAKARTA/01/2024</t>
  </si>
  <si>
    <t>Hasil Pemeriksaan Dokumen Desain Akhir Proyek Percepatan Program Rehabilitasi Tahun 2023 Tahap 2</t>
  </si>
  <si>
    <t>- hasil pemeriksaan dokumen desain akhir program rehabilitasi 2023 sebagai tanggapan atas surat desain shop drawing program rehabilitasi proyek percepatan 2023 terlampir
- tidak ada AHS yang dilampirkan dalam dokumen desain akhir yang disampaikan ABJ pada surat desain akhir shop drawing program rehabilitasi proyek percepatan th 2023</t>
  </si>
  <si>
    <t>Buaran 3</t>
  </si>
  <si>
    <t>SRT-021/INFRAS/KPI-SPAM-JAKARTA/01/2024</t>
  </si>
  <si>
    <t>Tanggapan atas Surat ABJ ABJ/DIR/EKS/01.24/0004 perihal Permintaan Verifikasi Pekerjaan Rehabilitasi Tahun 2023</t>
  </si>
  <si>
    <t>- KPI telah melakukan verifikasi atas uji pengoperasian pekerjaan rehabilitasi th 2023 (terlampir)
- KPI perlu mendapatkan salinan dokumen pendukung berdasarkan risalah rapat agenda cyclical maintenance 05/01/24 antara lain
1. salinan PO dari ABJ
2. salinan RAB legalisir PAM JAYA dengan lampiran AHS
3. salinan ABD
4. salinan dokumen hasil tescom
5. salinan dokumen hasil MC100
- ABJ diminta utk menyapaikan dokumen pendukung tsb dan jika ada lampirkan pula dokumen perbaikan atas catatan2 pd hasil tescom tsb</t>
  </si>
  <si>
    <t>SRT-019/INFRAS/KPI-SPAM-JAKARTA/01/2024</t>
  </si>
  <si>
    <t>Hasil Pemeriksaan dan Tanggapan atas Surat ABJ No. ABJ/DIR/EKS/12.23/0726 tanggal 29 Desember 2023</t>
  </si>
  <si>
    <t>- KPI meminta ABJ utk menambahkan keymap pada bagian gambar keyplan
- KPI meminta ABJ melengkapi daftar gambar
- menambahkan ankur
- jelaskan detail dimensi pagar dan detail material yang digunakan
- perbesar ukuran gambar section A dan B pada cross section
- berikan justifikasi penggunaan pipa dia 90mm
- gambar DED dibuat mengikuti standar PAM JAYA
- perbaikan dapat dalam bentuk shop drawing</t>
  </si>
  <si>
    <t>ABJ/DIR/EKS/01.24/0072</t>
  </si>
  <si>
    <t>Laporan Pekerjaan Penggantian dan Perawatan Peralatan Produksi IPA Pejompongan 1 &amp; 2</t>
  </si>
  <si>
    <t>- ABJ telah menyampaikan informasi mengenai typo pada tanggal pemeliharaan terjadwal
- ABJ sudah melakukan pekerjaan penggantian peralatan produksi di IPA Pejompongan 1 dan Pejompongan 2 pada 29/12/23 
- pekerjaan tsb berdampak pada pemadaman pengoperasian di IPA Pejompongan 1 dan 2 yang mana diselaraskan dengan pekerjaan di stasiun pompa PAB cawang yang dilakukan oleh PJT2 
- ABJ melampirkan laporan thd hasil pekerjaan pada tgl 29/12/23</t>
  </si>
  <si>
    <t>ABJ/DIR/EKS/01.24/0073</t>
  </si>
  <si>
    <t>Laporan Open Circuit Breaker di IPA Pejompongan 1</t>
  </si>
  <si>
    <t xml:space="preserve">- 24/01/24 terjadi open circuit breaker pada panel 20kV, panel outgoing 4000kV di IPA Pejompongan 1
- Kondisi tsb mengakibatkan berhentinya operasional pompa distribusi terhitung sejak jam 14:46 - 15:22 dan kembali normal pada 15:28
- ABJ melampirkan laporan dan pencapaian aktual dan target utk parameter sisa klor, turbidity, pressure manifold line jakarta dan kuningan sbg bukti </t>
  </si>
  <si>
    <t>ABJ/DIR/EKS/01.24/0074</t>
  </si>
  <si>
    <t>Pengiriman Risalah Rapat Pre Construction Meeting (Week 43)</t>
  </si>
  <si>
    <t>SRT-023/INFRAS/KPI-SPAM-JAKARTA/02/2024</t>
  </si>
  <si>
    <t>Hasil Pemeriksaan dan Tanggapan atas Surat ABJ No. ABJ/DIR/EKS/01.24/0015 tanggal 05 Januari 2024</t>
  </si>
  <si>
    <t>ABD 06054 (rev 03), 06055 (rev 03), 06056 (rev 03), 06057 (rev 03), 19154 sudah sesuai secara teknis dan telah ditandatangani KPI</t>
  </si>
  <si>
    <t>SRT-022/INFRAS/KPI-SPAM-JAKARTA/02/2024</t>
  </si>
  <si>
    <t>Hasil Pemeriksaan dan Tanggapan atas Surat ABJ No. ABJ/DIR/EKS/12.23/0704 tanggal 20 Desember 2023</t>
  </si>
  <si>
    <t>02014:
- meminta ABJ untuk memperbaiki line diagram dengan menambahkan MCB beban, memisahkan stop kontak dan lampu, membuat MCB masing2 ac secara terpisah, membuat tabel keseimbang daya thd MCB 3 phasa
22181:
- meminta ABJ utk menambahkan keterangan material pada gambar isometrik dan menambahkan tabel material yang digunakan pada gambar
22183:
- sudah sesuai secara teknis
30235:
- sudah sesuai secara teknis
15142:
- sudah sesuai secara teknis</t>
  </si>
  <si>
    <t>2809/KM.03.04</t>
  </si>
  <si>
    <t>Permintaan Modelling dan Desain Akhir Citra 8 Cluster F dan G</t>
  </si>
  <si>
    <t>SRT-093/INFRAS/KPI-SPAM-JAKARTA/11/2023
SRT-103/INFRAS/KPI-SPAM-JAKARTA/11/2023
607/KM.00.03
2809/KM.03.04</t>
  </si>
  <si>
    <t>ABJ diminta untuk membuat modelling dan desain akhir pada cluster baru di Citra 8 yakni Cluster F dan G dengan 1 inlet dan dibentuk menjadi DMA (District Meter Area) dengan layout dan jumlah unit rencana cluster terlampir</t>
  </si>
  <si>
    <t>2810/KM.02.10</t>
  </si>
  <si>
    <t>2808/KM.01.11</t>
  </si>
  <si>
    <t>Standar Hydrostatic Test</t>
  </si>
  <si>
    <t>Prosedur kerja pressure test memiliki kriteria sebagai berikut:
1. hydrotest utk pipa internal pressure
- pressure test utk pipa baja tidak boleh kurang dari 1.5 design pressure
- pressure test utk pipa FRP dan PVC tidak boleh kurang dari 1.1 design pressure
- utk design temperature diatas temperature test
2. hydrotest utk pipa eksternal pressure line di vacuum service test dengan tekanan minimal 1.1 kg/cm2g kecuali dibatasi dengan lower pressure dari design
- pneumatic test pressure test utk pneumatic adalah 110%
3. kriteria pressure test jaringan pemasangan pipa dengan menggunakan pipa HDPE dapat mengacu pada kriteria pressure test utk pipa PVC sebesar 1.1 x PN design</t>
  </si>
  <si>
    <t>094/S-SCM/DIR/2023</t>
  </si>
  <si>
    <t>Surat Keberatan Atas Pengadaan Sparepart (Kode Program : 42337)</t>
  </si>
  <si>
    <t>- harga satuan yang tertera pada BOQ pengadaan sparepart program 42337 jauh lebih rendah dari harga pasar sehingga menyebabkan jumlah budget kurang dari yang dibutuhkan 
- ABJ diminta utk dibuatkan BA perubahan dan BOQ detail terkait pemenuhan selisih harga tsb diatas</t>
  </si>
  <si>
    <t>ABJ/DIR/EKS/01.24/0071</t>
  </si>
  <si>
    <t>Tambahan Rencana Anggaran Biaya (“RAB”) – Biaya Persiapan SPAM Hilir Proyek Greenfield 2024</t>
  </si>
  <si>
    <t>tambahan RAB biaya persiapan Jatiluhur Hilir 2024 yaitu pemenuhan prasarana BIM 5D</t>
  </si>
  <si>
    <t>Pemberitahuan Uji Pengoperasian Pekerjaan Rehabilitasi – Paket 21 (21175) dan Paket 42 (42312, 42313, 42314)</t>
  </si>
  <si>
    <t>ABJ/DIR/EKS/01.24/0078</t>
  </si>
  <si>
    <t>ABJ/DIR/EKS/01.24/0079</t>
  </si>
  <si>
    <t>Tanggapan Atas Review KPI Terhadap DED dan RAB PPKK Kebon Kosong Paket 3 dan Paket 4 (Revisi 03)</t>
  </si>
  <si>
    <t>- ABJ membuat desain akhir PPKK Kebon Kosong mengacu pada BED PAM JAYA 11974/PP.00.04 yg mana pipa ukuran terkecil yang digunakan adalah pipa 90mm
- pada review PAM JAYA khususnya paket 3 dan 4 sebelumnya tidak ada yang menyatakan perlunya perubahan diameter pipa terkecil dari 90mm menjadi 63mm
- ABJ memohon konfirmasi tertulis dari PAM JAYA terkait penggunaan diameter pipa terkecil utk desain akhir PPKK Kebon Kosong paket 3 dan 4</t>
  </si>
  <si>
    <t>ABJ/DIR/EKS/01.24/0080</t>
  </si>
  <si>
    <t>Penyampaian Gambar Keadaan Terpasang (As Build Drawing) Proyek Rehabilitasi Paket 02 (02004 dan 02006)</t>
  </si>
  <si>
    <t xml:space="preserve">3042/KM.03.00 </t>
  </si>
  <si>
    <t>Penyampaian Hasil Inspeksi K3 IPA Pejompongan 1 dan 2</t>
  </si>
  <si>
    <t>terdapat 45 temuan inspeksi K3 dan housekeeping di IPA Pejompongan 1 dan 2</t>
  </si>
  <si>
    <t>3041/KM.01.11</t>
  </si>
  <si>
    <t>Surat Balasan PT. ABJ No. ABJ/DIR/EKS/01.24/0029 perihal Gangguan Pasokan Listrik PLN di IPA Buaran 1 &amp; 2, IPA Pulogadung, IPA Pejompongan 1 dan IPA Pejompongan 2 pada tanggal 10 Januari 2024</t>
  </si>
  <si>
    <t>PAM JAYA menyetujui tidak dikenakan denda</t>
  </si>
  <si>
    <t>Irawan
Destriaji
Wahyudian
Aan</t>
  </si>
  <si>
    <t>3040/KM.01.11</t>
  </si>
  <si>
    <t>Tanggapan Surat ABJ 0012 - Pembaharuan DED &amp; RAB PPKK Kebon Kosong - Paket 3 dan Paket 4 (Revisi 03)</t>
  </si>
  <si>
    <t>SRT-018/INFRAS/KPI-SPAM-JAKARTA/01/2024
3040/KM.01.11</t>
  </si>
  <si>
    <t xml:space="preserve">1723/PM.02.03 </t>
  </si>
  <si>
    <t>Permohonan Rekomendasi Teknis Izin Pengusahaan Sumber Daya Air untuk Crossing Pipa Distribusi Air Bersih di Banjir Kanal Timur</t>
  </si>
  <si>
    <t>- PAM JAYA mengajukan permohonan rekomendasi teknis untuk kegiatan Izin Crossing Pemasangan Pipa Distribusi Air Bersih guna melengkapi persyaratan permohonan izin pengusahaan sumber daya air</t>
  </si>
  <si>
    <t>1191/PM.03.00</t>
  </si>
  <si>
    <t>Permohonan Rekomendasi Teknis Izin Penggunaan Sumber Daya Air untuk Kegiatan Sistem Penyediaan Air Bersih di Kali Sunter</t>
  </si>
  <si>
    <t>PAM JAYA mengajukan permohonan rekomendasi teknis untuk kegiatan Izin Crossing Pemasangan Pipa Distribusi Air Bersih guna melengkapi persyaratan permohonan izin pengusahaan sumber daya air</t>
  </si>
  <si>
    <t xml:space="preserve">1192/PM.03.00  </t>
  </si>
  <si>
    <t>Perawatan Peralatan Produksi IPA Pejompongan 1 (Sistem Pembacaan Sisa Klor)</t>
  </si>
  <si>
    <t>02/02/24 ABJ akan melakukan perawatan sistem pembacaan klorin dalam air curah yang diproduksi oleh IPA Pejompongan 1 yang akan berpotensi berdampak kondisi tidak terbacanya sisa klorin dalam air curah selama kurang lebih 4 jam terhitung dari jam 16:00-18.00</t>
  </si>
  <si>
    <t>ABJ/DIR/EKS/02.24/0087</t>
  </si>
  <si>
    <t>Tindak Lanjut Atas Surat Pam Jaya No. 1742 dan 1743/KM.00.03</t>
  </si>
  <si>
    <t xml:space="preserve">- besaran rencana investasi program rehabilitasi berdasarkan lampiran 4 perjanjian induk adalah 585 M berdasarkan nilai pekerjaan yang telah dilakukan dan pekerjaan on progress atau disebut VOWD
- seluruh PO yang telah diselesaikan pd th 2023 maka akan diselesaikan implementasinya paling lambat pada september 2024. VOWD per tanggal 31/12/23 berdasarkan penilaian KPI adalah sebesar 247.8 M dan VOWD sebesar 336.1 M yang ditargetkan dicapai pd th 2024
- metode VOWD disusun berdasarkan pembobotan pd surat KPI SRT-133 dan surat ABJ 0700
- penyesuaian dalam target penyelesaian proyek cyclical tg 2023 disebabkan oleh:
a. Penyerahan Desain Akhir oleh ABJ telah dilakukan pada tanggal 14 Februari 2023 sementara fungsi KPI baru efektif pada bulan Maret 2023;
b. Proses review Desain Akhir membutuhkan waktu lebih dari 1 (satu) bulan sehingga persetujuan Desain Akhir baru diperoleh dari PAM JAYA pada bulan Mei 2023;
c. Beberapa komponen proyek cyclical maintenance berstatus obsolete yang diketahui pada saat proses tender, sehingga perlu dilakukan perubahan spesifikasi; 
d. Peralatan yang sudah sampai di lokasi pekerjaan namun jadwal pelaksanaan pekerjaan dilakukan secara bertahap untuk meminimalkan dampak negatif terhadap pelayanan pelanggan seperti penghentian penyaluran ke pelanggan atau berkurangnya tekanan air untuk penyaluran ke pelanggan; 
e. Durasi fabrikasi dan pengiriman barang impor yang ternyata harus inden sehingga membutuhkan waktu yang lebih lama; 
f. Terdapat beberapa program cyclical maintenance yang tidak disetujui PAM JAYA dan KPI sehingga perlu menyampaikan program cyclical maintenance pengganti yang membutuhkan waktu untuk survei dan penyiapan Desain Akhir untuk memperoleh persetujuan dari PAM JAYA dan KPI; 
g. Terdapat beberapa program cyclical maintenance susulan dari PAM JAYA pada semester kedua tahun 2023 (surat no. 17473/KM.00.00 tanggal 13 September 2023); 
h. Terdapat beberapa usulan tambahan program cyclical maintenance dari ABJ setelah menjalankan operasi produksi, guna meminimalkan gangguan terhadap operasional WTP, 
sehingga membutuhkan waktu untuk survei dan penyiapan Desain Akhir untuk memperoleh 
persetujuan dari PAM JAYA dan KPI; 
i. Terdapat spesifikasi khusus untuk peralatan tertentu sehingga vendor memerlukan waktu untuk 
melakukan kajian engineering sebelum menyampaikan proposal teknis dan biaya; 
j. Terbatasnya jumlah vendor yang memenuhi spesifikasi produk yang disepakati bersama PAM JAYA; dan 
k. Terdapat vendor yang mundur setelah mendapatkan Purchase Order (PO) sehingga perlu dilakukan seleksi untuk menetapkan pemenang pengganti. </t>
  </si>
  <si>
    <t>- detailkan pekerjaan pada shop drawing SPAM B3 Hulu
- desain antara DED dan shop drawing terdapat perbedaan standar gambar shop drawing</t>
  </si>
  <si>
    <t>Pembayaran BG sudah mulai dilakukan terutama untuk proyek hilir (prioritas)</t>
  </si>
  <si>
    <t>Surat KPI ke PAM JAYA. Hasil reviu disampaikan dalam rapat. ABJ akan mengirimkan revisi berupa Shop Drawing</t>
  </si>
  <si>
    <t>Sudah dibahas dalam meeting antara PAM/ABJ/KPI. Revisi dari hasil reviu dikirimkan secara bertahap berupa ShopDrawing</t>
  </si>
  <si>
    <t>Penyesuaian dokumen dikirimkan ABJ bertahap berupa shop drawing</t>
  </si>
  <si>
    <t>KPI meminta PAM JAYA untuk dapat memberikan jawaban atau persetujuan atas perubahan pekerjaan penggalian pada proyek konstruksi B3 Hulu-Hilir menjadi metode trenchless dan open cut dalam waktu dekat</t>
  </si>
  <si>
    <t>Surat KPI yang ditujukan ke PAM JAYA
'- adanya perubahan metode pekerjaan yang semula menggunakan trenchless kemudian diubah menjadi trenchless dan open cut
- KPI meminta ABJ memperbaharui desain akhir dengan memberikan detail lokasi pemasangan mana yang akan dilakukan dengan metode open cut
- ABJ diminta menyampaikan metode open cut yang akan digunakan dan disertai dengan timeline pekerjaannya
- ABJ diminta memberikan atas volume pekerjaan akibat hal di atas
- ABJ harus memperhatikan aspek K3 dan manajemen lalu lintas pada saat pelaksanaan pekerjaan penggalian pemasangan pipa berlangsung</t>
  </si>
  <si>
    <t>sudah dibayarkan</t>
  </si>
  <si>
    <t xml:space="preserve">3111/KM.03.00 </t>
  </si>
  <si>
    <t>Sanksi Denda atas Kegagalan Kinerja bulan November dan Desember 2023</t>
  </si>
  <si>
    <t>- total sanksi denda November 2023 = 353.958.944; Desember 2023 = 36.862.541
- perhitungan di atas tidak termasuk perbedaan hasil sampling antara PAM JAYA dan ABJ pada kinerja Kualitas Air Curah Bulanan, yakni parameter Total Koliform pada IPA Pejompongan 1 periode November 2023, yang mana penilaiannya akan menunggu hasil rekomendasi pihak independen dalam hal ini KPI untuk diperhitungkan pada tagihan bulan berikutnya.</t>
  </si>
  <si>
    <t>3110/KM.02.03</t>
  </si>
  <si>
    <t>Tanggapan atas Surat ABJ No. ABJ/DIR/EKS/01.24/0009 terkait Penjelasan Detail Gangguan Suplai Air Baku PJT2 dan Kondisi Cadangan Air di Reservoir</t>
  </si>
  <si>
    <t>PAM JAYA setuju tidak dikenakan denda</t>
  </si>
  <si>
    <t>ABJ/DIR/EKS/01.24/0077</t>
  </si>
  <si>
    <t>Pengiriman Berita Acara Uji Pengoperasian Proyek Brownfield Yang Lolos Periode 3 Mei 2023 – 30 Januari 2024</t>
  </si>
  <si>
    <t>Pengiriman Berita Acara Uji Pengoperasian Proyek Brownfield Yang Lolos Periode 3 Mei 2023 – 30 Januari 2025</t>
  </si>
  <si>
    <t>3107/TU.01.05</t>
  </si>
  <si>
    <t>Notulen Rapat Koordinasi Air Baku 5 Feb 2024</t>
  </si>
  <si>
    <t>Notulen Rapat Koordinasi Air Baku 5 Feb 2025</t>
  </si>
  <si>
    <t>All WTP Manager</t>
  </si>
  <si>
    <t>ABJ/DIR/EKS/02.24/0088</t>
  </si>
  <si>
    <t>Gangguan Pasokan Listrik PLN di IPA Buaran 1 &amp; 2 dan IPA Pejompongan 1 &amp; 2 pada tanggal 2 Februari 2024</t>
  </si>
  <si>
    <t>02/02/24 telah terjadi gangguan gangguan pasokan listrik dari PLN pada jam 18:16 di IPA Buaran 1 dan Buaran 2, IPA Pejompongan 1 dan Pejompongan 2 yang berdampak pada ketidaktercapaian tekanan serta penurunan suplai dan mulai normal kembali pukul 18:20</t>
  </si>
  <si>
    <t>ABJ/DIR/EKS/02.24/0092</t>
  </si>
  <si>
    <t>Pemberitahuan Perawatan Peralatan Produksi IPA Buaran</t>
  </si>
  <si>
    <t>07/02/24 pukul 10:00-12:00 IPA Buaran 1 dan IPA Buaran 2 berencana akan dilakukan upgrade firmware utk modul komunikasi moxa menimbulkan gangguan thd pembacaan SCADA utk nilai parameter kualitas air curah</t>
  </si>
  <si>
    <t>ABJ/DIR/EKS/01.24/0057</t>
  </si>
  <si>
    <t>Penyampaian Gambar Keadaan Terpasang (As Build Drawing) Proyek Rehabilitasi Paket 02</t>
  </si>
  <si>
    <t>ABD 02008 dan 02014</t>
  </si>
  <si>
    <t>SRT-024/INFRAS/KPI-SPAM-JAKARTA/02/2024</t>
  </si>
  <si>
    <t>Hasil Pemeriksaan Dokumen Desain Akhir Proyek Percepatan Program Rehabilitasi Tahun 2023 Tahap 3</t>
  </si>
  <si>
    <t>Tanggapan atas surat PAM JAYA No.25086/KM.00.03
905/KM.02.18
SRT-011/INFRAS/KPI-SPAM-JAKARTA/01/2024
SRT-020/INFRAS/KPI-SPAM-JAKARTA/01/2024
SRT-024/INFRAS/KPI-SPAM-JAKARTA/02/2024</t>
  </si>
  <si>
    <t>minta persetujuan PAM JAYA
905/KM.02.18
SRT-011/INFRAS/KPI-SPAM-JAKARTA/01/2024
SRT-020/INFRAS/KPI-SPAM-JAKARTA/01/2024
SRT-024/INFRAS/KPI-SPAM-JAKARTA/02/2024</t>
  </si>
  <si>
    <t>905/KM.02.18
SRT-011/INFRAS/KPI-SPAM-JAKARTA/01/2024
SRT-020/INFRAS/KPI-SPAM-JAKARTA/01/2024
SRT-024/INFRAS/KPI-SPAM-JAKARTA/02/2024</t>
  </si>
  <si>
    <t xml:space="preserve">- hasil pemeriksaan terlampir
- tidak ada AHS </t>
  </si>
  <si>
    <t>SRT-025/INFRAS/KPI-SPAM-JAKARTA/02/2024</t>
  </si>
  <si>
    <t>Hasil Pemeriksaan dan Tanggapan atas Surat ABJ No. ABJ/DIR/EKS/01.24/0019 tanggal 08 Januari 2024</t>
  </si>
  <si>
    <t>- Shop drawing 02022-02026, 06054 (rev03), 06055 (rev03), 06056 (rev03), 06057 (rev03), 12090 sudah sesuai secara teknis
- 27215: meminta ABJ utk menggambarkan lapisan2 dari wrapping pipa dengan mencantumkan material yang digunakan beserta ketebalan wrapping pipa; meminta ABJ utk menambahkan tabel utk masing2 panjang wrapping pipa
- 37293: meminta ABJ utk memperhatikan keamanan terkait posisi bordes; detailkan rencana pondasi kolom tangga; detailkan elevasi tangga; detailkan Detail-1; detailkan tipe steel grating yg digunakan; detailkan metode yg digunakan utk pemasangan ankur; jelaskan bagaimana penempatan pada UNP</t>
  </si>
  <si>
    <t>Yudi
Hakiem</t>
  </si>
  <si>
    <t>ABJ/DIR/EKS/02.24/0095</t>
  </si>
  <si>
    <t xml:space="preserve">Perawatan Peralatan Produksi IPA Pejompongan I </t>
  </si>
  <si>
    <t>- ABJ telah melaksanakan pekerjaan perawatan peralatan produksi IPA Pejompongan 1 berupa maintenance sistem pembacaan klorin di air curah pada tanggal 02/02/24 pukul 16:00 - 17:30. Selama pekerjaan pemeliharaan dilakukan maka parameter nilai sisa klorin tidak terbaca secara optimal di SCADA sehingga dilakukan manual per 15 menit dimana sisa klorin terbaca masih dalam range 0.8 - 1 ppm di air curah</t>
  </si>
  <si>
    <t>ABJ/DIR/EKS/02.24/0100</t>
  </si>
  <si>
    <t>Pekerjaan Pemasangan Modul Komunikasi Flow Meter Air Baku IPA Pejompongan 1 dan 2</t>
  </si>
  <si>
    <t xml:space="preserve">- ABJ melakukan pekerjaan pemasangan peralatan produksi (modul komunikasi dan splitter signal flow meter air baku) utk memonitor debit air baku IPA Pejompongan 1 dan Pejompongan 2 di flow meter milik PJT2, selama pekerjaan berlangsung terdapat gangguan dalam pembacaan debit air baku maka akan dilakukan dengan mekanisme yang akan didiskusikan lebih lanjut dengan PAM JAYA dan PJT2 dalam BA  </t>
  </si>
  <si>
    <t>ABJ/DIR/EKS/02.24/0082</t>
  </si>
  <si>
    <t>Laporan Harian, Mingguan, dan Bulanan Kegiatan Proyek Jatiluhur Hilir (Paket C01 dan C02) Periode Agustus – Desember 2023</t>
  </si>
  <si>
    <t>Laporan Harian, Mingguan, dan Bulanan Kegiatan Proyek Jatiluhur Hilir (Paket C01 dan C02) Periode Agustus – Desember 2024</t>
  </si>
  <si>
    <t>ABJ/DIR/EKS/02.24/0083</t>
  </si>
  <si>
    <t>Pemberitahuan Rencana Pengecoran Plat Atap, Dinding Pengarah Air Bangunan Reservoir B dan Plat Atap dan Kolom Bangunan Kimia Lime</t>
  </si>
  <si>
    <t>ABJ/DIR/EKS/02.24/0084</t>
  </si>
  <si>
    <t>Penyampaian Laporan Penyelesaian Uji Komisioning Proyek Greenfield – SPAM Jatiluhur Hilir Paket C01 dan C02</t>
  </si>
  <si>
    <t>ABD Jatiluhur Paket C01 dan C02</t>
  </si>
  <si>
    <t>ABJ/DIR/EKS/02.24/0085</t>
  </si>
  <si>
    <t>Permohonan Percepatan Tanggapan PAM JAYA Terhadap Usulan DED Proyek SPAM Buaran 3 Hilir</t>
  </si>
  <si>
    <t>ABJ/DIR/EKS/02.24/0090</t>
  </si>
  <si>
    <t>Penyampaian Gambar Keadaan Terpasang (As Build Drawing) Proyek Rehabilitasi Paket 02 (02022 – 02025)</t>
  </si>
  <si>
    <t>ABD 02022 - 02025</t>
  </si>
  <si>
    <t xml:space="preserve">Permohonan Fasilitasi Dokumen </t>
  </si>
  <si>
    <t>ABJ/DIR/EKS/01.24/0081</t>
  </si>
  <si>
    <t>menyampaikan justifikasi dan matriks sebagaimana yang dimaksud BA No 600/003/Ba/I/2024/DBMSDA.Binmar</t>
  </si>
  <si>
    <t>Laporan keuangan kuartal 2 tahun 2023 ABJ</t>
  </si>
  <si>
    <t>SRT-026/INFRAS/KPI-SPAM-JAKARTA/02/2024</t>
  </si>
  <si>
    <t>Hasil Pemeriksaan dan Tanggapan atas Surat ABJ No. ABJ/DIR/EKS/01.24/0014 tanggal 05 Januari 2024</t>
  </si>
  <si>
    <t>- menambahkan key map pada bagian gambar key plan
- melengkapi daftar gambar
- Menambahkan ankur (gambar pembesian) pada gambar desain Thrust Block pada Bend, Tee dan End Cup untuk memperkuat kestabilan Thrust Block terhadap tekanan air;
- Pada bagian gambar pagar Pengaman Proyek mohon dijelaskan ukuran Panjang, lebar dan tinggi Pagar berikut jenis material yang digunakan;
- Ukuran gambar disesuaikan secara Proposiaonal dengan ukuran;
- Untuk metode Sambungan Rumah (SR) diutamakan menggunakan elektrofusion sesuai arahan direksi PAM JAYA;
- Agar gambar DED dibuat mengikuti standar gambar teknis;
- Catatan-catatan di atas dapat diperbaiki pada Shop Drawing dan mendapatkan verifikasi KPI,</t>
  </si>
  <si>
    <t>3348/KM.01.11</t>
  </si>
  <si>
    <t>PAM JAYA memberikan persetujuan utk pekerjaan tsb</t>
  </si>
  <si>
    <t>3349/KM.02.04</t>
  </si>
  <si>
    <t>Tanggapan Surat ABJ No. ABJ/DIR/EKS/09.23/0428 perihal Program Rehabilitasi berdasarkan Perjanjian Brownfield</t>
  </si>
  <si>
    <t xml:space="preserve">- PAM JAYA dan KPI telah melakukan evaluasi yang diberikan ABJ dan program rehabilitasi tsb belum secara lengkap memuat Pasal 8.1 BF karena hanya terdiri dari jadwal pelaksanaan dan tanggal uji operasi rehabilitasi
- PAM JAYA meminta ABJ melengkapi program rehabilitasi serta membuat rincian program tiap tahunnya selama 25 tahun
- PAM JAYA menilai bahwa tidak ada hubungan keterkaitan antara daftar analisa risiko dan program rehabilitasi yang disampaikan dimana pada MOM 18/10/23 menyebutkan bahwa daftar analisa risiko harus memuat:
a. pemenuhan terhadap 3K (kualitas, kuantitas, dan kontinuitas)
b. pemenuhan sistem operasi unit standby untuk semua sistem operasi dan peralatan
c. penggantian berkala sparepart mekanikal dan elektrikal
d. penggantian berkala peralatan produksi sesuai dengan hasil kajian pihak kedua
e. pemenuhan thd peraturan UU
f. keselamatan dan kesehatan kerja </t>
  </si>
  <si>
    <t>3350/KM.02.18</t>
  </si>
  <si>
    <t xml:space="preserve">Tanggapan Surat ABJ 0686 perihal Permohonan Penggantian Spesifikasi Material Steel </t>
  </si>
  <si>
    <t>3500/KM.02.18</t>
  </si>
  <si>
    <t>minta persetujuan
25086/KM.00.03 
SRT-126/INFRAS/KPI-SPAM-JAKARTA/12/2023
28293/KM.01.11
3500/KM.02.18</t>
  </si>
  <si>
    <t>- terdapat 157 DED cyclical maintenance 2024
- Terdapat 143 program cyclical maintenance tahun 2024 yang dapat dilanjutkan ke tahapan selanjutnya dengan tetap merevisi dokumen DED sesuai reviu dari PAM JAYA dan KPI.
- Terdapat 14 program cyclical maintenance tahun 2024 yang belum dapat dilanjutkan ke tahapan selanjutnya.
- Belum terdapat Analisa harga satuan untuk semua RAB yang disampaikan.</t>
  </si>
  <si>
    <t>3478/TK.02.15</t>
  </si>
  <si>
    <t>Permohonan Rekomendasi Penunjukan Ahli Independen untuk Melaksanakan Pengujian Kualitas Air Minum Curah</t>
  </si>
  <si>
    <t xml:space="preserve">- berdasarkan perbedaan hasil pengujian kualitas air minum curah antara PAM JAYA dan ABJ maka perlu segera melibatkan ahli independen yang memenuhi kualifikasi untuk melakukan pengujian lebih lanjut, oleh karena itu PAM JAYA meminta KPI utk dapat memberikan rekomendasi terkait ahli independen tsb </t>
  </si>
  <si>
    <t>ABJ/DIR/EKS/02.24/0094</t>
  </si>
  <si>
    <t>Rencana Pelaksanaan Pembangunan Reservoir A</t>
  </si>
  <si>
    <t>- ABJ menyampaikan pemberitahuan bahwa pekerjaan pembangunan reservoir A harus segera dimulai dari jadwal awal di bulan desember 2023 dan ABJ merencanakan akan memulai pekerjaan tsb di minggu ke-3 februari 2024 dimulai dengan land clearing dan peralatan lahan, serta ABJ berharap agar pembongkaran warehouse PAM JAYA segera dilaksanakan setelah waktu tsb
- ABJ meminta PAM JAYA utk memberikan akses kpd personel kontraktor yang ditunjuk beserta subkon dan alat berat</t>
  </si>
  <si>
    <t>ABJ/DIR/EKS/02.24/0098</t>
  </si>
  <si>
    <t>Penyampaian Gambar Keadaan Terpasang (As Build Drawing) Proyek Rehabilitasi Paket 33 (Program 33248)</t>
  </si>
  <si>
    <t>ABJ/DIR/EKS/02.24/0097</t>
  </si>
  <si>
    <t>Pengiriman Risalah Rapat Pre Construction Meeting (Week 44)</t>
  </si>
  <si>
    <t>ABJ/DIR/EKS/02.24/0099</t>
  </si>
  <si>
    <t>Laporan Harian, Mingguan, dan Bulanan Kegiatan Proyek Jatiluhur Hilir (Paket C01 dan C02) Periode 01 – 14 Januari 2024</t>
  </si>
  <si>
    <t>Laporan Harian, Mingguan, dan Bulanan Kegiatan Proyek Jatiluhur Hilir (Paket C01 dan C02) Periode 01 – 14 Januari 2025</t>
  </si>
  <si>
    <t>ABJ/DIR/EKS/02.24/0102</t>
  </si>
  <si>
    <t>Tindaklanjut surat SRT-017/INFRAS/KPI-SPAM-JAKARTA/01/2024</t>
  </si>
  <si>
    <t>- ABJ menyampaikan salinan atas pernyataan tertulis dari PT Krakatau Pipe Industries bahwa terdapat minimum order quantity (MOQ) sebesar 750 ton per size dan krakatau tidak dapat memproduksi pipa (material steel) dengan spesifikasi sesuai PKS GF 
- ABJ menyampaikan justek penggunaan pipa steel 
- ABJ menyampaikan metode kerja microtunneling 
- ABJ menyampaikan kedatangan dan pemeriksaan kualitas material steel akan dilakukan pada minggu ke-4 februari 2024</t>
  </si>
  <si>
    <t>ABJ/DIR/EKS/02.24/0103</t>
  </si>
  <si>
    <t>Pemberitahuan Uji Pengoperasian Pekerjaan Rehabilitasi – Paket 30 (Program 30227 dan 30229) dan Paket 42 (Program 42330)</t>
  </si>
  <si>
    <t>ABJ/DIR/EKS/02.24/0104</t>
  </si>
  <si>
    <t>Tanggapan Surat Pam Jaya No. 28977/KM.03.00 tanggal 29 Des 2023 dan No. 3042/KM.03.00 tanggal 1 Februari 2024</t>
  </si>
  <si>
    <t>dari total 68 temuan, sudah selesai ditindak lanjutnya sebanyak 36 temuan sedangkan 32 temuan sedang dalam proses penyelesaian</t>
  </si>
  <si>
    <t>ABJ/DIR/EKS/02.24/0091</t>
  </si>
  <si>
    <t>Pembaharuan Dokumen Desain Akhir SPAM Jatiluhur Hilir – Reservoir (Kebon Kosong) Kapasitas 200 m3 (Revisi 01)</t>
  </si>
  <si>
    <t>ABJ/DIR/EKS/02.24/0093</t>
  </si>
  <si>
    <t>Tanggapan Surat PAM JAYA No. 2436/KM.02.18 Perihal Pelaksanaan Desain Akhir sesuai dengan Desain Dasar tanggal 25 Januari 2024</t>
  </si>
  <si>
    <t xml:space="preserve">- sehubungan dengan proyek yang telah disampaikan ABJ pada tahun 2023 namun belum dikonfirmasi disetujui oleh PAM JAYA secara tertulis maka dengan mempertimbangkan bahwa pekerjaan tsb akan dilakukan paling cepat di tahun 2024, ABJ akan mengirimkan pembaharuan RAB dengan menggunakan acuan AHS 2024
- RAB pembaharuan hanya berlaku sepanjang konstruksi pipa dan pemasangan sambungan rumah dimulai dan dilaksanakan di th 2024 </t>
  </si>
  <si>
    <t xml:space="preserve">3799/PM.02.04 </t>
  </si>
  <si>
    <t>Proses Peralihan Aset WTP Citra 2 Ext dan Konstruksi Jaringan Pipa Distribusi Citra Garden City 8 Pegadungan</t>
  </si>
  <si>
    <t>- PAM JAYA memerlukan kerjasama dari manajemen citra garden city dan citra garden puri utk segera mengajukan izin ke BPAD terkait rencana peralihan pihak atas pemanfaatan dan pendayagunaan Barang Milik Daerah dalam bentuk sewa berupa tanah yang terletak di perumahan citra 2 ext, cluster pos 5, jalan citra dua ext blok BG, kelurahan pegadungan, kec kalideres Jakbar</t>
  </si>
  <si>
    <t>3803/KM.03.04</t>
  </si>
  <si>
    <t>Penyesuaian Jadwal Proyek Karian Serpong</t>
  </si>
  <si>
    <t>- Berdasarkan Surat KemenPUPR bahwa terjadi penyesuaian Jadwal Proyek KPBU SPAM Regional Karian Serpong dikarenakan adanya lelang ulang kontraktor EPC yang menyebabkan mundurnya Tanggal Operasi Komersial (“TOK”) Karian Serpong menjadi tanggal 29 Maret 2027 (terlampir).
- Mengacu pada Lampiran 6 Perjanjian Greenfield (Jadwal Perlaksanaan Proyek Penyediaan Aset Baru) disebutkan target pencapaian Tanggal Operasi Komersial Jaringan Distribusi Karian Serpong (“JD KS”) untuk setiap paket pekerjaan, yang mana untuk paket pekerjaan pertama dijadwalkan TOK tanggal 5 April 2024.
- Sehubungan dengan hal di atas, maka PAM JAYA meminta agar pelaksanaan proyek JD KS menyesuaikan dengan Jadwal Proyek KPBU SPAM Regional Karian Serpong, serta ABJ dapat memperbaharui Program Konstruksi sesuai dengan kententuan pada Pasal 9.5 Perjanjian Greenfield.</t>
  </si>
  <si>
    <t xml:space="preserve">3804/KM.00.03 </t>
  </si>
  <si>
    <t>Realisasi Investasi Perjanjian Greenfield</t>
  </si>
  <si>
    <t>3805/KM.02.18</t>
  </si>
  <si>
    <t xml:space="preserve">Persetujuan Dokumen Desain Akhir Perluasan Jaringan / Infill Calon Pelanggan Prioritas, Percepatan Desain Akhir &amp; Pelaksanaan Pekerjaan </t>
  </si>
  <si>
    <t>SRT-003/INFRAS/KPI-SPAM-JAKARTA/01/2024
3805/KM.02.18</t>
  </si>
  <si>
    <t>SRT-019/INFRAS/KPI-SPAM-JAKARTA/01/2024
3805/KM.02.18</t>
  </si>
  <si>
    <t>3806/KM.03.04</t>
  </si>
  <si>
    <t>Penyampaian Risalah Rapat Koordinasi Operasional Produksi IPA Bundling pada 31 Januari 2024</t>
  </si>
  <si>
    <t>- PAM JAYA dan ABJ sepakat bahwa injeksi post klorin pada titik outlet reservoir di seluruh IPA Bundling hanya untuk penyeimbang dan stabilisasi free klorin untuk mencapai target sesuai lampiran 15 PKS Brownfield 0.8 - 1.0 ppm.
- ABJ harus memastikan kandungan ammonium habis teroksidasi oleh injeksi klorin pada titik inlet reservoir.
- kesepakatan yang harus dilakukan oleh ABJ berdasarkan hasil diskusi PAM JAYA dan ABJ untuk perbaikan sistem injeksi post chlorine di seluruh IPA Bundling:
a) Dilakukan analisa BPC terbaru di seluruh IPA Bundling dan harus
dilakukan pembaharuan BPC secara periodik sesuai dengan kondisi polutan di air baku.
b) Dilakukan study ammonium di air baku dan removal ammonium di IPA untuk dapat dilakukan pengecekan ammonium pada outlet sistem filtrasi yang akan menjadi dasar penentuan dosis post chlorine pada titik inlet reservoir.
c) Selama dilakukannya study pada poin 2 maka ABU tetap harus melakukan mitigasi yang jelas ketika amonium air baku tinggi yang menyebabkan amonium belum habis di reservoir.
d) PAM JAYA dan ABJ bersepakat bahwa poin 1 dan 3 akan selesai
ditindaklanjuti oleh ABJ pada akhir bulan Februari 2024.
- Optimasi operasionalisasi unit Accelator IPA Pejompongan 1.
a. ABJ saat ini hanya melakukan Jartest seminggu sekali. Selanjutnya akan dikerjakan minimal sehari sekali dengan melakukan revisi terhadap quality plan IPA Pejompongan 1.
b. Hasil pengecekan lumpur jartest dijadikan panduan untuk penentuan interval dan durasi pembuangan lumpur Accelator.
c. ABJ  harus memastikan semua _ operator produksi mengetahui
troubleshooting ketika Accelator tidak sesuai dengan quality plant.
d. Instruksi Kerja pengoperasian Accelator belum mencakup trouble shooting untuk perbaikan parameter utama pemantauan Accelator yaitu Konsentrasi lumpur secondary mixing &amp; % lumpur KPL
e. ABJ harus melakukan revisi Instruksi Kerja pengoperasian Accelator
dengan mencantumkan trouble shooting pengoperasian. 
f. PAM JAYA meminta agar ABJ menyediakan infografis tentang
troubleshooting pengoperasian Accelator.
g. PAM JAYA dan ABJ bersepakat bahwa revisi Instruksi Kerja pengoperasian Accelator dan training pengoperasian /trouble shooting Accelator akan selesai ditindaklanjuti oleh ABJ pada bulan akhir Februari 2024
h. ABJ agar melengkapi data Data Kekeruhan effluent setiap Accelator setelah
perbaikan pengoperasian dan menyampaikan ke PAM JAYA
- Optimasi pengoperasian unit Pulsator IPA Buaran.
a. ABJ sudah melakukan trial implementasi rekomendasi dari PAM JAYA dan hasilnya ada peningkatan kualitas pengolahan di pulsator. Berdasarkan presentasi pada 31 Januari 2024 kekeruhan effluent rerata sudah mencapai 4 NTU
b. ABJ sudah melakukan Jartest sehari sekali sesuai rekomendasi.
c. Hasil Jartest ABJ dengan implementasi di lapangan masih ditemukan ketidaksesuaian. Akan dilakukan observasi bersama dengan PAMJAYA.
d. ABJ akan membuat instruksi kerja pengoperasian Pulsator dan sosialisasi ke operator produksi.
e. PAMJAYA meminta agar ABJ menyediakan infografis tentang
troubleshooting kondisi Pulsator.
f. PAM JAYA meminta ABJ untuk melakukan pengukuran energi gradien kecepatan pada proses mixing koagulasi dan melakukan perbaikan jika gradien kecepatan belum sesuai dengan standar.
4. Gangguan teknis operasional IPA Bundling
a. Setiap ada gangguan teknis operasional, akan dilakukan diskusi dan pencarian solusi bersama antara PAMJAYA dan ABJ.
b. Dari hasil diskusi akan langsung ditentukan apakah akan dikenakan denda kegagalan kinerja atau tidak.
c. PAM JAYA menyampaikan bahwa pompa distribusi IPA Pejompongan 2 saat ini kondisi emergency karena tidak ada pompa distribusi cadangan. Pompa No 2 tidak dapat dioperasikan karena kerusakan pada oil seal (keluar asap dari chamber oli pompa pada 28 Januari 2024) dan pompa No 3 tidak dapat dioperasikan karena masalah kelistrikan. Untuk perbaikan maka berikut ini beberapa hal yang disepakati untuk dilakukan oleh ABJ:
c1) ABJ akan melakukan perbaikan mandiri melalui penggantian mandiri oil seal pompa distribusi no 2 dengan target selesai 1 pekan.
c2) ABJ menyampaikan perbaikan kelistrikan pada pompa no 3 belum dapat di estimasi lama perbaikannya.
c3) ABJ harus melakukan mitigasi untuk menjaga pompa distribusi no 1 bisa terus beroperasi selama perbaikan pompa no 2 dan 3. Karena terdapat indikasi oli bocor juga pada pompa distribusi No 1.</t>
  </si>
  <si>
    <t xml:space="preserve">3807/KM.01.11 </t>
  </si>
  <si>
    <t>Tanggapan atas Surat ABJ No. ABJ/DIR/EKS/01.24/0028 tentang Gangguan Koneksi SCADA di IPA Buaran tanggal 8 Jan 2024</t>
  </si>
  <si>
    <t>Untuk keperluan validitas data pengecekan manual yang dilakukan oleh operator ABJ maka untuk selanjutnya setelah disampaikannya pemberitahuan ini maka untuk setiap kegiatan pemantauan kinerja harian yang dilakukan secara manual oleh operator ABJ harus dilampirkan bukti foto hasil pengecekan dan disampaikan ke PAM JAYA.</t>
  </si>
  <si>
    <t>3808/KM.01.11</t>
  </si>
  <si>
    <t>Tanggapan atas Surat ABJ No. ABJ/DIR/EKS/01.24/0011 tentang Gangguan Koneksi SCADA pada Pembacaan Nilai Pressure dan Parameter pH dan warna IPA Buaran</t>
  </si>
  <si>
    <t>3809/KM.01.11</t>
  </si>
  <si>
    <t>Tanggapan atas Surat ABJ No. ABJ/DIR/EKS/01.24/0034 tentang Gangguan Koneksi SCADA pada Pembacaan Nilai Pressure dan Parameter pH dan warna IPA Pulogadung</t>
  </si>
  <si>
    <t>3810/KM.03.00</t>
  </si>
  <si>
    <t xml:space="preserve">Surat Teguran Gangguan Sistem Kelistrikan IPA Pejompongan 1 tanggal 24 Januari 2024 </t>
  </si>
  <si>
    <t>PAM JAYA menyimpulkan bahwa gangguan kelistrikan yang terjadi pada tanggal 24 Januari 2024 yang berlangsung selama 22 menit dikarenakan ketidakmampuan personil ABJ yang bertugas untuk melakukan start up sistem kelistrikan secara mandiri, maka setiap kegagalan kinerja yang ditimbulkan dari gangguan tersebut akan dikenakan denda kegagalan kinerja sesuai dengan ketentuan Pasal 15 Perjanjian Brownfield.</t>
  </si>
  <si>
    <t>3811/KM.03.00</t>
  </si>
  <si>
    <t>Surat Teguran Kerusakan Pompa Distribusi No. 2 di IPA Pejompongan 2</t>
  </si>
  <si>
    <t>- Berdasarkan hasil pengecekan bersama ditemukan bukti tidak dilakukan pengecekan dan perawatan pada oli system pendingin bearing DE pompa distribusi No 2 pada IPA Pejompongan 2, maka dari itu agar ABJ untuk melakukan perbaikan pada prosedur perawatan pompa sesuai dengan tipe pompa atau manual pabrikan peralatan yang relevan, serta ABJ mengirimkan catatan pengecekan dan perawatan selambat-lambatnya 1 minggu setelah surat ini diterima.
- Bahwa PAM JAYA meminta ABJ untuk segera melakukan perbaikan pompa distribusi No. 1 , 2, dan 3 di IPA Pejompongan 2. Saat ini ditemukan indikasi kebocoran pada oil seal pompa di pompa distribusi No. 1 yang sedang beroperasi, pompa distribusi ini merupakan satu-satunya pompa yang masih beroperasi karena tidak adanya pompa cadangan.
- Bahwa PAM JAYA meminta ABJ agar melakukan riviu ulang perihal risk assesment semua program cyclical maintenance terkait dampak yang ditimbulkan akibat pelaksanaan proyek agar tidak mengganggu atau menyebabkan kerusakan terhadap fasilitas produksi eksisting.
- Dengan disampaikannya pemberitahuan ini maka sesuai pasal 19.5 (g) PKS Brownfield bahwa kerusakan mekanis, atau listrik, atau kegagalan peralatan, mesin atau instalasi yang dimiliki atau dioperasikan oleh Pihak Kedua karena cara/tindakan terhadap peralatan, mesin, atau instalasi tersebut saat dioperasikan atau dipelihara bukan merupakan peristiwa keadaan kahar sehingga segala resiko kegagalan kinerja yang dapat timbul akan dikenakan denda kegagalan kinerja sesuai dengan ketentuan lampiran 15 Perjanjian brownfield.</t>
  </si>
  <si>
    <t>3832/KM.01.11</t>
  </si>
  <si>
    <t>Tanggapan atas Surat ABJ No. ABJ/DIR/EKS/01.24/0050 tentang Gangguan Pasokan Listrik PLN di IPA Buaran 1 dan IPA Buaran 2</t>
  </si>
  <si>
    <t>ABJ/DIR/EKS/02.24/0108</t>
  </si>
  <si>
    <t>Tindak Lanjut Temuan Inspeksi Pemeliharaan Asset IPA Pejompongan I &amp; IPA Pejompongan II serta Intake Banjir Kanal</t>
  </si>
  <si>
    <t>ABJ/DIR/EKS/08.23/0367
904/KM.02.21 
3042/KM.03.00 
ABJ/DIR/EKS/02.24/0108</t>
  </si>
  <si>
    <t>- ABJ telah menindaklanjuti hasil inspeksi asset PAM JAYA di IPA Pejompongan 1 dan 2 serta intake banjir kanal 
- penjelasan tindak lanjut ABJ adalah sebagaimana lampiran surat ini disertai bukti</t>
  </si>
  <si>
    <t>ABJ/DIR/EKS/02.24/0105</t>
  </si>
  <si>
    <t>Tanggapan Surat PAM JAYA No. PJ 3349/KM.02.04 Perihal Tanggapan Surat ABJ No. ABJ/DIR/EKS/09.23/0428 perihal Program Rehabilitasi berdasarkan Perjanjian Brownfield</t>
  </si>
  <si>
    <t>ABJ/DIR/EKS/02.24/0109</t>
  </si>
  <si>
    <t>Pengiriman Risalah Rapat Pre Construction Meeting (Week 45)</t>
  </si>
  <si>
    <t>ABJ/DIR/EKS/02.24/0107</t>
  </si>
  <si>
    <t>Teguran atas Pekerjaan Sistem Online Analyzer di Instalasi Pengolahan Air PT. Air Bersih Jakarta</t>
  </si>
  <si>
    <t>konfirmasi dari PAM JAYA (tidak ada konfirmasi dari PAM JAYA)</t>
  </si>
  <si>
    <t>SRT-028/INFRAS/KPI-SPAM-JAKARTA/02/2024</t>
  </si>
  <si>
    <t>Penyampaian Laporan Bulanan Periode Januari 2024 Konsultan Pengawas Independen Sistem Penyediaan Air Minum DKI Jakarta</t>
  </si>
  <si>
    <t>ABJ/DIR/EKS/02.24/0113</t>
  </si>
  <si>
    <t>Perawatan Peralatan Produksi IPA Pejompongan I</t>
  </si>
  <si>
    <t>ABJ/DIR/EKS/02.24/0111</t>
  </si>
  <si>
    <t>Gangguan Pasokan Listrik PLN di IPA Buaran1 dan 2, IPA Pejompongan 2 pada Tanggal 15 Februari 2024</t>
  </si>
  <si>
    <t>Destriaji
Aan</t>
  </si>
  <si>
    <t>- Pada tanggal 15 Februari 2024 telah_ terjadi gangguan pasokan listrik dari PLN berupa trip (padam) sesaat pada pukul 13.46 WIB di IPA Buaran (IPA Buaran 1 dan IPA Buaran 2) dan pukul 13.43 WIB di IPA Pejompongan 2;
- Dampak dari gangguan pasokan listrik sebagaimana poin 1 tersebut adalah terjadi ketidaktercapaian tekanan serta penurunan suplai di IPA Buaran (IPA Buaran 1 dan IPA Buaran 2) yakni di pukul 13.46 WIB sampai pukul 13.50 WIB, sedangkan IPA Pejompongan 2 di pukul 13.43 WIB sampai pukul 13.47 WIB pada tanggal 15 Februari 2024. Akan tetapi, tekanan dan suplai distribusi telah kembali normal pada tanggal 15 Februari 2024 di pukul 13.50 WIB di IPA Buaran (IPA Buaran 1 dan IPA Buaran 2) dan pukul 13.47 di IPA Pejompongan 2</t>
  </si>
  <si>
    <t>ABJ/DIR/EKS/02.24/0119</t>
  </si>
  <si>
    <t>Penyampaian Kondisi Anomali Flow Meter Air Baku IPA Pulogadung</t>
  </si>
  <si>
    <t>ABJ/DIR/EKS/02.24/0123</t>
  </si>
  <si>
    <t>Tanggapan atas Surat PALYJA No. 239/RD/MD-RR/IV/2023 Perihal Surat Penawaran Harga Lisensi Perangkat Lunak WaterGEMS</t>
  </si>
  <si>
    <t>SRT-029/INFRAS/KPI-SPAM-JAKARTA/02/2024</t>
  </si>
  <si>
    <t>Hasil Pemeriksaan dan Tanggapan atas Surat ABJ No. ABJ/DIR/EKS/01.24/0024 tentang Dokumen Desain Akhir Program Rehabilitasi Tahun 2024</t>
  </si>
  <si>
    <t>3500/KM.02.18
SRT-029/INFRAS/KPI-SPAM-JAKARTA/02/2024</t>
  </si>
  <si>
    <t xml:space="preserve">DED RAB 44306 dan 44307 dapat dilanjutkan </t>
  </si>
  <si>
    <t>SRT-030/INFRAS/KPI-SPAM-JAKARTA/02/2024</t>
  </si>
  <si>
    <t>Hasil Pemeriksaan dan Tanggapan atas Surat ABJ ABJ/DIR/EKS/01.24/0049 tentang Dokumen Desain Akhir Program Rehabilitasi Tahun 2024</t>
  </si>
  <si>
    <t>3500/KM.02.18
SRT-030/INFRAS/KPI-SPAM-JAKARTA/02/2024</t>
  </si>
  <si>
    <t>SRT-031/INFRAS/KPI-SPAM-JAKARTA/02/2024</t>
  </si>
  <si>
    <t>Hasil Pemeriksaan dan Tanggapan atas Surat ABJ No. ABJ/DIR/EKS/01.24/0057 tanggal 22 Januari 2024</t>
  </si>
  <si>
    <t>ABD 02014 dan 02008 sudah sesuai secara teknis</t>
  </si>
  <si>
    <t>SRT-032/INFRAS/KPI-SPAM-JAKARTA/02/2024</t>
  </si>
  <si>
    <t>Hasil Pemeriksaan dan Tanggapan atas Dokumen Desain Akhir Greenfield Tahun 2024</t>
  </si>
  <si>
    <t>Persetujuan dan Diskusi lebih lanjut
SRT-032/INFRAS/KPI-SPAM-JAKARTA/02/2024</t>
  </si>
  <si>
    <t>Diskusi lebih lanjut
SRT-032/INFRAS/KPI-SPAM-JAKARTA/02/2024</t>
  </si>
  <si>
    <t xml:space="preserve">- Kualitas gambar DED diperbaiki agar sesuai dengan standar gambar teknis;
- Menambahkan ankur (gambar pembesian) pada gambar desain Thrust Block pada Bend, Tee dan End Cup untuk memperkuat kestabilan Thrust Block terhadap tekanan air;
- Pada bagian gambar Pagar Pengaman Proyek mohon dijelaskan ukuran panjang, lebar dan tinggi Pagar berikut jenis material yang digunakan;
- Ukuran gambar disesuaikan proposiaonal dengan ukuran kertas;
- Belum ada Daftar Isi gambar;
- Sebagian DED masih tidak ada Key Map pada gambar;
- Merujuk pada hasil Analisa Hidrolis desain-desain sebelumnya penggunaan pipa terkecil diameter 63 mm masih dimungkinkan untuk digunakan. Mohon dicek kembali perhitungan analisa hidrolisnya;
- KPI meminta file analisa hidrolis dalam bentuk Save As format EPANET
- Terkait penyusunan Analisa harga satuan, tidak boleh ada mark-up biaya apalagi tidak ada dasarnya. Sebagai contoh pada “Pekerjaan Bor Horizontal (Manual) Pipa HDPE”, tertulis Total Biaya Pemasangan: Rp. 1.072.040, sementara Harga Digunakan Rp. 1.099.753 artinya terdapat selisin Rp. 27.713. KPI meminta untuk diperbaiki dan menggunakan harga Total Pemasangan yang sama dengan Harga Digunakan. Ini berlaku pada table Analisa Harga Satuan lainnya. KPI mengingatkan bahwa akan ada kelabihan klaim nilai investasi dari permasalahan ini dan akan merugikan PAM JAYA;
- Penambahan nilai Inflasi 258% pada AHS harus mengacu pada ketentuan yang berlaku, mohon penjelasannya, dan rujukannya;
- Untuk mempercepat proses approval dari gambar DED, mohon dipastikan bahwa gambar sudah melalui pemeriksaan dari pihak perencana dengan teliti agar kesalahan dan kekurangan gambar dapat diminimalisir dari awal proses gambar
  </t>
  </si>
  <si>
    <t>ABJ/DIR/EKS/02.24/0110</t>
  </si>
  <si>
    <t>Penyampaian Laporan Bulanan Kegiatan Pelaksanaan Proyek Brownfield dan Greenfield Periode Januari 2024</t>
  </si>
  <si>
    <t>Penyampaian Laporan Bulanan Kegiatan Pelaksanaan Proyek Brownfield dan Greenfield Periode Januari 2025</t>
  </si>
  <si>
    <t>ABJ/DIR/EKS/02.24/0116</t>
  </si>
  <si>
    <t>Biaya Pekerjaan Pembangunan Pagar Panel Pelindung Tanah dan Perbaikan Akses Jalan TPU Rorotan</t>
  </si>
  <si>
    <t>ABJ/DIR/EKS/02.24/0118</t>
  </si>
  <si>
    <t>Penyampaian tambahan RAB Biaya persiapan Jatiluhur Hilir - Pemenuhan prasarana ABJ</t>
  </si>
  <si>
    <t>ABJ/DIR/EKS/02.24/0121</t>
  </si>
  <si>
    <t>Tanggapan Surat PAM JAYA No. 3804/KM.00.03 Perihal Realisasi Investasi Perjanjian Greenfield</t>
  </si>
  <si>
    <t>4365/KM.02.20</t>
  </si>
  <si>
    <t>Standar Harga Satuan Perencanaan Pekerjaan Sambungan Rumah</t>
  </si>
  <si>
    <t>SRT-008/INFRAS/KPI-SPAM-JAKARTA/01/2024
4365/KM.02.20</t>
  </si>
  <si>
    <t>- PAM JAYA melampirkan standar analisa harga satuan (AHS) perencanaan pekerjaan sambungan rumah 
- PAM JAYA meminta ABJ mengisi harga satuan yang telah disampaikan dalam lampiran untuk menyatakan penerapan sambungan rumah sesuai dengan jenis trase jalan dan kedalaman pemasangan pipa (sesuai tabel pada surat ini)
- ABJ diminta mengembalikan analisa harga satuan yang telah terisi lengkap kepada PAM JAYA selambat-lambatnya 14 hari kerja setelah diterimanya surat</t>
  </si>
  <si>
    <t xml:space="preserve">4166/KM.02/18 </t>
  </si>
  <si>
    <t>Persetujuan Justifikasi Teknis Desain Akhir SPAM Karian Serpong Hilir (Kawasan Citra dsk) dan Perubahan Diameter Paket NIN23KABB20.2 Gombol Paya</t>
  </si>
  <si>
    <t>- Berdasarkan Risalah Rapat tanggal 25 Januari 2024 bahwa rekomendasi KPI dengan mempertimbangkan waktu target serapan air Pegadungan pada Bulan April 2024, maka penggunaan pipa Jaringan Distribusi Layanan (“JDL”) 90 mm di Citra Garden City - Pegadungan dapat dilaksanakan dengan ketentuan ABJ harus meyampaikan data pendukung justifikasi teknis (konfirmasi bukti pemesanan) selambatnya-lambatnya tanggal 16 Februari 2023.
- Sehubungan dengan poin di atas, apabila ABJ tidak dapat menyelesaikan pekerjaan konstruksi pipa JDL di Citra Garden City - Pegadungan sampai dengan Bulan April 2024, maka PAM JAYA meminta ABJ untuk menggunakan kembali pipa ND 63 mm sesuai dengan ketentuan Perjanjian Greenfield.
- Terkait hasil review Desain Akhir SPAM Karian Serpong Hilir Gombol Paya oleh KPI bahwa perubahan diameter pipa Paket NIN23KABB20.2 Gombol Paya dapat dilaksanakan berdasarkan survey 0% dengan ketentuan ABJ harus mengirimkan data perubahan nilai investasi (CAPEX) dari rencana awal.
- Apabila dikemudian hari ditemukan terjadi ketidaksesuaian seperti suplai air, kualitas dan kontuinitas air, maka kewajiban ABJ untuk melakukan tindakan perbaikan guna memenuhi kesesuaian terhadap penyambungan baru tersebut.</t>
  </si>
  <si>
    <t xml:space="preserve">4167/KM.03.04 </t>
  </si>
  <si>
    <t>Tanggapan Surat ABJ 0671 perihal Penambahan Ruang Lingkup Peralatan Kerja &amp; Support - Biaya Persiapan IT</t>
  </si>
  <si>
    <t xml:space="preserve">minta persetujuan PAM JAYA
SRT-004/INFRAS/KPI-SPAM-JAKARTA/01/2024
4167/KM.03.04 </t>
  </si>
  <si>
    <t>1. Dalam merancang atau membangun Proyek, ABJ harus mematuhi Spesifikasi Desain dan Teknis sebagaimana tercantum dalam Lampiran 1 (Spesifikasi Desain dan Teknis) Perjanjian Induk dan Lampiran 9 (Spesifikasi Desain dan Teknis) Perjanjian Greenfield. Oleh karena itu, dalam rangka perancangan atau pembangunan Fasilitas Distribusi Baru dan Fasilitas Produksi Baru, ABJ harus mematuhi ketentuan Metode Konstruksi yang menggunakan sistem BIM LOD 500 sesuai dengan ISO 19650 atau peraturan sejenisnya.
2. Berkaitan dengan poin di atas, kami menegaskan bahwa implementasi BIM bukan merupakan penambahan ruang lingkup karena sudah ditetapkan di dalam Perjanjian Kerjasama yang harus dipenuhi oleh ABJ.
3. Terkait kebutuhan Hardware dan Software untuk melakukan
Implementasi BIM, seperti yang disampaikan pada lampiran Tabel Peralatan Kerja dan Support, maka:
3a. Kebutuhan Hardware seharusnya sudah masuk dalam Lingkup Biaya Peralatan Kerja &amp; Support operasional pada surat ABJ Nomor ABJ/DIR/EKS/02.23/046 tanggal 14 Februari 2023.
3b. Beberapa kebutuhan Software standar seperti (CAD Software, Firewall — Network Security, Lisensi Ms Office, Lisensi Ms Project, Vide conference tools, Sistem virtualisasi server, Lisensi visio, Lisensi windows server, Lisensi modeling water gem, dan Lisensi BIM) juga sudah masuk ke dalam lingkup biaya. Kebutuhan software sisanya yang berkaitan langsung dengan Implementasi BIM seperti System RFID Warehouse &amp; Asset dan Lisensi BIM mohon untuk diberikan rinciannya seperti jumlah lisensi yang akan dibeli, harga satuan, fungsi aplikasi, rencana nama pemilik akun, dan sebagainya.
3c. Untuk semua lisensi yag dibeli menggunakan biaya project bundling harus atas nama PAM JAYA sebagai pemilik proyek.</t>
  </si>
  <si>
    <t>ABJ/DIR/EKS/02.24/0114</t>
  </si>
  <si>
    <t>Laporan Harian, Mingguan, dan Bulanan Kegiatan Pekerjaan Rehabilitasi</t>
  </si>
  <si>
    <t>Laporan Harian, Mingguan, dan Bulanan Kegiatan Pekerjaan Rehabilitasi periode April 2023 - Juni 2023</t>
  </si>
  <si>
    <t>ABJ/DIR/EKS/02.24/0122</t>
  </si>
  <si>
    <t>Laporan Kegiatan Proyek Buaran 3 Hulu Periode Januari 2024 (Laporan Harian, Mingguan, dan Bulanan)</t>
  </si>
  <si>
    <t>ABJ/DIR/EKS/02.24/0140</t>
  </si>
  <si>
    <t>Pemberitahuan Perawatan Peralatan Produksi IPA Buaran, IPA Pulogadung, IPA Pejompongan 1 dan 2</t>
  </si>
  <si>
    <t>- ABJ menginformasikan bahwa ABJ akan melakukan pengecekan pressure gauge dan pressure transmitter untuk keluaran air curah di IPA Buaran, IPA Pulogadung, IPA Pejompongan 1 dan 2;
- Proses pekerjaan pengecekan pressure gauge dan pressure transmitter berpotensi menimbulkan gangguan terhadap pembacaan SCADA untuk nilai parameter pressure pada pemompaan. Selama pekerjaan berlangsung maka pembacaan pressure akan dilakukan secara manual dan juga dengan memperhatikan flow pada air curah;
- Pekerjaan sebagaimana poin 1 adalah pekerjaan pemeliharaan berkala dan merupakan bagian dari pekerjaan perawatan (routine maintenance) di IPA Buaran, IPA Pulogadung, IPA Pejompongan 1 dan 2 yang akan dilaksanakan pada 29/02/24 - 01/03/24</t>
  </si>
  <si>
    <t>ABJ/DIR/EKS/02.24/0139</t>
  </si>
  <si>
    <t xml:space="preserve">Pemberitahuan Uji Pengoperasian Pekerjaan Rehabilitasi Paket 02 (Program 02013, 02028 – 02030)  dan Paket 34 (Program 34250 – 34251 dan Program 34252 – 34261) </t>
  </si>
  <si>
    <t>ABJ/DIR/EKS/02.24/0130</t>
  </si>
  <si>
    <t>Laporan Bulanan Kualitas Air Baku dan Air Curah Periode Januari 2024</t>
  </si>
  <si>
    <t>Laporan Bulanan Kualitas Air Baku dan Air Curah Periode Januari 2025</t>
  </si>
  <si>
    <t>ABJ/DIR/EKS/02.24/0131</t>
  </si>
  <si>
    <t>Permohonan Pembuangan Tanah Bekas Galian Sludge Holding Tank</t>
  </si>
  <si>
    <t>- Sehubungan dengan pekerjaan rehabilitasi yakni pembangunan fasilitas SDS di lokasi IPA Pejompongan 2, dengan detil sebagai berikut :
Pekerjaan : Pembangunan SDS (Sludge Dewatering Sistem)
Paket : 7
Program : 7058
yang mana saat ini, proses konstruksi sedang berlangsung pada tahap penggalian tanah untuk pembangunan bak lumpur dan bak filtrat.
- Volume tanah bekas galian yang dihasilkan dari pekerjaan konstruksi tersebut, kurang lebih sebanyak 1000m3 yang mana demi kelangsungan pembangunan IPA Buaran 3 maka tumpukan tanah bekas galian harus segera ditempatkan ke luar lokasi proyek IPA Buaran 3.
- Oleh karena itu, kami mengajukan permohonan arahan PAM JAYA terkait lokasi pembuangan tanah bekas galian tersebut.</t>
  </si>
  <si>
    <t>ABJ/DIR/EKS/02.24/0133</t>
  </si>
  <si>
    <t>Tanggapan atas Surat PAM JAYA No. 905/KM.02.18 Perihal Hasil Reviu Dokumen Revisi Desain Akhir Proyek Percepatan Rehabilitasi Tahun 2023</t>
  </si>
  <si>
    <t>ABJ mengirimkan 33 dokumen perbaikan</t>
  </si>
  <si>
    <t>aan</t>
  </si>
  <si>
    <t>ABJ/DIR/EKS/02.24/0117</t>
  </si>
  <si>
    <t>Pembaharuan DED dan RAB Perluasan Jaringan Mutiara Taman Palem, Pluit Raya, dan Andrew Surya Wijaya &amp; Green Garden Residence</t>
  </si>
  <si>
    <t>SRT-033/INFRAS/KPI-SPAM-JAKARTA/02/2024</t>
  </si>
  <si>
    <t>Tanggapan atas Surat ABJ No. ABJ/DIR/EKS/01.24/0040 tentang Justifikasi Teknis terkait Desain Akhir SPAM Karian Serpong Hilir (Kawasan Citra dsk)</t>
  </si>
  <si>
    <t>4166/KM.02/18 
SRT-033/INFRAS/KPI-SPAM-JAKARTA/02/2024</t>
  </si>
  <si>
    <t>KPI menyampaikan bahwa ABJ sudah berusaha untuk memenuhi kriteria desain yang tertuang pada lampiran 1 Perjanjian Kerja Sama Induk (“PKS Induk"), sehingga berdasarkan Justifikasi Teknis yang disampaikan oleh ABJ untuk Kawasan Citra 2, Citra 2 Ext, Citra 5 dan Citra 8, KPI dapat mentoleransi Justifikasi Teknis yang disampaikan oleh ABJ karena hasil analisa hidrolis untuk Kawasan Citra 2, Citra 2 Ext, Citra S dan Citra 8 sudah mendekati kriteria desain yang tertuang pada lampiran 1 PKS Induk dengan catatan bahwa Justifikasi Teknis tersebut dapat disepakati bersama oleh ABJ, PAM JAYA dan KPI.</t>
  </si>
  <si>
    <t>ABJ/DIR/EKS/02.24/0124</t>
  </si>
  <si>
    <t>Shop Drawing Proyek Rehabilitasi Paket 42 (Program 42325) Revisi 01</t>
  </si>
  <si>
    <t>Shop Drawing Proyek Rehabilitasi Paket 42</t>
  </si>
  <si>
    <t>ABJ/DIR/EKS/01.24/0068</t>
  </si>
  <si>
    <t>SRT-034/INFRAS/KPI-SPAM-JAKARTA/02/2024</t>
  </si>
  <si>
    <t>Tanggapan atas Surat PAM JAYA No. 3478/IK.02.15 tentang Permohonan Rekomendasi Penunjukan Ahli Independen Untuk Melaksanakan Pengujian Kualitas Air Minum Curah</t>
  </si>
  <si>
    <t xml:space="preserve">- ABJ perlu menyampaikan standard metoda analisa pemeriksaan baik Total Coliform per jumlah/100 ml, maupun Eschericia Coli jumlah/100 ml, dan juga parameter lainnya;
- ABJ perlu menyampaikan waktu dan tata cara metoda pengambilan sampel;
- ABJ perlu menyampaikan metoda analisa analisa pemeriksaan sampel air baku;
- ABJ perlu menyampaikan sertifikasi/kalibrasi atas alat-alat yang digunakan pada analisa kualitas air;
- Adapun perbedaan hasil analisis dapat terjadi dikarenakan perbedaan sampel, titik pengambilan sampel, dan perbedaan waktu pengujian sampel.
Dari informasi yang dapat kami amati diatas dari hasil pemeriksaan analisa sampel air yang diperoleh, maka KPI menyarankan untuk dilakukan pemeriksaan ulang dengan melibatkan pihak laboratorium independen bersama dengan pihak ABI dan PAM JAYA dan dilakukan pengambilan pada hari, jam dan titik yang sama. Dari pengambilan sampel dan pemeriksaan ulang dengan menyertakan pihak laboratorium indenpenden di ipkan akan diperoleh hasil analisa air yang lebih objektif.
   </t>
  </si>
  <si>
    <t>ABJ/DIR/EKS/02.24/0125</t>
  </si>
  <si>
    <t>Penyampaian Gambar Keadaan Terpasang (As Built Drawing) Proyek Rehabilitasi Paket 13 (Program 13131 dan 13134 - 13136), Paket 14 (Program 14138), dan Paket 42 (Program 42306)</t>
  </si>
  <si>
    <t>ABD Paket 13 (Program 13131 dan 13134 - 13136), Paket 14 (Program 14138), dan Paket 42 (Program 42306)</t>
  </si>
  <si>
    <t>ABJ/DIR/EKS/02.24/0135</t>
  </si>
  <si>
    <t>Permohonan Bantuan Fasilitasi Tanggapan Surat Rekomtek BBPJN</t>
  </si>
  <si>
    <t>- ABJ mengajukan permohonan bantuan PAM JAYA untuk memfasilitasi ABJ untuk memberikan tanggapan atas Surat Rekomtek dari BPPJN tersebut, sehingga ABJ mendapatkan data id billing sebagaimana dimaksud poin i.d di atas;
- ABJ bersedia melakukan pembayaran sewa yang ditujukan ke rekening sesuai id billing sebagaimana dimaksud poin i.d di atas; dan
- Mempertimbangkan pekerjaan hanya dapat dilakukan setelah pembayaran sewa dilakukan dan penandatanganan perjanjian sewa, maka besar harapan kami bahwa PAM JAYA dapat memberikan bantuan fasilitasi sebagaimana poin 1 di atas, dalam waktu dekat.</t>
  </si>
  <si>
    <t>ABJ/DIR/EKS/02.24/0141</t>
  </si>
  <si>
    <t>Pemberitahuan Simulasi Pintu Air di Intake IPA Buaran</t>
  </si>
  <si>
    <t>- ABJ akan melakukan pekerjaan simulasi pintu air intake di IPA Buaran;
- Pekerjaan simulasi ini direncanakan dilakukan pada hari Senin, 26 Februari 2024 pada jam 22:00 WIB sampai dengan jam 24:00 WIB (2 jam);
- Tujuan dari simulasi ini adalah sebagai persiapan pekerjaan penggantian coarse screen dan fine screen di intake IPA Buaran yang akan dilaksanakan pada bulan Maret 2024. Rencana pekerjaan penggantian coarse screen dan fine screen di intake IPA Buaran akan kami informasikan lebih lanjut;
- Selama pekerjaan simulasi pada point 2 di atas, berpotensi terjadi berkurangnya debit air yang masuk ke IPA Buaran menjadi sekitar + 4500 liter/detik dari sebelumnya + 6500 liter/detik (Berkurang +2000 liter/detik);
- Sebagai bahan pertimbangan PAM JAYA, dilampirkan detil informasi mengenai pelaksanaan pekerjaan beserta potensi risiko dan rencana mitigasinya</t>
  </si>
  <si>
    <t>105/S-SCM/DIR/II/2024</t>
  </si>
  <si>
    <t>Surat Pemberitahuan Pemesanan Fitting for DCI</t>
  </si>
  <si>
    <t>- BPM telah melakukan pemesanan barang berupa pengadaan fitting DCI yang akan dialokasikan utk proyek Karian Hilir
- estimasi kedatangan selambat-lambatnya 15/03
- pelaksanaan fitting mengikuti jadwal tim project di site gombol paya, citra 5, dan citra 8</t>
  </si>
  <si>
    <t>Surat Pemberitahuan Pemesanan Penggantian Butterfly Automatic Valve di Pulsator Paket 43 Buaran</t>
  </si>
  <si>
    <t>107/S-SCM/DIR/II/2024</t>
  </si>
  <si>
    <t>- Bahwa BPM telah melakukan pemesanan berupa penggantian butterfly automatic valve yang akan dialokasikan untuk proyek milik ABJ di Buaran Paket 43405.
- Detail pekerjaan terlampir
- Estimasi kedatangan material 15 Mei 2024</t>
  </si>
  <si>
    <t>108/S-SCM/DIR/II/2024</t>
  </si>
  <si>
    <t>Surat Pemberitahuan Pengadaan Paket 11 Kode Program 11079</t>
  </si>
  <si>
    <t>- Bahwa BPM telah melakukan pemesanan barang dan jasa berupa pekerjaan Pembuatan Sistem Perpipaan dari Overflow Basin ke Ventury yang akan dialokasikan untuk proyek milik ABJ di IPA Pejompongan 1 (Paket 11, Program 11079)
- Rencana durasi pekerjaan selesai dalam 14 hari kerja setelah Precon dan Approval Material.</t>
  </si>
  <si>
    <t xml:space="preserve">110/S-SCM/DIR/II/2024 </t>
  </si>
  <si>
    <t xml:space="preserve">Surat Pemberitahuan Jasa Pekerjaan Pemindahan Panel Incoming (VCB) dari Site Pulogadung ke Site CDC </t>
  </si>
  <si>
    <t>- Bahwa BPM telah melakukan pemesanan Jasa Pekerjaan Pemindahan Panel Incoming (VCB) dari Site Pulogadung ke Site
- Pelaksanaan Pekerjaan tersebut dilaksanakan selama 7 hari Kerja setelah PO diterima dan Approval Drawing dari Tim Project CDC.</t>
  </si>
  <si>
    <t xml:space="preserve">111/S-SCM/DIR/II/2024 </t>
  </si>
  <si>
    <t>Surat Pemberitahuan Pekerjaan Tambah Paket 40 Pejompongan 1 dan 2</t>
  </si>
  <si>
    <t>- Bahwa BPM telah melakukan pekerjaan Paket 40 Renovasi yang akan dialokasikan untuk proyek milik ABJ di pejompongan 1 &amp; 2;
- Scoope pekerjaan tambah mencakup Renovasi Ruang Maintenance,Renovasi Ruang Ex Blower, Rehabilitasi Gedung Kimia dan Renovasi Workshop;
- Pelaksanaan pekerjaan tambah Paket 40 Renovasi mengikuti jadwal tim project di site Pejompongan.</t>
  </si>
  <si>
    <t xml:space="preserve">112/S-SCM/DIR/II/2024 </t>
  </si>
  <si>
    <t xml:space="preserve">Surat Pemberitahuan Pekerjaan Jasa SR Adhoc AB Dharmawangsa </t>
  </si>
  <si>
    <t>- Bahwa BPM telah melakukan pekerjaan Jasa SR Adhoc AB Dharmawangsa, yang akan dialokasikan untuk proyek milik ABJ di Karian Hilir;
- Total keseluruhan qty yang di order sebanyak 35 unit Jasa Pemasangan Pipa Electrofusion dan 225 unit Jasa Pemasangan Pipa Mechanical;
- Pelaksanaan pekerjaan jasa SR Adhoc AB Dharmawangsa akan mengikuti jadwal tim project di site Karian.</t>
  </si>
  <si>
    <t xml:space="preserve">113/S-SCM/DIR/II/2024 </t>
  </si>
  <si>
    <t>Surat Pemberitahuan Pengadaan Paket 43 Penggantian HMI magelis Pulsator Buaran II</t>
  </si>
  <si>
    <t>1. Bahwa BPM telah melakukan pemesanan barang dan jasa berupa pekerjaan Penggantian HMI Magelis Pulsator ABJ di Buaran II (Paket 43, Program 43406)
2. Rencana durasi pengiriman barang selama 16 Minggu setelah approval Drawing dan DP.</t>
  </si>
  <si>
    <t xml:space="preserve">114/S-SCM/DIR/II/2024 </t>
  </si>
  <si>
    <t>Surat Pemberitahuan Pengadaan Material Fitting C01, C03, C04 Jatiluhur Barat</t>
  </si>
  <si>
    <t>1. Bahwa BPM telah melakukan pemesanan Pengadaan barang berupa Fitting yang dialokasikan C01, C03, CO4 di Jatiluhur Barat
2. Total keseluruhan quantity yang diorder terdapat pada surat ini</t>
  </si>
  <si>
    <t xml:space="preserve">115/S-SCM/DIR/II/2024 </t>
  </si>
  <si>
    <t>1. Bahwa BPM telah melakukan pemesanan Pengadaan Unit Trafo Kapasitas 1600KVA, Kapasitas 2000KVA dan Kapasitas 7500KVA masing-masing sebanyak 2 Unit ke PT Trafindo Prima Perkasa dengan No PO: BPMPO-2400216
2. Delivery untuk Pengadaan Unit Trafo diatas selama 4 Bulan setelah Approval Material dan DP diterima oleh Vendor.</t>
  </si>
  <si>
    <t>Surat Pemberitahuan Pengadaan Trafo Kapasitas 1600KVA, 2000KVA, dan 7500KVA di Project Buaran 3 Hulu</t>
  </si>
  <si>
    <t xml:space="preserve">117/S-SCM/DIR/II/2024 </t>
  </si>
  <si>
    <t>1. Bahwa BPM telah melakukan pemesanan barang dan jasa berupa pekerjaan Rehabilitasi Pompa dan Motor Distribusi 1 &amp; 2 yang akan dialokasikan untuk proyek milik ABJ di IPA Pejompongan 1 (Paket 44, Program 44272)
2. Rencana durasi pekerjaan untuk pompa No. 1 dengan lama pekerjaan 1,5 bulan dan pompa No. 2 dengan lama pekerjaan 1 Bulan setelah dilakukan precon dengan catatan pekerjaan tidak
dilakukan bersamaan dikarenakan ada persyaratan salah satu pompa harus standby.</t>
  </si>
  <si>
    <t>Surat Pemberitahuan Pengadaan Paket 44 - Kode Program 44272</t>
  </si>
  <si>
    <t xml:space="preserve">118/S-SCM/DIR/II/2024 </t>
  </si>
  <si>
    <t>- Bahwa BPM telah melakukan pembelian meja single, yang akan dialokasikan untuk proyek milik ABJ di Buaran;
- Total keseluruhan qty yang di order sebanyak 1 unit Meja Single Highpoint;
- Pengiriman meja single akan berkoordinasi dengan tim logistik area terkait.</t>
  </si>
  <si>
    <t>Surat Pemberitahuan Pembelian Paket 42 Furniture Tahap 3</t>
  </si>
  <si>
    <t>Surat Pemberitahuan Pengadaan Pipa HDPE</t>
  </si>
  <si>
    <t xml:space="preserve">119/S-SCM/DIR/II/2024 </t>
  </si>
  <si>
    <t>- Bahwa BPM telah melakukan pemesanan barang berupa Pengadaan Pipa HDPE yang akan dialokasikan untuk proyek Jatiluhur Barat dan Jatiluhur timur;
- Total keseluruhan qty yang di order sebagaimana tercantum dalam surat ini
- Material ready, pengiriman as user request (By DO)</t>
  </si>
  <si>
    <t xml:space="preserve">121/S-SCM/DIR/II/2024 </t>
  </si>
  <si>
    <t>Surat Pemberitahuan Pemesanan Fitting untuk HDPE</t>
  </si>
  <si>
    <t>ABJ/DIR/EKS/02.24/0143</t>
  </si>
  <si>
    <t xml:space="preserve">Peniadaan Pendendaan Akibat Gangguan IBP Halim Pada Tanggal 24 Februari 2024 </t>
  </si>
  <si>
    <t>1. Pada tanggal 24 Februari 2024 pukul 00.30 - 02.40 WIB telah terjadi gangguan di IBP Halim yang menyebabkan naiknya tekanan distribusi IPA Buaran 1 disekitar 3,3 - 3,49 bar.
2. Dampak dari gangguan ini terjadi ketidaktercapaian tekanan Buaran 1 sebanyak 5 titik selama + 75 menit (pukul 00.30 - 01.30).
3. Pada saat kejadian operator IPA Buaran sudah berkomunikasi dengan petugas control room dari PAM JAYA dan melalui WAG koordinasi CDC dan IPA Buaran terkait gangguan tersebut, serta meminta arahan untuk setting tekanan apakah sesuai target atau tidak namun baru direspon oleh tim PAM JAYA pada sekitar pukul 01.44 WIB. Dalam hal ini, komunikasi yang dilakukan oleh ABJ kepada perwakilan PAM JAYA merupakan upaya memenuhi ketentuan Point 4 Lampiran 15 Perjanjian Brownfield.</t>
  </si>
  <si>
    <t>ABJ/DIR/EKS/02.24/0144</t>
  </si>
  <si>
    <t>Perawatan Peralatan Produksi IPA Buaran (pulsator No. 3 dan No.8)</t>
  </si>
  <si>
    <t>ABJ/DIR/EKS/02.24/0145</t>
  </si>
  <si>
    <t>Trip PLN pada Pompa IPA Pejompongan 2</t>
  </si>
  <si>
    <t>1. Pada hari Senin, tanggal 19 Februari 2024 terjadi gangguan pasokan listrik dari PLN berupa flicker PLN/trip PLN yang berdampak kepada trip/matinya 1 Unit pompa VSD selama 1 menit dan pada proses penormalannya mengakibatkan tekanan pipa manifold distribusi naik sesaat mencapai 2,46 bar (105% dari target 2,34 bar) pada jam 05:00 WIB.
2. Hal tersebut terekam dalam grafik pressure manifold IPA Pejompongan 2 pada titik grafik jam 05:00 WIB, dan segera operator melakukan penormalan pompa VSD untuk kembali mencapai target tekanan Pumping Regime.</t>
  </si>
  <si>
    <t>ABJ/DIR/EKS/02.24/0146</t>
  </si>
  <si>
    <t xml:space="preserve">Estimasi Volume Air Curah di Line Kebayoran IPA Pejompongan 2 </t>
  </si>
  <si>
    <t>SRT-036/INFRAS/KPI-SPAM-JAKARTA/02/2024</t>
  </si>
  <si>
    <t>Hasil Pemeriksaan dan Tanggapan atas Surat ABJ No. ABJ/DIR/EKS/12.23/0654 tanggal 06 Desember 2023</t>
  </si>
  <si>
    <t>minta persetujuan PAM JAYA
SRT-036/INFRAS/KPI-SPAM-JAKARTA/02/2024</t>
  </si>
  <si>
    <t>1. Meminta ABJ untuk melengkapi justifikasi dan memo desain Upgrade Pumping Station IBP Halim (Revisi 03) dan CDC (Revisi 01);
2. Meminta ABJ untuk melampirkan Analisa Harga Satuan berdasarkan rujukan Harga Upah dan Bahan yang berlaku dan dikeluarkan oleh instansi terkait dan berwenang untuk wilayah DKI;
3. Meminta ABJ untuk dapat menguraikan Harga Ls (LumpSum) pada RAB berikut rujukan Harga Upah dan Bahan yang digunakan;
4. Meminta ABJ untuk menambahkan tabel volume pipa dan material yang akan dipasang.</t>
  </si>
  <si>
    <t xml:space="preserve">SRT-037/INFRAS/KPI-SPAM-JAKARTA/02/2024 </t>
  </si>
  <si>
    <t xml:space="preserve">Lanjutan Hasil Pemeriksaan dan Tanggapan atas Surat ABJ No. ABJ/DIR/EKS/01.24/0015 tanggal 05 Januari 2024 </t>
  </si>
  <si>
    <t xml:space="preserve">BAST
SRT-023/INFRAS/KPI-SPAM-JAKARTA/02/2024
SRT-037/INFRAS/KPI-SPAM-JAKARTA/02/2024 </t>
  </si>
  <si>
    <t>ABD 19154 sudah sesuai secara teknis</t>
  </si>
  <si>
    <t>SRT-038/INFRAS/KPI-SPAM-JAKARTA/02/2024</t>
  </si>
  <si>
    <t>Tanggapan atas Surat ABJ No. ABJ/DIR/EKS/02.24/0084 Penyampaian Laporan Penyelesaian Uji Komisioning Proyek Greenfield – SPAM Jatiluhur Hilir Paket C01 dan C02</t>
  </si>
  <si>
    <t>- Surat ABI/DIR/EKS/02.24/0084 diterbitkan oleh ABJ pada tanggal 02 Februari 2024 dan diterima oleh KPI pada tanggal 05 Februari 2024; sedangkan
- Mutual Check 100 (MC 100) Proyek Greenfield - SPAM Jatiluhur Hilir Kebon Kosong Paket CO] dan C02 dilaksanakan pada tanggal 13 Februari 2024;
- Berdasarkan poin 1 dan poin 2 di atas, KP] meminta ABJ untuk memastikan dan mengkonfirmasi bahwa Gambar Keadaan Terpasang (As Built Drawing) tersebut sudah sesuai dengan hasil Berita Acara MC 100.</t>
  </si>
  <si>
    <t>DED RAB 
44252: dapat dilanjutkan
44173: 
- Pada Standa dan Referensi Ditambahkan Spesifikasi Umum 2018 (tentang jalan)
- Untuk perbaikan resevoir dibuat detail sesuai dengan RAB yang diajukan
- Dibuatkan detail dan layout untuk pemasangan saluran pipa 6" agar arah aliran diketahui.
- Pada RAB diaukan sewa alat Excavator selama 50 jam, mohon diperjelas justifikasi dan dasar perhitunganya.
- Untuk pekerjaan perbaikan jalan mohon diperhatikan kembali kesesuaian antara RAB dan gambar yang diajukan dan mohon dilampirkan juga perhitungan keperluan bahan / back up quantity.
- Untuk jalan yang rusak, sebaiknya perbaikan dilakukan di per titik kerusakan.
- Mohon diperhatikan terkait Sisa tinggi kanstin.</t>
  </si>
  <si>
    <t>sesuai koordinasi dgn Compliance - ABJ tidak perlu merespon</t>
  </si>
  <si>
    <t>ABJ/DIR/EKS/02.24/0155</t>
  </si>
  <si>
    <t>Informasi Penggantian Flow Meter Air Baku di IPA Pulogadung</t>
  </si>
  <si>
    <t>- ABJ akan melakukan penggantian flow meter air baku di IPA Pulogadung.
- Flow meter air baku yang terpasang berfungsi sebagai meter pengukuran pemakaian air baku dari Perum Jasa Tirta II, yang mana selanjutnya termasuk sebagai Biaya Yang Ditagihkan ke PAM JAYA.
- Pekerjaan penggantian flow meter air baku ini sudah termasuk dalam program rehabilitasi capex brownfield dan baru disetujui PAM JAYA pada Januari 2024 sehingga program tersebut akan di implementasikan ABJ pada 2024.
- Tujuan dari penggantian flow meter air baku karena flow meter yang terpasang saat ini sudah discontinue dan sudah tidak adanya ketersediaan spare part di pasaran.
- Berdasarkan point 4 di atas, maka flow meter yang terpasang akan sulit dan membutuhkan waktu yang lama untuk melakukan perbaikan apabila nanti terjadi kerusakan. Oleh karena itu, demi meminimalkan hal tersebut, ABJ mengajukan program rehabilitasi penggantian flow meter air baku.
- Berdasarkan point 3 di atas, flow meter air baku eksisting akan diganti menggunakan model yang sama yaitu flow meter tipe ultrasonik namun dengan teknologi terkini dan dipasang pada titik lokasi yang sama dengan flow meter air baku eksisting.
- Flow meter air baku yang akan dipasang akan menggunakan teknologi komunikasi terkini sehingga data debit dan kubikasi air dapat di monitoring bersama.
- Kondisi flow meter air baku eksisting berfungsi sebagai meter transaksi air baku dengan pihak Perum Jasa Tirta II dan sebagai referensi pembubuhan dosis bahan kimia dalam proses produksi air curah.
- Sebagai bahan pertimbangan PAM JAYA, dengan ini kami lampirkan flow meter eksisting yang akan dilakukan penggantian dan layout lokasi penempatannya.</t>
  </si>
  <si>
    <t>ABJ/DIR/EKS/02.24/0149</t>
  </si>
  <si>
    <t>Hasil Modeling Perluasan Jaringan PPKK Kebon Kosong – Paket 3 dan Paket 4</t>
  </si>
  <si>
    <t>- ABJ mengirimkan hardcopy hasil modeling perluasan jaringan PPKK Kebon Kosong paket 3 dan paket 4 sesuai dengan hasil rapat antara PAM JAYA, ABJ, dan KPI tanggal 21 Februari 2024.
- Sementara itu, softcopy hasil modeling tersebut akan disampaikan dalam bentuk aplikasi Watergems serta laporan singkat analisa hidrolis yang akan dikirimkan melalui email
- Pembaharuan Detailed Engineering Design dan Rancangan Anggaran Biaya yang mengacu pada hasil modeling tersebut akan dikirimkan kemudian.</t>
  </si>
  <si>
    <t xml:space="preserve">035/HP/MD-RR/II/2024 </t>
  </si>
  <si>
    <t>Tanggapan Surat ABJ No. ABJ/DIR/EKS/02.24/0123 - Penawaran Harga Lisensi Perangkat Lunak WaterGEMS</t>
  </si>
  <si>
    <t>PALYJA menyetujui atas harga penawaran yang diajukan oleh ABJ</t>
  </si>
  <si>
    <t>5241/KM.03.04</t>
  </si>
  <si>
    <t>Pembahasan Penyesuaian Perjanjian Bundling</t>
  </si>
  <si>
    <t>Undangan rapat dengan PAM JAYA tanggal 4 Januari 2024. Pembahasan ekuitas
5241/KM.03.04</t>
  </si>
  <si>
    <t>- Sehubungan terjadi penyesuaian jadwal Proyek KPBU SPAM Regional Jatiluhur semula 20 Juli 2024 menjadi 20 Oktober 2024 dan SPAM Regional Karian Serpong semula diharapkan dapat tercapai pada Juni 2024 menjadi 29 Maret 2027 yang disampaikan oleh Kementerian PUPR selaku pihak yang
menyelenggarakan SPAM Regional Jatiluhur I dan Proyek KPBU SPAM Karian-Serpong pada sisi hulu dan penerbitan perijinan yang tidak sesuai dengan target, maka schedule investasi dan pengembalian investasi dalam Perjanjian Greenfield menjadi tidak sesuai dengan jadwal yang diperjanjikan sehingga perlu dilakukan penyesuaian dalam perjanjian kerjasama.
2. Realisasi investasi yang dilakukan oleh PT Moya Indonesia pada periode tahun pertama Perjanjian (3 May 2023 - 31 Desember 2023) tidak sesuai dengan target realisasi investasi sebagaimana diatur dalam Perjanjian yang disampaikan oleh Konsultan Pengawas Indenden (“KPI) pada:
2a. Surat KPI No. SRT-009/INFAS/KPI-SPAM-JAKARTA/01/2024 tanggal 15 Januari 2024 perihal Penyampaian Laporan Bulanan Periode Desember 2023 Konsultan Pengawas Independen Sistem Penyediaan Air Minum Progres Kegiatan Brownfield oleh PT Moya Indonesia secara keseluruhan untuk periode 3 Mei 2023 sampai dengan tanggal 31 Desember 2023 sebesar 41,7276% atau senilai + 244.101 Miliar; dan
2b. Paparan Mingguan Konsultan Pengawas Independen perihal Laporan Kegiatan Bundling Januari 2024 (21 — 26 Januari 2024) disampaikan bahwa Progres kegiatan Greenfield oleh PT Moya Indonesia secara keseluruhan untuk periode sampai dengan tanggal 31 Desember 2023 sebesar + Rp350,208 Miliar, yang mana bila dibandingkan dengan Investasi sebesar 5,13%.
- Berkenaan dengan hal-hal tersebut di atas, maka perlu segera dilakukan pembahasan untuk dilakukan penyesuaian dalam perjanjian kerjasama agar lebih sesuai dengan kondisi dan kebutuhan pelaksaanaan perjanjian oleh PAM JAYA dan PT Moya Indonesia serta dapat meningkatkan efisiensi dan efektivitas dalam melaksanakan penugasan percepatan peningkatan cakupan layanan air minum 100% di Provinsi DKI Jakarta dalam Pergub 7/2022.
- Untuk memulai pembahasan penyesuaian perjanjian kerjasama, kami mengusulkan dilakukan pentahapan yang dimulai dengan pembahasan butir butir kesepakatan dengan lingkup terbatas pada schedule proyek, financial model, perubahan ‘spesifikasi meter. air dan step in (pengambilalihan) yang nantinya perlu didetailkan kembali dari aspek teknis, keuangan dan legal.</t>
  </si>
  <si>
    <t xml:space="preserve">5120/KM.02.18 </t>
  </si>
  <si>
    <t>Implementasi Keputusan Direksi "KEPDIR'' Perusahaan Umum Daerah Air Minum Jaya "PAM JAYA''  Nomor 69 Tahun 2024 tentang Standar Spesifikasi Teknis Peralatan Pengamanan Pekerjaan Jaringan Perpipaan</t>
  </si>
  <si>
    <t>1. Keputusan Direksi “KEPDIR” Perusahaan Umum Daerah Air Minum Jaya “PAM JAYA” Nomor 69 Tahun 2024 Tentang Standar Spesifikasi Teknis Peralatan Pengamanan Pekerjaan Jaringan Perpipaan, dengan ringkasan sebagai berikut ;
1a. Keputusan Direksi berikut mencakup Banner, Barikade, dan Penahan Galian
1b. Penahan Galian pekerjaan jaringan perpipaan diklasifikasikan menjadi 2 (dua) tipe penahan galian, yaitu penahan galian dengan kedalamn &lt; (kurang dari) 3 m dan penahan galian dengan kedalamn &gt; (lebih dari) 3 m.
1c. Barikade dan Banner pekerjaan jaringan perpipaan diklasifikasikan menjadi 2 (dua) tipe barikade banner yaitu :
-	Banner di gang dan jalan privat (dimensi : tinggi 1 m lebar 2 m)
-	Barikade dan banner di jalan utama (dimensi : tinggi 2 m, lebar 1,25 m, tebal 0,5 m) dengan dimensi termasuk barikade water barrier.
1d. Ketentuan teknis material barikade dan banner mempertimbangkan lokasi dan jenis pekerjaan jaringan perpipaan yang dikerjakan berupa:
-	Banner untuk manual boring
-	Banner untuk pekerjaan Sambungan Rumah
-	Banner untuk pekerjaan test pit
1e. Spesifikasi teknis Barikade dan Banner dijelaskan sebagaimana terlampir pada Lampiran Keputusan Direksi ini yang merupakan satu kesatuan.
Berdasarkan hal-hal tersebut diatas PAM JAYA meminta ABJ melakukan implementai KEPDIR PAM JAYA Nomor 69 Tahun 2024 pada kegiatan pengamanan area galian pemasangan Pipa Air Baku, JDU, JDB, JDL + SR</t>
  </si>
  <si>
    <t>SRT-039/INFRAS/KPI-SPAM-JAKARTA/02/2024</t>
  </si>
  <si>
    <t>Hasil Pemeriksaan dan Tanggapan atas Surat ABJ No. ABJ/DIR/EKS/11.23/0626 tanggal 30 November 2023</t>
  </si>
  <si>
    <t>minta persetujuan PAM JAYA
SRT-039/INFRAS/KPI-SPAM-JAKARTA/02/2024</t>
  </si>
  <si>
    <t>Review Shop drawing 21162, 21164, 21168, 21169, 21171, 21172, 21173, 21174, 29222, 33248, 27215, 27217, 28220, 30225, 30224, 30231, 35275, 35278, 35279, 35280, 42315, 42318 terdapat pada surat ini</t>
  </si>
  <si>
    <t>Hakiem
Putut
yudi</t>
  </si>
  <si>
    <t>SRT-040/INFRAS/KPI-SPAM-JAKARTA/02/2024</t>
  </si>
  <si>
    <t>Hasil Pemeriksaan dan Tanggapan atas Surat ABJ No. ABJ/DIR/EKS/12.23/0688 tanggal 15 Desember 2023</t>
  </si>
  <si>
    <t>- Meminta ABJ untuk melampirkan dokumen pendukung berupa Hasil Analisa Struktur Bangunan Eksisting;
- Meminta ABJ melampirkan Memo Desain atas bangunan yang akan dikerjakan;
- Meminta ABJ untuk mendetailkan spesifikasi material pada gambar;
- Meminta ABJ untuk menambahkan Gambar Arsitektur Rencana Bangunan Jadi (Tampak Depan, Tampak Samping dan Tampak Belakang);
- Untuk detail hasil pemeriksaan atas Shop Drawing Proyek Rehabilitasi Paket 37 tersebut terlampir pada surat ini.</t>
  </si>
  <si>
    <t>Hakiem
Putut</t>
  </si>
  <si>
    <t xml:space="preserve">MoM pertemuan bulanan operasional produksi pada tanggal 28 Februari 2024 </t>
  </si>
  <si>
    <t>SRT-041/INFRAS/KPI-SPAM-JAKARTA/02/2024</t>
  </si>
  <si>
    <t>Tanggapan atas Surat ABJ No. ABJ/DIR/EKS/01.24/0066 tanggal 24 Januari 2024</t>
  </si>
  <si>
    <t>KPI ingin menyampaikan bahwa dalam memenuhi kewajibannya mengawasi, memantau, dan memeriksa pekerjaan, melakukan tahapan verifikasi dan klarifikasi guna menghindari keragu-raguan atas komunikasi lisan yang didapat dari pekerja lapangan serta menjaga profesionalisme dan objektifitas dalam mengambil keputusan maka KPI menyampaikan untuk dapat dilakukan pembuktian dilapangan atas kesimpangsiuran informasi yang diperoleh.
Melalui surat ini pula KPI ingin menyampaikan bahwa seyogyanya kondisi ini tidak mengenai ganti rugi, terlebih melakukan pemotongan terhadap tagihan KPI, mengingat baik KPI maupun ABI tidak luput dari keterbatasan yang terjadi dilapangan.</t>
  </si>
  <si>
    <t>SRT-043/INFRAS/KPI-SPAM-JAKARTA/02/2024</t>
  </si>
  <si>
    <t>Hasil Pemeriksaan dan Tanggapan atas Surat ABJ No. ABJ/DIR/EKS/02.24/0098 tanggal 06 Februari 2024</t>
  </si>
  <si>
    <t>ABD 33248
- Pada Gambar Denah Pipa dan Saluran U Ditch ditambahkan detail arah aliran air dan panjang Penanganan;
- Pada Gambar Pipa Perforated, ditambahkan detail panjang pipa dan detail satuan yang digunakan pada gambar;
- Pada Gambar Detail Saluran PLN, ditambakan detail Cast in situ sesuai dengan di lapangan;
- Meminta ABJ untuk memperhatikan kembali terkait detail satuan dimensi yang digunakan pada gambar.
- Untuk detail hasil pemeriksaan dokumen As Built Drawing Proyek Rehabilitas Paket 33 Kode Program 33248 Pemindahan dan Penutupan Sumber Kontaminasi Dan Perbaikan Saluran Keliling di Reservoir Tahap 2 dapat dilihat pada lampiran surat ini.</t>
  </si>
  <si>
    <t>SRT-044/INFRAS/KPI-SPAM-JAKARTA/02/2024</t>
  </si>
  <si>
    <t>Hasil Pemeriksaan dan Tanggapan atas Surat ABJ No. ABJ/DIR/EKS/02.24/0116 tanggal 16 Februari 2024</t>
  </si>
  <si>
    <t>meminta ABJ untuk melampirkan dokumen:
1. Layout pekerjaan yang akan dilaksanakan;
2. Memo desain yang akan dikerjakan (karena pagar panel yang dikerjakan akan menahan beban tanah urugan);
3. Detail pekerjaan yang akan dilaksakan/dikerjakan berikut dengan Spesifikasi material yang akan digunakan;
4. Mengajukan kemungkinan alternatif material lain untuk bahan penahan beban tanah urugan; 
5. Analisa Harga Satuan Pekerjaan yang akan dilaksanakan.</t>
  </si>
  <si>
    <t>SRT-045/INFRAS/KPI-SPAM-JAKARTA/02/2024</t>
  </si>
  <si>
    <t>Hasil Pemeriksaan dan Tanggapan atas Surat ABJ No. ABJ/DIR/EKS/02.24/0124 tanggal 19 Februari 2024</t>
  </si>
  <si>
    <t>ABD 42325 sudah sesuai secara teknis</t>
  </si>
  <si>
    <t>ABJ/DIR/EKS/02.24/0138</t>
  </si>
  <si>
    <t>Shop Drawing Proyek Rehabilitasi Paket 13 (Program 13125 – 13127 dan 13128 – 13130), Paket 21 (Program 21170), Paket 28 (Program 28219), dan Paket 36 (Program 36283)</t>
  </si>
  <si>
    <t>Hakiem
Pauji
Yudi</t>
  </si>
  <si>
    <t>ABJ/DIR/EKS/02.24/0148</t>
  </si>
  <si>
    <t>Pengiriman Lanjutan Dokumen Memo Desain dan Spesifikasi Teknis IPA Buaran 3 Hulu</t>
  </si>
  <si>
    <t>- desain note sludge holding tank
- metode kerja pemasangan pipa DCI 1800</t>
  </si>
  <si>
    <t>ABJ/DIR/EKS/02.24/0153</t>
  </si>
  <si>
    <t>Pengiriman Risalah Rapat Pre Construction Meeting Periode 19-23 Februari 2024</t>
  </si>
  <si>
    <t>ABJ/DIR/EKS/02.24/0154</t>
  </si>
  <si>
    <t>Penyampaian Laporan Penyelesaian Uji Komisioning Proyek Greenfield – SPAM Buaran 3 Hulu (Bangunan Parkir Motor dan Bangunan Test Bench)</t>
  </si>
  <si>
    <t>ABD Buaran 3 Hulu
- bangunan parkir motor
- bangunan test bench</t>
  </si>
  <si>
    <t xml:space="preserve">4441/KM.01.11 </t>
  </si>
  <si>
    <t xml:space="preserve">4442/KM.01.11 </t>
  </si>
  <si>
    <t xml:space="preserve">4443/KM.01.11 </t>
  </si>
  <si>
    <t xml:space="preserve">4444/KM.01.11 </t>
  </si>
  <si>
    <t>ABJ/DIR/EKS/02.24/0156</t>
  </si>
  <si>
    <t>Kejadian Insidentil Peralatan Produksi IPA Pejompongan 1</t>
  </si>
  <si>
    <t>- Pada hari Jumat, tanggal 23 Februari 2024, pada rentang jam 09.00 WIB sampai dengan jam 10.00 WIB telah terjadi gangguan pada flow meter air curah Line Jakarta I di IPA Pejompongan I;
- Kejadian yang terjadi pada point 1 diatas mengakibatkan stand meter pada flow meter memulai kembali dari stand 0 (nol) yang selanjutnya berjalan normal kembali.
- ABJ melakukan pemeriksaan pada website flow meter dengan merek ABB yang terpasang dan disampaikan bahwa flow meter di IPA Pejompongan 1 sudah obsolete. Adapun ditambahkan bahwa saat ini flow meter pada Line Kuningan juga dalam kondisi tidak optimal karena sudah tidak terbaca dengan baik pada display flow meter;
- Berdasarkan point 3 di atas, maka terdapat potensi permasalahan pada flow meter lainya di IPA Pejompongan 1 seperti yang terjadi pada flow meter Line Jakarta I tersebut;
- ABJ telah mengajukan program rehabilitasi atas semua flow meter air baku di IPA Pejompongan 1 pada Program Rehabilitasi, sehingga permasalahan yang terjadi saat ini dapat terminimalisir / tidak terjadi di kemudian hari. Status saat ini flow meter tersebut masih dalam proses pengadaan dan pengiriman oleh pihak ketiga.</t>
  </si>
  <si>
    <t>09/SK/FA-RR/II/2024</t>
  </si>
  <si>
    <t>Permohonan Narasumber Pelatihan</t>
  </si>
  <si>
    <t>Permohonan Ervin Yanuar menjadi narasumber</t>
  </si>
  <si>
    <t>5538/KM.01.11</t>
  </si>
  <si>
    <t>Tanggapan atas Surat ABJ No. ABJ/DIR/EKS/01.24/0079 tanggal 31 Januari 2024 mengenai Penggunaan Pipa Diameter 63mm pada DED Jatiluhur Hilir Kebon Kosong Paket 3 dan 4</t>
  </si>
  <si>
    <t>ABJ/DIR/EKS/02.24/0158</t>
  </si>
  <si>
    <t>Tanggapan Surat PAM JAYA No. PJ 4167/KM.03.04 Perihal Tanggapan Surat ABJ 0671 perihal Penambahan Ruang Lingkup Peralatan Kerja dan Support - Biaya Persiapan IT</t>
  </si>
  <si>
    <t>ABJ/DIR/EKS/03.24/0166</t>
  </si>
  <si>
    <t>Informasi Kegiatan Verifikasi Flow Meter Air Curah di IPA Pejompongan 2</t>
  </si>
  <si>
    <t>1. ABJ akan melakukan verifikasi 4 Unit flow meter Air Curah IPA Pejompongan 2 tepatnya di FM line Jakarta, Kebayoran, Pejompongan dan Pluit;
2. Pekerjaan verifikasi flow meter air curah IPA Pejompongan 2 sebagaimana dimaksud di atas termasuk dalam program pemeliharaan peralatan 2024 dan termasuk dalam bagian program cyclical maintenance 2023 yang akan dilaksanakan pada hari Selasa, 5 Maret 2024;
3. Verifikasi 1 Unit flow meter membutuhkan waktu 2 jam dan akan dilaksanakan bertahap;
4. Selama pekerjaan verifikasi tersebut maka nilai nya akan diestimasi sesuai dengan ketentuan dalam Perjanjian Brownfield.</t>
  </si>
  <si>
    <t>ABJ/DIR/EKS/03.24/0167</t>
  </si>
  <si>
    <t>Dampak Petir Terhadap Peralatan Produksi IPA Pulogadung</t>
  </si>
  <si>
    <t>- Pada hari Kamis, tanggal 29 Februari 2024 sekitar pukul 03.00 WIB sampai dengan pukul 04.00 WIB di area IPA Pulogadung mengalami hujan deras disertai angin kencang dan petir besar yang berulang;
- Pada pukul 03:33:40 WIB, pompa 1B di IPA Pulogadung mengalami kehilangan pasokan listrik akibat petir. Lebih detil, hal ini disebabkan cuaca hujan disertai petir, sehingga proteksi panel feeder MV-VSD berfungsi dan menyebabkan pemutusan aliran listrik sesaat;
- Dampak dari kejadian sebagaimana poin 2 diatas maka MV-VSD berhenti beroperasi dan timbul notifikasi fault. Oleh karena itu, operator IPA Pulogadung melakukan reset, namun setelah direset MV-VSD tetap tidak bisa beroperasi;
- Operator IPA Pulogadung menghubungi tim maintenance, untuk melakukan pengecekan;
- Setelah dilakukan pengecekan dan pengaturan, maka pada pukul 03:49:48 WIB, MV-VSD dapat beroperasi kembali. Akan tetapi, MV-VSD hanya beroperasi pada frekuensi 10Hz;
- Pada pukul 04:23:04 WIB setelah dilakukan pengecekan dan setting Kembali maka MV-VSD dapat beroperasi dengan optimal. Pencapaian pressure pukul 04.30 tercapai 2,7 bar dari target seharusnya 2,9 bar (sehingga besaran target pumping regime yang tercapai adalah 95%). Kemudian pada pukul 04.32 WIB, MV-VSD dan pompa 1B beroperasi dengan normal dan target Pumping Regime telah tercapai 100%;
- Berdasarkan pemeriksaan oleh ABJ di hari yang sama dampak dari petir, sesaat mematikan sebagian sistem MV-VSD dengan hasil undervoltage terlampir</t>
  </si>
  <si>
    <t>ABJ/DIR/EKS/03.24/0165</t>
  </si>
  <si>
    <t>Tanggapan atas Surat PATEN No. 09/SK/FA-RR/II/2024</t>
  </si>
  <si>
    <t>Konfirmasi kehadiran Bpk Ervin</t>
  </si>
  <si>
    <t>ABJ/DIR/EKS/02.24/0159</t>
  </si>
  <si>
    <t>ABJ mengirimkan 10 dokumen perbaikan dengan nilai RAB 16.803.583.777</t>
  </si>
  <si>
    <t>Tanggapan atas Surat PAM JAYA No. 2438/KM.01.11 Perihal Hasil Reviu Dokumen Desain Akhir Program Rehabilitasi Tahun 2024</t>
  </si>
  <si>
    <t>ABJ/DIR/EKS/02.24/0150</t>
  </si>
  <si>
    <t>Tanggapan dan Pengiriman Data Perubahan Justifikasi Teknis Desain Akhir SPAM Karian Serpong Hilir (Kawasan Citra dsk) dan Perubahan Diameter Paket NIN23KABB20.2 Gombol Paya</t>
  </si>
  <si>
    <t>ABJ/DIR/EKS/09.23/0407
ABJ/DIR/EKS/09.23/0429
ABJ/DIR/EKS/11.23/0605
ABJ/DIR/EKS/12.23/0635
ABJ/DIR/EKS/01.24/0053
ABJ/DIR/EKS/01.24/0052
ABJ/DIR/EKS/02.24/0150</t>
  </si>
  <si>
    <t>ABJ/DIR/EKS/11.23/0605
ABJ/DIR/EKS/01.24/0053
ABJ/DIR/EKS/01.24/0052
ABJ/DIR/EKS/02.24/0093
ABJ/DIR/EKS/02.24/0150</t>
  </si>
  <si>
    <t>ABJ/DIR/EKS/03.24/0160</t>
  </si>
  <si>
    <t>Permohonan Pemakaian Standard AWWA untuk Piping Inlet dan Outlet Pompa Distribusi IPA Buaran 3 Sebagai Pengganti Standard API Sepanjang 114 m</t>
  </si>
  <si>
    <t>SRT-017/INFRAS/KPI-SPAM-JAKARTA/01/2024
3350/KM.02.18
ABJ/DIR/EKS/03.24/0160</t>
  </si>
  <si>
    <t>1. Permohonan ABJ untuk mengganti standard API (American Petroleum Institute) yang semula direncanakan untuk pipa inlet dan outlet pompa distribusi IPA Buaran 3 menjadi standard AWWA (American Water Work Association) didasarkan pada justifikasi teknis sebagai berikut (detail
justifikasi teknis adalah sebagaimana Lampiran 1):
1a. Standar API pada umumnya berlaku pada industri minyak dan gas, sedangkan standar untuk air minum adalah AWWA.
1b. Dapat dinformasikan bahwa ukuran maksimum pipa standard API yang ada/umum di pasaran adalah 10” atau DN250. Sedangkan ukuran yang akan dibutuhkan untuk pipa inlet dan outlet pompa distribusi IPA Buaran 3 adalah lebih besar dari DN250 (DN 500 mm-DN 1000 mm).
1c. Untuk memenuhi kebutuhan jenis pipa steel standard API harus dilakukan dengan pemesanan khusus dengan batas minimum pemesanan sebesar 750 ton per diameter pipa sesuai dengan surat dari PT Krakatau Pipe Industries (sebagaimana lampiran 2). Sementara ukuran yang dibutuhkan untuk IPA Buaran 3 adalah terdiri dari ukuran pipa DN 500 mm, DN 600 mm, DN 700 mm DN 900 mm, DN 1000 mm dengan berat total 23 ton.
2. Berdasarkan poin-poin tersebut diatas, tanpa mengurangi rasa hormat kami, ABJ memohon PAM JAYA berkenan memberikan persetujuan terhadap permohonan perubahan standard API menjadi standard AWWA untuk pipa inlet dan outlet pompa distribusi IPA Buaran 3.</t>
  </si>
  <si>
    <t>Andiko</t>
  </si>
  <si>
    <t>Tanggapan atas Surat PAM JAYA No. 3350/KM.02.18 Tentang Permohonan Penggantian Spesifikasi Material Steel</t>
  </si>
  <si>
    <t>ABJ/DIR/EKS/03.24/0161</t>
  </si>
  <si>
    <t>ABJ/DIR/EKS/02.24/0102
ABJ/DIR/EKS/03.24/0161</t>
  </si>
  <si>
    <t>ABJ/DIR/EKS/03.24/0163</t>
  </si>
  <si>
    <t>Konfirmasi atas Surat KPI No. SRT-038/INFRAS/KPI-SPAM-JAKARTA/02/2024 Perihal Tanggapan ABJ24 0084 Penyampaian Laporan Penyelesaian Uji Komisioning Proyek Greenfield – SPAM Jatiluhur Hilir Paket C01 dan C02</t>
  </si>
  <si>
    <t>SRT-046/INFRAS/KPI-SPAM-JAKARTA/02/2024</t>
  </si>
  <si>
    <t>Tanggapan atas Surat ABJ No. ABJ/DIR/EKS/02.24/0121 tentang Tanggapan Surat PAM JAYA No. 3804/KM.00.03 Perihal Realisasi Investasi Perjanjian Greenfield</t>
  </si>
  <si>
    <t xml:space="preserve">SRT-047/INFRAS/KPI-SPAM-JAKARTA/02/2024 </t>
  </si>
  <si>
    <t>Hasil Pemeriksaan dan Tanggapan atas Surat ABJ No. ABJ/DIR/EKS/12.23/0669 tanggal 12 Desember 2023</t>
  </si>
  <si>
    <t>- ABD 16145 sudah sesuai secara teknis
- KPI meminta ABJ utk melengkapi AHS dan data pendukung berupa BAKK atau MC100</t>
  </si>
  <si>
    <t>SRT-048/INFRAS/KPI-SPAM-JAKARTA/03/2024</t>
  </si>
  <si>
    <t>BAST
SRT-048/INFRAS/KPI-SPAM-JAKARTA/03/2024</t>
  </si>
  <si>
    <t>Hasil Pemeriksaan dan Tanggapan atas Surat ABJ No. ABJ/DIR/EKS/12.23/0659 tanggal 7 Desember 2023</t>
  </si>
  <si>
    <t>ABJ diminta melengkapi dokumen pendukung
- BATC
- BAKK
- BA MC100
- Acuan AHS
- dokumen pendukung yang menyatakan garansi atas pekerjaan tsb
- calculation note (jika ada)</t>
  </si>
  <si>
    <t xml:space="preserve">SRT-049/INFRAS/KPI-SPAM-JAKARTA/03/2024 </t>
  </si>
  <si>
    <t>Hasil Pemeriksaan dan Tanggapan atas Surat ABJ No. ABJ/DIR/EKS/01.24/0055 tanggal 22 Januari 2024</t>
  </si>
  <si>
    <t>Reviu ABD 22183, 23188, 23189, 30223, 30226 terdapat pada surat ini</t>
  </si>
  <si>
    <t>SRT-050/INFRAS/KPI-SPAM-JAKARTA/03/2024</t>
  </si>
  <si>
    <t>Hasil Pemeriksaan dan Tanggapan atas Surat ABJ No. ABJ/DIR/EKS/01.24/0080 tanggal 31 Januari 2024</t>
  </si>
  <si>
    <t>ABD 02004 dan 02006 sudah sesuai secara teknis</t>
  </si>
  <si>
    <t>SRT-051/INFRAS/KPI-SPAM-JAKARTA/03/2024</t>
  </si>
  <si>
    <t>Hasil Pemeriksaan dan Tanggapan atas Surat ABJ No. ABJ/DIR/EKS/01.24/0090 tanggal 05 Februari 2024</t>
  </si>
  <si>
    <t>ABD 02022 - 02025 sudah sesuai secara teknis</t>
  </si>
  <si>
    <t>SRT-052/INFRAS/KPI-SPAM-JAKARTA/03/2024</t>
  </si>
  <si>
    <t>Tanggapan atas Surat ABJ No. ABJ/DIR/EKS/02.24/0091 tanggal 05 Februari 2024</t>
  </si>
  <si>
    <t>1.	Hasil Pemeriksaan bidang Sipil dan Hidrolika/Perpipaan (terlampir pada lampiran 1):
1a. Meminta konfirmasi dan penjelasan ABJ terkait penambahan nilai inflasi pada “Harga yang digunakan” di Analisa Harga Satuan ("AHS") karena didalam AHS tidak boleh dicantumkan nilai inflasi kecuali overhead dan keuntungan;
1b. Meminta ABJ untuk menambahkan dan melampirkan referensi pada AHS yang digunakan;
1c. Meminta ABJ untuk mendetailkan Rencana Anggaran Biaya ("RAB") pada Pekerjaan Persiapan agar sesuai dengan apa yang dikerjakan;
1d. Meminta ABJ untuk medetailkan Poin 4 dan poin 5 pada RAB Pekerjaan Persiapan;
1e. Meminta ABJ untuk mempertimbangkan kembali terkait Peralatan yang ada pada kegiatan Mobilisasi dan Demobilisasi Material dan Peralatan, karena terdapat beberapa peralatan yang biasanya sudah dimiliki oleh kontraktor;
1f. Terdapat perbedaan harga Beton K225;
1g. Meminta ABJ untuk menambahkan Spesifikasi Material yang digunakan pada gambar Detail Engineering Design ("DED");
1h. Meminta konfirmasi ABJ terkait Desain Pondasi masih bersifat asumsi untuk dimasukan kedalam gambar DED;
1i. Untuk Pekerjaan pembesian dibuatkan rebar bending schedule;
1j. Meminta ABJ untuk menabahkan detail untuk arsitek bangunan;
2. Hasil Pemeriksaan bidang Mekanikal dan Elektrikal
2a. Pada P&amp;ID terdapat pipa bypass, agar ABJ dapat menjelaskan perlunya pipa bypass (dari jaringan atau ke jaringan);
2b. Pada P&amp;ID tertulis inlet dari jaringan. Agar ABJ dapat menjelaskan inlet yang dimaksud inlet dari jaringan layanan atau inlet air minum ke reservoar;
2c. Agar ABJ dapat menjelaskan kebutuhan dan status Flowmeter apakah sudah ada, belum ada atau tidak diperlukan;
2d. Penempatan Pompa Distribusi yaitu multistage submersible pump jenis bore hole pada posisi mendatar, sebaiknya berada di dalam cassing pump dilengkapi strainer pada cassing inlet;
2e. Memastikan kapasitas pompa 29 Ips atau 25 lps sesuai P&amp;ID;
2f. Material Body pompa sebaiknya dipilih dari material tahan karat seperti stainless steel;
2g. Pada single line diagram power pompa 18.5 kW, spesifikasi teknis 15 KW apakah shaft power atau input power? mohon agar dapat perbaiki.
3. Untuk detail Hasil Pemeriksaan dokumen Pembaharuan Dokumen Desain Akhir SPAM Jatiluhur Hilir - Reservoir (Kebon Kosong) Kapasitas 200 m3 (Revisi 01) terlampir pada surat ini.</t>
  </si>
  <si>
    <t>ABJ/DIR/EKS/03.24/0177</t>
  </si>
  <si>
    <t>Gangguan Koneksi SCADA di IPA Buaran 2 Tanggal 29 Februari dan 2 Maret 2024</t>
  </si>
  <si>
    <t>1. Pada tanggal 29 Februari 2024 dan 2 Maret 2024 telah terjadi gangguan komunikasi SCADA dalam pengiriman informasi data parameter kualitas air curah mencakup pH dan Warna di IPA Buaran 2 pada rentang waktu sebagai berikut:
1a. Tanggal 29 Februari 2024 pukul 14.15 - 14.45 WIB (tidak terecord 3 titik)
1b. Tanggal 2 Maret 2024 pukul 09.45 WIB (tidak terecord 1 titik)
2. Berdasarkan informasi dari Tim Endress Hauser selaku subkontrator yang mengerjakan online analyzer, gangguan pada SCADA tersebut disebabkan adanya gangguan pada panel RGS dimana ditemukan converter Moxa tidak berfungsi dengan baik dan perlu direstart untuk menormalkan fungsi pengiriman data dari Recorder RSG dan Scada;
3. Dampak dari gangguan tersebut mengakibatkan pembacaan parameter kualitas air curah meliputi pH dan warna di IPA Buaran 2 pada SCADA tidak terbaca. Oleh karena itu, pada saat gangguan terjadi pembacaan/pengecekan untuk parameter kualitas air curah pH dan warna di IPA Buaran 2 dilakukan dengan menggunakan alat ukur kualitas air portable;
4. Sehubungan dengan gangguan SCADA yang terjadi di luar kendali ABJ dan berdasarkan hasil pengecekan record data pada online analyzer terbaru (online analyzer hasil pekerjaan rehabilitasi) bahwa ABJ memenuhi target parameter kualitas pH dan warna yang ditentukan Perjanjian Brownfield</t>
  </si>
  <si>
    <t>ABJ/DIR/EKS/03.24/0162</t>
  </si>
  <si>
    <t>Usulan Penggunaan Material Pipa Steel untuk Pipa Penghubung antara Unit Proses Pengolahan Proyek Buaran 3 Hulu</t>
  </si>
  <si>
    <t>ABJ/DIR/EKS/03.24/0164</t>
  </si>
  <si>
    <t>Usulan Perubahan Desain Akhir Jalur Pipa Air Baku IPA Buaran 3 Sepanjang 307m</t>
  </si>
  <si>
    <t>Sehubungan dengan pekerjaan pembangunan IPA Buaran 3 yang mana salah satu bagian pekerjaannya adalah pembangunan jalur air baku sampai ke IPA Buaran 3 dan dengan mempertimbangkan kondisi aktual dilapangan sebagai berikut :
1. Terdapat beberapa utilitas terdiri dari pipa DN 700 mm, DN 1350 mm, DN 1500 mm, gorong-gorong 1200 mm, struktur bangunan decanter dan lainnya yang level posisinya di bawah permukaan air sungai sehingga menyebabkan galian pipa yang harus lebih dalam yang mana hal tersebut tentunya berpotensi timbulnya kebocoran atau bahkan menyebabkan jebolnya tanggul sungai;
2. Metode kerja yang dilakukan pembangunan jalur air baku adalah open cut dengan kedalaman -4 m dan lebar sampai dengan 3 m yang mana dikarenakan lokasi pekerjaan berada di dekat sungai maka berpotensi longsor dan jebol dari arah sungai Jati Keramat; dan
3. Mengingat jalur pipa air baku yang akan dibangun berdekatan dengan bangunan eksisting akan berpotensi mengganggu struktur bangunan eksisting tersebut;
maka dengan ini, ABJ menyampaikan usulan perubahan desain jalur pipa air baku IPA Buaran 3, yang semula berada di lokasi eksisting (pinggir Sungai Jati Kramat) menjadi berada di jalur antara IPA Buaran 1 dan IPA Buaran 2 sepanjang 307 m.
Sebagai bahan pertimbangan PAM JAYA, kami lampirkan detail justifikasi atas usulan perubahan jalur pipa air baku tersebut.
Berdasarkan poin-poin tersebut diatas, tanpa mengurangi rasa hormat kami, ABJ memohon PAM JAYA berkenan memberikan persetujuan untuk Perubahan Desain Akhir Jalur Pipa Air Baku IPA Buaran 3</t>
  </si>
  <si>
    <t>ABJ/DIR/EKS/03.24/0180</t>
  </si>
  <si>
    <t>Troubleshooting Moxa Converter – Online Analyzer EH di IPA Buaran</t>
  </si>
  <si>
    <t>1. Menindaklanjuti gangguan pembacaan scada online analyzer parameter pH dan colour IPA Buaran pada tanggal 29 Februari dan 3 Maret 2024 yang disebabkan oleh freeze Moxa converter (tidak terkirimnya data dari transmitter CM44x ke RGS dan Scada), maka dengan ini, ABJ berencana untuk
melakukan perbaikan insidentil berupa pelaksanaan troubleshooting pada Moxa Converter dengan bantuan dan dukungan dari kontraktor ABJ yakni PT Bestindo Putra Mandiri beserta subkontraktor yakni Endress Hauser pada hari Rabu, 6 Maret 2024 pukul 10.00 - 11.00 wib (durasi 1 jam);
2. Selama pekerjaan sebagaimana dimaksud poin 1 berlangsung maka akan dilakukan pembacaan parameter kualitas air curah secara manual terhadap parameter pH dan colour di IPA Buaran sebagai demi menghindari kegagalan pembacaan hasil pengukuran parameter pH dan colour di IPA Buaran pada sistem Scada;
3. Sebagai bahan pertimbangan PAM JAYA, berikut kami lampirkan penjelasan mengenai potensi risiko dan mitigasi yang disiapkan untuk pelaksanaan kegiatan sebagaimana dimaksud poin 1 di atas; dan
4. Sehubungan dengan kegiatan sebagaimana dimaksud poin 1 di atas, kami mengajukan permohonan akses ke area PAM JAYA, bagi kontraktor dan subkontraktor pelaksana beserta peralatan yang dibutuhkan untuk membantu kami melaksanakan perbaikan insidentil berupa pelaksanaan troubleshooting pada Moxa Converter.</t>
  </si>
  <si>
    <t>ABJ/DIR/EKS/03.24/0178</t>
  </si>
  <si>
    <t xml:space="preserve">-	ABJ berkomitmen untuk pemantauan kualitas air curah dapat dilakukan dengan online dan real time;  
-	ABJ sedang melakukan proses pemasangan sistem instrumentasi untuk melakukan monitoring kualitas air curah secara online dan real time;  
-	Sampai dengan tanggal surat ini, kami menyampaikan bahwa sistem online analyzer untuk parameter PH, Warna (Color), dan Amoniak (ammonia) sudah dapat dilakukan monitoring secara online dan realtime dengan ketentuan terlebih dahulu dilakukan test comissioning (uji pengoperasiaan) yang dilakukan bersama ABJ, PAM JAYA dan Konsultan Pengawas Independen sesuai ketentuan Pasal 8.4 Perjanjian Brownfield;  
-	ABJ menyampaikan untuk parameter sisa klor dan kekeruhan masih dalam proses verifikasi terhadap durability dan akurasi oleh pihak principal. Setelah selesai proses tersebut maka dapat dilakukan monitoring secara online dan real time dengan ketentuan sebelum pemberlakuan monitoring tersebut, tentunya dilakukan proses test comissioning (uji pengoperasiaan) yang dilakukan bersama ABJ, PAM JAYA dan KPI sesuai ketentuan Pasal 8.4 Perjanjian BF;  
-	Sampai dengan tanggal surat ini, bahwa kami masih melakukan proses verifikasi terhadap akurasi dan durability dari sistem instrumentasi tersebut agar sistem dapat digunakan dengan sebaik- baiknya sehingga menghasilkan pembacaan yang akurat dan tepat sebagaimana kebutuhan pelaksanaan Perjanjian Brownfield dan sebagai penegasan bahwa Program Rehabilitasi online analyzer memang benar telah lolos uji pengoperasian untuk seluruh parameter; 
-	dan Selama proses verifikasi yang dimaksud poin 4 dan 5 di atas berlangsung sampai dengan sistem instrumentasi disetujui oleh PAM JAYA serta telah lolos test commissioning (uji pengoperasian) menurut PAM JAYA dan Konsultan Pengawas Independen maka ABJ tetap akan melakukan monitoring kualitas air curah dengan periodik waktu monitoring tubidity dan sisa klor per 15 menit </t>
  </si>
  <si>
    <t>5459/KU.01.08</t>
  </si>
  <si>
    <t>Biaya pemakaian air baku PJT II januari 2024 sebesar 15.110.014.426</t>
  </si>
  <si>
    <t>5861/PM.03.01</t>
  </si>
  <si>
    <t>Penyesuaian Jadwal Serapan Air Curah Tirta Benteng untuk Titik Serah Pegadungan</t>
  </si>
  <si>
    <t xml:space="preserve">PAM JAYA sampaikan dalam lampiran mengenai penyesuaian jadwal serapan air curah.  Penyesuaian jadwal tersebut dikarenakan ada beberapa hal yang perlu diselesaikan terlebih dahulu antara lain :  1. Penyelesaian konstruksi pipa crossing dari Tirta Benteng menuju meter titik serah di perbatasan Tangerang - Jakarta Barat, yang baru diselesaikan pada 26 November 2023;  
2. Perizinan pembangunan konstruksi perpipaan di Citra Garden City Pegadungan  yang baru terbit pada tanggal 6 Desember 2023; dan 
3. Penyelesaian terkait Uang Jaminan (Deposit) untuk melakukan pekerjaan  pemasangan pipa di area Citra Garden City oleh Mitra PAM JAYA yaitu PT. Air Bersih Jakarta (ABJ) pada tanggal 12 Januari 2024.  
Sehubungan dengan hal-hal tersebut di atas, pembangunan konstruksi perpipaan JDU, JDB, JDL dan NC di Citra Garden City baru dapat dilaksanakan pada Januari 2024, dengan demikian diperlukan adanya penyesuaian jadwal serapan air curah Tirta Benteng di Titik Serah Pegadungan, kami berharap dapat didiskusikan lebih lanjut dengan team Legal dan Teknis Perumda Tirta Benteng. </t>
  </si>
  <si>
    <t>SRT-035/INFRAS/KPI-SPAM-JAKARTA/02/2024</t>
  </si>
  <si>
    <t>Tanggapan atas Surat ABJ No. ABJ/DIR/EKS/01.24/038 tentang Rencana Anggaran Biaya (“RAB”) – Biaya Persiapan SPAM Hilir Proyek Greenfield 2024</t>
  </si>
  <si>
    <t xml:space="preserve">-	Pada RAB Konsultan DED, perlu diuraikan lingkup pekerjaan yang dilakukan oleh Konsultan DED, berikut dengan jadwal pelaksanaan pekerjaan konsultan DED sebagai bentuk dari output yang dihasilkan dari Konsultan DED;  
-	Dengan terdiri dari 2 (dua) wilayah kerja, perlu ditinjau kembali kebutuhan perlunya pengadaan 2 (dua) Konsultan DED.  Jadwal penyelesaian desain oleh Konsultan DED, umumnya tidak lebih dari 6 (enam) bulan kalender. Mohon agar ABJ dapat menyampaikan pertimbangannya perlunya jangka waktu 1 (satu) tahun untuk konsultan DED; 
-	Pada RAB perijinan, mohon dapat diuraikan perijinan untuk pekerjaan apa saja dan instansi yang berwenang mengeluarkan ijin, beserta target waktu keluarnya ijin;  
-	Berkenaan dengan Konsultan TKDN agar merujuk pada Lembaga Verifikasi Independen (LVI) yang ditunjuk oleh Kementerian Perindustrian berdasarkan Keputusan Menteri Perindustrian No. 4058 Tahun 2023 tentang Penunjukan Lembaga Verifikasi Independen Pelaksana Perhitungan dan Verifikasi Besaran Nilai Tingkat Komponen Dalam Negeri dan Nilai Bobot Manfaat Perusahaan, dimana salah satunya LVI yang ditunjuk adalah PT Surveyor Indonesia;
-	Perlu dipertimbangkan kembali pengadaan Asuransi Proyek &amp; Aset pada saat masih pada tingkat perencanaan, serta uraian perlindungan yang diberikan oleh Asuransi. </t>
  </si>
  <si>
    <t>5961/KM.02.18</t>
  </si>
  <si>
    <t>Persetujuan Dokumen Desain Akhir Perluasan Jaringan / Infill Calon Pelanggan Prioritas, Percepatan Desain Akhir &amp;  Pelaksanaan Pekerjaan</t>
  </si>
  <si>
    <t xml:space="preserve">1.	Memberikan persetujuan terhadap Dokumen Desain Akhir Pekerjaan Greenfield pada lokasi SPAM Jatiluhur Hilir - JDU, JDB, JDL + SR Jl. Pluit Raya (Kode Proyek: 23ABJ.NINJTPO08.1JE), lokasi persetujuan merupakan bagian yang tidak dapat dipisahkan dari Paket Pekerjaan pertama;  
2.	Sebagai bagian dari project "Greenfield", pemasangan sambungan rumah menggunakan metode electrofusion sesuai dengan standar yang berlaku di PAM JAYA; 
3.	Apabila ada perubahan teknis di lapangan dituangkan dalam shop drawing yang menjadi bagian dari Program Konstruksi; dan
4.	Berdasarkan poin-poin diatas dan persetujuan Desain Akhir Pekerjaan  Greenfield khususnya pekerjaan JDU, JDB, JDL + SR, PAM JAYA  meminta ABJ mengirimkan data pendukung sebagai berikut:  
4.1 File SHP/KMZ yang memuat informasi nama proyek, lokasi proyek, kode proyek, nilai pekerjaan dan rencana jumlah SR (bangunan Non Pelanggan);  
4.2 Laporan hasil pemodelan jaringan pipa yang _berisi ringkasan/kesimpulan hasil pemodelan;
4.3 Peta sebaran loksai proyek-proyek perluasan jaringan pelanggan;
4.4 Data pendukung dapat disampaikan melalui surat elektronik ke: SekretariatProyekBundling@pamjaya.co.id </t>
  </si>
  <si>
    <t>ABJ/DIR/EKS/03.24/0186</t>
  </si>
  <si>
    <t xml:space="preserve">-	ABJ akan melakukan pekerjaan simulasi pintu air intake di IPA Buaran;  
-	Pekerjaan simulasi ini direncanakan dilakukan pada hari Jumat, 8 Maret 2024 pada jam 22:00 WIB sampai dengan jam 24:00 WIB (2 jam);  
-	Tujuan dari simulasi ini adalah sebagai persiapan pekerjaan penggantian coarse screen dan fine screen di intake IPA Buaran yang akan dilaksanakan pada bulan Maret 2024. Rencana pekerjaan penggantian coarse screen dan fine screen di intake IPA Buaran akan kami informasikan lebih lanjut;  
-	Selama pekerjaan simulasi pada point 2 di atas, berpotensi terjadi berkurangnya debit air yang masuk ke IPA Buaran menjadi sekitar + 4500 liter/detik dari sebelumnya + 6500 liter/detik (Berkurang + 2000 liter/detik);  
-	Sebagai bahan pertimbangan PAM JAYA, dilampirkan detil informasi mengenai pelaksanaan pekerjaan beserta potensi risiko dan rencana mitigasinya </t>
  </si>
  <si>
    <t>ABJ/DIR/EKS/03.24/0170</t>
  </si>
  <si>
    <t>Permintaan Tanggapan Atas Surat ABJ/DIR/EKS/10.23/0489 Perihal Pengiriman Tambahan Dokumen Desain Akhir SPAM Buaran 3 Hulu</t>
  </si>
  <si>
    <t>SRT-097/INFRAS/KPI-SPAM-JAKARTA/11/2023
ABJ/DIR/EKS/03.24/0170</t>
  </si>
  <si>
    <t>Permintaan tanggapan atas DED RAB Lapangan tenis dan bangunan HC training</t>
  </si>
  <si>
    <t>ABJ/DIR/EKS/03.24/0171</t>
  </si>
  <si>
    <t>Pemberitahuan Rencana Pengecoran Bangunan Reservoir B, Bangunan Kimia Lime, Bangunan Warehouse &amp; Office dan Bangunan Instalasi Pengolah Air (IPA)</t>
  </si>
  <si>
    <t>Pemberitahuan Rencana Pengecoran Bangunan Reservoir B, Bangunan Kimia Lime, Bangunan Warehouse &amp; Office dan Bangunan Instalasi Pengolah Air (IPA). ABJ memohon kepada PAM JAYA untuk dapat memberikan akses thd kontraktor dan subkon beserta peralatan dan kendaraan berat</t>
  </si>
  <si>
    <t>ABJ/DIR/EKS/03.24/0173</t>
  </si>
  <si>
    <t>Penyampaian Laporan Penyelesaian Uji Komisioning Proyek Greenfield SPAM Jatiluhur Hilir – Trunk Main Connection Pipe ND 630 mm Jl. Kemayoran Gempol dan Jl. Dakota Raya</t>
  </si>
  <si>
    <t>ABD Trunk Main Connection Pipe ND 630 mm Jl. Kemayoran Gempol dan Jl. Dakota Raya</t>
  </si>
  <si>
    <t>ABJ/DIR/EKS/03.24/0174</t>
  </si>
  <si>
    <t>Penyampaian Laporan Penyelesaian Uji Komisioning Proyek Greenfield SPAM Jatiluhur Hilir – Infill Jl. Kebon Baru PC 073 RT 03/010 Kel. Semper Barat</t>
  </si>
  <si>
    <t>ABD Infill Jl. Kebon Baru PC 073 RT 03/010 Kel. Semper Barat</t>
  </si>
  <si>
    <t>ABJ/DIR/EKS/03.24/0175</t>
  </si>
  <si>
    <t>Tanggapan Surat PAM JAYA No. 1742/KM.00.03 Tentang Kelengkapan Dokumen Untuk Pengakuan Aset Atas Proyek Yang Telah Selesai Dilaksanakan</t>
  </si>
  <si>
    <t>ABJ/DIR/EKS/02.24/0087
ABJ/DIR/EKS/03.24/0175</t>
  </si>
  <si>
    <t>ABJ/DIR/EKS/03.24/0176</t>
  </si>
  <si>
    <t>Pengiriman Risalah Rapat Pre Construction Meeting Periode 26 Februari – 1 Maret 2024</t>
  </si>
  <si>
    <t>ABJ/DIR/EKS/03.24/0182</t>
  </si>
  <si>
    <t>Penyampaian Persetujuan-Persetujuan Yang Telah Dikeluarkan Atas Proyek Jatiluhur Hilir – Area PPKK</t>
  </si>
  <si>
    <t xml:space="preserve">ABJ menyampaikan Persetujuan yang telah dikeluarkan oleh pihak eksternal terkait proyek Jatiluhur Hilir, yakni sebagai berikut (terlampir):  
1. Persetujuan Izin Pemasangan Jaringan Pipa dari Pusat Pengelolaan Komplek Kemayoran (“PPKK”); dan  
2. Permintaan warga untuk metode pengeboran pipa pada pekerjaan pemasangan pipa Trunkmain JI.Dakota. </t>
  </si>
  <si>
    <t>ABJ/DIR/EKS/03.24/0183</t>
  </si>
  <si>
    <t>Salinan Dokumen Pendukung Verifikasi Pekerjaan Rehabilitasi Tahun 2023</t>
  </si>
  <si>
    <t>ABJ/DIR/EKS/03.24/0184</t>
  </si>
  <si>
    <t>Permohonan Arahan Jadwal Pemaparan Penggunaan Material Internal Coating Reservoir IPA Buaran 3</t>
  </si>
  <si>
    <t xml:space="preserve">ABJ berencana menggunakan material internal coating reservoir IPA Buaran 3, ABJ harus mempresentasikan lebih dahulu ke PAM JAYA untuk selanjutnya disetujui PAM JAYA, maka dengan ini, ABJ menyatakan kesiapan untuk melaksanakan presentasi penggunaan material internal coating reservoir IPA Buaran 3 di hadapan PAM JAYA.  
Mengingat waktu mendatangkan material yang relatif lama dan mendesaknya jadwal pelaksanaan pekerjaan internal coating dinding reservoir IPA Buaran 3, maka kami mohon PAM JAYA berkenan memberikan arahan kepada ABJ dalam waktu dekat, untuk jadwal pemaparan ABJ terkait penggunaan material internal coating reservoir IPA Buaran 3 Hulu untuk selanjutnya disetujui oleh PAM JAYA.  Sebagai bahan pertimbangan PAM JAYA, berikut terlampir data teknis material coating internal reservoir IPA Buaran 3. </t>
  </si>
  <si>
    <t>ABJ/DIR/EKS/03.24/0179</t>
  </si>
  <si>
    <t>Laporan Harian, Mingguan, dan Bulanan Kegiatan Pekerjaan Rehabilitasi 2023</t>
  </si>
  <si>
    <t>program 32245 dan 32247 periode juni 2023
program 42325 periode oktober 2023</t>
  </si>
  <si>
    <t>SRT-053/INFRAS/KPI-SPAM-JAKARTA/03/2024</t>
  </si>
  <si>
    <t>Tanggapan atas Surat ABJ No. ABJ/DIR/EKS/02.24/0149 tanggal 27 Februari</t>
  </si>
  <si>
    <t>- KPI sudah melakukan pemeriksaan terhadap hasil modeling perluasan jaringan PPKK Kebon Kosong - Paket 3 dan Paket 4 berdasarkan file WaterGems yang disampaikan ABJ melalui surat
elektronik tanggal 29 Februari 2024 (terlampir);
- Berdasarkan Laporan Modeling ABJ dan Hasil Analisa Hidrolis perluasan jaringan PPKK Kebon Kosong - Paket 3 dan Paket 4 didapati bahwa secara keseluruhan tekanan dan velocity sudah
sesuai dengan kriteria desain yang tercantum pada Lampiran 1 Perjanjian Kerja Sama Induk ("PKS Induk’) dan PUPR No. 27 Tahun 2016;
- Dan mengacu pada Lampiran PKS Induk tentang faktor jam puncak, maka berdasarkan poin poin di atas, KPI merekomendasikan ABJ untuk dapat segera menindaklanjuti hasil modeling tersebut ke dalam bentuk Detail Engineering Design (DED).</t>
  </si>
  <si>
    <t>SRT-054/INFRAS/KPI-SPAM-JAKARTA/03/2024</t>
  </si>
  <si>
    <t xml:space="preserve">SRT-049/INFRAS/KPI-SPAM-JAKARTA/03/2024
SRT-054/INFRAS/KPI-SPAM-JAKARTA/03/2024 </t>
  </si>
  <si>
    <t>Lanjutan Hasil Pemeriksaan dan Tanggapan atas Surat ABJ No. ABJ/DIR/EKS/01.24/0055 tanggal 22 Januari 2024</t>
  </si>
  <si>
    <t xml:space="preserve">- Program 24191:
1.	Pada Gambar Plan Filter, perlu ditambahkan ukuran  dimensi sesuai dengan yang terbangun;
2.	Pada Gambar Section A-A/ Cross Section Filter, perlu ditambahkan ukuran dimensi sesuai dengan yang terbangun;  
3.	Pada Gambar Tampak Atas Plat Floor dan Susunan Nozzle Baru Filter No.1, 2, 3, 4, 5, 6, 7, 8, 9,dan 10 
3a. Mohon dapat ditambahkan detail ukuran terhadap Panjang dan lebar (dimensi) filter;
3b. Untuk jumlah nozzle pada gambar harus sesuai dengan yang terpasang.  
-	Program 28220: 
1.	Pada Gambar Isometric Pipe, ditambahkan:  
1a. Jarak main line pipe;  
1b. Jarak cabang pipa; 
1c. Detail jarak elbow ke head fire nozzle;
1d. Pada gambar Shelter Tabung CO2, perbesar gambar ball valve dan Pressure Gauge.  
2.	Pada Gambar Installation Detector Fire Suppression, ditambahkan jarak antar New Smoke Detector dan atau New Heat Detector; 
3.	Pada Gambar Layout Installation, untuk Support pipa disarankan menggunakan longadrat; 
4.	Pada Gambar Installation Gas CO2, ditambahkan detail jarak antar Existing Smoke Detector dan pipa. </t>
  </si>
  <si>
    <t xml:space="preserve">SRT-055/INFRAS/KPI-SPAM-JAKARTA/03/2024 </t>
  </si>
  <si>
    <t>Hasil Pemeriksaan dan Tanggapan atas Surat ABJ No. ABJ/DIR/EKS/02.24/0150 tanggal 27 Februari 2024</t>
  </si>
  <si>
    <t xml:space="preserve">-	Kualitas gambar DED diperbaiki agar sesuai dengan standar gambar teknis;  
-	Menambahkan ankur pada gambar desain Thrust Block pada Bend, Tee dan End Cup untuk memperkuat kestabilan Thrust Block terhadap tekanan air;  
-	Untuk setiap konstruksi jembatan pipa, wajib dilengkapi dengan air valve (single/double) dengan jarak 2/3L dan Bar Pengaman untuk mengamankan adanya orang yang berjalan di atas pipa (terlampir Lampiran 1);  
-	Pada bagian gambar Pagar Pengaman Proyek agar ditambahkan gambar detail pondasi Pagar. Seperti ukuran panjang, lebar dan tinggi Pagar berikut jenis material yang digunakan (terlampir Lampiran 2);  
-	Ukuran gambar disesuaikan secara proposional dengan ukuran kertas; 
-	Belum ada Daftar Isi gambar;  
-	Tidak ada Key Plan pada gambar. Setiap gambar layout perlu dilengkapi dengan Key Plan untuk menjelaskan posisi pemasangan pipa pada area keseluruhan;
-	KPI meminta file analisa hidrolis dalam bentuk Save As format EPANET; 
-	Terkait penyusunan Analisa Harga Satuan: ("AHS"), tidak boleh ada mark-up biaya apalagi tidak ada dasarnya. Sebagai contoh pada total harga untuk Pekerjaan Thurst Block Tee Dia. 150 Total: Rp. 949.368,97 dan Harga Digunakan: Rp. 965.794,00 (terlampir Lampiran 3), hal ini berpotensi kelebihan perhitungan. KPI meminta untuk diperbaiki dan menggunakan Harga Total yang sama dengan Harga Digunakan. Hal ini berlaku pada table AHS lainnya.
-	Tidak boleh ada inflasi pada AHS. Penambahan nilai Inflasi 258% pada AHS harus mengacu pada  ketentuan yang berlaku. </t>
  </si>
  <si>
    <t>ABJ/DIR/EKS/03.24/0199</t>
  </si>
  <si>
    <t>Gangguan Komunikasi SCADA Untuk Parameter pH dan Warna di IPA Pulogadung</t>
  </si>
  <si>
    <t xml:space="preserve">1.	Pada tanggal 9 Maret 2024 telah terjadi gangguan komunikasi SCADA dalam pengiriman informasi data parameter kualitas air curah mencakup parameter pH dan Warna di IPA Pulogadung pada rentang waktu pukul 16.00 WIB - 16.45 WIB yang tepatnya hanya pada 4 titik pembacaan.  
2.	Berdasarkan pemeriksaan oleh pihak PT Endres Hauser (EH) selaku principal dari online analyzer, diketahui bahwa gangguan komunikasi tersebut dikarenakan adanya kendala pada perangkat Power Supply (UPS) dan kondisi ini sudah diperbaiki tetapi demi menghindari gangguan yang sama terulang lagi kedepannya maka saat ini masih dalam monitoring PT Endres Hauser (EH). 
3.	Dampak dari gangguan mengakibatkan hasil parameter kualitas air curah meliputi pH dan warna di IPA Pulogadung tidak terbaca pada SCADA. Oleh karena itu, pada saat gangguan terjadi untuk pengukuran parameter pH dan warna dilakukan dengan menggunakan pembacaan/pengecekan manual. Adapun hasil pembacaan/pengecekan manual untuk parameter pH dan warna adalah tidak terjadi kegagalan layanan kinerja. 
4.	Sebagai bahan pertimbangan PAM JAYA, berikut disampaikan salinan atas bukti hasil pembacaan/pengecekan manual untuk parameter pH dan warna saat gangguan terjadi. </t>
  </si>
  <si>
    <t>ABJ/DIR/EKS/03.24/0188</t>
  </si>
  <si>
    <t>ABJ/DIR/EKS/03.24/0190</t>
  </si>
  <si>
    <t>Penyampaian Gambar Keadaan Terpasang (As Built Drawing) Proyek Rehabilitasi Paket 19 (19154) Revisi 01 dan Paket 05 (05053)</t>
  </si>
  <si>
    <t>ABD
- 19154
- 05053</t>
  </si>
  <si>
    <t>ABJ/DIR/EKS/03.24/0191</t>
  </si>
  <si>
    <t>Penyampaian Laporan Persiapan Penyerahan Fasilitas Distribusi Baru Proyek Greenfield Paket Pekerjaan Pertama – Proyek Jatiluhur Hilir Paket C01 – C02</t>
  </si>
  <si>
    <t>ABJ/DIR/EKS/10.23/0548
ABJ/DIR/EKS/12.23/0693</t>
  </si>
  <si>
    <t xml:space="preserve">ABJ/DIR/EKS/08.23/0381
ABJ/DIR/EKS/08.23/0395
</t>
  </si>
  <si>
    <t>ABJ/DIR/EKS/03.24/0210</t>
  </si>
  <si>
    <t>Gangguan Komunikasi SCADA Untuk Parameter pH dan Warna di di IPA Buaran 2 Pada Tanggal 11 dan 12 Maret 2024</t>
  </si>
  <si>
    <t xml:space="preserve">1.	Pada tanggal 11 dan 12 Maret 2024 telah terjadi gangguan komunikasi SCADA dalam pengiriman informasi data parameter kualitas air curah mencakup pH dan Warna di IPA Buaran 2 pada rentang waktu sebagai berikut:  a. Tanggal 11 Maret 2024 pada rentang waktu pukul 04.00 WIB- 23.30 WIB, yang tepatnya pada 15 titik pembacaan; dan  b. Tanggal 12 Maret 2024 pada rentang waktu pukul 00.15 WIB - 14.30 WIB, yang tepatnya pada 58 titik pembacaan. 
2.	Berdasarkan pemeriksaan oleh pihak PT Endres Hauser (EH) selaku principal dari online analyzer, diketahui bahwa gangguan komunikasi tersebut disebabkan adanya gangguan pada kabel penghubung antara panel lokal dengan SCADA;
3.	Dampak dari gangguan tersebut mengakibatkan pembacaan parameter kualitas air curah meliputi pH dan warna di IPA Buaran 2 tidak terbaca pada SCADA. Oleh karena itu, pada saat gangguan terjadi pengukuran parameter pH dan warna di IPA Buaran 2 dilakukan dengan menggunakan alat online analyzer portable (pengukuran/pembacaan secara manual). Adapun hasil pembacaan/pengecekan manual untuk parameter pH dan warna adalah tidak terjadi kegagalan layanan kinerja;
4.	Sebagai bahan pertimbangan PAM JAYA, berikut disampaikan salinan atas bukti hasil pembacaan/pengecekan manual untuk parameter pH dan warna saat gangguan terjadi (Lampiran 1) serta salinan surat dari Endress Hauser yang menjelaskan terkait kondisi gangguan (Lampiran 2). </t>
  </si>
  <si>
    <t>ABJ/DIR/EKS/03.24/0202</t>
  </si>
  <si>
    <t>Tindak Lanjut Surat PAM JAYA No. 3810/KM.03.00</t>
  </si>
  <si>
    <t>1.	Terkait gangguan kelistrikan yang terjadi pada tanggal 24 Januari 2024 di IPA Pejompongan I, setelah kejadian telah ada komunikasi dengan PAM JAYA dalam WAG Koordinasi PAM JAYA-ABJ, dan ABJ secara resmi memberikan informasi kepada PAM JAYA melalui surat tertanggal 29 Januari 2024, yang mana berarti pemberitahuan dilakukan dalam waktu 3 (tiga) hari kerja setelah gangguan terjadi. Adanya tenggat waktu pengiriman surat ke PAM JAYA karena ABJ menunggu laporan dari subkontraktor yang melakukan pemeriksaan dan analisa pada perangkat yang mengalami gangguan;
2.	Adapun disampaikan bahwa ABJ telah memiliki Instruksi Kerja Perihal Pengoperasian Sistem Kelistrikan &amp; Pompa Distribusi Pada Keadaan Darurat dengan revisi terbaru pada 2 Januari 2024.
3.	Gangguan kelistrikan yang terjadi pada tanggal 24 Januari 2024 karena terjadinya OPEN CB (Circuit Breaker) pada panel 20 KV sebagai berikut :  a. External contact, wiring saat ini diadaptasi dari wiring panel sebelumnya, saat ada indikator trip dari external (kontak trip dari proteksi trafo) langsung mematikan CB tanpa ada histori tercatat pada relay proteksi . Untuk itu akan dilakukan perbaikan sistem CB Supervision di Panel 20 kV yang baru, agar aktivitas yang membuat CB close dapat diketahui historinya.  b. Trigger Open dari Push Button, adalah fasilitas untuk open &amp; close CB yang terletak di pintu panel
4.	Mengacu kepada Poin 3 Lampiran 15 Perjanjian Brownfield, batas durasi berhentinya produksi yang termasuk pelanggaran standar kinerja adalah 1 jam dalam 24 Jam, sedangkan aktual durasi berhentinya produksi akibat gangguan kelistrikan tanggal 24 Januari 2024 adalah selama 22 menit dalam 24 Jam. Dengan demikian, durasi berhentinya produksi tidak termasuk dalam ambang batas kegagalan kinerja;
5.	Mengacu kepada Poin 4 Lampiran 15 Perjanjian Brownfield, batas durasi kegagalan sisa tekan yang termasuk pelanggaran standar kinerja adalah 30 menit berturut-turut, sedangkan aktual durasi gagal sisa tekan akibat gangguan kelistrikan tanggal 24 Januari 2024 pada SCADA selama 30 menit pertama  (2 x 15 menit ). Dengan demikian, durasi kegagalan sisa tekan tidak termasuk dalam ambang batas kegagalan kinerja;
6.	Berdasarkan penjelasan di atas yang mana kegagalan yang terjadi merupakan hal di luar kendali ABJ dan durasi kegagalan tidak termasuk ambang batas pelanggaran maka ABJ tidak dikenakan denda kegagalan kinerja</t>
  </si>
  <si>
    <t>ABJ meminta PAM JAYA penjelasan dan konfirmasi lebih lanjut mengenai implementasi spesifikasi meter untuk PKS GF karena belum terdapat meter digital dengan koneksi RS485 yang telah memenuhi SNI 2547:2019</t>
  </si>
  <si>
    <t>ABJ menyampaikan opsi 3 vendor termasuk nilai investasi CAPEX dan OPEX dengan spesifikasi meter yang mendekati spesifikasi meter PKS dengan catatan:
- Tidak akan comply dengan PKS, apa pun jenis meter yang dipakai
- Perlu diputuskan teknologi yang akan dipakai untuk memenuhi spesifikasi “Koneksi RS485”
- Perlu diputuskan kelas meter yang akan dipakai untuk error 2% (Kelas B &gt;= 20 I/h, kelas C &gt;= 1.5 |/h)</t>
  </si>
  <si>
    <t>- PAM JAYA meminta pembuktian ketidakmampuan atas pemenuhan spesifikasi meter sesuai PKS melalui pernyataan yang didukung oleh lembaga berwenang
- PAM JAYA memberikan waktu 2 bulan terhitung surat diterima utk melakukan pencarian meter air serta menunjukan usaha yang tidak dapat dipenuhi oleh penyedia barang melalui mekanisme pengadaan
- sebelum adanya keputusan, sementara ABJ menggunakan standar meter sesuai KepDir 62/2023 
- harus diperhitungkan oleh ABJ sbg dasar dalam melakukan koreksi thd nilai investasi dari meter air PKS
- PAM JAYA masih melakukan kajian atas usulan ABJ menggunakan mechanical water meter dengan alat komunikasi tambahan</t>
  </si>
  <si>
    <t>- ABJ menyampaikan desain meter air sambungan rumah
- ABJ membutuhkan waktu 8 minggu utk pengadaan meter dan kelengkapannya
- ABJ memerlukan kesepakatan mengenai flow kerja utk pekerjaan pemasangan jaringan pipa, oleh karena itu ABJ meminta tanggapan kembali atas surat ABJ 0292</t>
  </si>
  <si>
    <t>- Penggunaan meter sesuai KepDir 62/2023 mengenai Spesifikasi Teknis Meter bersifat sementara pararel dengan usaha ABJ melakukan pencarian meter air sesuai PKS
- pembuktian atas usaha yang dilakukan ABJ dalam 2 bulan terhitung sejak 15/07/23 disampaikan dalam bentuk laporan tertulis didukung bukti pendukung yang relevan
- review surat ABJ 0306 yaitu mengenai kelengkapan marking
- PAM JAYA meminta ABJ segera mengirimkan potensi selisih atas nilai investasi terkait dengan meter air PKS</t>
  </si>
  <si>
    <t>- ABJ memberikan pembuktian berupa hasil tender berupa info:
a. meter yang beredar di pasaran sampai tanggal surat ini yaitu SNI 2547:2008, akan lolos uji sertifikasi apabila dilakukan uji sertifikasi SNI 2547:2019
b. untuk saat ini belum ada petunjuk teknis dari KemenPerin sebagai pedoman dan dasar hukum termasuk tata cara memperoleh sertifikat dan metode pengujian lab oleh Lembaga Sertifikasi Produk untuk lolos SNI 2547:2019</t>
  </si>
  <si>
    <t>- ABJ akan melakukan pembelian meter mekanik sejumlah 6000 unit
- meter air yang sudah dipesan akan digunakan tanpa sisa
- utk proses pengadaan meter air membutuhkan waktu 8 minggu
- ABJ meminta persetujuan PAM JAYA melakukan pemesanan meter air dengan spesifikasi jumlah tersebut mengingat proyek Citra dan PPKK akan segera dimulai</t>
  </si>
  <si>
    <t>- PAM JAYA menyetujui pembelian sejumlah 6000 unit dengan spesifikasi sesuai KepDir 62/2023 mengenai Spesifikasi Teknis Meter
- ABJ melengkapi data rencana lokasi pemasangan NC Adhoc sebanyak 2154 unit
- ABJ diharapkan segera mengirimkan daftar nama yang akan dikirimkan dalam training keahlian pemasangan sambungan rumah</t>
  </si>
  <si>
    <t>- ABJ diminta melakukan koordinasi langsung kepada instansi tsb sebagai upaya lanjutan dalam pencarian meter air
- ABJ diminta mengirimkan rencana timeline/road map sertifikasi meter air pelanggan sesuai SNI 2547:2019
- PAM JAYA belum menerima potensi selisih nilai investasi antara meter air yang akan digunakan dengan meter air PKS</t>
  </si>
  <si>
    <t>- pemasangan SR agar menggunakan metode electrofusion</t>
  </si>
  <si>
    <t>- nilai investasi meter air termasuk SR pada PKS induk sebesar 4.99 T sementara investasi meter air termasuk SR dalam RAB saat ini yang telah disetujui PAM adalah diperkirakan 5.12T
- nilai investasi meter air termasuk SR bila menggunakan metode electrofusion mencapai sebesar 6.47 T yang mana akan melebihi 1.48 T. Dalam hal ini, nilai investasi meter air tetap sebesar 5.12 T namun dengan metode electrofusion maka jumlah SR yang akan terpasang sesuai nilai investasi tsb hanya sebanyak 864.940 pelanggan baru dari total pada PKS sebanyak 1.092.254 pelanggan baru
- dalam PKS hanya mengatur spesifikasi meter air pelanggan dan tidak mengatur mengenai metode pekerjaan SR. Adapun ditambahkan bahwa standar operasional SR merupakan bagian Desain Akhir yang mana berarti hal yang diajukan ABJ utk mendapat persetujuan PAM JAYA
- ABJ mengusulkan penggunaan metode push fit utk pemasangan SR sesuai nilai investasi FinMod serta sesuai dengan persetujuan PAM JAYA</t>
  </si>
  <si>
    <t>ABJ/DIR/EKS/03.24/0189</t>
  </si>
  <si>
    <t>DED dan RAB Perluasan Jaringan Jl. Kapin Raya</t>
  </si>
  <si>
    <t>ABJ/DIR/EKS/03.24/0192</t>
  </si>
  <si>
    <t>Pengiriman Ke-2 Tanggapan atas Surat PAM JAYA No. 905/KM.02.18 Perihal Hasil Reviu Dokumen Revisi Desain Akhir Proyek Percepatan Rehabilitasi Tahun 2023</t>
  </si>
  <si>
    <t>terdapat 7 dokumen perbaikan paket 43</t>
  </si>
  <si>
    <t>ABJ/DIR/EKS/03.24/0200</t>
  </si>
  <si>
    <t>Pemberitahuan Uji Pengoperasian Paket 30 (Program 30225, 30230, dan 30231) dan Paket 35 (Program 35227 dan 35280)</t>
  </si>
  <si>
    <t>Uji pengoperasian 30225, 35277, 35280, 30230, 30231</t>
  </si>
  <si>
    <t>ABJ/DIR/EKS/03.24/0201</t>
  </si>
  <si>
    <t>Permohonan Pemindahan Server Milik PAM JAYA di Gedung Workshop Maintenance WTP Pulogadung Terkait Pelaksanaan Program 43348</t>
  </si>
  <si>
    <t>ABJ/DIR/EKS/03.24/0203</t>
  </si>
  <si>
    <t>Penyampaian Laporan Penyelesaian Uji Komisioning Proyek Greenfield SPAM Buaran 3 Hulu – Support Facilities (Warehouse B PAM JAYA 2.675 m2)</t>
  </si>
  <si>
    <t>ABD Buaran 3 Hulu – Support Facilities (Warehouse B PAM JAYA 2.675 m2)</t>
  </si>
  <si>
    <t>ABJ/DIR/EKS/03.24/0204</t>
  </si>
  <si>
    <t>Tanggapan Atas Surat PAM JAYA 2808/KM.01.11 Perihal Standar Hydrostatic Test</t>
  </si>
  <si>
    <t xml:space="preserve">ABJ mengusulkan pressure test dilakukan pada:
1.	Pipa lurus tanpa pembatas a. JDL/JDB &lt; 250 mm sampai dengan tekanan5 bar; dan b. JDU &gt; 250 mm sampai dengan tekanan 6 bar.
2.	Pipa dengan pembatas (valve, SR, Air Valve, cabang/tee) sampai dengan tekanan 2,5 bar.
Sebagai informasi standard uji tekanan yang pernah dilakukan oleh operator sebelumnya, dengan pembatas flange - flange untuk JDB/JDL adalah 5 bar dan untuk JDU adalah 7,5 bar, sesuai dengan kondisi tekanan desain dan dimensi trust block standard. </t>
  </si>
  <si>
    <t>ABJ/DIR/EKS/03.24/0206</t>
  </si>
  <si>
    <t>Laporan Kegiatan Proyek Buaran 3 Hulu Periode Februari 2024 (Laporan Harian, Mingguan, dan Bulanan)</t>
  </si>
  <si>
    <t>ABJ/DIR/EKS/03.24/0207</t>
  </si>
  <si>
    <t>Pengiriman Risalah Rapat Pre Construction Meeting Periode 04 – 08 Maret 2024</t>
  </si>
  <si>
    <t>ABJ/DIR/EKS/03.24/0209</t>
  </si>
  <si>
    <t>Tanggapan Atas Surat PAM JAYA No 3805/KM.02.18 Terkait Persetujuan Desain Akhir Perluasan Jaringan Infill</t>
  </si>
  <si>
    <t>ABJ/DIR/EKS/02.24/0117 (belum terhubung electrofusion)
5961/KM.02.18
ABJ/DIR/EKS/03.24/0209</t>
  </si>
  <si>
    <t>ABJ/DIR/EKS/03.24/0212</t>
  </si>
  <si>
    <t xml:space="preserve">1.	ABJ menginformasikan bahwa tanggal 15 Maret 2024 Pukul 03.24 WIB telah terjadi gangguan  pasokan listrik (PLN) ke IPA Pejompongan 1/Trip yang mengakibatkan berhentinya pompa distribusi di IPA Pejompongan 1;
2.	Pompa distribusi kembali beroperasi normal sejak pukul jam 03.29 WIB;
3.	Ganguan suplai pasokan lisrik (PLN) tersebut berdampak pada fluktuasi pressure output Manifold  line Jakarta dan Manifold line Kuningan;
4.	Sebagai bahan pertimbangan PAM JAYA, berikut disampaikan bukti koordinasi perwakilan ABJ  dan PAM JAYA terkait kejadian trip PLN ini beserta hasil pengukuran parameter turbidity, sisa klorin, pH dan pumping regime selama gangguan terjadi. </t>
  </si>
  <si>
    <t>Gangguan Pasokan Listrik (Trip PLN) ke IPA Pejompongan 1 Pada Tanggal 15 Maret 2024</t>
  </si>
  <si>
    <t>ABJ/DIR/EKS/03.24/0205</t>
  </si>
  <si>
    <t>Tanggapan Surat PAM Jaya No. 3811/KM.03.00 perihal Surat Teguran Kerusakan Pompa Distribusi No.2 di IPA Pejompongan 2</t>
  </si>
  <si>
    <t xml:space="preserve">1.	ABJ telah melaksanakan ketentuan pada PKS BF diantaranya melaksanakan perawatan sesuai dengan usulan jadwal pemeliharaan tahun 2024 (Surat ABJ23 0629) , diantaranya dengan melaksanakan pelumasan gear coupling (grease), pelumasan pada bearing pompa (oli/grease) setiap 3 bulan serta pengecekan fisik visual kondisi umum pompa distribusi yang dilakukan setiap minggu oleh tim maintenance IPA sedangkan pelaksanaan Jadwal Predictive Maintenance dilakukan setiap 2 minggu.  
2.	Pelaksanaan pemeliharaan tersebut telah ditunjukan saat inspeksi PAM Jaya pada hari kerusakan pompa, dimana dokumentasi dan catatan kegiatan pemeliharaan oleh tim maintenance IPA dan predictive maintenance P&amp;M ABJ dilaksanakan sesuai jadwal.  
3.	Telah dilakukan beberapa tindakan perbaikan agar hal serupa tidak terjadi pada pompa lainnya  terkait dasar penyebab berdasarkan hasil inspeksi PAM Jaya : 
-	Modifikasi pada lubang level oli pompa distribusi No.1 dan No.2 dengan tujuan mengurangi potensi masuk partikel padatan debu kedalam chamber oli pendingin bearing 
-	Menjaga kebersihan ruang pompa. 
-	Selalu melakukan pemeriksaan dan penambahan pelumas secara rutin untuk menjaga performa pompa secara keseluruhan.
-	Debu dan partikel lainnya sebagai dampak adanya pekerjaan sipil yang berada di area pompa di minimalisir dengan melakukan penyekatan dan pembersihan dengan vacuum secara rutin.
4.	ABJ sudah melakukan pengecekan dan perubahan pada panel listrik 
5.	Pompa No.1 dan No.2 sudah masuk dalam program rehabilitasi 2024 dan saat ini pompa No.2 sedang dalam perbaikan oleh pihak ketiga. Di estimasi untuk perbaikannya akan selesai pada akhir Maret 2024. 
6.	Selama perbaikan pompa No.2, ABJ dapat memenuhi target pumping regime yang ditetapkan dengan menerapkan pola operasi pompa dan pengaturan pada frekuensi pada VSD.
7.	Untuk menjaga performa pompa, ABJ senantiasa melakukan Preventive Maintenance terhadap keseluruhan pompa sehingga performa pompa tetap dapat terjaga.
8.	ABJ akan tetap berkomunikasi dengan PAM Jaya untuk update kondisi, perawatan dan perbaikan peralatan2 produksi vital knususnya pompa distribusi </t>
  </si>
  <si>
    <t>6671/KM.01.11</t>
  </si>
  <si>
    <t>Permintaan Keterangan Status dan Target Pemenuhan Kompensasi Intake Buaran 3</t>
  </si>
  <si>
    <t xml:space="preserve">Sehubungan dengan surat dari Balai Prasarana Permukiman Wilayah Jakarta Metropolitan Ditjen Cipta Karya PUPR Nomor : CK0501/Cb13/201 tanggal 28 Februari 2024 Perihal Komplek Perumahan Pegawai Pengairan Bekasi Kementerian PUPR, dimana terdapat fasilitas sosial pada area komplek yang terkena dampak pembangunan project Intake Buaran 3. Terkait dampak pembangunan tersebut pengurus komplek meminta agar PAM JAYA dapat memenuhi kompensasi yang telah disepakati bersama, maka bersama ini kami meminta keterangan status (timeline pekerjaan) dan target waktu pemenuhan kompensasi pada project Intake Buaran 3. </t>
  </si>
  <si>
    <t>Hendro
Danny</t>
  </si>
  <si>
    <t>6631/PS.02.07</t>
  </si>
  <si>
    <t>Permohonan Rekomendasi Teknis Pemanfaatan Lahan TPU Pegadungan, Jakarta Barat</t>
  </si>
  <si>
    <t>1.	Lokasi perubahan rencana Reservoir DC Pegadungan yaitu seluas 2.1  Hektar,
2.	Lokasi terletak pada titik No. 3 dengan koordinat 6°06'39.S"S; 106°41'56,S"E. Lokasi berada pada bagian TPU Pegadungan yang dekat dengan Jl. Benda Raya yang merupakan jalan akses utama eksisting ke lahan TPU Pegadungan. Gambar luasan dan desain  adalah sebagaimana terlampir.
3.	Berdasarkan hal tersebut di atas, Kami mohon Bapak dapat mempertimbangkan permohonan perubahan lokasi pembangunan Reservoir DC Pegadungan SPAM Regional Karian - Serpong dan Penerbitan Rekomendasi Teknis atas perubahan titik pemanfaatan lahan.</t>
  </si>
  <si>
    <t>SRT-059/INFRAS/KPI-SPAM-JAKARTA/03/2024</t>
  </si>
  <si>
    <t>Penyampaian Laporan Bulanan Periode Februari 2024 Konsultan Pengawas Independen Sistem Penyediaan Air Minum DKI Jakarta</t>
  </si>
  <si>
    <t>Shop Drawing 42325</t>
  </si>
  <si>
    <t>ABD 12085</t>
  </si>
  <si>
    <t>ABD
08065
22184
30236
42336</t>
  </si>
  <si>
    <t xml:space="preserve">4720/KM.00.03 </t>
  </si>
  <si>
    <t>Tindak Lanjut Beberapa Kegiatan Skema Bundling</t>
  </si>
  <si>
    <t xml:space="preserve">1.	Pembangunan Reservoir Komunal (Baru) Memperbaharui surat kami sebelumnya Nomor 2462/-078.1 Tanggal 9 Desember 2022 &amp; Surat Nomor 8032/KM.00.03 Tanggal 26 Mei 2023. PAM JAYA meminta ABJ agar segera melakukan survey, &amp; permodelan atas urgensi reservoir yang diusulkan PAM JAYA berikut dengan jaringan perpipaan pendukungnya dan termasuk mengusulkan besaran CAPEX.  Adapun jumlah seservoir komunal yang akan dibiayai skema bundling adalah sebagai berikut : Yos Sudarso Kemayoran Glodok, Jl Kemurnian 9 Area pertamanan RT 01/11 Pegadungan Aset PAM JAYA eks Kincir RT 01/01 Aset perum DHI RT 10/04 Warung gantung Al Marzukiyyah 
2.	Reaktivasi reservoir: - BP Sindang - BP Rawasari
3.	Program Sambungan Baru Untuk mendukung penyerapan SPAM Jatiluhur 1 dan Buaran 3, maka diperlukan program sambungan baru yang intensive dan selaras dengan pekerjaan konstruksi dari paket - paket pekerjaan jaringan distribusi yang akan dikerjakan di tahun 2024 yaitu Paket Jatilhur 1A, Paket Jatiluhur 1B dan Paket Buaran 3 Hilir.  Adapun program sambungan baru yang akan dijalankan di tahun 2024 meliputi aktifitas marketing aktif sekaligus sensus bangunan non pelanggan sesuai data bangunan non pelanggan berdasarkan data ABJ adalah sebanyak 164.138 SR dan jika mengacu data GIS PAM JAYA sebanyak 103.296 SR. Rencana pelaksanaan program sambungan terlampir dalam surat ini. 
4.	Sensus Bangunan Non Pelanggan  Untuk mendukung proses pemetaan potensi sambungan baru di seluruh wilayah DKI Jakarta, diperlukan sensus bangunan non pelanggan. Pada area suplai SPAM Jatiluhur 1, SPAM Karian Serpong dan SPAM Pesanggarahan kegiatan sensus ini akan dibiayai dengan Penanaman Modal Daerah (PMD). Namun, untuk area di luar area suplai ketiga SPAM tersebut tidak dapat dibiayai PMD, maka untuk melengkapi keseluruhan data bangunan non pelanggan di wilayah DKI Jakarta, PAM Jaya meminta ABJ untuk melakukan kegiatan sensus bangunan non pelanggan dengan menggunakan pembiayaan bundling. Adapun estimasi biaya dapat diusulkan oleh ABJ beserta perhitungan detailnya.  PAM JAYA meminta kegiatan tersebut (Reservoir Komunal, Reaktivasi Reservoir Komunal, Program Sambungan Baru dan Sensus Bangunan Non Pelanggan) dapat dilakukan pengadaan sampai dengan pelaksanaan kegiatan dilakukan oleh ABJ dengan pembiayaan bundling.  PAM JAYA akan mengirimkan tim untuk pendampingan kegiatan tersebut mulai dari proses pemilihan penyedia sampai dengan pelaksanaan kegiatan. Untuk Kerangka Acuan Kerja (KAK) akan kami lampirkan kemudian. Kami juga terbuka untuk diskusi/pembahasan lanjutan terkait aktifitas2 tersebut.  Perhitungan nilai investasi akan merujuk pada biaya aktual setelah proses pengadaan/penunjukkan penyedia selesai, dengan bukti pengadaan (PO), faktur pajak, kuitansi pembayaran, BOM, BOQ, serta bukti serah terima pekerjaan. </t>
  </si>
  <si>
    <t>ABJ/DIR/EKS/01.24/0014 
ABJ/DIR/EKS/03.24/0214</t>
  </si>
  <si>
    <t>ABJ/DIR/EKS/03.24/0214</t>
  </si>
  <si>
    <t>ABJ/DIR/EKS/01.24/0014 ABJ/DIR/EKS/09.23/0435 
ABJ/DIR/EKS/01.24/0047
ABJ/DIR/EKS/03.24/0214</t>
  </si>
  <si>
    <t>ABJ/DIR/EKS/03.24/0188
ABJ/DIR/EKS/03.24/0214</t>
  </si>
  <si>
    <t>Al Fallah 
Sumartini
Kumbang
PT Lucky Point Asaba</t>
  </si>
  <si>
    <t>ABJ/DIR/EKS/03.24/0216</t>
  </si>
  <si>
    <t>Pembaharuan DED &amp; RAB PPKK Kebon Kosong – Paket 3 (Revisi 04)</t>
  </si>
  <si>
    <t>poin 1 &amp; 2 Sudah dibalas melalui surat ABJ/DIR/EKS/09.23/0419
ABJ/DIR/EKS/02.24/0149
ABJ/DIR/EKS/03.24/0216</t>
  </si>
  <si>
    <t>Pembaharuan DED &amp; RAB PPKK Kebon Kosong – Paket 3 C03 (Revisi 04)</t>
  </si>
  <si>
    <t>ABJ/DIR/EKS/03.24/0224</t>
  </si>
  <si>
    <t>Studi Sinkronisasi – Desain Dasar</t>
  </si>
  <si>
    <t>- Studi Sinkronisasi sesuai dengan Desain Dasar sebagaimana lampiran surat ini, yang mana dokumen tersebut sudah memuat data detail panjang pipa, ukuran pipa, volume reservoir, termasuk kesetimbangan air yang digunakan, sesuai permintaan PAM JAYA dalam Surat PAM JAYA No. 22149/KM.03.04 tanggal 27 Oktober 2023
- Kesetimbangan air yang diusulkan oleh ABJ untuk mendukung target PAM JAYA mencapai 100% cakupan layanan adalah sesuai dengan desain dasar dengan tingkat kehilangan air (NRW) mencapai angka 26% di tahun 2030; dan
Mengacu poin 5 pada Berita Acara Pemenuhan Persyaratan Pemenuhan Perjanjian Greenfield, ABJ meminta PAM JAYA untuk melakukan kajian kembali terhadap dokumen studi sinkronisasi terlampir.</t>
  </si>
  <si>
    <t>ABJ/DIR/EKS/03.24/0223</t>
  </si>
  <si>
    <t>DED dan RAB Trunk Main Buaran 3 Hilir – Desain Dasar</t>
  </si>
  <si>
    <t>REV DED RAB
P1, P1a, P2, P3, P4, P5, P6, P7, P8, P9, P10, S2. S3. S5, S6
DED RAB
S4</t>
  </si>
  <si>
    <t>ABJ/DIR/EKS/03.24/0218</t>
  </si>
  <si>
    <t>Shop Drawing Proyek Rehabilitasi Paket 20 (20158)</t>
  </si>
  <si>
    <t>ABJ/DIR/EKS/03.24/0219</t>
  </si>
  <si>
    <t>Pengiriman Risalah Rapat Pre Construction Meeting Periode 11 – 15 Maret 2024</t>
  </si>
  <si>
    <t>ABJ/DIR/EKS/03.24/0220</t>
  </si>
  <si>
    <t>Tanggapan atas Surat KPI No. SRT-035/INFRAS/KPI-SPAM-JAKARTA/02/2024 perihal Tanggapan Surat ABJ24 038 tentang Rencana Anggaran Biaya (“RAB”) – Biaya Persiapan SPAM Hilir Proyek Greenfield 2024</t>
  </si>
  <si>
    <t xml:space="preserve">1.	Sebagaimana permintaan KPI mengenai lingkup pekerjaan konsultan DED beserta jadwal untuk  tahun 2024, maka dengan ini disampaikan rancangan kerangka acuan kerja untuk pekerjaan konsultan DED wilayah barat dan wilayah timur;
2.	Adapun disampaikan bahwa kebutuhan konsultan DED tetap dibagi atas 2 wilayah kerja untuk  memenuhi permintaan PAM JAYA yaitu Infill Plan dan Infill Adhoc di masing-masing wilayah  pelayanan PAM JAYA tersebut;  
3.	Jadwal penyelesaian desain memuat durasi penyelesaian pekerjaan desain jaringan Infill Plan dan Adhoc sesuai permintaan PAM JAYA termasuk proses survey konsultan, survey bersama pihak PAM JAYA, evaluasi desain dan lainnya sesuai permintaan PAM JAYA dan KPI;  
4.	Dengan ini, ABJ melampirkan daftar instansi/ pihak terkait untuk pengurusan perijinan yang tercatat di tahun 2023 sebagai referensi KPI; dan  
5.	Nilai Rancangan Anggaran Biaya untuk Pengadaan Asuransi Proyek dan Aset adalah berdasarkan rencana Proyek tahun 2023-2024. Pengadaan Asuransi Proyek dan Aset (PO) akan diterbitkan sesuai  realisasi proyek dan aset. </t>
  </si>
  <si>
    <t>ABJ/DIR/EKS/03.24/0221</t>
  </si>
  <si>
    <t>Penyampaian Gambar Keadaan Terpasang (As Built Drawing) Proyek Rehabilitasi Paket 02 (Program 02003) dan Paket 42 (Program 42401 dan 42402)</t>
  </si>
  <si>
    <t>ABD 02003, 42401, 42402</t>
  </si>
  <si>
    <t>Pauji
Putut</t>
  </si>
  <si>
    <t>SRT-056/INFRAS/KPI-SPAM-JAKARTA/03/2024</t>
  </si>
  <si>
    <t>Tanggapan atas Surat ABJ No. ABJ/DIR/EKS/03.24/0164 tanggal 1 Maret 2024</t>
  </si>
  <si>
    <t xml:space="preserve">KPI memerlukan informasi mengenai jalur pipa yang melintasi jalur warna hijau dan merah berupa:
-	Potongan memanjang berikut ukuran jarak, kedalaman pipa, ukuran, dan kondisi pipa eksisting jalur yang melintasi tepi sungai Jati Kramat;
-	Lebar jalur pipa yang akan dilalui untuk pipa rencana maupun eksisting;
-	Sedapat mungkin sudah tersedia gambar detail (DED) dan RAB dari setiap jalur yang diusulkan;
-	Menyampaikan jadwal rencana pelaksanaan pekerjaan pipa air baku ini (Gantt Chart). </t>
  </si>
  <si>
    <t>SRT-057/INFRAS/KPI-SPAM-JAKARTA/03/2024</t>
  </si>
  <si>
    <t>Tanggapan atas surat Xinxing</t>
  </si>
  <si>
    <t>ABJ agar dapat menjelaskan kepada PAM JAYA dasar pertimbangan dan keputusan penggunaan pipa DCIP dengan merek Gouming dan Taiming yang belum pernah diajukan sebelumnya</t>
  </si>
  <si>
    <t>SRT-060/INFRAS/KPI-SPAM-JAKARTA/03/2024</t>
  </si>
  <si>
    <t>Permohonan Data Realisasi Investasi Program Rehabilitasi dan Program Konstruksi Proyek Skema Bundling</t>
  </si>
  <si>
    <t xml:space="preserve">KPI meminta ABJ untuk menyampaikan:
-	Laporan detail Realisasi Investasi/Belanja Modal (Cash Out) Program Rehabilitasi dan Program Konstruksi dengan target investasi yang merujuk pada Financial Model Lampiran 4 PKS Induk;
-	Laporan detail Realisasi Investasi/Belanja Modal (Cash Out) Program Rehabilitasi untuk masing- masing lokasi proyek mengacu pada Financial Model Lampiran 4 PKS Induk; 
-	Laporan detail Realisasi Investasi/Belanja Modal (Cash Out) Program Konstruksi untuk masing- masing lokasi proyek mengacu pada Financial Model lampiran 4 PKS Induk;
-	Laporan detail Realisasi Investasi/Belanja Modal (Cash Out) di atas dapat disampaikan dalam Laporan Bulanan maupun Laporan Kuartal. </t>
  </si>
  <si>
    <t>SRT-061/INFRAS/KPI-SPAM-JAKARTA/03/2024</t>
  </si>
  <si>
    <t>Permohonan Kelengkapan Dokumen Lampiran PKS Greenfield</t>
  </si>
  <si>
    <t>SRT-062/INFRAS/KPI-SPAM-JAKARTA/03/2024</t>
  </si>
  <si>
    <t>Hasil Pemeriksaan dan Tanggapan atas Surat ABJ No. ABJ/DIR/EKS/01.24/0047 tentang tanggal 18 Januari 2024</t>
  </si>
  <si>
    <t xml:space="preserve">1.	Kualitas gambar DED diperbaiki agar sesuai dengan standar gambar teknis;  
2.	Menambahkan angkur pada gambar desain Thrust Block pada Bend, Tee dan End Cup untuk memperkuat kestabilan Thrust Block terhadap tekanan air;  
3.	Untuk DED jembatan pipa, mohon lampirkan memo desain jembatan pipa dan pondasinya dan disesuaikan dengan kondisi aktual di lapangan secara dimensi ukuran apakah memungkinkan untuk dilaksanakan atau tidak, dapat mengacu pada Peraturan Kementerian Pekerjaan Umum dan Perumahan Rakyat (PUPR) No. 27 Tahun 2016 tentang Penyelenggaraan Sistem Penyediaan Air Minum;  
4.	Perlu dipertimbangkan kembali terkait bentang pendek yang tidak memakai penompang, apa memungkinkan terutama untuk pipa dengan DN kecil;  
5.	Terkait safety maintenance pipe perlu dipertimbangkan secara khusus apakah harus ada di semua jembatan; 
6.	Untuk Pagar Pengaman Proyek agar ditambahkan gambar detail pondasi pagar, seperti ukuran Panjang, lebar dan tinggi Pagar berikut jenis material yang digunakan dan mengacu pada Keputusan Direksi PAM JAYA No. 69 Tahun 2024 Tentang Standar Spesifikasi Teknis Peralatan Pengamanan Pekerjaan Jaringan Perpipaan; 
7.	Ukuran gambar disesuaikan secara proposional dengan ukuran kertas;  
8.	Belum ada Daftar Isi gambar;  
9.	Sebagian DED masih tidak ada Key Plan pada gambar. Setiap gambar layout wajib dilengkapi dengan Key Plan untuk menjelaskan posisi pemasangan pipa pada area keseluruhan;  
10.	Pada RAB mohon detailkan item Pekerjaan Lapangan/SIPIL, misal: Test Pits dan detail perbaikannya (Lampiran 2);  
11.	Terkait penyusunan Analisa Harga Satuan (“AHS”), agar dicantumkan Referensi Harga Satuan yang digunakan dan tidak boleh ada mark-up biaya, terlebih lagi apabila tidak ada dasarnya. Sebagai contoh pada total harga untuk pemasangan pipa HDPE Dia. 90mm 1.072.040 namun diambil angka 1.099.753 (Lampiran 3), hal ini berpotensi kelebihan perhitungan. KPI meminta untuk diperbaiki dan menggunakan harga Total Pemasangan yang sama dengan Harga Digunakan berlaku sama untuk semua lokasi lainnya;  
12.	Nilai Inflasi tidak boleh dimasukan ke dalam AHS karena sudah termasuk dalam Financial Model. Penambahan nilai Inflasi 258% pada AHS harus mengacu pada ketentuan yang berlaku;  
13.	KPI meminta file Analisa Hidrolis dalam bentuk Save As format EPANET;  
14.	Untuk catatan-catatan di atas agar dapat diperbaiki segera pada Shop Drawing. </t>
  </si>
  <si>
    <t>ABJ/DIR/EKS/03.24/0228</t>
  </si>
  <si>
    <t>Pemberitahuan Keterlambatan Pembangunan dan Penyelesaian Bangunan Reservoir A, Proyek WTP Buaran 3</t>
  </si>
  <si>
    <t xml:space="preserve">1.	Sampai dengan tanggal surat ini, bangunan warehouse eksisting dan bangunan meter testbench serta gudang general services, workshop general services, workshop quality control masih kokoh berdiri pada lokasi yang direncanakan menjadi tempat pembangunan Reservoir A; 
2.	Adapun belum dilakukannya pembongkaran terhadap gedung sebagaimana disebutkan di poin 1 dikarenakan menunggu persetujuan instansi relevan di yuridiksi Pemerintah Daerah Jakarta, yang mana berarti keterlambatan pembongkaran tersebut bukan kesalahan ABJ;
3.	Sebagai akibat belum dilakukannya pembongkaran tersebut maka ABJ menyampaikan pemberitahuan bahwa pelaksanaan pekerjaan dan penyelesaian bangunan Reservoir A - Proyek WTP Buaran 3 akan mengalami keterlambatan dari target yang sebelumnya sudah disepakati dengan PAM JAYA. </t>
  </si>
  <si>
    <t xml:space="preserve">7613/KM.03.02 </t>
  </si>
  <si>
    <t xml:space="preserve">Tanggapan atas Surat ABJ No. ABJ/DIR/EKS/02.24/0086 dan Surat ABJ No. ABJ/DIR/EKS/02.24/0095 </t>
  </si>
  <si>
    <t xml:space="preserve">Kedepannya kami meminta ABJ untuk memberikan informasi kepada tim Produksi PAM JAYA setiap akan dilakukan pengecekan manual oleh operator ABJ sehingga dari pihak PAM JAYA bisa ikut menyaksikan kegiatan tersebut demi validitas dan tranparansi data. </t>
  </si>
  <si>
    <t>7614/KM.03.02</t>
  </si>
  <si>
    <t>Tanggapan atas Surat ABJ No. ABJ/DIR/EKS/02.24/0146 perihal Estimasi Volume Air Curah di Line Kebayoran IPA Pejompongan 2</t>
  </si>
  <si>
    <t xml:space="preserve">Setelah dilakukan evaluasi bersama (PAM JAYA-ABJ) terhadap penyampaian data estimasi selama gangguan flow dan totalizer FM Line Kebayoran dari tanggal 14 Februari 2024 pukul 04:45 WIB sampai dengan 16 Februari 2024 pukul 14:45, maka didapatkan volume penambahan sebesar 206.289 m3, dan jumlah tersebut sudah ditambahkan kedalam Berita Acara Hasil Pembacaan Peralatan dan Alat Ukur Bulanan PAM JAYA dan  ABJ pada tanggal 1 Maret 2024. </t>
  </si>
  <si>
    <t xml:space="preserve">7615/KM.03.02 </t>
  </si>
  <si>
    <t>Tanggapan atas Surat ABJ No. ABJ/DIR/EKS/02.24/0145 perihal Trip PLN pada Pompa IPA Pejompongan 2</t>
  </si>
  <si>
    <t xml:space="preserve">Setelah dilakukan evaluasi terhadap pembuktian gangguan pasokan listrik PLN IPA Pejompongan 2, maka ketidaktercapaian tekanan dan penurunan suplai pada tanggal 19 Febuari 2024 pukul 05:00 tidak dikenakan denda kegagalan kinerja. </t>
  </si>
  <si>
    <t xml:space="preserve">7616/KM.03.02 </t>
  </si>
  <si>
    <t>Tanggapan atas Surat ABJ No. ABJ/DIR/EKS/02.24/0111 tentang Gangguan Pasokan Listrik PLN di IPA Buaran 1&amp;2, IPA Pejompongan 2 pada tanggal 15 Februari 2024</t>
  </si>
  <si>
    <t xml:space="preserve">Setelah dilakukan pembuktian gangguan pasokan listrik dari PLN akibat gangguan pada sistem SUTET 500 kV CBATU-SKTNI #2, maka ketidaktercapaian tekanan serta penurunan suplai tanggal 15 Februari 2024 di IPA Buaran (IPA Buaran 1 dan IPA Buaran 2) pukul 13.46 WIB sampai pukul 13.50 WIB, dan IPA Pejompongan 2 pada pukul 13.43 WIB sampai pukul 13.47 WIB tidak dikenakan denda kegagalan kinerja </t>
  </si>
  <si>
    <t>7618/KM.03.02</t>
  </si>
  <si>
    <t>Tanggapan atas Surat ABJ No. ABJ/DIR/EKS/02.24/0140 tentang Pemberitahuan Perawatan Peralatan Produksi IPA Buaran, IPA Pulogadung, IPA Pejompongan 1 dan 2</t>
  </si>
  <si>
    <t xml:space="preserve">Sehubungan dengan Surat ABJ24 0140  perihal Pemberitahuan Perawatan Peralatan Produksi IPA Buaran, IPA Pulogadung, IPA Pejompongan 1 dan 2, bersama ini kami sampaikan bahwa pekerjaan pengecekan pressure gauge dan pressure transmitter yang berpotensi menimbulkan gangguan terhadap pembacaan SCADA, maka PAM JAYA menyetujui pengukuran pressure secara manual selama pekerjaan berlangsung dengan tetap memperhatikan kondisi flow air curah pada saat pekerjaan berlangsung. </t>
  </si>
  <si>
    <t xml:space="preserve">7619/KM.03.04 </t>
  </si>
  <si>
    <t>Permohonan Pengalihan Proyek Skema Bundling untuk Pemanfaatan Sisa Dana SBSN Jatiluhur</t>
  </si>
  <si>
    <t xml:space="preserve">Persetujuan dan Diskusi lebih lanjut
SRT-032/INFRAS/KPI-SPAM-JAKARTA/02/2024
7619/KM.03.04 </t>
  </si>
  <si>
    <t xml:space="preserve">Terkait project berikut:
1. Spam Jatiluhur Hilir Trunk Main Connection Paket 5 Bkt Dari Ujung Menteng Jl Raya Bekasi (Koneksi Dengan Pupr), Kode Proyek: 24ABJ.NPPJT70JRS; 
2. Spam Jatiluhur Trunk Main Connection Paket 12 Cakung Cilincing, Kode Proyek: 24ABJ.NPPJTSSJRI1; 
3. Spam Jatiluhur Trunk Main Connection Paket 13 Jalan Rawa Bebek, Kode Proyek: 24ABJ.NPPJTSSJR2; 
bersama ini kami sampaikan bahwa project-project tersebut akan diusulkan ke Kementerian PUPR sebagai project pemanfaatan sisa dana SBSN Jatiluhur TA 2023-2024 oleh Kementerian PUPR. Selanjutnya kami minta dukungan ABJ dalam hal pendampingan PAM JAYA selama proses persiapan dan pelaksanaan pekerjaan oleh Kementerian PUPR. </t>
  </si>
  <si>
    <t>7239/PS.02.05</t>
  </si>
  <si>
    <t>Konfirmasi Titik Koordinat Offtake dan Elevasi HWL Reservoir DC Pegadungan SPAM Regional Karian Serpong</t>
  </si>
  <si>
    <t xml:space="preserve">1.	Berdasarkan data gambar peta yang didapatkan dari Dinas Pertamanan dan Hutan Kota (Distamhut) Provinsi DKI Jakarta, lokasi rencana pembangunan Reservoir DC Pegadungan SPAM Regional-Karian Serpong di area lahan rencana TPU Pegadungan adalah sebagaimana Gambar Peta terlampir. Dari pengecekan, lokasi tersebut kurang lebih berada pada koordinat 6°06'43.9"S 106°41'54.7"E.
2.	Elevasi HWL Reservoir DC Pegadungan kurang lebih adalah 12,83 m sebagaimana Gambar Desain Awal terlampir. </t>
  </si>
  <si>
    <t>7617/KM.03.02</t>
  </si>
  <si>
    <t>Tanggapan atas Surat ABJ No. ABJ/DIR/EKS/02.24/0131 perihal Permohonan Pembangunan Tanah Bekas Galian Sludge Holding Tank</t>
  </si>
  <si>
    <t xml:space="preserve">PAM JAYA informasikan bahwa pembuangan tanah tersebut dapat dilakukan dengan mengikuti proses pengelolaan tanah bekas galian IPA Buaran 3 yang mana sampai saat ini masih dilakukan pembuangan ke PERUMDA SARANA JAYA, Rorotan, Jakarta Utara.  Untuk itu silahkan dikoordinasikan dengan pihak ABJ yang terkait dengan proyek tersebut. </t>
  </si>
  <si>
    <t>ABJ/DIR/EKS/03.24/0229</t>
  </si>
  <si>
    <t>Gangguan Listrik PLN di Buaran 1 dan 2 Pada Tanggal 20 Maret 2024</t>
  </si>
  <si>
    <t xml:space="preserve">1.	Pada tanggal 20 Maret 2024 pukul 18.25 - 18.30 WIB telah terjadi gangguan listrik di IPA Buaran yang menyebabkan seluruh pompa distribusi dan transmisi stop beroperasi. Selain meyebabkan stop produksi, gangguan listrik ini juga berdampak pada sistem VSD Distribusi yang menimbulkan pesan pada HMI berupa Base Block sehingga membutuhkan waktu untuk proses hard reset terhadap seluruh sistem kontrol VSD (dan selama VSD belum beroperasi dilakukan pengoperasian pompa standby secara fixed yaitu PDP 4, PDP 5 dan PDP 6);  
2.	Dampak dari gangguan ini terjadi ketidaktercapaian tekanan Buaran 1 selama + 30 menit dan tekanan Buaran 2 selama + 10 menit serta penurunan suplai total pada Buaran 1 dan Buaran 2 mencapai + 695 I/s pada periode pukul 18.25 - 19.00 wib; 
3.	Berdasarkan informasi dari asisten manager PLN Pondok Kopi dikonfirmasi bahwa ada gangguan penyulang Bhayangkara yang berpengaruh ke area di sekitar Pondok Kelapa. </t>
  </si>
  <si>
    <t>ABJ/DIR/EKS/03.24/0230</t>
  </si>
  <si>
    <t>Peniadaan Denda Kinerja Tekanan Pemompaan IPA Buaran 2 Saat Operasi Bypass CDC</t>
  </si>
  <si>
    <t xml:space="preserve">1.	Berdasarkan target pumping regime IPA Buaran 2 khususnya pada periode waktu pukul 22.00 - 02.00 WIB di tiap harinya, pemompaan IPA Buaran 2 terkait dengan pelaksanaan pelaksanaan system bypass CDC yang dikelola oleh PAM JAYA, sehingga pada kondisi tertentu dapat menyebabkan terjadinya fluktuasi tekanan diluar range + 3,0% yang disebabkan oleh pengoperasian system bypass CDC (buka/tutup valve dan start/stop pompa CDC) dimana waktu pelaksanaannya dilakukan oleh operator CDC (PAM JAYA).
2.	Guna meminimalkan fluktuasi tekanan pada periode tersebut, maka ABJ mengusulkan agar operator PAM JAYA dapat berkoordinasi untuk menginformasikan jadwal operasi valve dan pompa sebagaimana tercantum dalam poin 1 diatas. </t>
  </si>
  <si>
    <t>ABJ/DIR/EKS/03.24/0234</t>
  </si>
  <si>
    <t>Pemberitahuan Pekerjaan Rehabilitasi Peralatan Produksi IPA Pejompongan 1 dan 2</t>
  </si>
  <si>
    <t>Pada 25/03/24 s.d 31/03/24, ABJ akan melakukan perawatan pekerjaan rehabilitasi peralatan produksi di IPA Pejompongan 1 dan Pejompongan 2 meliputi kode program 02016, 02017, 02018, 02019, 02020, 02021</t>
  </si>
  <si>
    <t>ABJ/DIR/EKS/03.24/0227</t>
  </si>
  <si>
    <t>Laporan Bulanan Kualitas Air Baku dan Air Curah Periode Februari 2024</t>
  </si>
  <si>
    <t>ABJ/DIR/EKS/03.24/0233</t>
  </si>
  <si>
    <t>Dispensasi Pengiriman Bahan Kimia selama Periode Arus Mudik dan Arus Balik Lebaran 2024</t>
  </si>
  <si>
    <t xml:space="preserve">1.	Adanya pembatasan mobilitas untuk kendaraan termasuk kendaraan untuk mengangkut bahan kimia, selama periode arus mudik dan arus balik lebaran tahuan 2024, yang mana terhitung sejak tanggal 5 April 2024 sampai dengan tanggal 16 April 2024; 
2.	Kami membutuhan bahan kimia dalam operasional produksi air curah yang merupakan kebutuhan penting dan mendasar demi mendapatkan kualitas air curah sesuai ketentuan Permenkes; 
3.	Sehubungan dengan terbatasnya tempat penyimpanan bahan kimia, maka pengiriman tetap harus dilaksanakan pada periode arus balik dan arus mudik lebaran;
4.	Dengan mempertimbangkan penjelasan di atas dan tanpa mengurangi rasa hormat kami, kami memohon bantuan PAM JAYA untuk memfasilitasi ABJ dalam mendapatkan dispensasi dari Dirjen Perhubungan untuk pengiriman bahan kimia selama periode arus mudik dan arus balik lebaran tahun 2024 (tanggal 5 April 2024 sampai dengan tanggal 16 April 2024); 
5.	Adapun diinformasikan bahwa daftar nama vendor penyedia bahan kimia yang akan melakukan pengiriman bahan kimia ke seluruh IPA eksisting PAM JAYA yang saat ini dikelola oleh ABJ adalah: a. PT Indokemia Jayatama untuk penyedia bahan kimia PAC dan Polydadmac;  b. PT Lamurindo untuk penyedia bahan kimia khlorin; dan c. PT Khlorin Inti untuk penyedia bahan kimia khlorin </t>
  </si>
  <si>
    <t>ABJ/DIR/EKS/03.24/0213</t>
  </si>
  <si>
    <t>Pemasangan Pipa &amp; Fitting Steel Dalam Pit Micro Tunnelling</t>
  </si>
  <si>
    <t xml:space="preserve">ABJ menyampaikan kembali usulan bahwa pada project pemasangan pipa DCI dengan ukuran 800 mm sampai dengan 1800 mm, sambungannya akan menggunakan material steel. Secara umum pertimbangan penggunaan material steel pada sambungan pipa adalah sebagai berikut : 
1.	Dengan penggunaan metoda open cut dan micro tunnel, dimungkinkan terjadi perbedaan alignment antar pipa. Hal ini menyebabkan tingginya potensi penggunaan elbow untuk menyambungkan pipa dengan sudut yang bervariasi. Hal ini akan lebih mudah dieksekusi di lapangan jika menggunakan material steel. Sementara elbow dengan material DCI yang banyak diproduksi di pemasok, umumnya menggunakan sudut istimewa, antara lain sudut 30°, 45°, 90°.
2.	Elbow dengan material steel dapat diproduksi di dalam negeri. Hal ini dapat meningkatkan nilai Tingkat Komponen Dalam Negeri (TKDN) sesuai dengan Peraturan Pemerintah, yaitu Permen Perindustrian Nomor 16 Tahun 2011 tentang Ketentuan dan Tata Cara Penghitungan Tingkat Komponen Dalam Negeri, Permen Perindustrian no. 29 Tahun 2018 tentang Pemberdayaan Industri, dan Keputusan Presiden No. 24 Tahun 2018, Tentang Tim Nasional Peningkatan Penggunaan Produksi Dalam Negeri terhadap proyek-proyek strategis.  Sebagai tambahan referensi, pada project pemasangan pipa concrete ukuran besar oleh Kementerian PUPR, hal tersebut dilakukan juga, yang mana sambungan antar pipa menggunakan material steel. </t>
  </si>
  <si>
    <t>ABJ/DIR/EKS/03.24/0211</t>
  </si>
  <si>
    <t>Pengiriman Ke-2 Tanggapan atas Surat PAM JAYA No. 2438/KM.01.11 Perihal Hasil Reviu Dokumen Desain Akhir Program Rehabilitasi Tahun 2024</t>
  </si>
  <si>
    <t>DED RAB Revisi 01
44054, 44063, 44068, 44101, 44131, 44132, 44139, 44146</t>
  </si>
  <si>
    <t>ABJ/DIR/EKS/03.24/0235</t>
  </si>
  <si>
    <t>ABJ/DIR/EKS/03.24/0241</t>
  </si>
  <si>
    <t>Undangan Menghadiri Proses Quality Control Pada Saat MOS (Material On Site) Pipa DCI Air Baku – Proyek Buaran 3 Hulu</t>
  </si>
  <si>
    <t>ABJ/DIR/EKS/03.24/0242</t>
  </si>
  <si>
    <t>Undangan Kunjungan ke Proyek Pemasangan Pipa Air Baku – Proyek Buaran 3 Hulu</t>
  </si>
  <si>
    <t>ABJ/DIR/EKS/03.24/0236</t>
  </si>
  <si>
    <t>Pemberitahuan Kegiatan Energized Trafo Standby IPA Pejompongan 1 dan 2</t>
  </si>
  <si>
    <t xml:space="preserve">1.	ABJ akan melakukan pemeliharaan terjadwal berupa pekerjaan rehabilitasi untuk Energized Trafo yang standby di IPA Pejompongan pada tanggal 27 Maret 2024 dengan detail sebagai berikut :  a. IPA Pejompongan 1, energized trafo 1250 Kva, pukul 23:00 - 23:10 WIB  b. IPA Pejompongan 2, energized trafo 6000 Kva, pukul 23:50 - 24:00 WIB 
2.	Pemeliharaan ini terjadi resiko hingga menyebabkan ketidaktercapaian target standar kinerja pelayanan berdasarkan Perjanjian Brownfiled 
3.	ABJ telah berkordinasi dengan Vendor agar dalam pelaksanaannya melibatkan PLN untuk mencegah terjadinya padam pada gardu PLN (SN 45 : IPA Pejompongan 1 dan SN 47 : IPA Pejompongan 2) akibat kegiatan tsb. </t>
  </si>
  <si>
    <t>ABJ/DIR/EKS/03.24/0240</t>
  </si>
  <si>
    <t>Gangguan Pasokan Listrik ke IPA Pejompongan 1 Pada Tanggal 25 Maret 2024</t>
  </si>
  <si>
    <t xml:space="preserve">1.	ABJ menginformasikan bahwa tanggal 25 Maret 2024 Pukul 08.49 WIB sampai dengan Pukul 08.51 WIB telah terjadi gangguan pasokan listrik (PLN) ke IPA Pejompongan 1 yang mana telah mengakibatkan berhentinya sistem operasi di IPA Pejompongan 1 selama 2 menit;
2.	Sistem operasi di IPA Pejompongan 1 kembali beroperasi normal Pukul 08.59 WIB;  
3.	Ganguan suplai pasokan lisrik (PLN) tersebut berdampak pada fluktuasi pressure output Manifold line Jakarta dan Manifold line Kuningan, serta kualitas air curah yang terbaca pada sensor;
4.	Sebagai bahan pertimbangan PAM JAYA, berikut disampaikan bukti koordinasi perwakilan ABJ dan PAM JAYA terkait kejadian gangguan pasokan PLN ini beserta hasil pengukuran parameter turbidity, sisa klorin, pH dan pumping regime selama gangguan terjadi. </t>
  </si>
  <si>
    <t>Tanggapan Atas Surat PAM JAYA No 6671/KM.01.11</t>
  </si>
  <si>
    <t xml:space="preserve">1.	Pembangunan Baru Gedung/Kantor RW 04, dalam proses pelaksanaan dengan rencana  penyelesaian pada akhir April 2024;
2.	Dengan pertimbangan kebutuhan warga dalam pelaksanaan Sholat led, kebutuhan area parkir Gedung Serbaguna, dan kebutuhan akses kerja selama proyek pembangunan Intake berlangsung, maka disepakati pelaksanaan pembangunan Gedung Basket Indoor akan dilaksanakan setelah selesainya bangunan Intake dan bangunan penunjang lainnya yang ditargetkan pada bulan September 2024 hingga Desember 2024;
3.	Pekerjaan perbaikan saluran dan normalisasi drainase (mengatasi banjir Blok B dan Blok C) akan dimulai setelah pembangunan chamber Intake yang ditargetkan pada bulan September 2024; dan
4.	Pelaksanaan pembangunan TPA lantai 2 Masjid Maul Jannah disepakati akan dilaksanakan setelah  Idul Adha, sekitar bulan Juni 2024. </t>
  </si>
  <si>
    <t>15/SK/FA-RR/XI/2023</t>
  </si>
  <si>
    <t>Permohonan Narasumber</t>
  </si>
  <si>
    <t>Permintaan Pak Putut sebagai narasumber 2 - 4 april 2024</t>
  </si>
  <si>
    <t>ABJ/DIR/EKS/03.24/0246</t>
  </si>
  <si>
    <t>Rencana Pelaksanaan Re-Setting Terhadap 4 Unit Meter Air Curah di IPA Pejompongan 2</t>
  </si>
  <si>
    <t xml:space="preserve">1.	ABJ telah melakukan pekerjaan rehabilitasi berupa pengecekan dan verifikasi terhadap 4 unit meter air curah di IPA Pejompongan 2 pada tanggal 5 Maret 2024 dengan hasilnya adalah sebagaimana terlampir;  
2.	ABJ menunjuk PT Protech Automation Solution (PT PAS) untuk melakukan aktifitas pengecekan dan verifikasi terhadap 4 unit meter air curah sebagaimana dimaksud poin 1 di atas;  
3.	Berdasarkan hasil verifikasi dan pengecekan terhadap 4 unit meter curah di IPA Pejompongan 2, maka ABJ menginformasikan beberapa hal pada surat ini; 
4.	Berdasarkan point 3 di atas, ABJ akan melakukan re-setting untuk parameter correction factor terhadap 4 unit meter air curah di IPA Pejompongan 2, agar kembali sesuai dengan standar default  (Factory Setting);  
5.	Tujuan pelaksanaan kegiatan point 4 di atas adalah untuk mengembalikan kondisi parameter correction factor pada 4 unit meter air curah ke kondisi sesuai dengan default pada manual meter;  
6.	Kegiatan pada point 4 di atas, direncanakan akan dilakukan pada hari Senin, 1 April 2024 untuk 4 unit meter selama 2 jam (30 menit per meter). Kegiatan ini dilakukan pada jam 10:00 atau setelah selesainya penandatanganan berita acara air curah yang mana berdasarkan Pasal 14 Perjanjian Brownfield dilakukan setiap tanggal 1 (awal bulan) pada jam 08:00 pagi; dan  
7.	Selama kegiatan yang dimaksud poin 6 di atas berlangsung maka pembacaan terhadap kubikasi pemakaian air curah di IPA Pejompongan 2 akan dilakukan secara estimasi. </t>
  </si>
  <si>
    <t>SRT-063/INFRAS/KPI-SPAM-JAKARTA/03/2024</t>
  </si>
  <si>
    <t xml:space="preserve">Hasil Pemeriksaan dan Tanggapan atas Surat ABJ No. ABJ/DIR/EKS/02.24/0117 tanggal 16 Januari 2024 </t>
  </si>
  <si>
    <t xml:space="preserve">1.	Menambahkan angkur berikut dimensinya pada gambar desain Thrust Block pada Bend, Tee dan End Cup untuk memperkuat kestabilan Thrust Block terhadap tekanan air;  
2.	Pada bagian gambar Pagar Pengaman Proyek agar ditambahkan gambar detail pondasi Pagar, seperti ukuran panjang, lebar dan tinggi Pagar berikut jenis material yang digunakan dan mengacu pada Keputusan Direksi PAM JAYA No. 69 Tahun 2024 Tentang Standar Spesifikasi Teknis Peralatan Pengamanan Pekerjaan Jaringan Perpipaan;  
3.	Belum ada Daftar isi gambar;  
4.	Nilai Inflasi tidak boleh dimasukan ke dalam RAB karena sudah termasuk dalam Financial Model. Penambahan nilai Inflasi 2.58% pada AHS harus mengacu pada ketentuan yang berlaku;  
5.	KPI meminta file Analisa Hidrolis bentuk Save As format EPANET;  
6.	Untuk catatan-catatan diperbaiki pada Shop Drawing.                </t>
  </si>
  <si>
    <t>SRT-064/INFRAS/KPI-SPAM-JAKARTA/03/2024</t>
  </si>
  <si>
    <t>Hasil Uji Komisioning PC 095 EZ01 Kebon Kosong RW 04 RT 01-04 (Paket C01) SPAM Jatiluhur Hilir</t>
  </si>
  <si>
    <t>DED RAB
- Puri Permata mediterania
- RW 13 Tegal Alur
- Kamal Muara RT 07/11
- Tanjung Pura
- Kayu Besar
- Perumahan Taman Surya 6 (Palm Cluster Blossom)
- PT Multi Amerta sinergi
- Jl Raya Duri Kosambi</t>
  </si>
  <si>
    <t>SRT-065/INFRAS/KPI-SPAM-JAKARTA/03/2024</t>
  </si>
  <si>
    <t>Hasil Uji Komisioning PC 095 EZ01 Kebon Kosong RW 05 RT 01-05 (Paket C02) SPAM Jatiluhur Hilir</t>
  </si>
  <si>
    <t>SRT-064/INFRAS/KPI-SPAM-JAKARTA/03/2024
SRT-065/INFRAS/KPI-SPAM-JAKARTA/03/2024</t>
  </si>
  <si>
    <t>- Permintaan PAM JAYA bahwa kebon kosong masuk ke project bundling
- ABJ diminta segera mempersiapkan pembiayaan dan desain untuk pelayanan langsung PAM JAYA di area yang belum ada layanan perpipaan</t>
  </si>
  <si>
    <t>- - Permintaan PAM JAYA bahwa kebon kosong masuk ke project bundling
- menginformasikan bahwa kebutuhan air minum sudah mendesak dan tidak dapat menunggu SPAM regional Jatiluhur 1 dan SPAM regional karian serpong</t>
  </si>
  <si>
    <t>ABJ/DIR/EKS/03.24/0249</t>
  </si>
  <si>
    <t>Pemberitahuan Kehadiran Vendor untuk Support Pekerjaan 29 Maret 2024</t>
  </si>
  <si>
    <t xml:space="preserve">Mengingat bahwa pada tanggal 29 Maret 2024 akan ada pekerjaan di WTP Pejompongan 1 yang dilakukan bersamaan dengan padamnya aliran listrik dari PLN, maka PT. Air Bersih Jakarta (“ABJ”) meminta PT. Bestindo Putra Mandiri (“BPM”) menginstruksikan kepada vendor-vendornya yang terkait dengan pekerjaan On Line Analyzer, Auto Dosing Chlorine, dan SCADA, agar ikut stand-by di kedua WTP untuk memastikan fungsi dari barang rehabilitasi (“Barang”) yang menjadi tanggung jawab mereka tetap berjalan normal saat aliran listrik PLN kembali menyala.  Mohon vendor tersebut untuk standby pada tanggal 29 Maret 2024 sejak jam 20:00 WIB sampai tanggal 30 Maret 2024 jam 02:00 WIB atau hingga peralatan kembali berfungsi normal menurut ABJ, jika ditemukan gangguan pada peralatan (“Periode Standby”).  Demi menghindari gangguan terhadap Barang dari masing-masing vendor, mohon vendor mempersiapkan tim yang standby dengan peralatan yang sekiranya diperlukan.  Dalam hal vendor tidak hadir pada Periode Standby maka segala konsekuensi yang ditimbulkan akibat tidak berfungsinya Barang akan menjadi tanggung jawab BPM. </t>
  </si>
  <si>
    <t xml:space="preserve">SRT-066/INFRAS/KPI-SPAM-JAKARTA/03/2024 </t>
  </si>
  <si>
    <t>Hasil Pemeriksaan dan Tanggapan Laporan Bulanan Kualitas Air Baku dan Air Curah PT Air Bersih Jakarta</t>
  </si>
  <si>
    <t xml:space="preserve">1.	Agar ABJ melakukan pemeriksaan Real Time/On Time sesuai dengan Lampiran 13 PKS  Brownfield;  
2.	Secara keseluruhan, hasil pemeriksaan kualitas air baku dan air curah pada bulan Januari dan  Feruari telah memenuhi standard kualitas yang berlaku khususnya Permenkes 492/2010.  Akan tetapi, berdasarkan Rekapitulasi Hasil Analisis Air Minum di IPA Buaran 1, Buaran 2,  Pulogadung, Pejompongan 1, Pejompongan 2, nilai maksimum sisa chlor belum memenuhi  Permenkes Nomor 2 Tahun 2023;  
3.	Pada laporan agar mencantumkan methodology standard pemeriksaan air yang digunakan;  
4.	Untuk format laporan hasil pemeriksaan kualitas air agar dapat diseragamkan sebagaimana  dalam format pada halaman 4 sampai dengan halaman 11 Rekapitulasi Hasil Analisis;  
5.	Pada Laporan Kualiatas Air Curah Kegiatan Pengawasan dan Audit Operasi (Operational  Eksisting IPA) pada Laporan Kuartal 4 Tahun 2023 (Sub bab 3.2.9), KPI meminta konfirmasi  kepada ABJ atas hal-hal berikut:  
-	Dari kurun waktu 3 bulanan data yang diperoleh, apakah pemeriksanaan air olahan hanya dilakukan 1 kali atau bagaimana keterangan periodik pengambilan samplenya? 
-	Perihal hasil sampel dalam nilai rata-rata, apakah pengambilan data tersebut dilakukan beberapa kali lalu dirata-ratakan? Jika dilakukan beberapa kali, agar mencantumkan tanggal pemeriksaan hasil olahan tersebut. </t>
  </si>
  <si>
    <t>SRT-067/INFRAS/KPI-SPAM-JAKARTA/03/2024</t>
  </si>
  <si>
    <t>Hasil Pemeriksaan dan Tanggapan atas Surat ABJ No. ABJ/DIR/EKS/02.24/0125</t>
  </si>
  <si>
    <t>SRT-068/INFRAS/KPI-SPAM-JAKARTA/03/2024</t>
  </si>
  <si>
    <t>Tanggapan dan Hasil Pemeriksaan Dokumen Desain Akhir Proyek Percepatan Rehabilitasi Tahun 2023 - Surat ABJ No. ABJ/DIR/EKS/02.24/0133</t>
  </si>
  <si>
    <t xml:space="preserve">1.	Terlampir Hasil pemeriksaan dokumen Desain Akhir Proyek Percepatan Rehabilitasi Tahun 2023 sebagai tanggapan atas Surat ABJ24 0133 tentang Desain Akhir Proyek Percepatan Rehabilitasi Tahun 2023;  
2.	Tidak terlampir Analisa Harga Satuan (AHS) pada Dokumen Desain Akhir Proyek Percepatan Rehabilitasi Tahun 2023 yang disampaikan ABJ pada Surat ABJ24 0133;  
3.	Untuk DED dan RAB DesainAkhir Proyek Percepatan Rehabilitasi Tahun 2023 - Surat ABJ24 0133  yang sudah diparaf/diketahui KPI akan dikirimkan kepada PAM JAYA secara bertahap (usulan dan revisi tertulis pada gambar). </t>
  </si>
  <si>
    <t xml:space="preserve">ABJ/DIR/EKS/03.24/0248 </t>
  </si>
  <si>
    <t xml:space="preserve">Tanggapan dan Peringatan </t>
  </si>
  <si>
    <t>Xinxing</t>
  </si>
  <si>
    <t xml:space="preserve">Sehubungan dengan surat XinXing Pipes Internasional Development Co. Ltd (“Xinxing’) No. 01/ABJ/XXP/2024 tertanggal 5 Maret 2024, Perihal: Pembelian Produk dari Produsen Lain yang ditandatangani oleh Chen Guangyun (Marketing Manager) dan Surat yang kami terima pada tanggal 14 Maret 2024 (“Surat Pemberitahuan”), ABJ menyampaikan beberapa hal mengenai tanggapan dan peringatan kepada Xinxing </t>
  </si>
  <si>
    <t>ABJ/DIR/EKS/03.24/0250</t>
  </si>
  <si>
    <t>Pekerjaan Penggantian dan Perawatan Peralatan Produksi IPA Pejompongan I</t>
  </si>
  <si>
    <t xml:space="preserve">1.	ABJ akan melakukan pekerjaan rehabilitasi berupa penggantian peralatan produksi yang dapat menyebabkan pemadaman pasokan listrik di IPA Pejompongan 1; 
2.	Pekerjaan sebagaimana dimaksud poin 1 direncanakan akan dilakukan mulai tanggal 29 Maret 2024 jam 21.00 WIB sampai dengan tanggal 30 Maret 2024 jam 01.00 WIB; 
3.	Adapun diinformasikan bahwa pekerjaan penggantian peralatan produksi tersebut meliputi : a. Pekerjaan Penggantian Panel MCC ; dan b. Pekerjaan Rehabilitasi PLC
4.	Aktivitas sebagaimana disebutkan pada point 3 di atas, akan terjadi pemadaman pasokan listrik IPA  Pejompongan 1 selama 4 jam (dalam rentang tanggal 29 Maret 2024 jam 21.00 WIB sampai dengan tanggal 30 Maret 2024 jam 01.00 WIB); 
5.	Selama proses pemadaman pasokan listrik berlangsung maka terjadi berhentinya operasional  produksi meliputi proses koagulasi, sistem klorinasi dan berhentinya pemompaan air curah ke PAM JAYA;
6.	Sebagai bahan pertimbangan PAM JAYA, berikut dilampirkan detail usulan waktu kegiatan yang dimaksud pada point 2 di atas beserta mitigasi atas potensi resikonya. </t>
  </si>
  <si>
    <t>ABJ/DIR/EKS/03.24/0247</t>
  </si>
  <si>
    <t>Tanggapan atas Surat KPI No. SRT-057/INFRAS/KPI-SPAM-JAKARTA/03/2024 perihal Tanggapan atas Surat Pemberitahuan dari Xinxing tentang Pipa DCIP dari Gouming dan Taiming</t>
  </si>
  <si>
    <t xml:space="preserve">1.	Bahwa PKS merupakan kesepakatan diantara para pihak atas penawaran yang telah disampaikan pada saat tender dan karenanya syarat dan ketentuan yang menjadi landasan kerjasama para pihak hanya merujuk kepada PKS dan tidak lagi merujuk kepada dokumen tender.  
2.	Dalam hal terdapat dokumen pendukung yang telah disampaikan oleh PT Moya Indonesia pada saat tender, termasuk didalamnya surat dukungan para vendor bersifat tidak mengikat serta tidak menciptakan hubungan hukum. Namun, atas itikad baik PT ABJ selaku BUPP yang dibentuk oleh  PT Moya Indonesia, melalui kontraktornya telah melaksanakan pembelian pipa DCI kepada Xinxing.  
3.	Berdasarkan PKS, tidak terdapat ketentuan yang mengatur secara spesifik penggunaan merek/brand tertentu, namun pada Lampiran 9 PKS Greenfield hanya terdapat spesifikasi design dan teknis atas material yang akan dipergunakan, oleh karenanya PT ABJ memiliki hak untuk membeli pipa DCIP dari supplier manapun sepanjang spesifikasi teknis atas material tersebut telah sesuai sebagaimana diatur dalam Lampiran 9 PKS Greenfield, dalam hal ini Ductile iron pipe K9, standard BS EN 545/598, ISO 2531, BS 4772 dan telah sesuai dengan desain akhir yang disetujui oleh PAM JAYA (sebagaimana Pasal 9.3 Perjanjian Greenfield.  
4.	Pemilihan pipa DCIP produksi Gouming dan Taiming dilakukan agar terlaksana keseimbangan pasar dan tidak terfokus pada satu produsen tertentu sehingga terhindar dari praktek monopoli. Untuk menghindari kesalahan penafsiran atas hal ini, terlampir disampaikan dalam surat ini profil, kualifikasi pipa beserta brochure dari Gouming dan Taiming.  Pembelian pipa pipa DCIP produksi Gouming dan Taiming dilakukan dengan tetap memperhatikan ketentuan Lampiran 9 PKS Greenfield, dalam hal ini ketentuan spesifikasi yaitu Ductile iron pipe K9, standard BS EN 545/598, ISO 2531, BS 4772.  
5.	Dengan mempertimbangkan hal-hal yang kami sampaikan pada angka 1 sampai dengan 4 di atas, kami menghimbau agar ke depannya PT Surveyor Indonesia selaku Konsultan Pengawas Independen senantiasa melakukan koordinasi dan check and balance terlebih dahulu dengan PT ABJ selaku BUPP atas segala informasi yang diperoleh dan/atau beredar di luar, dengan demikian tafsir-tafsir yang tidak kondusif dan tidak dapat dikontrol dapat diminimalisir. </t>
  </si>
  <si>
    <t>ABJ/DIR/EKS/03.24/0251</t>
  </si>
  <si>
    <t>Instruksi Pengamanan Pekerjaan Selama Periode Libur Hari Raya Idul Fitri Tahun 2024</t>
  </si>
  <si>
    <t xml:space="preserve">1.	Menutup semua galian dan lubang di lokasi penanaman pipa atau pekerjaan galian tanah untuk pemasangan pipa, agar tidak membahayakan masyarakat dan lahan dapat dilalui oleh lalu-lintas umum, 
2.	Menjaga dan mengamankan lokasi kerja dari pihak yang tidak berkepentingan agar lokasi kerja, peralatan, dan material terjaga dan steril. Segala kehilangan menjadi tanggung-jawab BPM, 
3.	Menyediakan rambu pengamanan di semua lokasi kerja untuk menciptakan dan menjamin keamanan, keselamatan, kesehatan kerja dan lingkungan,
4.	Mengikuti dan tunduk pada aturan dan arahan dari Dinas/Institusi yang berwenang di lokasi kerja,
5.	Menunjuk personel/petugas penanggung-jawab per hari selama periode lebaran di setiap lokasi kerja dan menempatkan informasi kontak dari personel/petugas tersebut di lokasi kerja agar personel/petugas tersebut dapat dihubungi setiap saat sesuai himbauan Dinas Bina Marga,
6.	Hal-hal lain yang dianggap perlu akan diinformasikan kemudian.  
7.	Poin-poin di atas berlaku untuk semua proyek ABJ. </t>
  </si>
  <si>
    <t>e-1535/PA.01.10</t>
  </si>
  <si>
    <t>Kegiatan Topografi di Area IPA1 dan IPA2</t>
  </si>
  <si>
    <t xml:space="preserve">Sehubungan dengan keperluan PAM JAYA untuk melakukan pemetaan di area IPA1 dan IPA2, maka bersama surat ini kami memberitahukan bahwa saat ini ada kegiatan topografi yang dilakukan oleh konsultan yang ditunjuk yaitu PT WAGA di tanggal 13 Maret sampai dengan 3 April 2024 dengan kegiatan terlampir.  Oleh karena itu, kami harap bantuan dan kerjasama dari Bapak agar tim konsultan dapat diberikan akses untuk masuk ke area ABJ di IPA1 dan IPA2. </t>
  </si>
  <si>
    <t>ABJ/DIR/EKS/03.24/0238</t>
  </si>
  <si>
    <t>Justifikasi Teknis Pompa &amp; Fitting Pipa IBP Halim dan Pompa Reservoir Kebon Kosong</t>
  </si>
  <si>
    <t>ABJ/DIR/EKS/03.24/0239</t>
  </si>
  <si>
    <t>Pengiriman Risalah Rapat Pre Construction Meeting Periode 18 – 22 Maret 2024</t>
  </si>
  <si>
    <t>ABJ/DIR/EKS/03.24/0254</t>
  </si>
  <si>
    <t>Estimasi Kubikasi Air Distribusi Line Kebayoran IPA Pejompongan 2, sejak tgl 21 Feb jam 11:00 s/d 26 Feb 2024 Jam 17:15 WIB, dampak gangguan pada FM</t>
  </si>
  <si>
    <t xml:space="preserve">1.	Pada tanggal 21 Maret 2024 pukul 11:00 WIB - 26 Maret 2024 pukul 17:15 WIB FM Line Kebayoran mengalami gangguan, yang mana flow dan totalizer FM tidak sesuai (terjadi penurunan debit signifikan, sedangkan tekanan nya normal);  
2.	ABJ segera menginformasikan via WA Grup Koordinasi Operasional PAM JAYA-ABJ terkait hal tsb,  dan berdasarkan :  a. Data operasional IPA Pejompongan 2 selama periode gangguan (Plant Loss, level kelder, Operasional Pompa Distribusi); dan  b. Diskusi bersama DMCC dan transmisi PAM Jaya bahwa tidak ada konfigurasi jaringan di line Kebayoran, terpantau debit dan tekanan jaringan yang disuplai Line Kebayoran normal (diantaranya pencapaian BP Grogol),  maka kesimpulannya terjadi anomali pada FM Line Kebayoran dan pada tanggal 26 Maret 2024 ABJ  telah berkordinasi dengan PAM JAYA untuk mulai dilakukan perbaikan yang dilakukan oleh PT PAS  (selaku vendor pelaksana) yang disaksikan bersama PAM JAYA;  
3.	Berdasarkan MOM terlampir, disimpulkan bahwa FM Line kebayoran mengalami gangguan yang berdampak kepada kekurangan pembacaan debit dan totalizer FM Kebayoran maka total kekurangan pencatatan kubikasi di FM Line kebayoran = 59.673 m3 
4.	Dengan berdasarkan estimasi sesuai ketentuan Point 4 Lampiran 13 Perjanjian Brownfield dan MOM (terlampir) maka total kekurangan kubikasi pencatatan di FM Line kebayoran adalah sebesar 59.673 m3;  
5.	Berdasarkan penjelasan diatas, total kubikasi pemakaian air dari FM Line kebayoran akan ditambahkan sebesar total kekurangan kubikasi pencatatan sebagaimana dimaksud poin 4 di atas.; dan  
6.	Sebagai referensi PAM JAYA, berikut disampaikan Grafik Debit dan Tekanan Distribusi IPA Pejompongan 2. </t>
  </si>
  <si>
    <t>ABJ/DIR/EKS/03.24/0255</t>
  </si>
  <si>
    <t>Estimasi Kubikasi Air Distribusi Line Kebayoran IPA Pejompongan 2</t>
  </si>
  <si>
    <t xml:space="preserve">1.	ABJ telah menginformasikan PAM JAYA perihal informasi kegiatan verifikasi flow meter air curah di IPA Pejompongan 2 melalui surat ABJ24 0166 tanggal 4 Maret 2024; 
2.	Pada hari Selasa, tanggal 5 Maret 2024 sekitar pukul 10:00 WIB sampai dengan pukul 13:00 WIB telah dilaksanakan kegiatan tersebut oleh PT PAS (selaku vendor pelaksana) dengan didampingi oleh ABJ dan PAM JAYA;
3.	Selama pelaksanaan verifikasi tersebut, pembacaan FM air curah dihentikan dan totalizer berhenti sehingga ada kekurangan pencatatan kubikasi air di masing-masing Line Distribusi. 
4.	Dengan berdasarkan estimasi sesuai ketentuan Point 4 Lampiran 13 Perjanjian Brownfield maka kekurangan pencatatan kubikasi akan disesuaikan pada saat pencatatan Berita Acara Pencatatan kubikasi air curah di tanggal 1 April 2024; dan
5.	Sebagai referensi PAM JAYA, berikut disampaikan Grafik Tekanan Distribusi IPA Pejompongan 2.  </t>
  </si>
  <si>
    <t>ABJ/DIR/EKS/04.24/0253</t>
  </si>
  <si>
    <t>Pemberitahuan Lokasi Area Kerja IBP Halim PT Air Bersih Jakarta (“ABJ”)</t>
  </si>
  <si>
    <t xml:space="preserve">Sehubungan dengan rencana pekerjaan pemasangan VSD oleh PAM JAYA di area IBP Halim, maka dengan ini ABJ meminta PAM JAYA dapat melakukan koordinasi dengan tim ABJ di IBP Halim untuk mencegah terjadinya hal yang berdampak negatif dan mengganggu operasional ABJ maupun PAM JAYA.  Sebagai bahan pertimbangan PAM JAYA, berikut disampaikan layout area IBP Halim. </t>
  </si>
  <si>
    <t>ABJ/DIR/EKS/03.24/0260</t>
  </si>
  <si>
    <t>Pekerjaan Penggantian dan Perawatan Peralatan Produksi IPA Pejompongan 1</t>
  </si>
  <si>
    <t xml:space="preserve">1.	ABJ telah melakukan pekerjaan rehabilitasi berupa penggantian peralatan produksi di IPA Pejompongan 1 pada tanggal 29 Maret 2024 jam 21.00 sampai dengan tanggal 30 Maret 2024 jam 00.50 sesuai dengan jadwal yang disampaikan ke PAM JAYA. Rencana pelaksanaan pekerjaan rehabilitasi tersebut telah diberitahukan oleh  ABJ kepada PAM JAYA melalui surat ABJ24 0250.  
2.	Setelah jam 00.50 pada tanggal 30 Maret 2024, proses produksi siap untuk dioperasikan kembali. Akan tetapi, ketika akan menyalakan pompa distribusi sistem Scada tidak bisa terhubung dengan sistem kontrol Distribusi. Setelah dilakukan pengecekan, ditemukan PLC Siemens S7 1200 sebagai control VSD Distribusi Air Curah (Yaskawa) belum mendapatkan suplai tegangan. Adapun diinformasikan bahwa suplai tegangan PLC Siemens ini tidak teridentifikasi, karena tidak ada pada gambar As Built Drawing (ABD) eksisting panel MCC.  
3.	Selanjutnya dilakukan penarikan kabel suplai sementara untuk PLC Siemens dari kontrol VSD. Setelah PLC Siemens hidup terdapat kendala di Input Output PLC (terkait poin 2) sehingga VSD tidak bisa beroperasi secara lokal maupun remote, selanjutnya masalah ditanggulangi dengan menonaktifkan beberapa logic pada PLC. 
4.	Setelah point 3 diselesaikan, tanggal 30 Maret 2024 jam 02:00 pompa mulai beroperasi secara bertahap dan pengoperasian dilakukan secara manual karena adanya permasalahan pada sistem kontrol pompa distribusi, sebagaimana dijelaskan pada Poin 2 dan Poin 3  
5.	Menindaklanjuti poin 3 dan 4 di atas, saat ini Pompa Distribusi selain WILO beroperasi secara manual.  ABJ akan melakukan tindak lanjut agar pompa-pompa tersebut bisa beroperasi secara Auto by SCADA dengan melakukan pembuatan panel temporary, dan paralel dengan itu akan diusulkan pekerjaan untuk solusi secara permanen.  
6.	Selain itu ada permasalahan pada sistem online analyzer untuk parameter pH, Warna, dan Amonia, yang mana power listrik pada sistem tersebut terputus karena terkait pekerjaan penggantian Panel MCC dan baru selesai perbaikannya (troubleshouting) pada jam 06:30 pagi. Terlampir disampaikan data pengukuran manual. </t>
  </si>
  <si>
    <t>ABJ/DIR/EKS/04.24/0252</t>
  </si>
  <si>
    <t>Pengiriman Ke-3 Tanggapan atas Surat PAM JAYA No. 3500/KM.02.18 Perihal Hasil Reviu Dokumen Desain Akhir Program Rehabilitasi Tahun 2024</t>
  </si>
  <si>
    <t>Mengirimkan 19 dokumen perbaikan paket 44</t>
  </si>
  <si>
    <t>SRT-072/INFRAS/KPI-SPAM-JAKARTA/04/2024</t>
  </si>
  <si>
    <t>Tanggapan atas Surat ABJ No. ABJ/DIR/EKS/03.24/0161</t>
  </si>
  <si>
    <t xml:space="preserve">1.	KPI mengusulkan agar pipa air baku dan pipa distibusi air olahan tetap mengacu kepada PKS Induk, Lampiran 9;  
2.	DCIP mampu menahan tekanan sampai dengan dengan 150 psi dan tambahan 100 bar bila terjadi tekanan "surge". Kondisi terjadinya tekanan extrem dapat di antisipasi dengan pemasangan "anti surge tank" atau "Pressure Relieve Valve (PRV) untuk menghindari tekanan yang melebihi tekanan kerja pada pipa, termasuk pula pencegahan terhadap terjadinya efek "waterhammer”, sehingga tekanan yang bekerja pada pipa tidak melebihi 1,5 x tekanan kerja normal;  
3.	Dengan debit 3000 Ips pada diameter pipa 1800 mm, berdasarkan rumus hidrolika kecepatan aliran air kurang dari 2.5 m/dt, yang mana masih masuk dalam toleransi didalam PKS Lampiran 9; 
4.	Pemasangan sistem dorong (jacking) dengan sambungan pipa spigot dan packing karet yang berkualitas akan sanggup mengantisipasi terjadinya defleksi (sudah terbukti di beberapa negara yang menggunakan pipa DCIP, kecil terjadinya kegagalan);
5.	Penggunaan "thrust block" merupakan keharusan di setiap perubahan arah aliran untuk menahan gaya dorong fluida didalam pipa, dan ini berlaku untuk semua jenis pipa khususnya pipa pada sistem penyediaan air minum; 
6.	Penyambungan dengan las (welding) membutuhkan keahlian operator (welder) yang berpengalaman khususnya untuk pipa metal berukuran besar. Disamping perlu pekerjaan tambahan berupa pelapisan bagian dalam pipa dengan cara antara lain :  a. Coatings: dengan menggunakan protective coatings seperti epoxy, polyethylene, atau zinc pada permukaan pipa sehingga membentuk lapisan pelindung bagian luar pipa;  b. Cathodic Protection: perlindungan secara katodik  c. Lining/pelapisan: menggunakan lapisan bagian dalam pipa untuk mencegah bahan-bahan yang korosif dan abrasive terhadap bagian dalam pipa;  d. Chemical Inhibitors: menambahkan bahan kimia selama transportasi pipa untuk menghindari korosi.  e. Regular Maintenance: diperlukan jadwal pemeliharaan yang lebih banyak untuk mendeteksi kemungkinan terjadinya korosi pada pipa
7.	Semua yang disebutkan diatas akan menambah biaya dan waktu pengerjaaan produksi pipa; 
8.	Pipa DCIP juga mengacu kepada standar AWWA Ductile iron pipe ANSI/AWWA C150/A21.50 for a minimum 150 psi rated working pressure plus a 100-psi surge allowance.  
9.	Dengan alasan tersebut diatas, maka KPI tetap mengusulkan penggunaan pipa DCIP sebagaimana sudah di tetapkan didalam PKS Lampiran 9. </t>
  </si>
  <si>
    <t>e-1669/KM.01.11</t>
  </si>
  <si>
    <t>Kegiatan dan Proses Lelang Aset Disposal di Area Gudang IPA Buaran, IPA Pulogadung dan IPA Pejompongan 1</t>
  </si>
  <si>
    <t>SRT-073/INFRAS/KPI-SPAM-JAKARTA/04/2024</t>
  </si>
  <si>
    <t>Hasil Pemeriksaan dan Tanggapan atas file Modelling PC 147, PC 150, dan PC 153</t>
  </si>
  <si>
    <t xml:space="preserve">1.	KPI sudah melakukan pemeriksaan terhadap hasil modelling PC 147, PC 150 dan PC 153 berdasarkan file modelling WaterGems yang disampaikan ABJ melalui E-mail tanggal 14, 18 dan 19 Maret 2024 (terlampir);  
2.	Berdasarkan Laporan Model ABJ dan Hasil Analisa Hidrolis PC 147, PC 150 dan PC 153 didapati bahwa secara keseluruhan tekanan dan velocity sudah sesuai dengan kriteria desain yang tercantum pada Lampiran 1 PKS Induk dan Peraturan Menteri Pekerjaan Umum dan Perumahan Rakyat (PUPR) No. 27 Tahun 2016;  
3.	Berdasarkan poin 1 dan. poin 2, maka KPI merekomendasikan untuk dapat segera menindaklanjuti hasil modelling tersebut ke dalam bentuk DED. </t>
  </si>
  <si>
    <t>e-2113/KU.01.08</t>
  </si>
  <si>
    <t>ABJ/DIR/EKS/04.24/0258</t>
  </si>
  <si>
    <t>Penyampaian 2 Opsi Hasil Modeling SPAM Pesanggrahan Hilir</t>
  </si>
  <si>
    <t xml:space="preserve">1.	Adapun hasil modeling dilakukan dengan 2 (dua) opsi yakni : a. Opsi pertama menggunakan pipa diameter 1000 mm dari outlet IPA Pesanggrahan; atau b. Opsi kedua menggunakan pipa diameter 800 mm dari outlet IPA Pesanggrahan.  
2.	ABJ menunggu persetujuan dari PAM JAYA untuk dapat melanjutkan pada pembaharuan Detailed Engineering Design dan Rancangan Anggaran Biaya yang mengacu pada hasil modeling tersebut. </t>
  </si>
  <si>
    <t>ABJ/DIR/EKS/04.24/0262</t>
  </si>
  <si>
    <t>Pengiriman Risalah Rapat Pre Construction Meeting Periode 25 – 29 Maret 2024</t>
  </si>
  <si>
    <t>ABJ/DIR/EKS/04.24/0264</t>
  </si>
  <si>
    <t>Pemberitahuan Uji Pengoperasian dan MC100 Paket 18 (18149, 18153), Paket 20 (20155, 20157), Paket 21 (21162, 21170, 21173), dan Paket 36 (36282)</t>
  </si>
  <si>
    <t>ABJ/DIR/EKS/04.24/0269</t>
  </si>
  <si>
    <t>Laporan Bulanan Kualitas Air Baku dan Air Curah Periode Maret 2024</t>
  </si>
  <si>
    <t>ABJ/DIR/EKS/04.24/0271</t>
  </si>
  <si>
    <t>Pekerjaan Penggantian dan Perawatan Peralatan Produksi IPA Pejompongan 2</t>
  </si>
  <si>
    <t xml:space="preserve">1.	Pada tanggal 5 April 2024 jam 22:00 WIB sampai dengan jam 23:00 WIB, ABJ akan melakukan pekerjaan rehabilitasi berupa penggantian peralatan produksi yang mana kegiatan tersebut menyebabkan pemadaman listrik di area tertentu di IPA Pejompongan 2 (pemadaman listrik lokal). Demi menghindari keraguan, pemadaman listrik lokal tersebut tidak berpotensi menyebabkan pemadaman produksi IPA Pejompongan 2. 
2.	Adapun diinformasikan bahwa pekerjaan rehabilitasi untuk penggantian peralatan produksi yang  dimaksud adalah : a. Penggantian panel MCC Incoming Cubicle 1 dan 2, 5,5 kV (Kode Program 02019-02021); dan  b. Pekerjaan Rehabilitasi PLC Panel Klorin (Kode Program 12100-12104)  3. Kegiatan sebagaimana dimaksud poin 1 dan 2 di atas, menyebabkan pemadaman listrik lokal selama 1 jam di Panel Klorin IPA Pejompongan 2 yang terdiri dari 15 menit untuk proses shut-down system, 30 menit aktivitas pekerjaan inti dan 15 menit proses start up system. Selama proses pemadaman listrik lokal berlangsung maka proses produksi tetap berjalan normal dengan ketentuan sistem klorinasi terhenti. Atas terhentinya sistem klorin maka mitigasi yang dipersiapkan dapat dilihat di Lampiran 3.
3.	Sebagai bahan pertimbangan PAM JAYA, berikut dilampirkan informasi pendukung sebagaimana terlampir. </t>
  </si>
  <si>
    <t>ABJ/DIR/EKS/04.24/0268</t>
  </si>
  <si>
    <t>Penanggung Jawab Proyek PT. Air Bersih Jakarta selama Periode Libur Hari Raya Idul Fitri Tahun 2024</t>
  </si>
  <si>
    <t>ABJ/DIR/EKS/04.24/0266</t>
  </si>
  <si>
    <t>Pengiriman Tambahan Detail Engineering Design (DED) SPAM Buaran 3</t>
  </si>
  <si>
    <t>DED
- Maintenance Logger dan Booster Pump (Penas Kalimalang)
- Ruang ganti dan toilet (Penas Kalimalang)
- Mini stockyard
- Bangunan GS</t>
  </si>
  <si>
    <t>e-3812/PP.00.06</t>
  </si>
  <si>
    <t>Permohonan Izin Dispensasi Angkutan selama Hari Lebaran Idul Fitri 2024</t>
  </si>
  <si>
    <t>SRT-069/INFRAS/KPI-SPAM-JAKARTA/03/2024</t>
  </si>
  <si>
    <t xml:space="preserve">5961/KM.02.18 (Persetujuan Pluit)
SRT-063/INFRAS/KPI-SPAM-JAKARTA/03/2024
</t>
  </si>
  <si>
    <t>Hasil Pemeriksaan dan Tanggapan atas Surat ABJ No. ABJ/DIR/EKS/02.24/0138 tanggal 26 Februari 2024</t>
  </si>
  <si>
    <t>Shop Drawing
13125 - 13127 dan 13128 - 13130 sudah sesuai secara teknis</t>
  </si>
  <si>
    <t>SRT-082/INFRAS/KPI-SPAM-JAKARTA/04/2024</t>
  </si>
  <si>
    <t>Laporan Hasil Verifikasi atas Uji Pengoperasian Pekerjaan Rehabilitasi Tahun 2023</t>
  </si>
  <si>
    <t>SRT-021/INFRAS/KPI-SPAM-JAKARTA/01/2024
SRT-082/INFRAS/KPI-SPAM-JAKARTA/04/2024</t>
  </si>
  <si>
    <t xml:space="preserve">1.	Untuk pekerjaan yang telah memenuhi Uji Pengoperasian dapat dianggap memenuhi ketentuan yang tercantum dalam PKS Brownfield sehingga dapat dilanjutkan kedalam tahap berikutnya (terlampir);  
2.	Dalam hal pekerjaan yang belum memenuhi Uji Pengoperasian dapat dilakukan penyesuaian agar memenuhi ketentuan yang tercantum dalam PKS Brownfield (terlampir); 
3.	Selanjutnya, berdasarkan PKS Brownfield pasal 14.3 (c) (ii) (1) PAM JAYA perlu memberikan periode waktu yang wajar untuk ABJ dapat menyelesaikan Penyesuaian Pekerjaan Rehabilitasi tersebut; 
4.	selanjutnya ABJ wajib menyelesaikan sebagaimana perbaikan Pekerjaan Rehabilitasi sebagaimana poin 3; 
5.	Untuk selanjutnya KPI akan melakukan verifikasi Kembali atas perbaikan Pekerjaan Rehabilitasi tersebut;  
6.	Agar pasal 14.3 (d) terlaksana maka biaya yang diajukan oleh ABJ harus mendapat persetujuan dari PAM JAYA;
7.	Agar ABJ menyampaikan dokumen pendukung berupa MC 100 untuk memperlihatkan apabila terjadi perbedaan antara perencanaan dan pelaksanaan;  
8.	Apabila ada perubahan rencana dengan pelaksanaan di lapangan, dimohon ABJ dapat menyampaikan laporan perubahan tersebut;  
9.	Meminta ABJ melampirkan dokumen-dokumen garansi pekerjaan atau material, agar pekerjaan yang selesai masih dalam masa jaminan pemeliharaan/garansi dari pihak Pemberi Jasa;  
10.	Untuk pekerjaan yang Sudah Selesai dan Tanpa Uji Pengoperasian Rehabilitasi, agar dilengkapi dengan dokumen-dokumen serah terima pengoperasian, petunjuk pengoperasian dan jaminan/garansi dari pinak penyedia barang/jasa. </t>
  </si>
  <si>
    <t xml:space="preserve">356-KM.03.03 </t>
  </si>
  <si>
    <t>Pengamanan Pekerjaan Lapangan selama Hari Libur dan Cuti Bersama Hari Raya Idul Fitri 1445 H</t>
  </si>
  <si>
    <t xml:space="preserve">1.	Sehubungan dengan libur nasional dan cuti bersama PAM JAYA terhitung tanggal 08 April s.d.15 April 2024, kami meminta ABJ untuk memastikan pengamanan dilakukan sesuai prosedur yang berlaku dengan memperhatikan unsur Kesehatan, Keselamatan, dan Keamanan Lingkungan (K3L) di setiap lokasi Fasilitas Produksi Eksisting dan Fasilitas Baru. 
2.	Sehubungan dengan hal tersebut diatas, untuk kemudahan koordinasi agar kiranya ABJ menyampaikan daftar nama dan nomor kontak PIC yang bekerja dengan sistem shift selama masa libur Hari Raya Idul Fitri 1445 H beserta durasi masa libur pekerjaan di lapangan untuk semua paket pekerjaan Perjanjian Brownfield dan Perjanjian Greenfield yang saat ini sedang berjalan 
3.	ABJ bertanggung jawab dan memastikan bahwa selama masa libur Hari Raya Idul Fitri 1445 H seluruh proses produksi dan/atau pekerjaan tidak terganggu </t>
  </si>
  <si>
    <t>SRT-070/INFRAS/KPI-SPAM-JAKARTA/04/2024</t>
  </si>
  <si>
    <t>Hasil Pemeriksaan dan Tanggapan atas Surat ABJ No. ABJ/DIR/EKS/03.24/0188</t>
  </si>
  <si>
    <t xml:space="preserve">1.	Menambahkan angkur berikut dengan dimensinya pada gambar desain Thrust Block pada Bend, Tee dan End Cup untuk memperkuat kestabilan Thrust Block terhadap tekanan air;  
2.	Pada bagian gambar Pagar Pengaman Proyek agar ditambahkan gambar detail pondasi Pagar, seperti ukuran panjang, lebar dan tinggi Pagar berikut jenis material yang digunakan dan mengacu pada Keputusan Direksi PAM JAYA No. 69 Tahun 2024 Tentang Standar Spesifikasi Teknis Peralatan Pengamanan Pekerjaan Jaringan Perpipaan;  
3.	Nilai Inflasi tidak dapat dimasukan ke dalam RAB karena sudah menjadi bagian dalam Financial Model pada Perjanjian Kerja Sama Induk;  
4.	KPI meminta file Analisa Hidrolis dalam bentuk Save As format EPANET;  
5.	Catatan-catatan di atas agar diperbaiki pada Shop Drawing. </t>
  </si>
  <si>
    <t>SRT-071/INFRAS/KPI-SPAM-JAKARTA/03/2024</t>
  </si>
  <si>
    <t>Hasil Pemeriksaan dan Tanggapan atas Surat ABJ ABJ/DIR/EKS/03.24/0190</t>
  </si>
  <si>
    <t xml:space="preserve">ABD 19154
-	ABJ agar melampirkan RAD/BOQ supaya mengetahui item pekerjaan yang dikerjakan);
-	Pada gambar agar menjelaskan dimensi luasan;
-	Jika terdapat volumen  pekerjaan, agar melampirkan back up volume pekerjaan yang dilaksanakan (lampirkan juga Dokumentasi pekerjaan). </t>
  </si>
  <si>
    <t>SRT-074/INFRAS/KPI-SPAM-JAKARTA/04/2024</t>
  </si>
  <si>
    <t>Tanggapan dan Hasil Pemeriksaan Dokumen Desain Akhir Program Rehabilitasi Tahun 2024 – Surat ABJ No. ABJ/DIR/EKS/02.24/0159</t>
  </si>
  <si>
    <t xml:space="preserve">1.	Terlampir Hasil pemeriksaan Tanggapan ABJ atas Hasil Reviu PAM JAYA terhadap Desain Akhir Program Rehabilitasi Tahun 2024 Surat ABJ24 0159;  
2.	Tidak terlampir Analisa Harga Satuan (AHS) pada Dokumen Desain Akhir Program Rehabilitasi Tahun 2024 yang disampaikan ABJ pada Surat ABJ24 0159;  
3.	Agar ABJ dapat menyampaikan Analisa Harga Satuan berdasarkan Acuan Harga, Barang dan Jasa yang berlaku di wilayah DKI Jakarta;  
4.	Untuk DED dan RAB Desain Akhir Program Rehabilitasi Tahun 2024 - Surat ABJ24 0159 yang sudah diparaf/diketahui KPI akan dikirimkan kepada PAM JAYA secara bertahap (usulan dan revisi tertulis pada gambar). </t>
  </si>
  <si>
    <t>SRT-075/INFRAS/KPI-SPAM-JAKARTA/04/2024</t>
  </si>
  <si>
    <t>Hasil Uji Komisioning Trunk Main Connection Pipe ND 630 mm Jl. Kemayoran Gempol dan Jl. Dakota Raya SPAM Jatiluhur Hilir</t>
  </si>
  <si>
    <t>ABJ/DIR/EKS/04.24/0279</t>
  </si>
  <si>
    <t>Undangan Diskusi</t>
  </si>
  <si>
    <t xml:space="preserve">Undangan diskusi terkait pelaksanaan KPI SPAM Bundling pada 16/04/24 </t>
  </si>
  <si>
    <t>SRT-076/INFRAS/KPI-SPAM-JAKARTA/04/2024</t>
  </si>
  <si>
    <t>Hasil Uji Komisioning Infill Jl. Kebon Baru PC 073 RT 03/010 Kel. Semper Barat SPAM Jatiluhur Hilir</t>
  </si>
  <si>
    <t>ABJ/DIR/EKS/04.24/0281</t>
  </si>
  <si>
    <t>Pengiriman Proposal Amandemen Perjanjian Kerjasama</t>
  </si>
  <si>
    <t xml:space="preserve">1.	Bahwa ABJ telah menyampaikan surat No.ABJ/DIR/EKS/02.24/0121 tanggal 16 Februari 2024 yang pada intinya memuat beberapa kondisi terkait pelaksanaan Perjanjian Kerjasama yang terjadi hingga tanggal surat ini yang menyebabkan adanya perbedaan antara realisasi nilai investasi dengan target milestone yang telah ditetapkan dalam Perjanjian Kerjasama;  
2.	Bahwa ABJ sangat mendukung PAM JAYA agar segera diadakan forum diskusi bersama untuk melakukan pembahasan atas penyesuaian dalam Perjanjian Kerjasama agar lebih sesuai dengan kondisi dan kebutuhan pelaksanaan Perjanjian Kerjasama, baik oleh PAM JAYA maupun ABJ; 
3.	Oleh karena itu, dengan ini, ABJ menyampaikan Proposal Amandemen Perjanjian Kerjasama dengan usulan pembahasan terkait aspek teknis, keuangan, dan aspek hukum (sebagaimana terlampir), yang mana hasil pembahasannya akan menjadi acuan dalam penyesuaian Model Keuangan (Financial Model) dan Amandemen Perjanjian Kerjasama. </t>
  </si>
  <si>
    <t>SRT-077/INFRAS/KPI-SPAM-JAKARTA/04/2024</t>
  </si>
  <si>
    <t>Hasil Pemeriksaan dan Tanggapan atas Surat ABJ No. ABJ/DIR/EKS/03.24/0189</t>
  </si>
  <si>
    <t xml:space="preserve">1.	Terlampir hasil pemeriksaan dokumen DED Perluasan Jaringan JI. Kapin Raya;  
2.	Pada bagian gambar Pagar Pengaman Proyek agar ditambahkan gambar detail pondasi Pagar, seperti ukuran panjang, lebar dan tinggi Pagar berikut jenis material yang digunakan dan mengacu pada Keputusan Direksi PAM JAYA No. 69 Tahun 2024 Tentang Standar Spesifikasi Teknis Peralatan Pengamanan Pekerjaan Jaringan Perpipaan;  
3.	Pada Tabel Thrust Block agar dimasukan ukuran Thrust Block untuk pipa diameter 60 mm sesuai ukuran;  
4.	Agar diseragamkan format gambar Detail Junction mengacu pada standar penggambaran DED wilayah Barat;  
5.	Penggambaran Cross Section agar sesuai dengan kondisi actual di lapangan;  
6.	Nilai Inflasi tidak dapat dimasukan ke dalam RAB karena sudah menjadi bagian dalam Financial Model pada Perjanjian Kerja Sama Induk;  
7.	KPI meminta file Analisa Hidrolis dalam bentuk Save As format EPANET;  
8.	Catatan-catatan di atas agar diperbaiki pada Shop Drawing. </t>
  </si>
  <si>
    <t>SRT-078/INFRAS/KPI-SPAM-JAKARTA/04/2024</t>
  </si>
  <si>
    <t>Tanggapan dan Hasil Pemeriksaan Dokumen Desain Akhir Program Rehabilitasi Tahun 2024 – Surat ABJ No. ABJ/DIR/EKS/03.24/0211</t>
  </si>
  <si>
    <t xml:space="preserve">1.	Terlampir Hasil pemeriksaan KPI atas Tanggapan ABJ atas Hasil Reviu PAM JAYA terhadap Desain Akhir Program Rehabilitasi Tahun 2024 Surat ABJ No. ABJ/DIR/EKS/03.24/0211;  
2.	Tidak terlampir Analisa Harga Satuan (AHS) pada Dokumen Desain Akhir Program Rehabilitasi Tahun 2023 yang disampaikan ABJ pada Surat ABJ No. ABJ/DIR/EKS/03.24/0211.  
3.	Agar ABJ dapat menyampaikan Analisa Harga Satuan berdasarkan Acuan Harga, Barang dan Jasa yang berlaku di wilayah DKI Jakarta;  
4.	Agar ABJ dapat melampirkan minimal 3 penawaran vendor sebagai acuan harga material; 
5.	Untuk DED dan RAB Desain Akhir Program Rehabilitasi Tahun 2024 - Surat ABJ No. ABJ/DIR/EKS/03.24/0211 yang sudah diparaf/diketahui KPI akan dikirimkan kepada PAM JAYA secara bertahap (usulan dan revisi tertulis pada gambar).      </t>
  </si>
  <si>
    <t>SRT-079/INFRAS/KPI-SPAM-JAKARTA/04/2024</t>
  </si>
  <si>
    <t>Hasil Pemeriksaan dan Tanggapan atas Surat ABJ No. ABJ/DIR/EKS/03.24/0214</t>
  </si>
  <si>
    <t xml:space="preserve">1.	Pada bagian gambar Pagar Pengaman Proyek agar ditambahkan gambar detail pondasi Pagar, seperti ukuran panjang, lebar dan tinggi Pagar berikut jenis material yang digunakan dan mengacu pada Keputusan Direksi PAM JAYA No. 69 Tahun 2024 Tentang Standar Spesifikasi Teknis Peralatan Pengamanan Pekerjaan Jaringan Perpipaan;  
2.	Pada Tabel Thrust Block agar dimasukan ukuran Thrust Block untuk pipa diameter 60 mm sesuai ukuran;  
3.	Agar diseragamkan format gambar Detail Junction mengacu pada standar penggambaran DED wilayah Barat;  
4.	Nilai Inflasi tidak dapat dimasukan ke dalam RAB karena sudah menjadi bagian dalam Financial Model pada Perjanjian Kerjasama Induk
5.	KPI meminta file Analisa Save As format EPANET; 
6.	Catatan-catatan di atas dapat diperbaiki Drawing.  </t>
  </si>
  <si>
    <t>ABJ/DIR/EKS/04.24/0280</t>
  </si>
  <si>
    <t>Penanggung Jawab Proyek PT. Air Bersih Jakarta (“ABJ”) Selama Periode Libur Hari Raya Idul Fitri 1445 H</t>
  </si>
  <si>
    <t xml:space="preserve">ABJ menyampaikan daftar pic penanggung-jawab proyek terkait pelaksanaan program konstruksi dan program rehabilitasi serta Fasilitas Produksi Eksisting milik PAM JAYA (yang dikelola ABJ), selama Periode Libur Hari Raya Idul Fitri Tahun 1445 H pada tanggal 6 April 2024 sampai dengan tanggal 14 April 2024 </t>
  </si>
  <si>
    <t>ABJ/DIR/EKS/04.24/0274</t>
  </si>
  <si>
    <t>Gangguan Kuantitas Air Baku dan Pencapaian Pumping Regime IPA Pejompongan 1</t>
  </si>
  <si>
    <t xml:space="preserve">1.	Pada tanggal 28 Maret 2024, telah terjadi gangguan suplai kuantitas air baku dari PJT II ke IPA Pejompongan 1 dan 2, sehingga kuantitas yang tersalurkan totalnya di kedua IPA tersebut kurang lebih 6000 Ips. Selanjutnya, pada tanggal 30 Maret 2024 setelah pekerjaan rehabilitasi berupa Pekerjaan Penggantian dan Perawatan Peralatan Produksi IPA Pejompongan 1, kuantitas suplai air baku PJT II ke IPA Pejompongan 1 dan 2 total menjadi sekitar 5000 Ips (komunikasi sebagaimana disampaikan pada whatsapp group Koordinasi Operasional PAM JAYA-ABJ, No. 1 lampiran surat ini);
2.	Pada tanggal 31 Maret 2024 pukul 10.22 WIB, perwakilan PAM JAYA telah menginformasikan melalui whatsapp grup bahwa Regime Kuningan Line (KL) diminta untuk diturunkan mulai jam 11.00 WIB (dengan bukti permintaan adalah sebagaimana No. 2 lampiran surat ini);
3.	Pada tanggal 31 Maret 2024 pukul 12.33 WIB, perwakilan PAM JAYA menginformasikan melalui whatsapp grup, bahwa akan ada penurunan suplai kuantitas air baku PJT II ke IPA Pejompongan mulai pukul 14.00 WIB sampai dengan pukul 23.00 WIB, dari kondisi yang sebelumnya kurang lebih 5000 Ips sejak tanggal 30 Maret 2024, menjadi 3500-4000 Ips. Dampak dari penurunan pasokan kuantitas air baku tersebut, IPA Pejompongan 1 harus melakukan penyesuaian penyaluran air pada tanggal 31 Maret 2024 mulai pukul 16.00 WIB sampai dengan pukul 19.45 WIB, sehingga berdampak pada pencapaian pumping regime distribusi di IPA Pejompongan 1 menjadi dibawah batas minimal 97% (detil pada No. 3 lampiran  surat ini);
4.	Perubahan Regime Kuningan Line sebagaimana pada point 2 diatas, yang mana nilai pressure terendah 1.11 bar sampai dengan 1.116 bar pada rentang pukul 23.00 WIB sampai dengan pukul 02.00 WIB.  Mulai 31 Maret 2024 pukul 23.00 WIB, ABJ telah melakukan setting di Kuningan Line sebesar 1.11 bar dan didapatkan bahwa flow nol atau tidak terbaca. Hal ini karena adanya nilai minimum flow yang dapat dibaca Flow Meter serta kondisi Flow Meter yang sudah obsolete. Selanjutnya ABJ menaikan nilai pressure sehingga Flow meter dapat membaca aliran yang melewati Flow Meter. Nilai Pressure menjadi 1.25 bar, mulai pukul 23.15 WIB tanggal 31 Maret 2024 sampai dengan pukul 02.45 tanggal 1 April 2024. Dengan informasi ke WAG Koordinasi Operasional PAM-JAYA ABJ sebagaimana terlampir  Dengan kenaikan nilai pressure dibandingkan dengan nilai Pumping Regime pada Kuningan Line, berdampak terbaca pencapaian pressure di atas 103% (yang mana berarti melewati batas  maksimal).
5.	Pada tanggal 1 April 2024 pukul 14.23 PAM JAYA menginformasikan melalui whatsapp grup bahwa ada perubahan Regime yang mulai berlaku jam 14.00 WIB. Akan tetapi pemberitahuan di whatsapp grup tersebut baru diinfokan PAM JAYA pada pukul 14.23 WIB.  Oleh karena itu, ABJ menindaklanjuti perubahan regime ini setelah jam 14.23 WIB dan selesai di setting setelah jam 14.30, karena saat ini perubahan tekanan dilakukan manual di ruang VSD.  Setelah dilakukan perubahan pressure Kuningan Line jam 14.35 terjadi kondisi SCADA Freeze sehingga nilai pressure konstan untuk semua line pompa yang terbaca pada pukul 14.45 WIB dan  pukul 15.00 WIB. Secara lokal untuk pukul 14.45 WIB dan pukul 15.00 WIB, nilai pressure sudah sesuai berdasarkan nilai yang terbaca di lokal.  Dalam rentang waktu pukul 14.00 WIB sampai dengan pukul 15.00 WIB, terjadi kegagalan pencapaian regime yang terbaca di SCADA karena informasi diterima ABJ jam 14.23 sementara perubahan regime diminta sejak jam 14.00 dan terjadinya SCADA Freeze (sebagaimana No. 5 lampiran surat ini).
6.	Melalui surat ini kami menyampaikan bahwa, dengan masih berlanjutnya pengurangan suplai kuantitas air baku dari PJT II, ABJ telah memaksimalkan suplai air baku dari Intake Banjir Kanal Barat sebesar 1200 Ips sampai dengan 1400 Ips yang mana telah melebihi batas yang ditentukan sebesar 1000 Ips, sesuai dengan Keputusan Mentri PUPR No 29/KPTS/M/2024 Tentang Izin Pengusahaan Sumber Daya Air, tanggal 5 Februari 2024 sebagaimana No. 6 lampiran surat ini, mengacu pada permintaan PAM Jaya. </t>
  </si>
  <si>
    <t>ABJ/DIR/EKS/04.24/0282</t>
  </si>
  <si>
    <t>Gangguan Suplai Kuantitas Air Baku di IPA Buaran Pada Tanggal 4 April 2024</t>
  </si>
  <si>
    <t>ABJ/DIR/EKS/04.24/0284</t>
  </si>
  <si>
    <t>Gangguan Suplai Kuantitas Air Baku PJT II di IPA Pejompongan 2 Pada Periode Perbaikan Kebocoran Pipa Air Baku PJT II 
(Khususnya Pada Tanggal 31 Maret 2024)</t>
  </si>
  <si>
    <t xml:space="preserve">1.	Pada tanggal 4 April 2024 telah terjadi gangguan suplai kuantitas air baku (debit rata-rata air baku dibawah 6500 I/s) yang menyebabkan rendahnya level reservoir IPA Buaran 2 sehingga terjadi kegagalan pemenuhan kinerja tekanan output transmisi pada rentang waktu pukul 12.30 WIB - 16.45 WIB (kegagalan terjadi di 9 titik). Padahal IPA Buaran 2 memerlukan suplai air baku tinggi di atas 6500 l/s dikarenakan IPA Buaran 1 sejak tanggal 4 April 2024 juga diminta men-support suplai selama perbaikan pipa air baku PJT II.
2.	Gangguan suplai kuantitas air baku sebagaimana dimaksud poin no 1 disebabkan karena suplai air baku dari syphon Bekasi yang berkurang sebagai akibat banyaknya sampah dari hulu sehingga menghambat aliran air baku ke inlet syphon Bekasi.
3.	Hal-hal yang sudah dilakukan oleh ABJ dalam meminimalisasi dampak gangguan suplai kuantitas air baku tersebut adalah :  a. Melakukan koordinasi dengan tim air baku PAM JAYA untuk selanjutnya berkoordinasi ke PJT II untuk menambah suplai air baku dari hulu dan serta pelaksanaan pembersihan sampah di inlet syphon Bekasi;  b. Melakukan pengangkatan sampah manual di area intake PJT II dan area intake  ABJ (coarse screen dan fine screen);  c. Melakukan operasional pompa transmisi maksimal dengan operasi 4 pompa dan bukaan FC 100%; dan d. Meningkatkan pemakaian bahan kimia untuk menjaga kualitas air curah sesuai yang dipersyaratkan di Perjanjian Brownfield dan Permenkes yang berlaku.
4.	Sebagai informasi bahwa berdasarkan permintaan PAM JAYA,  ABJ telah memproduksi air baku melebihi dari batas yang dipersyaratkan menurut SIPSDA untuk IPA Buaran 1 dan IPA Buaran 2. PJT Il tidak berkenan menyatakan bahwa suplai air baku dari PJT Il turun karena pada aktualnya PJT II telah menyalurkan air melebihi dari kuantitas yang dimuat di SIPSDA untuk IPA Buaran 1 dan IPA Buaran 2 tersebut. 
5.	Sebagai bahan pertimbangan PAM JAYA, berikut disampaikan data pendukung meliputi data kondisi suplai air baku PJT Il Tanggal 4 April 2024, dan bukti pelaksanaan action plan  ABJ untuk dampak gangguan suplai kuantitas air baku. </t>
  </si>
  <si>
    <t xml:space="preserve">1.	Pada hari Minggu, tanggal 31 Maret 2024, terjadi gangguan suplai kuantitas air baku yang disuplai oleh PJT II ke IPA Pejompongan 2 hanya sebesar 2900 Ips sampai dengan 3000 Ips. Adapun diinformasikan bahwa total kuantitas air baku yang aktual disuplai oleh PJT Il ke IPA Pejompongan 1 dan IPA Pejompongan 2 adalah sebesar 5000 Ips, yang mana berarti dibawah ketentuan suplai air baku menurut IPSDA Intake PJT II No 1195/KPTS/M/2023 sebesar 6.200 Ips
2.	Saat terjadi penurunan suplai kuantitas air baku dari PJT II,  ABJ telah memaksimalkan suplai air baku dari Banjir Kanal 2 berkisar 600 Ips sampai dengan 700 Ips selama 24 Jam penuh.  ABJ tetap berusaha memenuhi target kinerja pencapaian pressure Pumping Regime di IPA Pejompongan 2;  
3.	Adapun diinformasikan bahwa secara total suplai air baku dari Banjir Kanal 2 ke IPA Pejompongan 1 dan IPA Pejompongan 2 sudah melebihi batas IPSDA Intake Banjir Kanal No 783/KPTS/M/2018 yang seharusnya yakni 1000 Ips, hal ini dilakukan mengacu pada permintaan PAM Jaya
4.	Namun periode gangguan kuantitas air baku yang cukup panjang dan belum ada perubahan target pumping regime dari PAM JAYA, menyebabkan level kelder yang semakin kritis sehingga akhirnya pada hari Minggu, tanggal 31 Maret 2024 pukul 12:00 WIB sampai dengan pukul 21:45 WIB, IPA Pejompongan 2 harus melakukan “balancing” menurunkan debit distribusi air curah untuk menjaga level kelder aman yakni kisaran min 2,70 m.
5.	Dampak “balancing” (point 3) tersebut mengakibatkan tekanan pipa manifold distribusi turun dan tidak mencapai target minimal tekanan pumping regime (dengan target pencapaian minimal 97%)
6.	Kondisi sebagaimana dijelaskan dalam poin 1 sampai 4 di atas, telah diinformasikan dan diketahui oleh perwakilan dari PAM JAYA melalui whatsapp grup (grup yang berisi perwakilan  ABJ dan PAM JAYA), yang mana untuk mengantisipasi dampak penurunan suplai kuantitas air baku PJT2 berupa penurunan debit distribusi air curah yang jauh lebih rendah, atau bahkan bisa mengakibatkan IPA Pejompongan 2 harus mati total distribusi untuk mencegah terjadinya kerusakan pada peralatan proses utama (pompa distribusi akibat ketiadaan air di reservoir). </t>
  </si>
  <si>
    <t>ABJ/DIR/EKS/04.24/0286</t>
  </si>
  <si>
    <t>Pengiriman Usulan Rancangan Rancangan BAK</t>
  </si>
  <si>
    <t>ABJ/DIR/EKS/04.24/0281
ABJ/DIR/EKS/04.24/0286</t>
  </si>
  <si>
    <t xml:space="preserve">1.	Bahwa ABJ dengan ini menyampaikan usulan atau masukan ABJ terhadap rancangan Berita Acara Kesepakatan (“BAK”);  
2.	Adapun disampaikan bahwa pada intinya masukan ABJ terhadap rancangan BAK adalah
2a. Bagian menimbang huruf b poin 2 : kami mengusulkan kalimat “kepada MOYA” diubah menjadi “dalam Dokumen Perjanjian Kerja Sama” dengan pertimbangan bahwa dengan merujuk kepada Surat Nomor : MI/DIR/EKS/22.12/267 tanggal 22 Desember 2022 maka segala pelaksanaan Perjanjian Kerjasama akan dilakukan oleh ABJ;
2b. Butir 4 : kami mengusulkan batas waktu penyampaian Proposal adalah selambat-lambatnya 14 (empat belas) hari kalendar sejak tanggal penandatanganan Berita Acara Kesepakatan
2c. Butir 5 : kami mengusulkan adanya tambahan ketentuan mengenai batas waktu PAM JAYA menyampaikan tanggapan atas Proposal yang telah disampaikan. Adapun usulan batas waktunya adalah selambat-lambatnya 21 (dua puluh satu) hari kalendar sejak tanggal diterimanya Proposal oleh PAM JAYA;
2d. Butir 10 : kami mengusulkan ditambahkan kalimat “tertulis”; dan
2e. Beberapan masukan terkait typo.  
3.	Detail atas masukan kami terhadap rancangan BAK adalah sebagaimana terlampir. </t>
  </si>
  <si>
    <t>SRT-080/INFRAS/KPI-SPAM-JAKARTA/04/2024</t>
  </si>
  <si>
    <t>Hasil Pemeriksaan dan Tanggapan atas Surat ABJ No. ABJ/DIR/EKS/03.24/0218</t>
  </si>
  <si>
    <t>Shop Drawing 20158 telah sesuai secara teknis dengan beberapa catatan dalam gambar</t>
  </si>
  <si>
    <t>SRT-081/INFRAS/KPI-SPAM-JAKARTA/04/2024</t>
  </si>
  <si>
    <t>Hasil Pemeriksaan dan Tanggapan atas Surat ABJ No. ABJ/DIR/EKS/03.24/0221 tanggal 19 Maret 2024</t>
  </si>
  <si>
    <t>ABJ/DIR/EKS/04.24/0277</t>
  </si>
  <si>
    <t>Penyampaian Laporan Persiapan Penyerahan Fasilitas Distribusi Baru Proyek Greenfield – Proyek Jatiluhur Hilir TRUNK MAIN CONNECTION PIPA HDPE Dia. 630mm PC 095 EZ 1</t>
  </si>
  <si>
    <t>DIC</t>
  </si>
  <si>
    <t>ABJ/DIR/EKS/04.24/0263</t>
  </si>
  <si>
    <t>Pengiriman Jadwal Program Rehabilitasi 2024 (Paket 44)</t>
  </si>
  <si>
    <t>ABJ/DIR/EKS/04.24/0278</t>
  </si>
  <si>
    <t>Pemberitahuan Uji Pengoperasian Paket 17 (Program 17146), Paket 22 (Program 22181, dan 22182), Paket 35 (Program 35281), dan Paket 43 (Program 43375, 43377, dan 43378)</t>
  </si>
  <si>
    <t>ABJ/DIR/EKS/04.24/0270</t>
  </si>
  <si>
    <t>Penyampaian Laporan Bulanan Kegiatan Pelaksanaan Proyek Brownfield dan Greenfield Periode Februari 2024</t>
  </si>
  <si>
    <t>ABJ/DIR/EKS/04.24/0283</t>
  </si>
  <si>
    <t>Penyampaian Justifikasi Penggunaan Pipa Steel</t>
  </si>
  <si>
    <t xml:space="preserve">maka dengan ini  ABJ menyampaikan kembali salinan surat ABJ24 0160, ABJ24 0161, ABJ24 0164, dan Risalah Rapat Koordinasi  ABJ dan KPI pada tanggal 5 April 2024 untuk dapat direview dan diperiksa oleh KPI mengenai justifikasi penggunaan pipa steel.  Mengingat hasil pemeriksaan oleh KPI merupakan bahan pertimbangan PAM JAYA dalam memberikan keputusan maka mohon bantuan KPI untuk dapat memberikan hasil review dan pemeriksaannya dalam waktu dekat kepada PAM JAYA, demi menghindari keterlambatan pelaksanaan proyek. </t>
  </si>
  <si>
    <t>ABJ/DIR/EKS/04.24/0285</t>
  </si>
  <si>
    <t>Tanggapan atas Surat KPI No.SRT-072/INFRAS/KPI-SPAM-JAKARTA/04/2024 Perihal Tanggapan atas Surat ABJ No. ABJ/DIR/EKS/03.24/0161</t>
  </si>
  <si>
    <t xml:space="preserve">ABJ menyampaikan justifikasi teknis penggunaan pipa steel sebagai pipa penghubung antara unit proses pengolahan di IPA Buaran 3 terlampir pada Lampiran 1 untuk dilakukan reviu oleh KPI.  Selain itu  ABJ juga menyampaikan notulensi rapat koordinasi ABJ-KPI tanggal 5 April 2024 dengan pembahasan terkait penggunaan pipa steel di area IPA Buaran 3 terlampir pada Lampiran 2. </t>
  </si>
  <si>
    <t>ABJ/DIR/EKS/04.24/0287</t>
  </si>
  <si>
    <t>Permintaan Tindak Lanjut atas Laporan Persiapan Penyerahan Fasilitas Distribusi Baru Proyek Greenfield</t>
  </si>
  <si>
    <t xml:space="preserve">ABJ memohon tindak lanjut dari PAM JAYA atas Laporan Persiapan Penyerahan Fasilitas Distribusi Baru Proyek Greenfield yang telah dikirimkan oleh ABJ melalui Surat ABJ 0191 dan Surat ABJ 0277, sehingga ABJ dan PAM JAYA dapat segera menandatangani Berita Acara Serah Terima Fasilitas Distribusi Baru Proyek Greenfield atau PAM JAYA menerbitkan surat keputusan yang menyatakan penyerahan dari ABJ dan penerimaan dari PAM JAYA sesuai ketentuan Pasal 10.2 Perjanjian Greenfield. </t>
  </si>
  <si>
    <t>ABJ/DIR/EKS/04.24/0257</t>
  </si>
  <si>
    <t>Penyampaian Gambar Keadaan Terpasang (As Built Drawing) Proyek Rehabilitasi Paket 09 (09068), Paket 12 (12087), Paket 30 (30224, 30227, 30229), dan Paket 42 (42330 dan 42403)</t>
  </si>
  <si>
    <t>ABD
09068, 12087, 30224, 30227, 30229, 42330, 42403</t>
  </si>
  <si>
    <t>Pauji
Yudi
Putut</t>
  </si>
  <si>
    <t>ABJ/DIR/EKS/04.24/0267</t>
  </si>
  <si>
    <t>Levi
Pauji
Hakiem
Putut</t>
  </si>
  <si>
    <t>ABJ/DIR/EKS/04.24/0272</t>
  </si>
  <si>
    <t>Shop Drawing Program Rehabilitasi Proyek Brownfield - Paket 02 (Program 02003, 02005, 02006, dan 02010), Paket 08 (Program 08061, 08063, dan 08064), Paket 21 (Program 21177), Paket 39 (Program 39298), dan Paket 42 (Program 42324, 42326, dan 42335)</t>
  </si>
  <si>
    <t>Shop Drawing
02003, 02005, 02006, 02010, 08061, 08063, 08064, 21177, 39298, 42324, 42326, dan 42335</t>
  </si>
  <si>
    <t>Pauji
Yudi
Levi
Putut
Hakiem</t>
  </si>
  <si>
    <t>ABJ/DIR/EKS/04.24/0273</t>
  </si>
  <si>
    <t>Pengiriman Ke-4 Tanggapan atas Surat PAM JAYA No. 3500/KM.02.18 Perihal Hasil Reviu Dokumen Desain Akhir Program Rehabilitasi Tahun 2024</t>
  </si>
  <si>
    <t>ABJ/DIR/EKS/04.24/0252
ABJ/DIR/EKS/04.24/0273</t>
  </si>
  <si>
    <t>terkirim 22 dokumen</t>
  </si>
  <si>
    <t>ABJ/DIR/EKS/04.24/0288</t>
  </si>
  <si>
    <t>Informasi Pekerjaan Upgrade Pumping Station IBP Halim</t>
  </si>
  <si>
    <t>- Bahwa sebagai bagian dari Rencana Rehabilitasi Aset selama 25 tahun (terhitung sejak tanggal operasi komersial fasilitas produksi eksisting) (‘Rencana Rehabilitasi 25 Tahun”), ABJ telah mengajukan usulan pembahasan Rencana Rehabilitasi 25 Tahun melalui dokumen DED RAB tahun 2024 yang telah dikirimkan dalam Surat ABJ No. ABJ/DIR/EKS/11.23/0565 tanggal 1 November 2023 perihal: Pengiriman Dokumen Desain Akhir Program Rehabilitasi Tahun 2024 (“Surat ABJ No ABJ/DIR/EKS/11.23.0565’).
- Adapun detil usulan tersebut tercantum dengan judul program Konsinyering program rehabilitasi 25 tahun (2 sesi) (nomor program 44286)</t>
  </si>
  <si>
    <t xml:space="preserve">Pengiriman Jadwal Program Rehabilitasi 2024 (Paket 44). Sebagai informasi bahwa Program Rehabilitasi 2024 untuk Paket 44 adalah bagian dari Program Rehabilitasi 25 tahun yang telah dikirimkan ABJ kepada PAM JAYA melalui surat No. ABJ/DIR/EKS/09.23/0428 dan diterima oleh PAM JAYA pada tanggal 13 September 2023. </t>
  </si>
  <si>
    <t>1. ABJ akan melakukan perawatan beberapa peralatan produksi meliputi:
a. Pengurasan Pulsator IPA Buaran 1 dan IPA Buaran 2 pada pukul 06.00 WIB - 14.00 WIB (8 Jam)
dengan detil sebagai berikut:
&gt; Pulsator No. 3 IPA Buaran 1 pada tanggal 2 Maret 2024; dan
&gt; Pulsator No. 8 IPA Buaran 2 pada tanggal 9 Maret 2024;
b. Pekerjaan yang dimaksud poin 1.a dilakukan ABJ bertujuan untuk meminimalisasi gangguan operasional pulsator sebagai dampak dari menumpuknya lumpur di dalam pulsator sehingga dapat mempengaruhi kapasitas produksi IPA Buaran 1 dan IPA Buaran 2.
c. Pada saat pengurasan masing-masing pulsator di atas maka paralel dilakukan eksekusi program rehabilitasi tahun 2023 yaitu penggantian tudung pulsator sebanyak + 105 unit;
d. Pekerjaan ini berpotensi mengakibatkan terganggunya pemompaan distribusi dan transmisi saat level reservoir rendah, dan untuk memitigasi risiko gangguan maka pekerjaan ini tetap mengacu pada kondisi air baku normal dengan debit pada kisaran 6300-6400 Ips, kualitas air baku normal
dan level reservoir minimal 2.0 m; dan
e. Sebagai bahan pertimbangan PAM JAYA, detil potensi risiko dan mitigasinya adalah sebagaimana lampiran surat ini.</t>
  </si>
  <si>
    <t xml:space="preserve">1.	Sehubungan dengan proyek SPAM Jatiluhur Hilir Upgrade Pumping Station IBP Halim, dan mengacu pada rencana percepatan pekerjaan yang direncanakan selesai pada bulan Juli 2024, maka perlu mendapat perhatian dari PAM JAYA untuk percepatannya.
2.	Beberapa hal yang perlu menjadi perhatian PAM JAYA terkait Pekerjaan Upgrade Pumping Station IBP Halim antara lain :
-	DED IBP Halim ABJ telah mengirimkan revisi DED pada tanggal 6 Desember 2023 dan mendapat respon melalui undangan rapat dengan PAM JAYA tanggal 29 Februari 2024 yang mana dari hasil rapat tersebut, ABJ diminta untuk membuat Justifikasi. Atas hal tersebut, ABJ sudah mengirimkan Justifikasinya pada tanggal 26 Maret 2024 melalui Surat ABJ 0238 namun sampai dengan tanggal surat ini, ABJ belum menerima respon lebih lanjut dari PAM JAYA; 
-	Preconstruction Meeting sudah dilaksanakan dan mendapat tanggapan terkait merek pengadaan VSD. Dalam hal ini, merek yang terpilih adalah merek Yaskawa 
-	Terkait perijinan, sampai dengan tanggal surat ini terdapat beberapa perijinan masih dalam proses di bagian instansi terkait. Mempertimbangkan urgensi pelaksanaan pekerjaan ini dan penerbitan perijinan di luar kendali ABJ dan PAM JAYA, jika diijinkan kami akan berjalan paralel dengan pengurusan ijin tersebut. </t>
  </si>
  <si>
    <t>ABJ/DIR/EKS/04.24/0290</t>
  </si>
  <si>
    <t>Pemberitahuan Pemeliharaan Sistem IT</t>
  </si>
  <si>
    <t xml:space="preserve">ABJ akan melakukan pemeliharaan sistem Informasi Teknologi (IT) dengan tujuan meningkatkan kualitas ketersediaan pelayanan sistem IT. Pemeliharaan sistem IT akan dilakukan pada Sabtu - Minggu / 27 - 28 April 2024 yang berdampak Akses Pam Jaya ke SCADA ABJ melalui webserver dan OPC tidak dapat dilakukan. </t>
  </si>
  <si>
    <t>Amin</t>
  </si>
  <si>
    <t>ABJ/DIR/EKS/04.24/0292</t>
  </si>
  <si>
    <t>Gangguan Koneksi SCADA di IPA Buaran 2 Tanggal 12, 14, 15 dan 16 April 2024</t>
  </si>
  <si>
    <t xml:space="preserve">1.	Pada tanggal 12, 14, 15 dan 16 April 2024 telah terjadi gangguan komunikasi SCADA dalam pengiriman informasi data parameter kualitas air curah mencakup parameter pH dan Warna di IPA Buaran 2.
2.	Berdasarkan informasi dari Tim Endress Hauser selaku pihak ketiga yang mengerjakan online analyzer dari ABJ, gangguan pada SCADA tersebut disebabkan terputusnya sistem komunikasi data sehingga tidak menunjukkan pembacaan pada sistem SCADA;
3.	Dampak dari gangguan tersebut mengakibatkan pembacaan parameter kualitas air curah meliputi parameter pH dan warna di IPA Buaran 2 pada SCADA tidak terbaca. Oleh karena itu, pada saat gangguan terjadi pembacaan/pengecekan untuk parameter kualitas air curah pH dan warna di IPA Buaran 2 dilakukan dengan menggunakan alat online analyzer portable;
4.	Sehubungan dengan gangguan SCADA yang terjadi di luar kendali ABJ dan berdasarkan hasil pengecekan record data pada alat online analyzer portable bahwa ABJ memenuhi target kualitas air curah untuk parameter pH dan warna sebagaimana ditentukan Perjanjian Brownfield untuk seluruh titik yang tidak terbaca/tidak terecord sebagaimana disebutkan di poin 1 di atas;
5.	Sebagai bahan pertimbangan PAM JAYA, berikut disampaikan dokumentasi pengecekan online analyzer portabel saat terjadi gangguan tersebut dan surat resmi dari Endress Hauser yang menjelaskan terkait kondisi gangguan. </t>
  </si>
  <si>
    <t>ABJ/DIR/EKS/04.24/0296</t>
  </si>
  <si>
    <t xml:space="preserve">ABJ akan melakukan perawatan beberapa peralatan produksi meliputi:  
1.	Pengurasan Pulsator No. 4 di IPA Buaran 1 pada pukul 06.00 WIB sampai dengan 14.00 WIB (8 Jam);  
2.	Pekerjaan yang dimaksud bertujuan untuk meminimalisasi gangguan operasional pulsator sebagai dampak dari menumpuknya lumpur di dalam pulsator yang mana dapat mempengaruhi kapasitas produksi IPA Buaran 1 dan IPA Buaran 2;  
3.	Pada saat pengurasan pulsator di atas maka paralel dilakukan pelaksanaan pekerjaan program rehabilitasi yaitu penggantian tudung pulsator sebanyak + 73 unit;  
4.	Pekerjaan rehabilitasi tersebut dapat berpotensi dampak ke pemompaan distribusi dan transmisi saat level reservoir rendah;  
5.	Upaya untuk memitigasi risiko gangguan saat pekerjaan rehabilitasi maka pekerjaan akan tetap mengacu pada kondisi air baku normal dengan debit pada kisaran 6300-6400 Ips, kualitas air baku normal dan level reservoir minimal 2.0 m; dan  
6.	Sebagai bahan pertimbangan PAM JAYA, detil potensi risiko dan mitigasinya adalah sebagaimana lampiran surat ini. </t>
  </si>
  <si>
    <t xml:space="preserve">452/KM.02.18/EKST/IV/2024 </t>
  </si>
  <si>
    <t>Pemeriksaan Desain Akhir SPAM Jatiluhur Hilir PC 147, PC 150, dan PC 153</t>
  </si>
  <si>
    <t xml:space="preserve">1.	Berdasarkan hasil review PAM JAYA terhadap hasil modelling SPAM Jatiluhur Hilir PC 147, PC 150, dan PC 153 yang terlampir di dalam Surel ABJ, PAM JAYA memberikan tanggapan dan/atau komentar bahwa hasil modeling tersebut perlu dilakukan revisi dengan memperhatikan:
-	Kalibrasi Model dilakukan pada flow (lps) dan tekanan (m) inlet masing-masing PC/PA dalam rentang 24 jam dan tekanan (m) pada MP (monitoring point) pada jam tertentu; dan
-	Pemodelan seluruh skenario dilakukan dalam rentang 24 jam.
2.	PAM JAYA telah menyampaikan hasil reviu terhadap DED SPAM Jatiluhur Hilir PC-147 dan PC-153 pada tanggal 23 Februari 2024, adapun untuk hasil reviu terhadap DED PC 150 kami sampaikan sebagaimana terlampir dalam surat ini.
3.	Kesimpulan hasil reviu PAM JAYA terhadap Desain Akhir yang diajukan ABJ adalah sebagai berikut: 
-	Secara teknis, DED yang disampaikan ABJ sudah sesuai dengan standar spesifikasi material dan metode konstruksi yang ada dalam Dokumen Perjanjian Kerjasama, namun secara hidrolis ABJ perlu bertanggung jawab terhadap aliran suplai di lokasi pekerjaan- pekerjaan tersebut.
-	Menimbang kebutuhan percepatan terhadap proses konstruksi, maka ABJ dapat memulai tahap konstruksi pekerjaan SPAM Jatiluhur Hilir PC-147, PC-150, dan PC-153 berdasarkan Desain Akhir yang diajukan, namun dengan memperhatikan hasil analisa hidrolis ABJ yang belum dapat direkomendasikan oleh PAM JAYA, maka kami meminta ABJ melakukan evaluasi berkelanjutan pada PC-PC sasaran Sambungan Rumah (SR) terkait dengan bertambahnya suplai secara bertahap sehingga menjamin air terdistribusi merata sampai akhir proyek.
-	Selain itu, ABJ berkewajiban untuk melakukan tindakan perbaikan guna mengoptimalkan pemenuhan layanan dengan program perkuatan jaringan pada daerah-daerah serapan suplai dan pengembangan SR baru. </t>
  </si>
  <si>
    <t>169/S-SCM/DIR/III/2024</t>
  </si>
  <si>
    <t>Surat Pemberitahuan Pekerjaan Paket 24 dan 43 Rehabilitasi Filter dan Epoxy 14 Bak WTP Pejompongan 2 - Cyclical</t>
  </si>
  <si>
    <t xml:space="preserve">1.	Bahwa BPM telah melakukan pemesanan barang berupa Pengadaan Pekerjaan Paket 24 &amp; 43 Rehabilitasi Filter &amp; Pekerjaan Epoxy 14 Bak (WTP Pejompongan 2) 
2.	Durasi pekerjaan adalah 140 Hari terhitung 3 hari dari Precon (dengan Metode Kerja membuka 2  Bak Filter) </t>
  </si>
  <si>
    <t>174/S-SCM/DIR/III/2024</t>
  </si>
  <si>
    <t>Surat Pemberitahuan Pekerjaan Paket 44 Program 44132 Penggantan 20 Motor Wash Drain Sluice Gate di Pulogadung</t>
  </si>
  <si>
    <t>1.	Bahwa BPM telah melakukan pemesanan barang dan jasa berupa Penggantian 20 Motor Wash Drain Sluice Gate di Pulogadung Paket 44 Program 44134.
2.	Rencana durasi pengiriman pekerjaan selama 20 minggu setelah PCM dan Approval Material</t>
  </si>
  <si>
    <t>175/S-SCM/DIR/III/2024</t>
  </si>
  <si>
    <t>Surat Pemberitahuan Pekerjaan Program 44133 Penggantian 20 Unit Influent Sluice Gate Motorize Valve di Pulogadung</t>
  </si>
  <si>
    <t xml:space="preserve">1.	Bahwa BPM telah melakukan pemesanan barang dan jasa berupa Penggantian 20 Unit Influent Sluice Gate Motorize Valve di Pulogadung Paket 44 Program 44133
2.	Rencana durasi pengiriman pekerjaan selama 20 minggu setelah PCM dan Approval Material </t>
  </si>
  <si>
    <t>176/S-SCM/DIR/III/2024</t>
  </si>
  <si>
    <t>Surat Pemberitahuan Pengadaan Upgrade Pumping Station di Jatiluhur Timur CDC 1</t>
  </si>
  <si>
    <t xml:space="preserve">1.	Bahwa BPM telah melakukan pemesanan barang dan jasa atas Pengadaan Upgrade Pumping Station di Jatiluhur Timur CDC 1 dengan pembelian item Kabel LV Control power VSD dan terminasi beserta jasa instalasi Kabel LV Control Power VSD dan terminasi.  
2.	Pekerjaan tambah VSD CDC. </t>
  </si>
  <si>
    <t>177/S-SCM/DIR/III/2024</t>
  </si>
  <si>
    <t>Surat Pemberitahuan Pekerjaan Paket 44 Program 44011 Penggantian Tudung (Stilling Naffle) Pulsator di Buaran</t>
  </si>
  <si>
    <t xml:space="preserve">1.	Bahwa BPM telah melakukan pemesanan barang dan jasa berupa Penggantian tudung (stilling Naffle) Pulsator di Buaran Paket 44 Program 44011
2.	Rencana durasi pengiriman pekerjaan selama 30 Bulan : 2 Bulan Pabrikasi dan 1 Bulan. </t>
  </si>
  <si>
    <t>178/S-SCM/DIR/III/2024</t>
  </si>
  <si>
    <t>Surat Pemberitahuan Pemesanan Steel Pipe Epoxy 410 mikron DN300 di Karian Hilir</t>
  </si>
  <si>
    <t xml:space="preserve">1.	Bahwa BPM telah melakukan pemesanan Steel Pipe Epoxy 410 mikron DN300 yang akan dialokasikan untuk proyek milik ABJ di Karian Hilir;
2.	Total keseluruhan qty yang di order 11 batang
3.	Pelaksanaan Installasi Steel Pipe Coating Epoxy mengikuti jadwal tim project di site P35 Husain Sastranegara
4.	Estimasi kedatangan Fitting HDPE selambat-lambatnya 1 April 2024 </t>
  </si>
  <si>
    <t>179/S-SCM/DIR/III/2024</t>
  </si>
  <si>
    <t>Surat Pemberitahuan Pekerjaan Pemasangan Pipa Golden Palm dan Citra di Karian Hilir</t>
  </si>
  <si>
    <t xml:space="preserve">1.	Bahwa BPM telah melakukan pemesanan Jasa Pekerjaan Pemasangan Pipa yang akan dialokasikan  untuk proyek milik ABJ di Karian Hilir; 
2.	Pelaksanaan Pemasangan Pipa mengikuti jadwal tim project di site P35 Husain Sastranegara  
3.	Estimasi mulai pekerjaan selambat-lambatnya 1 April 2024 </t>
  </si>
  <si>
    <t>193/S-SCM/DIR/IV/2024</t>
  </si>
  <si>
    <t>Surat Pemberitahuan Pengadaan Upgrade Pumping Station Material di Jatiluhur Timur</t>
  </si>
  <si>
    <t>1.	Bahwa BPM telah melakukan pemesanan barang atas pengadaan Upgrade Pumping Station Meterial
2.	Proses pabrikasi selama 10-14 hari after PO</t>
  </si>
  <si>
    <t>199/S-SCM/DIR/IV/2024</t>
  </si>
  <si>
    <t>Surat Pemberitahuan Pemesanan dan Penggantian Jembatan Timbang WTP Pulogadung</t>
  </si>
  <si>
    <t xml:space="preserve">1.	Bahwa BPM telah melakukan pemesanan barang berupa Pengadaan dan Pemasangan Jembatan Timbang Include dengan Software, Komputer dan Printer. yang akan dialokasikan untuk proyek milik ABJ di Project Cyclical - WTP Pulogadung;  
2.	Durasi Pekerjaan selama 3-4 Minggu, dimulai dari Persetujuan Materia! </t>
  </si>
  <si>
    <t>200/S-SCM/DIR/IV/2024</t>
  </si>
  <si>
    <t>Surat Pemberitahuan Pemesanan Pipa Steel Galvanis di Karian</t>
  </si>
  <si>
    <t xml:space="preserve">1.	Bahwa BPM telah melakukan pemesanan barang berupa Pengadaan Pipa Steel Galvanis 1 1/4 yang  akan dialokasikan untuk proyek milik ABJ di Karian
2.	Total keseluruhan qty yang di order sebanyak 3126 Meter
3.	Estimasi kedatangan material 19 april 2024. </t>
  </si>
  <si>
    <t>106/S-SCM/DIR/II/2024</t>
  </si>
  <si>
    <t>Material NC Karian Hilir</t>
  </si>
  <si>
    <t xml:space="preserve">1.	Bahwa BPM telah melakukan pemesanan barang berupa Pengadaan material NC untuk proyek milik ABJ di Karian Hilir (Detail terlampir);  
2.	Pelaksanaan pengiriman material serta alokasi material akan diatur oleh Tim Logistik dan Tim Project Karian. </t>
  </si>
  <si>
    <t>123/S-SCM/DIR/II/2024</t>
  </si>
  <si>
    <t>Penggantian khlorinator no 2 dan 7</t>
  </si>
  <si>
    <t xml:space="preserve">1.	Bahwa BPM telah melakukan pemesanan berupa Penggantian klorinator No. 2 dan 7 yang akan dialokasikan untuk proyek milik ABJ di Buaran Paket 43 Program 43399.
2.	Estimasi kedatangan material 15 Mei 2024 </t>
  </si>
  <si>
    <t>124/S-SCM/DIR/II/2024</t>
  </si>
  <si>
    <t>Pengadaan dan Penggantian Compressor dan Air Dryer di Pejompongan 2</t>
  </si>
  <si>
    <t xml:space="preserve">1.	Bahwa BPM telah melakukan pemesanan berupa Pengadaan dan Penggantian Compressor dan Air Dryer yang akan dialokasikan untuk proyek milik ABJ di Pejompongan 2 Paket 43 Program 43417
2.	Estimasi kedatangan material 12 Juni 2024 </t>
  </si>
  <si>
    <t>125/S-SCM/DIR/II/2024</t>
  </si>
  <si>
    <t>Paket 43 Panel VSD Unit untuk Pompa Service Water</t>
  </si>
  <si>
    <t xml:space="preserve">1.	Bahwa BPM telah melakukan pemesanan barang dan jasa berupa pekerjaan Pengadaan Panel VSD 3 Unit untuk keperluan Pompa Service Water pada Paket 43. 
2.	Rencana durasi pengiriman pekerjaan selama 7 Minggu setelah approval Drawing (Material dan Jasa). </t>
  </si>
  <si>
    <t>126/S-SCM/DIR/II/2024</t>
  </si>
  <si>
    <t>Paket 43416 Panel VSD3  Unit untuk Pompa Service Water</t>
  </si>
  <si>
    <t xml:space="preserve">1.	Bahwa BPM telah melakukan pemesanan barang dan jasa berupa pekerjaan Pengadaan 3 Unit VSD untuk Pompa Service Water yang berlokasi di WIP Pejompongan 2 pada Paket 43 Program 43416.
2.	Rencana durasi pengiriman pekerjaan selama 7 Minggu setelah approval Drawing (Material dan  Jasa). </t>
  </si>
  <si>
    <t>127/S-SCM/DIR/II/2024</t>
  </si>
  <si>
    <t>Paket 43 VSD Mixer beserta Box Panel dengan Aksesoris 6 lot (Accelator)</t>
  </si>
  <si>
    <t xml:space="preserve">1.	Bahwa BPM telah melakukan pemesanan barang dan jasa berupa pekerjaan Pengadaan VSD Mixer beserta Box Panel dengan Aksesoris 6 Lot (Accelator) pada Paket 43. 
2.	Rencana durasi pengiriman pekerjaan selama 20 Minggu setelah Approval Drawing (Material dan  Jasa) </t>
  </si>
  <si>
    <t>128/S-SCM/DIR/II/2024</t>
  </si>
  <si>
    <t>Paket 44252 Penggantian Panel MCC2</t>
  </si>
  <si>
    <t>SRT-084/INFRAS/KPI-SPAM-JAKARTA/04/2024</t>
  </si>
  <si>
    <t>Hasil Pemeriksaan dan Tanggapan atas Surat ABJ No. ABJ/DIR/EKS/03.24/0216</t>
  </si>
  <si>
    <t xml:space="preserve">1.	Agar ukuran gambar disesuaikan secara proposiaonal dengan ukuran kertas;  
2.	Nilai Inflasi tidak dapat dimasukan ke dalam RAB karena sudah menjadi bagian dalam Financial Model pada Perjanjian Kerja Sama Induk;  
3.	KPI meminta file Analisa Hidrolis dalam bentuk Save As format EPANET; 
4.	Catatan-catatan di atas dapat diperbaiki pada Shop Drawing;  
5.	Terlampir Dokumen DED &amp; RAB PPKK Kebon Kosong - Paket 3 (Revisi 04) yang telah diparaf KPI. </t>
  </si>
  <si>
    <t>SRT-085/INFRAS/KPI-SPAM-JAKARTA/04/2024</t>
  </si>
  <si>
    <t>Pengiriman DED dan RAB Hasil Pemeriksaan Dokumen Desain Akhir Program Rehabilitasi Tahun 2024</t>
  </si>
  <si>
    <t xml:space="preserve">1.	Dalam surat KPI No. SRT-074, Lampiran 4 terlampir dokumen Desain Akhir Detailed Engineering Design (DED) Proyek Rehabilitasi Kode Program 43388 Pemasangan VSD Untuk Pompa Backwash WTP Pejompongan 2, namun seharusnya dokumen yang dimaksud adalah dokumen DED Proyek Rehabilitasi Kode Program 44088 Rehabilitasi Pompa transfer lumpur 13,5 kw No.1 Decanter Noxon;  
2.	Oleh karena itu, dengan ini KPI mengkonfirmasi bahwa dokumen yang dimaksud dalam lampiran 4 surat KPI No. SRT-074 adalah dokumen DED Proyek Rehabilitasi Kode Program 44088 Rehabilitasi Pompa transfer lumpur 13,5 kw No.1 Decanter Noxon (terlampir lampiran 3); 
3.	Terlampir Dokumen DED dan RAB Desain Akhir Proyek Percepatan Rehabilitasi Tahun 2023 yang sudah diparaf/diketahui oleh KPI. </t>
  </si>
  <si>
    <t>SRT-091/INFRAS/KPI-SPAM-JAKARTA/04/2024</t>
  </si>
  <si>
    <t>Penyampaian Laporan Bulanan Periode Maret 2024 Konsultan Pengawas Independen Sistem Penyediaan Air Minum DKI Jakarta</t>
  </si>
  <si>
    <t>e-6228/KM.02.07</t>
  </si>
  <si>
    <t>Sanksi Denda atas Kegagalan Kinerja bulan Januari dan Febuari 2024</t>
  </si>
  <si>
    <t>ABJ/DIR/EKS/04.24/0302</t>
  </si>
  <si>
    <t>Gangguan Pembacaan Sisa Klor Akibat Pekerjaan Rehabilitasi Pompa Dosing Sistem Neutralisasi dan Klorinasi (Penggantian Gas Monitoring Sistem) di IPA Pejompongan 1</t>
  </si>
  <si>
    <t xml:space="preserve">1.	Saat ini, di IPA Pejompongan 1 sedang berlangsung pekerjaan program rehabilitasi berupa Pekerjaan Rehabilitasi Pompa Dosing Sistem Neutralisasi dan Klorinasi, yang mana salah satu item pekerjaannya adalah Penggantian Gas Monitoring System di area gedung Klorin;
2.	Pemasangan Gas Monitoring System Complete with sensor ("Sistem GMS”) yang baru telah selesai dilaksanakan pada tanggal 29 Maret 2024;
3.	Meskipun Sistem GMS baru sudah terpasang tetapi sistem GMS lama belum sepenuhnya di-disable dikarenakan sistem GMS baru belum di lakukan tes fungsi operasi sehingga sistem GMS lama masih stand by/ belum dimatikan;
4.	Pada tanggal 6 April 2024, sistem GMS lama men-trigger safety valve untuk menutup tanpa ada indikasi / alarm sehingga klorin yang masuk menjadi terhenti, dan terjadi kegagalan pemenuhan parameter kualitas sisa klorin dengan nilai dibawah 0.8 ppm dalam rentang jam 07.45 WIB sampai dengan jam 08.15 WIB;
5.	Kondisi poin 4 diatas baru diketahui pada saat alarm klorin low muncul di SCADA dan diketahui lebih lanjut setelah dicek langsung ke lapangan;
6.	Selanjutnya dilakukan mitigasi melalui pengecekan ulang terhadap Sistem GMS baru dan GMS lama, kemudian sistem GMS lama di off / dimatikan sehingga saat ini yang beroperasi hanya dengan Sistem GMS baru </t>
  </si>
  <si>
    <t xml:space="preserve">1.	Bahwa BPM telah melakukan pemesanan barang dan jasa berupa pekerjaan Penggantian Panel MCC2 (Panel Temporary untuk SDS WTP Penjompongan 2) untuk Paket 44 kode program 44252.
2.	Rencana durasi pengiriman pekerjaan selama 6 Minggu setelah approval Drawing. </t>
  </si>
  <si>
    <t>rutin di laporan bulanan dan kuartal</t>
  </si>
  <si>
    <t>ABJ/DIR/EKS/04.24/0293</t>
  </si>
  <si>
    <t>Pengiriman Risalah Rapat Pre Construction Meeting Periode 01 – 05 April 2024</t>
  </si>
  <si>
    <t>ABJ/DIR/EKS/04.24/0294</t>
  </si>
  <si>
    <t>Penyampaian Gambar Keadaan Terpasang (As Built Drawing) Proyek Rehabilitasi Paket 30 (Program 30225, 30231) dan Paket 35 (Program 35280)</t>
  </si>
  <si>
    <t>ABD
30225, 30231, 35280</t>
  </si>
  <si>
    <t>ABJ/DIR/EKS/04.24/0298</t>
  </si>
  <si>
    <t>Permohonan Persetujuan Terkait Uji Coba Operasional Meter Air Dengan Add-On Pembacaan Digital</t>
  </si>
  <si>
    <t xml:space="preserve">ABJ mengajukan permohonan persetujuan PAM JAYA untuk melakukan uji coba operasi meter air sesuai dengan spesifikasi meter air dengan opsi 3 jenis teknologi pembacaan meter digital yaitu Lorawan, Radio Frequency (RF), dan Narrowband loT (NB-loT), dimana  teknologi pembacaan ini akan dipadankan dengan meter air mekanik yang akan dipasok oleh 2 vendor sebagai opsi.  Sehubungan dengan pelaksanaan uji coba meter air tersebut, ABJ meminta kesediaan PAM JAYA menginformasikan ke ABJ mengenai area dan daftar pelanggan untuk dilakukannya uji coba tersebut. </t>
  </si>
  <si>
    <t>ABJ/DIR/EKS/04.24/0289</t>
  </si>
  <si>
    <t>Informasi Penerimaan Pipa DCI</t>
  </si>
  <si>
    <t xml:space="preserve">ABJ menginformasikan bahwa sampai dengan tanggal 31 Maret 2024 pipa DCI yang telah tiba di Pelabuhan Tanjung Priok melalui proses impor oleh kontraktor EPC, BPM adalah 7737 meter atau 1337 batang. Sebagian besar diantaranya (94%) telah berada di Gudang BPM, yang berlokasi di Cikampek dan Bekasi. Sementara sisanya (6%) masih tertahan di Pelabuhan Tanjung Priok karena pembatasan transportasi saat periode Lebaran.  Sebagai bahan referensi PAM JAYA, berikut kami lampirkan dokumen terkait penerimaan pipa DCI tersebut. </t>
  </si>
  <si>
    <t>ABJ/DIR/EKS/04.24/0301</t>
  </si>
  <si>
    <t>Tanggapan Atas Surat PAM JAYA No 5961/KM.02.18 Terkait Persetujuan Desain Akhir Perluasan Jaringan Infill</t>
  </si>
  <si>
    <t xml:space="preserve">1.	Bahwa sehubungan dengan persetujuan Desain Akhir perluasan jaringan infil oleh PAM JAYA sebagaimana poin 1 dalam Surat PAM JAYA No. 5961/KM.02.18, ABJ siap untuk melaksanakan pekerjaan proyek perluasan jaringan infill Jl. Pluit Raya dengan jadwal pelaksanaan konstruksi dan lokasi infil sebagaimana terlampir pada Lampiran 1 dan Lampiran 2 surat ini; dan  
2.	Data pendukung sebagaimana permintaan PAM JAYA di poin 4 dalam Surat PAM JAYA No. 5961/KM.02.18 akan dikirimkan ABJ melalui surat elektronik ke  SekretariatProyekBundling@pamjaya.co.id. </t>
  </si>
  <si>
    <t>SRT-086/INFRAS/KPI-SPAM-JAKARTA/04/2024</t>
  </si>
  <si>
    <t>Tanggapan atas Surat ABJ No. ABJ/DIR/EKS/04.24/0283 terkait Justifikasi Penggunaan Pipa Steel</t>
  </si>
  <si>
    <t xml:space="preserve">1.	Bahwa jenis pipa yang diatur dalam Lampiran 9 PKS Greenfield adalah DCIP dan HDPE; 
2.	Namun, dalam pekerjaan SPAM terdapat jenis pipa lain sesuai dengan standard AWWA C200 yang banyak digunakan. Beberapa jenis pipa yang biasa digunakan pada proyek pekerjaan dan memenuhi standard AWWA antara lain: DCIP, Steel, GRP, FR, HDPE dan PVC. Untuk pipa berukuran besar (&gt; 1000 mm) umumnya hanya tersedia pada pipa jenis GRP, FRP, DCIP dan Steel; 
3.	Penggunaan "thrust block" merupakan keharusan disetiap perubahan arah aliran untuk menahan gaya dorong fluida di dalam pipa, dan ini berlaku untuk semua jenis pipa khususnya pipa pada sistem penyediaan air minum; 
4.	Penyambungan dengan las (welding) membutuhuhkan keahlian operator (welder) yang berpengalaman, khususnya untuk pipa metal berukuran besar. Disamping itu perlu pekerjaan tambahan berupa pelapisan bagian dalam pipa dengan cara antara lain: 4a. Coatings: dengan menggunakan protective coatings seperti epoxy, polyethylene, atau zinc pada permukaan pipa sehingga membentuk lapisan pelindung bagian luar pipa; 4b. Cathodic Protection: perlindungan secara katodik; 4c. Lining/pelapisan: menggunakan lapisan bagian dalam pipa untuk mencegah bahan-bahan yang korosif dan abrasive terhadap bagian dalam pipa; 4d. Chemical Inhibitors: menambahkan bahan kimia selama transportasi pipa untuk menghindari korosi; 4e. Regular Maintenance: diperlukan jadwal pemeliharaan yang lebih banyak untuk mendeteksi kemungkinan terjadinya korosi pada pipa;
5.	ABJ dalam perencanaan penggunaan pipa selain DCIP untuk air baku dan olahan pada instalasi Buaran 3 Hulu - Hilir, agar menyampaikan gambar rencana, isometric, berikut perlengkapan pipa, fitting dan aksesoris serta RAB. 
6.	Dengan alasan tersebut diatas, maka KPI menyerahkan keputusan pada PAM JAYA untuk penggunaan pipa pengganti selain DCIP dengan pipa yang banyak diterapkan pada proyek pekerjaan SPAM dan telah memenuhi spesifikasi standard AWWA C200. </t>
  </si>
  <si>
    <t>SRT-087/INFRAS/KPI-SPAM-JAKARTA/04/2024</t>
  </si>
  <si>
    <t>Koreksi atas Surat KPI No. SRT-057/INFRAS/KPI-SPAM-JAKARTA/03/2024 perihal Tanggapan atas Surat Pemberitahuan Dari Xinxing tentang Pipa DCIP dari Gouming dan Taiming</t>
  </si>
  <si>
    <t>ABJ/DIR/EKS/03.24/0247
SRT-087/INFRAS/KPI-SPAM-JAKARTA/04/2024</t>
  </si>
  <si>
    <t xml:space="preserve">1.	Dengan telah tercantumnya logo PAM JAYA pada semua pipa DCIP yang di impor dari China KPI menganggap bahwa PAM JAYA telah mengetahui pengadaan pipa DCIP dari pabrikan yang berasal dari China;  
2.	Merujuk kepada pasal 1, Definisi, Interpretasi dan Dokumen pada PKS Greenfield dimana Pihak Kedua memiliki Kontraktor Kontruksi berdasarkan Kontrak Konstruksi untuk melaksanakan desain, rekayasa, pengadaaan, kontruksi, pengujian dan/atau Uji Komisioning dari Fasilitas Baru;  
3.	Butir 2) diatas merupakan hak dan wewenang Kontraktor Konstruksi dari Pihak Kedua (ABJ); 
4.	Berdasarkan hal tersebut diatas, maka bersama surat ini KPI mengoreksi kalimat dalam surat KPI No. SRT-057 perihal Tanggapan atas Surat Pemberitahuan Dari Xinxing tentang Pipa DCIP dari Gouming dan Taiming tanggal 15 Maret 2024, bahwa kami menyerahkan penilaian ini kepada PAM JAYA sepanjang hal tersebut sesuai dengan spesifikasi yang terdapat dalam DED dan mengikuti klausul-klausul yang tercantum dalam PKS;  
5.	KPI akan tetap melaksanakan pengawasan dalam pelaksanaan pemasangan pipa tersebut diatas sebagaimana tugas pokok dan fungsi KPI dalam Proyek Bundling ini. </t>
  </si>
  <si>
    <t>SRT-088/INFRAS/KPI-SPAM-JAKARTA/04/2024</t>
  </si>
  <si>
    <t>Tanggapan terkait Perubahan Metode Pemasangan Pipa DCIP Air Baku Buaran 3 Hulu - Hilir</t>
  </si>
  <si>
    <t>SRT-001/INFRAS/KPI-SPAM-JAKARTA/01/2024
SRT-088/INFRAS/KPI-SPAM-JAKARTA/04/2024</t>
  </si>
  <si>
    <t xml:space="preserve">1.	Bahwa berdasarkan Lampiran 9 PKS Greenfield terkait Spesifikasi Desain metode pemasangan pipa untuk Fasilitas Produksi Baru dan Fasilitas Produksi Jaringan Distribusi Baru untuk pipa berukuran lebih besar dari 700 mm adalah dengan metode Trenchless, sehingga pemasangan pipa “harus” menggunakan metoda “Trenchless” untuk pipa dengan diameter lebih besar dari 700 mm;  
2.	Namun, berdasarkan hasil evaluasi Manajemen Rekayasa Lalu lintas Dinas Pemerintah Kota Bekasi pada Surat Dinas Perhubungan Pemerintah Kota Bekasi No. 551.1/1106/Dishub yang terlampir pada lampiran surat ABJ23 0711, pemasangan pipa memungkinkan dilakukan dengan menggunakan metode Trencehless dan Open Cut;  
3.	KPI meminta ABJ untuk menjawab dan menindaklanjuti poin 2 pada surat KPI No. SRT 001 dengan menyampaikan jalur pipa Trenchless dan titik pit Jacking yang akan direncanakan sepanjang Buaran 3 Hulu - Hilir;  
4.	Oleh karena itu, sesuai dengan surat KP! No. SRT 001 maka KPI menyerahkan sepenuhnya kepada pihak PAM JAYA untuk segera memutuskan dan memberikan jawaban atau persetujuan atas perubahan metode pemasangan pipa Buaran 3 Hulu - Hilir menjadi metode Trenchless dan Open Cut dengan mempertimbangkan dan mengacu pada surat dari Dinas Perhubungan Pemerintah Kota Bekasi No. 551.1/1106/Dishub. </t>
  </si>
  <si>
    <t>SRT-089/INFRAS/KPI-SPAM-JAKARTA/04/2024</t>
  </si>
  <si>
    <t>Tanggapan atas Surat ABJ No. ABJ/DIR/EKS/04.24/0285 terkait Justifikasi Teknis Penggunaan Material Pipa Steel untuk Pipa Penghubung antara Unit Proses Pengolahan Proyek Buaran 3 Hulu</t>
  </si>
  <si>
    <t xml:space="preserve">1.	Bahwa jenis material Pipa Transmisi dan Distribusi Air Minum yang diatur dalam Lampiran 9 PKS Greenfield adalah DCIP untuk Pipa DN&gt;= 700 mm dan HDPE Pipa DN&lt; 700 mm. Sedangkan untuk penggunaan pipa di dalam IPA tidak diatur didalam PKS;  
2.	Pada SPAM terdapat beberapa jenis pipa lain yang umum digunakan sesuai dengan standard AWWA C200 antara lain: DCIP, Steel, GRP, FR, HDPE dan PVC; 
3.	Penggunaan pipa Steel sebagai pipa penghubung antara unit proses di IPA Buaran 3 dapat menjadi pertimbangan alternatif sepanjang pipa Steel tersebut dilapisi dengan lapisan katodik bagian luar dan bagian dalam pipa untuk menahan korosifitas terhadap pipa (Sumber: Water Treatment Plant Design, AWWA 4" Edition). Penggunaan pipa Steell baja lebih flexibel dalam hal penyesuaian bentuk lintasan pipa pada kondisi area IPA dari pada jenis pipa lainnya;  
4.	Berdasarkan hal tersebut di atas, dikarenakan pengaturan mengenai pipa Steel tidak diatur dalam Lampiran 9 PKS dan KPI memahami mengenai penggunaan pipa Steel di IPA sebagai salah satu alternatif jenis pipa yang dapat digunakan sebagai pipa penghubung, maka keputusan atas penggunaan pipa Steel kami serahkan sepenuhnya kepada PAM Jaya dengan tetap mempertimbangkan masukan dari KPI. </t>
  </si>
  <si>
    <t>ABJ/DIR/EKS/04.24/0300</t>
  </si>
  <si>
    <t>1.	Pada tanggal 27 April 2024 jam 22:00 WIB sampai dengan 28 April 2024 jam 02:00 WIB, ABJ akan melakukan pekerjaan rehabilitasi berupa penggantian peralatan produksi yang mana kegiatan tersebut menyebabkan pemadaman listrik di area IPA Pulogadung. 
2.	Adapun diinformasikan bahwa pekerjaan rehabilitasi untuk penggantian peralatan produksi yang dimaksud adalah : 2a. Penggantian panel 20 kV - Kode Program 13128 - 13130. 2b. Penggantian PLC (Existing PLC Siemens S7-300 Series) dan HMI - Kode Program 12090. 2c. Rehabilitasi Trafo No. 1 dan 2 Substation - Kode Program 44139. 2d. Upgrade Scada Integration - Kode Program 42335. 
3.	Kegiatan sebagaimana dimaksud poin 1 dan 2 di atas, memerlukan pemadaman listrik lokal selama +4 jam yang terdiri dari 15 menit untuk proses shut-down system, 3 jam 45 menit aktivitas pekerjaan inti dan 15 menit proses start up system. Dimana pada jam 02:00 pompa pertama diperkirakan sudah beroperasi dan akan di ikuti pompa lainnya secara bertahap. Selama proses pemadaman listrik berlangsung maka proses produksi di IPA Pulogadung juga akan terhenti.
4.	Sebagai bahan pertimbangan PAM JAYA, mitigasi risiko yang dipersiapkan oleh ABJ</t>
  </si>
  <si>
    <t>585/KM.03.04/EKST/IV/2024</t>
  </si>
  <si>
    <t>Penerapan Aspek Keselamatan dan Kesehatan Kerja (K3) pada Proyek Rehabilitasi dan Konstruksi Bundling ABJ</t>
  </si>
  <si>
    <t xml:space="preserve">ABJ diminta:
1.	Bertanggung jawab atas kerugian dampak dari Insiden sebagaimana diatur dalam Pasal 7.11 Perjanjian Brownfiled jo. 8.11. Perjanjian Greenfield.
2.	Bertanggung jawab untuk memastikan bahwa seluruh pekerjaan terkait pelaksanaan Dokumen PKS yang dilaksanakan tetap berjalan dengan aman dan terkendali secara K3 sesuai dengan ketentuan Peraturan Peundang-Undangan yang berlaku dan menjamin tidak adanya kecelakaan kerja dikemudian hari dan penyakit akibat kerja yang mungkin terjadi.
3.	Menginfomasikan dan melakukan pemberitahuan kepada PAM JAYA dalam jangka waktu sesingkat-singkatnya atas setiap kejadian yang berhubungan terkait K3 termasuk diantaranya namun tidak terbatas pada kecelakaan kerja dan penyakit akibat kerja yang mungkin terjadi dari setiap Pekerjaan terkait Pelaksanaan Dokumen PKS (apabila ada).  
4.	Menyampaikan tata cara tindaklanjut pelanggaran K3 yang dilakukan oleh ABJ untuk disepakati oleh PAM JAYA, apabila ditemukan temuan pelanggaran K3 oleh Perwakilan PAM JAYA. 
5.	Menyampaikan Buku Pedoman Safety ABJ, Program Safety ABJ &amp; Sub Contractor, dokumen HIRADC/JSA, metode kerja, data sertifikasi Personil Safety Officer ABJ &amp; Safety Officer Sub.contractor, terkait pekerjaan di lapangan untuk semua pekerjaan Perjanjian Brownfield dan Perjanjian Greenfield yang saat ini sedang berjalan. </t>
  </si>
  <si>
    <t>ABJ/DIR/EKS/04.24/0299</t>
  </si>
  <si>
    <t>Laporan Kegiatan Proyek Buaran 3 Hulu Periode Maret 2024 (Laporan Harian, Mingguan, dan Bulanan)</t>
  </si>
  <si>
    <t>ABJ/DIR/EKS/04.24/0305</t>
  </si>
  <si>
    <t>Gangguan Pasokan Listrik dari PLN ke IPA Pejompongan 2 Tanggal 20 Maret 2024</t>
  </si>
  <si>
    <t xml:space="preserve">1.	ABJ menginformasikan bahwa pada tanggal 20 Maret 2024 Pukul 11:15 WIB sampai dengan pukul 12:18 WIB, telah terjadi gangguan pasokan listrik dari PLN ke IPA Pejompongan 2 yang berdampak dan mengakibatkan berhenti sistem operasi pompa distribusi. 
2.	Gangguan listrik sebagaimana dimaksud poin 1 berupa trip pada Panel Schneider SM6 outgoing TRI Trafo 6000 Kva 20Kv/5,5 Kv dan trip pada Panel Incomer ABB Unigear yang mana mengakibatkan semua pompa distribusi di IPA Pejompongan 2 berhenti beroperasi.
3.	Berdasarkan histori dari panel, terdapat alarm dengan kode 27 yang mana mengindikasikan terjadinya Under Voltage. Dengan demikian, nampak jelas bahwa penyebab padam listrik di IPA Pejompongan 2 adalah adanya kedip listrik/trip dari PLN. 
4.	Sistem operasi di IPA Pejompongan 2 kembali beroperasi secara normal mulai pukul jam 12:18 WIB;
5.	Adapun gangguan suplai pasokan lisrik dari PLN tersebut berdampak ketidaktercapaian aktual pressure output Manifold line terhadap target Pumping Regime di 5 Titik yaitu pada Pukul 11:15 WIB, Pukul 11:30 WIB, Pukul 11:45 WIB, Pukul 12:00 WIB, dan Pukul 12:15 WIB, dengan rerata pencapaian 19,7% dari target Pumping Regime. 
6.	Sebagai bahan pertimbangan PAM JAYA, berikut disampaikan bukti koordinasi perwakilan ABJ dan PAM JAYA terkait kejadian gangguan pasokan listrik dari PLN ini beserta hasil pengukuran dan investigasi bersama ABJ dan PAM JAYA, beserta vendor Panel. </t>
  </si>
  <si>
    <t>ABJ/DIR/EKS/04.24/0304</t>
  </si>
  <si>
    <t>Pengiriman Ke-5 Tanggapan atas Surat PAM JAYA No. 3500/KM.02.18 Perihal Hasil Reviu Dokumen Desain Akhir Program Rehabilitasi Tahun 2024</t>
  </si>
  <si>
    <t>Mengirimkan 8 dokumen perbaikan paket 44</t>
  </si>
  <si>
    <t>SRT-083/INFRAS/KPI-SPAM-JAKARTA/04/2024</t>
  </si>
  <si>
    <t>Pengiriman DED dan RAB Hasil Pemeriksaan Dokumen Desain Akhir Proyek Percepatan Rehabilitasi Tahun 2023</t>
  </si>
  <si>
    <t>SRT-068/INFRAS/KPI-SPAM-JAKARTA/03/2024
SRT-083/INFRAS/KPI-SPAM-JAKARTA/04/2024</t>
  </si>
  <si>
    <t xml:space="preserve">KPI menyampaikan Dokumen DED dan RAB Desain Akhir Proyek Percepatan Rehabilitasi Tahun 2023 yang sudah diparaf/diketahui oleh KPI. </t>
  </si>
  <si>
    <t>SRT-092/INFRAS/KPI-SPAM-JAKARTA/04/2024</t>
  </si>
  <si>
    <t>Hasil Pemeriksaan dan Tanggapan atas Surat ABJ No. ABJ/DIR/EKS/03.24/0223 tentang DED dan RAB Trunk Main Buaran 3 Hilir – Desain Dasar</t>
  </si>
  <si>
    <t xml:space="preserve">1.	Terlampir hasil pemeriksaan dokumen DED dan RAB Trunk Main Buaran 3 Hilir - Desain Dasar; 
2.	Daftar isi gambar belum ada;  
3.	Key Map Induk belum ada;  
4.	Anchor Bold di Bend 45 agar diperiksa kembali;  
5.	Pada bagian gambar Pagar Pengaman Proyek agar ditambahkan gambar detail pondasi Pagar, seperti ukuran panjang, lebar dan tinggi Pagar berikut jenis material yang digunakan dan mengacu pada Keputusan Direksi PAM JAYA No. 69 Tahun 2024 Tentang Standar Spesifikasi Teknis Peralatan Pengamanan Pekerjaan Jaringan Perpipaan;  
6.	Agar diseragamkan format gambar mengacu pada standar penggambaran DED wilayah Barat, sesuai Risalah Rapat tanggal 22 dan 29 Februari 2024;  
7.	Nilai Inflasi tidak dapat dimasukan ke dalam RAB karena sudah menjadi bagian dalam Financial Model pada Perjanjian Kerja Sama Induk; 
8.	KPI meminta file Analisa Hidrolis dalam bentuk Save As format EPANET; 
9.	Catatan-catatan di atas dapat diperbaiki pada Shop Drawing. </t>
  </si>
  <si>
    <t>ABJ/DIR/EKS/04.24/0303</t>
  </si>
  <si>
    <t>Undangan Kunjungan ke Lokasi Penyimpanan Pipa Air Baku di Cikampek – Proyek Buaran 3 Hulu</t>
  </si>
  <si>
    <t>ABJ/DIR/EKS/04.24/0316</t>
  </si>
  <si>
    <t>Gangguan Pasokan Listrik Dari PLN di IPA Pulogadung Pada Tanggal 24 April 2024</t>
  </si>
  <si>
    <t>Sedang proses di Asbang</t>
  </si>
  <si>
    <t>Sudah menerima datanya</t>
  </si>
  <si>
    <t>Ijin dari BPJN sudah terbit.
Saat ini sedang proses pembuatan kerjasama sementara PAM JAYA dan Ka SatKer BBPJN</t>
  </si>
  <si>
    <t xml:space="preserve">1.	Pada tanggal 24 April 2024 pukul 16.14 WIB telah terjadi gangguan pasokan listrik dari PLN di IPA Pulogadung yang menyebabkan pompa distribusi 1B berhenti beroperasi dan baru kembali beroperasi normal pada pukul 16.21 WIB sedangkan pompa fix lainnya tidak mengalami penghentian dan tetap beroperasi normal. Gangguan listrik ini berdampak pada sistem VSD Distribusi yang menimbulkan pesan Fault pada HMI VSD sehingga membutuhkan waktu untuk proses reset terhadap sistem kontrol VSD pompa Distribusi 1B; 
2.	Berdasarkan informasi dari tim turjasi PLN Cempaka Putih, dikonfirmasi bahwa ada gangguan listrik dikarenakan gangguan penyulang yang berpengaruh ke area di sekitar Cempaka Putih termasuk lokasi IPA Pulogadung;
3.	Dampak dari gangguan listrik tersebut adalah terjadi ketidaktercapaian tekanan distribusi selama + 7 menit serta penurunan suplai total + 156 I/s pada periode pukul 16.14 - 16.21 WIB </t>
  </si>
  <si>
    <t xml:space="preserve">e-8941/KM.02.16 </t>
  </si>
  <si>
    <t>Kewajiban Penyerahan Program Rehabilitasi berdasarkan Perjanjian Brownfield dan Perjanjian Greenfield ("Program Rehabilitasi")</t>
  </si>
  <si>
    <t>SK direksi 108</t>
  </si>
  <si>
    <t xml:space="preserve">SRT-077/INFRAS/KPI-SPAM-JAKARTA/11/2023 
e-8941/KM.02.16 </t>
  </si>
  <si>
    <t xml:space="preserve">1.	PAM JAYA menyatakan bahwa seyogyanya Program Rehabilitasi oleh ABJ sudah disampaikan kepada PAM JAYA pada tanggal 14 September 2023;
2.	Program Rehabilitasi yang disampaikan belum lengkap dan rinci karena hanya terdiri dari jadwal pelaksanaan dan Tanggal Uji Pengoperasian Rehabilitasi sebagaimana kami sampaikan sebelumnya melalui surat PAM JAYA No. 3349/KM.02.04 tanggal 5 Februari 2023; 
3.	Program Rehabilitasi yang disampaikan harus mencakup muatan yang diatur sesuai ketentuan yang diatur dalam Pasal 8.1 huruf (c) Perjanjian Brownfield dan Pasal 13.1 (c) Perjanjian Greenfield; 
4.	PAM JAYA Meminta MI/ABJ untuk melengkapi Program Rehabilitasi sesuai hasil pemeriksaan dokumen jadwal pelaksanaan Program Rehabilitasi Tahun 2023 sesuai surat KPI No. SRT-077/INFRAS/KPI- SPAM-JAKARTA/11/2023 tanggal 01 November 2023; 
5.	Program Rehabilitasi yang disampaikan kepada PAM JAYA harus berdasar kepada Lampiran 4 Perjanjian Induk (Model Keuangan); 
6.	PAM JAYA meminta MI/ABJ untuk segera melaksanakan kewajibannya menyampaikan Program Rehabilitasi terhitung 7 (hari) kerja sejak tanggal surat ini diterima kepada PAM JAYA dan KPI, mengingat Program Rehabilitasi adalah dokumen penting dalam implementasi pelaksanaan Dokumen Perjanjan Kerja Sama </t>
  </si>
  <si>
    <t>ABJ/DIR/EKS/04.24/0307</t>
  </si>
  <si>
    <t>Pengiriman Ke-6 Tanggapan atas Surat PAM JAYA No. 3500/KM.02.18 Perihal Hasil Reviu Dokumen Desain Akhir Program Rehabilitasi Tahun 2024</t>
  </si>
  <si>
    <t>Mengirimkan 15 dokumen perbaikan paket 44</t>
  </si>
  <si>
    <t>ABJ/DIR/EKS/04.24/0308</t>
  </si>
  <si>
    <t>Pemberitahuan Kehadiran Vendor untuk Support Pekerjaan 27 April 2024</t>
  </si>
  <si>
    <t xml:space="preserve">1.	Mempertimbangkan bahwa pada tanggal 27 April 2024 direncanakan ada pekerjaan rehabilitasi dan penggantian di WTP Pulogadung yang mana akan dilakukan bersamaan dengan pemadaman aliran/pasokan listrik dari PLN, maka ABJ meminta BPM menginstruksikan kepada vendor-vendornya yang terkait dengan pekerjaan On Line Analyzer, Auto Dosing Chlorine, dan SCADA, agar stand-by di WTP Pulogadung untuk memastikan fungsi dari barang rehabilitasi (“Barang”) yang menjadi tanggung jawab mereka tetap berjalan normal saat aliran/pasokan listrik dari PLN kembali menyala/normal.  
2.	Mohon vendor tersebut untuk standby pada tanggal 27 April 2024 sejak jam 21:00 WIB sampai tanggal 28 April 2024 jam 03:00 WIB, atau hingga peralatan kembali berfungsi normal menurut ABJ, jika ditemukan gangguan pada peralatan (“Periode Standby’).  
3.	Demi menghindari gangguan terhadap Barang dari masing-masing vendor, mohon vendor mempersiapkan tim yang standby dengan peralatan atau perlengkapan yang sekiranya diperlukan.  Dalam hal vendor tidak hadir pada Periode Standby maka segala konsekuensi yang ditimbulkan akibat tidak berfungsinya Barang akan menjadi tanggung jawab BPM. </t>
  </si>
  <si>
    <t>185/S-SCM/DIR/IV/2024</t>
  </si>
  <si>
    <t>186/S-SCM/DIR/IV/2024</t>
  </si>
  <si>
    <t>192/S-SCM/DIR/IV/2024</t>
  </si>
  <si>
    <t>197/S-SCM/DIR/IV/2024</t>
  </si>
  <si>
    <t>201/S-SCM/DIR/IV/2024</t>
  </si>
  <si>
    <t>202/S-SCM/DIR/IV/2024</t>
  </si>
  <si>
    <t>203/S-SCM/DIR/IV/2024</t>
  </si>
  <si>
    <t>204/S-SCM/DIR/IV/2024</t>
  </si>
  <si>
    <t>206/S-SCM/DIR/IV/2024</t>
  </si>
  <si>
    <t>207/S-SCM/DIR/IV/2024</t>
  </si>
  <si>
    <t>208/S-SCM/DIR/IV/2024</t>
  </si>
  <si>
    <t>209/S-SCM/DIR/IV/2024</t>
  </si>
  <si>
    <t>210/S-SCM/DIR/IV/2024</t>
  </si>
  <si>
    <t>211/S-SCM/DIR/IV/2024</t>
  </si>
  <si>
    <t>214/S-SCM/DIR/IV/2024</t>
  </si>
  <si>
    <t>216/S-SCM/DIR/IV/2024</t>
  </si>
  <si>
    <t>217/S-SCM/DIR/IV/2024</t>
  </si>
  <si>
    <t>218/S-SCM/DIR/IV/2024</t>
  </si>
  <si>
    <t>219/S-SCM/DIR/IV/2024</t>
  </si>
  <si>
    <t>220/S-SCM/DIR/IV/2024</t>
  </si>
  <si>
    <t>221/S-SCM/DIR/IV/2024</t>
  </si>
  <si>
    <t>222/S-SCM/DIR/IV/2024</t>
  </si>
  <si>
    <t>223/S-SCM/DIR/IV/2024</t>
  </si>
  <si>
    <t>224/S-SCM/DIR/IV/2024</t>
  </si>
  <si>
    <t>225/S-SCM/DIR/IV/2024</t>
  </si>
  <si>
    <t>Surat Pemberitahuan Pekerjaan Pemasangan Jembatan P35</t>
  </si>
  <si>
    <t>Surat Pemberitahuan Pemesanan Fitting HDPE Karian Hilir</t>
  </si>
  <si>
    <t>Surat Pemberitahuan Pemesanan Branch Saddle 315 x 63</t>
  </si>
  <si>
    <t>Surat Pemberitahuan Pemesanan Hex Bolt Karian Hilir</t>
  </si>
  <si>
    <t>Surat Pemberitahuan Pemesanan Fitting Pipa untuk Jembatan P35</t>
  </si>
  <si>
    <t xml:space="preserve">Surat Pemberitahuan Pengadaan Pekerjaan Paket 44 - 44128 - Penggantian 10 Unit Master  Control Desk Filter Include Penggantian PLC Obsolete lokasi Pulogadung </t>
  </si>
  <si>
    <t xml:space="preserve">Surat Pemberitahuan Pengadaan Pekerjaan Paket 44 - 44051 - Penggantian Monitor Control  Panel Klorin (MCP-CHL) lokasi Buaran </t>
  </si>
  <si>
    <t xml:space="preserve">Surat Pemberitahuan Pengadaan Pekerjaan Paket 44 - 44142 - Rehabilitas Backwash Pump Panel  No.3 lokasi Pulogadung </t>
  </si>
  <si>
    <t xml:space="preserve">Surat Pemberitahuan Pengadaan Pekerjaan Paket 21 Penggantian Butterfly Valve Electric dan PN  lokasi Pulogadung </t>
  </si>
  <si>
    <t>Surat Pemberitahuan Pemesanan Pressure Gauge dan Pressure Transmiter</t>
  </si>
  <si>
    <t xml:space="preserve">Surat Pemberitahuan Pengadaan Pekerjaan Paket 44 - 44125 - Penggantian Desludging  Motorize Butterfly Valve (5 Unit) lokasi Pulogadung </t>
  </si>
  <si>
    <t>Surat Pemberitahuan Pemesanan Valve IBP Halim dan CDC</t>
  </si>
  <si>
    <t xml:space="preserve">Surat Pemberitahuan Pengadaan Pekerjaan Paket 44 - 44096 - Rehabilitas Transformator WTP Buaran No.1 &amp; 2 (20kV/3, 3kV) lokasi Buaran </t>
  </si>
  <si>
    <t xml:space="preserve">Surat Pemberitahuan Pengadaan Pekerjaan Paket 44 - 44148 - Trafo Step Up Down lokasi  Pulogadung </t>
  </si>
  <si>
    <t>Surat Pemberitahuan Pemesanan Untuk Pekerjaan Rehabilitasi Filter 8 Bak (Buaran)</t>
  </si>
  <si>
    <t xml:space="preserve">Surat Pemberitahuan Pengadaan Pekerjaan Paket 43 - 43400 - Pompa dan Motor Backwash No  2&amp;3 lokasi Pulogadung </t>
  </si>
  <si>
    <t>Surat Pemberitahuan Pengadaan Material Fitting C01.2 SIPIL IBP HALIM di Jatiluhur Barat</t>
  </si>
  <si>
    <t>Surat Pemberitahuan Pengadaan Alarm Panel Gedung Khlorine</t>
  </si>
  <si>
    <t>Surat Pemberitahuan Pekerjaan Pemasangan Pompa 5 Lps Pejompongan</t>
  </si>
  <si>
    <t xml:space="preserve">Surat Pemberitahuan Pemesanan Pekerjaan Paket 44 44088 Rehabilitasi Pompa Transfer Lumpur (Decanter Noxon) WTP Buaran </t>
  </si>
  <si>
    <t xml:space="preserve">Surat Pemberitahuan Pengadaan Pekerjaan Paket 44 - 44023 - Rehabilitasi Alum Storage Tank 1  lokasi Buaran </t>
  </si>
  <si>
    <t>Surat Pemberitahuan Pemesanan Pekerjaan Pengadaan Pompa Backwash Recycle Pejompongan 2</t>
  </si>
  <si>
    <t>Surat Pemberitahuan Pemesanan Autonics</t>
  </si>
  <si>
    <t>Surat Pemberitahuan Pemesanan Jet Cleaner</t>
  </si>
  <si>
    <t>3805/KM.02.18
607/KM.00.03</t>
  </si>
  <si>
    <t>20586/KM.03.04
ABJ/DIR/EKS/12.23/0685
3805/KM.02.18</t>
  </si>
  <si>
    <t>Sudah dikirimkan data terkait BED Sambungan baru</t>
  </si>
  <si>
    <t>Proyek sudah berjalan</t>
  </si>
  <si>
    <t>MoM PAM BOD Direksi sudah ada pembahasan tentang pembuangan tanah hulu</t>
  </si>
  <si>
    <t>ABJ/DIR/EKS/04.24/0317</t>
  </si>
  <si>
    <t>Penyampaian Laporan Keuangan Kuartal 1 Tahun 2024 Unaudited</t>
  </si>
  <si>
    <t xml:space="preserve">1.	Bahwa BPM telah melakukan pemesanan Jasa Pekerjaan Pemasangan Jembatan P35 yang akan dialokasikan untuk proyek milik ABJ di Karian Hilir;  
2.	Pelaksanaan Pemasangan Pipa mengikuti jadwal tim project di site P35 Pegadungan  
3.	Estimasi mulai pekerjaan selambat-lambatnya 1 April 2024 </t>
  </si>
  <si>
    <t xml:space="preserve">1.	Bahwa BPM telah melakukan pemesanan Fitting HDPE yang akan dialokasikan untuk proyek milik ABJ di Karian Hilir;
2.	Total keseluruhan qty yang akan di order terlampir
3.	Pelaksanaan Pemasangan Fitting HDPE mengikuti jadwal tim project </t>
  </si>
  <si>
    <t xml:space="preserve">1.	Bahwa BPM telah melakukan pemesanan Hex Bolt &amp; Nut Galvanis yang akan dialokasikan untuk proyek milik ABJ di Karian Hilir;
2.	Total keseluruhan qty yang akan di order terlampir 
3.	Pelaksanaan Pemasangan Hex Bolt mengikuti jadwal tim project </t>
  </si>
  <si>
    <t xml:space="preserve">1.	Bahwa BPM telah melakukan pemesanan barang berupa Branch Saddle 315 x 63 yang akan dialokasikan untuk proyek milik ABJ di Karian Hilir;  
2.	Total keseluruhan qty yang di order sebanyak 11 set  
3.	Estimasi kedatangan material tersebut selambat-lambatnya 1 May  
4.	Pelaksanaan Installasi material tersebut mengikuti jadwal tim project di site P35 Pegadungan </t>
  </si>
  <si>
    <t xml:space="preserve">1.	Bahwa BPM telah melakukan pemesanan Fitting yang akan dialokasikan untuk proyek milik ABJ di Karian Hilir  
2.	Total keseluruhan qty yang di order sebanyak:  2a. Elbow 45 Carbon Steel dia 300mm sebanyak 16 unit; 2b. Flange Adaptor Universal DCI, Mech Joint Dia 300mm, PN10 sebanyak 8 Unit  
3.	Estimasi kedatangan material tersebut selambat-lambatnya 1 May  
4.	Pelaksanaan Installasi material tersebut mengikuti jadwal tim project di site P35 Pegadungan </t>
  </si>
  <si>
    <t xml:space="preserve">1.	Bahwa BPM telah melakukan pemesanan barang dan jasa berupa Pengadaan Pekerjaan Paket 44 Program 44128 Penggantian 10 Unit Master Control Desk Filter Include Penggantian PLC Obsolete lokasi Pulogadung.  
2.	Rencana durasi pengiriman pekerjaan selama 16 minggu setelah Approval Drawing (Material dan Instalasi). </t>
  </si>
  <si>
    <t xml:space="preserve">1.	Bahwa BPM telah melakukan pemesanan barang dan jasa berupa Pengadaan Pekerjaan Paket 44 Program 44051 Penggantian Monitor Control Panel Klorin (MCP-CHL) lokasi Buaran. 
2.	Rencana durasi pengiriman pekerjaan selama 12 minggu setelah Approval Drawing dan Dokumen Project. </t>
  </si>
  <si>
    <t xml:space="preserve">1.	Bahwa BPM telah melakukan pemesanan barang dan jasa berupa Pengadaan Pekerjaan Paket 44 Program 44142 Rehabilitas Backwash Pump Panel No.3 lokasi Pulogadung. 
2.	Rencana durasi pengiriman pekerjaan (pengadaan material dan pemasangan) selama 21 minggu setelah PCM dan Approval Material. </t>
  </si>
  <si>
    <t xml:space="preserve">1.	Bahwa BPM telah melakukan pemesanan barang dan jasa berupa Pengadaan Pekerjaan Paket 21 Penggantian Butterfly Valve Electric dan PN lokasi Pulogadung.
2.	Rencana durasi pengiriman pekerjaan selama 1 bulan setelah PO. </t>
  </si>
  <si>
    <t xml:space="preserve">1.	Bahwa BPM telah melakukan pemesanan barang berupa Pengadaan Bourdon Tube Pressure Gauge Nominal Size 100 mm, Pressure Transmiter Range 0-10 bar 2 unit, 0-10 bar / 4-20mA 3 unit &amp; Bourdon Tube Pressure Gauge Nominal Size 100 mm, Range 0-10 bar 1 unit, yang akan dialokasikan untuk proyek milik ABJ di CDC dan Halim;
2.	Estimasi kedatangan material 7 hari kerja setelah Po diterima; </t>
  </si>
  <si>
    <t xml:space="preserve">1.	Bahwa BPM telah melakukan pemesanan barang dan jasa berupa Pengadaan Pekerjaan Paket 44 Program 44125 Penggantian Desludging Motorize Butterfly Valve (5 Unit) lokasi Pulogadung.
2.	Rencana durasi pengiriman pekerjaan selama 20 minggu setelah PCM dan Approval Material. </t>
  </si>
  <si>
    <t xml:space="preserve">1.	Bahwa BPM telah melakukan pemesanan berupa Pengadaan Valve yang akan dialokasikan untuk proyek milik ABJ di IBP Halim dan CDC. 
2.	Detail pengadaan terlampir 
3.	Estimasi kedatangan 6 minggu setelah PO (Estimasi 15 Mei 2024). </t>
  </si>
  <si>
    <t xml:space="preserve">1.	Bahwa BPM telah melakukan pemesanan barang dan jasa berupa Pengadaan Pekerjaan Paket 44 Program 44096 Rehabilitas Transformator WTP Buaran No.1 &amp; 2 (20kV/3, 3kV) lokasi Buaran. 
2.	Rencana durasi pengadaan oli Nynas selama 2 minggu setelah PO  
3.	Rencana durasi pekerjaan selama 3 minggu setelah Precon. </t>
  </si>
  <si>
    <t xml:space="preserve">1.	Bahwa BPM telah melakukan pemesanan barang dan jasa berupa Pengadaan Pekerjaan Paket 44 Program 44148 Trafo Step Up Down lokasi Pulogadung. 
2.	Material Ready Stock : Oli Nynas.  
3.	Rencana durasi pengiriman pekerjaan selama 1 hari kerja setelah terima PO.  
4.	2x Pengambilan sample oil setelah 3 bulan dan 6 bulan selama masa garansi. </t>
  </si>
  <si>
    <t xml:space="preserve">1.	Bahwa BPM telah melakukan pemesanan barang dan jasa berupa Pengadaan Pekerjaan Paket 43 Program 43400 Pompa dan Motor Backwash No 2&amp;3 lokasi Pulogadung.  
2.	Rencana durasi pengiriman pekerjaan selama 60 hari setelah PCM dan Approval Material. </t>
  </si>
  <si>
    <t xml:space="preserve">1.	Bahwa BPM telah melakukan pemesanan Pengadaan barang berupa Fitting yang dialokasikan C01.2 SIPIL IBP HALIM Jatiluhur Barat.
2.	Total keseluruhan quantity yang diorder terlampir
3.	Proses Pabrikasi 1 minggu/pcs </t>
  </si>
  <si>
    <t xml:space="preserve">1.	Bahwa BPM telah melakukan pemesanan untuk pengadaan alarm panel gedung khlorine yang akan dialokasikan untuk proyek milik ABJ di Cyclical Buaran 
2.	Estimasi mulai pekerjaan pengadaan alarm panel gedung khlorine selambat-lambatnya 3 May  
3.	Pelaksanaan pengadaan alarm panel gedung khlorine mengikuti jadwal tim project di site Cyclical Buaran </t>
  </si>
  <si>
    <t xml:space="preserve">1.	Bahwa BPM telah melakukan pemesanan Pengadaan barang berupa Fitting yang dialokasikan C01.2 SIPIL IBP HALIM Jatiluhur Barat.
2.	Total keseluruhan quantity yang diorder terlampir
3.	Durasi pengiriman barang 1 buian (partiai delivery) </t>
  </si>
  <si>
    <t xml:space="preserve">1.	Bahwa BPM telah melakukan Pemesanan untuk pekerjaan Pemasangan Pompa 5 Lps di WTP Pejompongan berikut dengan panel powernya
2.	Durasi Pekerjaan selama 2 Minggu setelah PO </t>
  </si>
  <si>
    <t xml:space="preserve">1.	Bahwa BPM telah melakukan pemesanan barang berupa Rehabilitasi Pompa Transfer Lumpur (Decanter Noxon) WTP Buaran;
2.	Durasi Pekerjaan selama 45 Hari, dimutai dari tanggal SPMK </t>
  </si>
  <si>
    <t xml:space="preserve">1.	Bahwa BPM telah melakukan pemesanan barang dan jasa berupa Pengadaan Pekerjaan Paket 44 Program 44023 Rehabilitasi Alum Storage Tank 1 lokasi Buaran.
2.	Rencana durasi pengiriman pekerjaan selama 15 hari setelah Precon. </t>
  </si>
  <si>
    <t xml:space="preserve">1.	Bahwa BPM telah melakukan pemesanan barang berupa Pengadaan Jet Cleaner Karcher K3 yang akan dialokasikan untuk proyek milik ABJ di Pejompongan 2, Buaran dan Pulogadung;  
2.	Total keseluruhan qty yang di order sebanyak 4 unit; 
3.	Estimasi kedatangan selambat-lambatnya 5 hari setelah PO diterima. </t>
  </si>
  <si>
    <t xml:space="preserve">1.	Bahwa BPM telah melakukan pemesanan barang berupa Pengadaan Autonics yang akan dialokasikan untuk proyek milik ABJ di Pejompongan 2;  
2.	Total keseluruhan qty yang di order sebanyak 2 unit; 
3.	Estimasi kedatangan selambat-lambatnya 5 hari setelah PO diterima. </t>
  </si>
  <si>
    <t>Urgent Level 3</t>
  </si>
  <si>
    <t>Reguler</t>
  </si>
  <si>
    <t>ABJ/DIR/EKS/04.24/0313</t>
  </si>
  <si>
    <t>Shop Drawing SPAM Buaran 3 Hulu – Intake dan Pompa (Intake Buaran 3 dan Bangunan Kantor RW)</t>
  </si>
  <si>
    <t>ABJ/DIR/EKS/04.24/0309</t>
  </si>
  <si>
    <t>Shop Drawing Program Rehabilitasi Proyek Brownfield - Paket 02 (Program 02007, 02010, 02013), Paket 08 (Program 08060, 08066), Paket 16 (Program 16145), Paket 18 (Program 18153), Paket 20 (Program 20155), Paket 21 (Program 21166, 21167), Paket 22 (Program 22184), Paket 23 (Program 23188, 23189), Paket 30 (Program 30230), Paket 35 (Program 35276), Paket 37 (Program 37293), dan Paket 42 (Program 42330)</t>
  </si>
  <si>
    <t>Shop Drawing 
02007, 02010, 02013 08060, 08066, 16145, 18153, 20155, 21166, 21167, 22184, 23188, 23189, 30230, 35276, 37293, 42330</t>
  </si>
  <si>
    <t>Pauji
Yudi
Putut
Hakiem</t>
  </si>
  <si>
    <t>ABJ/DIR/EKS/04.24/0315</t>
  </si>
  <si>
    <t>Pengiriman Ke-7 Tanggapan atas Surat PAM JAYA No. 3500/KM.02.18 Perihal Hasil Reviu Dokumen Desain Akhir Program Rehabilitasi Tahun 2024</t>
  </si>
  <si>
    <t>Mengirimkan 7 dokumen perbaikan paket 44</t>
  </si>
  <si>
    <t>e-9569/KM.02.16</t>
  </si>
  <si>
    <t>Permintaan Penyerahan Program Konstruksi Perjanjian Greenfield</t>
  </si>
  <si>
    <t>permintaan persetujuan
e-9569/KM.02.16</t>
  </si>
  <si>
    <t>e-8941/KM.02.16 
e-9569/KM.02.16</t>
  </si>
  <si>
    <t xml:space="preserve">1.	Program Konstruksi yang disampaikan hanya sampai dengan tahun 2025 dan tidak mengirimkan Program Konstruksi sampai dengan tahun 2027 atau selama Jangka Waktu Kerjasama;
2.	PAM JAYA meminta Program Konstruksi yang disampaikan kepada PAM JAYA harus berdasar kepada Lampiran 4 Perjanjian Induk (Model Keuangan) berdasarkan Perkiraan Belanja Modal/ Capital Expenditure selama Jangka Waktu Kerjasama;
3.	Apabila telah disampaikan Program Konstruksi oleh ABJ, maka PAM JAYA akan melakukan persetujuan sebagaimana diatur dalam Dokumen Perjanjian Kerja Sama;
4.	ABJ diminta untuk segera melaksanakan kewajibannya menyampaikan Program Konstruksi terhitung 7 (hari) kerja sejak tanggal surat ini diterima kepada PAM JAYA dan KPI, mengingat Program Konstruksi adalah dokumen penting dalam impelementasi pelaksanaan Dokumen Perjanjan Kerja Sama. </t>
  </si>
  <si>
    <t>7 hari sejak surat di terima</t>
  </si>
  <si>
    <t>ABJ/DIR/EKS/04.24/0330</t>
  </si>
  <si>
    <t>Laporan Pengawasan dan Laporan Perkembangan Proyek Periode Kuartal 1 Tahun 2024</t>
  </si>
  <si>
    <t>ABJ/DIR/EKS/04.24/0328</t>
  </si>
  <si>
    <t>Pemberitahuan Uji Pengoperasian Pekerjaan Rehabilitasi Paket 02 (Program 02019-02021), Paket 34 (Program 34263 - 34274), Paket 43 (Program 43343)</t>
  </si>
  <si>
    <t>ABJ/DIR/EKS/04.24/0329</t>
  </si>
  <si>
    <t>Tanggapan Atas Surat PAM JAYA 5120/KM.02.18 Perihal Implementasi Keputusan Direksi PAM JAYA No. 69/2024</t>
  </si>
  <si>
    <t xml:space="preserve">ABJ mengirimkan usulan Standar Papan Peringatan dan Banner untuk Proyek Brownfield dan Greenfield, yang telah mengacu kepada KEPDIR PAM JAYA Nomor 69 Tahun 2024 tersebut. </t>
  </si>
  <si>
    <t>ABJ/DIR/EKS/04.24/0311</t>
  </si>
  <si>
    <t>Tanggapan Surat KPI No. 086/INFRAS/KPI-SPAM-JAKARTA/04/2024 Perihal Tanggapan atas Surat ABJ No.ABJ/DIR/EKS/04.24/0283 terkait Justifikasi Penggunaan Pipa Steel</t>
  </si>
  <si>
    <t xml:space="preserve">1.	Penggunaan Thrust Block direncanakan akan digunakan pada titik-titik sambungan yang sudah ditentukan;
2.	Untuk pekerjaan ini, Welder yang akan digunakan sudah memiliki pengalaman pengelasan pipa berukuran besar;
3.	Pemilihan jenis material pipa yang digunakan untuk air baku dan olahan pada instalasi Buaran 3 Hulu - Hilir, sudah mengacu pada standar AWWA untuk pipa berukuran besar (&gt; 1000 mm);
4.	Sebagaimana permintaan KPI, bersama surat ini kami sampaikan Gambar Rencana Pipa Air Baku, Isometrik, Fitting, Aksesoris, dan Rencana Anggaran Biaya. Fitting dan Aksesoris pipa steel yang digunakan mengacu pada standar AWWA untuk dimensi dan konfigurasinya, sebagai pertimbangan lebih lanjut dari KPI
5.	Dalam hal KPI memiliki tanggapan lebih lanjut atas usulan ABJ, mohon diinfokan. </t>
  </si>
  <si>
    <t>MoM Dispute parameter mikrobiologi 04/03/2024
ABJ/DIR/EKS/04.24/0333</t>
  </si>
  <si>
    <t>ABJ/DIR/EKS/04.24/0333</t>
  </si>
  <si>
    <t>Tanggapan atas Surat SRT-034/INFRAS/KPI-SPAM-JAKARTA/02/2024 Perihal Tanggapan atas Surat PAM JAYA No. 3478/IK.02.15 tentang Permohonan Rekomendasi Penunjukan Ahli Independen Untuk Melaksanakan Pengujian Kualitas Air Minum Curah</t>
  </si>
  <si>
    <t xml:space="preserve">1.	Analisa total Coliform dan Eschericia Coli per jumlah /100 mL telah diatur dalam Instruksi Kerja Penentuan E.Coli dan Total Coliform metode Membran Filtrasi (ABJ/QASS/IK-049) yang mana mengacu kepada metode baku termutakhir Standard Methods for The Examination of Water and Waste Water 24th Edition 2023, Part 922 B; APHA, AWWA, WEF, yang mana juga telah didiskusikan bersama dengan PAM JAYA dan Konsultan Pengawas Independen dalam rapat tanggal 4 Maret 2024; 
2.	Waktu dan tata cara pengambilan sample telah diatur dalam Instruksi Kerja Pengambilan Sample Air (ABJ/QASS/IK-022) dengan mengacu kepada metode SNI termutakhir yakni SNI 7828 : 2012 Pengambilan contoh air minum dari instalasi pengolahan air dan sistem jaringan distribusi Perpipaan yang mana juga telah didiskusi bersama dengan PAM JAYA dan Konsultan Pengawas Independen dalam rapat tanggal 4 Maret 2024; 
3.	Perlu kami sampaikan bahwa sample dan titik pengambilan sample yang digunakan oleh ABJ dan PAM JAYA pada tanggal 6 November 2023 adalah sama dan dengan menggunakan metode sampling sesuai yang disepakati ABJ dan PAM JAYA dalam MOM - Meeting Kesepakatan Metode Pengambilan Sample Air tanggal 4 Agustus 2023; 
4.	Adapun hasil pengambilan dan pengukuran sample untuk kualitas air curah bulanan tanggal 6 November 2023 adalah : a) Hasil total coliform adalah PAM JAYA 4 CFU/100 mL sedangkan ABJ; b) Hasil sisa chlor adalah PAM JAYA 0.92 mg/L sedangkan ABJ 0,96 mg/L Adapun disampaikan bahwa pada tanggal 7 November 2023, hasil pengukuran untuk sampel ABJ dan PAM JAYA untuk parameter mikrobiologi (Total Coliform) telah lolos/ memenuhi baku mutu kualitas air curah bulanan; 
5.	Berdasarkan MOM - PAM JAYA dan ABJ Pembahasan Dispute Analisa Mikrobiolgi pada tanggal 5 Februari 2024 bahwa laboratorium Independent yang ditunjuk oleh ABJ dan PAM JAYA adalah Laboratorium BBBGK (BBLK) Dirjen Pelayanan Kesehatan dan Pengiriman sample ke laboratorium independent dilakukan bersama antara PAM JAYA dan ABJ; 
6.	Mempertimbangkan belum ditetapkannya laboratorium independent pada saat terjadi dispute/perbedaan hasil pengukuran kualitas air curah bulanan untuk parameter mikrobiologi (untuk total Coliform) pada periode tanggal 6 November 2023 sehingga saat terjadi dispute mikrobiologi (untuk total Coliform) sampel tanggal 6 November 2023, belum dapat diselesaikan melalui laboratorium independent; 
7.	Pemeriksaan ulang dengan menggunakan sample dispute yang sama pada tanggal 6 November 2023 tidak dapat dilakukan karena sample tanggal 6 November sudah tidak ada saat Surat KPI 034 diterima oleh ABJ dan preservasi sample maksimal untuk parameter mikrobiologi adalah 30 Jam mengacu kepada Standard Methods for The Examination of Water and Waste Water 24th Edition 2023; 
8.	Adapun pada tanggal 25 Maret 2024 terjadi kembali dispute/perbedaan hasil pengukuran sampel total Coliform, dengan hasil pengambilan dan pengukuran sample tanggal 25 Maret 2024 adalah : a) Hasil total coliform adalah PAM JAYA [13 CFU/100 mL] sedangkan ABJ [0 CFU/100 mL] b) Hasil sisa chlor adalah PAM JAYA [0,95 mg/L.] sedangkan ABJ [0,93 mg/L.] maka dengan mengacu kepada Lampiran 15 Perjanjian Brownfield dan telah ditunjuknya laboratorium independent, maka dalam hal sampel dispute/perbedaan hasil pengukuran antara PAM JAYA dan ABJ maka sampel cadangan/sampel ketiga (yang juga diambil pada tanggal 25 Maret 2024 dan di titik lokasi pengambilan yang sama) akan diperiksa di laboratorium independent; 
9.	Berdasarkan hasil analisa Laboratorium BBBGK (BBLK) Dirjen Pelayanan Kesehatan untuk sampel pada dispute hasil pengukuran kualitas air curah bulanan untuk parameter mikrobiologi (untuk total kloriform) untuk sampel periode tanggal 25 Maret 2024 yakni total coliform 0 CFU/100 mL. Dengan demikian, hasil Laboratorium BBBGK (BBLK) Dirjen Pelayanan Kesehatan adalah lolos baku mutu air curah bulanan, yang mana sama dengan hasil sampel tanggal 25 Maret 2024 milik ABJ. Berikut disampaikan hasil analisa dari Laboratorium BBGK (BBLK) tanggal 25 Maret 2024 terlampir; 
10.	Referensi data margin keselamatan untuk residual chlor adalah 0,2 mg/L - 0,5 mg/L berdasarkan rekomendasi WHO (World Health Organization (2017) Pedoman untuk Kualitas Air Minum. Edisi ke-4. Geneva, Swiss) dan Regulasi terbaru di PMK 2 untuk sisa klorin adalah 0,2- 0,5 mg/L sehingga dengan melihat fakta adanya sisa klorin pada sampel tanggal 6 November 2023 yang tinggi yakni 0,96 mg/L dan sifat klorin sebagai desinfektan, maka akan menghasilkan hasil negatif bakterinya; 
11.	Dalam jurnal di Sciencedirect oleh Snead et al. (1980) dengan judul The effectiveness of chlorine residuals in inactivation of bacteria and viruses introduced by post-treatment contamination, penelitian menunjukkan bahwa pada sisa klorin 0,7 mg/L dapat efektif menginaktivasi bakteri Coliform; 
12.	Dalam EPA, United States Environmental Protection Agency, office of water (4601M) dengan judul The Effectiveness of Disinfectant Residuals in the Distribution System, 2004, secara keseluruhan studi yang dilakukan menghasilkan bahwa residual klorin mampu memberikan 99,99% inaktivasi bakteri; 
13.	Dengan mempertimbangkan penjelasan di atas yang mana hasil pengukuran laboratorium independent untuk sampel dispute tanggal 25 Maret 2024 yang ternyata sama dengan hasil sampel milik ABJ (yang mana telah lolos baku mutu kualitas air curah bulanan) serta didukung dengan fakta besaran sisa klorin pada sampel tanggal 6 November 2023 yang tinggi, kiranya KPI dan PAM JAYA mempertimbangkan bahwa dispute/perbedaan hasil pengukuran sampel air curah bulanan untuk parameter total coliform tanggal 6 November 2023 bukan diartikan sebagai kegagalan kinerja ABJ dalam kualitas air curah bulanan untuk parameter mikrobiologi (total coliform); 
14.	Besar harapan kami bahwa KPI dan PAM JAYA memahami penjelasan kami di atas dan isu dispute hasil pengukuran sampel tanggal 6 November 2023 dapat diselesaikan tanpa diartikan adanya kegagalan kinerja dari ABJ. </t>
  </si>
  <si>
    <t>Novi</t>
  </si>
  <si>
    <t>ABJ/DIR/EKS/04.24/0334</t>
  </si>
  <si>
    <t>Penyampaian Hasil Analisa Laboratorium Independen Terkait Dispute Sample Tanggal 25 Maret 2024</t>
  </si>
  <si>
    <t xml:space="preserve">1.	Hasil analisa mikrobiologi sample tanggal 25 Maret 2024 yang mana hasil analisa ABJ untuk parameter Total coliform adalah 0 CFU/100 mL dan hasil analisa Total Coliform PAM Jaya adalah 13 CFU/100 mL, sehingga terjadi dispute/perbedaan hasil pengukuran untuk kualitas air curah bulanan parameter mikrobiologi (total coliform);
2.	Hasil analisa sisa chlor pada saat terjadi dispute sample 25 Maret 2024 adalah 0,93 mg/L hasil uji ABJ dan 0.95 mg/L hasil uji PAM Jaya; 
3.	Hasil analisa parameter dispute Total Coliform sample 25 Maret 2024 di laboratorium BBBGK (BBLK) adalah 0 CFU/100 mL (yang mana sama dengan hasil sampel milik ABJ) sehingga status sample tanggal 25 Maret 2024 adalah lolos baku mutu kualitas air curah bulanan sebagaimana ketentuan Lampiran 15 Perjanjian Brownfield; dan
4.	Sebagai referensi PAM JAYA, berikut disampaikan salinan hasil analisa BBBGK (BBLK) (terlampir).   </t>
  </si>
  <si>
    <t>198/S-SCM/DIR/IV/2024</t>
  </si>
  <si>
    <t>Surat Pemberitahuan Pemesanan Rubber Gasket EPDM</t>
  </si>
  <si>
    <t>205/S-SCM/DIR/IV/2024</t>
  </si>
  <si>
    <t>Surat Pemberitahuan Pemesanan Pipa HDPE</t>
  </si>
  <si>
    <t>215/S-SCM/DIR/IV/2024</t>
  </si>
  <si>
    <t>Surat Pemberitahuan Pengadaan Pekerjaan Paket 44 - 44252 Penggantian Panel MCC2 lokasi Pejompongan</t>
  </si>
  <si>
    <t>226/S-SCM/DIR/IV/2024</t>
  </si>
  <si>
    <t xml:space="preserve">Surat Pemberitahuan Pemesanan dan Pengantian Motor cyclo traveling dan crossing grit removal 1 dan 2 Pada  </t>
  </si>
  <si>
    <t>227/S-SCM/DIR/IV/2024</t>
  </si>
  <si>
    <t>Surat Pemberitahuan Pemesanan dan Penggantian Cyclo Drive No. 2, 4, 6 dan 9 Flocculator Incl. Shaft, bearing, kopling dan base frame</t>
  </si>
  <si>
    <t>228/S-SCM/DIR/IV/2024</t>
  </si>
  <si>
    <t>Surat Pemberitahuan Pemesanan dan Penggatian Cyclo Travelling dan Up Down Cyclo (No 6, 7 dan 8)</t>
  </si>
  <si>
    <t>230/S-SCM/DIR/IV/2024</t>
  </si>
  <si>
    <t>Surat Pemberitahuan Pengadaan Pekerjaan Paket 44 - 44222 - Penambahan Media MBBR lokasi Pejompongan 1</t>
  </si>
  <si>
    <t>231/S-SCM/DIR/IV/2024</t>
  </si>
  <si>
    <t>Surat Pemberitahuan Kerja Tambah Pengadaan Paket 13 Rehabilitas Panel 20 KV Pulogadung</t>
  </si>
  <si>
    <t>232/S-SCM/DIR/IV/2024</t>
  </si>
  <si>
    <t>Surat Pemberitahuan Pemesanan Pekerjaan Rehabilitasi Blower Aerasi Prasedimentasi Pejompongan 2</t>
  </si>
  <si>
    <t>233/S-SCM/DIR/IV/2024</t>
  </si>
  <si>
    <t>Surat Pemberitahuan Pengadaan Sparepart</t>
  </si>
  <si>
    <t>234/S-SCM/DIR/IV/2024</t>
  </si>
  <si>
    <t>Surat Pemberitahuan Pemesanan Pekerjaan Rehabilitasi Mixer Prasedimentasi Pejompongan 2</t>
  </si>
  <si>
    <t>235/S-SCM/DIR/IV/2024</t>
  </si>
  <si>
    <t>Surat Pemberitahuan Pemesanan Fitting dan Aksesoris</t>
  </si>
  <si>
    <t>236/S-SCM/DIR/IV/2024</t>
  </si>
  <si>
    <t>Surat Pemberitahuan Pengadaan Pekerjaan Paket 44 - 44113 - Pengadaan 2 Unit Flow Meter (Signal Convertor) Incl Sensor, perkabelan dan Panel Control lokasi Pulogadung</t>
  </si>
  <si>
    <t>237/S-SCM/DIR/IV/2024</t>
  </si>
  <si>
    <t>238/S-SCM/DIR/IV/2024</t>
  </si>
  <si>
    <t>Paket 42 - Alat Ukur Kedalaman (Water Sampler Horizontal)</t>
  </si>
  <si>
    <t>Info P'Rais:
Ijin lingkungan menggunakan SPPL (sdh ada)
Amdal dalam proses</t>
  </si>
  <si>
    <t>Surat Jawaban ABJ: ABJ/DIR/EKS/05.24/0336</t>
  </si>
  <si>
    <t>sudah diperhitungkan dalam tagihan periode April 2024</t>
  </si>
  <si>
    <t>Termasuk dalam proposal Amandemen</t>
  </si>
  <si>
    <t xml:space="preserve">1.	Bahwa BPM telah melakukan pemesanan Pipa HDPE yang akan dialokasikan untuk proyek milik ABJ di Karian Hilir dan Jatiluhur Barat 
2.	Total keseluruhan qty yang di order sebanyak: a. Pipa HDPE Dia 63mm ; PE100-PN16-SDR11 ; 24 meter (IBP Halim) b. Pipa HDPE Dia 90mm ; PE100-PN10-SDR17 ; 24 meter (P35) 
3.	Estimasi kedatangan material tersebut selambat-lambatnya 1 May 
4.	Pelaksanaan Installasi material tersebut mengikuti jadwal tim project di site P35 Pegadungan dan IBP Halim </t>
  </si>
  <si>
    <t xml:space="preserve">1.	Bahwa BPM telah melakukan pemesanan barang dan jasa berupa Pengadaan Pekerjaan Paket 44 Program 44252 Penggantian Panel MCC2 lokasi Pejompongan. 
2.	Rencana durasi pengiriman pekerjaan selama 16 minggu setelah Approval Drawing dan Dokumen  project. </t>
  </si>
  <si>
    <t xml:space="preserve">1.	Bahwa BPM telah melakukan pemesanan barang berupa Pengadaan dan Pengantian Motor cyclo traveling dan crossing grit removal 1 dan 2 Pada Paket PAKET 44 (44105) WTP Pulogadung; 
2.	Durasi Pekerjaan adalah sebagai berikut Indent : 3 Bulan, Pabrikasi Aksesoris &amp; Peralatan pendukung : 2 Bulan, instalasi 1 Minggu terhitung Setelah Approval Drawing </t>
  </si>
  <si>
    <t xml:space="preserve">1.	Bahwa BPM telah melakukan pemesanan barang berupa Pengadaan dan Penggantian Cyclo Drive No. 2, 4, 6 dan 9 Flocculator Incl. Shaft, bearing, kopling dan base frame PAKET 44 (44123) WTP Pulogadung  
2.	Durasi Pekerjaan adalah sebagai berikut Indent : 3 Bulan, Pabrikasi Aksesoris &amp; Peralatan pendukung : 2 Bulan, Instalasi 1 Minggu terhitung Setelah Approval Drawing </t>
  </si>
  <si>
    <t xml:space="preserve">1.	Bahwa BPM telah melakukan pemesanan barang berupa Pengadaan dan Penggatian Cyclo Travelling dan Up Down Cyclo (No 6, 7 dan 8) PAKET 44 (44124) WTP Pulogadung 
2.	Durasi Pekerjaan adalah sebagai berikut Indent : 3 Bulan, Pabrikasi Aksesoris &amp; Peralatan  pendukung: 2 Bulan, Instalasi 1 Minggu terhitung Setelah Approval Drawing </t>
  </si>
  <si>
    <t>1.	Bahwa BPM telah melakukan pemesanan barang terlampir
2.	2-3 weeks (Defending on free capacity) after receiving PO.</t>
  </si>
  <si>
    <t>1.	Bahwa BPM telah melakukan pemesanan barang terlampir
2.	Kerja Tambah 20KV Pulo Gadung, Barang Ready Stock, Delivery By User Request</t>
  </si>
  <si>
    <t xml:space="preserve">1.	Bahwa BPM telah melakukan pemesanan berupa Pekerjaan Rehabilitasi Blower Aerasi Prasedimentasi yang akan dialokasikan untuk proyek milik ABJ di Pejompongan 2 Paket 44 Program 44243.
2.	Detail pekerjaan terlampir
3.	Estimasi kedatangan material 2 Juli 2024. </t>
  </si>
  <si>
    <t>1.	Bahwa BPM telah melakukan pemesanan barang terlampir
2.	Estimasi pengiriman barang 6 minggu setelah PO di terima</t>
  </si>
  <si>
    <t xml:space="preserve">1.	Bahwa BPM telah melakukan pemesanan berupa Pekerjaan Rehabilitasi Mixer Prasedimentasi yang akan dialokasikan untuk proyek milik ABJ di Pejompongan 2 Paket 44 Program 44242.
2.	Detail pekerjaan terlampir 
3.	Estimasi kedatangan material 2 Juli 2024. </t>
  </si>
  <si>
    <t xml:space="preserve">1.	Bahwa BPM telah melakukan pemesanan barang dan jasa berupa Pengadaan Pekerjaan Paket 44 Program 44113 Pengadaan 2 Unit Flow Meter (Signal Convertor) Incl Sensor, perkabelan dan Panel Control lokasi Pulogadung.  
2.	Rencana durasi Pengadaan 8-10 Minggu (Terhitung dari Precon/Approval drawing)  
3.	Rencana Instalasi 1 Minggu </t>
  </si>
  <si>
    <t xml:space="preserve">1.	Bahwa BPM telah melakukan pemesanan barang untuk sparepart atas item Sparepart Filter Oli Genset CH10929.
2.	Rencana pengiriman barang selama 3-5 hari setelah PO diterima. </t>
  </si>
  <si>
    <t xml:space="preserve">1.	Bahwa BPM telah melakukan pemesanan barang untuk Sparepart atas item Alat Ukur Kedalaman (Water Sampler Horizontal).
2.	Rencana pengiriman barang selama 3-5 hari setelah PO diterima. </t>
  </si>
  <si>
    <t>ABJ/DIR/EKS/04.24/0310</t>
  </si>
  <si>
    <t>Tanggapan Surat KPI No. SRT-089/INFRAS/KPI-SPAM-JAKARTA/04/2024 Perihal Tanggapan atas Surat ABJ24 0285 terkait Justifikasi Teknis Penggunaan Material Pipa Steel untuk Pipa Penghubung antara Unit Proses Pengolahan Proyek Buaran 3 Hulu</t>
  </si>
  <si>
    <t xml:space="preserve">1.	Berdasarkan Surat KPI tersebut, pendapat KPI atas usulan ABJ dalam penggunaan pipa steel sebagai pipa penghubung antara unit proses di IPA Buaran 3 adalah dapat dijadikan alternatif sepanjang pipa dilapisi dengan lapisan katodik bagian luar dan dalam untuk menahan korosifitas terhadap pipa;  
2.	Sehubungan dengan poin 1 di atas, bersama surat ini, kami sampaikan Kalkulasi Proteksi Katodik Joint Pipa Steel Air Baku dan Distribusi di Dalam Pit (5 halaman, A4) dan Kalkulasi Proteksi Katodik Pipa Penghubung Antar Bangunan (4 halaman, A4), sebagai bahan pertimbangan lebih lanjut dari KPI; dan 
3.	Dalam hal ada tangapan lebih lanjut dari KPI atas usulan ABJ ini, mohon diinfokan.  </t>
  </si>
  <si>
    <t>ABJ/DIR/EKS/04.24/0320</t>
  </si>
  <si>
    <t>Pengiriman Risalah Rapat Pre Construction Meeting Periode 15 – 19 April 2024</t>
  </si>
  <si>
    <t>ABJ/DIR/EKS/04.24/0321</t>
  </si>
  <si>
    <t>Shop Drawing Proyek Rehabilitasi Paket 37 (Program 37294)</t>
  </si>
  <si>
    <t>Shop Drawing 
37294</t>
  </si>
  <si>
    <t>ABJ/DIR/EKS/04.24/0327</t>
  </si>
  <si>
    <t>Tanggapan Atas Risalah Rapat Nomor 006/PCG/04/2024 Perihal Tanggapan atas Surat ABJ No. 0288 Tanggal 8 April 2024 Perihal Informasi Pekerjaan Upgrade Pumping Station IBP Halim</t>
  </si>
  <si>
    <t>e-11311/KM.02.16</t>
  </si>
  <si>
    <t>Persetujuan Dokumen Desain Akhir New Secondary &amp; Tertiary Pipe / Infill PC 095 EZ 01 Kelurahan Kebong Kosong RW 05 Paket C03</t>
  </si>
  <si>
    <t>5538/KM.01.11
e-11311/KM.02.16</t>
  </si>
  <si>
    <t>SRT-053/INFRAS/KPI-SPAM-JAKARTA/03/2024
e-11311/KM.02.16</t>
  </si>
  <si>
    <t>SRT-080/INFRAS/KPI-SPAM-JAKARTA/04/2024
e-11311/KM.02.16</t>
  </si>
  <si>
    <t>874/KM.02.19/EKST/V/2024</t>
  </si>
  <si>
    <t>Permintaan Pelaporan Data Personel PT ABJ yang Bertugas pada Fasilitas Produksi Eksisting</t>
  </si>
  <si>
    <t xml:space="preserve">PAM JAYA meminta pelaporan tentang realisasi personel yang bertugas di Fasilitas Produksi Eksisting telah memiliki sertifikasi sesuai dengan Peraturan Perundang-Undangan sebagaimana diatur pada Pasal 10.11 Perjanjian Brownfield sebagai berikut:
1.	ABJ untuk menyampaikan pelaporan tentang informasi dan data nama- nama personel yang ditempatkan pada Fasilitas Produksi Eksisting berdasar pada Lampiran 18 Perjanjian Brownfield;
2.	Format pelaporan sebagaimana dimaksud dalam angka 1 di atas terlampir pada Surat ini; dan
3.	Jangka waktu pelaporan informasi dan data nama-nama personel sebagaimana dimaksud di atas, selambat-lambatnya disampaikan kepada PAM JAYA pada tanggal 10 Mei 2024, dan jika terdapat perubahan data personel, dapat di informasikan setiap tanggal 10, setiap bulannya. </t>
  </si>
  <si>
    <t>SRT-093/INFRAS/KPI-SPAM-JAKARTA/05/2024</t>
  </si>
  <si>
    <t>Hasil Pemeriksaan dan Tanggapan atas Surat ABJ No. ABJ/DIR/EKS/04.24/0266 tentang Tambahan DED Buaran 3 Hulu</t>
  </si>
  <si>
    <t xml:space="preserve">KPI menyampaikan bahwa hasil pemeriksaan dokumen tambahan DED SPAM Buaran 3 tersebut telah sesuai secara teknis, akan tetapi dengan catatan agar ABJ dapat melengkapi Detail Gambar Arsitek, Gambar Struktur dan Detail Gambar Mekanikal, Elektrikal dan Plumbing. </t>
  </si>
  <si>
    <t>SRT-094/INFRAS/KPI-SPAM-JAKARTA/05/2024</t>
  </si>
  <si>
    <t>Hasil Pemeriksaan dan Tanggapan atas Surat ABJ No. ABJ/DIR/EKS/04.24/0267 tentang As Built Drawing Proyek Rehabilitasi</t>
  </si>
  <si>
    <t>ABD
- 02013: dapat diterima dan secara teknis dapat ditindaklanjuti
- 40301, 40302, 40304: perlu ada perbaikan, catatan KPI terlampir pada gambar</t>
  </si>
  <si>
    <t>SRT-095/INFRAS/KPI-SPAM-JAKARTA/05/2024</t>
  </si>
  <si>
    <t>Hasil Pemeriksaan dan Tanggapan atas Surat ABJ No. ABJ/DIR/EKS/04.24/0272 tentang Shop Drawing Proyek Rehabilitasi</t>
  </si>
  <si>
    <t>Shop Drawing
- 02003, 02005, 02006, 02010, 42335, 08061, 08063, 08064: dapat diterima dan secara teknis dapat ditindaklanjuti
- 42324, 42326: agar dilengkapi detail lokasi pemasangan AC, detailkan letak AC yang akan dipasang pada gambar, perlu diperbaiki
- 39298: agar ditambahkan line diagram keseimbangan daya thd MCCB 3 phase detail lokasi pemasangan AC, perlu diperbaiki
- 21177: agar dilengkapi detail gambar penggantian valve/single line diagram, ditambahkan tabel volume material yang akan dipasang, perlu diperbaiki</t>
  </si>
  <si>
    <t xml:space="preserve">SRT-096/INFRAS/KPI-SPAM-JAKARTA/05/2024 </t>
  </si>
  <si>
    <t>1.	Terlampir Hasil pemeriksaan KPI atas Tanggapan ABJ atas Hasil Reviu PAM JAYA terhadap Desain Akhir Program Rehabilitasi Tahun 2024 Surat ABJ No. ABI/DIR/EKS/03.24/0211 (usulan dan revisi tertulis pada gambar); 
2.	ABJ segera melengkapi referensi harga yang digunakan dalam pengajuan RAB; 
3.	ABJ segera melampirkan minimal 3 (tiga) penawaran vendor sebagai acuan harga material; 
4.	Agar Judul Gambar mengacu pada PKS judul gambar yang biasa digunakan (Show Drawing, Rencana Rinci Final/Final Detailed Engineering Design, Shop Drawing dan As Built Drawing)</t>
  </si>
  <si>
    <t>SRT-097/INFRAS/KPI-SPAM-JAKARTA/05/2024</t>
  </si>
  <si>
    <t>Hasil Pemeriksaan dan Tanggapan atas Surat ABJ No. ABJ/DIR/EKS/02.24/0138 tentang Shop Drawing Proyek Rehabilitasi</t>
  </si>
  <si>
    <t>SRT-069/INFRAS/KPI-SPAM-JAKARTA/03/2024
SRT-097/INFRAS/KPI-SPAM-JAKARTA/05/2024</t>
  </si>
  <si>
    <t>Shop Drawing
- 21170, 28219, 36283: catatan revisi/usulan pada gambar</t>
  </si>
  <si>
    <t xml:space="preserve">SRT-098/INFRAS/KPI-SPAM-JAKARTA/05/2024 </t>
  </si>
  <si>
    <t>Tanggapan dan Hasil Pemeriksaan Dokumen Desain Akhir Program Rehabilitasi Tahun 2024 (Revisi 01)</t>
  </si>
  <si>
    <t xml:space="preserve">1.	Terlampir Hasil pemeriksaan KPI atas Surat Desain Akhir Program Rehabilitasi Tahun 2024 (Revisi 01); 
2.	ABJ segera melengkapi referensi harga yang digunakan dalam pengajuan RAB; 
3.	ABJ agar melampirkan minimal 3 (tiga) penawaran vendor sebagai acuan harga material; 
4.	ABJ agar melengkapi detail pekerjaan Test dan Commisioning pada RAB dan kurva timeline pekerjaan; 
5.	Agar ABJ pilahkan pekerjaan mana yang memerlukan pelatihan dan mana yang tidak memerlukan pelatihan; 
6.	Agar Judul Gambar mengacu pada PKS judul gambar yang biasa digunakan (Show Drawing, Rencana Rinci Final/Final Detailed Engineering Design, Shop Drawing dan As Built Drawing); 
7.	Untuk DED dan RAB Surat Desain Akhir Program Rehabilitasi Tahun 2024 (Revisi 01) yang sudah diparaf/diketahui KPI akan dikirimkan kepada PAM JAYA secara bertahap (usulan dan revisi tertulis pada gambar). </t>
  </si>
  <si>
    <t>SRT-099/INFRAS/KPI-SPAM-JAKARTA/05/2024</t>
  </si>
  <si>
    <t>Tanggapan KPI Terkait AHSP dan Penawaran Kontraktor Utama</t>
  </si>
  <si>
    <t>ABJ/DIR/EKS/05.24/0338</t>
  </si>
  <si>
    <t>Tanggapan Atas Surat PAM JAYA No 4720/KM.00.03 Terkait Tindak Lanjut Beberapa Kegiatan Skema Bundling</t>
  </si>
  <si>
    <t xml:space="preserve">1.	Bahwa sehubungan poin 1 dan 2 dalam Surat PAM JAYA No 4720/KM.00.03 terkait pembangunan reservoir komunal (baru) dan reaktivasi reservoir, ABJ memohon bantuan PAM JAYA untuk:
a.	mengirimkan data-data pendukung terkait Desain Akhir reservoir tersebut antara lain:
-	Titik lokasi reservoir,
-	Rencana pelayanan reservoir (termasuk jumlah dan demand pelanggan yang akan dilayani baik pelanggan eksisting maupun pelanggan baru),
-	Skematik rencana suplai reservoir,
-	Model dasar PA / PC area layanan reservoir yang memuat data suplai dan tekanan inlet, tekanan titik pemantauan di jaringan, demand pelanggan eksisting, dan system curve jaringan dalam format WaterGem, dan
-	Rencana penurunan NRW / perbaikan jaringan pada PA / PC area layanan reservoir dalam rangka pencapaian NRW DKI Jakarta sebesar 30% di tahun 2030.
b.	PAM JAYA untuk dapat melakukan survey dan diskusi bersama dengan ABJ pada lokasi reservoir yang direncanakan.
2.	Bahwa sehubungan poin 3 dalam Surat PAM JAYA No 4720/KM.00.03 terkait program sambungan baru, dapat diinformasikan bahwa ABJ saat ini dalam proses pengerjaan Desain Akhir untuk Paket Jatiluhur 1A (PC 055, PC 147, PC 150, PC 151, dan PC 153) dalam rangka penyerapan suplai SPAM Jatiluhur 1 tahap pertama di akhir bulan September 2024. Sementara untuk program sambungan baru Paket Jatiluhur 1B (PC 054, PC 069, PC 073, PC 074, PC 075, PC 146, dan PC 148) serta Paket Buaran III Hilir (PC 152, PC 154, PC 159, dan PC 161), ABJ memohon bantuan PAM JAYA untuk mengirimkan data-data pendukung terkait Desain Akhir PC tersebut antara lain:
-	Model dasar PC Paket Jatiluhur 1B dan Paket Buaran Ill Hilir yang memuat data suplai dan tekanan inlet, tekanan titik pemantauan di jaringan, dan demand pelanggan eksisting dalam format WaterGem,
-	Rencana penurunan NRW / perbaikan jaringan pada PC Paket Jatiluhur 1B dan Paket Buaran Ill Hilir dalam rangka pencapaian NRW DKI Jakarta sebesar 30% di tahun 2030. 
3.	Bahwa sehubungan poin 4 dalam surat PAM JAYA No 4720/KM.00.03 terkait sensus bangunan non pelanggan, mohon kiranya PAM JAYA bersedia untuk berdiskusi lebih lanjut dengan ABJ mengenai area sensus, jumlah bangunan non pelanggan, dan waktu yang diperlukan untuk melakukan sensus bangunan non pelanggan tersebut. Besar harapan kami bahwa PAM JAYA dapat memenuhi permohonan kami di atas dalam waktu dekat. </t>
  </si>
  <si>
    <t>ABJ/DIR/EKS/05.24/0340</t>
  </si>
  <si>
    <t>Pengiriman Risalah Rapat Pre Construction Meeting Periode 22 – 26 April 2024</t>
  </si>
  <si>
    <t>ABJ/DIR/EKS/04.24/0314</t>
  </si>
  <si>
    <t>Tanggapan Surat KPI No. SRT-088/INFRAS/KPI-SPAM-JAKARTA/04/2024 Perihal Tanggapan terkait Perubahan Metode Pemasangan Pipa DCIP Air Baku Buaran 3 Hulu - Hilir</t>
  </si>
  <si>
    <t xml:space="preserve">1.	Berdasarkan Lampiran 9 Perjanjian Greenfield diatur bahwa perihal pemasangan pipa diameter lebih besar dari 700 mm adalah dengan metode Trenchless, namun faktanya dibeberapa titik lokasi, metode pemasangan dengan Trenchless tersebut tidak dapat dilakukan karena beberapa hal antara lain:
-	Rekomendasi pemberi izin (dari instansi yang berwenang atas lokasi pekerjaan); 
-	Kondisi lokasi tidak memungkinkan; dan
-	Kondisi lingkungan dan lalu lintas yang tidak memungkinkan.
2.	Bersama surat ini, kami sampaikan salinan dari Rekomendasi Teknis Nomor SA0203-Av/1 32 tentang “Rekomendasi Teknis Penggunaan Sumber Daya Air untuk Kegiatan Pemasangan Pipa Distribusi Air Baku dan Transmisi Air Bersih di Tanah Milik Negara/BMN (Sempadan) Saluran Tarum Barat B.Tb 45a - B.Tb 49c” yang menjelaskan bahwa metode pekerjaan pemasangan pipa yang direkomendasikan untuk pekerjaan Pemasangan Pipa DCIP Air Baku Buaran 3 Hulu - Hilir adalah dengan motede kombinasi dengan Metode Open Cut, Manual Jacking, dan Microtunnel;
3.	Berdasarkan rekomendasi teknis sebagaimana poin 2 di atas maka kami sampaikan gambar rencana pipa Trenchless dan rencana titik pit jacking yang direncanakan sepanjang lokasi pekerjaan Pemasangan Pipa DCIP Air Baku Buaran 3 Hulu-Hilir, sebagai bahan pertimbangan lebih lanjut dari KPI; dan
4.	Dalam hal KPI memiliki tanggapan lebih lanjut atas usulan ini, mohon diinfokan segera kepada ABJ. </t>
  </si>
  <si>
    <t>ABJ/DIR/EKS/04.24/0318</t>
  </si>
  <si>
    <t>Pengiriman Ke-8 Tanggapan atas Surat PAM JAYA No. 3500/KM.02.18 Perihal Hasil Reviu Dokumen Desain Akhir Program Rehabilitasi Tahun 2024</t>
  </si>
  <si>
    <t>Mengirimkan 33 dokumen perbaikan paket 44</t>
  </si>
  <si>
    <t>ABJ/DIR/EKS/04.24/0331</t>
  </si>
  <si>
    <t>Pengiriman Tanggapan Ke-9 atas Surat PAM JAYA No. 3500/KM.02.18 Perihal Hasil Reviu Dokumen Desain Akhir Program Rehabilitasi Tahun 2024</t>
  </si>
  <si>
    <t>ABJ/DIR/EKS/04.24/0319</t>
  </si>
  <si>
    <t>Pembaharuan Atas Dokumen Desain Akhir SPAM Jatiluhur Hilir (Koneksi Pipa Jatiluhur PUPR – Pipa Eksisting)</t>
  </si>
  <si>
    <t xml:space="preserve">ABJ mengirimkan pembaharuan atas dokumen desain akhir koneksi pipa Jatiluhur  PUPR - pipa eksisting sesuai hasil survey bersama antara PAM JAYA, ABJ, dan PUPR pada tanggal 28  Maret 2024 untuk lokasi-lokasi sebagai berikut:
-	SPAM Jatiluhur Hilir Trunk Main Connection Paket 5 BKT Dari Ujung Menteng JI Raya Bekasi (Koneksi Dengan PUPR), Kode Proyek: 24ABJ.NPPJT7OJR5;
-	SPAM Jatiluhur Hilir Trunk Main Connection Paket 12 Cakung Cilincing, Kode Proyek: 24ABJ.NPPJT55JR1; dan
-	SPAM Jatiluhur Hilir Trunk Main Connection Paket 13 Jalan Rawa Bebek, Kode Proyek: 24ABJ.NPPJTS5JR1. </t>
  </si>
  <si>
    <t>ABJ/DIR/EKS/04.24/0322</t>
  </si>
  <si>
    <t>Shop Drawing Proyek Rehabilitasi Paket 43 (Program 43347, 43348, 43351, 43352, 43365, 43369, 43371, 43372, 43376, 43377, 43382, 43405)</t>
  </si>
  <si>
    <t>Shop Drawing 
43347, 43348, 43351, 43352, 43365, 43369, 43371, 43372, 43376, 43377, 43382, 43405</t>
  </si>
  <si>
    <t>Putut
Pauji
Yudi</t>
  </si>
  <si>
    <t>ABJ/DIR/EKS/04.24/0323</t>
  </si>
  <si>
    <t>ABJ/DIR/EKS/01.24/0014 ABJ/DIR/EKS/12.23/0685 
ABJ/DIR/EKS/03.24/0188
ABJ/DIR/EKS/04.24/0323</t>
  </si>
  <si>
    <t>DED RAB
- Kampung Basmol (Karian Serpong)
- Kamal gg H Jibobong (Karian Serpong)
- Cluster F &amp; G Citra 8 (Karian Serpong)</t>
  </si>
  <si>
    <t>ABJ/DIR/EKS/05.24/0336</t>
  </si>
  <si>
    <t>Tanggapan atas Surat SRT-066/INFRAS/KPI-SPAM-JAKARTA/03/2024 Perihal Hasil Pemeriksaan dan Tanggapan Laporan Bulanan Kualitas Air Baku dan Air Curah PT Air Bersih Jakarta</t>
  </si>
  <si>
    <t xml:space="preserve">1.	ABJ telah melakukan pemeriksaan realtime/online untuk kualitas air curah sesuai dengan Lampiran 13 dan 15 Perjanjian Brownfield yakni dengan online analyzer; untuk parameter pH, warna dan amonia sedangkan parameter sisa chlor dan turbidity dalam tahap uji coba. 
2.	Hasil Rekapitulasi analisa air minum di IPA Buaran 1, IPA Buaran 2, IPA Pulogadung, IPA Pejompongan 1, dan IPA Pejompongan 2,nilai maksimum sisa chlor telah sesuai dengan Lampiran 15 Perjanjian Brownfield yang menyatakan bahwa kualitas output air minum, memenuhi syarat Peraturan Menteri Kesehatan No. 492/MENKES/PER/IV/2010 dan batasan sisa chlor menurut Lampiran 15 Perjanjian Brownfield adalah 0,8 mg/L &lt; Sisa chlor &lt; 1,0 mg/L;
3.	Bahwa berdasarkan Pasal 50 Peraturan Menteri Kesehatan Republik Indonesia Nomor 2 Tahun 2023 Tentang Peraturan Pelaksanaan Peraturan Pemerintah Nomor 66 Tahun 2014 Tentang Kesehatan Lingkungan ("PMK 2/2023”) diatur : "Setiap produsen/penyedia/penyelenggara Air Minum dan Pangan Olahan Siap Saji harus menyesuaikan ketentuan dalam Peraturan Menteri ini paling lambat 2 (dua) tahun sejak Peraturan Menteri ini diundangkan” Adapun tanggal pengundangan PMK 2/2023 adalah tanggal 4 Januari 2023. Dengan demikian, batas waktu mulai wajib diberlakukannya PMK 2/2023 adalah sejak tanggal 4 Januari 2025.
4.	ABJ akan mendiskusikan dengan PAM JAYA terkait parameter kualitas air yang mengacu kepada PMK 2/2023; 
5.	Laporan Bulanan Kualitas Air Baku dan Air Curah telah mencantumkan methodology standard yang digunakan pada analisa air tercantum pada Rekapitulasi Hasil Analisis halaman 4 sampai dengan halaman 11 pada Surat PT. Air Bersih Jakarta, No. ABJ/DIR/EKS/03.24/0227 perihal Laporan Bulanan Kualitas Air Baku dan Air Curah Periode Februari 2024; 
6.	Laporan hasil pemeriksaan kualitas air adalah lampiran raw data dari Rekapitulasi Hasil Analisis, untuk format selanjutnya akan kami samakan dengan format halaman 4 sampai dengan 11;
7.	Konfirmasi ABJ terkait Laporan kualitas air curah Kegiatan Pengawas dan Audit Operasi (Operational Eksisting IPA) pada laporan Kuartal 4 Tahun 2023 (Sub bab 3.2.9) adalah sebagai berikut: a. Pemeriksaan kualitas air dilakukan di Lab ABJ untuk parameter harian (dilakukan setiap hari) dan parameter mingguan (dilakukan setiap satu minggu sekali), parameter bulanan (dilakukan setiap satu bulan sekali) dan parameter 3 bulanan (dilakukan setiap 3 bulan sekali) sesuai Lampiran 13 Perjanjian Brownfield pada frekuensi Uji Laboratorium berkala. Hasil sample dalam nilai rata-rata adalah data parameter harian (analisa setiap hari + 30 data) dan parameter mingguan (analisa setiap satu minggu sekali + 4 data) dihitung nilai rata-ratanya dalam satu bulan. Detail data dan Tanggal pemeriksaan kualitas air di di IPA Buaran 1, IPA Buaran 2, IPA Pulogadung, IPA Pejompongan 1, IPA Pejompongan 2, sudah dilampirkan di Laporan Bulanan Kualitas Air Baku dan Air Curah Periode Februari 2024 (ABJ/DIR/EKS/03.24/0227) pada halaman 17 sampai dengan halaman 36. </t>
  </si>
  <si>
    <t>ABJ/DIR/EKS/05.24/0342</t>
  </si>
  <si>
    <t>Laporan Bulanan Kualitas Air Baku dan Air Curah Periode April 2024</t>
  </si>
  <si>
    <t xml:space="preserve">918/PP.00.06/EKST/V/2024 </t>
  </si>
  <si>
    <t xml:space="preserve">Permohonan Izin/Persetujuan Pembangunan Reservoir Kapasitas 200m3 </t>
  </si>
  <si>
    <t xml:space="preserve">PAM JAYA berencana akan melakukan pembangunan Reservoir kapasitas 200 m3, dengan kebutuhan lahan +- seluas 200 m2, Panjang 8 m dan Lebar 25 m, yang berada di wilayah PPK Kemayoran dengan desain sebagaimana terlampir.  Berdasarkan butir 2.a NK PPKK dan PAM JAYA harus berkoordinasi dan memperoleh izin/ persetujuan pembangunan Reservoir Komunal di wilayah PPK Kemayoran, maka demi menjaga keberlanjutan pelayanan air minum di wilayah PPK Kemayoran kami mohon izin/persetujuan untuk memanfaatkan lahan yang berlokasi di Jl. Swadaya 2 RT.02 RW.06 Kelurahan Kebon Kosong, Kecamatan Kemayoran, Jakarta Pusat dengan titik koordinat lokasi 6°09'29.0"S 106°51'20.7"E. </t>
  </si>
  <si>
    <t>ABJ/DIR/EKS/05.24/0344</t>
  </si>
  <si>
    <t>Undangan Sosialiasi Pemasangan Pipa Primer di Kelurahan Malaka Jaya dan Kelurahan Pondok Kopi</t>
  </si>
  <si>
    <t xml:space="preserve">ABJ mengundang perwakilan PAM JAYA untuk berkenan hadir dalam acara sosialisasi atas pekerjaan pemasangan pipa primer kepada warga di sekitar lokasi pekerjaan </t>
  </si>
  <si>
    <t>ABJ/DIR/EKS/05.24/0345</t>
  </si>
  <si>
    <t>Gangguan Suplai Kuantitas Air Baku di IPA Buaran Tanggal 22, 23, 24, 25 dan 30 April 2024</t>
  </si>
  <si>
    <t xml:space="preserve">1.	Pada tanggal 22 April sampai dengan tanggal 25 April 2024 telah terjadi gangguan suplai kuantitas air baku dengan debit rata-rata air baku dibawah 6500 I/s;
2.	Pada tanggal 30 April 2024, kembali terjadi gangguan suplai kuantitas air baku dengan debit rata - rata air baku dibawah 6500 I/s;
3.	Gangguan suplai kuantitas air baku sebagaimana poin 1 dan 2 di atas telah menyebabkan rendahnya level reservoir IPA Buaran 2 yang mana selanjutnya berdampak terhadap kegagalan pemenuhan kinerja tekanan output transmisi pada rentang waktu sebagai berikut a. Tanggal 23 April 2024 pukul 12.15 - 13.45 WIB dan pukul 14.15 - 16.45 WIB (kegagalan terjadi di 18 titik); b. Tanggal 24 April 2024 pukul 09.30 - 10.45 WIB, 11.15 - 15.00 WIB dan 15.45 - 16.45 WIB (kegagalan terjadi di 27 titik); c. Tanggal 25 April 2024 pukul 11.45 - 15.30 WIB (kegagalan terjadi di 16 titik); dan d. Tanggal 30 April 2024 pukul 15.45 - 16.45 WIB (kegagalan terjadi di 5 titik)
4.	Gangguan suplai kuantitas air baku sebagaimana dimaksud poin 1 dan 2 di atas, dikarenakan suplai air baku dari syphon Bekasi yang berkurang sebagai akibat berkurangnya debit dari hulu intake PJT 2 dan banyaknya sampah dari hulu intake PJT 2 sehingga menghambat aliran air baku ke inlet syphon Bekasi. Sebagai bahan pertimbangan PAM JAYA, berikut disampaikan bukti kondisi hulu di area intake PJT2 saat gangguan terjadi.
5.	Hal-hal yang sudah dilakukan oleh ABJ dalam meminimalisasi dampak gangguan suplai kuantitas air baku pada periode gangguan tersebut adalah : a. Melakukan koordinasi dengan tim air baku PAM JAYA untuk selanjutnya berkoordinasi ke PJT2 untuk menambah suplai air baku dari hulu dan serta pelaksanaan pembersihan sampah di inlet syphon Bekasi; b. Melakukan pengangkatan sampah manual di area intake PJT2 dan area intake ABJ (coarse screen dan fine screen); c. Melakukan operasional pompa transmisi maksimal dengan operasi 4 pompa dan bukaan FC 100%; dan d. Meningkatkan pemakaian bahan kimia untuk menjaga kualitas air curah sesuai yang dipersyaratkan di Perjanjian Brownfield dan Permenkes yang berlaku.
6.	Sebagai informasi bahwa berdasarkan permintaan PAM JAYA, ABJ telah memproduksi air baku melebihi dari batas yang dipersyaratkan menurut SIPSDA untuk IPA Buaran 1 dan IPA Buaran 2. Akan tetapi, PJT2 tidak berkenan menyatakan bahwa suplai air baku dari PJT2 turun karena pada aktualnya PJT2 telah menyalurkan air melebihi dari kuantitas air baku yang dimuat di SIPSDA untuk IPA Buaran 1 dan IPA Buaran 2 tersebut. Oleh karena itu, sewajarnya ABJ tidak dikenakan denda atas pemakaian air baku melebihi kapasitas yang diatur di SIPSDA dan ABJ pun berhak mendapatkan penggantian pembayaran penuh atas pemakaian air baku tersebut dikarenakan pemakaian air baku melebihi kapasitas yang diatur di SIPSDA merupakan sebagai upaya ABJ memenuhi permintaan PAM JAYA.
7.	Sebagai bahan pertimbangan PAM JAYA, berikut disampaikan data pendukung meliputi data kondisi suplai air baku PJT 2 pada tanggal 22, 23, 24, 25, dan 30 April 2024, dan bukti pelaksanaan mitigasi ABJ untuk meminimalkan dampak atas gangguan suplai kuantitas air baku. </t>
  </si>
  <si>
    <t>ABJ/DIR/EKS/05.24/0350</t>
  </si>
  <si>
    <t>Pembaharuan Proposal Amandemen Perjanjian Kerjasama</t>
  </si>
  <si>
    <t>e-11125/KM.02.16</t>
  </si>
  <si>
    <t>Permintaan Akses CCTV</t>
  </si>
  <si>
    <t xml:space="preserve">Sehubungan dengan adanya Program 43349 Pengadaan dan Instalasi CCTV di Area Barat dan Timur yang diajukan oleh ABJ, dengan ini disampaikan hal-hal sebagai berikut:
1.	Dalam pengawasan Proyek dan Pekerjaan oleh PAM JAYA termasuk diantaranya aset dan kondisi lingkungan (keamanan) di lokasi IPA dan Banjir Kanal Barat. Dengan ini kami meminta ABJ untuk memberikan akses CCTV kepada PAM JAYA pada unit yang terpasang di lokasi-lokasi sebagai berikut, yaitu: a. IPA Pejompongan 1 (14 Titik); b. IPA Pejompongan 2 (6 Titik); c. IPA Buaran (17 Titik); d. IPA Pulogadung (8 Titik); dan e. Banjir Kanal Barat (5 titik).
2.	Bahwa akses CCTV sebagaimana dimaksud angka (1) di atas dilakukan untuk memenuhi hak PAM JAYA dalam melakukan pengawasan Proyek dan Pekerjaan yang diatur dalam Dokumen Perjanjian Kerjasama. Oleh karena itu, PAM JAYA membutuhkan Akses CCTV sebanyak 2 (dua) pengguna (user account) yang dapat diakses melalui perangkat telekomunikasi elektronik (handphone).
3.	Selain itu, kami meminta ABJ untuk dapat memindahkan aset monitor CCTV eksisting yang berada di ruang operator produksi IPA Pejompongan 1 dan 2 ke pos keamanan utama/ pos security pada masing - masing IPA. </t>
  </si>
  <si>
    <t xml:space="preserve">e-7873/PM.04.03 </t>
  </si>
  <si>
    <t>Perbedaan Hasil Uji dengan PT. ABJ Parameter Mikrobiologi</t>
  </si>
  <si>
    <t xml:space="preserve">Berdasarkan perbedaan hasil antara ABJ dan PAM JAYA, maka sesuai dengan Perjanjian Brownfield Lampiran 15 tentang Denda Kegagalan Kinerja Nomor 2b bahwa “Sampel air cadangan akan disimpan oleh Pihak Pertama dan akan digunakan untuk pengecekan ulang di laboratorium independen apabila terjadi perbedaan hasil antara Pihak Pertama dan Pihak kedua dengan biaya ditanggung bersama oleh Para Pihak”. Sesuai kesepakatan, laboratorium yang ditunjuk adalah Balai Besar Laboratorium Kesehatan Jakarta dan pengecekan ulang telah dilakukan tanggal 26 Maret 2024 dengan hasil 0 CFU/100 mL atau memenuhi syarat standar air minum PERMENKES No. 492 /MENKES/PER/IV/2010 (Laporan Hasil Uji terlampir) sehingga tidak dikenai denda kualitas. </t>
  </si>
  <si>
    <t>e-11122/KM.02.16</t>
  </si>
  <si>
    <t>Tanggapan atas Surat ABJ 0288 tanggal 8 April 2024 perihal Informasi Pekerjaan Upgrade Pumping Station IBP Halim</t>
  </si>
  <si>
    <t>ABJ/DIR/EKS/04.24/0327 (membalas MoM terkait hal yg sama)</t>
  </si>
  <si>
    <t xml:space="preserve">1.	PAM JAYA meminta ABJ untuk mengirimkan hasil perhitungan engineering (modelling analisa head loss) DED terdahulu dimana berdasarkan Surat ABJ 0238 menyatakan adanya head loss pada pipa manifold eksisting
2.	Berdasarkan pengalaman PAM JAYA atas penggunaan VSD brand Yaskawa di IBP Tugu, didapati adanya kendala operasional dan issue mengenai pelayanan purna jual, untuk itu sehubungan dengan informasi yang disampaikan ABJ terkait jangka waktu pengadaan VSD sesuai Surat ABJ 0288, kami meminta ABJ untuk melengkapi data/dokumen sebagai berikut: a. Justifikasi Principal atas durasi pengadaan VSD oleh vendor Fuji Electric, vendor Schneider, vendor Yaskawa. b. Dokumen pernyataan produk yang digunakan tidak discontinue selama 8 tahun dari Principal c. Dokumen pernyataan kesanggupan minimal THD 70% d. Ketersediaan suku cadang harus tersedia pada tahun 2024-2025 (ready stock)
3.	Sebagai informasi, PAM JAYA telah mengirimkan surat kepada Menteri Pekerjaan Umum dan Perumahan Rakyat No. 324/ PM.03.00/ EKST/ III/2024 tanggal 4 April 2024 perihal: Permohonan Izin Penggunaan Sumber Daya Air sebagai Prasarana Sumber Daya Air di IBP Halim, untuk selanjutnya ABJ dapat berkoordinasi dengan instansi terkait agar pekerjaan dapat dilakukan secara paralel. </t>
  </si>
  <si>
    <t xml:space="preserve">ABJ/DIR/EKS/05.24/0354 </t>
  </si>
  <si>
    <t>Undangan Pertemuan</t>
  </si>
  <si>
    <t xml:space="preserve">ABJ bermaksud mengundang kembali untuk membicarakan lebih lanjut terkait Pelaksanaan Perjanjian Konsultan Pengawas Independen SPAM Bundling pada hari Rabu, 15 Mei 2024 pukul 13.30 bertempat di kantor ABJ, Setiabudi Atrium lantai 4 - JI HR Rasuna Said kav 62, Jakarta. </t>
  </si>
  <si>
    <t>Yuli</t>
  </si>
  <si>
    <t>ABJ/DIR/EKS/05.24/0343</t>
  </si>
  <si>
    <t>Shop Drawing SPAM Karian Hilir – Add Supply Tangerang Offtake Pegadungan Proyek P35 (Revisi 01)</t>
  </si>
  <si>
    <t>ABJ/DIR/EKS/05.24/0353</t>
  </si>
  <si>
    <t>Pengiriman Tanggapan Ke-10 atas Surat PAM JAYA No. 3500/KM.02.18 Perihal Hasil Reviu Dokumen Desain Akhir Program Rehabilitasi Tahun 2024</t>
  </si>
  <si>
    <t>Mengirimkan 9 perbaikan paket 44</t>
  </si>
  <si>
    <t>ABJ/DIR/EKS/05.24/0346</t>
  </si>
  <si>
    <t>- masjid al-khairot
- masjid al-huda
- komplek lemigas blok a
- townhouse mahoni
- bakti rt 03 rw 13
- cipeucang
- mundari 38
- kebon kosong (tambahan)
- perumahan sutasa
- halte kedoya assiddiqiyah
- halte kedoya green garden
- ampera raya
- green permata
- halte duri kepa
- perumahan taman surya 5</t>
  </si>
  <si>
    <t>ABJ/DIR/EKS/05.24/0357</t>
  </si>
  <si>
    <t>Pembaharuan Program Konstruksi</t>
  </si>
  <si>
    <t xml:space="preserve">1.	Bahwa terjadi penyesuaian jadwal proyek KPBU SPAM Regional Jatiluhur semula 20 Juli 2024 menjadi 20 Oktober 2024 dan SPAM Regional Karian Serpong semula diharapkan dapat tercapai pada Juni 2024 menjadi 29 Maret 2027 sebagaimana disampaikan oleh Kementerian PUPR dalam Surat Kementerian Pekerjaan Umum dan Perumahan Rakyat Dirjen Cipta Karya No. PR.0101-CA/751 tanggal 21 Desember 2023, yang mana merupakan salah satu dokumen acuan dalam surat PAM JAYA No. 5241/KM.03.04 tanggal 27 Februari 2024.
2.	Selain kondisi di poin 1, sampai dengan tanggal surat ini, dalam pelaksanaan perjanjian kerjasama telah terjadi fakta dan kondisi dibawah ini: i. Telah terjadi keterlambatan dalam penyelesaian Laporan Sinkronisasi dan persetujuan Dokumen Desain Akhir; ii. Dokumen Desain Akhir (DED dan RABJ yang telah disampaikan oleh ABJ, belum keseluruhan disetujui oleh PAM JAYA; iii. Belum adanya pembahasan terkait Desain Akhir Proyek Greenfield 2024 maupun persetujuan yang diberikan oleh PAM JAYA; iv. Adanya keterlambatan proses perizinan dikarenakan hal di luar kendali dan merupakan di luar kewenangan dari ABJ dan PAM JAYA; dan v. Masih berlangsungnya diskusi antara ABJ, PAM JAYA, dan KPI terkait Program Konstruksi untuk seluruh Proyek Greenfield terutama mengenai perubahan prioritas proyek,
3.	Dengan mempertimbangkan huruf a sampai dengan g di atas dan penjelasan poin 1 dan 2 di atas serta hasil realisasi investasi Perjanjian Greenfield sampai dengan tanggal surat ini, ABJ akan menyampaikan pembaharuan atas Program Konstruksi yang telah disesuaikan dengan aktual realisasi investasi Perjanjian Greenfield.
4.	Sehubungan dengan poin 3 di atas, berikut disampaikan Program Konstruksi untuk SPAM Jatiluhur Hilir (terlampir), yang mana merupakan sebagai proyek prioritas saat ini. 
5.	Selambat - lambatnya 2 (dua) minggu sejak penyampaian dokumen yang disebutkan dalam poin 4 di atas, ABJ akan menyampaikan secara bertahap untuk Program Konstruksi untuk SPAM Buaran 3 Hilir dan SPAM Karian Serpong Hllir. </t>
  </si>
  <si>
    <t>ABJ/DIR/EKS/05.24/0359</t>
  </si>
  <si>
    <t>Tindak Lanjut Berita Acara Survey Bersama Terkait Retakan Dinding Reservoir IPA Pejompongan 2</t>
  </si>
  <si>
    <t xml:space="preserve">1.	Terkait kejadian retakan dinding reservoir di IPA Pejompongan 2, diperlukan investigasi atau assessment yang mendalam dan menyeluruh sehingga memerlukan waktu relatif lama. 
2.	Tanpa harus menunggu hasil dari investigasi atau assessment terlebih dahulu maka ABJ memandang perlu segera dilakukan perbaikan terhadap retakan reservoir tersebut sehingga bocor pada reservoir bisa segera teratasi dan tidak menimbulkan dampak yang lebih serius terhadap reservoir.
3.	ABJ telah meminta BPM selaku main contractor ABJ untuk segera melakukan perbaikan terhadap retakan dinding reservoir di IPA Pejompongan 2. 
4.	BPM telah menginformasikan ABJ bahwa BPM telah menunjuk subkontraktor untuk melaksanakan perbaikan retakan dinding reservoir tersebut, yang mana pelaksanaan pekerjaannya direncanakan dimulai pada hari Senin, tanggal 13 Mei 2024.
5.	Sebagai referensi PAM JAYA, terlampir kami sampaikan metode kerja yang akan digunakan dalam pelaksanaan pekerjaan retakan dinding reservoir di IPA Pejompongan 2. </t>
  </si>
  <si>
    <t>Detail AHS sudah dikirimkan per pengiriman RAB</t>
  </si>
  <si>
    <t>452/KM/02.18/EKST/IV/2024</t>
  </si>
  <si>
    <t>ABJ/DIR/EKS/12.23/0693
ABJ/DIR/EKS/12.23/0706</t>
  </si>
  <si>
    <t>Detail sudah dikirimkan per pengiriman DED</t>
  </si>
  <si>
    <t>District meter tidak masuk dalam ruang lingkup PKS</t>
  </si>
  <si>
    <t xml:space="preserve">Putut
</t>
  </si>
  <si>
    <t>Persetujuan PAM JAYA 28373/KM/02/18</t>
  </si>
  <si>
    <t>Sudah disetujui PAM JAYA melalui surat 3805/KM.02.18 dan 23575/KM.00.03</t>
  </si>
  <si>
    <t>Proyek sudah selesai (Kebon Baru)</t>
  </si>
  <si>
    <t>ABJ/DIR/EKS/04.24/0332</t>
  </si>
  <si>
    <t>Shop Drawing SPAM Jatiluhur Hilir – Upgrade Pumping Station IBP Halim (Trafo)</t>
  </si>
  <si>
    <t>ABJ/DIR/EKS/05.24/0363</t>
  </si>
  <si>
    <t xml:space="preserve">Gangguan Pasokan Listrik dari PLN di IPA Buaran 1 Pada Tanggal 6 Mei 2024 </t>
  </si>
  <si>
    <t>1.	Pada tanggal 6 Mei 2024 pukul 15.16 - 15.19 WIB telah terjadi gangguan pasokan listrik dari PLN di IPA Buaran 1 yang menyebabkan seluruh pompa distribusi (VSD Trip).
2.	Dampak dari gangguan pasokan listrik dari PLN tersebut adalah terjadi ketidaktercapaian target tekanan di IPA Buaran 1 selama + 3 menit serta penurunan suplai total pada IPA Buaran 1 mencapai + 98 I/s pada periode pukul 15.16 - 15.19 WIB.
3.	Berdasarkan informasi dari asisten manager PLN Pondok Kopi dikonfirmasi bahwa ada gangguan penyulang Jabar yang berpengaruh ke pasokan listrik di area di sekitar Pondok Kelapa (yang mana merupakan lokasi IPA Buaran 1 berada).</t>
  </si>
  <si>
    <t>ABJ/DIR/EKS/05.24/0364</t>
  </si>
  <si>
    <t>Gangguan Suplai Kuantitas Air Baku di IPA Buaran Tanggal 1, 2, 4 dan 5 Mei 2024</t>
  </si>
  <si>
    <t xml:space="preserve">1.	Pada tanggal 1, 2, 4 dan 5 Mei 2024 telah terjadi gangguan suplai kuantitas air baku dengan debit rata-rata air baku dibawah 6500 I/s;
2.	Gangguan suplai kuantitas air baku sebagaimana poin 1 di atas telah menyebabkan rendahnya level reservoir IPA Buaran 2 yang mana selanjutnya berdampak terhadap kegagalan pemenuhan kinerja tekanan output transmisi pada rentang waktu sebagai berikut a. Tanggal 1 Mei 2024 pukul 10.00 - 12.15 WIB dan pukul 12.45 - 16.45 WIB (kegagalan terjadi di 27 titik); b. Tanggal 2 Mei 2024 pukul 08.45 - 10.00 WIB dan 14.30 - 16.45 WIB (kegagalan terjadi di 16 titik); c. Tanggal 4 Mei 2024 pukul 08.00 - 16.00 WIB (kegagalan terjadi di 36 titik), dan d. Tanggal 5 Mei 2024 pukul 05.00 - 07.45 WIB (kegagalan terjadi di 12 titik.
3.	Gangguan suplai kuantitas air baku sebagaimana dimaksud poin 1 dan 2 di atas, dikarenakan suplai air baku dari syphon Bekasi yang berkurang sebagai akibat berkurangnya debit dari hulu intake PJT 2 dan banyaknya sampah dari hulu intake PJT 2 sehingga menghambat aliran air baku ke inlet syphon Bekasi. Sebagai bahan pertimbangan PAM JAYA, berikut disampaikan bukti kondisi hulu di area intake PJT2 saat gangguan terjadi.
4.	Hal-hal yang sudah dilakukan oleh ABJ dalam meminimalisasi dampak gangguan suplai kuantitas air baku pada periode gangguan tersebut adalah : a. Melakukan koordinasi dengan tim air baku PAM JAYA untuk selanjutnya berkoordinasi ke PJT2 untuk menambah suplai air baku dari hulu dan serta pelaksanaan pembersihan sampah di inlet syphon Bekasi; b. Melakukan pengangkatan sampah manual di area intake PJT2 dan area intake ABJ (coarse screen dan fine screen); c. Melakukan operasional pompa transmisi maksimal dengan operasi 4 pompa dan bukaan FC 100%; dan d. Meningkatkan pemakaian bahan kimia untuk menjaga kualitas air curah sesuai yang dipersyaratkan di Perjanjian Brownfield dan Permenkes yang berlaku.
5.	Sebagai informasi bahwa berdasarkan permintaan PAM JAYA, ABJ telah memproduksi air baku melebihi dari batas yang dipersyaratkan menurut SIPSDA untuk IPA Buaran 1 dan IPA Buaran 2. Akan tetapi, PJT2 tidak berkenan menyatakan bahwa suplai air baku dari PJT2 turun karena pada aktualnya PJT2 telah menyalurkan air melebihi dari kuantitas air baku yang dimuat di SIPSDA untuk IPA Buaran 1 dan IPA Buaran 2 tersebut. Oleh karena itu, sewajarnya ABJ tidak dikenakan denda atas pemakaian air baku melebihi kapasitas yang diatur di SIPSDA dan ABJ pun berhak mendapatkan penggantian pembayaran penuh atas pemakaian air baku tersebut dikarenakan pemakaian air baku melebihi kapasitas yang diatur di SIPSDA merupakan sebagai upaya ABJ memenuhi permintaan PAM JAYA.
6.	Sebagai bahan pertimbangan PAM JAYA, berikut disampaikan data pendukung meliputi data kondisi suplai air baku PJT 2 pada tanggal 1, 2, 4 dan 5 Mei 2024, dan bukti pelaksanaan mitigasi ABJ untuk meminimalkan dampak atas gangguan suplai kuantitas air baku. </t>
  </si>
  <si>
    <t>ABJ/DIR/EKS/05.24/0348</t>
  </si>
  <si>
    <t>Penyampaian Gambar Keadaan Terpasang (As Built Drawing) Proyek Rehabilitasi Paket 35 (Program 35277)</t>
  </si>
  <si>
    <t>ABD
35277</t>
  </si>
  <si>
    <t>ABJ/DIR/EKS/05.24/0352</t>
  </si>
  <si>
    <t xml:space="preserve">ABJ menyampaikan daftar program rehabilitasi yang mengalami pembaharuan dokumen termasuk namun tidak terbatas kepada pembaharuan rencana anggaran biaya. Demi memudahkan pemeriksaan oleh PAM JAYA, berikut disampaikan rekapitulasi mengenai pembaharuan rencana anggaran biaya dengan kondisi-kondisi terlampir. Kemudian, terdapat beberapa dokumen pembaharuan yang telah disampaikan oleh ABJ kepada PAM JAYA dan secara prinsip telah disetujui oleh perwakilan PAM JAYA serta sudah diperhitungkan nilai penggantinya di program rehabilitasi paket 43 dengan detail terlampir. </t>
  </si>
  <si>
    <t>ABJ/DIR/EKS/05.24/0341</t>
  </si>
  <si>
    <t>DED dan RAB Koneksi Boundary Valve (BV) Wilayah Timur – Barat Tahap Pertama</t>
  </si>
  <si>
    <t>DED RAB
BV Koneksi Timur dan Barat
- Jembatan lodan
- Jembatan KH Samanhudi
- Jembatan kwitang 2
- Jembatan diponegoro
- jembatan MT Haryono</t>
  </si>
  <si>
    <t>SRT-102/INFRAS/KPI-SPAM-JAKARTA/05/2024</t>
  </si>
  <si>
    <t>Penyampaian Laporan Bulanan Periode April 2024 Konsultan Pengawas Independen Sistem Penyediaan Air Minum DKI Jakarta</t>
  </si>
  <si>
    <t>ABJ/DIR/EKS/05.24/0356</t>
  </si>
  <si>
    <t>Permintaan Pembongkaran Warehouse Untuk Penyelesaian Pembangunan Reservoir A  Proyek WTP Buaran 3</t>
  </si>
  <si>
    <t xml:space="preserve">ABJ meminta PAM JAYA untuk melakukan pembongkaran warehouse eksisting sebagaimana dimaksud huruf d di atas, untuk penyelesaian pembangunan Reservoir A. Sebagai akibat belum dilakukannya pembongkaran bangunan sampai dengan tanggal surat ini maka ABJ menyampaikan kembali bahwa penyelesaian pembangunan Reservoir A - Proyek WTP Buaran 3 akan mengalami keterlambatan, sebagai akibatnya penyelesaian SPAM Buaran 3 Hulu juga akan terlambat. </t>
  </si>
  <si>
    <t>ABJ/DIR/EKS/05.24/0360</t>
  </si>
  <si>
    <t>Pengiriman Dokumen Desain Akhir Program Rehabilitasi Terkait Perjanjian Brownfield - Tahun 2024 Tahap 2</t>
  </si>
  <si>
    <t xml:space="preserve">Berdasarkan Risalah Rapat Mingguan Review DED Cyclical Maintenance tanggal 8 Mei 2024 dengan ini ABJ menyampaikan Dokumen Desain Akhir Program Rehabilitasi terkait Perjanjian Brownfield untuk periode Tahun 2024 Tahap 2, kecuali dokumen shop drawing (“Dokumen Desain Akhir’); Mempertimbangkan sifat dari dokumen shop drawing yang hanya dapat diterbitkan setelah DED dan RAB disetujui PAM JAYA serta sebagai acuan pelaksanaan pekerjaan di lapangan maka kiranya shop drawing akan dikirimkan oleh ABJ saat akan memulai tahap konstruksi/pelaksanaan pekerjaan; </t>
  </si>
  <si>
    <t>ABJ/DIR/EKS/05.24/0361</t>
  </si>
  <si>
    <t>Pemberitahuan Uji Pengoperasian Pekerjaan Rehabilitasi Paket 02 (02010 - 02011, 02015), Paket 12 (12086, 12092), Paket 12 (13128 - 13130), dan Paket 31 (31243)</t>
  </si>
  <si>
    <t>ABJ/DIR/EKS/05.24/0337</t>
  </si>
  <si>
    <t>Spesifikasi Pasir Filter Pejompongan 1 &amp; 2</t>
  </si>
  <si>
    <t>sudah terjawab di laporan pengecekan pasir filter "sand seive analysis filter" 19/02/24
ABJ/DIR/EKS/05.24/0337</t>
  </si>
  <si>
    <t xml:space="preserve">1.	Bahwa spesifikasi Effective Size dan Uniformity of Coefficient tidak diatur di dalam dokumen perjanjian kerjasama;
2.	Untuk spesifikasi Effective Size (“ES”) dan Mesh, ABJ sepakat dengan spesifikasi yang diminta PAM JAYA melalui Surat sebagai acuan dalam penggantian Pasir yang masuk dalam lingkup pekerjaan Program 24192 Rehabilitasi Filter di IPA Pejompongan 1, dan Program 24193 Rehabilitasi di IPA Filter Pejompongan 2 (selanjutnya Program 24192 dan Program 241 93 disebut sebagai “Program”);
3.	Untuk spesifikasi Uniformity of Coefficient (“UC”) ABJ akan menggunakan spesifikasi ABJ (yakni UC &lt;1.5) sebagaimana yang telah disampaikan oleh ABJ pada Rapat dengan pertimbangan sebagai berikut: ci. Literatur, yang mana ukuran pasir adalah penting untuk relatif seragam. Semakin kecil UC maka ukuran pasir akan semakin seragam. Dengan ukuran yang makin seragam, maka dapat mencegah “clogging” pada “loading rate” yang lebih besar, serta dapat mempercepat difusi oksigen melalui rongga pasir. c.ii. Spesifikasi “Suez” untuk Pembangunan IPA Buaran 3 (UC &lt;1.5). c.iii. Dokumen Degremont selaku konsultan PAM JAYA dalam Pembangunan IPA Pejompongan 1 dan IPA Pejompongan 2 (UC &lt;1.6); dan c.iv. UC &lt; 1.3 semakin mendekati 1 akan lebih baik untuk menghasilkan filtrasi dengan kekeruhan sesuai dengan target Perjanjian Brownfield PKS (&lt;1 NTU) dengan durasi filtrasi yang lebih baik. 
4.	Berdasarkan penjelasan di atas maka ABJ mengharapkan persetujuan dari PAM JAYA dalam waktu dekat, mengingat saat ini pekerjaan kedua Program terhenti karena hal ini. Adapun disampaikan bahwa Program merupakan bagian dari program rehabilitasi tahun [2023/2024] yang mana ditargetkan seharusnya selesai pada tahun [2023/2024]. </t>
  </si>
  <si>
    <t>ABJ/DIR/EKS/05.24/0349</t>
  </si>
  <si>
    <t>Tanggapan Atas Surat PAM JAYA No e-8941/KM.02.16 Terkait Kewajiban Penyerahan Program Rehabilitasi berdasarkan Perjanjian Brownfield ("Program Rehabilitasi")</t>
  </si>
  <si>
    <t xml:space="preserve">1.	ABJ mengirimkan Program Rehabilitasi V2.0 yang memuat jadwal tahunan Program Rehabilitasi terkait pelaksanaan Perjanjian Brownfield (“Program Rehabilitasi V2.0”) yang akan diusulkan untuk dilakukan di Instalasi Pengolahan Air (IPA) Buaran 1, IPA Buaran 2, IPA Pulogadung, IPA Pejompongan 1 dan IPA Pejompongan 2 dan telah mengacu kepada Lampiran 4 Perjanjian Induk (Model Keuangan) selama Jangka Waktu Kerjasama.
2.	Program tahunan terlampir disusun berdasarkan identifikasi kondisi aset saat ini. Program tahunan dapat disesuaikan kemudian bila ada hasil studi konsultan terhadap aset di fasilitas eksisting yang akan dilakukan setiap 5 tahun atau bila ada masukan tambahan untuk hal yang perlu ditindaklanjuti seiring dengan berjalannya waktu operasi, dan juga berdasarkan identifikasi nilai biaya pekerjaan dan komitmen investasi yang telah ditetapkan. </t>
  </si>
  <si>
    <t>ABJ/DIR/EKS/05.24/0362</t>
  </si>
  <si>
    <t>ABJ/DIR/EKS/05.24/0367</t>
  </si>
  <si>
    <t>Shop Drawing SPAM Buaran 3 Hulu – Pipa Air Baku STA 3+250~STA 4+500 dan Pemindahan Aset PAM JAYA</t>
  </si>
  <si>
    <t>ABJ/DIR/EKS/05.24/0366</t>
  </si>
  <si>
    <t>Pembaharuan Data Program Rehabilitasi</t>
  </si>
  <si>
    <t xml:space="preserve">ABJ menyampaikan daftar program rehabilitasi yang mengalami pembaharuan data nomor, nama, dan Project Manager untuk Program Rehabilitasi paket 1 sampai dengan paket 43. Detail pembaharuan daftar program rehabilitasi dapat dilihat di Lampiran surat ini. Pembaharuan nomor dan nama program dengan menggabungkan beberapa program yang terdapat dalam Rancangan Anggaran Biaya yang sama. Dalam hal PAM JAYA memerlukan informasi lebih lanjut mengenai hal ini, ABJ bersedia untuk berdiskusi bersama dengan PAM JAYA. </t>
  </si>
  <si>
    <t>ABJ/DIR/EKS/05.24/0370</t>
  </si>
  <si>
    <t>Shop Drawing SPAM Jatiluhur Hilir – Upgrade Pumping Station IBP Halim (Chamber Pompa)</t>
  </si>
  <si>
    <t>e-12211/KM.02.18</t>
  </si>
  <si>
    <t>Penyampaian Pumping 20240407 Regime East Pulogadung Pra Idul Fitri 2024 ABJ</t>
  </si>
  <si>
    <t xml:space="preserve">Merujuk Lampiran 3 Jadwal Pelaksanaan Proyek PKS Induk, disampaikan rencana pumping regime target keluaran masing masing Instalasi dengan permintaan perubahan 20240407 Regime East Pulogadung Pra Idul Fitri 2024 ABJ. Tujuan diimplementasikan regime ini adalah untuk support perubahan pola komsumsi pelanggan saat lebaran 2024. Surat Pengantar ini merupakan surat susulan sebagai dokumentasi perubahan regime yang telah disetujui untuk menegaskan serta menguatkan regime yang sudah diimplementasikan pada hari Minggu, 07 April 2024 jam 18.00 sampai dengan jam 23.59. Reviu Pumping Regime akan dilakukan secara berkala sesuai kebutuhan dan pemberitahuan dari PAM JAYA. </t>
  </si>
  <si>
    <t>026/SK/FA-RR/V/2024</t>
  </si>
  <si>
    <t xml:space="preserve">Permohonan Menjadi Narasumber dalam Kegiatan Pelatihan </t>
  </si>
  <si>
    <t xml:space="preserve">PT PALYJA Tirta Edukasi Indonesia (PATEN) akan menyelenggarakan kegiatan Pelatihan Strategi Pengelolaan Sistem Distribusi untuk karyawan Perusahaan Umum Daerah Tirta Benteng Kota Tangerang, maka guna menunjang kegiatan pelatihan tersebut kami mengajukan permohonan izin atas nama Bpk. M. Ervin Yanuar (Project Manager SPAM Karian Serpong Hilir II) untuk menjadi narasumber. </t>
  </si>
  <si>
    <t>ABJ/DIR/EKS/05.24/0376</t>
  </si>
  <si>
    <t>Tanggapan atas Surat PATEN No. 026/SK/FA-RR/V/2024</t>
  </si>
  <si>
    <t xml:space="preserve">ABJ menyampaikan bahwa Bapak M.Ervin Yanuar dapat berpartisipasi menjadi narasumber dalam kegiatan pelatihan PATEN “Strategi Pengelolaan Sistem Distribusi” yang akan dilaksanakan pada Sabtu, 18 Mei 2024. </t>
  </si>
  <si>
    <t>ABJ/DIR/EKS/05.24/0381</t>
  </si>
  <si>
    <t xml:space="preserve">1.	ABJ telah melakukan pekerjaan rehabilitasi berupa penggantian peralatan produksi di IPA Pulogadung pada tanggal 27 April 2024 jam 22.00 WIB sampai dengan tanggal 28 April 2024 jam 02.00 WIB sesuai dengan jadwal yang disampaikan ke PAM JAYA. Rencana pelaksanaan pekerjaan rehabilitasi tersebut telah diberitahukan oleh ABJ kepada PAM JAYA melalui surat No. ABJ/DIR/EKS/04.24/0300. Setelah jam 02.07 WIB pada tanggal 28 April 2024, pompa distribusi telah beroperasi kembali. Level ideal reservoir pada jam 04.00 WIB adalah 4,8 meter, sementara saat padam/ pompa berhenti beroperasi pukul 22.00 level reservoir adalah 3,08 meter. Sesuai arahan PAM JAYA, pada jam 02.00 WIB sampai dengan jam 05.00 WIB diterapkan regime by flow sebesar 2.500 Ips. Untuk flow di jam 03.00 - 04.00 dipenuhi sebesar 2056 lps dengan tujuan agar reservoir lebih cepat naik agar dapat memenuhi permintaan PAM Jaya untuk persiapan distribusi set by pressure di jam 05.00 tersebut  
2.	Pada tanggal 28 April 2024 setelah pemadaman selesai, terjadi gangguan komunikasi SCADA dalam pengiriman informasi data parameter kualitas air curah mencakup pH dan Warna di IPA Pulogadung pada rentang waktu jam 02.00 WIB sampai dengan jam 02.30 WIB (tidak terbaca untuk 3 titik).  
3.	Berdasarkan pengecekan pihak PT Endres Hauser (EH) selaku subkontraktor untuk online analyzer, diketahui bahwa gangguan SCADA yang terjadi sebagaimana poin 3 di atas, dikarenakan saat setelah pemadaman / berhentinya operasi pompa di IPA Pulogadung, membutuhkan waktu untuk menunggu aliran air dalam pipa distribusi stabil dan teralirkan ke instalasi Clean Water EH agar nilai parameter dapat terbaca oleh sensor. Parameter warna dan Ph terbaca oleh sensor pada jam 02.45 WIB dan pembacaan SCADA. Dampak dari gangguan mengakibatkan pembacaan parameter kualitas air curah meliputi pH dan warna di IPA Pulogadung pada SCADA tidak terbaca. Oleh karena itu, pada saat gangguan terjadi untuk pengukuran parameter dilakukan dengan menggunakan pembacaan/pengecekan manual untuk parameter kualitas air curah pH dan warna.  </t>
  </si>
  <si>
    <t>ABJ/DIR/EKS/05.24/0374</t>
  </si>
  <si>
    <t>Tagihan Air Baku PJT II periode April 2024</t>
  </si>
  <si>
    <t xml:space="preserve">1.	PJT2 telah menyampaikan tagihan biaya pemakaian air baku untuk periode April 2024 dengan kapasitas total pemakaian air baku sebesar 14.463.360 m3 untuk lokasi IPA Pejompongan 1 dan Pejompongan 2.
2.	Mengacu pada aktual pencatatan pemakaian air baku berdasarkan volume tercatat di IPA Pejompongan 1 dan IPA Pejompongan 2 untuk periode April 2024, kapasitas pemakaian air baku adalah sebesar 14.283.301 m3.
3.	Dengan demikian terdapat selisih volume untuk perhitungan biaya pemakaian air baku menurut tagihan PJT2 dan berdasarkan volume aktual tercatat, yakni sebesar 180.059 m3.
4.	Berdasarkan informasi dari PJT2 bahwa biaya pemakaian air baku yang ditagihkan oleh PJT2 adalah sesuai dengan Perjanjian Pengambilan Air yang ditandatangani oleh PAM JAYA dan PJT2, yang mana salah satu ketentuannya memuat bahwa apabila pengambilan air oleh PAM JAYA kurang dari jumlah volume pengambilan air baku minimum maka pembayaran pemakaian air baku akan diperhitungkan sebesar volume minimum yang diatur di perjanjian tersebut.
5.	Adapun disampaikan bahwa penyebab rendahnya volume pemakaian air baku periode April 2024 dikarenakan ada perbaikan kebocoran pipa milik PJT2. Kebocoran pipa air baku mulai diketahui sejak 11 Maret 2024. Pekerjaan perbaikan kebocoran oleh PJT2 dimulai sejak tanggal 1 April 2024 dan aliran suplai air baku baru kembali normal pada tanggal 17 April 2024. </t>
  </si>
  <si>
    <t>Rika</t>
  </si>
  <si>
    <t>ABJ/DIR/EKS/05.24/0379</t>
  </si>
  <si>
    <t>Gangguan Koneksi SCADA di IPA Pejompongan 2 Tanggal 7 Mei 2024</t>
  </si>
  <si>
    <t>1.	Pada tanggal 7 Mei 2024 telah terjadi gangguan komunikasi SCADA dalam pengiriman informasi data parameter kualitas air curah mencakup parameter pH, Ammonia dan Warna di IPA Pejompongan 2 pada rentang waktu pukul 10.45 WIB sampai dengan pukul 11.00 WIB (tidak terbaca untuk 2 titik);
2.	Gangguan pada SCADA tersebut terjadi di terminal driver moxa untuk jalur komunikasi dari seluruh online analyzer on site ke panel RSG dan SCADA;
3.	Dampak dari gangguan tersebut mengakibatkan pembacaan parameter kualitas air curah meliputi parameter pH, Ammonia dan warna di IPA Pejompongan 2 pada SCADA tidak terbaca. Oleh karena itu, pada saat gangguan terjadi pembacaan/pengecekan untuk parameter kualitas air curah pH, Ammonia dan warna di IPA Pejompongan 2 dilakukan dengan pengecekan manual</t>
  </si>
  <si>
    <t>ABJ/DIR/EKS/05.24/0380</t>
  </si>
  <si>
    <t>Gangguan Listrik PLN di Buaran 1 dan 2 Pada Tanggal 16 Mei 2024</t>
  </si>
  <si>
    <t xml:space="preserve">1.	Pada tanggal 16 Mei 2024 pukul 14.27 WIB telah terjadi gangguan pasokan listrik dari PLN di IPA Buaran yang menyebabkan seluruh pompa distribusi dan transmisi berhenti beroperasi. Selain menyebabkan berhenti produksi, gangguan listrik juga berdampak pada gangguan perangkat UPS PLC Transmisi yang menyebabkan pompa transmisi tidak dapat langsung beroperasi normal hingga pukul 15.30 WIB, yang mana secara penormalan kondisi operasi pompa transmisi dilakukan upaya sebagi berikut: a. Sebelum pompa dioperasikan dilakukan pengecekan sistem proteksi dan aman untuk operasi pompa transmisi; b. Pompa transmisi mulai beroperasi kembali pukul 14.46 WIB (normal 4 pompa pukul 14.51 WIB) namun operasi pompa berhenti kembali pada pukul 14.56 WIB; c. ABJ mengecek kembali sistem kelistrikan dan pompa transmisi, ditemukan indikasi kerusakan UPS PLC Transmisi dan kemudian berkoordinasi untuk pengambilan UPS agar tidak terlalu lama berhenti. Selanjutnya dilakukan operasi pompa kembali pada pukul 14.59 WIB namun operasi pompa kembali berhenti pada pukul 15.13 WIB; d. Melakukan penggantian UPS PLC baru selesai pukul 15.25 WIB,pompa beroperasi dan pukul 15.30 WIB, sudah terdapat 4 pompa yang beroperasi normal
2.	Dampak dari gangguan pasokan listrik ini adalah terjadi ketidaktercapaian target tekanan di IPA Buaran 1 selama + 11 menit (pukul 14.27 - 14.38 WIB) dan target tekanan di IPA Buaran 2 selama + 63 menit (pukul 14.27 - 15.30 WIB). </t>
  </si>
  <si>
    <t>ABJ/DIR/EKS/05.24/0375</t>
  </si>
  <si>
    <t>Permohonan Persetujuan Calendar of Event Tahun 2024</t>
  </si>
  <si>
    <t xml:space="preserve">ABJ menyampaikan jadwal pelaksanaan Calendar of Event terkait kegiatan Program Rehabilitasi tahun 2024 di lokasi IPA Buaran 1, IPA Buaran 2, IPA Pulogadung, IPA Pejompongan 1, dan IPA Pejompongan 2 (terlampir). Mohon PAM JAYA memberikan persetujuan atas Calendar of Event tahun 2024 terlampir. Dalam hal terjadi risiko kegagalan kinerja akibat kegiatan atau pekerjaan Calendar of Event maka termasuk pengecualian sebagaimana dimaksud Pasal 5.4 huruf k Perjanjian Brownfield dan bukan merupakan kegagalan kinerja oleh ABJ, sehingga ABJ tidak dapat dikenakan denda kegagalan kinerja atas terjadinya resiko tersebut. </t>
  </si>
  <si>
    <t>Dani</t>
  </si>
  <si>
    <t>ABJ/DIR/EKS/05.24/0377</t>
  </si>
  <si>
    <t>Pengiriman Risalah Rapat Pre Construction Meeting Periode 06 – 10 Mei 2024</t>
  </si>
  <si>
    <t>1389/KM.01.11/EKST/V/2024</t>
  </si>
  <si>
    <t>Tanggapan atas Pembangunan dan Penyelesaian Bangunan Reservoir A, Proyek WTP Buaran 3</t>
  </si>
  <si>
    <t xml:space="preserve">1.	Pembongkaran Bangunan warehouse eksisting, bangunan meter test bench, gudang general service, workshop general services, dan workshop quality control sudah dapat dilakukan untuk pelaksanaan dan penyelesaian bangunan Reservoir A Proyek WTP Buaran 3. 
2.	Adapun Biaya yang timbul diakibatkan Pembongkaran Bangunan pada point 1 (satu) menjadi beban PT ABJ. 
3.	Sisa material pembongkaran bangunan pada point 1 (satu) untuk dapat tempatkan di area Lapangan Bola Buaran. 
4.	Sambil menunggu proses lelang dilakukan, terhadap sisa material pada point 3 (tiga), diminta kepada PT ABJ untuk menjaga keamanan sisa material dan kerapihan di lokasi area Lapangan Bola Buaran. </t>
  </si>
  <si>
    <t xml:space="preserve">e-14577/PM.03.00 </t>
  </si>
  <si>
    <t>Penyampaian Surat Keputusan Menteri Pekerjaan Umum dan Perumahan Rakyat tentang Izin Pengusahaan Sumber Daya Air kepada PAM Jaya</t>
  </si>
  <si>
    <t xml:space="preserve">Berdasarkan keputusan Menteri Pekerjaan Umum dan Perumahan Rakyat Nomor : 857/KPTS/M/2024 Tanggal 22 April 2024 Tentang Izin Pengusahaan Sumber Daya Air memutuskan memberikan Izin Pengusahaan Sumber Daya Air kepada Perusahaan Umum Daerah Air Minum Jaya (PAM JAYA) sebagai media untuk konstruksi pipa distribusi air bersih pada sumber air Banjir Kanal Timur (Kota Jakarta Timur), maka bersama ini kami sampaikan surat keputusan (salinan) tersebut sebagaimana terlampir. </t>
  </si>
  <si>
    <t>1380/PM.02.04/EKST/V/2024</t>
  </si>
  <si>
    <t>Permohonan Informasi Rencana Pelaksanaan Pembangunan Proyek Tol Semanan-Sunter</t>
  </si>
  <si>
    <t xml:space="preserve">1.	PAM JAYA berencana melakukan pekerjaan pemasangan pipa jaringan di wilayah Kelurahan Kebon Kosong, Kecamatan Kemayoran, Jakarta Pusat sebagaimana gambar peta terlampir. 
2.	Berdasarkan informasi yang ada, bahwa terdapat rencana pembangunan jalan tol ruas Semanan-Sunter yang melintasi wilayah Kelurahan Kebon Kosong tersebut. 
3.	Berkenaan dengan hal tersebut di atas untuk sinkronisasi pekerjaan dan keberlanjutan pelayanan air minum di wilayah Kelurahan Kebon Kosong, kami mohon informasi mengenai jadwal waktu pelaksanaan pembangunan jalan tol ruas Semanan-Sunter yang melewati wilayah Kelurahan Kebon Kosong meliputi area yang terkena proyek jalan tol. </t>
  </si>
  <si>
    <t>ABJ/DIR/EKS/05.24/0386</t>
  </si>
  <si>
    <t>Permohonan Akses dan Pembongkaran Sementara Gapura PAM JAYA Terkait Pekerjaan Rehabilitasi Paket 15140 dan Paket 15141</t>
  </si>
  <si>
    <t>1.	Pada tanggal 31 Mei 2024 jam 23:00 WIB sampai dengan tanggal 2 Juni 2024 jam 03:00 WIB, ABJ akan melakukan pekerjaan rehabilitasi berupa penggantian unit coarse &amp; fine screen yang berada di lokasi intake IPA Buaran (yang mana merupakan Program Rehabilitasi Paket 15140 dan Paket 15141).
2.	Untuk mendukung pekerjaan tersebut diperlukan peralatan berat berupa mobile crane dengan kapasitas 55 ton dan 25 ton yang memerlukan akses masuk dari pintu intake IPA Buaran.
3.	Ketinggian mobile crane adalah 3,8 meter, sementara gapura PAM JAYA mempunyai ketinggian 3,1 meter. Oleh karena itu, dengan ini, ABJ mengajukan permohonan ijin untuk sementara memindahkan gapura tersebut ke lokasi yang aman agar mobile crane sebagaimana dimaksed poin 2 di atas, dapat masuk ke lokasi kerja (intake IPA Buaran). 
4.	Gapura akan dikembalikan ke posisi semula setelah pekerjaan rehabilitasi untuk Paket 15140 dan Paket 15141 selesai, yang diperkirakan pada tanggal 3 Juni 2024. Sebagai bahan pertimbangan PAM JAYA, berikut terlampir surat pernyataan dari Main Kontraktor ABJ.
5.	Sehubungan dengan pekerjaan pengembalian ke posisi awal gapura sebagaimana dimaksud poin 4 di atas, ABJ memandang diperlukan adanya survey bersama ABJ, PAM JAYA dan KPI untuk kondisi gapura sebelum pembongkaran dan kondisi gapura setelah perbaikan ke posisi awal gapura. Waktu pelaksanaan survey tersebut akan dikoordinasikan langsung oleh Project Manager ABJ kepada masing - masing perwakilan PAM JAYA dan KPI.</t>
  </si>
  <si>
    <t>ABJ/DIR/EKS/05.24/0387</t>
  </si>
  <si>
    <t>Pemberitahuan Pelaksanaan Pekerjaan Rehabilitasi  (Calendar of Event) tanggal 31 Mei – 2 Juni 2024</t>
  </si>
  <si>
    <t xml:space="preserve">1.	ABJ akan melaksanakan pekerjaan program rehabilitasi untuk penggantian fine/screen pada tanggal 31 Mei 2024 jam 23:00 WIB sampai dengan tanggal 2 Juni 2024 jam 03:00 WIB
2.	Sementara itu, pekerjaan rehabilitasi untuk pembongkaran screen eksisting dan pemasangan dudukan screen akan dilaksanakan pada tanggal 21 Mei sampai dengan tanggal 31 Mei 2024.
3.	Bersamaan dengan penggantian fine screen, ABJ juga akan melakukan beberapa pekerjaan Rehabilitasi Panel/elektrikal yang memerlukan pemadaman listrik selama 4 jam pada tanggal 1 Juni 2024 jam 23:00 WIB sampai dengan tanggal 2 Juni 2024 jam 03:00 WIB. Adapun detil Program Rehabilitasi yang akan dilakukan bersamaan adalah sebagaimana daftar dalam tabel terlampir.
4.	Adapun diinformasikan bahwa debit produksi saat penutupan salah satu kanal adalah minimum 4900 Ips, sesuai hasil simulasi pada tanggal 19 Februari 2024 di kanal IPA Buaran 1.
5.	Simulasi penutupan kanal IPA Buaran-2, akan dilaksanakan pada tanggal 22 Mei 2024 dengan menutup pintu PJT dan outlet gate 2. </t>
  </si>
  <si>
    <t>SRT-104/INFRAS/KPI-SPAM-JAKARTA/05/2024</t>
  </si>
  <si>
    <t>Hasil Pemeriksaan dan Tanggapan atas Surat ABJ No. ABJ/DIR/EKS/04.24/0309 tentang Shop Drawing Proyek Rehabilitasi</t>
  </si>
  <si>
    <t>Shop Drawing
02007, 02010, 02013, 16145, 22184, 23188, 23189, 30230, 35276, 42330, 08060, 08066, 18153, 20155, 21166, 21167, 37293 = dapat diterima secara teknis</t>
  </si>
  <si>
    <t>212/S-SCM/DIR/IV/2024</t>
  </si>
  <si>
    <t>257/S-SCM/DIR/IV/2024</t>
  </si>
  <si>
    <t>273/S-SCM/DIR/IV/2024</t>
  </si>
  <si>
    <t>279/S-SCM/DIR/IV/2024</t>
  </si>
  <si>
    <t>288/S-SCM/DIR/V/2024</t>
  </si>
  <si>
    <t>296/S-SCM/DIR/V/2024</t>
  </si>
  <si>
    <t>297/S-SCM/DIR/V/2024</t>
  </si>
  <si>
    <t>298/S-SCM/DIR/V/2024</t>
  </si>
  <si>
    <t>299/S-SCM/DIR/V/2024</t>
  </si>
  <si>
    <t>302/S-SCM/DIR/V/2024</t>
  </si>
  <si>
    <t>308/S-SCM/DIR/V/2024</t>
  </si>
  <si>
    <t>309/S-SCM/DIR/V/2024</t>
  </si>
  <si>
    <t>310/S-SCM/DIR/V/2024</t>
  </si>
  <si>
    <t>311/S-SCM/DIR/V/2024</t>
  </si>
  <si>
    <t>312/S-SCM/DIR/V/2024</t>
  </si>
  <si>
    <t>313/S-SCM/DIR/V/2024</t>
  </si>
  <si>
    <t>318/S-SCM/DIR/V/2024</t>
  </si>
  <si>
    <t>319/S-SCM/DIR/V/2024</t>
  </si>
  <si>
    <t>322/S-SCM/DIR/V/2024</t>
  </si>
  <si>
    <t xml:space="preserve">Surat Pemberitahuan Pengadaan Pekerjaan Paket 44 - 44073 - Penggantian Trafo 1 dan Trafo 2  Distribusi lokasi Buaran </t>
  </si>
  <si>
    <t xml:space="preserve">1.	Bahwa BPM telah melakukan pemesanan barang dan jasa berupa Pengadaan Pekerjaan Paket 44 Program 44073 Penggantian Trafo 1 dan Trafo 2 Distribusi lokasi Buaran
2.	Supply Material selama 1 minggu
3.	Rencana durasi pengiriman pekerjaan selama 2 hari setelah material on site. </t>
  </si>
  <si>
    <t>Surat Pemberitahuan Pemesanan Grounding EFM</t>
  </si>
  <si>
    <t xml:space="preserve">1.	Bahwa BPM telah melakukan pemesanan barang berupa Pengadaan Grounding EFM DN 250 yang akan dialokasikan untuk proyek milik ABJ di Karian Hilir; 
2.	Total keseluruhan qty yang di order sebanyak 2 pcs; 
3.	Estimasi kedatangan selambat-lambatnya 3 hari setelah Po diterima. </t>
  </si>
  <si>
    <t xml:space="preserve">Surat Pemberitahuan Paket 44 Program 44307 Pengadaan Genset Utility 350KVA lokasi Pejompongan 2 </t>
  </si>
  <si>
    <t xml:space="preserve">1.	Bahwa BPM telah melakukan pemesanan barang atas Pengadaan Genset Utility 350KVA Paket 44 Program 44307 lokasi Pejompongan 2.
2.	Ready Stock
3.	Durasi pengiriman maksimal 7 hari setelah pembayaran. </t>
  </si>
  <si>
    <t xml:space="preserve">Surat Pemberitahuan Pengadaan Pekerjaan Paket 44 Program 44038 Penggantian Panel MCC F1/F2 dan Paket 44 Program 44039 Penggantian Control Filter FI&amp;F2 lokasi Buaran </t>
  </si>
  <si>
    <t xml:space="preserve">1.	Bahwa BPM telah melakukan pemesanan barang dan jasa berupa Pengadaan Pekerjaan  Paket 44 Program 44038 Penggantian Panel MCC F1/F2 dan Paket 44 Program 44039 Penggantian Control Filter F1&amp;F2 lokasi Buaran
2.	Rencana durasi pekerjaan 22 minggu setelah Approval Drawing dan Dokumen Project </t>
  </si>
  <si>
    <t xml:space="preserve">Surat Pemberitahuan Pengadaan Pekerjaan Paket 44 Program 44267 Pembuatan System Recycle Backwash (Emergency) lokasi Pejompongan 2 </t>
  </si>
  <si>
    <t xml:space="preserve">1.	Bahwa BPM telah melakukan pemesanan barang dan jasa berupa Pengadaan Pekerjaan Paket 44 Program 44267 Pembuatan System Recycle Backwash (Emergency) lokasi Pejompongan 2
2.	Durasi pekerjaan 15 hari setelah Reducing Tee on Site, dan PCM </t>
  </si>
  <si>
    <t xml:space="preserve">1.	Bahwa BPM telah melakukan pemesanan barang dan jasa berupa Pengadaan Pekerjaan  Paket 44 Program 44027 Rehabilitasi Pompa dan Motor Pompa Back Wash No. 1 lokasi Pulogadung
2.	Durasi Pekerjaan : 60 Hari setelah SPMK diterima </t>
  </si>
  <si>
    <t xml:space="preserve">Surat Pemberitahuan Pengadaan Pekerjaan Paket 44 Program 44027 Rehabilitasi Pompa dan Motor Pompa Back Wash No. 1 lokasi Pulogadung </t>
  </si>
  <si>
    <t xml:space="preserve">1.	Bahwa BPM telah melakukan pemesanan berupa Pengadaan Pekerjaan Paket 44 Program 44004 Penggantian Auxiliary Relay Panel (AUX-C1) Mixing lokasi Buaran
2.	Rencana durasi pekerjaan 13 minggu setelah Approval Drawing dan Approval Dokumen Project </t>
  </si>
  <si>
    <t xml:space="preserve">Surat Pemberitahuan Pengadaan Pekerjaan Paket 44 Program 44004 Penggantian Auxiliary Relay Panel (AUX-C1) Mixing lokasi Buaran </t>
  </si>
  <si>
    <t xml:space="preserve">Surat Pemberitahuan &amp; Pengantian Gear Box Mixer (MX-RM1) dan Rehabilitasi Shaft &amp; Propeller (MX-RM1) </t>
  </si>
  <si>
    <t>Surat Pemberitahuan Pemesanan Fitting dan Aksesoris Pipa - 5 Infil Karian Hilir</t>
  </si>
  <si>
    <t xml:space="preserve">1.	Bahwa BPM telah melakukan pemesanan Fitting dan Aksesoris Pipa untuk proyek milik ABj di Karian Hilir;  
2.	Total keseluruhan item yang dipesan terlampir 
3.	Pelaksanaan Installasi material tersebut mengikuti jadwal tim project di site Karian Hilir </t>
  </si>
  <si>
    <t xml:space="preserve">Surat Pemberitahuan Pengadaan Material Mundari dan Sunter lokasi Jatiluhur Barat </t>
  </si>
  <si>
    <t>1.	Bahwa BPM telah melakukan pemesanan barang sebagai terlampir
2.	Ready Stock
3.	Produksi barang selama 14 hari kerja setelah terima PO</t>
  </si>
  <si>
    <t xml:space="preserve">Surat Pemberitahuan Pekerjaan Pemasangan Pipa (Labour) Infill Pluit Raya lokasi Jatiluhur Barat </t>
  </si>
  <si>
    <t xml:space="preserve">1.	Bahwa BPM telah melakukan pemesanan berupa Pekerjaan Pemasangan Pipa (Labour) Infill Pluit Raya lokasi Jatiluhur Barat.
2.	Pekerjaan dilaksanakan setelah vendor menerima SPMK </t>
  </si>
  <si>
    <t>Surat Pemberitahuan Pemesanan Tee HDPE ALL Flange Dia. 90 x 90 PN 10</t>
  </si>
  <si>
    <t xml:space="preserve">1.	Bahwa BPM telah melakukan pemesanan barang berupa Pengadaan Tee HDPE ALL Flange Dia. 90 x 90 PN 1, yang akan dialokasikan untuk proyek milik ABJ di Karian;  
2.	Total keseluruhan qty yang di order sebanyak 107 Pcs;  
3.	Estimasi kedatangan selambat-lambatnya 30 hari setelah Po diterima. </t>
  </si>
  <si>
    <t>Surat Pemberitahuan Pemesanan dan Pengantian Jembatan Timbang (WTP Pulogadung)</t>
  </si>
  <si>
    <t xml:space="preserve">1.	Bahwa BPM telah melakukan pemesanan barang berupa Pengadaan dan Penggantian Sensor Transmitter Pompa Distribusi yang akan dialokasikan untuk proyek milik ABJ di Project Cyclical -  WTP Pejompongan 2; 
2.	Durasi Pekerjaan selama 8 - 12 Minggu, dimulai dari Persetujuan Material </t>
  </si>
  <si>
    <t>1. Bahwa BPM telah melakukan pemesanan barang berupa Pengadaan Fitting HDPE yang akan dialokasikan untuk proyek milik ABJ di Karian Hilir;
2. Total keseluruhan qty yang di order sebagaimana dalam surat ini
3. Estimasi kedatangan Fitting HDPE selambat-lambatnya 1 Maret
4. Pelaksanaan Installasi Fitting HDPE mengikuti jadwal tim project di site Citra 8</t>
  </si>
  <si>
    <t>1.	KPI dapat memahami dan mengikuti bahwa terjadi keterlambatan penyelesaian Laporan Sinkronisasi yang disebabkan oleh kedua pihak, baik oleh Pihak Pertama ("PAM JAYA") maupun pihak Mitra (“ABJ”) dalam menyelesaikan kesepakatan/keputusan final desain Sinkronisasi maupun persetujuan Dokumen Desain Akhir yang penyelesaiannya sesuai dengan jangka waktu kajian yang disepakati Bersama;
2.	Terkait Dokumen Desain Akhir (DED dan RABJ yang belum disetujui secara keseluruhan oleh PAM JAYA disebabkan masih adanya perbaikan/revisi gambar DED. Dimana salah satunya menyangkut pemakaian ukuran pipa yang belum memenuhi spesifikasi desain dan teknis pada Lampiran 9 Perjanjian Kerja Sama Greenfield, maupun kekurangan data pada gambar;
3.	Akibatnya terjadi keterlambatan kesepakatan/keputusan final sebagaimana pada butir 1 dan 2 diatas;
4.	KPI dapat memahami dan menyetujui bahwa belum adanya pembahasan dan kesepakatan terkait Desain Akhir proyek Greenfield 2024, maupun proyek 2023 lainnya yang belum terlaksana. Oleh karena itu, KPI menghimbau-agar secepatnya dilakukan pembahasan secara intensif untuk menyepakati dan finalisasi Desain Akhir Proyek;
5.	KPI dalam mengawasi proses pelaksanaan konstruksi dapat memahami bahwa telah terjadinya kendala dan keterlambatan dalam proses perizinan dari pihak berwenang sehingga pelaksanaan proses menjadi tertunda;
6.	KPI dapat memahami bahwa tertundanya Proyek Greenfield Karian Serpong Hilir disebabkan oleh keterlambatan program dari Kementerian PUPR sebagaimana disampaikan surat PAM JAYA No. 3803/KM. 03.04 tanggal 12 Februari 2024 perihal Penyesuaian Jadwal Proyek Karian Serpong;
7.	KPI mengapresiasi dengan selalu dilibatkan dalam setiap proses terkait percepatan pelaksanaan Program Konstruksi baik untuk proyek Greenfield maupun Brownfield agar penyelesaian Program Konstruksi tidak jauh tertinggal dari jadwal yang sudah disepakati bersama.
KPI selalu menjaga independensi terhadap PAM JAYA maupun ABJ, agar proses pelaksanaan Program Konstruksi Proyek Bundling dapat memenuhi sebagaimana tertuang pada Perjanjian Kerja Sama antara PAM JAYA maupun ABJ, maupun terhadap peraturan dan perundang-undangan yang berlaku.</t>
  </si>
  <si>
    <t xml:space="preserve">1.	Uji Komosioning (Test Commisioning) untuk PC 095 EZ01 Kebon Kosong RW 04 RT 01-04 (Paket C01) SPAM Jatiluhur Hilir telah dilakukan sesuai dengan standar dan prosedur Uji Komisioning dan penerimaan yang tercantum dalam Lampiran 4 Perjanjian Greenfield dan dinyatakan Lolos Uji Komisioning dengan pertimbangan bahwa semua valve yang diuji pada saat Uji Komisioning sudah melalui FAT dan berfungsi dengan baik. Adapun beberapa catatan yang terdapat dalam Berita Acara Tes Commisioning PC 095 EZ01 Kebon Kosong RW 04 RT 01-04 (Paket C01) SPAM Jatiluhur Hilir sudah ditindaklanjuti oleh Pihak ABJ;  
2.	Untuk kedepannya, jika ada hasil Uji Komisioning yang perlu tindaklanjuti, KPI meminta kepada ABJ untuk melampirkan bukti berupa foto-foto perbaikan di lapangan dan dokumen pendukung lainnya, atas tindaklanjut tersebut;  
3.	Agar ABJ menyampaikan Rencana Anggaran Biaya (RABJ/Bill of Quantity (BoQ) dari gambar terpansang (As Built Drawing) untuk melihat apabila ada perbedaan dengan gambar dan RAB/BoQ rencana (Shop Drawing); 
4.	4. Bersamaan dengan ini pula, kami sampaikan As Built Drawing PC 095 EZ01 Kebon Kosong RW 04 RT 01-04 (Paket C01) SPAM Jatiluhur Hilir yang telah diparaf oleh KPI. </t>
  </si>
  <si>
    <t xml:space="preserve">1.	Uji Komosioning (Test Commisioning) untuk PC 095 EZ01 Kebon Kosong RW 05 RT 01-05 (Paket C02) SPAM Jatiluhur Hilir telah dilakukan sesuai dengan standar dan prosedur Uji Komisioning dan penerimaan yang tercantum dalam Lampiran 4 Perjanjian Greenfield dan dinyatakan Lolos Uji Komisioning dengan pertimbangan bahwa semua valve yang diuji pada saat Uji Komisioning sudah melalui FAT dan berfungsi dengan baik. Adapun beberapa catatan yang terdapat dalam Berita Acara Tes Commisioning PC 095 EZ01 Kebon Kosong RW 05 RT 01-05 (Paket C02) SPAM Jatiluhur Hilir sudah ditindaklanjuti oleh Pihak ABJ;  
2.	Untuk kedepannya, jika ada hasil Uji Komisioning yang perlu tindaklanjuti, KPI meminta kepada ABJ untuk melampirkan bukti berupa foto-foto perbaikan di lapangan dan dokumen pendukung lainnya, atas tindaklanjut tersebut;  
3.	Agar ABJ menyampaikan Rencana Anggaran Biaya (RABJ/Bill of Quantity (BoQ) dari gambar terpansang (As Built Drawing) untuk melihat apabila ada perbedaan dengan gambar dan RAB/BoQ rencana (Shop Drawing); 
4.	4. Bersamaan dengan ini pula, kami sampaikan As Built Drawing PC 095 EZ01 Kebon Kosong RW O05 RT 01-05 (Paket C02) SPAM Jatiluhur Hilir yang telah diparaf oleh KPI. </t>
  </si>
  <si>
    <t xml:space="preserve">1.	Uji Komosioning (Test Commisioning) untuk Infill JI. Kebon Baru PC 073 RT 03/010 Kel. Semper Barat SPAM Jatiluhur Hilir telah dilakukan sesuai dengan standar dan prosedur Uji Komisioning dan penerimaan yang tercantum dalam Lampiran 4 Perjanjian Greenfield dan dinyatakan Lolos Uji Komisioning dengan pertimbangan bahwa semua valve yang diuji pada saat Uji Komisioning sudah berfungsi dengan baik. Adapun beberapa catatan yang terdapat dalam Berita Acara Tes Commisioning Infill Jl. Kebon Baru PC 073 RT 03/010 Kel. Semper Barat SPAM Jatiluhur Hilir sudah ditindaklanjuti oleh Pihak ABJ;  
2.	Agar ABJ menyampaikan Rencana Anggaran Biaya (RABJ/Bill of Quantity (BoQ) dari gambar terpansang (As Built Drawing) untuk melihat apabila ada perbedaan dengan gambar dan RAB/BoQ rencana (Shop Drawing);  
3.	Bersamaan dengan ini pula, kami sampaikan As Built Drawing Infill Jl. Kebon Baru PC 073 RT 03/010 Kel. Semper Barat SPAM Jatiluhur Hilir yang telah diparaf oleh KPI. </t>
  </si>
  <si>
    <t xml:space="preserve">1.	Uji Komosioning (Test Commisioning) untuk Trunk Main Connection Pipe ND 630 mm Jl. Kemayoran Gempol dan JI. Dakota Raya SPAM Jatiluhur Hilir telah dilakukan sesuai dengan standar dan prosedur Uji Komisioning dan penerimaan yang tercantum dalam Lampiran 4 Perjanjian Greenfield dan dinyatakan Lolos Uji Komisioning dengan pertimbangan semua valve yang diuji pada saat Uji Komisioning sudah berfungsi dengan baik. Adapun beberapa catatan dan usulan yang terdapat dalam Berita Acara Tes Commisioning Trunk Main Connection Pipe ND 630 mm Jl. Kemayoran Gempol dan JI. Dakota Raya SPAM Jatiluhur Hilir dapat ditindaklanjuti oleh Pihak ABI;
2.	Untuk kedepannya, jika ada hasil Uji Komisioning yang perlu tindaklanjuti, KPI meminta kepada ABJ untuk melampirkan bukti berupa foto-foto perbaikan di lapangan dan dokumen pendukung lainnya, atas tindaklanjut tersebut;
3.	Agar ABJ menyampaikan Rencana Anggaran Biaya (RABJ/Bill of Quantity (BoQ) dari gambar terpansang (As Built Drawing) untuk melihat apabila ada perbedaan dengan gambar dan RAB/BoQ rencana (Shop Drawing);
4.	Bersamaan dengan ini pula, kami sampaikan As Built Drawing Trunk Main Connection Pipe ND 630 mm Jl. Kemayoran Gempol dan JI. Dakota Raya SPAM Jatiluhur Hilir yang telah diparaf oleh KPI.   </t>
  </si>
  <si>
    <t xml:space="preserve">1.	Bahwa BPM telah melakukan pemesanan Pemesanan Untuk Pekerjaan Rehabilitasi Filter 8 Bak (Buaran). yang akan dialokasikan untuk proyek milik ABJ di Project Cyclical - WTP Buaran;
2.	Durasi Pekerjaan selama 3-4 Minggu, dimulai dari tanggal SPMK </t>
  </si>
  <si>
    <t xml:space="preserve">1.	Bahwa BPM telah melakukan pemesanan berupa Pengadaan Pompa Backwash Recycle yang akan dialokasikan untuk proyek milik ABJ di Pejompongan 2 Paket 42 Program 42317.
2.	Detail pekerjaan terlampir 
3.	Durasi pekerjaan selama 0 hari setelah preconstruction. </t>
  </si>
  <si>
    <t xml:space="preserve">1.	Bahwa BPM telah melakukan pemesanan barang berupa Rubber Gasket EPDM yang akan dialokasikan untuk proyek milik ABJ di Karian Hilir
2.	Total keseluruhan qty yang di order terlampir 
3.	Estimasi kedatangan material tersebut selambat-lambatnya 1 May
4.	Pelaksanaan Installasi material tersebut mengikuti jadwal tim project di site P35 Pegadungan </t>
  </si>
  <si>
    <t xml:space="preserve">1.	Bahwa BPM telah melakukan pemesanan Fitting dan Aksesoris Pipa yang akan dialokasikan untuk proyek milik ABJ di Karian Hilir
2.	Total keseluruhan qty yang di order terlampir
3.	Estimasi kedatangan material tersebut selambat-lambatnya 1 May
4.	Pelaksanaan Installasi material tersebut mengikuti jadwal tim project di site P35 Pegadungan </t>
  </si>
  <si>
    <t xml:space="preserve">1.	Bahwa BPM telah melakukan pemesanan barang berupa Pengadaan dan Pengantian Gear Box Mixer (MX-RM1) dan Rehabilitasi Shaft &amp; Propeller (MX-RM1). yang akan dialokasikan untuk proyek milik ABJ di Project Cyclical - WTP Buaran;  
2.	Durasi Pekerjaan selama 2-3 Minggu, dimulai dari Approval Drawing </t>
  </si>
  <si>
    <t xml:space="preserve">1.	Bahwa BPM telah melakukan pemesanan barang berupa Pengadaan dan Penggantian Sensor Pressure Transmitter yang akan dialokasikan untuk proyek milik ABJ di Project Cyclical - WTP Pejompongan 1;  
2.	Durasi Pekerjaan selama 8 - 12 Minggu, dimulai dari Persetujuan Material </t>
  </si>
  <si>
    <t xml:space="preserve">1.	Bahwa BPM telah melakukan pemesanan Pekerjaan dan Pengadaan CO1 Elektrikal IBP Halim lokasi Jatiluhur Barat
2.	Durasi pengiriman barang selama 3-4 minggu setelah approval drawing dan dokumen project </t>
  </si>
  <si>
    <t xml:space="preserve">Surat Pemberitahuan Pekerjaan dan Pengadaan CO1 Elektrikal IBP Halim lokasi Jatiluhur Barat </t>
  </si>
  <si>
    <t xml:space="preserve">Surat Pemberitahuan Paket 44 Program 44074 Penggantian Air valve pipa Collector Distribusi DN 150 3 unit lokasi Buaran </t>
  </si>
  <si>
    <t xml:space="preserve">1.	Bahwa BPM telah melakukan pemesanan Paket 44 Program 44074 Penggantian Air valve pipa Collector Distribusi DN 150 3 unit lokasi Buaran
2.	Durasi pekerjaan selama 14 minggu setelah PCM dan approval Drawing </t>
  </si>
  <si>
    <t xml:space="preserve">Surat Pemberitahuan Pekerjaan Paket 44 Program 44267 Pembuatan System Backwash Recycle lokasi Pejompongan 2 </t>
  </si>
  <si>
    <t xml:space="preserve">1.	Bahwa BPM telah melakukan pemesanan Pekerjaan Paket 44 Program 44267 Pembuatan System Backwash Recycle lokasi Pejompongan 2
2.	Durasi pekerjaan 1 minggu setelah PO </t>
  </si>
  <si>
    <t>Surat Pemberitahuan Pemesanan Box Panel,Kerangkeng dan Skid Box</t>
  </si>
  <si>
    <t xml:space="preserve">1.	Bahwa BPM telah melakukan pemesanan barang berupa Pengadaan Box Panel, yang akan  dialokasikan untuk proyek milik ABJ di Karian;  
2.	Total keseluruhan qty yang di order sebanyak 1 Pcs; 
3.	Estimasi kedatangan selambat-lambatnya 10 hari setelah Po diterima. </t>
  </si>
  <si>
    <t>Surat Pemberitahuan Pemesanan Flange Socket DCI Dia. 1800 mm.</t>
  </si>
  <si>
    <t xml:space="preserve">1.	Bahwa BPM telah melakukan pemesanan Flange Socket DCI Dia. 1800 mm yang akan dialokasikan untuk proyek milik ABJ di Buaran 3 Hulu.  
2.	Pengadaan Flange Socket DO Diameter 1800 mm sebanyak 79 unit  
3.	Estimasi kedatangan material 18 Agustus 2024 CIF Jakarta. </t>
  </si>
  <si>
    <t>320/S-SCM/DIR/V/2024</t>
  </si>
  <si>
    <t>Surat Pemberitahuan Pengadaan Material CO1 PD Kopi Lokasi Jatiluhur Barat</t>
  </si>
  <si>
    <t>1.	Bahwa BPM telah melakukan pemesanan barang sebagai terlampir
2.	Pengiriman parcial 2 minggu setelah PO di terima</t>
  </si>
  <si>
    <t>SRT-105/INFRAS/KPI-SPAM-JAKARTA/05/2024</t>
  </si>
  <si>
    <t xml:space="preserve">1.	Terlampir Hasil pemeriksaan KPI atas Surat Desain Akhir Program Rehabilitasi Tahun 2024 (Revisi 01); 
2.	ABJ segera melengkapi referensi harga yang digunakan dalam pengajuan Rencana Anggaran Biaya (RAB); 
3.	ABJ segera melampirkan minimal 3 (tiga) penawaran vendor sebagai acuan harga material; 
4.	ABJ agar melengkapi detail pekerjaan Test dan Commisioning pada RAB dan kurva timeline pekerjaan; 
5.	ABJ agar melengkapi memo desain atau justifikasi teknis; 
6.	Agar ABJ mempilahkan pekerjaan mana yang memerlukan pelatihan dan mana yang tidak memerlukan pelatihan; 
7.	Agar Judul Gambar mengacu pada PKS judul gambar yang biasa digunakan (Show Drawing, Rencana Rinci Final/Final Detailed Engineering Design, Shop Drawing dan As Built Drawing); 
8.	Untuk DED dan RAB Surat Desain Akhir Program Rehabilitasi Tahun 2024 (Revisi 01) yang sudah diparaf/diketahui KPI akan dikirimkan kepada PAM JAYA secara bertahap. </t>
  </si>
  <si>
    <t>ABJ/DIR/EKS/05.24/0385</t>
  </si>
  <si>
    <t>Pengajuan Mekanisme Pengganti Uji Pengoperasiaan Untuk Program Rehabilitasi Pengadaan Spare Part (Paket 01) dan Tools (Paket 38)</t>
  </si>
  <si>
    <t>SRT-106/INFRAS/KPI-SPAM-JAKARTA/05/2024</t>
  </si>
  <si>
    <t>Hasil Pemeriksaan dan Tanggapan atas Surat ABJ No. ABJ/DIR/EKS/04.24/0322 tentang Shop Drawing Proyek Rehabilitasi</t>
  </si>
  <si>
    <t>ABJ/DIR/EKS/05.24/0371</t>
  </si>
  <si>
    <t>Laporan Harian, Mingguan, dan Bulanan Paket 12 – Program 12085 (Periode 19 September – 10 Oktober 2023)</t>
  </si>
  <si>
    <t>ABJ/DIR/EKS/05.24/0369</t>
  </si>
  <si>
    <t>Shop Drawing Proyek Rehabilitasi Paket 02 (Program 02009, 02016), Paket 10 (Program 10077), Paket 12 (Program 12093), Paket 40 (Program 40301, 40302, 40304), Paket 43 (Program 43412, 43416), Paket 44 (Program 44173)</t>
  </si>
  <si>
    <t>Putut
Pauji
Hakiem</t>
  </si>
  <si>
    <t>ABJ/DIR/EKS/05.24/0372</t>
  </si>
  <si>
    <t>Pengiriman Tanggapan Ke-11 atas Surat PAM JAYA No. 3500/KM.02.18 Perihal Hasil Reviu Dokumen Desain Akhir Program Rehabilitasi Tahun 2024</t>
  </si>
  <si>
    <t>Mengirimkan 2 Program perbaikan paket 44</t>
  </si>
  <si>
    <t>ABJ/DIR/EKS/05.24/0383</t>
  </si>
  <si>
    <t>Desain Akhir PC SPAM Jatiluhur Hilir – Tahap Pertama</t>
  </si>
  <si>
    <t>DED dan RAB
PC 147 - EZ 1
PC 147 - EZ 4
PC 147 - EZ 5
PC 147 - EZ 6
PC 153 - EZ 1
PC 153 - EZ 2
PC 153 - EZ 3
PC 153 - EZ 4
PC 153 - EZ 5
PC 153 - EZ 6</t>
  </si>
  <si>
    <t>ABJ/DIR/EKS/05.24/0384</t>
  </si>
  <si>
    <t>Perluasan Jaringan Taman Villa Meruya</t>
  </si>
  <si>
    <t xml:space="preserve">1.	Bahwa dengan data yang diberikan oleh PAM JAYA untuk input infill Taman Villa Meruya yang mana tekanan air di jaringan sebesar 1,3 m, maka berdasarkan analisa hidrolis yang dilakukan oleh ABJ tekanan di Taman Villa Meruya akan sebesar 0 m di titik kritis; dan 
2.	Bahwa berdasarkan analisa hidrolis yang sudah dilakukan (terlampir), ABJ menyarankan kepada PAM JAYA untuk pelaksanaan infill Taman Villa Meruya dilakukan setelah adanya penambahan suplai dari SPAM Karian Serpong dan pembangunan jaringan pipa oleh PUPR. </t>
  </si>
  <si>
    <t>ABJ/DIR/EKS/05.24/0389</t>
  </si>
  <si>
    <t>Pengiriman Risalah Rapat Pre Construction Meeting SPAM Buaran 3 Hilir Periode 3 Mei 2024</t>
  </si>
  <si>
    <t>ABJ/DIR/EKS/05.24/0390</t>
  </si>
  <si>
    <t>Shop Drawing SPAM Jatiluhur Hilir – Upgrade Pumping Station IBP Halim (Ruang VSD)</t>
  </si>
  <si>
    <t>ABJ/DIR/EKS/05.24/0388</t>
  </si>
  <si>
    <t>Spesifikasi Pasir Pejompongan 1 &amp; IPA Pejompongan 2</t>
  </si>
  <si>
    <t>3871/PM.02.04</t>
  </si>
  <si>
    <t xml:space="preserve">Bahwa perbaikan filter bed, pemasangan nozzle dan buble test telah selesai dilakukan dengan hasil yang baik dan telah lolos uji pengoperasiaan. Pekerjaan selanjutnya adalah pengisian filter IPA Pejompongan 1 dan IPA Pejompongan 2 dengan media pasir baru. Perlu disampaikan bahwa spesifkasi pasir yang telah tersedia khususnya parameter Uniformity Coeficient (UC) adalah 1 - 1.3, dimana parameter ini jika semakin mendekati angka 1 semakin baik karena menunjukan bahwa pasir semakin seragam. Kami mengusulkan untuk menggunakan pasir tersebut untuk digunakan dalam filter yang sedang diperbaiki sebagai uji coba. </t>
  </si>
  <si>
    <t>ABJ/DIR/EKS/05.24/0394</t>
  </si>
  <si>
    <t>Pengiriman Lanjutan Dokumen Desain Akhir Program Rehabilitasi Terkait Perjanjian Brownfield - Tahun 2024 Tahap 2</t>
  </si>
  <si>
    <t>Mengirimkan 6 dokumen paket 44 tahap 2</t>
  </si>
  <si>
    <t>ABJ/DIR/EKS/05.24/0391</t>
  </si>
  <si>
    <t>Tambahan Salinan Dokumen Pendukung Verifikasi Pekerjaan Rehabilitasi Tahun 2023</t>
  </si>
  <si>
    <t xml:space="preserve">Adapun data yang disampaikan terdiri dari:
1.	Dokumen MC100% (yang sebelumnya menggunakan dokumen Berita Acara Kesesuaian Kuantitas (BAKK)). Dalam hal ini, PAM JAYA dan ABJ telah sepakat bahwa dokumen MC100% dan BAKK merupakan dokumen yang sama. ABJ telah menyampaikan dokumen MC100% melalui surat ABJ No. ABJ/DIR/EKS/03.24/0183.
2.	Analisa Harga Satuan, yang mana telah diberikan oleh ABJ melalui surat ABJ No. ABJ/DIR/EKS/05.23/0176;
3.	Certificate of Origin untuk program-program yang relevan;
4.	Salinan atas dokumentasi garansi pekerjaan berupa garansi material, karena garansi pekerjaan tidak disyaratkan dalam Perjanjian Brownfield;
5.	Dokumentasi pekerjaan; dan
6.	As Built Drawing untuk Program yang diminta </t>
  </si>
  <si>
    <t>ABJ/DIR/EKS/05.24/0395</t>
  </si>
  <si>
    <t>Pengiriman Tanggapan Ke-12 atas Surat PAM JAYA No. 3500/KM.02.18 Perihal Hasil Reviu Dokumen Desain Akhir Program Rehabilitasi Tahun 2024</t>
  </si>
  <si>
    <t>Mengirimkan 1 program perbaikan paket 44</t>
  </si>
  <si>
    <t>ABJ/DIR/EKS/05.24/0392</t>
  </si>
  <si>
    <t>Lanjutan Tanggapan Surat KPI No. SRT-088/INFRAS/KPI-SPAM-JAKARTA/04/2024 Perihal Tanggapan terkait Perubahan Metode Pemasangan Pipa DCIP Air Baku Buaran 3 Hulu - Hilir</t>
  </si>
  <si>
    <t>ABJ/DIR/EKS/04.24/0314
ABJ/DIR/EKS/05.24/0392</t>
  </si>
  <si>
    <t>DED
Buaran 3 Hulu long section</t>
  </si>
  <si>
    <t>ABJ/DIR/EKS/05.24/0396</t>
  </si>
  <si>
    <t>Pengiriman Lanjutan Ke-2 Dokumen Desain Akhir Program Rehabilitasi Terkait Perjanjian Brownfield - Tahun 2024 Tahap 2</t>
  </si>
  <si>
    <t>Mengirimkan 4 Program Paket 44 Tahap 2</t>
  </si>
  <si>
    <t>ABJ/DIR/EKS/05.24/0398</t>
  </si>
  <si>
    <t>Penyampaian Gambar Keadaan Terpasang (As Built Drawing) Proyek Rehabilitasi Paket 22 (Program 22181), Paket 34 (Program 34263 - 34274), dan Paket 43 (Program 43343)</t>
  </si>
  <si>
    <t>ABD
Paket 22 (Program 22181), Paket 34 (Program 34263 - 34274), dan Paket 43 (Program 43343)</t>
  </si>
  <si>
    <t>ABJ/DIR/EKS/05.24/0401</t>
  </si>
  <si>
    <t>Penyampaian Pembaharuan Gambar Keadaan Terpasang (As Built Drawing) Proyek Rehabilitasi Paket 22 (Program 22184) Revisi 01, Paket 27 (Program 27215, 27216, 27217, dan 27218) Revisi 01, dan Paket 33 (Program 33248) Revisi 01</t>
  </si>
  <si>
    <t>ABD
Paket 22 (Program 22184) Revisi 01, Paket 27 (Program 27215, 27216, 27217, dan 27218) Revisi 01, dan Paket 33 (Program 33248) Revisi 01</t>
  </si>
  <si>
    <t>Yudi
Putut</t>
  </si>
  <si>
    <t>ABJ/DIR/EKS/05.24/0403</t>
  </si>
  <si>
    <t>Permohonan Terkait Kegiatan Interkoneksi Project 23ABJ.NINKARB020.12 – Golden Palm</t>
  </si>
  <si>
    <t xml:space="preserve">1.	Status pekerjaan saat ini, pipa sudah terpasang dan akan dilanjutkan untuk kegiatan interkoneksi ke Jaringan Eksisting Golden Palm - ND 160.
2.	Kami memohon untuk kegiatan interkoneksi tersebut dapat dilakukan di Hari Selasa, 28 Mei 2024 dari jam 22:00 - 24:00 WIB.
3.	Oleh karena itu, kami mohon bantuan dari PAM JAYA untuk dapat mengisolasi jaringan yang akan dilakukan interkoneksi tersebut. </t>
  </si>
  <si>
    <t>316/S-SCM/DIR/V/2024</t>
  </si>
  <si>
    <t>323/S-SCM/DIR/V/2024</t>
  </si>
  <si>
    <t>324/S-SCM/DIR/V/2024</t>
  </si>
  <si>
    <t>325/S-SCM/DIR/V/2024</t>
  </si>
  <si>
    <t>326/S-SCM/DIR/V/2024</t>
  </si>
  <si>
    <t>327/S-SCM/DIR/V/2024</t>
  </si>
  <si>
    <t>328/S-SCM/DIR/V/2024</t>
  </si>
  <si>
    <t>329/S-SCM/DIR/V/2024</t>
  </si>
  <si>
    <t>330/S-SCM/DIR/V/2024</t>
  </si>
  <si>
    <t>331/S-SCM/DIR/V/2024</t>
  </si>
  <si>
    <t>332/S-SCM/DIR/V/2024</t>
  </si>
  <si>
    <t>333/S-SCM/DIR/V/2024</t>
  </si>
  <si>
    <t>334/S-SCM/DIR/V/2024</t>
  </si>
  <si>
    <t>335/S-SCM/DIR/V/2024</t>
  </si>
  <si>
    <t>337/S-SCM/DIR/V/2024</t>
  </si>
  <si>
    <t>7842/KM.01.03</t>
  </si>
  <si>
    <t xml:space="preserve">Surat Pemberitahuan Pekerjaan Paket 33 Saluran Keliling Reservoir - PLGD lokasi Pulogadung </t>
  </si>
  <si>
    <t xml:space="preserve">1.	Bahwa BPM telah melakukan pemesanan Pekerjaan Paket 33 Saluran Keliling Reservoir - PLGD lokasi Pulogadung
2.	Pekerjaan sudah selesai dikerjakan </t>
  </si>
  <si>
    <t xml:space="preserve">Surat Pemberitahuan Pekerjaan dan Pengadaan CO1 Elektrikal IBP Halim iokasi Jatiluhur Barat </t>
  </si>
  <si>
    <t xml:space="preserve">1.	Bahwa BPM telah melakukan pemesanan Pekerjaan dan Pengadaan CO1 Elektrikal IBP Halim lokasi Jatiluhur Barat
2.	Ready stock
3.	Instalasi 3 minggu sejak dilokasi dan approval drawing </t>
  </si>
  <si>
    <t xml:space="preserve">Surat Pemberitahuan Pemesanan PAKET 43 - 43346 - Rehabilitasi Gedung IPA 1 (Perbaikan Balok Ruang Pompa Besar) </t>
  </si>
  <si>
    <t xml:space="preserve">1.	Bahwa BPM telah melakukan pemesanan barang berupa Pengadaan dan Rehabilitasi Gedung IPA 1 (Perbaikain Balok Ruang Pompa Besar) PAKET 43 - 43346 Cyclical - Pejompongan 1;
2.	Durasi Pekerjaan selama 45 hari, dimulai dari Tanggal SPMK </t>
  </si>
  <si>
    <t xml:space="preserve">Surat Pemberitahuan Pekerjaan Paket 44 Program 44203 Penggantian Motorized dan Rehabilitasi Valve Di Reservoir 1 lokasi Pejompongan 1 </t>
  </si>
  <si>
    <t xml:space="preserve">1.	Bahwa BPM telah melakukan pemesanan Barang dan Pekerjaan Paket 44 Program 44203 Penggantian Motorized dan Rehabilitasi Valve Di Reservoir 1 lokasi Pejompongan 1
2.	Durasi pekerjaan selama 20 Minggu setelah Precon dan Approval Material </t>
  </si>
  <si>
    <t xml:space="preserve">Surat Pemberitahuan Pekerjaan Paket 44 Program 44020 Rehabilitasi Sipil  Pulsator lokasi Buaran </t>
  </si>
  <si>
    <t xml:space="preserve">1.	Bahwa BPM telah melakukan pemesanan Barang dan Pekerjaan Paket 44 Program 44020 Rehabilitasi Sipil Pulsator Jokasi Buaran
2.	Pekerjaan dimulai setelah preconstruction
3.	Durasi pekerjaan selama 4 bulan </t>
  </si>
  <si>
    <t xml:space="preserve">Surat Pemberitahuan Pekerjaan Paket 44 Program 44019 Rehabilitasi Sipil Pulsator lokasi Buaran </t>
  </si>
  <si>
    <t xml:space="preserve">1.	Bahwa BPM telah melakukan pemesanan Barang dan Pekerjaan Paket 44 Program 44019 Rehabilitasi Sipil Pulsator lokasi Buaran
2.	Pekerjaan dimulai setelah preconstruction
3.	Durasi pekerjaan selama 4 bulan </t>
  </si>
  <si>
    <t>Surat Pemberitahuan Pemesanan Pompa Submersible Utilitas Filter dan Sedimen Pulogadung</t>
  </si>
  <si>
    <t xml:space="preserve">1.	Bahwa BPM telah melakukan pemesanan Pompa Submersible Utilitas Filter dan Sedimen yang akan dialokasikan untuk proyek milik ABJ di Pulogadung Paket 44 Program 44137.  
2.	Pengadaan Pompa Submersible Utilitas Filter dan Sedimen Pulogadung sebanyak 2 unit, dengan Spesifikasi terlampir
3.	Estimasi kedatangan material 16 Agustus 2024. </t>
  </si>
  <si>
    <t>Surat Pemberitahuan Pemesanan Fitting dan Aksesoris untuk Pipa Infil Karian Hilir</t>
  </si>
  <si>
    <t xml:space="preserve">1.	Bahwa BPM telah melakukan pemesanan Material Fitting dan Aksesoris Pipa untuk 5 Paket Infil di Karian Hilir
2.	Estimasi kedatangan material fitting dan aksesoris paling lambat pada Minggu ke-1 Juni.
3.	Pelaksanaan instalasi material fitting dan aksesoris pipa mengikuti jadwal tim project di site Karian Hilir </t>
  </si>
  <si>
    <t xml:space="preserve">Surat Pemberitahuan Pekerjaan Paket 44 Program 44137 Pengadaan Jaringan Pipa Utilitas Area Sedimen dan Filter Pipa HDPE Dia. 3 Inch lokasi Pulogadung </t>
  </si>
  <si>
    <t xml:space="preserve">1.	Bahwa BPM telah melakukan pemesanan Barang dan Pekerjaan Paket 44 Program 44137  Pengadaan Jaringan Pipa Utilitas Area Sedimen dan Filter Pipa HDPE Dia. 3 Inch lokasi Pulogadung
2.	Durasi pekerjaan selama 3 bulan </t>
  </si>
  <si>
    <t xml:space="preserve">Surat Pemberitahuan Pekerjaan Paket 44 Program 44032 Penggantian Panel HMI Filter lokasi Buaran </t>
  </si>
  <si>
    <t xml:space="preserve">1.	Bahwa BPM telah melakukan pemesanan Barang dan Pekerjaan Paket 44 Program 44032 Penggantian Panel HMI Filter lokasi Buaran
2.	Delivery 12-16 Minggu setelah Approval Drawing dan Dokumen Project </t>
  </si>
  <si>
    <t>Surat Pemberitahuan Pengadaan Material CO1 Lokasi Jatiluhur Barat</t>
  </si>
  <si>
    <t>BPM telah melakukan pemesanan barang terlampir</t>
  </si>
  <si>
    <t>Surat Pemberitahuan Pengadaan Material CO1.2 Sipil IBP Halim Lokasi Jatiluhur Barat</t>
  </si>
  <si>
    <t xml:space="preserve">1.	Bahwa BPM telah melakukan pemesanan barang terlampir
2.	Pengiriman 5 hari setelah terima PO
3.	Barang Ready Stock </t>
  </si>
  <si>
    <t xml:space="preserve">Surat Pemberitahuan Pekerjaan Paket 44 Program 44276 Penggantian Pipa Pulsator Lokasi Pejompongan 2 </t>
  </si>
  <si>
    <t xml:space="preserve">1.	Bahwa BPM telah melakukan pemesanan Barang dan Pekerjaan Paket 44 Program 44276 Penggantian Pipa Pulsator Lokasi Pejompongan 2
2.	Durasi pekerjaan selama 20 hari kerja setelah SPMK di terima </t>
  </si>
  <si>
    <t xml:space="preserve">Surat Pemberitahuan Pekerjaan Paket 44 Program 44085 Penggantian Motorized Valve, Check Vale dan Foot Valve P-WW Lokasi Buaran </t>
  </si>
  <si>
    <t xml:space="preserve">1.	Bahwa BPM telah melakukan pemesanan Barang dan Pekerjaan Paket 44 Program 44085 Penggantian Motorized Valve, Check Vale dan Foot Valve P-WW Lokasi Buaran
2.	Durasi pekerjaan selama 14 minggu setelah PCM dan approval drawing </t>
  </si>
  <si>
    <t xml:space="preserve">Surat Pemberitahuan Paket 44 Program 44137 Pengadaan Jaringan Pipa Utilitas Area Sedimen dan Filter Pipa HDPE Dia. 3 Inch Lokasi Pulogadung </t>
  </si>
  <si>
    <t xml:space="preserve">1.	Bahwa BPM telah melakukan pemesanan Barang Paket 44 Program 44137 Pengadaan Jaringan Pipa Utilitas Area Sedimen dan Filter Pipa HDPE Dia. 3 Inch Lokasi Pulogadung
2.	Ready Stock
3.	Durasi pengiriman barang selama 7 hari setelah PO </t>
  </si>
  <si>
    <t>ABJ/DIR/EKS/05.24/0397</t>
  </si>
  <si>
    <t>Informasi Tambahan Terkait Pekerjaan Penggantian dan Perawatan Peralatan Produksi IPA Pejompongan 1</t>
  </si>
  <si>
    <t xml:space="preserve">1.	ABJ telah melakukan pekerjaan rehabilitasi berupa penggantian peralatan produksi di IPA Pejompongan 1 pada tanggal 29 Maret 2024 jam 21.00 sampai dengan tanggal 30 Maret 2024 jam 00.50 sesuai dengan jadwal yang telah disampaikan oleh ABJ kepada PAM JAYA melalui surat ABJ 0250;
2.	Melalui surat ABJ 0260 telah disampaikan bahwa terjadi kondisi di sistem SCADA tidak bisa terhubung dengan sistem kontrol Distribusi karena : a. Kondisi PLC Siemens S7 1200 sebagai kontrol VSD Distribusi Air Curah (Yaskawa) pompa Kuningan 3, 4, dan 5 (Pompa Wilo) belum mendapatkan suplai tegangan disebabkan tidak ditemukannya arah sumber listrik ke Panel PLC distribusi eksisting panel MCC pada As Built Drawing Panel Sivacon dan Panel Kontrol VSD yang diberikan oleh PAM JAYA ke ABJ sehingga tidak teridentifikasi sebelumnya. Hal ini sudah ditindaklanjuti dengan melakukan penarikan kabel suplai sementara pada PLC Siemens dari kontrol VSD, namun terdapat kendala kembali di Input Output PLC sehingga di nonaktifkan. Masalah terselesaikan dan distribusi mulai beroperasi secara bertahap di tanggal 30 Maret 2024 jam 02.00 dari rencana jam 00.50 sudah beroperasi, dengan kondisi tekanan kembali normal di jam 07.15 untuk line Jakarta dan 15.30 untuk line Kuningan (terlampir data pencapaian pressure pada Lampiran 1). Kondisi pompa Kuningan no. 1 dan 2, pompa Jakarta 3, 4, dan 5 tidak dapat beroperasi karena kontrol VSD Yaskwa dan kontrol valve yang melalui relay kontrol pada panel pompa starting (Panel 3,3 kV) terputus koneksi sistemnya. Kondisi ini tidak di ketahui sebelumnya karena tidak adanya wiring kontrol valve pada As Built Drawing Panel dari PAM JAYA sehingga tidak teridentifikasi sebelumnya. Hal ini sudah ditindaklanjuti dengan melakukan modifikasi sistem kontrol dengan memasang temporary panel kontrol PLC. Adapun PLC yang di pergunakan adalah barang surplus dari pekerjaan penggantian panel PLC MCC paket 12093.
3.	Merangkum dan menambahkan informasi yang telah kami sampaikan sebelumnya berikut penyebab keterlambatan starting pompa: Sumber tegangan Panel PLC tidak teridentifikasi sebelumnya dikarenakan pada As Built Drawing Panel Sivacon dan Panel Kontrol VSD tidak ditemukan arah sumber listrik ke Panel PLC distribusi, sehingga tidak dimasukkan pada list priority pemindahan suplai yang telah disepakati Bersama saat pemaparan metode kerja; Setelah power temporary ditarik, terjadi berbagai error pada PLC &amp; Jaringan Scada sehingga VSD tidak bisa distarting melalui Scada; VSD tidak bisa segera di running local karena terdapat syarat input dan parameter setting yang harus dipenuhi terlebih dahulu, sehingga membutuhkan waktu lebih lama dalam proses starting pompa dengan local mode. Saat Trouble shooting, Team Maintenance ABJ dibantu Team Maintenance PAM JAYA bersinergi dalam melakukan pengecekan agar pompa bisa segera running. </t>
  </si>
  <si>
    <t>ABJ/DIR/EKS/05.24/0404</t>
  </si>
  <si>
    <t>Pengiriman Lanjutan Ke-3 Dokumen Desain Akhir Program Rehabilitasi Terkait Perjanjian Brownfield - Tahun 2024 Tahap 2</t>
  </si>
  <si>
    <t>Mengirimkan 2 Program paket 44 Tahap 2</t>
  </si>
  <si>
    <t>ABJ/DIR/EKS/05.24/0408</t>
  </si>
  <si>
    <t>Pemberitahuan Pelaksanaan Pekerjaan Rehabilitasi Periode Tanggal 31 Mei – 2 Juni 2024</t>
  </si>
  <si>
    <t xml:space="preserve">1.	ABJ akan melaksanakan pekerjaan program rehabilitasi untuk penggantian fine/screen pada tanggal 31 Mei 2024 jam 23:00 WIB sampai dengan tanggal 2 Juni 2024 jam 03:00 WIB. 
2.	Sehubungan dengan pelaksanaan pekerjaan rehabilitasi sebagaimana poin 1 di atas, saluran intake IPA Buaran 1 akan ditutup selama 14 jam yaitu pada tanggal 31 Mei 2024 jam 23.00 WIB sampai dengan tanggal 1 Juni 2024 jam 13.00 WIB. Estimasi total debit masuk ke IPA Buaran minimal 4900 Ips.
3.	Sehubungan dengan pelaksanaan pekerjaan rehabilitasi sebagaimana poin 1 dan 2 di atas, saluran intake IPA Buaran 2 akan ditutup selama 14 jam yaitu pada tanggal 1 Juni 2024 jam 13.00 WIB sampai dengan tanggal 2 Juni 2024 jam 03.00 WIB. Estimasi total debit masuk ke IPA Buaran minimal 4900 Ips.
4.	Bersamaan dengan pekerjaan rehabilitasi penggantian fine screen sebagaimana dimaksud di atas, ABJ juga akan melakukan beberapa pekerjaan rehabilitasi terkait panel/elektrikal yang memerlukan pemadamaan listrik selama 4 jam pada tanggal 1 Juni 2024 jam 23:00 WIB sampai dengan tanggal 2 Juni 2024 jam 03:00 WIB. Adapun detil Program Rehabilitasi yang akan dilakukan bersamaan adalah sebagaimana daftar dalam tabel dalam Lampiran 1 surat ini.
5.	Sebagai bahan pertimbangan PAM JAYA, berikut disampaikan informasi tambahan terkait pekerjaan rehabilitasi (bagian calendar of event 2024) yang akan dilaksanakan ABJ pada periode tanggal 31 Mei 2024 sampai dengan tanggal 2 Juni 2024 yang mana meliputi informasi Time Table, Risk Assesment, dan Site Plan, sebagaimana Lampiran 2 - Lampiran 4 surat ini.
6.	Dalam hal PAM JAYA memerlukan informasi lebih lanjut mengenai hal ini, ABJ bersedia untuk berdiskusi bersama dengan PAM JAYA.
7.	Dalam hal PAM JAYA, tidak ada tanggapan lebih lanjut atas hal ini, mohon bantuan dan kerjasama PAM JAYA untuk memfasilitasi ABJ dalam berkoordinasi dengan Perum Jasa Tirta II demi keberhasilan pelaksanaan rehabilitasi penggantian fine screen dan pekerjaan terkait panel/elektrikal. </t>
  </si>
  <si>
    <t>ABJ/DIR/EKS/05.24/0393</t>
  </si>
  <si>
    <t>1530/KM.02.10/EKST/V/2024</t>
  </si>
  <si>
    <t>Balasan Surat Pembayaran Air Baku PJT II Periode April 2024</t>
  </si>
  <si>
    <t xml:space="preserve">1.	Terdapat selisih kubikasi pemakaian air baku antara Berita Acara No. BA-PA-10/GM1.DOP.5/UW/05/2024 dengan Faktur Tagihan Pemakaian Air Baku No. 327/F/ABK/20/V/2024 IPA Pejompongan lebih besar 180.059 m3 atau senilai Rp 52.937.346. 
2.	Untuk menghindari keterlambatan pembayaran pemakaian air baku periode April 2024, PAM JAYA dan PJT II menyepakati untuk tagihan periode April 2024 tetap menggunakan volume pada Faktur Tagihan bulan April 2024 dan selisih volume nya akan menjadi pengurang pembayaran untuk periode pemakaian air baku bulan Mei 2024. 
3.	Berdasakan point 1 dan 2 diatas maka, PAM JAYA meminta kepada PT ABJ untuk dapat membayar tagihan pemakaian air baku periode April 2024 sesuai dengan dengan Faktur Tagihan Pemakaian Air Baku No. 327/F/ABK/20/V/2024. </t>
  </si>
  <si>
    <t>ABJ/DIR/EKS/05.24/0368</t>
  </si>
  <si>
    <t>Tanggapan Surat Nomor : e-11125/KM.02.16 hal Permintaan Akses CCTV</t>
  </si>
  <si>
    <t>- Pada hari Selasa, tanggal 31/10/23, kelistrikan PLC sistem klorin mengalami gangguan akibat adanya kerusakan pada panel Change Over Switch (COS) PLN-Genset;
- Selanjutnya, pada hari Senin tanggal 6 November 2023 dilakukan penggantian spare part;
- Untuk memastikan System Auto Change Over System (COS) saat ini berjalan baik maka ABJ akan melakukan pengetesan PLC System klorin pada hari Jumat 16 Februari 2024;
- Proses pengetesan dengan simulasi mematikan aliran PLN PLC Sistem Klorin , dan mengembalikan ke system awal dengan waktu pelaksanaan selama satu jam;
- Perawatan sebagaimana disebutkan di atas akan mempunyai potensi tidak tercapaianya nilai sisa klorin di air curah IPA Pejompongan | selama 1 jam;
- Adapun resiko apabila pekerjaan perawatan sebagaimana disebutkan pada point 4 diatas tidak dilakukan, apabila terjadi pemadaman PLN yang tidak terencana, ada potensi power dari Genset tidak masuk ke PLC System Klorin secara otomatis dan perpindahan power dilakukan secara manual yang
mengakibatkan terjadinya gangguan pada pembubuhan klorin.</t>
  </si>
  <si>
    <t>- ABJ menyampaikan terimakasih karena PAM JAYA telah memberikan kepastian untuk lokasi untuk penempatan tanah galian pembangunan SPAM Buaran 3 Hulu yakni ke lahan Distamhut;
- Mempertimbangkan diskusi bersama ABJ, PAM JAYA dan Distamhut yang mana untuk pelaksanaan pekerjaan penempatan tanah galian tersebut membutuhkan adanya pekerjaan pembangunan pagar panel pelindung tanah dan perbaikan akses jalan, maka ABJ menyampaikan perhitungan biaya pekerjaan pembangunan pagar panel pelindung tanah dan perbaikan akses jalan sebesar Rp 1.032.800.000,- yang mana keseluruhan biayanya akan dibebankan ke dalam biaya persiapan pembangunan IPA Buaran 3 (dengan rincian estimasi perhitungan sebagaimana terlampir);
- ABJ akan melaksanakan pekerjaan sebagaimana poin 2 setelah PAM JAYA memberikan persetujuan tertulis atas usulan estimasi biaya tersebut; dan
- Mempertimbangkan urgensi penempatan tanah galian ke luar area proyek SPAM Buaran 3 Hulu maka besar harapan kami bahwa PAM JAYA dapat memberikan tanggapan atau persetujuannya dalam waktu dekat.</t>
  </si>
  <si>
    <t>- Menindaklanjuti risalah rapat tanggal 9 November 2023, berikut dikirimkan pembaharuan Detail Engineering Design (“DED”) dan Rancangan Anggaran Biaya (“RAB”) untuk lokasi perluasan jaringan Mutiara Taman Palem Blok A, Blok B, dan Blok E 
- Menindaklanjuti Surat PAM JAYA No. 3805 poin 6, berikut dikirimkan pembaharuan DED dan RAB untuk lokasi perluasan jaringan Pluit Raya 
- Menindaklanjuti Surat PAM JAYA No. 3805 poin 8, berikut dikirimkan pembaharuan DED dan RAB yang telah mengakomodasi gabungan lokasi perluasan jaringan Green Garden Residence dan Andrew Surya Wijaya, menjadi satu bagian proyek (“Gabungan DED dan RAB Proyek Green Garden Residence dan Andrew Surya Wijaya”).
- Mempertimbangkan PAM JAYA telah memberikan persetujuan tanpa catatan untuk lokasi Green Garden Residence dan Andrew Surya Wijaya melalui Surat PAM JAYA No. 3805 maka pekerjaan akan tetap dilaksanakan sehingga Gabungan DED dan RAB Proyek Green Garden Residence dan Andrew Surya Wijaya (terlampir) akan digunakan saat PCM (Pre-Construction Meeting) bersama PAM JAYA, ABJ, dan Konsultan Pengawas Independen (KPI);
- ABJ menyampaikan bahwa implementasi pemasangan pipa dan pemasangan sambungan rumah akan menggunakan budget proyek SPAM Jatiluhur Hilir dan SPAM Karian Serpong Hilir sesuai dengan lokasi proyek masing-masing. Dengan demikian, pemasangan pipa dan sambungan rumah tersebut akan berdampak mengurangi budget untuk pembangunan/pemasangan jaringan pipa lain di masing - masing proyek SPAM terkait.</t>
  </si>
  <si>
    <t>- ABJ informasikan bahwa pada tanggal 22/09/23 telah selesai dilakukan kegiatan verifikasi flow-meter Air Baku di IPA Pulogadung dengan hasil verifikasi diantaranya), kondisi Flow Meter adalah display buram/ sulit terbaca dan data tidak bisa ditarik ke SCADA dan saat verifikasi Para Pihak sepakat bahwa jenis flow meter IPA Pulogadung sudah dis-continue. Secara kesimpulan, kondisi akurasi flow meter sudah berkurang (tidak optimal) (salinan berita acara verifikasi flow meter adalah sebagaimana Lampiran 1);
- Kami telah melakukan pemeriksaan ulang terkait ketersediaan flow meter jenis tersebut di website produsennya melalui website flow meter merk Siemens dan ditemukan informasi bahwa flow meter yang terpasang sudah dis-continue. Sebagai bahan pertimbangan PAM JAYA, berikut sampaikan bukti pemeriksaan di website siemens (sebagaimana Lampiran 2);
- Karena kondisi tersebut di atas maka unit flow-meter yang sudah dis-continue diusulkan dimasukan dalam program rehabilitasi / penggantian di 2024 dengan kode program 44113 dengan pekerjaan rehabilitasi yakni Penggantian 2 Unit Flow Meter (Signal Convertor) Include Sensor, Perkabelan dan Panel Control, yang telah disampaikan ABJ kepada PAM JAYA melalui surat ABJ/DIR/EKS/11.23/0576;
- Menindaklanjuti poin 3 di atas, yang mana berarti untuk unit flow meter baru (unit hasil dari program rehabilitasi) membutuhkan waktu untuk proses pengadaan dan fabrikasi sementara operasional IPA Pulogadung harus tetap berlangsung dan tetap membutuhkan flow meter; dan
- Oleh karena itu, demi keberlangsungan operasional IPA Pulogadung, dengan paralel menunggu unit flow meter baru (unit hasil dari program rehabilitasi) terpasang dan beroperasi maka ABJ mengajukan permohonan untuk tetap menggunakan flow meter yang terpasang saat ini di IPA Pulogadung dengan tentunya terlebih dahulu dilakukan verifikasi kedua secara bersama - sama terhadap flow-meter tersebut. Dalam hal ini, verifikasi kedua untuk lebih memastikan akurasi Kinerja teraktual dari flow meter yang terpasang saat ini di IPA Pulogadung.</t>
  </si>
  <si>
    <t>- ABJ telah mengirimkan dan menyampaikan dokumen desain akhir pada surat ABJ 046, 0144, 0728, 0729, 0730, dan 0008 (2024)
- Bahwa sebagaimana tertuang dalam Berita Acara Pemenuhan Persyaratan Pendahuluan Perjanjian Greenfield antara ABJ dan PAM JAYA tanggal 3 April 2023 Nomor: 15/PAM JAYA/BA/IV/2023, Nomor: MI-PAM/LGL/BA/23.04/028, Nomor: ABJ-PAM/LGL/BA/23.04/026 oleh ABJ dan PAM JAYA, telah terjadi keterlambatan dalam penyelesaian Laporan Sinkronisasi dan persetujuan Dokumen Desain Akhir, dan akan diselesaikan sesuai dengan jangka waktu kajian yang disepakati bersama;
- Bahwa sampai dengan tanggal surat ini, belum keseluruhan Dokumen Desain Akhir (DED dan RABJ yang dikirimkan oleh ABJ untuk proyek Greenfield tahun 2023 sebagaimana poin 1 huruf a dan b diatas, yang telah disetujui secara tertulis oleh PAM JAYA, sebagaimana kami sampaikan dalam Lampiran 1 surat ABJ No.ABJ/DIR/EKS/02.24/0093 tanggal 6 Februari 2024, perihal: Tanggapan Surat PAM JAYA No. PJ2436/KM.02.18 tanggal 25 Januari 2024;
- Bahwa sampai dengan tanggal surat ini, belum ada pembahasan terkait Desain Akhir proyek Greenfield 2024 maupun persetujuan yang diberikan oleh PAM JAYA, sebagaimana telah kami kirimkan dalam surat ABJ poin 1 huruf c sampai dengan f diatas;
- Keterlambatan proses perijinan dikarenakan hal di luar kendali ABJ, sebagaimana telah tertuang dalam Berita Acara Kesepakatan bersama PAM JAYA Terkait Perubahan Jadwal Persetujuan Perizinan Yang Diperlukan tanggal 28 Maret 2023 Nomor: 13/PAM JAYA/BA/III/2023, Nomor: MI-PAM/LGL/BA/23.03/023, Nomor: ABJ-PAM/LGL/BA/23.03/022 sebagaimana perubahannya dari waktu ke waktu;
- Kemunduran proyek SPAM Karian Serpong Hilir yang disebabkan oleh keterlambatan program dari Kementerian Pekerjaan Umum dan Perumahan Rakyat, sesuai dengan Surat dari PAM JAYA no. 3803/KM.03.04 tanggal 12 Februari 2024 perihal Penyesuaian Jadwal Karian Serpong; dan
- Sampai dengan tanggal surat ini, masih berlangsung diskusi bersama terkait Program Konstruksi untuk seluruh proyek Greenfield, terutama mengenai perubahan prioritas proyek untuk tahun 2023 dan 2024 antara ABJ dengan PAM JAYA dan KPI, terkait dengan keterlambatan aktivitas yang disampaikan di atas.</t>
  </si>
  <si>
    <t>- Sehubungan lisensi WaterGems atas nama PALYJA (no subscription) tidak dapat dipindah nama menjadi ABJ, maka ABJ terpaksa membatalkan rencana pembelian lisensi WaterGems milik PALYJA (termasuk 2 unit laptopnya) dimana ABJ sudah mengembalikan 2 unit laptop tersebut pada tanggal 15 Januari 2024 (Berita Acara pengembalian laptop pada Lampiran 1);
- Adapun untuk 2 unit laptop + lisensi WaterGems milik PALYJA yang sudah dipinjam oleh ABJ sejak bulan Februari 2023 sampai dengan bulan Januari 2024, maka ABJ bersedia untuk membayar biaya sewa untuk 2 unit laptop + lisensi WaterGems selama masa peminjaman tersebut;
- Sebagaimana diskusi perwakilan ABJ dan PALYJA, maka biaya sewa yang sudah disepakati bersama untuk 2 unit laptop + lisensi WaterGems adalah sebesar 50 juta untuk 2 laptop</t>
  </si>
  <si>
    <t>- Pada hari Rabu, tanggal 14 Feb 2024 pukul 04:45 WIB, Flow Meter (FM) Line Kebayoran mengalami gangguan, yakni berupa flow dan totalizer FM tidak sesuai (lebih kecil dibandingkan aktual).
- ABJ segera menginformasikan via WA Grup Koordinasi Operasional PAM JAYA-ABJ terkait hal tersebut, dan ABJ segera menindaklanjuti untuk perbaikannya.
- Selama gangguan pembacaan FM Line Kebayoran, konfirmasi DMCC dan PAM JAYA debit air jaringan distribusi yang disuplai tidak mengalami gangguan, dan sementara menggunakan data estimasi flow sesuai ketentuan Lampiran 13 Point 4 Perjanjian Brownfield.
- ABJ telah menyelesaikan perbaikan atas gangguan tersebut pada Jumat tanggal 16 Februari 2024 pukul 14:45 WIB.
- Dengan berdasarkan estimasi volume air curah sesuai ketentuan Lampiran 13 Point 4 tersebut diatas, maka dengan durasi gangguan tersebut, pencatatan volume air curah di line kebayoran dengan menerapkan estimasi, yang mana terdapat penambahan volume sebesar 202.640 m3.
- Oleh karena itu, berdasarkan penjelasan diatas, estimasi penambahan volume kubikasi air curah di line Kebayoran akan ditambahkan sesuai angka diatas.</t>
  </si>
  <si>
    <t>1. Bahwa terkait justifikasi teknis telah disampaikan oleh ABJ kepada PAM JAYA melalui surat ABJ No. 0040 tanggal 16 Januari 2024 dan atas isu tersebut telah dilakukan pembahasan bersama antara ABJ, PAM JAYA dan Konsultan Pengawas Independen dalam Rapat Weekly SPAM Karian Serpong Hilir. Berdasarkan diskusi tersebut, PAM JAYA telah menyetujui usulan perubahan yang diajukan oleh ABJ dengan catatan meminta ABJ melengkapi dengan bukti pemesanan pipa ND 90 untuk Paket Pekerjaan di kawasan Citra dsk Berikut disampaikan dokumen bukti pemesanan pipa ND 90 (sebagaimana Lampiran 1).
2. Sampai dengan tanggal surat ini, status pekerjaan Kawasan Citra dsk yang akan di mulai pelaksanaan pengerjaan adalah Paket NIN23KABB20.3 Citra 8, sedangkan untuk Paket lainnya belum dapat dilakukan karena belum tersedianya izin dari developer/instasi terkait, dan/atau menunggu proses survey bersama Dinas Marga DKI. Sehubungan dengan pekerjaan yang belum tersedia izin tersebut, dengan ini ABJ mengajukan arahan PAM JAYA berkenan mengizinkan ABJ untuk dapat melaksanakan pekerjaan dengan paralel penerbitkan izinnya.
3. Berkaitan dengan perubahan Detailed Engineering Design Paket NIN23KABB20.2 Gombol Paya, berikut disampaikan detil nilai investiasi sebelum perubahan 12.57 BIDR dan setelah perubahan 13.14 BIDR.
4. Detailed Engineering Design (DED) Revisi 02 Paket NIN23KABB20.2 Gombol Paya adalah sebagaimana terlampir dalam Lampiran 2.</t>
  </si>
  <si>
    <t>1. Dengan ini, ABJ mengkonfirmasi bahwa Surat ABJ No 0671 Perihal
Penambahan Ruang Lingkup Peralatan Kerja dan Support - Biaya Persiapan IT, ABJ tidak mengajukan penambahan total budget tapi melakukan perubahan ruang lingkup pengadaan peralatan kerja dan support khusus biaya persiapan IT. Total Biaya Persiapan - Peralatan Kerja dan Support tetap sama sebesar Rp 20.350.828.244 (termasuk pajak Ppn 11%) sesuai surat ABJ nomor ABJ/DIR/EKS/02.23/046 tanggal 14 Februari 2023;
2. Berikut kami sampaikan rincian untuk Implementasi System RFID Warehouse dan Asset sebagaimana Lampiran 1 dan rincian untuk Lisensi BIM untuk Pemenuhan Prasarana BIM tahun 2023 sebagaimana Lampiran 2;
3. Terkait poin 3c dari Surat PAM JAYA No. 4167, dengan ini, ABJ menginformasikan bahwa pengadaan Lisensi BIM dilakukan berdasarkan permintaan PAM JAYA melalui surat PAM JAYA No 18702/03.04 tanggal 26 September 2024 yaitu Aplikasi BIM - Revit. Penggunaan Aplikasi BIM - Revit hanya tersedia dengan metoda “Subscription” yaitu mendaftarkan nama email pengguna lisensi. Sehubungan dengan penggunaan aplikasi tersebut adalah untuk aktivitas operasional ABJ dalam pembuatan dokumen BIM, maka mohon bantuan PAM JAYA untuk memberikan ABJ informasi alamat email dan akses email yang dapat digunakan untuk operasional ABJ dalam pembuatan dokumen BIM tersebut. Adapun disampaikan bahwa saat ini telah tersedia 2 lisensi Aplikasi BIM - Revit.
4. Jumlah lisensi Aplikasi BIM - Revit tersebut di atas masih belum memenuhi kebutuhan prasarana BIM. ABJ juga telah mengirim surat pengajuan rencana pemenuhan prasarana BIM di tahun 2024 melalui surat ABJ nomor: ABJ/DIR/EKS/01.24/0071 tanggal 29 Januari 2024 Perihal Tambahan Rencana Anggaran Biaya (“RAB”) - Biaya Persiapan SPAM Hilir Proyek Greenfield 2024.
- Mempertimbangkan kebutuhan BIM dalam pelaksanaan proyek bundling, besar harapan kami bahwa diskusi bersama untuk kebutuhan Pemenuhan Prasarana BIM tahun 2024 dapat dilakukan dalam rapat periodik mingguan Persiapan BIM bersama PAM JAYA - KPI - ABJ.</t>
  </si>
  <si>
    <t>1. Bahwa ABJ mengusulkan kembali untuk penggunaan material Pipa DN 1800 mm Steel Rigid Joint pada pipa air baku dan distribusi proyek Buaran 3 Hulu yang berada dilingkungan IPA Buaran 1, IPA Buaran 2 dan IPA Buaran 3 sepanjang 684 m (pipa air baku 307 m dan pipa distribusi 374 m), dengan berdasarkan pertimbangan teknis sebagai berikut :
1a. Tekanan operasional yang bekerja pada pipa air baku di WTP mencapai 3 bar yang mengakibatkan daya desak dorong sebesar 75 ton dan pada pipa distribusi mencapai 6 bar mengakibatkan daya desak dorong sebesar 150 ton. Daya desak dorong tersebut mempunyai resiko operasional jika terjadi kegagalan dalam sistem jointing.
1b. Pemakaian pipa DCIP dengan "push-on joint" atau "mekanikal joint" untuk sambungan antar panjang pipa tidak lebih kaku (less rigid) dan berpotensi untuk terjadi defleksi dan atau lepas di sambungan.
1c. Jika kegagalan sambungan terjadi pada saat operasi, maka air baku atau air curah dengan kapasitas 3 m’/detik akan meluap ke komplek WTP Buaran dan menimbulkan banjir.
1d. Penggunaan “push-on joint” atau “mekanikal joint” pada pipa DC! membutuhkan struktur beton masif ukuran 3mx3mx12m sebagai penahan gaya desak dorong diatas untuk tiap perubahan arah pipa. Diperlukan 30 struktur beton massif untuk mengamankan joint type tersebut (Lampiran 1). Konstruksi 30 struktur beton massif tersebut berpotensi menyebabkan gangguan dan atau kerusakan fasilitas eksisting mengingat terbatasnya lahan yang tersedia.
1e. Dengan penjelasan tersebut diatas maka kami mengusulkan pemakaian pipa steel dengan metode sambungan tipe las yang menghasilkan joint yang lebih kaku/rigid sesuai dengan desain yang telah kami ajukan untuk dapat mengeliminasi resiko operasional yang ditimbulkan oleh gaya dorong yang mencapai 150 ton tersebut dan mengeliminir resiko pada saat pelaksanaan konstruksi terhadap bangunan eksisting/asset dengan tidak memerlukan
pemasangan thrust block
1f. Pipa Steel yang kami usulkan diatas mengacu pada Standard AWWA C200 dan proteksi pipa menggunakan coating sesuai standar AWWA C210.
2. Sebagai bahan pertimbangan PAM JAYA, kami lampirkan detail Justifikasi Teknis Penggunaan Pipa Steel Rigid Joint pada Pipa Air Baku dan Distribusi (Lampiran 2).
3. Berdasarkan poin-poin tersebut diatas, tanpa mengurangi rasa hormat kami, ABJ memohon PAM JAYA berkenan memberikan persetujuan untuk penggunaan material steel untuk pipa air baku dan distribusi proyek Buaran 3 Hulu pada kesempatan pertama.</t>
  </si>
  <si>
    <t>Sehubungan dengan tidak diaturnya terkait spesifikasi teknis dan desain untuk pipa penghubung antara unit proses di IPA Buaran 3, di dalam Perjanjian Greenfield, maka dengan ini, PT Air Bersih Jakarta (“ABJ”) mengajukan usulan untuk pipa penghubung antara unit proses di IPA Buaran 3 menggunakan pipa steel dengan Standard AWWA (American Water Work Association). Adapun usulan ini dengan mengacu kepada “standard practice” yang berlaku untuk pembangunan IPA di Indonesia.
Sebagai bahan pertimbangan PAM JAYA, berikut disampaikan Justifikasi Teknis Penggunaan Pipa Steel sebagai Pipa Penghubung antara Unit Proses Pengolahan di IPA Buaran 3 (terlampir).
Tanpa mengurangi rasa hormat kami dan dengan mempertimbangkan analisis ABJ di dalam dokumen justifikasi teknis, dengan ini, ABJ memohon PAM JAYA berkenan menyetujui usulan penggunaan material steel untuk Pipa Penghubung antara Unit Proses Pengolahan di IPA Buaran 3.</t>
  </si>
  <si>
    <t>maka dengan ini ABJ memastikan dan mengonfirmasikan bahwa Gambar Keadaan Terpasang / as built drawing (ABD) yang telah dikirimkan oleh ABJ melalui Surat ABJ 0084 sudah sesuai dengan hasil Berita Acara MC100% yang dilakukan pada tanggal 13 Februari 2024. Atas dasar konfirmasi sebagaimana tertuang dalam Surat ini, ABJ meminta kepada KPI untuk memberikan pernyataan mengenai hasil Uji Komisioning tersebut sesuai dengan PKS Greenfield Pasal 10.2 poin (b).</t>
  </si>
  <si>
    <t xml:space="preserve">-	Bahwa sampai dengan saat ini Berita Acara Serah Terima Aset dan Penerimaan Aset (BAST) masih dalam proses diskusi bersama antara PAM JAYA, ABJ dan KPI;  
-	Sehubungan dengan kelengkapan dokumen proyek dan untuk pengakuan aset sebagaimana diminta PAM JAYA dalam surat No.1742/KM.00.03, agar PAM JAYA dapat segera menyampaikan kembali ke kami semua dokumen yang telah dikirimkan oleh ABJ yang telah ditandatangani dan/atau di legalisir oleh PAM JAYA yaitu untuk dokumen sebagai berikut:  
i. Detail Engineering Design (DED)  
ii. Rencana Anggaran Biaya (RABJ  
iii. As Built Drawing (ABD)  
-	Dalam kesempatan ini disampaikan juga beberapa proyek yang tidak diperlukan DED dan hanya berupa RAB namun tetap memerlukan persetujuan secara tertulis (RAB yang di Legalisir oleh PAM JAYA). Adapun daftar RAB yang belum ada persetujuan tertulis dari PAM JAYA dapat dilihat pada Lampiran 1. </t>
  </si>
  <si>
    <t xml:space="preserve">ABJ mengirimkan Salinan Dokumen Pendukung Verifikasi Pekerjaan Rehabilitasi Tahun 2023 dalam format soft file yang dapat diakses pada share folder KPI PAM sebagai berikut:  “ABJ - 58 DOKUMEN PENDUKUNG VERIFIKASI KPI”  Adapun data yang disampaikan terdiri dari:  a. Salinan PO;  b. Salinan Rancangan Anggaran Biaya/RAB (belum legalisir PAM JAYA, permintaan legalisir sudah disampaikan dalam surat ABJ ke PAM JAYA No. ABJ/DIR/EKS/03.24/0175);  c. Salinan dokumen hasil uji pengoperasian (test commisioning), dan  d. Salinan dokumen hasil MC100 (BA Kesesuaian Kuantitas, BA Penerimaan);  Daftar Proyek untuk Verifikasi dan penjelasannya kami kirimkan dalam Lampiran 1. Sekaligus revisi dan menambahkan informasi atas daftar yang kami kirimkan sebelumnya dalam Surat ABJ 01.24/0004.  Besar harapan kami bahwa keseluruhan dokumen di atas dapat memenuhi permintaan KPI sehingga KPI dapat memberikan laporan hasil verifikasi dalam waktu 30 hari sejak permintaan verifikasi ABJ, sesuai ketentuan yang diatur di Pasal 14.3 Perjanjian Brownfield. </t>
  </si>
  <si>
    <t>1.	Bahwa sehubungan dengan persetujuan Desain Akhir perluasan jaringan infil oleh PAM JAYA sebagaimana poin 1 dalam Surat PAM JAYA No. 3805/KM.02.18, ABJ siap untuk melaksanakan pekerjaan proyek perluasan jaringan infill tersebut dengan jadwal pelaksanaan konstruksi dan lokasi-lokasi infil sebagaimana terlampir pada Lampiran 1 dan Lampiran 2 surat ini;  
2.	Sehubungan dengan poin 2 dalam Surat PAM JAYA No. 3805/KM.02.18 yang mana PAM JAYA meminta pemasangan sambungan rumah menggunakan metode electrofusion, ABJ sebelumnya telah mengirimkan surat No. ABJ/DIR/EKS/10.23/0548 perihal Investasi Meter Air tanggal 25 Oktober 2023 yang mana ABJ menginformasikan bahwa jumlah sambungan rumah terpasang dengan metode electrofusion akan lebih rendah dari target sambungan baru menurut Lampiran 20 Perjanjian Greenfield, yang mana semula direncanakan mampu mengakomodasi sebanyak 1.092.254 sambungan baru namun dengan metode electrofusion hanya mampu mengakomodasi sebanyak 864.940 sambungan baru. Oleh karena itu, ABJ meminta arahan PAM JAYA serta tanggapan dan kesediaan waktu untuk berdiskusi dengan tim ABJ mengenai isu tersebut;  
3.	Sehubungan dengan poin 3 dalam Surat PAM JAYA No. 3805/KM.02.18 yang mana PAM JAYA meminta ABJ untuk menyusun Desain Akhir SPAM Jatiluhur pada PC 54, PC 69, PC 73, PC 74, PC 75, PC 77, PC 146, dan PC 148, ABJ sebelumnya telah mengirimkan surat No. ABJ 0038 perihal RAB - Biaya Persiapan SPAM Hilir Proyek Greenfield 2024 tanggal 15 Januari 2024 yang mana dalam surat tersebut terdapat komponen RAB untuk Konsultan DED Timur / Barat. Oleh karena itu, dengan ini, ABJ meminta PAM JAYA dapat memberikan tanggapan atau persetujuan untuk RAB Konsultan DED Timur / Barat sehingga tim Konsultan yang akan ditunjuk ABJ dapat segera mengerjakan Desain Akhir sebagaimana permintaan PAM JAYA; 
4.	Sehubungan dengan poin 6 dalam Surat PAM JAYA No. 3805/KM.02.18, ABJ telah mengirimkan pembaharuan DED dan RAB Perluasan Jaringan Jl. Pluit Raya dalam = surat ABJ 0117 tanggal 16 Februari 2024 yang selanjutnya ditanggapi oleh PAM JAYA dengan memberikan persetujuan terhadap Desain Akhir Pluit Raya tersebut melalui surat PAM JAYA No 5961/KM/02/18 tanggal 4 Maret 2024;  
5.	Sehubungan dengan poin 8 dalam Surat PAM JAYA No. 3805/KM.02.18, ABJ telah mengirimkan pembaharuan DED dan RAB Perluasan Jaringan Andrew Surya Wijaya &amp; Green Garden Residence dalam surat ABJ 0117 tanggal 16 Februari 2024 perihal Pembaharuan DED dan RAB Perluasan Jaringan Mutiara Taman Palem, Pluit Raya, dan Andrew Surya Wijaya &amp; Green Garden Residence yang mana di dalam pembaharuan tersebut, dua lokasi tersebut sudah menjadi satu bagian proyek. Gabungan DED dan RAB Proyek Green Garden Residence dan Andrew Surya Wijaya yang akan digunakan saat PCM (Pre-Construction Meeting) bersama PAM JAYA, ABJ, dan KPI</t>
  </si>
  <si>
    <t xml:space="preserve">1.	Sebagaimana permintaan PAM JAYA mengenai perhitungan engineering (modeling) analisa head loss maka dengan ini, ABJ menyampaikan perhitungan engineering (modeling) analisa head loss;
2.	Terkait Pompa yang menggunakan VSD, dengan ini ABJ menyampaikan bahwa :  a. Dokumen Pernyataan Produk yang digunakan tidak discontinue selama 8 tahun dari principal.;  b. Dokumen AHF 750A;  c. Ketersediaan suku cadang harus tersedia pada tahun 2024 - 2025 (ready stock); dan  d. Justifikasi principal durasi vendor sesuai informasi dari ABJ untuk Vendor Fuji Electric, Schneider, dan Yaskawa.
3.	Besar harapan kami bahwa segala penjelasan dalam surat ini telah memenuhi permintaan PAM JAYA. </t>
  </si>
  <si>
    <t xml:space="preserve">1.	Perjanjian Brownfield tidak mengatur mengenai pelaksanaan Uji Pengoperasian untuk pekerjaan rehabilitasi pengadaan Sparepart (Suku Cadang) dan Tools (Peralatan).
2.	Sparepart/ Suku Cadang yang dimaksud adalah barang yang terdiri dari beberapa komponen untuk mendukung fungsi proses produksi/ pekerjaan dan dicadangkan untuk perbaikan/penggantian yang mengalami kerusakan pada Fasilitas Produksi Eksisting, yang mana dalam hal ini merupakan program rehabilitasi Perjanjian Brownfield untuk Paket 01 dengan Program 01001 dan 01002.
3.	Sementara itu, tools/peralatan yang dimaksud adalah alat yang digunakan untuk mengatasi permasalahan yang ditemui pada saat produksi/ pekerjaan pada Fasilitas Produksi Eksisting, yang mana dalam hal ini merupakan program rehabilitasi Perjanjian Brownfield untuk Paket 38 dengan Program 38295, 38296 dan 38297
4.	Berdasarkan penjelasan di poin 1 sampai 3 di atas, dengan ini ABJ mengajukan mekanisme pengganti uji pengoperasian untuk pekerjaan rehabilitasi berupa pengadaan barang atau pengadaan material semata
5.	Adapun usulan mekanisme pengganti uji pengoperasiaan berupa: i. Pengecekan daftar sparepart dan tools yang sudah dibeli dan diterima; ii. Pengecekan dokumen penerimaan barang; Delivery Order/Note (DO/ DN) dan hasil QC; dan iii. Pengecakan secara sampling untuk sparepart dan tools untuk kesesuaian daftar dan aktual
6.	Mekanisme sebagaimana dimasud poin 5 di atas, diusulakan untuk dihadiri oleh PAM JAYA dan Konsultan Pengawas Independen </t>
  </si>
  <si>
    <t xml:space="preserve">1.	Bahwa ABJ memahami kebutuhan pengawasan oleh PAM JAYA sebagaimana ketentuan Pasal 17.1 Perjanjian Brownfield (Pemantauan dan Inspeksi).
2.	Tanpa mengurangi rasa hormat kami, berdasarkan ketentuan di Perjanjian Brownfield, Perjanjian Induk maupun Dokumen Prosedur Akses Pihak Berwenang, tidak diatur mengenai akses data CCTV
3.	Bahwa Dokumen Prosedur Akses Pihak Berwenang telah disepakati dan diterapkan, tidak termasuk CCTV
4.	Namun demikian, dengan itikad baik demi pelaksanaan perjanjian kerjasama, ABJ bersedia memberikan akses CCTV kepada PAM JAYA untuk titik tertentu khususnya di titik CCTV yang termasuk zona yang dapat diakses PAM JAYA tanpa mensyaratkan hak akses pihak berwenang.
5.	Berikut disampaikan titik CCTV yang dapat diakses oleh PAM JAYA di IPA Buaran, IPA Pulogadung, IPA Pejompongan 1 dan IPA Pejompongan 2 (terlampir).
6.	Bahwa dengan permintaan pemindahan asset monitor CCTV dari ruang operator IPA Pejompongan 1 dan IPA Pejompongan 2 ke Pos Keamanan Utama, yang mana monitor CCTV tersebut terhubung ke Server PAM JAYA, dengan ini ABJ mengajukan permohonan untuk diberikan akses terbatas kepada: a) Melakukan penarikan kabel jaringan IT dari ruang server PAM JAYA ke Pos Keamanan Utama di masing-masing IPA, dan b) Mendapatkan akses ke server PAM JAYA untuk melakukan konfigurasi monitor CCTV. Adapun permohonan ini dibutuhkan untuk pelaksanaan keamanan terhadap fasilitas produksi eksisting yang saat ini dikelola oleh ABJ sebagaimana diwajibkan dalam Pasal 7.7 Perjanjian Brownfield. </t>
  </si>
  <si>
    <t>ABJ/DIR/EKS/05.24/0406</t>
  </si>
  <si>
    <t>Tindak Lanjut Risalah Rapat Nomor 006/PCG/04/2024 Informasi Pekerjaan Upgrade Pumping Station IBP Halim</t>
  </si>
  <si>
    <t xml:space="preserve">1.	Terhitung sudah hampir 2 bulan (sampai dengan tanggal surat ini) kami belum mendapatkan ijin untuk pelaksanaan pekerjaan pekerjaan upgrade pumping station IBP Halim; dan
2.	Sesuai jadwal kerja, bahwa pekerjaan tersebut harus diselesaikan pada bulan September 2024, namun akibat dari kendala permasalahan perijinan tersebut, maka pelaksanaan dan penyelesaian pekerjaan upgrade pumping station IBP Halim menjadi sampai dengan bulan Desember 2024. </t>
  </si>
  <si>
    <t>SRT-107/INFRAS/KPI-SPAM-JAKARTA/05/2024</t>
  </si>
  <si>
    <t>Hasil Pemeriksaan dan Tanggapan atas Surat ABJ No. ABJ/DIR/EKS/04.24/0313 tentang Shop Drawing Buaran 3 Hulu</t>
  </si>
  <si>
    <t>SRT-108/INFRAS/KPI-SPAM-JAKARTA/05/2024</t>
  </si>
  <si>
    <t>Hasil Pemeriksaan dan Tanggapan atas file Modelling PC 147, PC 150, dan PC 153 (Revisi 01)</t>
  </si>
  <si>
    <t xml:space="preserve">1.	KPI sudah melakukan pemeriksaan terhadap hasil pembaharuan file modelling PC 147, PC 150 dan PC 153 (Revisi 01) berdasarkan file modelling WaterGems yang disampaikan ABJ melalui E- mail tanggal 26 April 2024 dan 17 Mei 2024. Hasil pemeriksaan tersebut terlampir pada surat ini; 
2.	Berdasarkan hasil modelling ABJ dan Hasil Analisa Hidrolis PC 147, PC 150 dan PC 153 (Revisi 01) didapati bahwa secara keseluruhan kecepatan aliran dan pressure/sisa tekan sudah sesuai dengan kriteria desain yang tercantum pada Lampiran 1 Perjanjian Kerja Sama Induk ("PKS Induk") dan Peraturan Menteri Pekerjaan Umum dan Perumahan Rakyat (PUPR) No. 27 Tahun 2016; 
3.	Berdasarkan poin 1 dan poin 2, maka KPI merekomendasikan ABJ untuk dapat segera menindaklanjuti hasil modelling tersebut ke dalam bentuk Detail Engineering Design (DED). </t>
  </si>
  <si>
    <t>SRT-109/INFRAS/KPI-SPAM-JAKARTA/05/2024</t>
  </si>
  <si>
    <t>Hasil Pemeriksaan dan Tanggapan atas Surat ABJ No. ABJ/DIR/EKS/05.24/0383 tentang Desain Akhir PC SPAM Jatiluhur Hilir – Tahap Pertama</t>
  </si>
  <si>
    <t xml:space="preserve">1.	Telah dilakukan pembahasan Review DED Greenfield Penyerapan Jatiluhur 1 &amp; /nfill NC Regional Timur yang dihadiri oleh pihak PAM JAYA, AB3, dan KPI Pada 22 Mei 2024 yang membahas DED yang terlampir pada Surat ABJ No. ABJ/DIR/EKS/05.24/0383 perihal Desain Akhir PC SPAM Jatiluhur Hilir - Tahap Pertama. Beberapa hasil pemeriksaan/Review atas DED tersebut adalah sebegai berikut: a. Terdapat selisih panjang pipa baru antara hasil modelling dengan DED; b. Aksesoris pipa yang ada pada detail juntion gambar DED sudah ditambahkan flange adaptor; c. Terdapat perubahan pada aksesoris pipa di detail junction (penambahan wash out dan pengurangan gate valve di beberapa detail juction); d. Untuk /nfill jaringan dan diameternya sudah sesuai dengan hasil modelling; 
2.	Agar ABJ dapat memperbaiki DED sesuai dengan Risalah Rapat Pembahasan DED Greenfield Penyerapan Jatiluhur 1 &amp; /nfil/ NC Regional Timur yang dihadiri oleh pihak PAM JAYA, ABJ, dan KP pada 22 Mei 2024. </t>
  </si>
  <si>
    <t xml:space="preserve">SRT-110/INFRAS/KPI-SPAM-JAKARTA/05/2024 </t>
  </si>
  <si>
    <t>Perbandingan Jenis Material Pipa DCIP dan HDPE untuk Outlet IPA Pesanggrahan</t>
  </si>
  <si>
    <t xml:space="preserve">1.	Berikut terlampir penjelesan singkat terkait perbandingan material, metodelogi pekerjaan, dan pro-crons jenis material pipa DCIP, HDPE, Stee/, GRP, dan RCCP; 
2.	Oleh karena itu, KPI merekomendasikan untuk pipa dengan ukuran diameter kurang (&gt;=) 700 mm menggunakan jenis pipa bermaterial HDPE. Sedangkan untuk pipa dengan ukuran diameter lebih besar atau sama dengan (&gt;=) 700 mm menggunakan jenis pipa bermaterial DCIP; 
3.	Meminta ABJ untuk dapat meyampaikan jadwal pengadaan dan uji material sesuai dengan perayaratan yang ada dalam PKS sebelum dilakukan pemasangan pipa. </t>
  </si>
  <si>
    <t>ABJ/DIR/EKS/05.24/0420</t>
  </si>
  <si>
    <t>Perbaikan Insidentil Peralatan Produksi IPA Pejompongan 2</t>
  </si>
  <si>
    <t xml:space="preserve">1.	Pada hari ini, Kamis 30 Mei 2024 telah dilakukan pengecekan trafo di IPA Pejompongan 2 dengan hasil terlampir; 
2.	Berdasarkan hasil pengecekan sebagaimana tabel di atas, telah ditemukan adanya Break-Down- Voltage (”BDV”) untuk trafo TR1 20KV/380V IPA Pejompongan 2 sudah di bawah standar minimal 30 kv. 
3.	Oleh karena itu, ABJ akan melakukan rotasi trafo IPA Pejompongan 2 pada hari Kamis, tanggal 30 Mei 2024. 
4.	Adapun rotasi trafo sebagaimana disebutkan pada poin 3 di atas, berpotensi berdampak risiko sebagai berikut: i. IPA Pejompongan 2 akan mengalami pemadaman selama 25 menit yang terdiri dari 10 menit proses shut-down sistem, 5 menit proses rotasi trafo dan 10 menit proses start-up sistem; dan ii. Selama proses rotasi berlangsung maka pemompaan air curah ke PAM JAYA akan terhenti. </t>
  </si>
  <si>
    <t>ABJ/DIR/EKS/05.24/0423</t>
  </si>
  <si>
    <t>Permintaan Vendor Standby untuk Support Pekerjaan Rehabilitasi Tanggal 1 - 2 Juni 2024</t>
  </si>
  <si>
    <t xml:space="preserve">Mempertimbangkan bahwa pada tanggal 1 Juni 2024 direncanakan ada pekerjaan rehabilitasi dan penggantian di WTP Buaran yang mana akan dilakukan bersamaan dengan pemadaman aliran/pasokan listrik dari PLN, maka ABJ meminta BPM menginstruksikan kepada vendor-vendornya yang terkait dengan pekerjaan On Line Analyzer, Auto Dosing Chlorine, dan SCADA, agar stand-by di WTP Buaran untuk memastikan fungsi dari barang rehabilitasi (“Barang”) yang menjadi tanggung jawab mereka tetap berjalan normal saat aliran/pasokan listrik dari PLN kembali menyala/normal. Mohon vendor tersebut untuk standby pada tanggal 1 Juni 2024 sejak jam 21:00 WIB sampai tanggal 2 Juni 2024 jam 03:00 WIB, atau hingga peralatan kembali berfungsi normal menurut ABJ, jika ditemukan gangguan pada peralatan (“Periode Standby”). </t>
  </si>
  <si>
    <t>SRT-111/INFRAS/KPI-SPAM-JAKARTA/05/2024</t>
  </si>
  <si>
    <t>Hasil Pemeriksaan dan Tanggapan atas Surat ABJ No. ABJ/DIR/EKS/04.24/0323 tentang DED dan RAB Perluasan Jaringan Untuk Sambungan Baru</t>
  </si>
  <si>
    <t xml:space="preserve">Hasil Dokumen Desain Akhir DED Sambungan Baru tersebut telah sesuai standar teknis dan dapat ditindaklajuti. </t>
  </si>
  <si>
    <t>SRT-112/INFRAS/KPI-SPAM-JAKARTA/05/2024</t>
  </si>
  <si>
    <t>Pemeriksaan dan Tanggapan atas Surat ABJ No. ABJ/DIR/EKS/05.24/0343 tentang Shop Drawing SPAM Karian Hilir</t>
  </si>
  <si>
    <t xml:space="preserve">Shop drawing
Karian Hilir Add Supply tangerang offtake pegadungan proyek P35 (Revisi 01)
1.	Belum ada Key Plan pada gambar Shop Drawing. Setiap gambar layout perlu dilengkapi dengan Key Plan untuk menjelaskan posisi pemasangan pipa pada area keseluruhan; 
2.	Gambar Shop Drawing perlu dilengkapi dengan arah aliran, jenis pipa, dimensi/ukuran dan material pipa serta detail fitting dan aksesoris pada gambar; 
3.	Perlu dipertimbangkan penambahan wash out pada gambar Potongan Memanjang P11 - P16; 
4.	Perlu dipertimbangkan penambahan wash out pada gambar Potongan Memanjang P16 — P21;
5.	Agar ditambahkan detail ukuran/dimensi kedalaman tiang pancang pada gambar; 
6.	Detail hasil pemeriksaan dan catatan KPI terdapat pada gambar yang terlampir pada surat ini. </t>
  </si>
  <si>
    <t>ABJ/DIR/EKS/05.24/0415</t>
  </si>
  <si>
    <t xml:space="preserve">Isu Lahan Yang Belum Bebas Pada Lokasi Proyek Paket A.2.2 Jl. Kolonel  Sugiono – Pondok Kopi </t>
  </si>
  <si>
    <t xml:space="preserve">Sehubungan dengan pembangunan dan pemasangan jaringan pipa untuk Proyek SPAM Jatiluhur Hilir Tahap 1 untuk Paket A.2.2 yakni segmen Jalan Kolonel Sugiono - Pondok Kopi Jakarta Timur, maka bersama ini, ABJ menyampaikan bahwa sampai dengan tanggal surat ini, pada sepanjang area lokasi Pembangunan Jaringan Jatiluhur Paket A.2.2 masih terdapat lahan yang belum dibebaskan (belum terdaftar atas nama PAM JAYA ataupun Pemerintah Daerah Provinsi Jakarta). Dengan demikian, masih terdapat lahan yang membutuhkan persetujuan atau perijinan pihak ketiga terlebih dahulu sebelum dilakukannya Pembangunan Jaringan Jatiluhur Paket A.2.2.  Adapun Informasi tersebut, didapatkan saat kegiatan sosialisasi kepada warga di Kelurahan Pondok Kopi pada tanggal 15 Mei 2024 (sebagaimana notulen rapat terlampir).  Berkaitan dengan kondisi tersebut diatas, tanpa mengurangi rasa hormat kami, demi mendapatkan persetujuan atau perijinan pihak ketiga terhadap lahan yang belum bebas, dengan ini ABJ meminta arahan PAM JAYA terhadap lahan yang belum bebas tersebut, agar pelaksanaan Pembangunan Jaringan Jatiluhur Paket A.2.2 dapat segera dilakukan sesuai target. </t>
  </si>
  <si>
    <t>007/EXT/RW-05/V/2024</t>
  </si>
  <si>
    <t>RW 005 Perumahan Taman Bougenville Estate</t>
  </si>
  <si>
    <t>Mohon Perhatian terkait Rencana Pelintasan Pipa Besar Air Baku PAM Jaya terhadap Gorong-gorong Besar Sungai Bojong Rangkong (Kali Bong)</t>
  </si>
  <si>
    <t xml:space="preserve">Kami memperkirakan bahwa pipa-pipa besar yang dipasang oleh Proyek ini akan dilintaskan kebawah gorong- gorong dan bukannya diatasnya. Kekhawatiran kami adalah terutama pada dua hal, yaitu: 
1.	Pembuatan lubang dan pemasukan Pipa Besar melintang 90° dibawah gorong-gorong jika tidak hati-hati dalam perencanaan dan pelaksanaan pengerjaannya dapat mengakibatkan: i. Terdesaknya sedagian gorong-gorong keatas, ataupun ii. Amblesnya sebagian gorong-gorong kebawah. Kedua-dua kemungkinan kejadian itu akan berdampak buruk kepada aliran sungai Bojong Rangkong itu di bagian hulunya yg meliputi wilayah beberapa RW termasuk RW05 TBE hingga ke jalan tol Jakarta-Cikampek. 
2.	Jika di masa depan ada pihak yang berkompeten yang berkenan dan ingin melebarkan gorong- gorong tersebut ke arah kiri atau kanan atau kebawah (tidak mungkin keatas) maka rangkaian pipa yang dilintaskan melintang 90° terhadap gorong-gorong itu akan mudah terkena jika terlalu dekat di kiri, di kanan dan dibawah gorong-gorong tsb. 
Untuk itu, kami mohon kiranya bapak berkenan memberi kami waktu barang sebentar utk bertemu bersilaturahmi dgn bapak dan menjelaskan halnya. </t>
  </si>
  <si>
    <t>595/S/DIR/V/24</t>
  </si>
  <si>
    <t>Penggunaan Motor IP54 pada Motor Hoist Crane</t>
  </si>
  <si>
    <t xml:space="preserve">1.	BPM menyampaikan bahwa berdasarkan surat dan brosur referensi dari pabrikan Hoist Crane yang tersedia saat ini di pasaran adalah dengan motor P54, untuk itu kami tidak dapat memenuhi spesifikasi yang diminta ABJ yakni menggunakan motor Hoist Crane — IP55. 
2.	Dengan situasi seperti ini mohon kiranya penggunaan motor IP54 - Hoist Crane dapat diterima untuk pekerjaan Pengadaan dan Pemasangan Crane, kode program sebagai terlampir. 
3.	Terlampir adalah referensi Surat dari Fabrikan Hoist Crane, Justifikasi penggunaan motor IP 54 Hoist Crane, dan Brosur Electrik Chain Hoist. 
4.	Untuk bahan pertimbangan sebagai tambahan informasi Hoist Crane yang terpasang saat ini menggunakan motor IP54. </t>
  </si>
  <si>
    <t>ABJ/DIR/EKS/05.24/0351</t>
  </si>
  <si>
    <t xml:space="preserve">Tanggapan atas Surat PAM JAYA No. : 585/KM.03.04/EKST/IV/2024 Tanggal 22 April 2024 </t>
  </si>
  <si>
    <t xml:space="preserve">1.	ABJ berkomitmen untuk memenuhi segala ketentuan K3 yang telah disepakati bersama antara pihak PAM JAYA dan ABJ.
2.	Terlampir draf prosedur pelaporan ketidaksesuaian K3L, buku panduan HSE ABJ, rencana K3L ABJ dan kontraktor (Bestindo) dan data sertifikasi personil safety ABJ dan Sub. Kontraktor. </t>
  </si>
  <si>
    <t xml:space="preserve">1.	Berdasarkan surat dari KPI kepada PAM JAYA Nomor: SRT-014/INFRAS/KPI-SPAM- JAKARTA/01/2024 tanggal 15 Januari 2024 ("Surat KPI Tanggal 15 Januari 2024”), telah disampaikan bahwa KPI meminta PAM JAYA menerbitkan AHSP yang telah ditetapkan oleh PAM JAYA; 
2.	Sebagaimana diketahui lazimnya dalam proses tender, dilakukan tahapan mekanisme financial closure/modul yang merupakan dokumen rinci perkiraan biaya total dalam menyelesaiakan proyek yang tertuang dalam RAB dan dibuat berdasarkan Analisa Harga satuan Pekerjaan ("AHSP"); 
3.	Berdasarkan butir 2 di atas, maka KPI tidak dalam kapasitasnya memberikan saran/justifikasi legalitas kepada ABJ terkait AHSP karena AHSP telah disepakati dan ditetapkan oleh PAM JAYA; 
4.	Mengenai penawaran vendor yang sudah diajukan oleh ABJ hanya akan mengirimkan 1 (satu) penawaran dari Kontraktor Utama, maka KPI tetap berpedoman pada butir 3 dalam Surat KPI Tanggal 15 Januari 2024. </t>
  </si>
  <si>
    <t>ABJ/DIR/EKS/05.24/0417</t>
  </si>
  <si>
    <t>Penyampaian Laporan Bulanan Kegiatan Pelaksanaan Proyek Brownfield dan Greenfield Periode April 2024</t>
  </si>
  <si>
    <t>ABJ/DIR/EKS/05.24/0405</t>
  </si>
  <si>
    <t>Shop Drawing Proyek Rehabilitasi Paket 02 (Program 02011, 02012), Paket 30 (Program 30232), Paket 43 (Program 43392), dan Paket 44 (Program 44029)</t>
  </si>
  <si>
    <t>Shop Drawing 
02011, 02012, 30232, 43392, 44029</t>
  </si>
  <si>
    <t>ABJ/DIR/EKS/05.24/0413</t>
  </si>
  <si>
    <t>Pauji
Yudi
Muhrojin</t>
  </si>
  <si>
    <t>Pembaharuan Detail Engineering Design (DED) Program Rehabilitasi Paket 44 (Program 44033)</t>
  </si>
  <si>
    <t>ABJ/DIR/EKS/05.24/0419</t>
  </si>
  <si>
    <t>Pembaharuan Detail Engineering Design (DED) 
44033 REV02</t>
  </si>
  <si>
    <t>ABJ/DIR/EKS/05.24/0422</t>
  </si>
  <si>
    <t>Pengiriman Risalah Rapat Pre Construction Meeting Periode 13 – 19 Mei 2024 dan 20 – 24 Mei 2024</t>
  </si>
  <si>
    <t>Pengiriman Rencana Anggaran Biaya (RAB) Proyek SPAM Buaran 3 Hulu – Pengadaan dan Pemasangan Load Cell</t>
  </si>
  <si>
    <t>ABJ/DIR/EKS/06.24/0426</t>
  </si>
  <si>
    <t>Danny</t>
  </si>
  <si>
    <t>ABJ/DIR/EKS/06.24/0428</t>
  </si>
  <si>
    <t>Shop Drawing SPAM Jatiluhur Hilir – Upgrade Pumping Station CDC (Chamber Flow Meter &amp; Perpipaan dan Ruang VSD)</t>
  </si>
  <si>
    <t>Shop Drawing 
SPAM Jatiluhur Hilir – Upgrade Pumping Station CDC (Chamber Flow Meter &amp; Perpipaan dan Ruang VSD)</t>
  </si>
  <si>
    <t>ABJ/DIR/EKS/06.24/0429</t>
  </si>
  <si>
    <t>Pemberitahuan Uji Pengoperasian Pekerjaan Rehabilitasi Paket 05 (Program 05051), Paket 09 (Program 09069), Paket 27 (Program 27215), Paket 30 (Program 30228), Paket 35 (Program 35275, 35278), Paket 43 (Program 43373, 43374, 43409)</t>
  </si>
  <si>
    <t>Pemberitahuan Uji Pengoperasian Pekerjaan Rehabilitasi Paket 43 (Program 43364) All WTP</t>
  </si>
  <si>
    <t>ABJ/DIR/EKS/06.24/0430</t>
  </si>
  <si>
    <t>ABJ/DIR/EKS/06.24/0435</t>
  </si>
  <si>
    <t>Pemberitahuan Uji Pengoperasian Pekerjaan Rehabilitasi Paket 02 Program 02016 - 02018 dan Paket 43 Program 43412</t>
  </si>
  <si>
    <t>Shop Drawing SPAM Karian Hilir – JDU JDB JDL SR</t>
  </si>
  <si>
    <t>ABJ/DIR/EKS/05.24/0402</t>
  </si>
  <si>
    <t>Shop Drawing
NIN23KABB020.1 – Citra Garden City (Citra 5)
NIN23KABB020.2 – Gombol Paya
NIN23KARB020.3 – Citra Garden City (Revisi 01)
23ABJ.NINKARB020.12 – Golden Palem
23ABJ.NINKARB020.14 – Citra 8 (P035)
23ABJ.NINKARB06.2 – Pilar 2
23ABJ.NINKARB016.2 – Vikamas Tengah 14
23ABJ.NINKARB017 -  Ida Fitriah
23ABJ.NINKARB019.4 – Taman Palem Lestari AA8</t>
  </si>
  <si>
    <t>ABJ/DIR/EKS/05.24/0414</t>
  </si>
  <si>
    <t>DED dan RAB SPAM Buaran 3 Hilir - Ruang UKS dan Pengecatan Lapangan Komplek Perumahan Angkatan Darat (“Komplek KPAD”)</t>
  </si>
  <si>
    <t>DED dan RAB SPAM Buaran 3 Hilir - 
Ruang UKS
Pengecatan Lapangan Komplek Perumahan Angkatan Darat (“Komplek KPAD”)</t>
  </si>
  <si>
    <t>ABJ/DIR/EKS/05.24/0416</t>
  </si>
  <si>
    <t>Pembaharuan Detail Engineering Design (DED) Program Rehabilitasi Paket 44 (Program 44032 dan 44149)</t>
  </si>
  <si>
    <t>Pembaharuan Detail Engineering Design (DED) 
44032 (Revisi 01)
44149 (Revisi 01)</t>
  </si>
  <si>
    <t>SRT-113/INFRAS/KPI-SPAM-JAKARTA/05/2024</t>
  </si>
  <si>
    <t>Hasil Pemeriksaan dan Tanggapan atas Surat ABJ No. ABJ/DIR/EKS/05.24/0346 tentang DED dan RAB Perluasan Jaringan Untuk Sambungan Baru</t>
  </si>
  <si>
    <t xml:space="preserve">1.	KPI mengusulkan apabila terdapat perubahan gambar pada di DED yang tidak sesuai dengan BED, mohon dilampirkan Berita Acara Perubahan tersebut agar dapat diketahui semua pihak; 
2.	Kualitas gambar untuk DED untuk Detail Junction agar diperhatikan terkait jumlah pemakaian aksesoris yang digunakan dan pada penggambaran jalur pipa; 
3.	Untuk DED jembatan pipa, mohon lampirkan memo desain jembatan pipa dan pondasinya dan disesuaikan dengan kondisi aktual di lapangan secara dimensi ukuran apakah memungkinkan untuk dilaksanakan atau tidak, dapat mengacu pada Peraturan Kementerian Pekerjaan Umum dan Perumahan Rakyat (PUPR) No. 27 Tahun 2016 tentang Penyelenggaraan Sistem Penyediaan Air Minum; 
4.	Perlu dipertimbangkan kembali terkait bentang panjang dan pendeknya type jembatan yang menggunakan WF dan tidak menggunakan WF, apa memungkinkan terutama untuk pipa dengan DN kecil; 
5.	Terkait safety maintenance pipe perlu dipertimbangkan secara khusus apakah perlu ada di semua jembatan; 
6.	Ukuran gambar disesuaikan secara proposional dengan ukuran kertas; Pada RAB (Rencana Anggaran Biaya) mohon detailkan item Pekerjaan Lapangan/SIPIL, misal: Test Pits dan detail perbaikannya); 
7.	Masih terdapat Nilai Inflasi dalam AHS pada RAB dengan penambahan Nilai Inflasi 258% pada AHS. Perlu dipertimbangkan kembali penambahan Nilai Inflasi tersebut, mengingat pada Financial Model (Finmode), perhitungan nilai Investasi sudah mempertimbangkan harga pada saat pelaksanaan proyek dan sudah mempertimbangkan eskalasi harga dengan mengacu pada inflasi; 
8.	KPI meminta kepada ABJ setiap pengiriman file Analisa Hidrolis agar dikirimkan juga dalam bentuk Save As format EPANET; </t>
  </si>
  <si>
    <t>Pemberitahuan Rencana Pengecoran Reservoir B, Reservoir A, Water Treatment Plan, SDS, SHT, Kimia Lime, Warehouse &amp; Office ABJ</t>
  </si>
  <si>
    <t>ABJ/DIR/EKS/05.24/0421</t>
  </si>
  <si>
    <t xml:space="preserve">Pembaharuan Detail Engineering Design (DED) Program Rehabilitasi Paket 44 (Program 44033) </t>
  </si>
  <si>
    <t xml:space="preserve">Pembaharuan Detail Engineering Design (DED) 
44033 Revisi 02 </t>
  </si>
  <si>
    <t>ABJ/DIR/EKS/06.24/0431</t>
  </si>
  <si>
    <t>Permohonan kegiatan interkoneksi ke Jaringan Eksisting SPAM Karian Serpong Hilir, 3 Paket Infill</t>
  </si>
  <si>
    <t>ABJ/DIR/EKS/02.24/0105
ABJ/DIR/EKS/05.24/0349</t>
  </si>
  <si>
    <t xml:space="preserve">ABJ/DIR/EKS/04.24/0304
ABJ/DIR/EKS/04.24/0318
ABJ/DIR/EKS/04.24/0307
</t>
  </si>
  <si>
    <t>ABJ/DIR/EKS/05.24/0411</t>
  </si>
  <si>
    <t xml:space="preserve">1.	Status pekerjaan saat ini, pipa sudah terpasang dan akan dilanjutkan untuk kegiatan interkoneksi ke jaringan eksisting untuk dilanjutkan ke kegiatan flushing dan desinfeksi.
2.	Kami memohon untuk kegiatan interkoneksi dapat dilakukan di Hari Rabu, 5 Juni 2024 dari jam 22:00 - 24:00 WIB untuk Paket 23ABJ.NINKARB019.4JE - Taman Palem Lestari AA8 Residence dan di Hari Sabtu, 8 Juni 2024 dari jam 22:00 - 24:00 untuk paket 23ABJ.NINKARB006.2JE - Pilar 2 dan 23ABJ.NINKARS006.2JE - Toyota Housing Indonesia.
3.	Oleh karena itu, kami mohon bantuan dari PAM JAYA untuk dapat mengisolasi jaringan yang akan dilakukan interkoneksi tersebut pada periode sebagaimana disebutkan di poin 2 di atas demi keberhasilan dan kelancaran kegiatan interkoneksi. </t>
  </si>
  <si>
    <t>Pengiriman Lanjutan Ke-4 Dokumen Desain Akhir Program Rehabilitasi Terkait Perjanjian Brownfield - Tahun 2024 Tahap 2</t>
  </si>
  <si>
    <t>Mengirimkan 3 dokumen paket 44 tahap 2</t>
  </si>
  <si>
    <t>ABJ/DIR/EKS/05.24/0425</t>
  </si>
  <si>
    <t>Permohonan Data Terkait Pemasangan Listrik di IPA Buaran 3</t>
  </si>
  <si>
    <t xml:space="preserve">Sehubungan dengan kebutuhan kelengkapan Perjanjian Jual Beli Tenaga Listrik (PJBTL) dalam rangka permohonan pemasangan sambungan listrik dari PLN untuk IPA Buaran 3 dan sebagaimana persyaratan yang disampaikan oleh PLN via whatsapp, mohon bantuan PAM JAYA (selaku pemilik aset atas IPA Buaran 3) untuk dapat menyampaikan kepada PT Air Bersih Jakarta data - data sebagai berikut:  1. No. KTP Pejabat PAM JAYA yang akan menandatangani PJBTL IPA Buaran 3;  2. No. NPWP PAM JAYA; dan  3. SK Pengangkatan Pejabat PAM JAYA </t>
  </si>
  <si>
    <t>ABJ/DIR/EKS/06.24/0432</t>
  </si>
  <si>
    <t>Permohonan Penggunaan Air Terkait Flushing Project NPPKABB035</t>
  </si>
  <si>
    <t xml:space="preserve">1.	Status pekerjaan sampai dengan tanggal surat ini adalah pipa sudah terpasang dan akan dilanjutkan untuk kegiatan penggelontoran - flushing dan desinfeksi di pipa tersebut.
2.	Panjang pipa yang akan dilakukan penggelontoran - flushing dan desinfeksi adalah 4.172 m.
3.	Estimasi penggunaan air untuk kegiatan flushing tersebut adalah 4.608 m3.
4.	Berkaitan dengan biaya penggunaaan air sebagaimana dimaksud poin 3 di atas, mohon diinformasikan mekanisme pembayaran kepada PAM JAYA.  </t>
  </si>
  <si>
    <t>ABJ/DIR/EKS/06.24/0438</t>
  </si>
  <si>
    <t>Pembaharuan Detail Engineering Design (DED) Program Rehabilitasi Paket 44 (Program 44039, 44108, 44146, 44200)</t>
  </si>
  <si>
    <t>Pembaharuan Detail Engineering Design (DED) 
Revisi 02
44039, 44108, 44146, 44200</t>
  </si>
  <si>
    <t>e-16143/PM.03.00</t>
  </si>
  <si>
    <t>Penyampaian Surat Keputusan Menteri PUPR tentang Izin Pengusahaan Sumber Daya Air kepada PAM Jaya (SPAM Buaran 3)</t>
  </si>
  <si>
    <t xml:space="preserve">Memutuskan memberikan Izin Pengusahaan Sumber Daya Air (SIPSDA) untuk Perusahaan Umum Daerah Air Minum Jaya (PAM JAYA) dengan maksud dan tujuan sebagai media perlintasan pipa transmisi dan distribusi SPAM Buaran 3, maka bersama ini kami sampaikan surat keputusan (salinan) tersebut sebagaimana terlampir.  </t>
  </si>
  <si>
    <t>e-15324/KM.02.16</t>
  </si>
  <si>
    <t>Tanggapan Surat ABJ/DIR/EKS/04.24/0297 Usulan Program Rehabilitasi sebagai Tindak Lanjut Tembok Roboh di Pejompongan 2</t>
  </si>
  <si>
    <t>ABJ/DIR/EKS/04.24/0297</t>
  </si>
  <si>
    <t>Kronologis dan Program Usulan sebagai Tindak Lanjut Tembok Roboh di Pejompongan 2</t>
  </si>
  <si>
    <t xml:space="preserve">1.	Berdasarkan hasil investigasi yang telah dilakukan pada tanggal 8 April 2024 oleh Tim PMO Bundling PAM JAYA (terlampir), bahwa insiden robohnya tembok pagar pembatas antara IPA Pejompongan 2 dengan pemukiman warga yang terjadipada tanggal 8 April 2024 diakibatkan oleh adanya tumpukan tanah galian pekerjaan SDS/ Sludge Dewatering System (Program Rehabilitasi Cyclical paket 7) yang ditempatkan oleh pihak pelaksana proyek/ kontraktor, hal mana tingginya penumpukan tanah galian, dampak proyek SDS melebihi tembok (2 meter) dan mengakibatkan robohnya tembok pagar pembatas serta hasil investigasi PMO Bundling ini sejalan dengan keterangan dan informasi yang disampaikan oleh ABJ pada Surat ABJ 0297; 
2.	Berdasarkan Surat PAM JAYA No. 585, PAM JAYA meminta MI/ABJ untuk bertanggung jawab atas kerugian dampak dari Insiden sebagaimana diatur dalam Pasal 7.11 Perjanjian Brownfield serta PAM JAYA tidak bertanggung jawab kepada MI/ ABJ sehubungan dengan kerugian dan Klaim yang timbul dari atau sehubungan dengan adanya cacat atau kondisi atau upaya perbaikan yang diperlukan akibat kerusakan atau kondisi di Lokasi, yang ada dan struktur apapun, selain daripada pelanggaran kewajiban PAM JAYA berdasarkan Perjanjian Brownfield. Oleh karena itu, dalam hal ingin melakukan perbaikan terhadap tembok tersebut, maka MI/ABJ merupakan pihak yang harus bertanggung jawab dan melakukan perbaikan terhadap tembok, termasuk menanggung biaya perbaikannya.
3.	PAM JAYA menyetujui usulan MI/ ABJ untuk melakukan perbaikan terhadap tembok di area IPA Pejompongan 2 dengan catatan bahwa perbaikan tersebut dilakukan dengan biaya perbaikan yang ditanggung oleh MI/ ABJ. Selain itu, biaya tersebut tidak dapat dibebankan pada CAPEX Program Rehabilitasi Perjanjian Brownfield mengingat robohnya tembok pagar pembatas adalah disebabkan oleh kelalaian pihak pelaksana proyek/ kontraktor dalam melaksanakan pekerjaan. </t>
  </si>
  <si>
    <t xml:space="preserve">Seperti yang sudah kita ketahui bersama bahwa pada tanggal 8 April 2024 sebagian tembok pembatas antara IPA Pejompongan 2 dengan pemukiman warga di JI. PAM Baru roboh, dan menyebabkan 12 (dua belas) kendaraan bermotor roda dua yang ditempatkan di sana tertimpa dan rusak (dengan detil kronologis lengkap adalah sebagaimana terlampir).  Berdasarkan kejadian tersebut, ABJ telah melakukan inspeksi lanjutan terhadap kondisi tembok di seluruh area IPA Pejompongan 2 dan menemukan dari sisi Keselamatan dan Kesehatan Kerja (K3) sebagian tembok dalam kondisi yang memiliki potensi roboh sehingga perlu direhabilitasi. Oleh karena itu, melalui surat ini ABJ mengusulkan kepada PAM JAYA bahwa diperlukan Program Rehabilitasi di tahun 2024 untuk merehabilitasi tembok di area IPA Pejompongan 2. Sekiranya PAM JAYA menyetujui usulan ini maka ABJ akan melanjutkan ke proses pembuatan Desain Akhir yang menjadi bagian dari Paket 44. </t>
  </si>
  <si>
    <t>e-14832/PP.00.06</t>
  </si>
  <si>
    <t>Permohonan Izin Pemanfaatan Lahan untuk Penempatan Instalasi Booster Pump Bina Marga</t>
  </si>
  <si>
    <t xml:space="preserve">Dalam rangka peningkatan suplai air bersih bagi masyarakat Provinsi DKI Jakarta, dan mendukung pemenuhan cakupan layanan air minum 100% pada tahun 2030, PAM JAYA akan melakukan pembangunan Instalasi Booster Pump yang berada di Jalan Bina Marga, Kelurahan Kelapa Dua Wetan, Kecamatan Ciracas, Jakarta Timur, dengan luas lahan yang diperlukan yakni + 500 m2. Adapun kawasan tersebut berada di bawah kewenangan PT. Jasamarga Related Business.  Sehubungan dengan hal tersebut, bersama ini kami menyampaikan permohonan izin pemanfaatan lahan untuk pembangunan Instalasi  Booster Pump dimaksud. </t>
  </si>
  <si>
    <t>e-16608/KM.02.16</t>
  </si>
  <si>
    <t>Permintaan Penambahan Komponen Jaringan Pipa Baru dalam Pekerjaan Pipa SPAM Karian Serpong Hilir (NPP23KAB037 - Add supply Tangerang - Offtake Semanan)</t>
  </si>
  <si>
    <t>minta persetujuan
SRT-127/INFRAS/KPI-SPAM-JAKARTA/12/2023
e-16608/KM.02.16</t>
  </si>
  <si>
    <t>Berdasarkan hasil rapat koordinasi tanggal 21 Mei 2024, agar ditambahkan komponen jaringan pipa berikut dalam desain  Pekerjaan SPAM Karian Serpong Hilir Add supply Tangerang - Offtake  Semanan HDPE DIA.250 mm &amp; 160 mm (NPP23KAB0037) :
1.	Pemasangan pipa interkoneksi ND 250 mm ke pipa eksisting ND 200 mm, pemasangan Flow Meter (FM), dan valve (Detail 1);
2.	Pemasangan 2 (dua) Boundary Valve di lokasi Jl. H. Aseni (Detail C);
3.	Pemasangan 4 (empat) Valve di area Kopti (Detail D);
4.	Pemasangan 1 (satu) Boundary Valve di lokasi Pintu Air (Detail E).</t>
  </si>
  <si>
    <t>SRT-114/INFRAS/KPI-SPAM-JAKARTA/05/2024</t>
  </si>
  <si>
    <t>SRT-107/INFRAS/KPI-SPAM-JAKARTA/05/2024
SRT-114/INFRAS/KPI-SPAM-JAKARTA/05/2024</t>
  </si>
  <si>
    <t>Hasil Pemeriksaan dan Tanggapan Lanjutan atas Surat ABJ No. ABJ/DIR/EKS/04.24/0313 tentang Shop Drawing Buaran 3 Hulu</t>
  </si>
  <si>
    <t xml:space="preserve">Shop Drawing
Intake Buaran 3, Bangunan Kantor RW,  water treatment plant: dapat dilanjutkan secara teknis, dengan catatan minor
</t>
  </si>
  <si>
    <t>SRT-115/INFRAS/KPI-SPAM-JAKARTA/05/2024</t>
  </si>
  <si>
    <t>Tanggapan atas Surat ABJ No. ABJ/DIR/EKS/04.24/0314 tentang Tanggapan  ABJ atas  Perubahan Metode Pemasangan Pipa DCIP Air Baku Buaran 3 Hulu - Hilir</t>
  </si>
  <si>
    <t xml:space="preserve">1.	Terkait perubahan Metode Pemasangan Pipa dengan diameter dengan ukuran lebih besar dari 700 mm, KPI merekomendasikan untuk pelaksanaanya agar mengikuti rekomendasi dari instansi terkait dengan memperhatikan aspek lingkungan dan lalu lintas setempat;  
2.	Perubahan metode dari Trenchless menjadi Open Cut yang disesuaikan dengan kondisi  lapangan, agar dilengkapi dengan justifikasi teknis sebagai berikut:  a. Gambar rinci rencana galian dimensi (termasuk bedding pasir yang akan digunakan), support dinding galian, karena pada gambar yang dilampirkan ABJ masih menggunakan metode Trenchless (ada PIT-PIT);  b. Selain gambar tipikal galian, perlu jugadisertakan dengan gambar aksesoris yang direncanakan, termasuk Thrust Block;  c. Rencana K3 terkait dengan pagar pengaman; dan  d. Perubahan biaya akibat perubahan metode pemasangan pipa (apabila ada). </t>
  </si>
  <si>
    <t>SRT-116/INFRAS/KPI-SPAM-JAKARTA/05/2024</t>
  </si>
  <si>
    <t>Shop Drawing
40301, 40302, 40304, 44173, 43412 : agar diperbaiki, catatan terlampir
02009, 02016, 12093, 43416, 10075 - 10077 : dapat ditindaklanjuti secara teknis</t>
  </si>
  <si>
    <t>SRT-117/INFRAS/KPI-SPAM-JAKARTA/06/2024</t>
  </si>
  <si>
    <t xml:space="preserve">Hasil Pemeriksaan dan Tanggapan atas Surat ABJ No. ABJ/DIR/EKS/04.24/0321 tentang Shop Drawing Proyek Rehabilitasi </t>
  </si>
  <si>
    <t>Shop Drawing
37294 : agar diperbaiki, catatan terlampir</t>
  </si>
  <si>
    <t>SRT-118/INFRAS/KPI-SPAM-JAKARTA/06/2024</t>
  </si>
  <si>
    <t>Hasil Pemeriksaan dan Tanggapan atas Surat ABJ No. ABJ/DIR/EKS/05.24/0341 tentang DED dan RAB Koneksi Boundary Valve (BV) Wilayah Timur – Barat</t>
  </si>
  <si>
    <t xml:space="preserve">1.	Jembatan Lodan: 
-	Perlu Penjelasan lebih detail mengenai Brittnell Test, lokasi pengambilan pengetesannya dan titik pengambilan testnya serta standard yang menjadi acuan dari Britnell test; 
-	Agar dibuatkan Justifikasi teknis penggantian elektromagnetik diameter 200 mm menjadi 350 mm; 
-	Perlu dipertimbangkan kembali terkait posisi perletakan Elektromagnetik Flow Meter (“EFM”) di atas aliran sungai dengan pertimbangan teknis berikut: a. Kendala kerusakan akibat adanya arus air yang meluap; b. Menyulitkan bagi setting operasional yang dikehendaki; c. Dari sisi perawatan adalah sulit untuk dilakukan. 
-	Agar ditambahkan single line diagram untuk panel EFM; 
-	Kebutuhan power untuk EFM apakah menggunakan baterai atau listrik eksisting.; 
-	Kegiatan Umum pada RAB, agar di-breakdown; 
-	Agar dibuatkan analisa penambahan beban safety line, apakah aman atau tidak; 
-	Agar mencantumkan referensi harga yang digunakan pada RAB. 
2.	Jembatan Samanhudi 
-	Apakah tidak perlu dilakukan pengetesan mekanik untuk pipa DCIP dan hasil pengelasan. 
-	Chamber: Pada RAB bend 45 HDPE dia. 400 sedangkan pada DED menggunakan bend 90 HDPE dia. 400; 
-	Las fabrikatif; 
-	Perlu dipertimbangkan kembali terkait posisi perletakan Elektromagnetik Flow Meter ("EFM") di atas aliran sungai dengan pertimbangan teknis berikut: a. Kendala kerusakan akibat adanya arus air yang meluap; b. Menyulitkan bagi setting operasional yang dikehendaki; c. Dari sisi perawatan adalah sulit untuk dilakukan. 
-	Agar ditambahkan single line diagram untuk panel EFM; 
-	Kebutuhan power untuk EFM apakah menggunakan baterai atau listrik eksisting; 
-	Kegiatan Umum pada RAB, agar di-breakdown; 
-	Agar dibuatkan analisa penambahan beban safety line, apakah aman atau tidak; 
-	Agar mencantumkan referensi harga yang digunakan pada RAB. 
3.	Jembatan Kwitang 2 
-	Perlu Penjelasan lebih detail mengenai Brittnell Test, lokasi pengambilan pengetesannya dan titik pengambilan testnya serta standard yang menjadi acuan dari Britnell test; 
-	Gambar Juction Air Valve Combination Detail 3 menunjukan detail gambar yang mana? 
-	Pada gambar ditunjukkan rencana pemasangan baru butterfly valve dia. 800 di sisi barat (di Taman) dan Penggantian butterfly valve di atas jembatan sisi timur, sedangkan pada RAB pengadaan dan pemasangan butterfly valve hanya ada I (satu) di jembatan pipa, tidak ada gambar detail pemasangan baru butterfly valve di sisi barat (di Taman); 
-	Belum ada wash out (WO) pada gambar dan RAB; 
-	Pencopotan dan pemasangan pipa eksisting untuk pemasangan butterfly valve diperlukan dudukan pipa dan clamp sebagai support-nya, tidak ada dalam RAB dan gambar; 
-	Kegiatan Umum pada RAB, agar di-breakdown; 
-	Agar dibuatkan analisa penambahan beban safety line, apakah aman atau tidak; 
-	Agar mencantumkan referensi harga yang digunakan pada RAB 
4.	Jembatan Diponogoro 
-	Perlu Penjelasan lebih detail mengenai Brittnell Test, lokasi pengambilan pengetesannya dan titik pengambilan testnya serta standard yang menjadi acuan dari Britnell test; 
-	Belum ada wash out (WO) pada gambar dan RAB; Pencopotan dan pemasangan pipa eksisting untuk pemasangan butterfly valve diperlukan dudukan pipa dan clamp sebagai support-nya, tidak ada dalam RAB dan gambar; 
-	Perlu dipertimbangkan kembali terkait posisipPerletakan Elektromagnetik Flow Meter (“EFM”) di atas aliran sungai dengan pertimbangan teknis berikut: a. Kendala kerusakan akibat adanya arus air yang meluap; b. Menyulitkan bagi setting operasional yang dikehendaki; c. Dari sisi perawatan adalah sulit untuk dilakukan; 
-	Agar ditambahkan single line diagram untuk panel EFM; 
-	Kebutuhan power untuk EFM apakah menggunakan baterai atau listrik eksisting; 
-	Kegiatan Umum pada RAB, agar di-breakdown; 
-	Agar dibuatkan analisa penambahan beban safety line, apakah aman atau tidak; 
-	Agar mencantumkan referensi harga yang digunakan pada RAB. 
5.	Jembatan MT Haryono 
-	Perlu Penjelasan lebih detail mengenai Brittnell Test, lokasi pengambilan pengetesannya dan titik pengambilan testnya serta standard yang menjadi acuan dari Britnell test; 
-	Pada pipa dia. 1000 mm sebaiknya menggunakan Elektromagnetik Flow Meter ("EFM") dibawah 1000 mm dengan pertimbangan minum aliran pada pipa (terjadinya rongga udara dalam aliran) dan pertimbangan terhadap turbulensi aliran; 
-	Bentang jembatan pipa 75 m atau 32 m? 
-	Belum ada wash out (WO) pada gambar dan RAB; 
-	Agar ditambahkan single line diagram untuk panel EFM; 
-	Kebutuhan power untuk EFM apakah menggunakan baterai atau listrik eksisting; 
-	Kegiatan Umum pada RAB, agar di-breakdown; 
-	Agar dibuatkan analisa penambahan beban safety line, apakah aman atau tidak; 
-	Agar mencantumkan referensi harga yang digunakan pada RAB. </t>
  </si>
  <si>
    <t xml:space="preserve">SRT-119/INFRAS/KPI-SPAM-JAKARTA/06/2024 </t>
  </si>
  <si>
    <t xml:space="preserve">Tanggapan dan Hasil Pemeriksaan Dokumen Desain Akhir Program Rehabilitasi Tahun 2024 (Revisi 01) </t>
  </si>
  <si>
    <t xml:space="preserve">1.	Terlampir Hasil pemeriksaan KP! atas Surat Desain Akhir Program Rehabilitasi Tahun 2024 (Revisi 01);  
2.	ABJ agar melengkapi referensi harga yang digunakan dalam pengajuan Rencana Anggaran Biaya (RAB);  
3.	ABJ agar melengkapi detail pekerjaan Test dan Commisioning pada RAB dan kurva timeline pekerjaan;  
4.	ABJ agar melengkapi memo desain dan justifikasi teknis;  
5.	Agar ABJ mempilahkan pekerjaan mana yang memerlukan pelatihan dan mana yang tidak memerlukan pelatihan;  
6.	Agar Judul Gambar mengacu pada PKS judul gambar yang biasa digunakan (Show Drawing, Rencana Rinci Final/Final Detailed Engineering Design, Shop Drawing dan As Built Drawing); 
7.	Untuk DED dan RAB Surat Desain Akhir Program Rehabilitasi Tahun 2024 (Revisi 01) yang sudah diparaf/diketahui KPI akan dikirimkan kepada PAM JAYA secara bertahap. </t>
  </si>
  <si>
    <t>Hasil Pemeriksaan dan Tanggapan atas Surat ABJ No. ABJ/DIR/EKS/05.24/0369 tentang Shop Drawing Proyek Rehabilitasi</t>
  </si>
  <si>
    <t>e-16180/KM.02.07</t>
  </si>
  <si>
    <t>Tanggapan atas Surat ABJ No. ABJ/DIR/EKS/05.24/0345 tentang Gangguan Suplai Kuantitas Air Baku di IPA Buaran Tanggal 22,23,24,25 dan 30 April 2024</t>
  </si>
  <si>
    <t xml:space="preserve">1.	Terkait dengan kegagalan kinerja untuk parameter tekanan output Buaran 2 pada periode tanggal 22,23,24,25 dan 30 April 2024, agar kiranya ABJ menyampaikan detail persentase pencapaian tekanan setiap 15 menit guna evaluasi PAM JAYA dalam melihat besaran gangguan yang terjadi, hal ini juga berlaku untuk penyampaian kegagalan kinerja tekanan di seluruh Fasilitas Produksi Eksisting.
2.	Berdasarkan diskusi tim PAM JAYA dan ABJ via WhatsApp pada tanggal 23 April 2024 ditemukan kondisi bahwa target regime tidak tercapai karena level reservoir lebih rendah dari 3 meter, hal tersebut terjadi akibat belum dilakukannya upgrade pompa Transmisi dan sistem vsd belum terealisasi oleh ABJ, sehingga menyebabkan spesifikasi pompa eksisting tidak mampu memenuhi target regime yang ditetapkan oleh PAM JAYA. Untuk itu, kami meminta ABJ agar segera merealisasikan upgrade dan penggantian pompa distribusi di Buaran 2.
3.	Sehubungan dengan poin 1 diatas, maka PAM JAYA meminta ABJ untuk menyampaikan kelengkapan data dan hal yang diperlukan paling lambat 2 (dua) hari kerja terhitung sejak tanggal surat ini diterima </t>
  </si>
  <si>
    <t>ABJ/DIR/EKS/06.24/0447</t>
  </si>
  <si>
    <t>Undangan Pemeriksaan Terkait Pekerjaan Program Rehabilitasi</t>
  </si>
  <si>
    <t xml:space="preserve">Sehubungan dengan pekerjaan Program Rehabilitasi Paket 37 - Upgrade Pumping Station maka dengan ini kami, ABJ mengundang PAM JAYA untuk dapat melakukan pemeriksaan proses fabrikasi dan pengecekan terhadap pompa KSB, dengan melakukan kunjungan langsung ke produsen pompa KSB tersebut di China pada tanggal 18 Juni 2024 sampai dengan tanggal 22 Juni 2024. </t>
  </si>
  <si>
    <t>ABJ/DIR/EKS/06.24/0448</t>
  </si>
  <si>
    <t xml:space="preserve">e-15323/KM.00.03 </t>
  </si>
  <si>
    <t>Persetujuan Dokumen Desain Akhir Sambungan Baru Jl. Kapin Raya Gg Nuar, Jl. Pesing Gadog, PT. Multi Amerta Sinergi, dan Jl. Raya Duri Kosambi</t>
  </si>
  <si>
    <t xml:space="preserve">SRT-026/INFRAS/KPI-SPAM-JAKARTA/02/2024
3805/KM.02.18
e-15323/KM.00.03 </t>
  </si>
  <si>
    <t xml:space="preserve">SRT-070/INFRAS/KPI-SPAM-JAKARTA/04/2024
e-15323/KM.00.03 </t>
  </si>
  <si>
    <t xml:space="preserve">SRT-077/INFRAS/KPI-SPAM-JAKARTA/04/2024
e-15323/KM.00.03 </t>
  </si>
  <si>
    <t>ABJ/DIR/EKS/06.24/0439</t>
  </si>
  <si>
    <t>Pemberitahuan Uji Pengoperasian Pekerjaan Rehabilitasi Paket 43 (Program 43349) All WTP</t>
  </si>
  <si>
    <t>ABJ/DIR/EKS/06.24/0449</t>
  </si>
  <si>
    <t>Undangan Pemeriksaan terkait Pekerjaan Konstruksi WTP Buaran 3</t>
  </si>
  <si>
    <t>ABJ/DIR/EKS/06.24/0450</t>
  </si>
  <si>
    <t>ABJ/DIR/EKS/06.24/0441</t>
  </si>
  <si>
    <t>Pengganti Uji Pengoperasian Program Rehabilitasi 43344 - Peningkatan Daya PLN IPA Pejompongan 1</t>
  </si>
  <si>
    <t xml:space="preserve">Mempertimbangkan sifat dari pekerjaan program rehabilitasi 43344 maka dengan ini, kami mengajukan dokumentasi berikut sebagai pengganti atas pelaksanaan Uji Pengoperasian beserta  dokumen yang dipersyaratkannya dalam Pasal 8 Perjanjian Brownfield : a) Salinan Surat permohonan tambah daya listrik untuk Pejompongan 1 dari PAM Jaya ke PLN;  b) Salinan Tagihan Listrik sebelum dan setelah penyelesaian program; dan c) Salinan SILO </t>
  </si>
  <si>
    <t>ABJ/DIR/EKS/06.24/0437</t>
  </si>
  <si>
    <t>Desain Akhir PC SPAM Jatiluhur Hilir – Tahap Kedua</t>
  </si>
  <si>
    <t>DED dan RAB
PC 147 - EZ2
PC 147 - EZ3
PC 150 - EZ3
PC 150 - EZ5
PC 150 - EZ6</t>
  </si>
  <si>
    <t>SRT-121/INFRAS/KPI-SPAM-JAKARTA/06/2024</t>
  </si>
  <si>
    <t xml:space="preserve">SRT-098/INFRAS/KPI-SPAM-JAKARTA/05/2024
SRT-105/INFRAS/KPI-SPAM-JAKARTA/05/2024
SRT-119/INFRAS/KPI-SPAM-JAKARTA/06/2024 
SRT-121/INFRAS/KPI-SPAM-JAKARTA/06/2024 </t>
  </si>
  <si>
    <t xml:space="preserve">1.	Terlampir Hasil pemeriksaan KPI atas Surat Desain Akhir Program Rehabilitasi Tahun 2024 (Revisi 01); 
2.	ABJ agar melengkapi referensi harga yang digunakan dalam pengajuan Rencana Anggaran Biaya (RAB); 
3.	ABJ agar melengkapi detail pekerjaan Test dan Commisioning pada RAB dan kurva timeline pekerjaan; 
4.	ABJ agar melengkapi memo desain dan justifikasi teknis; 
5.	Agar ABJ mempilahkan pekerjaan mana yang memerlukan pelatihan dan mana yang tidak memerlukan pelatihan; 
6.	Agar Judul Gambar mengacu pada PKS judul gambar yang biasa digunakan (Show Drawing, Rencana Rinci Final/Final Detailed Engineering Design, Shop Drawing dan As Built Drawing); 
7.	Untuk DED dan RAB Surat Desain Akhir Program Rehabilitasi Tahun 2024 (Revisi 01) yang sudah diparaf/diketahui KPI akan dikirimkan kepada PAM JAYA secara bertahap.  </t>
  </si>
  <si>
    <t>SRT-123/INFRAS/KPI-SPAM-JAKARTA/06/2024</t>
  </si>
  <si>
    <t>Pengunduran Jadwal Pemeriksaan Pekerjaan Rehabilitasi</t>
  </si>
  <si>
    <t xml:space="preserve">KPI mengajukan permohonan pengunduran jadwal dalam melakukan pemeriksaan progres fabrikasi dan pengecekan terhadap pompa SKB, mengingat pada jadwal yang ditetapkan oleh PT ABJ bertepatan dengan cuti bersama Hari Raya Idul Adha.  Oleh karena itu, KPI mengusulkan jadwal pelaksanaan dimaksud dapat dilakukan setelah tanggal 18 Juni 2024. </t>
  </si>
  <si>
    <t>ABJ/DIR/EKS/06.24/0436</t>
  </si>
  <si>
    <t>Pembaharuan Bahan Kajian Rekomendasi Meter Air</t>
  </si>
  <si>
    <t xml:space="preserve">Berdasarkan penilaian terhadap opsi jenis dan teknologi pembacaan meter dalam Lampiran 1, ABJ mengusulkan terkait penggunaan meter air yaitu dengan menggunakan meter mekanik dengan add- on Lora sebagai upaya pemenuhan terhadap Spesifikasi Desain dan Teknis sesuai Poin No. 6 Bagian A.1, Lampiran 9 Perjanjian Greenfield. Dalam hal ini, sebagai bahan pertimbangan PAM JAYA, ABJ mengirimkan sampel meter dengan detail pada Tabel 1 serta ABJ menyampaikan bahan kajian terhadap pemilihan spesifikasi meter air yang akan digunakan sebagaimana Lampiran 1 surat ini. </t>
  </si>
  <si>
    <t>ABJ/DIR/EKS/02.24/0086</t>
  </si>
  <si>
    <t>ABJ/DIR/EKS/02.24/0096</t>
  </si>
  <si>
    <t>Tanggapan atas surat Bestindo No. 002/S/DIR/I/2024</t>
  </si>
  <si>
    <t xml:space="preserve">1.	Menyetujui usulan penyesuaian budget dari BPM untuk Program 43399 - Penggantian Chlorinator  No. 2 dan No.7. Oleh karena itu, mohon BPM selanjutnya membuat dan mengirimkan BOQ revisi kepada ABJ, dengan  menggunakan format standar yang digunakan untuk ke PAM JAYA agar dapat AB) sampaikan kembali ke PAM JAYA dan KPI.
2.	Tidak menyetujui usulan penyesuaian budget dari BPM untuk Program 43393 - Penggantian Pompa  Dosing Alum (2 unit), Include Jaringan Perpipaan. Oleh karena itu, AB) minta BPM untuk tetap menjalankan Program 43393 dengan menggunakan DED  yang sudah diterima oleh BPM.
3.	Sehubungan dengan poin nomor 1 di atas, mohon BPM mengirimkan BOQ yang telah direvisi selambat - lambatnya 15 Februari 2024. </t>
  </si>
  <si>
    <t>ABJ/DIR/EKS/02.24/0115</t>
  </si>
  <si>
    <t xml:space="preserve">Teguran atas Pekerjaan Perbaikan Filter di Instalasi Pengolahan Air (IPA) Pejompongan 1 dan IPA Pejompongan 2 </t>
  </si>
  <si>
    <t xml:space="preserve">1.	Progress pekerjaan sampai dengan tanggal surat ini adalah sebagai berikut  a) IPA Pejompongan 1 (Paket 24192) adalah 4 unit filter sudah selesai, 1 unit filter dalam proses pekerjaan dan 21 unit filter belum dikerjakan; dan  b) IPA Pejompongan 2 (Paket 24193) adalah 1 unit filter selesai, 1 unit filter dalam proses pekerjaan dan 14 unit filter belum dikerjakan;  
2.	Dengan kondisi saat ini, progress pekerjaan melambat dan menjadi/berpotensi terlambat dari target semula yakni yang seharusnya di tanggal 13 Februari 2024 untuk IPA Pejompongan 1 dan di tanggal 20 Februari 2024 untuk IPA Pejompongan 2; dan  
3.	Oleh karena itu, kami memberikan teguran kepada PT. Bestindo Putra Mandiri (“BPM”) atas terlambatnya proyek perbaikan filter IPA Pejompongan 1 dan IPA Pejompongan 2 dan meminta BPM segera menyampaikan jadwal perubahan terbaik dengan percepatan penyelesaian atas pekerjaan perbaikan Filter di IPA Pejompongan 1 (Paket 24192) dan IPA Pejompongan 2 (Paket 24193). </t>
  </si>
  <si>
    <t>ABJ/DIR/EKS/03.24/0181</t>
  </si>
  <si>
    <t xml:space="preserve">Permohonan Arahan Terkait Usulan Rapat Pengawasan dan Rapat Perkembangan Proyek </t>
  </si>
  <si>
    <t xml:space="preserve">ABJ memohon arahan PAM JAYA terkait usulan jadwal Rapat Pengawasan sesuai Perjanjian Brownfield dan Rapat Perkembangan Proyek sesuai Perjanjian Greenfield tersebut. </t>
  </si>
  <si>
    <t>ABJ/DIR/EKS/03.24/0215</t>
  </si>
  <si>
    <t>Permintaan penjelasan atas Pengadaan Fitting PT. Air Bersih Jakarta (“ABJ”)</t>
  </si>
  <si>
    <t xml:space="preserve">1.	Lokasi Proyek Jatiluhur Barat sebab tidak ada dokumen yang disampaikan oleh ABJ ke BPM memuat  tentang lokasi proyek tersebut; dan
2.	Referensi nomor PO dari ABJ kepada BPM dan nama paket untuk kebutuhan pengadaan fitting  tersebut. </t>
  </si>
  <si>
    <t>ABJ/DIR/EKS/03.24/0252</t>
  </si>
  <si>
    <t xml:space="preserve">Pengiriman Ke-3 Tanggapan atas Surat PAM JAYA No. 3500/KM.02.18 Perihal Hasil Reviu Dokumen Desain Akhir Program Rehabilitasi Tahun 2024 </t>
  </si>
  <si>
    <t>Mengirimkan perbaikan paket 44</t>
  </si>
  <si>
    <t>ABD
02013, 40301, 40302, 40304, 42312, 42313, 42314, 42324, 42326, 42331</t>
  </si>
  <si>
    <t>Penyampaian Gambar Keadaan Terpasang (As Built Drawing) Proyek Rehabilitasi Paket 2 (02013), Paket 40 (40301, 40302, 40304), dan Paket 42 (42312, 42313, 42314, 42324, 42326, 42331)</t>
  </si>
  <si>
    <t>ABJ/DIR/EKS/05.24/0378</t>
  </si>
  <si>
    <t>Mengirimkan perbaikan paket 43</t>
  </si>
  <si>
    <t>ABJ/DIR/EKS/06.24/0456</t>
  </si>
  <si>
    <t xml:space="preserve">Gangguan Pasokan Listrik PLN di IPA Buaran 1 dan IPA Buaran 2 Pada Tanggal 12 Juni 2024 </t>
  </si>
  <si>
    <t xml:space="preserve">1.	Pada tanggal 12 Juni 2024 pukul 08.06 - 08.17 WIB telah terjadi gangguan listrik padam di IPA Buaran yang menyebabkan seluruh pompa distribusi dan transmisi berhenti beroperasi.  
2.	Dampak dari gangguan pasokan listrik dari PLN tersebut adalah terjadi ketidaktercapaian tekanan di IPA Buaran 1 dan IPA Buaran 2 selama + 15 menit (Pukul 08.15 WIB - 08.30 WIB) dan penurunan suplai total pada IPA Buaran 1 dan IPA Buaran 2 mencapai + 879 I/s pada periode Pukul 08.06 WIB - 08.30 WIB.
3.	Berdasarkan informasi dari PLN Pondok Kopi dikonfirmasi bahwa ada gangguan sistem distribusi dari PLN yang berpengaruh ke area pelayanan PLN di sekitar Pondok Kelapa termasuk lokasi IPA Buaran 1 dan IPA Buaran 2. </t>
  </si>
  <si>
    <t>SRT-122/INFRAS/KPI-SPAM-JAKARTA/06/2024</t>
  </si>
  <si>
    <t>Hasil Pemeriksaan Dokumen Desain Akhir Program Rehabilitasi Tahun 2024 Tahap 2</t>
  </si>
  <si>
    <t>1.	Terlampir Hasil pemeriksaan KPI atas Dokumen Desain Akhir Program Rehabilitasi Terkait Perjanjian Brownfield - Tahun 2024 Tahap 2;  
2.	ABJ agar melengkapi referensi harga yang digunakan dalam pengajuan Rencana Anggaran Biaya (RAB);  
3.	ABJ agar melengkapi detail pekerjaan Test dan Commisioning pada RAB dan kurva timeline pekerjaan; 
4.	ABJ agar melengkapi memo desain dan justifikasi teknis;  
5.	Agar ABJ memilahkan pekerjaan yang memerlukan pelatihan dan yang tidak memerlukan pelatihan;  
6.	Agar Judul Gambar mengacu pada PKS judul gambar yang biasa digunakan (Show Drawing, Rencana Rinci Final/Final Detailed Engineering Design, Shop Drawing dan As Built Drawing)</t>
  </si>
  <si>
    <t>SRT-128/INFRAS/KPI-SPAM-JAKARTA/05/2024</t>
  </si>
  <si>
    <t>Penyampaian Laporan Bulanan Periode Mei 2024 Konsultan Pengawas Independen Sistem Penyediaan Air Minum DKI Jakarta</t>
  </si>
  <si>
    <t>SRT-120/INFRAS/KPI-SPAM-JAKARTA/06/2024</t>
  </si>
  <si>
    <t>Hasil Pemeriksaan Tanggapan dan atas Surat ABJ No. ABJ/DIR/EKS/04.24/0319 tentang Pembaharuan Atas Dokumen Desain Akhir SPAM Jatiluhur Hilir (Koneksi Pipa Jatiluhur PUPR – Pipa Eksisting)</t>
  </si>
  <si>
    <t xml:space="preserve">KPI menyampaikan hasil pemeriksaan Pembaharuan atas Dokumen Desain Akhir SPAM Jatiluhur Hilir (Koneksi Pipa Jatilunur PUPR - Pipa Eksisting) adalah bahwa Gambar Desain Akhir telah sesuai secara teknis, dengan catatan agar gambar Desain Akhir dilengkapi dengan:
1.	Peta DKI Jakarta secara keseluruhan; dan
2.	Peta orientasi kegiatan. </t>
  </si>
  <si>
    <t>e-178844/KM.03.00</t>
  </si>
  <si>
    <t>1. Insiden gangguan pada sistem filtrasi yang menyebabkan banjir di area taman sekitar filter dan accelator genap
2. Personel ABJ dilokasi menyampaikan bahwa insiden tsb disebabkan oleh meluapnya air dari chamber backwash filter recycle akibat gangguan operasional filter no.25-48 (valve outlet filter tertutup)
3. Penilaian PAM JAYA: ABJ tidak berkomitmen terhadap pelaksanaan SOP
4. Agar ABJ menyampaikan corrective action report paling lambat 7hr kalender stlh surat diterima</t>
  </si>
  <si>
    <t xml:space="preserve">Wahdi
Siswo
</t>
  </si>
  <si>
    <t>e-17905/KM.02.16</t>
  </si>
  <si>
    <t>Persetujuan Dokumen Desain Akhir Pekerjaan Rehabilitasi Bulan April &amp; Mei 2024</t>
  </si>
  <si>
    <t>Persetujuan 16 Proyek Rehabilitasi paket 44
ABJ menyampaikan jadwal pelaksanaan dalam waktu 5 hr kerja</t>
  </si>
  <si>
    <t>Levi
Aan</t>
  </si>
  <si>
    <t>e-16178/KM.02.07</t>
  </si>
  <si>
    <t>Penyampaian Hasil Rapat Koordinasi Operasional PAM JAYA &amp; ABJ</t>
  </si>
  <si>
    <t xml:space="preserve">A. Pengujian Meter Air di seluruh Fasilitas Produksi Eksisting
B. Rencana Pelaksanaan Re-Setting Meter Air Curah IPA
Pejompongan 2
C. Kegiatan Verifikasi Pressure Transmitter
D. Pemantauan Parameter Kinerja Secara Realtime Dan Online
E. Proses Backwash Filter di IPA Pejompongan 1
</t>
  </si>
  <si>
    <t>e-17190/KM.02.16</t>
  </si>
  <si>
    <t>Tanggapan atas Surat PT. Air Bersih Jakarta</t>
  </si>
  <si>
    <t>e-17144/KM.02.28</t>
  </si>
  <si>
    <t>Tindak Lanjut Inspeksi QC Material Pipa
DCI ND 1800 mm Proyek SPAM Buaran 3</t>
  </si>
  <si>
    <t>- ABJ untuk mengirimkan dalam waktu 7 hari kalender sejak surat diterima sebagai berikut:
a) Laporan dan kesimpulan kegiatan inspeksi QC Internal yang dilakukan oleh ABJ untuk seluruh material pipa DCI yang sudah
datang (Material On Site); dan
b) Laporan / hasil perbaikan material pipa yang defect oleh ABJ disertai dengan alat pengukuran yang digunakan, dokumen standar
kompetensi pekerja yang melakukan pengukuran dan prosedur perbaikan material pipa defect
- Pelaksanaan kegiatan survey kembali perlu dilakukan</t>
  </si>
  <si>
    <t>Akhirudin</t>
  </si>
  <si>
    <t>e-17189/KM.02.16</t>
  </si>
  <si>
    <t>Permintaan Data Penerapan Manajemen Resiko ABJ</t>
  </si>
  <si>
    <t>Nia J</t>
  </si>
  <si>
    <t>ABJ/DIR/EKS/06.24/0442</t>
  </si>
  <si>
    <t>Laporan Bulanan Kualitas Air Baku dan Air Curah Periode Mei 2024</t>
  </si>
  <si>
    <t>ABJ/DIR/EKS/06.24/0443</t>
  </si>
  <si>
    <t xml:space="preserve">Pembaharuan Detail Engineering Design (DED) SPAM Karian Serpong Hilir – Layout Reservoir Pegadungan </t>
  </si>
  <si>
    <t>Pembaharuan layout DC Pegadungan</t>
  </si>
  <si>
    <t>Laporan bulanan</t>
  </si>
  <si>
    <t>ABJ/DIR/EKS/06.24/0444</t>
  </si>
  <si>
    <t>Pemberitahuan Uji Komisioning SPAM Jatiluhur Hilir - 23ABJ.NINJTP008.1JE Infill Pulit Raya</t>
  </si>
  <si>
    <t>ABJ/DIR/EKS/06.24/0445</t>
  </si>
  <si>
    <t>Pengiriman Tambahan Detail Engineering Design (DED) SPAM Buaran 3 Hulu</t>
  </si>
  <si>
    <t>Layout instalasi kabel low voltage outdoor dan medium voltage</t>
  </si>
  <si>
    <t>Pelaksanaan 19-21 Jun 2024</t>
  </si>
  <si>
    <t>ABJ/DIR/EKS/06.24/0446</t>
  </si>
  <si>
    <t>Sertifikat Pembelian Lisensi BIM</t>
  </si>
  <si>
    <t>Penyampaian ABJ telah membeli lisensi BIM a.n ABJ</t>
  </si>
  <si>
    <t>ABJ/DIR/EKS/06.24/0451</t>
  </si>
  <si>
    <t>Pengiriman Risalah Rapat Pre Construction Meeting Periode 26 – 31 Mei 2024</t>
  </si>
  <si>
    <t>ABJ/DIR/EKS/06.24/0452</t>
  </si>
  <si>
    <t>ABJ/DIR/EKS/06.24/0453</t>
  </si>
  <si>
    <t>ABJ/DIR/EKS/06.24/0454</t>
  </si>
  <si>
    <t>ABJ/DIR/EKS/06.24/0455</t>
  </si>
  <si>
    <t>Pemberitahuan Uji Pengoperasian Rehabilitasi Paket 44 (44188, 44215)</t>
  </si>
  <si>
    <t xml:space="preserve">Dilaksanakan pada 21 juni </t>
  </si>
  <si>
    <t>Pengiriman Lanjutan Ke-5 Dokumen Desain Akhir Program Rehabilitasi Terkait Perjanjian Brownfield - Tahun 2024 Tahap 2</t>
  </si>
  <si>
    <t>Pembaharuan Detail Engineering Design (DED) SPAM Buaran 3 Hulu – Warehouse dan Office ABJ (Revisi 02)</t>
  </si>
  <si>
    <t>4 dokumen</t>
  </si>
  <si>
    <t>Pembaharuan atas revisi ke 2</t>
  </si>
  <si>
    <t xml:space="preserve">Program konstruksi: SPAM Jatiluhur Hilir (Rev01), Buaran 3 Hilir, Karian </t>
  </si>
  <si>
    <t>ABJ/DIR/EKS/06.24/0457</t>
  </si>
  <si>
    <t>Data Bangunan Non Pelanggan Untuk Sambungan Baru</t>
  </si>
  <si>
    <t xml:space="preserve">Menyampaikan data sambungan pelanggan baru </t>
  </si>
  <si>
    <t>ABJ/DIR/EKS/06.24/0458</t>
  </si>
  <si>
    <t xml:space="preserve">Bangunan Penunjang Intake Buaran 3 (Gedung Kantor RW 04 Margahayu) </t>
  </si>
  <si>
    <t>Menyampaikan uji komisioning dan MC 100 atas bangunan penunjang intake B3 (Kantor RW)</t>
  </si>
  <si>
    <t>ABJ/DIR/EKS/06.24/0459</t>
  </si>
  <si>
    <t>Desain Akhir PC SPAM Jatiluhur Hilir-Tahap Ketiga</t>
  </si>
  <si>
    <t xml:space="preserve">9 dokumen PC </t>
  </si>
  <si>
    <t>Tanggapan Atas Surat KPI No. SRT -099/INFRAS/KPI-SPAM-JAKARTA/05/2024 Perihal AHSP Penawaran Kontraktor Utama</t>
  </si>
  <si>
    <t>ABJ/DIR/EKS/06.24/0460</t>
  </si>
  <si>
    <t>ABJ meminta KPI menginformasikan pertimbangan nya atas rekomendasi KPI yg disampaikan melalui surat 099 dan SRT014</t>
  </si>
  <si>
    <t>ABJ/DIR/EKS/06.24/0461</t>
  </si>
  <si>
    <t>Permohonan Perubahan Spesifikasi Motor Hoist Crane dari IP 55 ke IP 54</t>
  </si>
  <si>
    <t>Persetujuan PAM JAYA untuk spesifikasi dapat diganti menjadi Motor Hoist Crane dengan spesifikasi IP54, kemudian ABJ melanjutkan proses pengadaan dengan spesifikasi revisi</t>
  </si>
  <si>
    <t>ABJ/DIR/EKS/06.24/0462</t>
  </si>
  <si>
    <t xml:space="preserve">Penyampaian Laporan Keuangan Tahun 2023 Audited </t>
  </si>
  <si>
    <t>Ari</t>
  </si>
  <si>
    <t>ABJ/DIR/EKS/06.24/0463</t>
  </si>
  <si>
    <t>ABJ/DIR/EKS/06.24/0464</t>
  </si>
  <si>
    <t>Undangan Pemeriksaan terkait Pekerjaan Program Rehabilitasi (pompa KSB)</t>
  </si>
  <si>
    <t>ABJ/DIR/EKS/06.24/0465</t>
  </si>
  <si>
    <t>Penyampaian Laporan Penyelesaian Uji Komisioning Proyek Greenfield SPAM Buaran 3 Hulu – Intake dan Pompa Pekerjaan Kantor RW 004 dan GOR RW 004</t>
  </si>
  <si>
    <t>Uji komisioning support fasilites</t>
  </si>
  <si>
    <t>ABJ/DIR/EKS/06.24/0467</t>
  </si>
  <si>
    <t>Manager Operation PT. Pertamina Gas</t>
  </si>
  <si>
    <t>Jaringan Utilitas milik Pertamina Gas Pada Jalur Proyek SPAM Jatiluhur di Sempadan BKT Jalan Basuki Rahmat – Kol Sugiono Pd. Kopi Jaktim</t>
  </si>
  <si>
    <t xml:space="preserve">Peninjauan lapangan pada tgl 20 Juni </t>
  </si>
  <si>
    <t>ABJ/DIR/EKS/06.24/0471</t>
  </si>
  <si>
    <t>Undangan FAT Pipa Steel</t>
  </si>
  <si>
    <t>ABJ/DIR/EKS/06.24/0472</t>
  </si>
  <si>
    <t>Pemberitahuan Uji Pengoperasian Pekerjaan Program Rehabilitasi Paket 03 (03035), Paket 10 (10077), Paket 11 (11078-11079), Paket 20 (20158), Paket 29 (29222) dan Paket 42 (42307,42310)</t>
  </si>
  <si>
    <t xml:space="preserve">	ABJ/DIR/EKS/06.24/0473</t>
  </si>
  <si>
    <t>Pengiriman Risalah Rapat Pre Construction Meeting Periode 3 – 7 Juni 2024</t>
  </si>
  <si>
    <t>Pemberitahuan Uji Komisioning Proyek SPAM Buaran 3 Hilir - 23ABJ.NINBURALLJP, 24ABJ.NINBURALLJP - Jl. Raya Kapin Gg Rambutan</t>
  </si>
  <si>
    <t xml:space="preserve">	ABJ/DIR/EKS/06.24/0474</t>
  </si>
  <si>
    <t>Surat Teguran terkait Gangguan Operasional Produksi IPA Pejompongan 1</t>
  </si>
  <si>
    <t xml:space="preserve">Masih proses diskusi bersama PAM JAYA </t>
  </si>
  <si>
    <t>Diperhitungkan dalam tagihan air curah periode May dan Juni</t>
  </si>
  <si>
    <t>sudah dilakukan diskusi bersama PAM JAYA
SCM sedang menyiapkan vendor untuk konsultan TKDN. Hasil TKDN akan direviu oleh lembaga independent</t>
  </si>
  <si>
    <t>ABJ/DIR/EKS/05.24/0347</t>
  </si>
  <si>
    <t>PAM JAYA sudah mengirimkan data2 karwawan penerima hak akses</t>
  </si>
  <si>
    <t>Puji Raharjo</t>
  </si>
  <si>
    <t>SRT-124/INFRAS/KPI-SPAM-JAKARTA/06/2024</t>
  </si>
  <si>
    <t>Hasil Pemeriksaan Tanggapan dan Atas Surat ABJ No.ABJ/DIR/EKS/05.24/0393 tentang Dokumen Desain Akhir Untuk Sambungan Baru</t>
  </si>
  <si>
    <t>Desain Akhir telah sesuai dan dapat ditindaklanjuti</t>
  </si>
  <si>
    <t>SRT-125/INFRAS/KPI-SPAM-JAKARTA/06/2024</t>
  </si>
  <si>
    <t>Pengiriman Dokumen Desain Akhir Program Rehabilitasi 2024 (Revisi 01)</t>
  </si>
  <si>
    <t>e-17845/KM.03.00</t>
  </si>
  <si>
    <t>Teguran penerapan K3 pada pekerjaan jaringan perpipaan di Citra Garden City</t>
  </si>
  <si>
    <t>1. Pemasangan road barier/ pengaman dan rambu K3, papan proyek (belum standar PAM JAYA), Isi P3K tidak sesuai Permenaker No.PER.15/MEN/ VIII/2008 tentang P3K, pekerja tidak gunakan APD, Turap pengaman tidak diterapkan dan pengendalian tanah galian yang tidak diterapkan dengan baik
2. PAM JAYA dalam hal ini mendapatkan surat teguran dari pihak management Citra Garden City
3. Agar ABJ memperhatikan beberapa hal terkait HSE</t>
  </si>
  <si>
    <t>Ervin
Irsan</t>
  </si>
  <si>
    <t>e-18232/KM.02.16</t>
  </si>
  <si>
    <t>ABJ diminta untuk melaksanakan penyusunan Desain Akhir Proyek Greenfield pekerjaan pemasangan jaringan pipa distribusi dan sambungan baru berdasarkan basic engineering design (terlampir) dan base model yang sudah dikirim melalui surat elektronik</t>
  </si>
  <si>
    <t>e-17600/KM.02.28</t>
  </si>
  <si>
    <t>Penyampaian Hasil Inspeksi Perawatan Alat IPA Pejompongan 1</t>
  </si>
  <si>
    <t>Menyampaikan dok desain akhir yang telah di paraf KPI</t>
  </si>
  <si>
    <t>Temuan Inspeksi Perawatan alat yang berada di area IPA Pejompongan 1. Mengingat pentingnya kehandalan aset dan kelancaran operasional produksi harus tetap terjaga, untuk itu kami meminta ABJ mengirimkan rencana perbaikannya dalam waktu 2 minggu setelah surat ini diterima</t>
  </si>
  <si>
    <t>Permohonan Pembuatan Desain Akhir Pekerjaan Greenfield Infill Sambungan Baru</t>
  </si>
  <si>
    <t>ABJ/DIR/EKS/06.24/0468</t>
  </si>
  <si>
    <t>DED dan RAB Basura</t>
  </si>
  <si>
    <t>Meminta waktu PAM JAYA untuk berdiskusi terkait hal ini</t>
  </si>
  <si>
    <t xml:space="preserve">	ABJ/DIR/EKS/06.24/0475</t>
  </si>
  <si>
    <t>Shop Drawing Proyek Rehabilitasi Paket 35 (Program 35277), Paket 43 (Program 44375), Paket 21 (Program 21165) dan Paket 37 (Program 37293, 37294)</t>
  </si>
  <si>
    <t xml:space="preserve">Pemberitahuan waktu uji pengoperasian </t>
  </si>
  <si>
    <t xml:space="preserve">PCM periode 3-7 Jun </t>
  </si>
  <si>
    <t>Pemberitahuan uji komisioning</t>
  </si>
  <si>
    <t>Pengiriman shop drawing</t>
  </si>
  <si>
    <t xml:space="preserve">	ABJ/DIR/EKS/06.24/0476</t>
  </si>
  <si>
    <t>Tindak lanjut risalah Rapat mingguan reviu DED cyclical Maintenance (Program No.44065, 44175,44210)</t>
  </si>
  <si>
    <t>Pembaharuan DED paket 44 untuk persetujuan PAM JAYA</t>
  </si>
  <si>
    <t>ABJ/DIR/EKS/06.24/0477</t>
  </si>
  <si>
    <t>Informasi Lanjutan Terkait Pekerjaan Penggantian dan Perawatan Peralatan Produksi IPA Pejompongan 1</t>
  </si>
  <si>
    <t>Pengecualian denda</t>
  </si>
  <si>
    <t>ABJ/DIR/EKS/06.24/0478</t>
  </si>
  <si>
    <t>Lanjutan Pembaharuan Rencana Anggaran Biaya (RAB) Atas Program Rehabilitasi</t>
  </si>
  <si>
    <t>Pembaharuan program rehabilitasi</t>
  </si>
  <si>
    <t>Pengiriman Risalah Rapat Pre Construction Meeting Periode 10-14 Juni 2024</t>
  </si>
  <si>
    <t>ABJ/DIR/EKS/06.24/0479</t>
  </si>
  <si>
    <t xml:space="preserve">	ABJ/DIR/EKS/06.24/0480</t>
  </si>
  <si>
    <t>Pembaharuan Shop Drawing SPAM Buaran 3 Hulu – Pipa Air Baku STA 0+000~STA 8+037</t>
  </si>
  <si>
    <t>ABJ/DIR/EKS/06.24/0481</t>
  </si>
  <si>
    <t>Produktivitas dan Jadwal Detil Pekerjaan KMU Proyek SPAM Buaran 3 Hulu</t>
  </si>
  <si>
    <t>BPM agar: 1. Memberikan peringatan keras pada KMU, 2. Meminta KMU agar meningkatkan produktifitas, 3. Meminta KMU untuk memberikan jadwal detil</t>
  </si>
  <si>
    <t>ABJ/DIR/EKS/06.24/0482</t>
  </si>
  <si>
    <t>Surat Peringatan ke 1 Paket 7 Sludge Dewatering Sytem (SDS) Pejompongan 2</t>
  </si>
  <si>
    <t>Menyampaikan peringatan 1 kpd BPM terkait pekerjaan tsb</t>
  </si>
  <si>
    <t>ABJ/DIR/EKS/06.24/0483</t>
  </si>
  <si>
    <t>Pengiriman Lanjutan Ke-6 Dokumen Desain Akhir Program Rehabilitasi Terkait Perjanjian Brownfield - Tahun 2024 Tahap 2</t>
  </si>
  <si>
    <t>Untuk persetujuan PAM JAYA</t>
  </si>
  <si>
    <t>ABJ/DIR/EKS/06.24/0487</t>
  </si>
  <si>
    <t>Permintaan Waktu Diskusi</t>
  </si>
  <si>
    <t>ABJ/DIR/EKS/06.24/0495</t>
  </si>
  <si>
    <t>Terkait pembiayaan</t>
  </si>
  <si>
    <t>ABJ akan melakukan pengurasan pulsator No.6 dan 7 dan pelaksanaan program rehabilitasi thn 2024 (penggantian tudung pulsator)
Beresiko terhadap terganggunya pemompaan transimisi pada reservoir rendah
Disampaikan detil resiko dan mitigasinya</t>
  </si>
  <si>
    <t>persetujuan dalam rapat koordinasi</t>
  </si>
  <si>
    <t>&gt; 30 hr</t>
  </si>
  <si>
    <t>&gt;30 hr</t>
  </si>
  <si>
    <t>&gt; 30 hr, project sudah selesai</t>
  </si>
  <si>
    <t>minta persetujuan
&gt; 30 hr</t>
  </si>
  <si>
    <t>tanggapan PAM JAYA
ABJ akan menyiapkan BIM</t>
  </si>
  <si>
    <t>minta persetujuan PAM JAYA
&gt; 30 hr</t>
  </si>
  <si>
    <t>ABJ/DIR/EKS/06.24/0485</t>
  </si>
  <si>
    <t>Penyampaian Gambar Keadaan Terpasang (As Built Drawing) Proyek Rehabilitasi Paket 33 (Program 33248 Tahap 2, Rev01), Paket 30 (Program 30230), Paket 17 (Penggantian Tudung Pulsator), Paket 18 (Program 18149 – 18151, 18153), Paket 20 (Program 20155), Paket 21 (Program 21162, 21173) dan Paket 02 (Program 02015)</t>
  </si>
  <si>
    <t>Penyampaian ABD untk program rehabilitasi yang telah lolos uji pengoperasian</t>
  </si>
  <si>
    <t>Pengiriman Tanggapan Ke-13 atas Surat PAM JAYA No. 3500/KM.02.18 Perihal Hasil Reviu Dokumen Desain Akhir Program Rehabilitasi Tahun 2024</t>
  </si>
  <si>
    <t>ABJ/DIR/EKS/06.24/0489</t>
  </si>
  <si>
    <t>ABJ/DIR/EKS/06.24/0490</t>
  </si>
  <si>
    <t>DED dan RAB Perluasan Jaringan Untuk Sambungan Baru (Jl. Bhexman)</t>
  </si>
  <si>
    <t>Pembaharuan Periode (Cut Off) Pelaporan Proyek</t>
  </si>
  <si>
    <t>ABJ/DIR/EKS/06.24/0491</t>
  </si>
  <si>
    <t>Pembaharuan periode proyek</t>
  </si>
  <si>
    <t>ABJ/DIR/EKS/06.24/0492</t>
  </si>
  <si>
    <t>ABJ/DIR/EKS/06.24/0493</t>
  </si>
  <si>
    <t>Pengiriman Lanjutan Ke-7 Dokumen Desain Akhir Program Rehabilitasi Terkait Perjanjian Brownfield - Tahun 2024 Tahap 2</t>
  </si>
  <si>
    <t>Pembaharuan Desain Akhir Pipa SPAM Karian Serpong Hilir – Offtake Semanan</t>
  </si>
  <si>
    <t>ABJ/DIR/EKS/06.24/0496</t>
  </si>
  <si>
    <t>Penyampaian Laporan Bulanan Kegiatan Pelaksanaan Proyek Brownfield dan Greenfield Periode Mei 2024</t>
  </si>
  <si>
    <t>Laporan Priode Mei</t>
  </si>
  <si>
    <t>ABJ/DIR/EKS/06.24/0498</t>
  </si>
  <si>
    <t xml:space="preserve">Teguran Keterlambatan Pekerjaan Pemasangan Jaringan Pipa di Paket Infill SPAM Karian Serpong Hilir </t>
  </si>
  <si>
    <t>BPM agar melakukan: 1. memberikan peringatan keras kepada subkontraktornya, 2. keterlambatan dikarenakan keterlambatan material dan tenaga kerja. 3. paket infill agar selesai di Juli 2024. 4. BPM mengirimkan jadwal pelaksanaan perbaikan</t>
  </si>
  <si>
    <t>ABJ/DIR/EKS/07.24/0499</t>
  </si>
  <si>
    <t>Pemberitahuan Uji Pengoperasian Pekerjaan Rehabilitasi Program 02005, 02007, 12088, 12089, 13125-13127, 12090, 12091, 43372, 43416, 43381, 44214</t>
  </si>
  <si>
    <t xml:space="preserve">	ABJ/DIR/EKS/07.24/0500</t>
  </si>
  <si>
    <t>Laporan Kegiatan Proyek SPAM Buaran 3 Hulu Periode Mei 2024 (Laporan Harian, Mingguan, dan Bulanan)</t>
  </si>
  <si>
    <t xml:space="preserve">	ABJ/DIR/EKS/07.24/0501</t>
  </si>
  <si>
    <t>Laporan Harian, Mingguan, dan Bulanan Kegiatan Proyek SPAM Jatiluhur Hilir Upgrade Pumping Station CDC Periode Januari dan Februari 2024</t>
  </si>
  <si>
    <t xml:space="preserve">	ABJ/DIR/EKS/07.24/0504</t>
  </si>
  <si>
    <t>Undangan FAT untuk Proyek SPAM Buaran 3 Hulu dan Cyclical Maintenance</t>
  </si>
  <si>
    <t>ABJ/DIR/EKS/07.24/0507</t>
  </si>
  <si>
    <t>Pemberitahuan Uji Pengoperasian Pekerjaan Rehabilitasi Paket 44 (Program 44062)</t>
  </si>
  <si>
    <t>ABJ/DIR/EKS/07.24/0509</t>
  </si>
  <si>
    <t>Kendala Pemasangan Sambungan Baru (Sambungan Rumah)</t>
  </si>
  <si>
    <t>Menyampaikan kpd PAM JAYA kendala sambungan baru calon pelanggan diluar kendali ABJ di area AB Dharmawangsa dan AB Cengkareng. BAPL terlampir</t>
  </si>
  <si>
    <t>ABJ/DIR/EKS/07.24/0505</t>
  </si>
  <si>
    <t>Desain Akhir PC SPAM Jatiluhur Hilir – Tahap Keempat (PC 055)</t>
  </si>
  <si>
    <t>Penyampaian DED PC EZ 55</t>
  </si>
  <si>
    <t>SRT-126/INFRAS/KPI-SPAM-JAKARTA/06/2024</t>
  </si>
  <si>
    <t>Pengiriman Lanjutan Dokumen Desain Akhir Program Rehabilitasi 2024 (Revisi 01)</t>
  </si>
  <si>
    <t>List DED Program Rehabilitasi yang telah di paraf KPI</t>
  </si>
  <si>
    <t>SRT-129/INFRAS/KPI-SPAM-JAKARTA/06/2024</t>
  </si>
  <si>
    <t>Tanggapan atas Surat ABJ No.ABJ/DIR/EKS/05.24/0366 tentang Pembaharuan Data Program Rehabilitasi</t>
  </si>
  <si>
    <t>SRT-131/INFRAS/KPI-SPAM-JAKARTA/06/2024</t>
  </si>
  <si>
    <t>Revisi Laporan Bulanan Konsultan Pengawas Independen periode Desember 2023, Januari dan Februari 2024</t>
  </si>
  <si>
    <t xml:space="preserve">Revisi berdasarkan surat PAM JAYA </t>
  </si>
  <si>
    <t>e-16179/KM.02.07</t>
  </si>
  <si>
    <t>Tanggapan atas Surat ABJ No. ABJ/DIR/EKS/03.24/0250 dan Surat ABJ No.ABJ/DIR/EKS/04.24/0260 Perihal Pekerjaan Penggantian dan Perawatan Peralatan Produksi IPA Pejompongan 1</t>
  </si>
  <si>
    <t>ABJ/ DIR/ EKS/03.24/0250 : denda dapat dikecualikan
ABJ/ DIR/ EKS/04.24/0260 : denda tidak dapat dikecualikan karena kegagalan terjadi akibat tidak dilakukannya identifikasi dan mitigasi resiko secara komprehensif oleh ABJ</t>
  </si>
  <si>
    <t>e-18642/KM.02.16</t>
  </si>
  <si>
    <t>Tanggapan Desain Akhir Pekerjaan Greenfield Infill PC-147, Infill PC-150, dan Infill PC-153 SPAM Jatiluhur Hilir</t>
  </si>
  <si>
    <t>e-18817/KM.02.16</t>
  </si>
  <si>
    <t>ABJ mempersiapkan Desain Akhir untuk: Kbn Kosong RW 04 RT 05, Kbn Kosong (Gg Sejahtera), Lucky Point 2</t>
  </si>
  <si>
    <t>Tanggapan atas Surat PAM JAYA Nomor e-17144/KM.02.28 Terkait Tindak Lanjut Inspeksi QC Material Pipa DCI ND 1800 mm Proyek SPAM Buaran 3</t>
  </si>
  <si>
    <t>ABJ/DIR/EKS/07.24/0508</t>
  </si>
  <si>
    <t xml:space="preserve">ABJ menyampaikan dokumen yang diminta PAM JAYA: (i).Pedoman Penerapan Manajemen Risiko ABJ; (ii)Form Analisis Isu Internal &amp; Eksternal untuk proyek Greenfield dan proyek Brownfield; (iii)Penyesuaian Format Risk Register untuk proyek Greenfield dan Brownfield </t>
  </si>
  <si>
    <t xml:space="preserve">	ABJ/DIR/EKS/07.24/0510</t>
  </si>
  <si>
    <t>Pengiriman Risalah Rapat Pre Construction Meeting SPAM Buaran 3 Hilir, Infill PC 145 EZ 2 – Jl Raya Kapin Gg Rambutan</t>
  </si>
  <si>
    <t>Pengiriman Risalah Rapat Pre Construction Meeting Program Rehabilitasi Periode 17 – 21 Juni 2024</t>
  </si>
  <si>
    <t xml:space="preserve">	ABJ/DIR/EKS/07.24/0511</t>
  </si>
  <si>
    <t>ABJ/DIR/EKS/07.24/0522</t>
  </si>
  <si>
    <t>Pelaksanaan Pekerjaan Rehabilitasi  Penggantian Pompa di Area IPA Buaran</t>
  </si>
  <si>
    <t xml:space="preserve">ABJ akan melaksanakan pekerjaan rehabilitasi penggantian pompa transmisi 
Tidak tersedia pompa cadangan terpasang, sehingga apabila diperlukan salah satu pompa cadangan lepas utk beroperasi memerlukan waktu kisaran 16 jam
Potensi pompa IPA B2 akan meroperasi berkurang 25%-50%
Mitigasi ABJ akan melakukan pengukuran vibrasi dan temperature pada motor pompa selambat2nya 1x/bln, apabila ada permasalahan maka akan dilakukan perbaikan saat pumping rezim rendah
</t>
  </si>
  <si>
    <t>ABJ/DIR/EKS/07.24/0513</t>
  </si>
  <si>
    <t>Tagihan Air Curah Periode Juni 2024</t>
  </si>
  <si>
    <t>ABJ/DIR/EKS/07.24/0514</t>
  </si>
  <si>
    <t>Pemberitahuan Uji Pengoperasian Pekerjaan Rehabilitasi Paket 30 (Program 30233)</t>
  </si>
  <si>
    <t>Pemberitahuan Pemindahan Tanah dan Rencana Pengambilan Kembali Untuk Kebutuhan Backfill Reservoir dan IPA Buaran 3</t>
  </si>
  <si>
    <t>ABJ/DIR/EKS/07.24/0515</t>
  </si>
  <si>
    <t>Akan dilakukan penempatan tanah galian sementara dari hasil pekerjaan penggalian tanah reservaor A di Lahan Perumda Pembangunan Sarana Jaya (36.554 m3), yang kemudian akan diambil kembali sebesar 33.815 m3 untuk pekerjaan backfill WTP</t>
  </si>
  <si>
    <t>ABJ/DIR/EKS/07.24/0517</t>
  </si>
  <si>
    <t>Gangguan koneksi SCADA di IPA Pejompongan 1</t>
  </si>
  <si>
    <t>Gangguan SCADA yang merupakan diluar kendali ABJ yang mengakibatkan tekanan di line jakarta dan kuningan serta parameter kualitas air curah tidak terbaca</t>
  </si>
  <si>
    <t>ABJ/DIR/EKS/07.24/0518</t>
  </si>
  <si>
    <t>Selama pemeliharaan dilakukan tanggal 1 Juli jam 14.00, nilai sisa klorin dan turbidity air curah tidak terbaca secara optimal di SCADA
Mitigasi dengan pembacaan manual per 15 mnt nilai klor masih terbaca dalam range 0.8-1 ppm dan turbidity maksimal 1 NTU sehingga dikategorikan sebagai tidak terjadi kegagalan kinerja</t>
  </si>
  <si>
    <t>Manager Gas &amp; LNG Asset Management PT Pertamina ( Persero)</t>
  </si>
  <si>
    <t>ABJ/DIR/EKS/07.24/0519</t>
  </si>
  <si>
    <t>Relokasi Sementara Jaringan Utilitas milik Pertamina Gas di Sempadan Banjir Kanal Timur Jalan Basuki Rahmat – Kol Sugiono Pd. Kopi Jakarta Timur</t>
  </si>
  <si>
    <t>Pemberitahuan dilakukan relokasi utilitas milik Pertamina</t>
  </si>
  <si>
    <t>ABJ/DIR/EKS/07.24/0516</t>
  </si>
  <si>
    <t>Satuan Pelaksana Lingkungan Hidup Kecamatan Pulogadung</t>
  </si>
  <si>
    <t>Pengangkutan Sampah PT. ABJ</t>
  </si>
  <si>
    <t>ABJ/DIR/EKS/07.24/0520</t>
  </si>
  <si>
    <t>Laporan Harian, Mingguan, dan Bulanan Kegiatan Proyek SPAM Jatiluhur Hilir Infill PC 073 Kebon Baru</t>
  </si>
  <si>
    <t>ABJ/DIR/EKS/07.24/0521</t>
  </si>
  <si>
    <t>Tindak Lanjut Atas Hasil Inspeksi Perawatan Asset IPA Pejompongan I</t>
  </si>
  <si>
    <t>Tindak lanjut ABJ terhadap inspeksi perawatan aset oleh PAM JAYA</t>
  </si>
  <si>
    <t>ABJ/DIR/EKS/07.24/0523</t>
  </si>
  <si>
    <t>Tanggapan atas Surat PAM JAYA Nomor e-17189/KM.02.16 Terkait Permintaan Data Penerapan Manajemen Risiko ABJ</t>
  </si>
  <si>
    <t>Penyampaian data manajemen resiko permintaan PAM JAYA</t>
  </si>
  <si>
    <t>TL surat PAM No.e-17189/KM.02.16</t>
  </si>
  <si>
    <t>Nia</t>
  </si>
  <si>
    <t>ABJ/DIR/EKS/07.24/0524</t>
  </si>
  <si>
    <t>Pengiriman Risalah Rapat Pre Construction Meeting Periode 24 – 30 Juni 2024</t>
  </si>
  <si>
    <t>Laporan Bulanan Kualitas Air Baku dan Air Curah Periode Juni 2024</t>
  </si>
  <si>
    <t>ABJ/DIR/EKS/07.24/0526</t>
  </si>
  <si>
    <t>Laporan periode Juni</t>
  </si>
  <si>
    <t>PCM Program Rehabilitasi</t>
  </si>
  <si>
    <t>e-18435/KM.02.25</t>
  </si>
  <si>
    <t>Surat Tanggapan PT Air Bersih Jakarta No.: ABJ/DIREKS/05.24/0364 Perihal Gangguan Suplai Kuantitas Air Baku di IPA Buaran Tanggal 1,2,4 dan 5 Mei 2024</t>
  </si>
  <si>
    <t>PAM JAYA meminta kepada ABJ untuk menyampaikan justifikasi dan kelengkapan dokumen sebagai berikut:
a. Detail presentase pencapaian tekanan setiap 15 (lima belas) menit sejalan dengan Surat ABJ guna dijadikan sebagai bahan evaluasi PAM JAYA untuk melihat besaran gangguan yang terjadi;
b. Realisasi upgrade dan penggantian pompa distribusi di IPA Buaran 2;dan
c. Kelengkapan data serta hal- hal lain yang diperlukan selambat lambatnya 2 (dua) hari kerja terhitung sejak tanggal surat ini diterima</t>
  </si>
  <si>
    <t>e-18434/KM.02.28</t>
  </si>
  <si>
    <t>Surat Balasan PT Air Bersih Jakarta No.:ABJ/DIR/EKS/06.24/0456 Perihal Gangguann Pasokan Listrik PLN di IPA Buaran 1 dan IPA Buaran 2 pada Tanggal 12 Juni 2024</t>
  </si>
  <si>
    <t>PAM JAYA menyampaikan bahwaterhadap insiden gangguan listrik  padam tersebut, ABJ tidak dikenakan denda kegagalan kinerja</t>
  </si>
  <si>
    <t>SRT-134/INFRAS/KPI-SPAM-JAKARTA/06/2024</t>
  </si>
  <si>
    <t>Hasil Pemeriksaan dan Tanggapan atas Surat ABJ No.ABJ/DIR/EKS/05.24/0370 tentang Shop Drasing Jatiluhur Hilir</t>
  </si>
  <si>
    <t>Hasil pemeriksaan atas dokumen tsb telah sesuai secara teknis dan dapat ditindaklanjuti</t>
  </si>
  <si>
    <t>SRT-135/INFRAS/KPI-SPAM-JAKARTA/06/2024</t>
  </si>
  <si>
    <t>Tanggapan atas surat ABJ No. ABJ/DIR/EKS/05.24/0392</t>
  </si>
  <si>
    <t>Tanggapan atas DED pipa air baku terkait potongan melintang</t>
  </si>
  <si>
    <t>SRT-136/INFRAS/KPI-SPAM-JAKARTA/06/2024</t>
  </si>
  <si>
    <t>Pengiriman Lanjutan ke-2 Dokumen Desain Akhir Program Rehabilitasi 2024 (Revisi 01)</t>
  </si>
  <si>
    <t>Hasil dokumen desain akhir sudah di paraf/diketahui oleh KPI</t>
  </si>
  <si>
    <t xml:space="preserve">SRT-122/INFRAS/KPI-SPAM-JAKARTA/06/2024
SRT-136/INFRAS/KPI-SPAM-JAKARTA/06/2024
</t>
  </si>
  <si>
    <t>e-19410/KM.03.04</t>
  </si>
  <si>
    <t>Perihal Tanggapan Percepatan Implementasi Building Information Modelling (BIM) pada Proyek Skema Bundling Brownfield &amp; Greenfield</t>
  </si>
  <si>
    <t>1. Implementasi BIM bukan merupakan penambahan ruang lingkup
2. Sesuai dengan Notulen Implementasi BIM yaitu:
a. Pembuatan akun Common Data Environment (CDE) didaftarkan atas nama PAM JAYA;
b. Aplikasi yang digunakan untuk pembuatan BIM adalah Autodesk Construction Cloud (ACC) yang berfungsi dalam proses approval dan
akses ke dalam CDE; dan
c. Berkaitan dengan jumlah user yang dapat mengakses ke dalam CDE, akan diatur lebih lanjut oleh PAM JAYA.
3. Sehubungan dengan butir 1 dan 2 di atas, PAM JAYA meminta kepada ABJ sebagai berikut:
a. Pembelian lisensi BIM sebagaimana disampaikan dalam Surat ABJ No. 158, mohon untuk diberikan dan dilengkapi secara detail rinciannya
seperti jumlah lisensi yang akan dibeli, harga satuan, fungsi aplikasi,rencana nama pemilik akun dan email selambat- lambatnya 2 minggu hari kalender sejak surat ini diterima;
b. Penambahan lisensi BIM untuk PAM JAYA sebanyak 25 (dua puluh lima) ACC untuk user PAM JAYA, hal ini sejalan dengan Notulen Percepatan Implementasi BIM;
c. ABJ agar menyampaikan kepada PAM JAYA dokumen BIM Execution Plan (BEP) sebagaimana Notulen Percepatan Implementasi BIM; dan
d. Lisensi yang sudah dibeli sebagaimana butir a angka ini, dapat diserahkan kepada PAM JAYA melalui Tim PMO Pelaksanaan Bundling Divisi Project Performance &amp; Compliance lengkap dengan invoice.
4. Sehubungan dengan hal tersebut di atas, ABJ agar berkoordinasi
dengan Tim PMO Pelaksanaan Bundling Divisi Project Performance &amp;
Compliance</t>
  </si>
  <si>
    <t>SRT-130/INFRAS/KPI-SPAM-JAKARTA/06/2024</t>
  </si>
  <si>
    <t>Laporan Hasil Verifikasi Uji Pengoperasian Pekerjaan Rehabilitasi Tahun 2023</t>
  </si>
  <si>
    <t>1. Untuk pekerjaan yang memenuhi dapat dilanjutkan ketahap selanjutnya (26 program)
2. Untuk yang belum memenuhi agar dilakukan penyesuaian
3. PAM memberikan periode waktu penyelesaian yg wajar dan ABJ wajib memenuhi pekerjaan yang belum selesai
4. KPI akan melakukan verifikasi kembali
5. ABJ melampirkan referensi harga satuan
6. ABJ melengkapi dengan risalah rapat yang menyatakan BAKK = MC 100
7. ABJ menyampaikan apabila ada perubahan rencana dilapangan
8. ABJ agar: dokumentasi foto dibuat dari satu titik sudut yang sama dan melengkapi backup volume yang sama</t>
  </si>
  <si>
    <t>SRT-137/INFRAS/KPI-SPAM-JAKARTA/06/2024</t>
  </si>
  <si>
    <t>Hasil Pemeriksaan dan Tanggapan atas Surat ABJ No.ABJ/DIR/EKS/05.24/0402 tentang Shop Drawing Karian Serpong Hilir</t>
  </si>
  <si>
    <t>Dokumen telah sesuai secara teknis dan dapat ditindaklanjuti</t>
  </si>
  <si>
    <t>SRT-145/INFRAS/KPI-SPAM-JAKARTA/06/2024</t>
  </si>
  <si>
    <t>Hasil Pemeriksaan Dokumen Desain Akhir Program Rehabilitasi Tahun 2024 Tahap 2 Lanjutan Ke-2</t>
  </si>
  <si>
    <t>Hasil pemeriksaan KPI atas dokumen desain akhir terlampir; ABJ melengkapi referensi harga yang digunakan dalam pengajuan RAB; ABJ melengkapi detail pekerjaan dan Test dan Commisioning pada RAB dan kurva time line pekerjaan; melengkapi memo desain/justifikasi teknis; memilah pekerjaan mana yang memerlukan pelatihan, mana yg tidak; agar judul gambar mengacu pada PKS judul gambar yg biasa digunakan</t>
  </si>
  <si>
    <t>SRT-122/INFRAS/KPI-SPAM-JAKARTA/06/2024
SRT-145/INFRAS/KPI-SPAM-JAKARTA/06/2024</t>
  </si>
  <si>
    <t>e-19991/KM.02.25</t>
  </si>
  <si>
    <t>Tanggapan atas Surat ABJ No. 0493 perihal Pembaharuan Desain Akhir Pipa SPAM Karian Serpong Hilir – Offtake Semanan</t>
  </si>
  <si>
    <t>1. Penambahan komponen jaringan pipa pada pipa eksisting PAM JAYA SPAM Karian- Serpong Hilir additional supply Tangerang- Offtake Semanan dapat diinterpretasikan oleh PAM JAYA sebagai ruang lingkup Proyek Perjanjian Greenfield 
2. Meminta ABJ untuk melakukan pemasangan pipa terdiri dari:
a. Pemasangan pipa interkoneksi ND 250 mm ke pipa eksisting ND 200
mm, dan valve (Detail 1);
b. Pemasangan 2 (dua) Boundary Valve di lokasi Jl. H. Aseni (Detail C);
c. Pemasangan 4 (empat) Valve di area Kopti (Detail D);
d. Pemasangan 1 (satu) Boundary Valve di lokasi Pintu Air (Detail E)
3. Mengusulkan untuk pemasangan online analyzer</t>
  </si>
  <si>
    <t>e-19992/KM.02.28</t>
  </si>
  <si>
    <t>Surat Pemberitahuan Gangguan Operasional Produksi Tanggal 27 sampai dengan 28 Juni 2024 di IPA Pejompongan 1</t>
  </si>
  <si>
    <t>1. PAM JAYA telah memberitahukan kepada MI/ABJ melalui Surat PAM JAYA e.16178 bahwa proses backwash filter yang dilakukan tidak optimal dan terdapat banyak gangguan, sehingga menyebabkan turunnya performa sistem filtrasi akibat dari kondisi pompa backwash yang sudah buruk dan menyebabkan filter disekitarnya menjadi kotor
2. Dari inspeksi PAM JAYA menemukan terdapat insiden gangguan ops sistem backwash filter
3. Kondisi disebabkan hal-hal sbb: rincian ganguan mengacu pada pemantauan kinerja harian; tidak ada unit pompa yang dapat dioperasikan untuk proses backwash filter; kondisi reservoir dibawah minimal; kekeruhan tidak tercapai selama 15 mnt; kuningan line tidak tercapai selama 315 mnt; 
4. ABJ tidak melakukan perbaikan pompa secara significant, ada keterlambatan program penggantian pompa backwash
5. Maka dianggap telah gagal memenuhi spesifikai kualitas air minum curah dan gagal memenuhi kontinuitas layanan sesuai standar kinerja pelayanan
6. ABJ agar menyampaikan CAR paling lambat 7 hr kalender sejak surat ini diterima</t>
  </si>
  <si>
    <t>SRT-074/INFRAS/KPI-SPAM-JAKARTA/04/2024
SRT-085/INFRAS/KPI-SPAM-JAKARTA/04/2024
e-19267/KM.02.16</t>
  </si>
  <si>
    <t>SRT-078/INFRAS/KPI-SPAM-JAKARTA/04/2024
SRT-096/INFRAS/KPI-SPAM-JAKARTA/05/2024
SRT-098/INFRAS/KPI-SPAM-JAKARTA/05/2024 
SRT-105/INFRAS/KPI-SPAM-JAKARTA/05/2024
SRT-119/INFRAS/KPI-SPAM-JAKARTA/06/2024
SRT-121/INFRAS/KPI-SPAM-JAKARTA/06/2024 
e-19267/KM.02.16</t>
  </si>
  <si>
    <t>SRT-098/INFRAS/KPI-SPAM-JAKARTA/05/2024
SRT-105/INFRAS/KPI-SPAM-JAKARTA/05/2024
SRT-119/INFRAS/KPI-SPAM-JAKARTA/06/2024 
SRT-121/INFRAS/KPI-SPAM-JAKARTA/06/2024 
e-19267/KM.02.16</t>
  </si>
  <si>
    <t>SRT-098/INFRAS/KPI-SPAM-JAKARTA/05/2024
SRT-105/INFRAS/KPI-SPAM-JAKARTA/05/2024
SRT-119/INFRAS/KPI-SPAM-JAKARTA/06/2024
SRT-121/INFRAS/KPI-SPAM-JAKARTA/06/2024  
e-19267/KM.02.16</t>
  </si>
  <si>
    <t>SRT-105/INFRAS/KPI-SPAM-JAKARTA/05/2024
SRT-119/INFRAS/KPI-SPAM-JAKARTA/06/2024
SRT-121/INFRAS/KPI-SPAM-JAKARTA/06/2024 
e-19267/KM.02.16</t>
  </si>
  <si>
    <t>SRT-119/INFRAS/KPI-SPAM-JAKARTA/06/2024 
SRT-121/INFRAS/KPI-SPAM-JAKARTA/06/2024
e-19267/KM.02.16</t>
  </si>
  <si>
    <t>SRT-119/INFRAS/KPI-SPAM-JAKARTA/06/2024
SRT-121/INFRAS/KPI-SPAM-JAKARTA/06/2024 
e-19267/KM.02.16</t>
  </si>
  <si>
    <t>SRT-085/INFRAS/KPI-SPAM-JAKARTA/04/2024
e-19267/KM.02.16</t>
  </si>
  <si>
    <t>e-19267/KM.02.16</t>
  </si>
  <si>
    <t>e-19119/KM.02.25</t>
  </si>
  <si>
    <t>Penyampaian Hasil Inspeksi Pemeliharaan Alat IPA Pejompongan 2</t>
  </si>
  <si>
    <t>Temuan Inspeksi bersama PAM JAYA &amp; ABJ terkait pemeliharaan alat yang berada di area IPA Pejompongan 2 periode bulan Juni 2024
Mengirimkan rencana perbaikan dalam waktu 2 minggu</t>
  </si>
  <si>
    <t>e-19711/KM.02.28</t>
  </si>
  <si>
    <t>Tanggapan atas ABJ Perihal Permohonan Pengecualian Denda</t>
  </si>
  <si>
    <t>ABJ tidak dikenakan denda</t>
  </si>
  <si>
    <t>e-19650/KM.02.16</t>
  </si>
  <si>
    <t>Permintaan Jadwal Material Proyek Buaran 3 Hulu, Buaran 3 Hilir, Karian Serpong dan Jatiluhur Hilir</t>
  </si>
  <si>
    <t>ABJ agar menjelaskan lebih lanjut terkait rencana pengadaan untuk jadwal QC dan MOS B3 Hulu, B3 Hilir, Karian Serpong dan Jatiluhur Hilir</t>
  </si>
  <si>
    <t>SRT-132/INFRAS/KPI-SPAM-JAKARTA/06/2024</t>
  </si>
  <si>
    <t>Hasil Pemeriksaan Tanggapan atas Surat ABJ No. ABJ/DIR/EKS/04.24/0257 tentang ABD Proyek Rehabilitasi</t>
  </si>
  <si>
    <t>Hasil Pemeriksaan:
12087: dapat diterima
42404: terdapat perbedan vol pekerjaan P1 dan P3 pada RAB dan DED</t>
  </si>
  <si>
    <t>Hasil pemeriksaan dan tanggapan atas surat ABJ No.0367 Shop Drawing B3 Hulu</t>
  </si>
  <si>
    <t xml:space="preserve">B3 Hulu agar ditambahkan: detail MCB; tabel kesimbangan daya;dapat dipasang sistem grounding </t>
  </si>
  <si>
    <t>SRT-138/INFRAS/KPI-SPAM-JAKARTA/06/2024</t>
  </si>
  <si>
    <t>Pengiriman lanjutan ke-3 Dokumen Desain Akhir Program Rehabilitasi 2024 (Revisi 01)</t>
  </si>
  <si>
    <t>Dokumen sudah di paraf/ diketahui KPI</t>
  </si>
  <si>
    <t>SRT-140/INFRAS/KPI-SPAM-JAKARTA/06/2024</t>
  </si>
  <si>
    <t>Pengiriman Dokumen Desain Akhir Program Rehabilitasi 2024 Tahap 2</t>
  </si>
  <si>
    <t>SRT-152/INFRAS/KPI-SPAM-JAKARTA/07/2024</t>
  </si>
  <si>
    <t>Penyampaian Laporan Bulanan Periode Desember 2023, Januari 2024, Februari 2024 Konsultan Pengawas Independen Sistem Penyediaan Air Minum DKI Jakarta (Revisi 01)</t>
  </si>
  <si>
    <t>SRT-146/INFRAS/KPI-SPAM-JAKARTA/07/2024</t>
  </si>
  <si>
    <t>Tindaklanjut Risalah Rapat Tanggal 28 Juni 2024 tentang Jenis Material Pipa Pesanggrahan</t>
  </si>
  <si>
    <t>Mohon PAM JAYA memberikan salinan rekomendasi justifikasi teknis dari UKL-UPL SPAM Pesanggrahan terkait pekerjaan JDU Dia 1000 mm dengan metode HDD menggunakan material HDPE dan dokumen pendukung lainnya</t>
  </si>
  <si>
    <t>SRT-141/INFRAS/KPI-SPAM-JAKARTA/07/2024</t>
  </si>
  <si>
    <t>Hasil pemeriksaan surat ABJ No.0398 tentang ABD Proyek Rehabilitasi</t>
  </si>
  <si>
    <t>Program 34263,34274,43343: sesuai secara teknis dan dapat ditindaklanjuti</t>
  </si>
  <si>
    <t>SRT-142/INFRAS/KPI-SPAM-JAKARTA/07/2024</t>
  </si>
  <si>
    <t>Hasil Pemeriksaan Tanggapan atas surat ABJ No.0401 tentang ABD Proyek Rehabilitasi</t>
  </si>
  <si>
    <t>Pemeriksaan atas dokumen program 33248</t>
  </si>
  <si>
    <t>Rapat dengan PAM JAYA tgl 9/07/2024 masih belum bersepakat terkait pengecualian denda (surat ABJ No.0260). Akan dilakukan survey bersama yang melibatkan vendor</t>
  </si>
  <si>
    <t>ABJ 0521</t>
  </si>
  <si>
    <t>ABJ 0512</t>
  </si>
  <si>
    <t>ABJ 0506</t>
  </si>
  <si>
    <t>ABJ/DIR/EKS/07.24/0525</t>
  </si>
  <si>
    <t>ABJ/DIR/EKS/07.24/0527</t>
  </si>
  <si>
    <t xml:space="preserve">e-20858.KM.00.03 </t>
  </si>
  <si>
    <t xml:space="preserve">SRT-156/INFRAS/KPI-SPAM-JAKARTA/07/2024 </t>
  </si>
  <si>
    <t>e-20939/KM.02.07</t>
  </si>
  <si>
    <t>Surat Balasan PT Air Bersih Jakarta No. ABJ/DIR/EKS/05.24/0363 Perihal Gangguan Pasokan Listrik dari PLN di IPA Buaran 1 pada Tanggal 6 Mei 2024</t>
  </si>
  <si>
    <t>PAM JAYA menyampaikan bahwa terhadap insiden gangguan pasokan listrik, ABJ tidak dikenakan denda kegagalan kinerja</t>
  </si>
  <si>
    <t>e-20942/PA-00.11</t>
  </si>
  <si>
    <t>Penyampaian Permohonan Jaminan Pemanfaatan Rumija Jalan Tol Bekasi - Cawang - Kampung Melayu (Becakayu)</t>
  </si>
  <si>
    <t>Permintaan PAM JAYA terhadap ABJ melakukan pertimbangan atas penyampaian Jaminan Pekerjaan KKDM untuk memastikan kebutuhan persyaratan perizinan pelaksanaan pekerjaan senilai Rp. 14.287.254.000</t>
  </si>
  <si>
    <t>e-21061/KM.02.07</t>
  </si>
  <si>
    <t>Tanggapan atas Surat ABJ No. ABJ/DIR/EKS/04.24/0292 tentang Gangguan Koneksi SCADA di IPA Buaran 2 Tanggal 12, 14, 15 dan 16 April 2024</t>
  </si>
  <si>
    <t>PAM JAYA menyampaikan bahwa PT. ABJ tidak dikenakan denda akibat gangguan koneksi SCADA di IPA Buaran pada tanggal 12, 14, 15, dan 16 April 2024</t>
  </si>
  <si>
    <t>SRT-150/INFRAS/KPI-SPAM-JAKARTA/07/2024</t>
  </si>
  <si>
    <t>Tanggapan dan Hasil Pemeriksaan Dokumen Desain Akhir Program Rehabilitasi Tahun 2024 (Revisi 01) - Surat ABJ No. ABJ/DIR/EKS/06.24/0489</t>
  </si>
  <si>
    <t>Penyampaian lanjutan hasil pemeriksaan dan tanggapan KPI atas Surat Desain Akhir Program Rehabilitasi Thn 2024 (Revisi 01)</t>
  </si>
  <si>
    <t>e-20645/KM.02.28</t>
  </si>
  <si>
    <t>Penyampaian Hasil Inspeksi K3 Intake Banjir Kanal</t>
  </si>
  <si>
    <t>Hasil temuan inspeksi K3 dan housekeeping di Intake Banjir Kanal sebanyak 21 temuan</t>
  </si>
  <si>
    <t>31/07/224</t>
  </si>
  <si>
    <t>SRT-143/INFRAS/KPI-SPAM-JAKARTA/07/2024</t>
  </si>
  <si>
    <t>Hasil Pemeriksaan dan Tanggapan atas Surat ABJ No. ABJ/DIR/EKS/05.24/0413 tentang Shop Drawing Proyek Rehabilitasi</t>
  </si>
  <si>
    <t>Paket 02 Penggantian/Retrofit Panel LV dan MV dan Groundin Kode Program 02011 (IPA Buaran) &amp; 02012 (IPA Pulogadung) sesuai secara teknis dan dapat ditindaklanjuti</t>
  </si>
  <si>
    <t>e-20858/KM.00.03</t>
  </si>
  <si>
    <t>Tanggapan Desain Akhir Pekerjaan Greenfield Infill PC SPAM Jatiluhur Tahap Ketiga</t>
  </si>
  <si>
    <t xml:space="preserve">1. ABJ dapat proses ke tahap pelaksanaan konstruksi
2. ABJ diminta untuk menyampaikan jadwal pelaksanaan masing-masing pekerjaan kepada PAM JAYA dan KPI selambat_x0002_lambatnya 5 (lima) hari kerja setelah diterimanya Surat ini. </t>
  </si>
  <si>
    <t>e-20388/KM.03.04</t>
  </si>
  <si>
    <t>Penyampaian Jadwal Pelayanan di Citra Garden Puri Semanan</t>
  </si>
  <si>
    <t>e-20456/KM.02.28</t>
  </si>
  <si>
    <t>Penyampaian Hasil Inspeksi Aset Instrumental, Elektrikal, Mekanikal di Intake Banjir Kanal</t>
  </si>
  <si>
    <t>PAM JAYA meminta kepada ABJ untuk mengirimkan rencana perbaikannya atas temuan hasil inspeksi selambat- lambatnya dalam waktu 14 (empat belas) hari kalender setelah surat ini diterima</t>
  </si>
  <si>
    <t>e-20460/KM.02.28</t>
  </si>
  <si>
    <t>Tanggapan atas Surat ABJ No. ABJ/DIR/EKS/04.24/0282 tentang Gangguan Suplai Kuantitas Air Baku di IPA Buaran Pada Tanggal 4 April 2024</t>
  </si>
  <si>
    <t>PAM JAYA menyetujui bahwa kegagalan kinerja di IPA Buaran akibat gangguan suplai kuantitas air baku tidak dikenakan denda.</t>
  </si>
  <si>
    <t>e-20857/KM.00.03</t>
  </si>
  <si>
    <t>PAMJAYA meminta ABJ untuk melaksanakan penyusunan Desain Akhir Proyek Greenfield pekerjaan pemasangan jaringan pipa distribusi dan sambungan baru berdasarkan basic engineering design</t>
  </si>
  <si>
    <t>e-20863/KM.03.04</t>
  </si>
  <si>
    <t>Tanggapan Surat ABJ No. ABJ/DIR/EKS/05.24/0349 (Pengiriman Program Rehabilitasi V2.0)</t>
  </si>
  <si>
    <t>PAMJAYA meminta MI/ABJ untuk melakukan penyesuaian terhadap Program Rehabilitasi dan menyampaikan kepada PAM JAYA serta KPI selambat- lambatnya 7 (tujuh) hari kerja sejak tanggal diterimanya surat ini</t>
  </si>
  <si>
    <t>SRT-160/INFRAS/KPI-SPAM-JAKARTA/07/2024</t>
  </si>
  <si>
    <t>Penyampaian Laporan Bulanan Periode Juni 2024 Konsultan Pengawas Independen Sistem Penyediaan Air Minum DKI Jakarta</t>
  </si>
  <si>
    <t>Terlampir Laporan Bulanan Periode Juni 2024 KPI SPAM</t>
  </si>
  <si>
    <t>SRT-149/INFRAS/KPI-SPAM-JAKARTA/07/2024</t>
  </si>
  <si>
    <t>Hasil pemeriksaan dan tanggapan Desain Akhir PC SPAM Jatiluhur Hilir - Tahap Kedua dan Ketiga</t>
  </si>
  <si>
    <t>Telah dilakukan pembahasan review DED kedua dan ketiga yang dihadiri oleh pihak PAM JAYA, ABJ dan KPI serta agar ABJ dapat memperbaiki DED sesuai dengan Risalah Rapat</t>
  </si>
  <si>
    <t>SRT-148/INFRAS/KPI-SPAM-JAKARTA/07/2024</t>
  </si>
  <si>
    <t>Hasil Pemeriksaan dan Tanggapan atas Surat ABJ No. ABJ/DIR/EKS/06.24/0453 tentang Pembaharuan Detail Engineering Design (DED) SPAM Buaran 3 Hulu</t>
  </si>
  <si>
    <t>Penyampaian KPI bahwa pembaharuan dokumen pembaharuan DED SPAM Buaran 3 Hulu-Warehouse dan Office ABJ (revisi 02) telah sesuai secara teknis dan dapat ditindaklanjuti</t>
  </si>
  <si>
    <t>SRT-147/INFRAS/KPI-SPAM-JAKARTA/07/2024</t>
  </si>
  <si>
    <t>Hasil Pemeriksaan dan Tanggapan atas Surat ABJ No. ABJ/DIR/EKS/06.24/0428 Tentang Shop Drawing Proyek Rehabilitasi</t>
  </si>
  <si>
    <t>Penyampaian KPI hasil pemeriksaan atas dokumen Shop Drawing SPAM Jatiluhur Hilir - Upgrade Pumping Station CDC</t>
  </si>
  <si>
    <t>SRT-139/INFRAS/KPI-SPAM-JAKARTA/07/2024</t>
  </si>
  <si>
    <t>Hasil Pemeriksaan dan Tanggapan atas Surat ABJ No. ABJ/DIR/EKS/05.24/0390 tentang Shop Drawing Jatiluhur Hilir</t>
  </si>
  <si>
    <t>1. Pada gambar dengan judul gambar single line diagram, agar ditambahkan gambar : sistem grounding netral ke ground (tanah) dan sistem grounding body ke ground (tanah);
2. pada gambar DED panel control PLC sebaiknya ada komunikasi ke SCADA Utama di Buaran karena IBP Halim sbg pompa tekan;
3. Gambar single line diagram SCADA integration agar dijelaskan stasiun server atau file server/arsip penyimpanan server dan hubungan antara FILE dan FIELD.</t>
  </si>
  <si>
    <t>SRT-170/INFRAS/KPI-SPAM-JAKARTA/07/2024</t>
  </si>
  <si>
    <t>Hasil Pemeriksaan Dokumen Desain Akhir Program Rehabilitasi Tahun 2024 Tahap 2 Lanjutan ke-3</t>
  </si>
  <si>
    <t>Penyampaian KPI terhadap hasil pemeriksaan KPI atas dokumen desain akhir program rehabilitasi terkait perjanjian brownfield tahun 2024 Tahap 2 lanjutan ke-3</t>
  </si>
  <si>
    <t>SRT-169/INFRAS/KPI-SPAM-JAKARTA/07/2024</t>
  </si>
  <si>
    <t>Hasil Pemeriksaan Timeline Pekerjaan Upgrade Pumping Station Buaran (Program 37293, 30228, 30229) - Surat ABJ No. ABJ/DIR/EKS/07.24/0522</t>
  </si>
  <si>
    <t>Penyampaian KPI terhadap hasil review timeline Pekerjaan Upgrade Pumping Station Buaran (Kode Program 37293, 30228, 30229):
1. Pekerjaan, uraian pelaksanaan pekerjaan, penggantian pompa baru dan kesimpulan timeline;
2. Saran dan rekomendasi timeline pekerjaan upgradde pumping station Buaran</t>
  </si>
  <si>
    <t>SRT-157/INFRAS/KPI-SPAM-JAKARTA/07/2024</t>
  </si>
  <si>
    <t>Hasil Pemeriksaan dan Tanggapan atas Surat ABJ No. ABJ/DIR/EKS/06.24/0475 tentang Shop Drawing Proyek Rehabilitasi</t>
  </si>
  <si>
    <t>Catatan KPI untuk :
1. Paket 35 - Kode Program 35277 - IPA Buaran : Agar ditambahkan detail list material untuk masing masing Buaran 1 dan Buaran 2;
2. Paket 43 - Kode Program 43375 - IPA Pulogadung : secara teknis dapat ditindaklanjuti.</t>
  </si>
  <si>
    <t>SRT-156/INFRAS/KPI-SPAM-JAKARTA/07/2024</t>
  </si>
  <si>
    <t>Hasil Pemeriksaan dan Tanggapan atas Surat ABJ No. ABJ/DIR/EKS/06.24/0443 tentang Detailed Engineering Design (DED) Karian Serpong Hilir</t>
  </si>
  <si>
    <t>Penyampaian KPI terhadap hasil pemeriksaan atas dokumen DED -SPAM Karian Serpong Hilir - Layout Reservoir adalah telah sesuai secara teknis dan dapat ditindaklanjuti</t>
  </si>
  <si>
    <t>SRT-155/INFRAS/KPI-SPAM-JAKARTA/07/2024</t>
  </si>
  <si>
    <t>Lanjutan Hasil Pemeriksaan dan Tanggapan atas Surat ABJ No. ABJ/DIR/EKS/05.24/0401 tentang As Built Drawing Proyek Rehabilitasi</t>
  </si>
  <si>
    <t>Hasil pemeriksaan dokumen as built drawing proyek rehabilitasi paket 22 dan 27</t>
  </si>
  <si>
    <t>SRT-154/INFRAS/KPI-SPAM-JAKARTA/07/2024</t>
  </si>
  <si>
    <t>Lanjutan Hasil Pemeriksaan dan Tanggapan atas Surat ABJ No. ABJ/DIR/EKS/04.24/0267 tentang As Built Drawing Proyek Rehabilitasi</t>
  </si>
  <si>
    <t>Penyampaian hasil pemeriksaan dokumen ABD Proyek Rehabilitasi Paket 2 dan Paket 40</t>
  </si>
  <si>
    <t>Tanggapan atas Surat PAM JAYA No.e-17905/KM.02.16 terkait Persetujuan Dokumen Desain Akhir Pekerjaan Rehabilitasi Bulan April dan Mei 2024</t>
  </si>
  <si>
    <t>ABJ/DIR/EKS/07.24/0528</t>
  </si>
  <si>
    <t>Pengiriman Tanggapan Ke-14 atas Surat PAM JAYA No. 3500/KM.02.18 Perihal Hasil Reviu Dokumen Desain Akhir Program Rehabilitasi Tahun 2024</t>
  </si>
  <si>
    <t>Penyampaian jadwal pelaksanaan pekerjaan untuk 16 program rehabilitasi</t>
  </si>
  <si>
    <t>Penyampaian ABJ berupa pembaharuan dokumen program rehabilitasi 44200</t>
  </si>
  <si>
    <t>ABJ/DIR/EKS/07.24/0529</t>
  </si>
  <si>
    <t>Pemberitahuan Uji Pengoperasian Pekerjaan Rehabilitasi Program 42311, 42317 dan 42318</t>
  </si>
  <si>
    <t>A. Yudi K</t>
  </si>
  <si>
    <t>ABJ/DIR/EKS/07.24/0530</t>
  </si>
  <si>
    <t>Tanggapan Surat PAM JAYA No PJ-e19410/KM.03.04 Perihal Tanggapan Percepatan Implementasi Building Information Modelling (BIM) pada Proyek Skema Bundling Brownfield dan Greenfield</t>
  </si>
  <si>
    <t>Revisi pembelian lisensi BIM</t>
  </si>
  <si>
    <t>ABJ/DIR/EKS/07.24/0531</t>
  </si>
  <si>
    <t>ABJ/DIR/EKS/07.24/0532</t>
  </si>
  <si>
    <t>Pekerjaan Rehabilitasi Flow Meter Distribusi IPA Pejompongan 1 (Program 31241) , Line Jakarta 1 DN 900, Line Jakarta 2 DN 900, Line Kuningan DN 1000, dan line Senayan DN 400 di IPA Pejompongan 1</t>
  </si>
  <si>
    <t>Permohonan Ijin Penebangan Pohon di Area IPA Buaran</t>
  </si>
  <si>
    <t>Muhrojin</t>
  </si>
  <si>
    <t>ABJ/DIR/EKS/07.24/0533</t>
  </si>
  <si>
    <t>ABJ/DIR/EKS/07.24/0534</t>
  </si>
  <si>
    <t>ABJ/DIR/EKS/07.24/0535</t>
  </si>
  <si>
    <t>ABJ/DIR/EKS/07.24/0536</t>
  </si>
  <si>
    <t>Shop Drawing SPAM Jatiluhur Hilir – Upgrade Pumping Station CDC dan Upgrade Pumping Station IBP Halim</t>
  </si>
  <si>
    <t>Penyampaian Gambar Keadaan Terpasang (As Built Drawing) Program 35281, 43378, dan 43382</t>
  </si>
  <si>
    <t>Pemberitahuan Pembongkaran Pagar Lapangan, Pekerjaan Galian Starting Pit dan Penempatan Steel Pipe &amp; Aksesoris di Lapangan Bola di IPA Buaran</t>
  </si>
  <si>
    <t>Penyampaian Pembaharuan Gambar Keadaan Terpasang (As Built Drawing) Program 16144 (Revisi 1) dan 33248 (Revisi 2)</t>
  </si>
  <si>
    <t>Juni Jety</t>
  </si>
  <si>
    <t>ABJ/DIR/EKS/07.24/0537</t>
  </si>
  <si>
    <t>ABJ/DIR/EKS/07.24/0538</t>
  </si>
  <si>
    <t>ABJ/DIR/EKS/07.24/0539</t>
  </si>
  <si>
    <t>ABJ/DIR/EKS/07.24/0540</t>
  </si>
  <si>
    <t>Pemberitahuan Uji Pengoperasian Pekerjaan Rehabilitasi Program 21172, 21174, 44204, 44267A, 11084, 21180, 43387 dan 43417</t>
  </si>
  <si>
    <t>Kebutuhan Air kapasitas 12,500 m3 untuk pelaksanaan tes rendam Reservoir B.</t>
  </si>
  <si>
    <t>Pemberitahuan Kegiatan Uji Coba Operasi Sistem VSD Pompa Distribusi Pejompongan 2</t>
  </si>
  <si>
    <t>Wahdi Putra</t>
  </si>
  <si>
    <t>Ahmad Fandhi</t>
  </si>
  <si>
    <t>ABJ/DIR/EKS/07.24/0541</t>
  </si>
  <si>
    <t>ABJ/DIR/EKS/07.24/0542</t>
  </si>
  <si>
    <t>ABJ/DIR/EKS/07.24/0543</t>
  </si>
  <si>
    <t>ABJ/DIR/EKS/07.24/0544</t>
  </si>
  <si>
    <t>Pekerjaan Rehabilitasi Bak Sedimentasi (Program 44162) dan Penggantian Cyclo Drive Flocullator (Program 44123) di IPA Pulogadung</t>
  </si>
  <si>
    <t>Tanggapan Surat BPM No 672/S/DIR/BPM/IV/24 perihal Kebutuhan Upgrade / Modifikasi Kapasitas Hoist Crane</t>
  </si>
  <si>
    <t>Pengiriman Risalah Rapat Pre Construction Meeting Periode 01 – 07 Juli 2024</t>
  </si>
  <si>
    <t>Gangguan Koneksi SCADA di IPA Pejompongan I tanggal 13 Juli 2024</t>
  </si>
  <si>
    <t>Project</t>
  </si>
  <si>
    <t>Dessy</t>
  </si>
  <si>
    <t>ABJ/DIR/EKS/07.24/0545</t>
  </si>
  <si>
    <t>ABJ/DIR/EKS/07.24/0546</t>
  </si>
  <si>
    <t>ABJ/DIR/EKS/07.24/0547</t>
  </si>
  <si>
    <t>ABJ/DIR/EKS/07.24/0548</t>
  </si>
  <si>
    <t>Shop Drawing Proyek Rehabilitasi untuk 33 Program</t>
  </si>
  <si>
    <t>Pengiriman Lanjutan Ke-8 Dokumen Desain Akhir Program Rehabilitasi Terkait Perjanjian Brownfield - Tahun 2024 Tahap 2</t>
  </si>
  <si>
    <t>Pembaharuan Detail Engineering Design (DED) Program Rehabilitasi Tahun 2024</t>
  </si>
  <si>
    <t>Permohonan Perubahan Metode Lerja pada Pekerjaan Pemasangan Pipa Air Bersih SPAM Jatiluhur I Hilir di Sempadan Banjir Kanal Timur Jl. Kol. Sugiono – Pondok Kopi Jakarta Timur</t>
  </si>
  <si>
    <t>ABJ/DIR/EKS/07.24/0549</t>
  </si>
  <si>
    <t>ABJ/DIR/EKS/07.24/0550</t>
  </si>
  <si>
    <t>Undangan FAT SDS dan Transformator Distribusi SPAM Buaran 3 Hulu</t>
  </si>
  <si>
    <t>Shop Drawing SPAM Jatiluhur Hilir – JDU JDB JDL + SR Jl Pluit Raya</t>
  </si>
  <si>
    <t>ABJ/DIR/EKS/07.24/0551</t>
  </si>
  <si>
    <t>Kerusakan Insidentil Peralatan Produksi IPA Pejompongan 1 (Sensor Turbidity)</t>
  </si>
  <si>
    <t>ABJ/DIR/EKS/07.24/0552</t>
  </si>
  <si>
    <t>ABJ/DIR/EKS/07.24/0554</t>
  </si>
  <si>
    <t>Manager Gas &amp; LNG Asset Management PT. Pertamina</t>
  </si>
  <si>
    <t>ABJ/DIR/EKS/07.24/0555</t>
  </si>
  <si>
    <t>Surat Pemberitahuan Kejadian Longsor Turap Kali jatikramat</t>
  </si>
  <si>
    <t>ABJ/DIR/EKS/07.24/0556</t>
  </si>
  <si>
    <t>ABJ/DIR/EKS/07.24/0557</t>
  </si>
  <si>
    <t>Tanggapan atas Notulen Rapat Pam Jaya tanggal 17 Juli 2024 (BIM)</t>
  </si>
  <si>
    <t>Revisi dari surat sebelumnya ABJ 0530</t>
  </si>
  <si>
    <t>IT/Compliance</t>
  </si>
  <si>
    <t>Aminudin/Andriani</t>
  </si>
  <si>
    <t>Revisi rencana pembelian lisensi BIM</t>
  </si>
  <si>
    <t>Kronologi Kejadian Longsor Turap Kali Jatikramat</t>
  </si>
  <si>
    <t>Pemberitahuan hasil test pit</t>
  </si>
  <si>
    <t>Kronologi kerusakan insidental peralatan produksi IPA Pejompongan I</t>
  </si>
  <si>
    <t>Permohonan persetujuan PAM JAYA terhadap dokumen shop drawing</t>
  </si>
  <si>
    <t>Penyampaian dokumen Desain Akhir Program Rehabilitasi Perjanjian Brownfield Tahap 2 - 2024</t>
  </si>
  <si>
    <t>Kronologi kejadian gangguan koneksi SCADA di IPA Pejompongan I</t>
  </si>
  <si>
    <t>Pengiriman MoM</t>
  </si>
  <si>
    <t>Penyampaian penjelasan pekerjaan rehabilitasi di IPA Pulogadung</t>
  </si>
  <si>
    <t>Penjelasan Kegiatan Uji Coba Operasi Sistem VSD Pompa Distribusi Pejompongan 2</t>
  </si>
  <si>
    <t>Penyampaian pekerjaan rehabilitasi IPA Pejompongan I</t>
  </si>
  <si>
    <t>Telah dibalas oleh KPI dengan nomor surat SRT-150/INFRAS/KPI-SPAM-JAKARTA/07/2024</t>
  </si>
  <si>
    <t>telah dibalas oleh PAM JAYA dengan nomor surat e-20939/KM.02.07</t>
  </si>
  <si>
    <t>telah dibalas oleh PAM JAYA dengan nomor surat e-21061/KM.02.07</t>
  </si>
  <si>
    <t>Telah dibalas oleh PAMJAYA dengan nomor surat SRT-143/INFRAS/KPI-SPAM-JAKARTA/07/2024</t>
  </si>
  <si>
    <t>Penyampaian ABJ terhadap Shop Drawing Proyek Rehabilitasi untuk 33 Program</t>
  </si>
  <si>
    <t>ABJ/DIR/EKS/07.24/0553</t>
  </si>
  <si>
    <t>Penyampaian Gambar Keadaan Terpasang (As Built Drawing) Program 20157</t>
  </si>
  <si>
    <t>Penyampaian ABD untuk Program Rehabilitasi 20157</t>
  </si>
  <si>
    <t>Tanggapan atas Surat PAM Jaya No. e-17845/KM.03.00 perihal Teguran Penerapan K3 pada Pekerjaan Jaringan Perpipaan di Citra Garden City</t>
  </si>
  <si>
    <t>ABJ telah menindaklanjuti seluruh temuan inspeksi PAM JAYA di Proyek Karian Serpong</t>
  </si>
  <si>
    <t>Strategi Pengawasan Proyek PT. Air Bersih Jakarta</t>
  </si>
  <si>
    <t>Penjelasan atas Surat No. S-809/KPP.0401/2024 tanggal 10 Juli 2024 tentang Permintaan Data</t>
  </si>
  <si>
    <t>Permohonan pengajuan perubahan metode dari rencaan Microtunneling ke Metode Open Cut (Galian Terbuka)</t>
  </si>
  <si>
    <t>e-21468/KM.02.28</t>
  </si>
  <si>
    <t>PAM JAYA menyetujui pengecualian untuk kondisi gangguan tersebut sehingga ABJ tidak dikenakan denda terkait pekerjaan rehabilitasi</t>
  </si>
  <si>
    <t>Balasan surat No.ABJ/ DIR/ EKS/07.24/0517 dan No.ABJ/ DIR/ EKS/07.24/0518</t>
  </si>
  <si>
    <t>e-21466/PM.01.00</t>
  </si>
  <si>
    <t>Metode Pemasangan Sambungan Rumah 
Electrofusion</t>
  </si>
  <si>
    <t>Balasan Surat No. ABJ/ DIR/ EKS/05.23/0196 Tanggal 19 Mei 2024 Perihal Tanggapan Atas Standar Teknis Sambungan Rumah</t>
  </si>
  <si>
    <t>Metode pelaksanaan sambungan rumah MI/ ABJ agar menggunakan electrofusion</t>
  </si>
  <si>
    <t>081/BLLS/DIR/VII/2024</t>
  </si>
  <si>
    <t>BLLS</t>
  </si>
  <si>
    <t>Penyampaian strategi pengawasan proyek ABJ</t>
  </si>
  <si>
    <t>Tindak Lanjut Strategi Pengawasan Proyek PT Air Bersih Jakarta</t>
  </si>
  <si>
    <t>Balasan surat ABJ/DIR/EKS/07.24/0552</t>
  </si>
  <si>
    <t>ABJ/DIR/EKS/07.24/0558</t>
  </si>
  <si>
    <t>ABJ telah menindaklanjuti 21 temuan K3</t>
  </si>
  <si>
    <t>Tanggapan atas Surat PAM JAYA No. e-20645/KM.02.28 tentang Hasil Inspeksi K3 dan Housekeeping di Intake Banjir Kanal Tanggal 19 Juni 2024</t>
  </si>
  <si>
    <t>Danty</t>
  </si>
  <si>
    <t>Konfirmasi PAMJAYA terhadap penebangan pohon di area IPA Buaran</t>
  </si>
  <si>
    <t xml:space="preserve">Persetujuan PAM JAYA terhadap usulan dokumen shop drawing </t>
  </si>
  <si>
    <t>Permohonan persetujuan PAM JAYA terhadap BAST penerimaan hasil pekerjaan rehabilitasi</t>
  </si>
  <si>
    <t>Rencana pelaksanaan galian starting pit</t>
  </si>
  <si>
    <t>Penyampaian ABJ terhadap ABD dan persetujuan BAST dari PAMJAYA</t>
  </si>
  <si>
    <t>Rencana pekerjaan rehabilitasi program 21172, 21174, 44204, 44267A, 11084, 21180, 43387 dan 43417</t>
  </si>
  <si>
    <t>Hasil survey pelaksanaan tes rendam resevoir B</t>
  </si>
  <si>
    <t>Rencana Pekerjaan Rehabilitasi Program 42311, 42317 dan 42318</t>
  </si>
  <si>
    <t>Permohonan Data dan Dokumen Pendukung Sambungan Listrik IPA Buaran 3 dan Intake</t>
  </si>
  <si>
    <t>Permohonan Konfirmasi dan Verifikasi Laporan Pengujian Kementrian Kesehatan BB Binomika</t>
  </si>
  <si>
    <t>Pengiriman Risalah Rapat Pre Construction Meeting Program Rehabilitasi Periode 8 – 14 Juli 2024</t>
  </si>
  <si>
    <t>Shop Drawing SPAM Karian Serpong – Hilir – JDU JDB JDL + SR</t>
  </si>
  <si>
    <t>Permohonan penggunaan area lokasi IPA Buaran untuk kegiatan Perayaan HUT Kemerdekaan RI ke 79, Tanggal 17 Agustus 2024</t>
  </si>
  <si>
    <t>Pemberitahuan Uji Pengoperasian Pekerjaan Rehabilitasi Program 44096, 44073, 43406, 43355, 44078, 44003, 44139, 44148</t>
  </si>
  <si>
    <t>Pembaharuan Rencana Anggaran Biaya (“RAB”) Konsultan DED Paket Timur &amp; Barat - SPAM Hilir Proyek Greenfield 2024</t>
  </si>
  <si>
    <t>Tanggapan Atas Hasil Review KPI Terhadap Dokumen Desain Akhir Program Rehabilitasi Tahun 2024 – Tahap 2</t>
  </si>
  <si>
    <t>ABJ/DIR/EKS/07.24/0561</t>
  </si>
  <si>
    <t>ABJ/DIR/EKS/07.24/0562</t>
  </si>
  <si>
    <t>ABJ/DIR/EKS/07.24/0563</t>
  </si>
  <si>
    <t>ABJ/DIR/EKS/07.24/0564</t>
  </si>
  <si>
    <t>ABJ/DIR/EKS/07.24/0566</t>
  </si>
  <si>
    <t>ABJ/DIR/EKS/07.24/0567</t>
  </si>
  <si>
    <t>ABJ/DIR/EKS/07.24/0568</t>
  </si>
  <si>
    <t>ABJ/DIR/EKS/07.24/0569</t>
  </si>
  <si>
    <t>ABJ/DIR/EKS/07.24/0570</t>
  </si>
  <si>
    <t>Kepala Balai Besar Laboratorium Kesehatan (BBLK) Jakarta  Kementerian Kesehatan BB Binomika</t>
  </si>
  <si>
    <t>Pembaharuan DED dan RAB Trunk Main Buaran 3 Hilir – Jalur P2 (Jatiwaringin – Pangkalan Jati) &amp; S3 (HEK)</t>
  </si>
  <si>
    <t>ABJ/DIR/EKS/07.24/0571</t>
  </si>
  <si>
    <t>ABJ/DIR/EKS/07.24/0572</t>
  </si>
  <si>
    <t>Danny L</t>
  </si>
  <si>
    <t>Novi F</t>
  </si>
  <si>
    <t>Wahyu</t>
  </si>
  <si>
    <t>Aji Saptaji</t>
  </si>
  <si>
    <t>e-21670/KM.00.03</t>
  </si>
  <si>
    <t>Tanggapan Pemodelan Desain Akhir Pekerjaan Greenfield Infill PC PC 055,147, 150, 151, dan 153</t>
  </si>
  <si>
    <t>Desain Akhir pekerjaan Greenfield dapat dilanjutkan ABJ dengan catatan serta penyampaian kembali hasil perbaikan 
modelling Desain Akhir Pekerjaan Greenfield</t>
  </si>
  <si>
    <t xml:space="preserve"> e-21673/KU.00.01</t>
  </si>
  <si>
    <t>Balasan Surat ABJ No.ABJ/DIR/EKS/07.24/0505 tanggal 3 Juli 2024 perihal
Desain Akhir PC SPAM Jatiluhur Hilir – Tahap Keempat (PC 055)</t>
  </si>
  <si>
    <t>e-21671/KM.00.03</t>
  </si>
  <si>
    <t>e-21668/KM.00.00</t>
  </si>
  <si>
    <t>ABJ diminta untuk melaksanakan penyusunan Desain Akhir Proyek Greenfield pekerjaan pemasangan jaringan pipa distribusi dan sambungan baru berdasarkan basic engineering design dan base model</t>
  </si>
  <si>
    <t>e-21605/KM.03.04</t>
  </si>
  <si>
    <t>PAM JAYA tidak dapat menyetujui Pekerjaan dengan pertimbangan dan alasan bahwa disrupsi atau gangguan terhadap Fasilitas Produksi Eksisting</t>
  </si>
  <si>
    <t>Surat ABJ No.0558</t>
  </si>
  <si>
    <t>Saptaji</t>
  </si>
  <si>
    <t>Persetujuan Desain Akhir Pekerjaan Rehabilitasi Bulan Juni 2024</t>
  </si>
  <si>
    <t>Pekerjaan Rehabilitasi Cyclical Maintenance 2024 disetujui Desain Akhir-nya dan dapat diproses dengan rincian:
1. Sebanyak 81 (delapan puluh satu) Pekerjaan Rehabilitasi Tahun 2024 Revisi 01
2. Sebanyak 6 (enam) Pekerjaan Rehabilitasi Tahun 2024 Tahap 2
Penyampaian jadwal pelaksanaan masing-masing pekerjaan kepada PAM JAYA dan KPI selambat- lambatnya 5 (lima) hari kerja setelah diterimanya Surat
ini.</t>
  </si>
  <si>
    <t>ABJ/DIR/EKS/07.24/0579</t>
  </si>
  <si>
    <t>ABJ/DIR/EKS/07.24/0575</t>
  </si>
  <si>
    <t>Penyampaian Laporan Keuangan Per Kuartal Unaudited Periode Kuartal 2 Tahun 2024</t>
  </si>
  <si>
    <t>ABJ/DIR/EKS/07.24/0574</t>
  </si>
  <si>
    <t>Tanggapan Hasil Pemodelan Desain Akhir Pekerjaan Greenfield Infill Sambungan Baru Regional Barat &amp; Selatan</t>
  </si>
  <si>
    <t>Perlu dilakukan perbaikan pada modelling Desain Akhir Greenfield Infill Sambungan Baru</t>
  </si>
  <si>
    <t>SRT-144/INFRAS/KPI-SPAM-JAKARTA/07/2024</t>
  </si>
  <si>
    <t>Tanggapan atas Surat ABJ No. ABJ/DIR/EKS/05.24/0414 tentang DED dan RAB SPAM Buaran 3 Hilir</t>
  </si>
  <si>
    <t>KPI meminta ABJ untuk melengkapi salinan :
a. Surat Komando Daerah Militer Jaya/Jayakarta Nomor B/2342/IX/2023 tanggal 14 Sept perihal Persetujuan Izin Pemasangan Pipa Air Bersih;
b. BA Peninjauan Lapangan tgl 8Maret 2024 yang ditandatangani oleh PAM JAYA, ABJ, Bestindo, perwakilan RW 06;
c. Surat Permohonan warga RW 06.</t>
  </si>
  <si>
    <t>SRT-163/INFRAS/KPI-SPAM-JAKARTA/07/2024</t>
  </si>
  <si>
    <t>Tanggapan atas Surat ABJ No. ABJ/DIR/EKS/04.49/0329 tentang Implementasi Keputusan Direksi PAM JAYA No. 69/2024</t>
  </si>
  <si>
    <t>Laporan Pengawasan dan Laporan Perkembangan Proyek Kuartal 2 Tahun 2024</t>
  </si>
  <si>
    <t>ABJ/DIR/EKS/07.24/0576</t>
  </si>
  <si>
    <t>Gangguan Operasional Pompa Distribusi No 3 yang berdampak kepada pembacaan Online analyzer kualitas turbidity (kekeruhan) Clean water HACH IPA Pejompongan 2</t>
  </si>
  <si>
    <t>ABJ/DIR/EKS/07.24/0577</t>
  </si>
  <si>
    <t>Penyampaian permintaan pemindahan asset pasir ex- rehabilitasi filter IPA Pejompongan 1 dan 2 ke IPA Pulogadung</t>
  </si>
  <si>
    <t>ABJ/DIR/EKS/07.24/0578</t>
  </si>
  <si>
    <t>Pemberitahuan Uji Komisioning Proyek SPAM Buaran 3 Hulu – Pekerjaan Pemindahan Aset Material PAM JAYA</t>
  </si>
  <si>
    <t>Attachment</t>
  </si>
  <si>
    <t>ABJ/DIR/EKS/07.24/0580</t>
  </si>
  <si>
    <t>Peminjaman Asset Surplus Pompa Backwash IPA Pejompongan II</t>
  </si>
  <si>
    <t>KPI meminta ABJ untuk menindaklanjuti dan dapat mengimplementasi Keputusan Direksi PAM JAYA Nomor 69 Tahun 2024 tentang Standar Spesifikasi Teknis Peralatan Pekerjaan Jaringan Perpipaan sesuai dengan surat PAM JAYA No. 5120/KM.02.18 26 Feb 2024</t>
  </si>
  <si>
    <t>SRT-165/INFRAS/KPI-SPAM-JAKARTA/07/2024</t>
  </si>
  <si>
    <t>Hasil Pemeriksaan dan Tanggapan atas Surat ABJ No. ABJ/DIR/EKS/06.24/0445 tentang Tambahan Detail Engineering Design (DED) SPAM Buaran 3 Hulu</t>
  </si>
  <si>
    <t>Penyampaian hasil pemeriksaan dokumen DED SPAM Buaran 3 Hulu agar ABJ dapat mendetailkan pada gambar jenis kabel yang digunakan</t>
  </si>
  <si>
    <t>SRT-166/INFRAS/KPI-SPAM-JAKARTA/07/2025</t>
  </si>
  <si>
    <t>Lanjutan Hasil Pemeriksaan dan Tanggapan atas Surat ABJ No. ABJ/DIR/EKS/06.24/0475 tentang Shop Drawing Proyek Rehabilitasi</t>
  </si>
  <si>
    <t>1) Paket 35 - Kode 35277 - IPA Buaran (terkirim)
2) Paket 43 - Kode 43375 - IPA Pulogadung (terkirim)
3) Paket 37 - Kode 37293 - IPA Buaran (scr teknis dapat ditindaklanjut)
4) Paket 37 - Kode 37294 - IPA Pulogadung (scr teknis dapat ditindaklanjut (Lampiran 2&amp;3)</t>
  </si>
  <si>
    <t>SRT-167/INFRAS/KPI-SPAM-JAKARTA/07/2026</t>
  </si>
  <si>
    <t>Hasil Pemeriksaan dan Tanggapan atas Surat ABJ No. ABJ/DIR/EKS/06.24/0480 tentang Shop Drawing Buaran 3 Hulu</t>
  </si>
  <si>
    <t>Shop Drawing SPAM Buaran 3 Hulu - Pipa Air Baku  STA 0+000~STA 8+037 telah sesuai secara teknis dan dapat ditindaklanjuti</t>
  </si>
  <si>
    <t>SRT-168/INFRAS/KPI-SPAM-JAKARTA/07/2027</t>
  </si>
  <si>
    <t>Hasil Pemeriksaan dan Tanggapan Surat ABJ No. ABJ/DIR/EKS/06.24/0485 tentang As Built Drawing Proyek Rehabilitasi</t>
  </si>
  <si>
    <t>1) Paket 33 - 33248 - IPA Pulogadung (Gambar yg dilampirkan agar sesuai dengan RAB pelaksanaan dan sesuai dengan lapangan
2) Paket 18 - 18149 s.d 18151 - IPA Buaran (pada gambar front view agar ditambahkan dimensi panel dan detail sensor GMS, pada gambar inside view agar ditambahkan terminal)
3) Paket 18 - 18153 - IPA Buaran (gambar single line diagram scada ditambah cloud)
4) Paket 20 - 20155 - IPA Pulogadung (gambar single line diagram scada ditambah cloud)
5) Paket 02 - 02015 - IPA Pulogadung (Gambar layout LCP pompa grit removal agar ditambah detail jenis IP dan gambar wiring control lcp alum agar diseimbangkan tebal font dan simbol gambar)</t>
  </si>
  <si>
    <t>SRT-171/INFRAS/KPI-SPAM-JAKARTA/07/2028</t>
  </si>
  <si>
    <t>Hasil Pemeriksaan dan Tanggapan atas Surat ABJ No. ABJ/DIR/EKS/06.24/0490 tentang DED dan RAB Sambungan Baru Buaran 3 Hilir</t>
  </si>
  <si>
    <t>DED sambungan baru SPAM Buaran 3 Hilir - JL Bhexman telah sesuai secara teknis dan dapat ditindaklanjuti</t>
  </si>
  <si>
    <t>Telah dibalas oleh KPI dengan nomor surat SRT-171/INFRAS/KPI-SPAM-JAKARTA/07/2025</t>
  </si>
  <si>
    <t>e-21820/KM.00.03</t>
  </si>
  <si>
    <t>Pengembalian MVVSD Pinjam Pakai Milik ABJ di CDC</t>
  </si>
  <si>
    <t>1) Jadwal pelepasan/pengambilan peralatan MVVSD milikABJ yang telah selesai dipinjam pakai oleh PAM JAYA
2) Rencana pemasangan peralatan MVVSD baru milik PAM JAYA akan dilakukan pada minggu ke empat bulan juli 2024</t>
  </si>
  <si>
    <t>PAM JAYA meminta MI/ ABJ terkait realisasi pelaksanaan pekerjaan offtake Semanan (B037) agar selesai sampai dengan commissioning test, selambat-lambatnya sebelum tanggal 30 Agustus 2024</t>
  </si>
  <si>
    <t>ABJ melakukan identifikasi atas kepemilikan tanah pada lokasi proyek Jl. Kolonel Sugiono – Pondok Kopi (“Pembangunan Jaringan Jatiluhur Paket A.2.2”) dan menyampaikan informasi kepada PAM JAYA dalam waktu dekat. Arahan PAM JAYA kepada ABJ mengenai Pembangunan Jaringan Jatiluhur Paket A.2.2 baru dapat dilakukan setelah Informasi di dapatkan</t>
  </si>
  <si>
    <t>Surat Tanggapan PT Air Bersih Jakarta No.: ABJ/DIR/EKS/07.24/0531 Perihal Pekerjaan Rehabilitasi Flow Meter Distribusi IPA Pejompongan 1 (Program 31241), Line Jakarta 1 DN 900, Line Jakarta 2 DN 900, Line Kuningan DN 1000, dan Line Senayan DN 400 di IPA Pejompongan 1 (“Surat ABJ 0531”)</t>
  </si>
  <si>
    <t>e-22019/KM.00.03</t>
  </si>
  <si>
    <t>Tanggapan Pemodelan Desain Akhir
Pekerjaan Greenfield SPAM Pesanggrahan
Hilir dan SPAM Ciliwung Hilir</t>
  </si>
  <si>
    <t>1) Penambahan pada laporan modeling;
2) Perbaikan pada modeling desain akhir pekerjaan SPAM Ciliwung Hilir</t>
  </si>
  <si>
    <t>Revisi lampiran surat PAM JAYA  e-21673/KU.00.01</t>
  </si>
  <si>
    <t>e-22236/KU.00.01</t>
  </si>
  <si>
    <t>Tanggapan Desain Akhir Pekerjaan Greenfield Jaringan Pipa Untuk Sambungan Baru</t>
  </si>
  <si>
    <t>ABJ untuk mengirim penyampaian jadwal pelaksanaan masing-masing pekerjaan kepada PAM JAYA dan KPI selambat-lambatnya 5 (lima) hari kerja setelah diterimanya surat ini</t>
  </si>
  <si>
    <t>SRT-181/INFRAS/KPI-SPAM-JAKARTA/07/2024</t>
  </si>
  <si>
    <t>Penyampaian Laporan Bulanan Periode Maret 2024 dan April 2024 Konsultan Pengawas Independen Sistem Penyediaan Air Minum DKI Jakarta - Revisi 01</t>
  </si>
  <si>
    <t>e-22461/KM.00.03</t>
  </si>
  <si>
    <t xml:space="preserve">Realisasi Investasi Perjanjian Brownfield
&amp; Perjanjian Greenfield </t>
  </si>
  <si>
    <t xml:space="preserve">Pada perjanjian Induk bahwa Investasi pada tahun 2024 Rp.262,024 Miliar sedangkan progress kumulatif Proyek Rehabilitasi (Brownfield) pada Kuartal 1 Tahun 2024 adalah Rp. 7.592.235.706, sedangkan belum ada progres kumulatif program investasi Proyek Konstruksi (Greenfield) pada Kuartal 1 tahun 2024 (Rp 0).
Info dan tindaklanjut dari ketidaktercapaian investasi, serta penyimpangan kemajuan pekerjaan </t>
  </si>
  <si>
    <t>ABJ/DIR/EKS/07.24/0506</t>
  </si>
  <si>
    <t>Tanggapan surat PAM JAYA No.e-18435/KM.02.25</t>
  </si>
  <si>
    <t xml:space="preserve">Penyampaian data </t>
  </si>
  <si>
    <t>Persetujuan PAM Jaya dalam waktu dekat</t>
  </si>
  <si>
    <t>Persetujuan dari Menteri Lingkungan Hidup tgl 6 Juni 2024</t>
  </si>
  <si>
    <t>PMP</t>
  </si>
  <si>
    <t xml:space="preserve">Permohonan konfirmasi tertulis terkait analisis mikrobiologi yang dilakukan BBLK </t>
  </si>
  <si>
    <t>Dokumen pendukung untuk sambungan baru listrik (KTP penanggungjawab, NPWP, SIUP, Company Profile, surat permohonan)</t>
  </si>
  <si>
    <t>Meminta strategi pengawasan proyek</t>
  </si>
  <si>
    <t>RAB konsultan Barat dan Timur digabung menjadi satu dengan nilai yang lebih kecil</t>
  </si>
  <si>
    <t>Justifikasi dan pembaharuan 18 dokumen desain akhir paket 44</t>
  </si>
  <si>
    <t>DED RAB untuk S001, B019, B016</t>
  </si>
  <si>
    <t>Penyampaian DED untuk persetujuan PAM</t>
  </si>
  <si>
    <t xml:space="preserve">Usulan untuk memindahkan ke IPA PG sebagai media untuk meratakan permukaan tanah diatas reservoir IPA </t>
  </si>
  <si>
    <t>Permohonan peminjaman 1 unit pomba backwash dari tgl 1 Agustus sd 31 Oktober</t>
  </si>
  <si>
    <t>pembuangan tanah ke rorotan</t>
  </si>
  <si>
    <t>project sedang berjalan</t>
  </si>
  <si>
    <t>dibahas dalam amandemen PKS</t>
  </si>
  <si>
    <t>sudah dilakukan pembahasan</t>
  </si>
  <si>
    <t>sudah uji pengoperasian</t>
  </si>
  <si>
    <t xml:space="preserve">Ahmad Fandhi
Siswo
</t>
  </si>
  <si>
    <t>Kategori Surat</t>
  </si>
  <si>
    <t>Laporan Bulanan</t>
  </si>
  <si>
    <t>Denda</t>
  </si>
  <si>
    <t>Tagihan</t>
  </si>
  <si>
    <t>MoM</t>
  </si>
  <si>
    <t>Spesifikasi Teknis/Metode Kerja</t>
  </si>
  <si>
    <t>Surat Tanggapan : ABJ/DIR/EKS/07.24/0572</t>
  </si>
  <si>
    <t>SRT-172/INFRAS/KPI-SPAM-JAKARTA/07/07</t>
  </si>
  <si>
    <t>Hasil pemeriksaan DED Program Rehabilitasi Paket 44 (Program 44033) dapat ditindaklanjuti</t>
  </si>
  <si>
    <t>Tanggapan dan Hasil Pemeriksaan Pembaharuan Dokumen Desain Akhir Program Rehabilitasi Tahun 2024 - Surat ABJ No. ABJ/DIR/EKS/05.24/0421</t>
  </si>
  <si>
    <t>SRT-176/INFRAS/KPI-SPAM-JAKARTA/07/2024</t>
  </si>
  <si>
    <t>Hasil Pemeriksaan dan Tanggapan atas surat ABJ ABJ/DIR/EKS/07.24/0505 tentang Desain Akhir PC SPAM Jatiluhur Hilir - Tahap Keempat</t>
  </si>
  <si>
    <t>Agar ABJ dapat memperbaiki DED sesuai Risalah Rapat point 17, 18 dan 20</t>
  </si>
  <si>
    <t>SRT-177/INFRAS/KPI-SPAM-JAKARTA/07/07</t>
  </si>
  <si>
    <t>Tanggapan Atas Surat ABJ No. ABJ/DIR/EKS/07.24/0509 tentang Kendala Pemasangan Sambungan Baru (Sambungan Rumah)</t>
  </si>
  <si>
    <t>1) Agar ABJ dapat menyampaikan mitigasi/rencana tindaklanjut terhadap permasalahan Sambungan Baru (SR) yang muncul berikut dengan target penyelesaiannya
2) Agar ABJ dan PAM JAYA melakukan diskusi lebih lanjut terkait kendala tsb sehingga target jangka waktu dapat terpenuhi</t>
  </si>
  <si>
    <t>SRT-178/INFRAS/KPI-SPAM-JAKARTA/07/07</t>
  </si>
  <si>
    <t>Tanggapan Atas Surat ABJ No. ABJ/DIR/EKS/07.24/0533 tentang Pemberitahuan Pembongkaran Pagar Lapangan, Pekerjaan Galian Starting Pit dan Penempatan Steel Pipe &amp; Aksesoris di Lapangan Bola di IPA Buaran</t>
  </si>
  <si>
    <t>1) Terlampir layout akses masuk dan layout penempatan material pipa yang diparaf oleh KPI
2) Agar ABJ dapat memastikan pemasangan pipa steel inlet WTP dan [ipa air baku STA 8+037 dapat berjalan sesuai skedul</t>
  </si>
  <si>
    <t>SRT-182/INFRAS/KPI-SPAM-JAKARTA/07/2024</t>
  </si>
  <si>
    <t>Tanggapan Atas Surat ABJ No.ABJ/DIR/EKS/07.24/0548 tentang Perubahan Metode Kerja pada Pekerjaan Pemasangan Pipa Air Bersih SPAM Jatiluhur 1 Hilir di Sempadan Banjir Kanal Timur Jl. Kol Sugiono-Pondoj Kopi Jakarta Timur</t>
  </si>
  <si>
    <t>1) Agar ABJ melampirkan salinan surat izin pada surat permohonan perubahan metode kerja;
2) Agar menjadi perhatian bagi ABJ bahwa penggunaan metode Open cut (Galian terbuka) akan menimbulkan risiko terhadap instalasi lain (kabel telkom, PLN);
3) ABJ harus memastikan telah memperoleh izin dari pihak selaku pemilik kabel;
4) Agar ABJ melampirkan justifikasi teknis perubahan metode dari Microtunneling ke metode Open Cut</t>
  </si>
  <si>
    <t>e-22402/KM.03.04</t>
  </si>
  <si>
    <t>Standar Desain Teknis Jembatan Pipa Pekerjaan Greenfield</t>
  </si>
  <si>
    <t>Tindaklanjut dari perencanaan jembatan pipa pekerjaan greenfield (5 point)</t>
  </si>
  <si>
    <t>e-22337/PP.00.05</t>
  </si>
  <si>
    <t>e-22301/PA-01.04</t>
  </si>
  <si>
    <t>Serah Terima Bangunan Gedung Kantor RW 04 Kelurahan Margahayu (Buaran 3 Hulu)</t>
  </si>
  <si>
    <t>1) Uji Komisioning Bangunan Baru Gedung Kantor RW 04 Kelurahan Margahayu dinyatakan LOLOS;
2) Permohonan pengajuan serah terima Bangunan Baru dapat ditindaklanjuti dengan melakukan pembongkaran terhadap bangunan eksisting gedung kantor RW 04</t>
  </si>
  <si>
    <t>Dibalas KPI SRT-176/INFRAS/KPI-SPAM-JAKARTA/07/2024</t>
  </si>
  <si>
    <t>Dibalas KPI SRT-172/INFRAS/KPI-SPAM-JAKARTA/07/07</t>
  </si>
  <si>
    <t>Dibalas KPI SRT-177/INFRAS/KPI-SPAM-JAKARTA/07/07</t>
  </si>
  <si>
    <t>Dibalas KPI SRT-178/INFRAS/KPI-SPAM-JAKARTA/07/07</t>
  </si>
  <si>
    <t>dibalas KPI SRT-182/INFRAS/KPI-SPAM-JAKARTA/07/2024</t>
  </si>
  <si>
    <t>Incoming Open</t>
  </si>
  <si>
    <t>Outgoing Open</t>
  </si>
  <si>
    <t>ABJ/DIR/EKS/07.24/0581</t>
  </si>
  <si>
    <t>ABJ/DIR/EKS/07.24/0582</t>
  </si>
  <si>
    <t>ABJ/DIR/EKS/07.24/0583</t>
  </si>
  <si>
    <t>ABJ/DIR/EKS/07.24/0584</t>
  </si>
  <si>
    <t>ABJ/DIR/EKS/07.24/0585</t>
  </si>
  <si>
    <t>ABJ/DIR/EKS/07.24/0586</t>
  </si>
  <si>
    <t>ABJ/DIR/EKS/07.24/0587</t>
  </si>
  <si>
    <t>ABJ/DIR/EKS/07.24/0588</t>
  </si>
  <si>
    <t>Penyampaian Shop Drawing SPAM Buaran 3 Hulu – Unit Proses Piping And Instrument WTP</t>
  </si>
  <si>
    <t>Rencana Anggaran Biaya (RAB) SPAM Jatiluhur Hilir – Konsultan BNBA</t>
  </si>
  <si>
    <t>Permohonan Bantuan Sosialisasi atas Pekerjaan di Area Kelurahan Rawamangun (Paket B3)</t>
  </si>
  <si>
    <t>Laporan Kegiatan Proyek SPAM Buaran 3 Hulu Periode Juni 2024 (Laporan Harian, Mingguan, dan Bulanan)</t>
  </si>
  <si>
    <t>Pencairan Deposito</t>
  </si>
  <si>
    <t>ABJ/DIR/EKS/07.24/0589</t>
  </si>
  <si>
    <t>OCBC</t>
  </si>
  <si>
    <t>BTN</t>
  </si>
  <si>
    <t>Bank CCB</t>
  </si>
  <si>
    <t>ABJ/DIR/EKS/07.24/0590</t>
  </si>
  <si>
    <t>ABJ/DIR/EKS/07.24/0591</t>
  </si>
  <si>
    <t>ABJ/DIR/EKS/07.24/0592</t>
  </si>
  <si>
    <t>ABJ/DIR/EKS/07.24/0593</t>
  </si>
  <si>
    <t>Penerapan K3 di Proyek</t>
  </si>
  <si>
    <t>Azzam</t>
  </si>
  <si>
    <t>Pemberitahuan Uji Komisioning SPAM Jatiluhur Hilir – Upgrade Pumping Station IBP Halim</t>
  </si>
  <si>
    <t>Laporan Harian, Mingguan, dan Bulanan Kegiatan Proyek SPAM Jatiluhur Hilir Pekerjaan Trunkmain Connection 630mm Jl Dakota Raya Periode Januari &amp; Februari 2024</t>
  </si>
  <si>
    <t>Bank INA</t>
  </si>
  <si>
    <t>Rencana Anggaran Biaya (RAB) Sambungan Rumah Adhoc Tahun 2023</t>
  </si>
  <si>
    <t>Rencana Anggaran Biaya (RAB) Sambungan Rumah Adhoc Tahun 2024</t>
  </si>
  <si>
    <t>Pengganti surat 0560</t>
  </si>
  <si>
    <t>Pengganti surat 0559</t>
  </si>
  <si>
    <t>Pemberitahuan Uji Pengoperasian Pekerjaan Rehabilitasi Program 25194, 35276, 35279, 30238</t>
  </si>
  <si>
    <t>Permintaan Penjelasan Terkait Progress Online Analizer</t>
  </si>
  <si>
    <t>Surat Peringatan ke-1 Program 21177 Penggantian Valve di Banjir Kanal di IPA Pejompongan 1</t>
  </si>
  <si>
    <t>PT BPM</t>
  </si>
  <si>
    <t>Tindak Lanjut Hasil Inspeksi Pemeliharaan Asset Instrument, Elektrikal, Mekanikal di Intake Banjir Kanal</t>
  </si>
  <si>
    <t>Temuan Atas Pekerjaan BPM (Termasuk Yang Dilakukan Subkontraktor BPM)</t>
  </si>
  <si>
    <t>Perawatan Peralatan Produksi IPA Buaran (pulsator no 7 &amp; 8)</t>
  </si>
  <si>
    <t>Pembaharuan RAB Sambungan Baru Infil Perluasan Jaringan</t>
  </si>
  <si>
    <t>Pemberitahuan Uji Pengoperasian Pekerjaan Rehabilitasi Paket 11 Program 11083 dan Paket 44 Program 44206 &amp; 44219</t>
  </si>
  <si>
    <t>Laporan Bulanan Kualitas Air Baku dan Air Curah Periode Juli 2024</t>
  </si>
  <si>
    <t>PT Infratama Yakti</t>
  </si>
  <si>
    <t>Pekerjaan Konsultan DED Cyclical</t>
  </si>
  <si>
    <t>Pekerjaan Konsultan DED Network</t>
  </si>
  <si>
    <t>Permintaan Diskusi Terkait Perbedaan Tanggal Field Activity (FA) Mobile</t>
  </si>
  <si>
    <t>Penyampaian Gambar Keadaan Terpasang (As Built Drawing) Program 30228, 35275, 35278, 43409, 44023, 44127</t>
  </si>
  <si>
    <t>Lurah Pondok Bambu</t>
  </si>
  <si>
    <t>Pemberitahuan dan Permohonan Ijin Pelaksanaan Pekerjaan Pemasangan Pipa di Area Kelurahan Pondok Bambu</t>
  </si>
  <si>
    <t>Lurah Duren Sawit</t>
  </si>
  <si>
    <t>Pemberitahuan dan Permohonan Ijin Pelaksanaan Pekerjaan Pemasangan Pipa di Area Kelurahan Duren Sawit</t>
  </si>
  <si>
    <t>Pemberitahuan dan Permohonan Ijin Pelaksanaan Pekerjaan Pemasangan Pipa di Area Kelurahan Cipinang Besar Selatan</t>
  </si>
  <si>
    <t>Lurah Cipinang Besar Selatan</t>
  </si>
  <si>
    <t>Pemberitahuan dan Permohonan Ijin Pelaksanaan Pekerjaan Pemasangan Pipa di Area Kelurahan Cipinang Muara</t>
  </si>
  <si>
    <t>Lurah Cipinang Muara</t>
  </si>
  <si>
    <t>Tagihan Air Curah Periode Juli 2024</t>
  </si>
  <si>
    <t>Shop Drawing SPAM Buaran 3 Hulu &amp; Pipa Air Baku – Support Facilities Gudang GS, Workshop GS dan Workshop QC</t>
  </si>
  <si>
    <t>Shop Drawing Proyek Rehabilitasi Program 44051, 44054, 44032, 09070, 42328, 43386</t>
  </si>
  <si>
    <t>Penyampaian Pembaharuan Shop Drawing SPAM Buaran 3 Hulu – Support Facilities Reservoir A dan B (Revisi 01)</t>
  </si>
  <si>
    <t>Permohonan Izin Penebangan Pohon Terkait Pembangunan Gardu PLN di Area IPA Buaran 3</t>
  </si>
  <si>
    <t>Penerapan K3 di Proyek (Inspeksi tgl 1 dan 3 Agustus 2024)</t>
  </si>
  <si>
    <t>Pemberitahuan Uji Pengoperasian Paket 08 – Rehabilitasi Sipil Buaran</t>
  </si>
  <si>
    <t>Pemberitahuan Uji Pengoperasian Paket 42 Program 42329</t>
  </si>
  <si>
    <t>Pemberitahuan Uji Pengoperasian Paket 21 Program 21164</t>
  </si>
  <si>
    <t>Lurah Kelurahan Rawamangun</t>
  </si>
  <si>
    <t>Lurah Keluharan Jatinegara</t>
  </si>
  <si>
    <t>Lurah Kelurahan Jati</t>
  </si>
  <si>
    <t>e-23096/KM.00.03</t>
  </si>
  <si>
    <t>Tanggapan atas Surat ABJ No. ABJ/DIR/EKS/06.24/0436 Perihal Kajian Rekomendasi Meter Air</t>
  </si>
  <si>
    <t>3595/HP.00.13/EKST/VII/2024</t>
  </si>
  <si>
    <t>Tuntutan Ganti Rugi atas Biaya Perbaikan Kerusakan Pipa PAM JAYA ukuran diameter 200mm Akibat dampak Pekerjaan Proyek SPAM PIPA PAM JAYA 1600mm oleh pihak PT Air Bersih Jakarta di Jl. Raya Kalimalang depan Komplek KPAD Kelurahan Cipinang Melayu</t>
  </si>
  <si>
    <t>Permintaan ganti rugi PAM JAYA sebesar Rp51.875.550</t>
  </si>
  <si>
    <t>4050/KM.00.02/EKST/VIII/2024</t>
  </si>
  <si>
    <t>Realisasi Investasi Perjanjian Brownfield TW II 2024</t>
  </si>
  <si>
    <t>Pemenuhan kewajiban penyelesaian Cyclical Maintenance carry over 2023 pada bulan September 2024 dan penyelesaian Cyclical Maintenance tahun 2024 pada bulan Desember 2024</t>
  </si>
  <si>
    <t>SRT-179/INFRAS/KPI-SPAM-JAKARTA/07/2024</t>
  </si>
  <si>
    <t>Hasil Pemeriksaan dan Tanggapan atas surat ABJ No. ABJ/DIR/EKS/07.24/0533 tentang Shop Drawing Jatiluhur Hilir</t>
  </si>
  <si>
    <t>Hasil pemeriksaan dokumen Shop Drawing SPAM Jatiluhur Hilir - Upgrade Pumping Station CDC dan Upgrade Pumping Station IBP Halim dengan catatan :
1) Pompa CDC: Diperbaiki
2) Panel CDC : Sesuai
3) Grounding CDC : Diperbaiki
4) Panel IBP Halim: Sesuai
5) Grounding IBP Halim : Diperbaiki</t>
  </si>
  <si>
    <t>Dibalas KPI SRT-184</t>
  </si>
  <si>
    <t>Di balas PAM JAYA e-23096/KM.00.03</t>
  </si>
  <si>
    <t>Level 3</t>
  </si>
  <si>
    <t>Level 2</t>
  </si>
  <si>
    <t>Level 1</t>
  </si>
  <si>
    <t>Durasi Keterlambatan</t>
  </si>
  <si>
    <t>Durasi Deadline</t>
  </si>
  <si>
    <t>Perlu dibalas dengan tenggat waktu (max 7 hari)</t>
  </si>
  <si>
    <t>Perlu dibalas dengan tenggat waktu (Max 14 hari)</t>
  </si>
  <si>
    <t>Perlu dibalas dengan tenggat waktu (Max 30 hari)</t>
  </si>
  <si>
    <t>Incoming</t>
  </si>
  <si>
    <t>Outgoing</t>
  </si>
  <si>
    <t>1) Total Surat</t>
  </si>
  <si>
    <t>Level Status</t>
  </si>
  <si>
    <r>
      <t xml:space="preserve">Persetujuan
</t>
    </r>
    <r>
      <rPr>
        <sz val="11"/>
        <color theme="1"/>
        <rFont val="Lucida Sans"/>
        <family val="2"/>
      </rPr>
      <t xml:space="preserve">1.	Mengacu pada Surat, Surat KPI SRT-026, Surat KPI SRT-070, dan Surat KPI SRT-077, dokumen desain akhir pekerjaan Greenfield dapat diproses oleh ABJ ke tahap selanjutnya dengan Spesifikasi pekerjaan mengacu pada Lampiran 9 Perjanjian Greenfield, lokasi pekerjaan sebagai berikut:
-	SPAM Karian Serpong Hilir - JDU JDB JDL+SR, Pesing Gadog, Jl. Pesing Gadog RT 08/06, Kel. Kedoya Utara (Kode Proyek 24ABJ.NINKARB006.2JE);
-	SPAM Karian Serpong Hilir - JDU JDB JDL+SR, PT Multi Amerta Sinergi, Jl. Surya Utama Raya (Kode Proyek 24ABJ.NINKARB006.6JE);
-	SPAM Buaran III Hilir - JDU JDB JDL+SR PC 145-2, Jl. Kapin Raya (Kode Proyek 24ABJ.NINBUR145.2JP); dan
-	SPAM Karian Serpong Hilir - JDU JDB JDL + SR, Jl. Raya Duri Kosambi, Jl. Raya Duri Kosambi (24ABJ.NINKARB014.5JE)
2.	Sambungan baru dalam pekerjaan ini merupakan bagian dari Lampiran 20 Perjanjian Greenfield, dengan target 1.092.254 sambungan;
3.	Sebagai bagian dari project Greenfield, pemasangan sambungan rumah pada pekerjaan ini menggunakan metode electrofusion sesuai dengan standar teknis yang berlaku di PAM JAYA;
4.	Apabila terdapat perubahan teknis di lapangan, agar dituangkan dalam shop drawing yang menjadi bagian dari Program Konstruksi; dan
5.	Berdasarkan poin- poin diatas dan persetujuan Desain Akhir Pekerjaan Greenfield pekerjaan JDU, JDB, JDL + SR, PAM JAYA meminta ABJ mengirimkan data pendukung sebagai berikut: a. File SHP/KMZ yang memuat informasi nama proyek, lokasi proyek, kode proyek, nilai pekerjaan dan rencana jumlah SR (bangunan Non Pelanggan); b. Peta sebaran lokasi proyek-proyek perluasan jaringan pelanggan; c. Data pendukung dapat disampaikan melalui surat elektronik ke: SekretariatProyekBundling@pamjaya.co.id </t>
    </r>
  </si>
  <si>
    <t>Durasi (Hari)</t>
  </si>
  <si>
    <t>Incoming Closed</t>
  </si>
  <si>
    <t>e-23349/KM.00.03</t>
  </si>
  <si>
    <t>1) pelaksanaan konstruksi Jalan Tol Ruas Semanan - Sunter di Kelurahan Kebon Kosong (Seksi C Kelapa Gading - Grogol dijadwalkan pada bulan Juli 2024 s/d Desember 2026, dimana status pembangunan saat ini dalam tahap pembebasan lahan dan persiapan konstruksi;
2) ABJ diminta untuk segera melakukan revisi terhadap desain (DED) pekerjaan Infill Kebon Kosong C04 yang terdampak trase pembangunan jalan tol</t>
  </si>
  <si>
    <t>Tanggapan Desain Akhir Pekerjaan Greenfield SPAM Jatiluhur Hilir Infill Kebon Kosong C04</t>
  </si>
  <si>
    <t>e-23106/KM.02.28</t>
  </si>
  <si>
    <t>Tanggapan atas Surat ABJ/DIR/EKS/07.24/0541 tentang Pekerjaan Rehabilitasi Bak Sedimentasi (Program 44162) dan Penggantian Cyclo Drive Flokulator (Program 44123) di IPA Pulogadung</t>
  </si>
  <si>
    <t>1) Membuat rencana jadwal perbaikan lebih cepat dari jadwal yang sudah ditentukan, sehingga dipastikan tidak akan mengganggu suplai air minum kepada pelanggan; dan
2) Memastikan dosis bahan kimia yang tepat untuk penggunaan zat koagulan sebagai upaya pencegahan terhadap kemungkinan terjadinya kenaikan turbidity air baku akibat dampak dari dimulainya musim hujan pada bulan Agustus 2024 sehingga produksi air dapat berlangsung sesuai dengan target kualitas dan kuantitas yang ditetapkan.</t>
  </si>
  <si>
    <t>Dibalas PAM JAYA e-23106/KM.02.28</t>
  </si>
  <si>
    <t>e-23104/KM.02.16</t>
  </si>
  <si>
    <t xml:space="preserve">Permintaan Dokumen Bukti Pemenuhan Asuransi Sesuai Ketentuan Dokumen Perjanjian Kerja Sama </t>
  </si>
  <si>
    <t>Penyampaian :
1. Keseluruhan salinan polis asuransi yang di persyaratakan sesuai ketentuan dalam Dokumen Perjanjian Kerja Sama; dan
2. Salinan tanda terima atau pernyataan dari penanggung asuransinya yang membuktikan pembayaran premi tahunan atas polis asuransi dan penambahan atau konfirmasi bahwa premi tersebut tidak tertunggak.</t>
  </si>
  <si>
    <t>-Surat KPI yang ditujukan ke PAM JAYA
- meminta ABJ utk mengajukan skematik diagram BIM beserta peralatannya
- meminta ABJ utk menyampaikan BOQ RAB utk pekerjaan BIM
- menyampaikan lingkup kerja vendor serta peralatan yg dijamin dan disuplai oleh vendor, dan peralatan diluar lingkup peralatan yang dijamin dan disuplai vendor yg akan menjadi aset PAM JAYA
- meminta ABJ utk memastikan bahwa penyedia sistem BIM memberikan pelayanan pelatihan, jaminan purna jual baik jasa maupun suku cadang
- meminta ABJ utk menyampaikan spesifikasi teknis dan peralatan2 yg disuplai oleh vendor
- meminta ABJ utk memastikan peruntukan peralatan dan spesifikasi BIM sesuai dengan personil yg bekerja langsung scr aktif utk sistem BIM
- meminta ABJ utlk memastikan peralatan dan spesifikasi BIM yg diajukan saat ini utk personil dan proyek yg sesuai peruntukannya</t>
  </si>
  <si>
    <t>1) ABJ perlu menyiapkan Key Performance Indicators (KPI) dalam menentukan teknologi atau vendor
2) ABJ bertanggung jawab penuh atas pemenuhan seluruh spesifikasi teknis sebagaimana yang tertulis dalam Dokumen Proposal Teknis PT Moya Indonesia
ABJ diminta untuk memberikan perbandingan kepatuhan teknis produk meter air yang diajukan oleh ABJ terhadap SNI 2547:2019 dan SNI 2547:2008</t>
  </si>
  <si>
    <t>PAM JAYA meminta kepada MI/ ABJ untuk mengirimkan rencana perbaikan dalam hasil temuan inspeksi selambat-lambatnya dalam waktu 14 (empat belas) hari kalender setelah surat ini diterima</t>
  </si>
  <si>
    <t>Inspeksi</t>
  </si>
  <si>
    <t>Pekerjaan Greenfield yang disebutkan pada Lampiran 1 (terlampir) dapat diproses oleh ABJ ke tahap pelaksanaan konstruksi;
Untuk DED pekerjaan, ABJ diminta untuk menyampaikan jadwal pelaksanaan pekerjaan kepada PAM JAYA dan KPI selambat lambatnya 5 (lima) hari kerja setelah diterima Surat ini</t>
  </si>
  <si>
    <t>K3</t>
  </si>
  <si>
    <t>BIM</t>
  </si>
  <si>
    <t>Komisioning/Pengoperasian</t>
  </si>
  <si>
    <t xml:space="preserve">Usulan nomor program yang diambil dari nomor program teratas Penamaan tetap penggabungan
Diperlukan konfirmasi ABJ bahwa: tidak ada perubahan nilai RAB; lingkup pekerjaan; bobot pekerjaan; uji pengoperasian dianggap selesai bila berdasarkan uraian pekerjaan pd nomor program </t>
  </si>
  <si>
    <t xml:space="preserve">Shop Drawing Pipa Air Baku STA 7+000 ~ STA 8+000 dan Pipa Air Baku STA 3+950 ~ STA 5+150 Dapat ditindaklanjuti secara teknis, terdapat, catatan  minor yang perlu diperbaiki (catatan terlampir pada gambar). </t>
  </si>
  <si>
    <t>PAM JAYA menyimpulkan bahwa kondisi-kondisi yang disebutkan ABJ masih dalam kuasa ABJ sehingga perhitungan denda kegagalan kinerja tetap dikenakan</t>
  </si>
  <si>
    <t>Pengadaan</t>
  </si>
  <si>
    <t>1. Berdasarkan Risalah Rapat tanggal 17 Januari 2024 dan Surat PAM JAYA No. 3040/KM.01.11 Tanggal 1 Februari 2024 bahwa kriteria desain jaringan pipa untuk kecepatan aliran (velocity) adalah 0,6-2,5 m/detik dan faktor perhitungan untuk Q puncak adalah1,5 sesuai dengan Lampiran 9 Spesifikasi Desain dan Teknis PKS Greenfield.
2.Merujuk Surat KPI bahwa hasil analisa hidrolis jaringan pipa dengan menggunakan software (WaterGems) untuk lokasi Paket 3 dan Paket 4 Kebon Kosong (Revisi 3) menunjukkan bahwa pipa dengan diameter 63 mm masih dapat digunakan sesuai dengan standar minimal diameter pipa yang tercantum dalam PKS.
3. Bahwa ABJ telah melakukan revisi modeling sesuai dengan kriteria desain yang tercantum pada Lampiran 9 Spesifikasi Desain dan Teknis PKS Greenfield dan disimpulkan dari hasil modeling tersebut pipa JDL/retikulasi dapat menggunakan ukuran diameter 63 mm, yang dituangkan dalam Risalah Rapat Review Modeling dan DED Jatiluhur hilir Kebon Kosong Paket 3 &amp; 4 Tanggal 21 Februari 2024.
4. Berdasarkan hal-hal di atas, kami meminta ABJ untuk segera menyelesaikan Revisi DED dengan prioritas pelaksanaan Kontruksi pada paket 3 terlebih dahulu.</t>
  </si>
  <si>
    <t>ABD 13131 - 13133, 13134 - 13136, 14138, 42306 sudah sesuai secara teknis</t>
  </si>
  <si>
    <t>Pengecualian Denda</t>
  </si>
  <si>
    <t>Investigasi</t>
  </si>
  <si>
    <t>SRT-184/INFRAS/KPI-SPAM-JAKARTA/07/2025</t>
  </si>
  <si>
    <t>Hasil Pemeriksaan dan Tanggapan Atas Surat ABJ No. ABJ/DIR/EKS/07.24/0550 tentang Shop Drawing Jatiluhur Hilir</t>
  </si>
  <si>
    <t>1) Terlampir hasil pemeriksaan Shop Drawing SPAM Jatiluhur Hilir - JDU JDB JDL + SR Jl Pluit Raya;
2) Terkait desain jembatan dengan menggunakan metode ramset agar dapat mengacu pada pembahasan reviu desain dan perhitungan perencanaan jembatan pipa tanggal 24 Juli 2024;
3) Agar ABJ dapat memperbaiki Dokumen Shop Drawing Jl Pluit Raya.</t>
  </si>
  <si>
    <t>SRT-173/INFRAS/KPI-SPAM-JAKARTA/07/2025</t>
  </si>
  <si>
    <t>Tanggapan dan Hasil Pemeriksaan Pembaharuan Dokumen Desain Akhir Program Rehabilitasi Tahun 2024 - Surat ABJ No. ABJ/DIR/EKS/06.24/0476</t>
  </si>
  <si>
    <t>Hasil Pemeriksaan DED :
Paket 44 (44065) : Dapat ditindaklanjut
Paket 44 (44210) : Ditambahkan detail jenis kabel yang digunakan &amp; gambar box panel</t>
  </si>
  <si>
    <t>Tanggapan dan Hasil Pemeriksaan Pembaharuan Dokumen Desain Akhir Program Rehabilitasi Tahun 2024 - Surat ABJ No. ABJ/DIR/EKS/05.24/0416</t>
  </si>
  <si>
    <t>Hasil pemeriksaan DED :
Paket 44 (44032) : Dapat ditindaklanjut
Paket 44 (44149) : Kode program berbeda judul DED nya (harap dilengkapi, dicek kembali gambar no 3 &amp; 4. pipa mana yang flexible?, agar ditambah gambar detail sistem chain blok kapasitas 2 ton</t>
  </si>
  <si>
    <t>SRT-174/INFRAS/KPI-SPAM-JAKARTA/07/2026</t>
  </si>
  <si>
    <t>SRT-175/INFRAS/KPI-SPAM-JAKARTA/07/2027</t>
  </si>
  <si>
    <t>Tanggapan dan Hasil Pemeriksaan Pembaharuan Dokumen Desain Akhir Program Rehabilitasi Tahun 2024 - Surat ABJ No. ABJ/DIR/EKS/06.24/0438</t>
  </si>
  <si>
    <t>Hasil Pemeriksaan DED :
Paket 44 (44039, 44018, 44146) : dapat ditindaklanjut
Paket 44 ( (44200) : Masih proses review KPI</t>
  </si>
  <si>
    <t>SRT-183/INFRAS/KPI-SPAM-JAKARTA/07/2028</t>
  </si>
  <si>
    <t>Hasil Pemeriksaan Dokumen Desain Akhir Program Rehabilitasi Tahun 2024 Tahap 2 Lanjutan ke-4</t>
  </si>
  <si>
    <t>Hasil pemeriksaan Desain Akhir Program Rehabilitasi terkait Perjanjian Brownfield Tahun 2024 Tahap 2 Lanjutan ke 4 sebanyak 31 program</t>
  </si>
  <si>
    <t>Permintaan Dokumen Pendukung Uji Mutu Beton Proyek Buaran 3 Hulu</t>
  </si>
  <si>
    <t>ABJ untuk memfasilitasi dan mengirim dokumen pendukung Uji Mutu Beton untuk Buaran 3 Hulu : Reservoir B, Warehouse PAM JAYA, Warehouse ABJ, STP, Gedung Klorin, Gedung SDS, Gedung Soda Ash, Plat Bed Filter</t>
  </si>
  <si>
    <t>BA</t>
  </si>
  <si>
    <t>Permohonan Percepatan Tanggapan PAM JAYA Terhadap Usulan DED Proyek SPAM Buaran 3 Hilir Jalur P1, P1a, dan P2</t>
  </si>
  <si>
    <t>Undangan</t>
  </si>
  <si>
    <t>Komisioning/pengoperasian</t>
  </si>
  <si>
    <t>Insiden</t>
  </si>
  <si>
    <t>Keterlambatan Project</t>
  </si>
  <si>
    <t>Peringatan</t>
  </si>
  <si>
    <t>Keuangan</t>
  </si>
  <si>
    <t>SRT-185/INFRAS/KPI-SPAM-JAKARTA/07/2029</t>
  </si>
  <si>
    <t>Outgoing Closed</t>
  </si>
  <si>
    <t>Informasi Progres Pemasangan dan Perubahan Metode Kerja Pemasangan Jaringan Pipa Air Bersih di Perumahan Citra 8</t>
  </si>
  <si>
    <t>Pembaharuan Calendar of Event Tahun 2024</t>
  </si>
  <si>
    <t>Permintaan Pembayaran Ganti Rugi Akibat Dampak Pekerjaan Pemasangan Pipa Jalur P1 Jl Raya Kalimalang Depan Komplek KPAD</t>
  </si>
  <si>
    <t>Pengiriman ke-4 Tanggapan atas Surat PAM JAYA No. 905/KM.02.18 Perihal Hasil Reviu Dokumen Revisi Desain Akhir Proyek Percepatan Rehabilitasi Tahun 2023</t>
  </si>
  <si>
    <t>Penyampaian Laporan Bulanan Kegiatan Pelaksanaan Proyek Brownfield dan Greenfield Periode Juli 2024</t>
  </si>
  <si>
    <t>Pemberitahuan Pelaksanaan Pekerjaan Rehabilitasi  Accelator IPA Pejompongan 1</t>
  </si>
  <si>
    <t>Pembaharuan Shop Drawing SPAM Buaran 3 Hulu &amp; Pipa Air Baku (Revisi 01)</t>
  </si>
  <si>
    <t>Pembaharuan Data Terkait Program Rehabilitasi 2024 (Paket 44)</t>
  </si>
  <si>
    <t>Shop Drawing Infill AB Duren Sawit dan SPAM Buaran 3 – JDU JDB JDL + SR PC 145-2</t>
  </si>
  <si>
    <t>Pembaharuan Shop Drawing Cyclical Maintenance - Penyempurnaan Sistem Netralisir (Program 18152)</t>
  </si>
  <si>
    <t>Pengiriman ke-2 Tanggapan Atas Hasil Review PAM dan KPI Terhadap Dokumen Desain Akhir Program Rehabilitasi Tahun 2024 – Tahap 2</t>
  </si>
  <si>
    <t>Rencana Pekerjaan</t>
  </si>
  <si>
    <t>MoM 8-14 Juli 2024</t>
  </si>
  <si>
    <t>Penggunaan area IPA Buaran untuk Perayaan Kemerdekaan RI</t>
  </si>
  <si>
    <t>Uji pengoperasian program 44096, 44073, 43406, 43355, 44078, 44003, 44139, 44148</t>
  </si>
  <si>
    <t>Penyampaian tindak lanjut Insidentil Peralatan Produksi IPA Pejompongan 1</t>
  </si>
  <si>
    <t>Kronologi insiden peralatan Pejompongan 1</t>
  </si>
  <si>
    <t>Penyampaian laporan keuangan Kuartal 2</t>
  </si>
  <si>
    <t>Penyampaian laporan proyek Kuartal 2</t>
  </si>
  <si>
    <t>Penyampaian gangguan pompa distribusi no 3 Pejompongan 2</t>
  </si>
  <si>
    <t>Uji Komisioning Buaran 3 Hulu Pemindahan aset material PAM Jaya</t>
  </si>
  <si>
    <t>Shop drawing buaran 3 hulu unit proses piping dan instrument WTP</t>
  </si>
  <si>
    <t>RAB Jatiluhur Hilir Konsultan BNBA</t>
  </si>
  <si>
    <t>Laporan proyek buaran 3 hulu Juni 2024</t>
  </si>
  <si>
    <t>Uji Komisioning Jatiluhur Hilir upgrade pumping IBP halim</t>
  </si>
  <si>
    <t>Laporan proyek Jatiluhur Hilir Jl Dakota Raya Januari Feb 2024</t>
  </si>
  <si>
    <t>Pemberitahuan Uji pengoperasian</t>
  </si>
  <si>
    <t>Progress online analizer</t>
  </si>
  <si>
    <t>Surat Peringatan program 21177 Pejompongan 1</t>
  </si>
  <si>
    <t>Tindak lanjut inspeksi aset instrument, elektrikal, mekanikal Intake Banjir Kanal</t>
  </si>
  <si>
    <t>Temuan pekerjaan BPM</t>
  </si>
  <si>
    <t>Pemberitahuan uji pengoperasian</t>
  </si>
  <si>
    <t>Laporan bulanan air baku &amp; curah</t>
  </si>
  <si>
    <t>Diskusi perbedaan tanggal FA</t>
  </si>
  <si>
    <t>Penyampaian ABD</t>
  </si>
  <si>
    <t>Permohonan izin pemangan pipa</t>
  </si>
  <si>
    <t>Tagihan Air Curah</t>
  </si>
  <si>
    <t>Penyampaian shop drawing</t>
  </si>
  <si>
    <t>Permohonan izin penebangan pohon</t>
  </si>
  <si>
    <t>Progress pemasangan dan perubahan metode kerja perpipaan</t>
  </si>
  <si>
    <t>Pembayaran ganti rugi pemasangan pipa Komplek KPAD</t>
  </si>
  <si>
    <t>Pengiriman revisi Desain Akhir</t>
  </si>
  <si>
    <t>Laporan bulanan proyek BF GF</t>
  </si>
  <si>
    <t>Pemberitahuan rehabilitasi accelator IPA</t>
  </si>
  <si>
    <t>Pembaharuan data program rehabilitasi</t>
  </si>
  <si>
    <t>Skema BIM pada proyek bundling</t>
  </si>
  <si>
    <t>Pembaharuan Calendar of Event Tahun 2025</t>
  </si>
  <si>
    <t>Penyampaian revisi Desain Akhir</t>
  </si>
  <si>
    <t>Produksi/Project</t>
  </si>
  <si>
    <t>Lokasi</t>
  </si>
  <si>
    <r>
      <rPr>
        <b/>
        <sz val="11"/>
        <color theme="1"/>
        <rFont val="Lucida Sans"/>
        <family val="2"/>
      </rPr>
      <t xml:space="preserve">Persetujuan </t>
    </r>
    <r>
      <rPr>
        <sz val="11"/>
        <color theme="1"/>
        <rFont val="Lucida Sans"/>
        <family val="2"/>
      </rPr>
      <t>dokumen desain akhir karian serpong hilir gombol paya dan citra 23ABJ.NINKARB020.12 tapping golden palm (dari P037) 23ABJ.NINKARB020.13 Pergudangan 198 (pipa JBD, JDL, SR) NIN23KABB020.14 tapping citra 8 (pipa JDU)</t>
    </r>
  </si>
  <si>
    <t>SPAM Hilir</t>
  </si>
  <si>
    <t>Pejompongan 2</t>
  </si>
  <si>
    <t>ABD 02003 secara teknis dapat ditindaklanjuti
42401 dan 42402 perlu ada perbaikan, catatan KPI terlampir pada gambar</t>
  </si>
  <si>
    <t>Buaran 2</t>
  </si>
  <si>
    <t>Shop Drawing :
43347, 43348, 43351, 43352, 43365, 43369, 43371, 43376, 43405 agar diperbaiki
43372, 43377, 43382 dapat diterima secara teknis</t>
  </si>
  <si>
    <t>Banjir Kanal</t>
  </si>
  <si>
    <t>Hasil Uji</t>
  </si>
  <si>
    <t>Jadwal Pekerjaan</t>
  </si>
  <si>
    <t>Buaran 1</t>
  </si>
  <si>
    <t>DED RAB Karian Serpong</t>
  </si>
  <si>
    <t>Diskusi</t>
  </si>
  <si>
    <t>Shop Drawing untuk: Jl Bahagia, PergUndangan 198, Permata Buana 07&amp;08, H8,L8D5,D6,D7,D7A&amp;D12, Klingkit Raya,Pesing koneng, Andrew surya</t>
  </si>
  <si>
    <t>MoM PCM</t>
  </si>
  <si>
    <t xml:space="preserve">Uji Komisioning </t>
  </si>
  <si>
    <t>Uji Komisioning</t>
  </si>
  <si>
    <t>Laporan proyek buaran 3 hulu Mei 2024</t>
  </si>
  <si>
    <t>Laporan Bulanan Jatiluhur Hilir</t>
  </si>
  <si>
    <t>Undangan FAT Buaran 3 Hulu</t>
  </si>
  <si>
    <t>SRT-188/INFRAS/KPI-SPAM-JAKARTA/08/2024</t>
  </si>
  <si>
    <t>Hasil Pemeriksaan dan Tanggapan atas Surat ABJ No. ABJ/DIR/EKS/07.24/0545 tentang Shop Drawing Proyek Rehabilitasi</t>
  </si>
  <si>
    <t>Hasil pemeriksaan shop drawing proyek 24, 03, 37, 44, 12, 32</t>
  </si>
  <si>
    <t>SRT-190/INFRAS/KPI-SPAM-JAKARTA/07/2024</t>
  </si>
  <si>
    <t>Hasil Pemeriksaan dan Tanggapan atas Surat ABJ No. ABJ/DIR/EKS/04.24/0267 tentang As Built Drawing Proyek Rehabilitasi Lanjutan ke-2</t>
  </si>
  <si>
    <t>Hasil pemeriksaan ABD Rehabilitasi paket 42 Paket 2, 40, 42</t>
  </si>
  <si>
    <t>SRT-189/INFRAS/KPI-SPAM-JAKARTA/08/2024</t>
  </si>
  <si>
    <t>Hasil pemeriksaan dokumen ABD paket 9, 30 dan 42</t>
  </si>
  <si>
    <t>SRT-191/INFRAS/KPI-SPAM-JAKARTA/08/2024</t>
  </si>
  <si>
    <t>Hasil Pemeriksaan dan Tanggapan atas Surat ABJ No. ABJ/DIR/EKS/04.24/0294 tentang As Built Drawing Proyek Rehabilitasi</t>
  </si>
  <si>
    <t>Hasil pemeriksaan dokumen ABD paket 30 dan 35</t>
  </si>
  <si>
    <t>SRT-192/INFRAS/KPI-SPAM-JAKARTA/08/2024</t>
  </si>
  <si>
    <t>Hasil Pemeriksaan dan Tanggapan atas Surat ABJ No. ABJ/DIR/EKS/05.24/0348 tentang As Built Drawing Proyek Rehabilitasi</t>
  </si>
  <si>
    <t>Hasil pemeriksaan ABD Proyek Rehabilitasi Paket 35 (35277) agar dilengkapi hasil BA Mutual Check 100 lengkap dengan lampiran RAB/BOQ dan backup rincian volume serta lampiran spektek peralatan</t>
  </si>
  <si>
    <t>SRT-193/INFRAS/KPI-SPAM-JAKARTA/08/2024</t>
  </si>
  <si>
    <t>Lanjutan Hasil Pemeriksaan dan Tanggapan atas Surat ABJ No. ABJ/DIR/EKS/05.24/0398 tentang As Built Drawing Proyek Rehabilitasi</t>
  </si>
  <si>
    <t>Hasil pemeriksaan dokumen ABD Rehabilitasi paket 22 (22181) agar dilengkapi dengan hasil BA Mutual Check (MC) 100 lengkap dengan lampiran RAB/BOQ dan backup rincian volume serta lampiran spektek peralatan</t>
  </si>
  <si>
    <t>SRT-194/INFRAS/KPI-SPAM-JAKARTA/07/2024</t>
  </si>
  <si>
    <t>Lanjutan Hasil Pemeriksaan dan Tanggapan atas Surat ABJ No. ABJ/DIR/EKS/06/24/0485 tentang As Built Drawing Proyek Rehabilitasi</t>
  </si>
  <si>
    <t>Hasil pemeriksaan dokumen ABD Paket 18 (18149-18151, 18153), 20 (20155), 02 (02015), 21 (21162, 21173) dan 30 (30230)
Hasil pemeriksaan dokumen ABD Rehabilitasi paket 22 (22181) agar dilengkapi dengan hasil BA Mutual Check (MC) 100 lengkap dengan lampiran RAB/BOQ dan backup rincian volume serta lampiran spektek peralatan</t>
  </si>
  <si>
    <t xml:space="preserve">	SRT-203/INFRAS/KPI-SPAM-JAKARTA/08/2024</t>
  </si>
  <si>
    <t>Hasil Pemeriksaan dan Tanggapan atas Surat ABJ No. ABJ/DIR/EKS/07.24/0582 tentang RAB Jatiluhur Hilir</t>
  </si>
  <si>
    <t>- setuju untuk survey dilakukan sesegera mungkin;
- agar konsultan perencana lebih mengutamakan hasil survey lapangan;
- waktu dan jumlah personal cukup;
- pam melakukan sosialisasi awal kpd calon pelanggan;
- terdapat 6 catatan tambahan (terlampir pada surat)
- krn 1 juta responden, disarankan dilakukan min 4 vendor</t>
  </si>
  <si>
    <t>e-23528/PP.03.02</t>
  </si>
  <si>
    <t>Penyampaian Hasil Inspeksi K3 IPA Buaran</t>
  </si>
  <si>
    <t>Temuan K3 di IPA Buaran</t>
  </si>
  <si>
    <t>Tanggapan atas Surat ABJ No. ABJ/DIR/EKS/07.24/0508 Perihal Tanggapan atas Surat PAM JAYA Nomor e-17144-KM.02.28 Terkait Tindak Lanjut Inspeksi QC Material Pipa DCI ND 1800 mm Proyek SPAM Buaran 3</t>
  </si>
  <si>
    <t>1) ABJ memberikan konfirmasi &amp; tanggapan terkait perbedaan antara lap inspensi SGS dengan hasil inspeksi yg sudah dilakukan mengenai hasil pengukuran dimesional outside untuk pipa 1800 DCI;
2) memberi dokumen prosedur perbaikan pada kerusakan external coating dan logam</t>
  </si>
  <si>
    <t>Respond surat PAM JAYA No. e-17144/KM.02.28 &amp; E-23691/KM.02.28</t>
  </si>
  <si>
    <t>Tanggapan Desain Akhir Pekerjaan Greenfield SPAM Jatiluhur Hilir PC 055</t>
  </si>
  <si>
    <t>e-23136/KM.00.03</t>
  </si>
  <si>
    <t>Persetujuan Dokumen Desain Akhir Program Rehabilitasi Tahun 2024 Bulan Juli 2024</t>
  </si>
  <si>
    <t>1) 69 pekerjaan rehabilitaso Cyclical Maintenance 2024 disejutui desain akhirnya :
- 54 pekerjaan rehabilitasi 2024 revisi 01
- 15 pekerjaan rehabilitasi 2024 tahap 2
2) menyampaikan jadwal pelaksanaan desain akhir 5 hari kerja</t>
  </si>
  <si>
    <t>Tanggapan atas Surat PATEN No. 046/SK/FA/VIII/2024 tanggal 7 Agustus 2024</t>
  </si>
  <si>
    <t>Bapak Ervin Yuniar untuk menjadi pembicara</t>
  </si>
  <si>
    <t>Corporate</t>
  </si>
  <si>
    <t>Management</t>
  </si>
  <si>
    <t>e-23691/KM.02.28</t>
  </si>
  <si>
    <t>e-23479/KM.02.25</t>
  </si>
  <si>
    <t>Greenfield</t>
  </si>
  <si>
    <t>Jatiluhur Hilir</t>
  </si>
  <si>
    <t>- kriteria desain jaringan pipa dalam acuan kecepatan (velocity) dan faktor jam puncak agar sesuai dengan Lampiran 9 PKS Greenfield, "desain jalur pipa distribusi air minum jaringan JDU JDB kecepatan aliran dalam pipa / velocity 0.6-2.5 m/s; serta faktor perhitungan utk Q puncak = 1.5
- dalam modelling analisa hidrolis agar dilakukan penyebaran titik demand sesuai dengan kondisi dilapangan, untuk menghindari adanya segmen pipa yang tidak mengalir dalam modeling;
- Pada desain akhir yang telah disampaikan perlu dilakukan penambahan Washout pada ujung (posisi dead end) Jaringan Distribusi Bagi (JDB). Sebagai bagian dari project "Greenfield", pemasangan sambungan rumah pada project Kebon Kosong harus mengutamakan penggunaan metode electrofusion</t>
  </si>
  <si>
    <t>- Pipa DN &gt;/= (lebih dari atau sama dengan) 700 mm menggunakan jenis pipa DCIP
- ABJ diminta melampirkan pernyataan tertulis dari pabrik PT KHI dan Indal atas ketidakmampuan untuk membuat pipa sepanjang 126 m dengan spesifikasi yg telah diatur dalam PKS Greenfield (standar API-L grade B code 17.200 atau ASTM-A 106 grade B-A520 atau DIN 50049-3.1C)</t>
  </si>
  <si>
    <t>- berdasarkan paparan mingguan KPI week 39 Desember 2023 disampaikan bahwa progres Greenfield secara keseluruhan utk periode sampai tgl 31/12/23 sebesar +- 352,735 M yang mana bila dibandingkan dengan investasi sebesar 0,05%. Oleh karena itu ABJ diminta untuk memenuhi kewajiban tsb</t>
  </si>
  <si>
    <t>- persetujuan desain akhir Greenfield
- pemasangan sambungan rumah menggunakan metode electrofusion sesuai dengan standar yg berlaku di PAM JAYA
- meminta ABJ segera menyelesaikan desain akhir yg belum final serta pembangunan JDU+JDB+JDL+SR utk paket pekerjaan Citra dan PPKK Kebon Kosong (Paket 3 (C03), Paket 4 (C04), serta reservoir komunal), serta penyusunan desain akhir SPAM Jatiluhur Hilir PC 54, PC 69, PC 73, PC 74, PC 75, PC 77, PC 146, PC 148
- infill kampung sawah paket 1 PC-075 (Kode proyek: 23ABJ.NINJT075) serta paket 2 hingga paket 8 dikerjakan melalui pembiayaan sisa dana SBSN sistem hilir DKI Jakarta SPAM regional jatiluhur 1 oleh PUPR
- SPAM Karian serpong hilir - JDU+JDB+JDL+SR Jl Vikamas Tengah 4 (kode proyek 23ABJ.NINKARB016.1JE) pekerjaan konstruksi akan dilaksanakan oleh PAM JAYA
- SPAM Jatiluhur Hilir Jl Pluit Raya (kode proyek 23ABJ.NINJTP008) direvisi:
a. kecepatan aliran pada pipa distribusi &lt;0,3 m/s maka diameter 90mm diubah menjadi dia 63mm
b. Pada Detail junction DJ.06 titik input dari pipa eksisting PVC diameter 160mm dipindah ke pipa eksisting PVC Diameter 200mm, dengan tambahan aksesoris tee HDPE diameter 200mm x 200mm x 63mm;
c. Diantara DJ.06 &amp; DJ.05 menambahkan 3 Valve dan 2 Tee, guna pemasangan booster pump oleh PAM JAYA.
- Lokasi proyek Green Garden Residence (Kode Proyek: 24ABJ.NINKARBO07.1JE) dan Andrew Surya Wijaya (Kode Proyek: 24ABJ.NINKARBOO7.2JE) dikarenakan lokasi yang sama (Jl. Green Garden Residence RT 05/04, Kel. Kembangan Utara) PAM JAYA meminta ABJ menjadikan dua lokasi tersebut menjadi satu bagian
proyek, agar tidak duplikasi pekerjaan umum pada RAB
- PAM JAYA meminta ABJ mengirimkan data pendukung sebagai berikut:
a. File SHP/KMZ yang memuat informasi nama proyek, lokasi proyek, kode proyek, nilai pekerjaan dan rencana jumlah SR (bangunan Non Pelanggan);
b. Laporan hasil pemodelan jaringan pipa yang berisi ringkasan/kesimpulan hasil pemodelan;
c. Peta sebaran lokasi proyek-proyek perluasan jaringan pelanggan;
Data pendukung dapat disampaikan melalui surat elektronik ke: SekretariatProyekBundling@pamjaya.co.id</t>
  </si>
  <si>
    <t>KPI meminta dikirimkan Lampiran 18-22 PKS Greenfield</t>
  </si>
  <si>
    <t>Permintaan dokumen:
1. Pedoman penerapan manajemen resiko ABJ
2. Form analisis isu internal &amp; eksternal untuk proyek Greenfield dan BF
3. Penyesuaian format risk register
4. Form monitoring risiko dan risk register ops ABJ</t>
  </si>
  <si>
    <t>1. ABJ 0383 dan 0437 dapat diproses ke tahap selanjutnya
2. Apabila ada perubahan teknis saat MC-0 dituangkan dalam shop drawing
3. ABJ menyampaikan jadwal pelaksanaan selambatnya 5hr kerja sejak diterimanya surat ini
4. Spesifikasi teknis material dengan metode electrofusion
5. NC merupakan bagian dari Greenfield
6. ABJ agar menyampaikan data pendukung: dokumen desain akhir yg telah diperbaiki, file SHP, peta lokasi pekerjaan , soft copy dapat disampaikan melalui surat elektronik</t>
  </si>
  <si>
    <t>1) Pekerjaan Greenfield yang disebutkan pada Lampiran 1 dapat diproses oleh ABJ ke tahap pelaksanan konstruksi;
2) Untuk DED pekerjaan yang telah direviu oleh PAM JAYA dan KPI, selanjutnya ABJ diminta untuk menyampakian jadwal pelaksanaan masingmasing pekerjaan kepada PAM JAYA dan KPI selambat- lambatnya 5 (lima) hari kerja</t>
  </si>
  <si>
    <t>Buaran 1 &amp; 2</t>
  </si>
  <si>
    <t xml:space="preserve">Dokumen </t>
  </si>
  <si>
    <t>SRT-209/INFRAS/KPI-SPAM-JAKARTA/09/2024</t>
  </si>
  <si>
    <t>Tanggapan atas Surat ABJ No. ABJ/DIR/EKS/08.24/0623 tentang Perubahan Metode Kerja Pemasangan Jaringan Pipa Air Bersih di Perumahan Citra 8</t>
  </si>
  <si>
    <t>berdasarkan surat ABJ 0623, perubahan metode dari manual boring ke open cut dapat dilaksanakan dengan catatan :
1) pelaksanaan open cut dapat izin PAM JAYA dan developer citra 8;
2) memperhatikan aspek K3
3) menghindari penumpukkan galian tanah di sekitar proyek
ABJ agar menyampaikan gambar desain dan perubahan biaya metode open cut</t>
  </si>
  <si>
    <t>Daftar Program</t>
  </si>
  <si>
    <t>COE</t>
  </si>
  <si>
    <t>Kirim Hardcopy</t>
  </si>
  <si>
    <t>done</t>
  </si>
  <si>
    <t>Pembaharuan Detail Engineering Design (DED) Program Rehabilitasi Paket 44 (Program 44149)</t>
  </si>
  <si>
    <t>Tanggapan Atas Surat PAM JAYA No e-19991/KM.02.25 Terkait Desain Akhir Pipa Offtake Semanan</t>
  </si>
  <si>
    <t>Tanggapan surat PAM e-19991</t>
  </si>
  <si>
    <t>Pembaharuan DED Program 44149</t>
  </si>
  <si>
    <t>Permohonan Fasilitasi ke Polres Kota Bekasi Terkait Pemasangan Pipa Air Baku</t>
  </si>
  <si>
    <t>Pemberitahuan Pelaksanaan Pekerjaan Penggantian Pompa di Area IPA Pejompongan 1</t>
  </si>
  <si>
    <t>Tanggapan atas Surat PAM JAYA No. : e-23104/KM.02.16</t>
  </si>
  <si>
    <t>DED dan RAB Koneksi Boundary Valve (BV) Wilayah Timur dan Barat - Tahap Kedua</t>
  </si>
  <si>
    <t>Penempatan Instalasi Booster Pump</t>
  </si>
  <si>
    <t>Pengiriman Shop Drawing Add Supply Tangerang – Offtake Semanan – 23ABJ.NPPKAR037</t>
  </si>
  <si>
    <t>Pengiriman Risalah Rapat Pre Construction Meeting Program Rehabilitasi Periode 22-28 Juli 2024 dan Periode 29 Juli – 4 Agustus 2024 serta Program Buaran 3 Hilir Periode 3 Juli 2024</t>
  </si>
  <si>
    <t>Rencana Anggaran Biaya (“RAB”) SPAM Buaran 3 Hulu – Biaya Persiapan Infrastruktur Operasional Buaran 3 Hulu</t>
  </si>
  <si>
    <t>Pembaharuan DED dan RAB SPAM Jatiluhur Hilir – Reservoir Kebon Kosong Kapasitas 200 m3 (Revisi 02)</t>
  </si>
  <si>
    <t>Pembaharuan DED dan RAB Reservoir Kebon Kosong</t>
  </si>
  <si>
    <t>RAB Infrastruktur operasional B3 Hulu</t>
  </si>
  <si>
    <t>Shop Drawing Offtake Semanan</t>
  </si>
  <si>
    <t xml:space="preserve">DED RAB </t>
  </si>
  <si>
    <t>Risk Management</t>
  </si>
  <si>
    <t>Dibalas ABJ 0599</t>
  </si>
  <si>
    <t>Kategori Surat Masuk "Open"</t>
  </si>
  <si>
    <t>Penyampaian dokumen asuransi</t>
  </si>
  <si>
    <t>Penggantian pompa IPA Pejompongan 1</t>
  </si>
  <si>
    <t>DED/RAB</t>
  </si>
  <si>
    <t>SRT-214/INFRAS/KPI-SPAM-JAKARTA/08/2024</t>
  </si>
  <si>
    <t>Penyampaian Laporan Bulanan Periode Juli 2024 Konsultan Pengawas Independen Sistem Penyediaan Air Minum DKI Jakarta</t>
  </si>
  <si>
    <t>Penyampaian Laporan bulanan KPI Juli 2024</t>
  </si>
  <si>
    <t>SRT-216/INFRAS/KPI-SPAM-JAKARTA/08/2024</t>
  </si>
  <si>
    <t>Penyampaian Laporan Bulanan Periode Mei 2024 Konsultan Pengawas Independen Sistem Penyediaan Air Minum DKI Jakarta - Revisi 01</t>
  </si>
  <si>
    <t>Laporan Bulanan Mei KPI SPAM - revisi 01</t>
  </si>
  <si>
    <t>SRT-186/INFRAS/KPI-SPAM-JAKARTA/07/2024</t>
  </si>
  <si>
    <t>Hasil Pemeriksaan dan Tanggapan Atas Surat ABJ No. ABJ/DIR/EKS/07.24/0534 tentang As Built Drawing Proyek Rehabilitasi</t>
  </si>
  <si>
    <t>Hasil pemeriksaan ABD :
1) 35281, 43378, 43382 - Dilengkapi hasil BAMC 100 dengan lampiran RAB/BOQ dan backup rincian volume serta lampiran spektek peralatan</t>
  </si>
  <si>
    <t>SRT-196/INFRAS/KPI-SPAM-JAKARTA/08/2024</t>
  </si>
  <si>
    <t>Lanjutan Hasil Pemeriksaan dan Tanggapan atas Surat ABJ No. ABJ/DIR/EKS/07.24.0563 tentang As Built Drawing Proyek Rehabilitasi</t>
  </si>
  <si>
    <t>Hasil pemeriksaan ABD Paket 33 :
1) 16144 - telah terkirim pada SRT-187/INFRAS/KPI-SPAM-JAKARTA/08/2024
2) 33248 - Gambar yang tersaji sesuai dengan yang dikerjakan dilapangan dan RAB yang di kerjakan</t>
  </si>
  <si>
    <t>SRT-197/INFRAS/KPI-SPAM-JAKARTA/08/07</t>
  </si>
  <si>
    <t>Lanjutan Hasil Pemeriksaan Pembaharuan Dokumen Desain Akhir Program Rehabilitasi Tahun 2024 - Surat ABJ No. ABJ/DIR/EKS/06.24/0476</t>
  </si>
  <si>
    <t>Hasil pemeriksaan dan tangapan atas surat ABJ 0476 Review DED Cyclical Maintenance
1) 44065, 44210 - terkirim pada SRT-173/INFRAS/KPI-SPAM-JAKARTA/07/07
2) 44175 - Secara teknis dapat ditindaklanjuti</t>
  </si>
  <si>
    <t>SRT-195/INFRAS/KPI-SPAM-JAKARTA/08/2024</t>
  </si>
  <si>
    <t>Lanjutan Hasil Pemeriksaan dan Tanggapan atas Surat ABJ No. ABJ/DIR/EKS/07.24/0545 tentang Shop Drawing Proyek Rehabilitasi</t>
  </si>
  <si>
    <t>Hasil pemeriksaan terlampir pada dokumen</t>
  </si>
  <si>
    <t>SRT-199/INFRAS/KPI-SPAM-JAKARTA/08/2024</t>
  </si>
  <si>
    <t>Hasil Pemeriksaan dan Tanggapan atas Surat ABJ No. ABJ/DIR/EKS/07.24/0564 tentang Shop Drawing Karian Serpong Hilir</t>
  </si>
  <si>
    <t>Dokumen Shop Drawing SPAM Karian Serpong Hilir JDU JDB JDL SR telah sesuai secara teknis dan dapat ditindaklanjuti</t>
  </si>
  <si>
    <t>SRT-201/INFRAS/KPI-SPAM-JAKARTA/08/2024</t>
  </si>
  <si>
    <t>Hasil Pemeriksaan dan Tanggapan atas Surat ABJ No. ABJ/DIR/EKS/07.24/0571 tentang Pembaharuan DED dan RAB Buaran 3 Hiir</t>
  </si>
  <si>
    <t>DED RAB Trunk Main Buaran 3 Hilir - Jalur P2 (Jatiwaringin - Pangkalan Jati &amp; S3 (HEK) : Secara teknis dapat ditindaklanjuti dengan catatan :
1) agar ditambahkan key plan pada setiap gambar untuk menjelaskan posisi pemasangan pipa pada area keseluruhan;
2) agar ditambahkan legenda pipa pada gambar block plan;
3) agar ditambahkan legenda pipa baru dan pipa eksisting</t>
  </si>
  <si>
    <t>SRT-198/INFRAS/KPI-SPAM-JAKARTA/08/07/2024</t>
  </si>
  <si>
    <t>Hasil Pemeriksaan Pembaharuan Dokumen Desain Akhir Program Rehabilitasi Tahun 2024 - Surat ABJ No. ABJ/DIR/EKS/06.24/0547</t>
  </si>
  <si>
    <t>Hasil pemeriksaan desain akhir project bundling (terlampir)</t>
  </si>
  <si>
    <t>e-24025/KM.03.00</t>
  </si>
  <si>
    <t>Teguran Penerapan aspek Keselamatan dan Kesehatan Kerja (K3) pada proyek Rehabilitasi dan Konstruksi</t>
  </si>
  <si>
    <t>Hasil inspeksi PAM JAYA terkait K3 sebanyak 19 temuan pada proyek brownfield &amp; 61 temuan pada proyek greenfield. Pemenuhan hasil temuan dilaporkan dalam 7 hari kerja</t>
  </si>
  <si>
    <t>e-24244/KM.02.25</t>
  </si>
  <si>
    <t>Percepatan Pemasangan Pompa IBP Halim</t>
  </si>
  <si>
    <t>1) pompa baru kapasitas 1000 lps yang telah dipasang ABJ tidak akan dilakukan pemindahan sehingga pompa dilokasi IBP Halim akan menempati rencana lokasi pompa baru;
2) test commisioning secara komprehensif akan dilakukan setelah seluruh item pekerjaan selesai oleh MI/ABJ</t>
  </si>
  <si>
    <t>e-24352/PA-00.11</t>
  </si>
  <si>
    <t>Persetujuan penggunaan Area lokasi IPA Buaran untuk kegiatan Perayaan HUT Kemerdekaan RI ke 79</t>
  </si>
  <si>
    <t>Balasan ABJ 0566</t>
  </si>
  <si>
    <t>e-24493/KM.01.11</t>
  </si>
  <si>
    <t>Tanggapan Desain Akhir Perluasan Jaringan untuk Sambungan Baru Redy Ferryanto &amp; Lucky Point 2</t>
  </si>
  <si>
    <t>Balasan ABJ 0570 :
Persetujuan Perluasan Jaringan Sambungan Baru:
a. SPAM Jatiluhur Hilir JDU, JDB, JDL+SR Redy Ferryanto (Kode Proyek: 24ABJ.NINKARS001.3);
b. SPAM Karian- Serpong Hilir JDU, JDB, JDL+SR Lucky Point 2 (Kode proyek: 24ABJ.NINKARB016.6).</t>
  </si>
  <si>
    <t>Dibalas KPI SRT-186</t>
  </si>
  <si>
    <t>Dibalas SRT 197</t>
  </si>
  <si>
    <t>Dibalas SRT 195</t>
  </si>
  <si>
    <t>dibalas KPI SRT-199</t>
  </si>
  <si>
    <t>Dibalas KPI SRT-201</t>
  </si>
  <si>
    <t xml:space="preserve">1. Mengacu pada Surat KPI 084 bahwa Dokumen Desain Akhir Pekerjaan Greenfield pada lokasi SPAM Jatiluhur Hilir - New secondary &amp; tertiary pipe / infill PC 095 EZ 01, Kel. Kebon Kosong RW.05 Paket CO3 (Kode Proyek: C03/23ABJ.NINJTO95), dapat diproses oleh ABJ ke tahap selanjutnya, dimana spesifikasi pekerjaan mengacu pada Lampiran 9 Perjanjian Greenfield; 
2. Sambungan baru dalam pekerjaan ini merupakan bagian dari Lampiran 20 Perjanjian Greenfield, dengan target 1.092.254 sambungan;
3. Sebagai bagian dari project Greenfield , pemasangan sambungan rumah pada pekerjaan ini menggunakan metode electrofusion sesuai dengan standar teknis yang berlaku di PAM JAYA, Perubahan metode pemasangan pipa sambungan rumah dikarenakan kondisi lapangan, agar dituangkan dalam Berita Acara antara ABJ, KPI, dan PAM JAYA;
4. Apabila terdapat perubahan teknis di lapangan, agar dituangkan dalam shop drawing yang menjadi bagian dari Program Konstruksi; dan
5. Berdasarkan poin-poin diatas dan persetujuan Desain Akhir Pekerjaan Greenfield pekerjaan JDU, JDB, JDL + SR, maka PAM JAYA meminta ABJ untuk segera mengirimkan data pendukung sebagai berikut:  a. File SHP/ KMZ yang memuat informasi nama proyek, lokasi proyek, kode proyek, nilai pekerjaan dan rencana jumlah SR (bangunan Non Pelanggan);  b. Peta sebaran lokasi proyek-proyek perluasan jaringan pelanggan </t>
  </si>
  <si>
    <t>ABJ/DIR/EKS/08.24/0638</t>
  </si>
  <si>
    <t>Data tambahan dibalas melalui email bundling (7 Ags 2024)</t>
  </si>
  <si>
    <t>Update laporan dikirim melalui email bundling 18 Juli 2024 (Pesanggrahan) &amp; 24 Juli 2024 (Ciliwung)</t>
  </si>
  <si>
    <t>Dibalas ABJ 0635, 0630, 0626, 0569</t>
  </si>
  <si>
    <t>e-24624/KM.03.00</t>
  </si>
  <si>
    <t>Teguran atas Kegagalan Operasional Produksi di IPA Pejompongan 2 pada tanggal 8 Agustus 2024</t>
  </si>
  <si>
    <t>1) ditemukan kebocoran tangki bahan kimia berisi koagulan dari pekerjaan 44278 ;
2) kekeruhan air curah tidak sesuai untuk data ;
3) Kontinuitas &amp; kualitas tidak tercapai ;
4) kegagalan proses pengolahan air (pengoperasian pulsator &amp; proses recycle lumpur)
5) kejadian termasuk kategori insiden fatal ;
6) MI/ABJ dikenakan denda kegagalan kinerja ;
7) Menyusun dan menyampaikan CAR selambatnya 7 hari kalender.</t>
  </si>
  <si>
    <t xml:space="preserve">Ahmad Fandhi
</t>
  </si>
  <si>
    <t>ABJ/DIR/EKS/08.24/0648</t>
  </si>
  <si>
    <t>Coorporate</t>
  </si>
  <si>
    <t>Manajemen Risiko</t>
  </si>
  <si>
    <t>ABJ/DIR/EKS/08.24/0649</t>
  </si>
  <si>
    <t>Permohonan Jaminan Pemanfaatan Rumija Jalan Tol Bekasi – Cawang – Kampung Melayu</t>
  </si>
  <si>
    <t>ABJ/DIR/EKS/08.24/0650</t>
  </si>
  <si>
    <t>ABJ/DIR/EKS/08.24/0651</t>
  </si>
  <si>
    <t>ABJ/DIR/EKS/08.24/0652</t>
  </si>
  <si>
    <t>ABJ/DIR/EKS/08.24/0653</t>
  </si>
  <si>
    <t>ABJ/DIR/EKS/08.24/0654</t>
  </si>
  <si>
    <t>ABJ/DIR/EKS/08.24/0655</t>
  </si>
  <si>
    <t>RAB SR Adhoc 2024 Wilayah Proyek PUPR – SPAM Jatiluhur Hilir</t>
  </si>
  <si>
    <t>Dinas Tenaga Kerja Transmigrasi dan Energi Provinsi DKI Jakarta</t>
  </si>
  <si>
    <t>Laporan P2K3 Triwulan 2 tahun 2024</t>
  </si>
  <si>
    <t>Pengiriman Dokumen Bukti Pembayaran Pajak Bumi dan Bangunan (PBB) Untuk Lahan IPA Eksisting Tahun 2024</t>
  </si>
  <si>
    <t>Pemberitahuan Uji Pengoperasian Paket 44 (44159, 44160, 44161, 44170)</t>
  </si>
  <si>
    <t>Penyampaian Pembaharuan Gambar Keadaan Terpasang (As Built Drawing) Program 27218</t>
  </si>
  <si>
    <t>Pengiriman Shop Drawing Cyclical Maintenance Paket 44 (44065, 44096, 44139, 44148)</t>
  </si>
  <si>
    <t>Pemberitahuan Uji Pengoperasian Program 42339 dan 43346 di IPA Pejompongan 1</t>
  </si>
  <si>
    <t>Pemberitahuan MOS (Material On Site) Pompa Distribusi</t>
  </si>
  <si>
    <t>Gangguan Force Majeure (Kebocoran tangki ACH 602) yang Berdampak kepada Ketidakcapaian Target Kualitas dan Kuantitas IPA Pejompongan 2</t>
  </si>
  <si>
    <t>Roll Over Standmeter FM Air Curah - Line Jakarta  IPA  Pejompongan 2</t>
  </si>
  <si>
    <t>Penyampaian Jadwal Pelepasan dan Pengambilan MVVSD dari CDC ke IPA Buaran</t>
  </si>
  <si>
    <t>ABJ/DIR/EKS/08.24/0656</t>
  </si>
  <si>
    <t>ABJ/DIR/EKS/08.24/0657</t>
  </si>
  <si>
    <t>ABJ/DIR/EKS/08.24/0658</t>
  </si>
  <si>
    <t>ABJ/DIR/EKS/08.24/0659</t>
  </si>
  <si>
    <t>ABJ/DIR/EKS/08.24/0660</t>
  </si>
  <si>
    <t>ABJ/DIR/EKS/08.24/0661</t>
  </si>
  <si>
    <t>ABJ/DIR/EKS/08.24/0662</t>
  </si>
  <si>
    <t>ABJ/DIR/EKS/08.24/0663</t>
  </si>
  <si>
    <t>ABJ/DIR/EKS/08.24/0664</t>
  </si>
  <si>
    <t>ABJ/DIR/EKS/08.24/0665</t>
  </si>
  <si>
    <t>Permohonan Persetujuan Lokasi Pembangunan Hydrant Kebakaran HSE di IPA Pejompongan 2 (Paket 44 Program 44275)</t>
  </si>
  <si>
    <t>Pemberitahuan Pelaksanaan Pekerjaan Program Rehabilitasi di IPA Buaran</t>
  </si>
  <si>
    <t>Izin Penggunaan Lahan PAM untuk Water Tank dan Rumah Pompa untuk Fire Hydrant (Program 44295) di Banjir Kanal Barat</t>
  </si>
  <si>
    <t>Pengiriman Dokumen Harga Referensi Konsultan Perencana ABJ</t>
  </si>
  <si>
    <t>Tanggapan Atas Surat PAM JAYA No. e-22402/KM.03.04 (hasil inspeksi aset dan peralatan di IPA Buaran)</t>
  </si>
  <si>
    <t>ABJ/DIR/EKS/08.24/0666</t>
  </si>
  <si>
    <t>ABJ/DIR/EKS/08.24/0667</t>
  </si>
  <si>
    <t>ABJ/DIR/EKS/08.24/0668</t>
  </si>
  <si>
    <t>ABJ/DIR/EKS/08.24/0669</t>
  </si>
  <si>
    <t>ABJ/DIR/EKS/08.24/0670</t>
  </si>
  <si>
    <t>ABJ/DIR/EKS/08.24/0671</t>
  </si>
  <si>
    <t>ABJ/DIR/EKS/08.24/0673</t>
  </si>
  <si>
    <t>Perubahan Scope Pekerjaan Program Rehabilitasi Tahun 2023 &amp; 2024</t>
  </si>
  <si>
    <t>Pembaharuan DED dan RAB Perluasan Jaringan Untuk Sambungan Baru dan Daftar Gambar Standar</t>
  </si>
  <si>
    <t>Tanggapan Surat PAM Jaya No. e-16731/KM.02.16 terkait Tanggapan PAM Jaya perihal Justifikasi Penggunaan Pipa Steel</t>
  </si>
  <si>
    <t>Pemberitahuan Uji Pengoperasian Paket 12, 42 dan 43</t>
  </si>
  <si>
    <t>Pemberitahuan Uji Pengoperasian Paket 44 di IPA Pulogadung</t>
  </si>
  <si>
    <t>Pengiriman Risalah Rapat Pre Construction Meeting Program Rehabilitasi Periode 05 Agustus – 11 Agustus 2024</t>
  </si>
  <si>
    <t>Pemberitahuan Uji Pengoperasian Paket 09, 21, 22, 43 dan 44</t>
  </si>
  <si>
    <t>Dibalas PAM JAYA e-24990/KM.02.25</t>
  </si>
  <si>
    <t>Dibalas PAM JAYA No e-24991/PP.00.06</t>
  </si>
  <si>
    <t>ABJ/DIR/EKS/08.24/0594</t>
  </si>
  <si>
    <t>ABJ/DIR/EKS/08.24/0595</t>
  </si>
  <si>
    <t>ABJ/DIR/EKS/08.24/0596</t>
  </si>
  <si>
    <t>ABJ/DIR/EKS/08.24/0597</t>
  </si>
  <si>
    <t>ABJ/DIR/EKS/08.24/0598</t>
  </si>
  <si>
    <t>ABJ/DIR/EKS/08.24/0599</t>
  </si>
  <si>
    <t>ABJ/DIR/EKS/08.24/0600</t>
  </si>
  <si>
    <t>ABJ/DIR/EKS/08.24/0601</t>
  </si>
  <si>
    <t>ABJ/DIR/EKS/08.24/0602</t>
  </si>
  <si>
    <t>ABJ/DIR/EKS/08.24/0603</t>
  </si>
  <si>
    <t>ABJ/DIR/EKS/08.24/0604</t>
  </si>
  <si>
    <t>ABJ/DIR/EKS/08.24/0605</t>
  </si>
  <si>
    <t>ABJ/DIR/EKS/08.24/0606</t>
  </si>
  <si>
    <t>ABJ/DIR/EKS/08.24/0607</t>
  </si>
  <si>
    <t>ABJ/DIR/EKS/08.24/0609</t>
  </si>
  <si>
    <t>ABJ/DIR/EKS/08.24/0610</t>
  </si>
  <si>
    <t>ABJ/DIR/EKS/08.24/0611</t>
  </si>
  <si>
    <t>ABJ/DIR/EKS/08.24/0612</t>
  </si>
  <si>
    <t>ABJ/DIR/EKS/08.24/0613</t>
  </si>
  <si>
    <t>ABJ/DIR/EKS/08.24/0614</t>
  </si>
  <si>
    <t>ABJ/DIR/EKS/08.24/0615</t>
  </si>
  <si>
    <t>ABJ/DIR/EKS/08.24/0616</t>
  </si>
  <si>
    <t>ABJ/DIR/EKS/08.24/0617</t>
  </si>
  <si>
    <t>ABJ/DIR/EKS/08.24/0618</t>
  </si>
  <si>
    <t>ABJ/DIR/EKS/08.24/0619</t>
  </si>
  <si>
    <t>ABJ/DIR/EKS/08.24/0620</t>
  </si>
  <si>
    <t>ABJ/DIR/EKS/08.24/0621</t>
  </si>
  <si>
    <t>ABJ/DIR/EKS/08.24/0622</t>
  </si>
  <si>
    <t>ABJ/DIR/EKS/08.24/0623</t>
  </si>
  <si>
    <t>ABJ/DIR/EKS/08.24/0625</t>
  </si>
  <si>
    <t>ABJ/DIR/EKS/08.24/0626</t>
  </si>
  <si>
    <t>ABJ/DIR/EKS/08.24/0627</t>
  </si>
  <si>
    <t>ABJ/DIR/EKS/08.24/0628</t>
  </si>
  <si>
    <t>ABJ/DIR/EKS/08.24/0629</t>
  </si>
  <si>
    <t>ABJ/DIR/EKS/08.24/0630</t>
  </si>
  <si>
    <t>ABJ/DIR/EKS/08.24/0631</t>
  </si>
  <si>
    <t>ABJ/DIR/EKS/08.24/0632</t>
  </si>
  <si>
    <t>ABJ/DIR/EKS/08.24/0633</t>
  </si>
  <si>
    <t>ABJ/DIR/EKS/08.24/0634</t>
  </si>
  <si>
    <t>ABJ/DIR/EKS/08.24/0635</t>
  </si>
  <si>
    <t>ABJ/DIR/EKS/08.24/0636</t>
  </si>
  <si>
    <t>ABJ/DIR/EKS/08.24/0637</t>
  </si>
  <si>
    <t>ABJ/DIR/EKS/08.24/0639</t>
  </si>
  <si>
    <t>ABJ/DIR/EKS/08.24/0640</t>
  </si>
  <si>
    <t>ABJ/DIR/EKS/08.24/0641</t>
  </si>
  <si>
    <t>ABJ/DIR/EKS/08.24/0642</t>
  </si>
  <si>
    <t>ABJ/DIR/EKS/08.24/0643</t>
  </si>
  <si>
    <t>ABJ/DIR/EKS/08.24/0644</t>
  </si>
  <si>
    <t>ABJ/DIR/EKS/08.24/0645</t>
  </si>
  <si>
    <t>ABJ/DIR/EKS/08.24/0646</t>
  </si>
  <si>
    <t>ABJ/DIR/EKS/08.24/0647</t>
  </si>
  <si>
    <t>e-24990/KM.02.25</t>
  </si>
  <si>
    <t xml:space="preserve">Tanggapan atas Surat PT Air Bersih Jakarta ABJ No.: ABJ/DIR/EKS/07.24/0577 perihal Gangguan Operasional Pompa Distribusi No. 3 Berdampak Pada Pembacaan Online Analyzer Kualitas Turbidity (Kekeruhan) Clean Water HACH IPA Pejompongan 2 </t>
  </si>
  <si>
    <t>Insiden gangguan pembacaan online analyzer HACH turbidity/kekeruhan di IPA Pejompongan 2, MI/ABJ tidak dikenakan denda kegagalan kinerja</t>
  </si>
  <si>
    <t>e-24991/PP.00.06</t>
  </si>
  <si>
    <t>Tanggapan atas Surat ABJ No. ABJ/DIR/EKS/07.24/0532 perihal Permohonan Ijin Penebangan Pohon di Area IPA Buaran</t>
  </si>
  <si>
    <t>1) PAM JAYA menyetujui atas rencana penebangan 2 pohon 
2) PAM JAYA meminta MI/ ABJ mengatur penebangan pohon sesuai dengan ketentuan perundangan ;
3) Setiap penebangan 1 (satu) pohon oleh MI/ABJ digantikan 6 (enam) pohon dengan diameter ≥ 20 cm; dan
4) Penanaman Pohon Pengganti yang dilakukan oleh MI/ABJ mohon untuk di konfirmasi titik penanaman tersebut kepada PAM JAYA</t>
  </si>
  <si>
    <t>e-24909/KM.03.04</t>
  </si>
  <si>
    <t>Perencanan Pengadaan dan Pemasangan 2 Unit Pompa Tambahan di IBP Halim</t>
  </si>
  <si>
    <t>1) PAM JAYA merencanakan penambahan supply dari IBP Halim untuk wilayah pelayanan PC 153, 160, 161, dan 162 melalui IBP Pasar Rebo dan IBP Kiwi ;
2) ABJ agar segera melakukan perencanaan pengadaan dan
pemasangan 2 unit pompa tambahan baru di IBP Halim;
3) Apabila disetujui oleh MI/ ABJ mengenai permintaan pengadaan dan pemasangan 2 (dua) unit pompa tambahan baru di IBP Halim, maka PAM JAYA dan MI/ ABJ akan menindaklanjuti sesuai dengan ketentuan yang berlaku.</t>
  </si>
  <si>
    <t>741/S/BPM-ABJ/VIII/2024</t>
  </si>
  <si>
    <t>Surat Pengajuan Penambahan Biaya Untuk Pengadaan Material Proteksi Sistem Chlorine</t>
  </si>
  <si>
    <t>Penambahan biaya sebesar Rp170.562.000</t>
  </si>
  <si>
    <t>729/S/BPM-ABJ/VIII/2024</t>
  </si>
  <si>
    <t>Surat Pengajuan Penambahan Biaya Untuk Pekerjaan Percepatan Material dan Jasa Motor Pompa</t>
  </si>
  <si>
    <t>Penambahan biaya sebesar Rp453.679.200</t>
  </si>
  <si>
    <t>730/S/BPM-ABJ/VIII/2024</t>
  </si>
  <si>
    <t>Surat Pengajuan Penambahan Biaya Untuk Program 44109, 44143 dan 44144</t>
  </si>
  <si>
    <t>Biaya tambahan senilai Rp2.527.395.453</t>
  </si>
  <si>
    <t>e-24889/KM.03.04</t>
  </si>
  <si>
    <t>Permohonan Pekerjaan Pembuatan Ruang dan Relokasi Trafo Kapasitas 800 kVa</t>
  </si>
  <si>
    <t>1) ABJ diminta untuk menyusun desain akhir dan jadwal kerja
(timeline) pembangunan ruangan baru untuk penempatan trafo
kapasitas 800 kVa milik PAM JAYA di area IBP Halim ;
2) membuat dan memastikan metode kerja pekerjaan ;
3) ABJ agar memaparkan presentasi kpd PAM JAYA mengenai kemungkinan dampak gangguan.</t>
  </si>
  <si>
    <t>e-24785/KM.03.00</t>
  </si>
  <si>
    <t>Teguran Penggunaan Alat Pelindung Diri (APD) oleh Pemasok Material sub-kontraktor ABJ</t>
  </si>
  <si>
    <t>SRT-205/INFRAS/KPI-SPAM-JAKARTA/08/07/2024</t>
  </si>
  <si>
    <t>Lanjutan Hasil Pemeriksaan Pembaharuan Dokumen Desain Akhir Program Rehabilitasi Tahun 2024 - Surat ABJ No ABJ/DIR/EKS/06.24/0547</t>
  </si>
  <si>
    <t>Hasil pemeriksaan pembaharuan dokumen desain akhir program rehabilitasi 2024</t>
  </si>
  <si>
    <t>Dibalas KPI SRT-198 dan SRT-205</t>
  </si>
  <si>
    <t>e-24987/KM.02.25</t>
  </si>
  <si>
    <t>Tanggapan atas Surat ABJ No.ABJ/DIR/EKS/07.24/0544 Tanggal 15 Juli 2024 Perihal Gangguan Koneksi SCADA di IPA Pejompongan 1</t>
  </si>
  <si>
    <t>Tanggapan ABJ 0544 : tidak dikenakan denda kegagalan kinerja</t>
  </si>
  <si>
    <t>e-24992/KM.02.22</t>
  </si>
  <si>
    <t>Permintaan Perbaikan Atas Risk Register Proyek Greenfield dan Brownfield ABJ</t>
  </si>
  <si>
    <t>Tanggapan ABJ 0523
Perbaikan dokumen risk register ABJ :
1) Do &amp; donts penyusunan register PAMJAYA ;
2) Hasil reviu atas risk register proyek greenfield dan brownfield ;
3) contoh risk register yang dinilai baik oleh Auditor Eskternal PAM JAYA</t>
  </si>
  <si>
    <t>Risk</t>
  </si>
  <si>
    <t>e-25213/KM.02.30</t>
  </si>
  <si>
    <t>Kualitas Air Tidak Memenuhi Syarat Bakteriologis Hasil Sampling 8 Juli 2024</t>
  </si>
  <si>
    <t>SRT-206/INFRAS/KPI-SPAM-JAKARTA/08/2024</t>
  </si>
  <si>
    <t>Hasil Pemeriksaan dan Tanggapan atas Surat ABJ No. ABJ/DIR/EKS/07.24/0581 tentang Shop Drawing Buaran 3 Hulu</t>
  </si>
  <si>
    <t>Shop Drawing SPAM Buaran 3 Hulu - Unit Proses Piping and Instrument WTP telah sesuai secara teknis dan dapat ditindaklanjuti</t>
  </si>
  <si>
    <t>SRT-204/INFRAS/KPI-SPAM-JAKARTA/08/2024</t>
  </si>
  <si>
    <t>Lanjutan ke-2 Hasil Pemeriksaan dan Tanggapan atas Surat ABJ No ABJ/DIR/EKS/06.24/0485 tentang As Built Drawing Proyek Rehabilitasi</t>
  </si>
  <si>
    <t>Hasil pemeriksaan program 33248, 18149-18151, 18153, 20155, 02015, 21162, 21173, 30230, 17146</t>
  </si>
  <si>
    <t>Dibalas KPI SRT-204</t>
  </si>
  <si>
    <t>Dibalas KPI SRT-206</t>
  </si>
  <si>
    <t>SRT-200/INFRAS/KPI-SPAM-JAKARTA/08/2024</t>
  </si>
  <si>
    <t>Hasil Pemeriksaan dan Tanggapan atas Surat ABJ No ABJ/DIR/EKS/07.24/0568 tentang Pembaharuan Rencana Anggaran Biaya (RAB) Konsultan DED Paket Timur &amp; Barat</t>
  </si>
  <si>
    <t>1) Waktu pelaksanaan DED 6 bulan terlalu singkat, disarankan 8-12 bulan ;
2) Kebutuhan TA : ditambahkan 2 TA dan 4 Surveyor, TA mekanikal 2 orang dan TA BIM 2 orang ;
3) untuk DED dilengkapi topografi menggunakan theodolite TO ;
4) untuk DED reservoir disertakan survey geoteknik dan data seismograph ;
5) timeline pelaksanaan DED sudah tidak valid dan perlu di update dari ABJ</t>
  </si>
  <si>
    <t>Dibalas KPI SRT-200</t>
  </si>
  <si>
    <t>Dokumen Manajemen risiko</t>
  </si>
  <si>
    <t>Uji Pengoperasian Cyclical</t>
  </si>
  <si>
    <t>ABD Cyclical</t>
  </si>
  <si>
    <t>Shop Drawing Cyclical</t>
  </si>
  <si>
    <t>MOS Pompa Distribusi</t>
  </si>
  <si>
    <t>Gangguan kebocoran tangki ipa pejompongan 2</t>
  </si>
  <si>
    <t>Ramdhani</t>
  </si>
  <si>
    <t>Jadwal Pelepasan MVVSD</t>
  </si>
  <si>
    <t>Persesetujuan lokasi pembangunan hydrant</t>
  </si>
  <si>
    <t>Mukti Ali</t>
  </si>
  <si>
    <t>Achmad Pauji</t>
  </si>
  <si>
    <t>Haryatno</t>
  </si>
  <si>
    <t>Achmad Yudi, Achmad Pauji</t>
  </si>
  <si>
    <t>Abdul Hakiem</t>
  </si>
  <si>
    <t>Laporan P2K3</t>
  </si>
  <si>
    <t>Jadwal Pekerjaan Rehabilitasi</t>
  </si>
  <si>
    <t>RAB Konsultan perencana</t>
  </si>
  <si>
    <t>Hasil inspeksi aset</t>
  </si>
  <si>
    <t>perubahan scope pekerjaan</t>
  </si>
  <si>
    <t>DED RAB SR</t>
  </si>
  <si>
    <t>Justifikasi penggunaan pipa steel</t>
  </si>
  <si>
    <t>Uji pengoperasian</t>
  </si>
  <si>
    <t>4897/PM.02.04.EKST/VIII/2024</t>
  </si>
  <si>
    <t>Permintaan Realisasi New Connerction ("NC")</t>
  </si>
  <si>
    <t>1) Masih terdapat 1467 NC pending dari 1929 Data FA Mobile ;
2) Menyampaikan rencana pemasangan NC pending dalam jangka waktu 3 hati sejak surat diterima</t>
  </si>
  <si>
    <t>NC</t>
  </si>
  <si>
    <t>611/S-SCM/DIR/VII/2024</t>
  </si>
  <si>
    <t>Surat Pemberitahuan Pengadaan Material Infill PC 147 2 - 6 Lokasi Jatiluhur Barat</t>
  </si>
  <si>
    <t>Coupling DCI for HDPE Grip PN 10 Dia 63, 90, 110</t>
  </si>
  <si>
    <t>614/S-SCM/DIR/VII/2024</t>
  </si>
  <si>
    <t>Surat Pemberitahuan Paket 44 Program 44312 Penggantian Panel Load Control LC-CH Chlorine Building Buaran 1 dan Buaran 2</t>
  </si>
  <si>
    <t>617/S-SCM/DIR/VII/2024</t>
  </si>
  <si>
    <t>Surat Pemberitahuan Blind Flange DCI</t>
  </si>
  <si>
    <t>618/S-SCM/DIR/VII/2024</t>
  </si>
  <si>
    <t>Surface Box Dia 160x80 mm</t>
  </si>
  <si>
    <t>620/S-SCM/DIR/VII/2024</t>
  </si>
  <si>
    <t>Surat Pemberitahuan Pengadaan Material Infill PC 147 Lokasi Jatiluhur Barat</t>
  </si>
  <si>
    <t>626/S-SCM/DIR/VII/2024</t>
  </si>
  <si>
    <t>Surat Pemberitahuan Paket 44 Program 44332 Pengadaan Material Rehabilitasi Scrapper Lokasi Pejompongan 2</t>
  </si>
  <si>
    <t>Pipa Carbon Steel Hot Dip Galvanis Dia 2  inch Sch 80</t>
  </si>
  <si>
    <t>627/S-SCM/DIR/VII/2024</t>
  </si>
  <si>
    <t>Surat Pemberitahuan Pengadaan Material Infill PC 147 EZ 5 Lokasi Jatiluhur Barat</t>
  </si>
  <si>
    <t>Bahwa BPM melakukan pemesanan jasa untuk pemasangan pipa
Pekerjaan dimulai setelah vendor menerima SPMK</t>
  </si>
  <si>
    <t>629/S-SCM/DIR/VII/2024</t>
  </si>
  <si>
    <t>Surat Pemberitahuan Pengadaan Pasir Silica (Ex-Bangka) - IPA Pejompongan 1</t>
  </si>
  <si>
    <t xml:space="preserve">Pemesanan barang pasir silica IPA </t>
  </si>
  <si>
    <t>633/S-SCM/DIR/VIII/2024</t>
  </si>
  <si>
    <t>Surat Pemberitahuan Pengadaan Material Infill PC 147 EZ 6 Lokasi Jatiluhur Barat</t>
  </si>
  <si>
    <t>Pipa HDPE Dia 63, 90, 160 mm</t>
  </si>
  <si>
    <t>634/S-SCM/DIR/VIII/2024</t>
  </si>
  <si>
    <t>Surat Pemberitahuan Pengadaan Material Infill PC 153 EZ 4 Lokasi Jatiluhur Barat</t>
  </si>
  <si>
    <t>635/S-SCM/DIR/VIII/2025</t>
  </si>
  <si>
    <t>Surat Pemberitahuan Pengadaan Material Infill PC 153 EZ 1 Lokasi Jatiluhur Barat</t>
  </si>
  <si>
    <t>Pipa HDPE Dia 63, 90, 160, 250, 315 mm</t>
  </si>
  <si>
    <t>636/S-SCM/DIR/VIII/2026</t>
  </si>
  <si>
    <t>Surat Pemberitahuan Pengadaan Material Infill PC 153 EZ 3 Lokasi Jatiluhur Barat</t>
  </si>
  <si>
    <t>Pipa HDPE Dia 63, 90, 160, 110, 200 mm</t>
  </si>
  <si>
    <t>637/S-SCM/DIR/VIII/2027</t>
  </si>
  <si>
    <t>Surat Pemberitahuan Pengadaan Material Infill PC 153 EZ 2 Lokasi Jatiluhur Barat</t>
  </si>
  <si>
    <t>Pipa HDPE Dia 63, 90, 110, 160</t>
  </si>
  <si>
    <t>638/S-SCM/DIR/VIII/2028</t>
  </si>
  <si>
    <t>Surat Pemberitahuan Pengadaan Material Infill PC 153 EZ 5 Lokasi Jatiluhur Barat</t>
  </si>
  <si>
    <t>Pipa HDPE Dia 63, 90, 110, 160 mm</t>
  </si>
  <si>
    <t>639/S-SCM/DIR/VIII/2029</t>
  </si>
  <si>
    <t>640/S-SCM/DIR/VIII/2024</t>
  </si>
  <si>
    <t>Surat Pemberitahuan Pemesanan Jasa Coating Spool Pipe</t>
  </si>
  <si>
    <t>Pemesanan jasa coating spool pipe proyek ABJ paket 37 Buaran</t>
  </si>
  <si>
    <t>641/S-SCM/DIR/VIII/2024</t>
  </si>
  <si>
    <t>Pemesanan jasa coating spool pipe proyek ABJ paket 37 Pulogadung</t>
  </si>
  <si>
    <t>642/S-SCM/DIR/VIII/2024</t>
  </si>
  <si>
    <t>Surat Pemberitahuan Pemesanan Bolt &amp; Nut</t>
  </si>
  <si>
    <t>Pengadaan bolt &amp; butt di Buaran 3 Hilir</t>
  </si>
  <si>
    <t>619/S-SCM/DIR/VIII/2024</t>
  </si>
  <si>
    <t>Surat Pemberitahuan Paket 44 Program 44200 Pembuatan Sistem Recycle Backwash Lokasi Pejompongan 1</t>
  </si>
  <si>
    <t>Pemesanan jasa program 44200 sistem recycle backwash</t>
  </si>
  <si>
    <t>647/S-SCM/DIR/VIII/2024</t>
  </si>
  <si>
    <t>Surat Pemberitahuan Pengadaan Jasa Pemasangan Infill PC 151 EZ 6 Lokasi Jatiluhur Barat</t>
  </si>
  <si>
    <t>673/S-SCM/DIR/VIII/2024</t>
  </si>
  <si>
    <t>Surat Pemberitahuan Paket 44 Program 44321 Pengadaan Pompa ACH Lokasi Buaran</t>
  </si>
  <si>
    <t>680/S-SCM/DIR/VIII/2024</t>
  </si>
  <si>
    <t>Surat Pemberitahuan Pemasangan Fitting HDPE</t>
  </si>
  <si>
    <t>Pemasangan fitting HDPE Karian Hilir</t>
  </si>
  <si>
    <t>681/S-SCM/DIR/VIII/2024</t>
  </si>
  <si>
    <t>Surat Pemberitahuan Pemesanan Surface Box DCI</t>
  </si>
  <si>
    <t>Surat Pemberitahuan Pemesanan Surface Box DCI Dia 160 x 80 Karian Hilir</t>
  </si>
  <si>
    <t>682/S-SCM/DIR/VIII/2024</t>
  </si>
  <si>
    <t xml:space="preserve">Surat Pemberitahuan Pemesanan Fitting HDPE  </t>
  </si>
  <si>
    <t>686/S-SCM/DIR/VIII/2024</t>
  </si>
  <si>
    <t>Surat Pemberitahuan Pengadaan Material Infill PC 153 EZ 1-6 Lokasi Jatiluhur Barat</t>
  </si>
  <si>
    <t>Coupling DCI HDPE with Grip PN Dia 63, 90, 110, 160</t>
  </si>
  <si>
    <t>687/S-SCM/DIR/VIII/2024</t>
  </si>
  <si>
    <t>Blind Flange DCI PN 10 Dia 50, 80</t>
  </si>
  <si>
    <t>688/S-SCM/DIR/VIII/2024</t>
  </si>
  <si>
    <t>689/S-SCM/DIR/VIII/2024</t>
  </si>
  <si>
    <t>Gate Valve Flange Dia 80,100</t>
  </si>
  <si>
    <t>690/S-SCM/DIR/VIII/2024</t>
  </si>
  <si>
    <t>Surat Pemberitahuan Paket 44 Program 44177 Rehabilitasi Bak Filter (2 bak) Lokasi Pejompongan 1</t>
  </si>
  <si>
    <t>693/S-SCM/DIR/VIII/2024</t>
  </si>
  <si>
    <t>Flange Adaptor DCI PN Dia 50, 63, 80,90, 160</t>
  </si>
  <si>
    <t>699/S-SCM/DIR/VIII/2024</t>
  </si>
  <si>
    <t>Surat Paket 44 Program 44322 Pengadaan Pompa Transfer Koagulan Lokasi Buaran</t>
  </si>
  <si>
    <t>701/S-SCM/DIR/VIII/2024</t>
  </si>
  <si>
    <t>Surat Pemberitahuan Pemesanan Pengadaan sistem flushing sludge collection Pulogadung</t>
  </si>
  <si>
    <t>pengadaan sistem flushing sludge Pulogadung program 44311</t>
  </si>
  <si>
    <t>702/S-SCM/DIR/VIII/2024</t>
  </si>
  <si>
    <t>Surat Pemberitahuan Pemesanan Penggantian Pompa Sampling Unit Sedimen 2,2 kw Pulogadung</t>
  </si>
  <si>
    <t>program 44384 Pulogadung</t>
  </si>
  <si>
    <t>703/S-SCM/DIR/VIII/2024</t>
  </si>
  <si>
    <t>Surat Pemberitahuan Pemesanan Penggantian Pompa Sampling Unit Proses Flocculator 2,2 kw Pulogadung</t>
  </si>
  <si>
    <t>Program 44333 Pulogadung</t>
  </si>
  <si>
    <t>704/S-SCM/DIR/VIII/2024</t>
  </si>
  <si>
    <t>Surat Pemberitahuan Pemesanan Penggantian Pompa Lumpur Grit Removal Intake Pulogadung</t>
  </si>
  <si>
    <t>Program 44324 Pulogadung</t>
  </si>
  <si>
    <t>705/S-SCM/DIR/VIII/2024</t>
  </si>
  <si>
    <t>Surat Paket 44 Program 44240 Rehabilitasi Sipil Trafo Lokasi Pejompongan 2</t>
  </si>
  <si>
    <t>712/S-SCM/DIR/VIII/2024</t>
  </si>
  <si>
    <t>Surat Pemberitahuan Pemesanan Lift Cargo Warehouse ABJ SPAM Buaran 3 Hulu</t>
  </si>
  <si>
    <t>716/S-SCM/DIR/VIII/2024</t>
  </si>
  <si>
    <t>Surat Pemberitahuan Pemesanan Konsultan Jasa Pemeriksaan Struktur Reservoir</t>
  </si>
  <si>
    <t>Program 44353</t>
  </si>
  <si>
    <t>720/S-SCM/DIR/VIII/2024</t>
  </si>
  <si>
    <t>Surat Pemberitahuan Pemesanan Gawangan dan Sensor DO Online di Aquator</t>
  </si>
  <si>
    <t>Program 44315</t>
  </si>
  <si>
    <t>721/S-SCM/DIR/VIII/2024</t>
  </si>
  <si>
    <t>Surat Pemberitahuan Pengadaan Material Infill PC 147 EZ 2-6 Lokasi Jatiluhur Barat</t>
  </si>
  <si>
    <t>Tee HDPE PN 16 segmented dengan ujung bevelled PN 10</t>
  </si>
  <si>
    <t>722/S-SCM/DIR/VIII/2024</t>
  </si>
  <si>
    <t>Bend 45 HDPE PN 16 Dia 90, 110, 160, 200, 250</t>
  </si>
  <si>
    <t>725/S-SCM/DIR/VIII/2024</t>
  </si>
  <si>
    <t>Surat Paket 44 Program 44249 Pembuatan Jalur Baru Pipa Service Water Dari Manifold Pipa Distribusi Lokasi Pejompongan 2</t>
  </si>
  <si>
    <t>726/S-SCM/DIR/VIII/2024</t>
  </si>
  <si>
    <t>Surat Paket 44 Program 44278 Rehabilitasi Tangki Koagulan Lokasi Penjompongan 2</t>
  </si>
  <si>
    <t>730/S-SCM/DIR/VIII/2024</t>
  </si>
  <si>
    <t>Surat Paket 44 Program 44222 Penambahan Media MBRR Lokasi Penjompongan 1</t>
  </si>
  <si>
    <t>731/S-SCM/DIR/VIII/2024</t>
  </si>
  <si>
    <t>Surat Paket 44 Program 44209 Pembangunan Post Security STP Lokasi Penjompongan 1</t>
  </si>
  <si>
    <t>733/S-SCM/DIR/VIII/2024</t>
  </si>
  <si>
    <t>Surat Pemberitahuan Pengadaan Material C01 Lokasi Jatiluhur Timur</t>
  </si>
  <si>
    <t>Elbow 45 Steel &amp; Tee Steel</t>
  </si>
  <si>
    <t>734/S-SCM/DIR/VIII/2024</t>
  </si>
  <si>
    <t>Surat Pemberitahuan Pemesanan Pekerjaan Pembuatan Pos Security PJ1</t>
  </si>
  <si>
    <t>Program 44232</t>
  </si>
  <si>
    <t>737/S-SCM/DIR/VIII/2024</t>
  </si>
  <si>
    <t>Stub Flange HDPE PE 100 SDR 17 + B Rinf Dia 800 mm</t>
  </si>
  <si>
    <t>739/S-SCM/DIR/VIII/2024</t>
  </si>
  <si>
    <t>Surat Pemberitahuan Paket 44 Program 44218 Pengadaan Grounding atau Penangkal Petir Sekitar Panel Air Baku dan Automatic Bar Screen (ABS) Lokasi Pejompongan 1</t>
  </si>
  <si>
    <t>441/S-SCM/DIR/VI/2024</t>
  </si>
  <si>
    <t>Surat Pemberitahuan Pengadaan Material SR Gobol Paya Lokasi Karian Hilir</t>
  </si>
  <si>
    <t>453/S-SCM/DIR/VI/2024</t>
  </si>
  <si>
    <t>Surat Pemberitahuan Pengadaan Material SR Adhoc lokasi Buaran 3 Hilir</t>
  </si>
  <si>
    <t>Clamp Saddle Dia 63 &amp; Ferrule Cutter Push Fit</t>
  </si>
  <si>
    <t>474/S-SCM/DIR/VI/2024</t>
  </si>
  <si>
    <t>Surat Pemberitahuan Pekerjaan Pemasangan SR Metode Mechanical Lokasi Buaran</t>
  </si>
  <si>
    <t>Jasa pemasangan sambungan rumah</t>
  </si>
  <si>
    <t>475/S-SCM/DIR/VI/2024</t>
  </si>
  <si>
    <t>Surat Pemberitahuan Pemesanan Sparepart</t>
  </si>
  <si>
    <t>44298 sparepart barat &amp; 44297 sparepart timur</t>
  </si>
  <si>
    <t>476/S-SCM/DIR/VI/2024</t>
  </si>
  <si>
    <t>Surat Pemberitahuan Pemesanan Sparepart Pintu Filter</t>
  </si>
  <si>
    <t>487/S-SCM/DIR/VI/2024</t>
  </si>
  <si>
    <t>Surat Pemberitahuan Pemesanan Material NC</t>
  </si>
  <si>
    <t>Magnetic Lockable Ball Valve Straight 2203 pcs</t>
  </si>
  <si>
    <t>Surat Pemberitahuan Pekerjaan Paket 44 Program 44101 Penggantian Dump Truck Kapasitas Bak 8 m3 Lokasi Buaran</t>
  </si>
  <si>
    <t>Program 44101</t>
  </si>
  <si>
    <t>532/S-SCM/DIR/VII/2024</t>
  </si>
  <si>
    <t>497/S-SCM/DIR/VII/2024</t>
  </si>
  <si>
    <t>Surat Pemberitahuan Pembelian Material Mechanical Water Meter 1/2'' (DN 15 mm) R100</t>
  </si>
  <si>
    <t>Mechanical Water Meter 1/2'' (DN 15 mm) R100 28.129 pcs</t>
  </si>
  <si>
    <t>563/S-SCM/DIR/VII/2024</t>
  </si>
  <si>
    <t>Surat Pemberitahuan Pekerjaan Paket 44 Program 44298 Pengadaan Material Rehab Sparepart Barat</t>
  </si>
  <si>
    <t>Selang spiral dia 2 in (50 meter)</t>
  </si>
  <si>
    <t>567/S-SCM/DIR/VII/2024</t>
  </si>
  <si>
    <t>Surat Pemberitahuan Pekerjaan Paket 44 Program 44298 Pengadaan Material Rehab Sparepart Barat Likasi Pejompongan 2</t>
  </si>
  <si>
    <t>sparepart bearing pillow &amp; bearing NU329</t>
  </si>
  <si>
    <t>568/S-SCM/DIR/VII/2024</t>
  </si>
  <si>
    <t>Valve flange 31.5 mm Dia 4 inch &amp; Diapragm valve pvc 4'</t>
  </si>
  <si>
    <t>569/S-SCM/DIR/VII/2024</t>
  </si>
  <si>
    <t xml:space="preserve">Selang flexible dia 6 inch </t>
  </si>
  <si>
    <t>570/S-SCM/DIR/VII/2024</t>
  </si>
  <si>
    <t>Soring Check Valve Dia 3 inch</t>
  </si>
  <si>
    <t>574/S-SCM/DIR/VII/2024</t>
  </si>
  <si>
    <t>Surat Pemberitahuan Paket 44 Pengadaan Sparepart Yaskawa</t>
  </si>
  <si>
    <t>Air filternya 50 x 50 x 5, Ebmpapst S36250 &amp; S36500</t>
  </si>
  <si>
    <t>577/S-SCM/DIR/VII/2024</t>
  </si>
  <si>
    <t>Digital display pressure &amp; digital display gause</t>
  </si>
  <si>
    <t>589/S-SCM/DIR/VII/2024</t>
  </si>
  <si>
    <t>Surat Pemberitahuan Pembelian Material NC Electrofusion</t>
  </si>
  <si>
    <t>624/S-SCM/DIR/VII/2024</t>
  </si>
  <si>
    <t>Surat Pemberitahuan Paket 44 Program 44297 Pengadaan Material Rehab Sparepart Timur Lokasi Buaran</t>
  </si>
  <si>
    <t>Valve wafet Dia 3 inch</t>
  </si>
  <si>
    <t>625/S-SCM/DIR/VII/2024</t>
  </si>
  <si>
    <t>Aksesoris &amp; sparepart</t>
  </si>
  <si>
    <t>630/S-SCM/DIR/VII/2024</t>
  </si>
  <si>
    <t>Surat Pemberitahuan Pekerjaan Paket 37 Upgrade Pumping Station Lokasi Pulogadung</t>
  </si>
  <si>
    <t>Panel SDP, panel AC, grounding sistem, panel exhaust motor 11 kw, integrasi panel PCL lama ke existing</t>
  </si>
  <si>
    <t>631/S-SCM/DIR/VII/2024</t>
  </si>
  <si>
    <t>Surat Pemberitahuan Pekerjaan Paket 37 Upgrade Pumping Station Lokasi Buaran</t>
  </si>
  <si>
    <t>643/S-SCM/DIR/VII/2024</t>
  </si>
  <si>
    <t>Surat Pemberitahuan Paket 44 Program 44318 PLC Panel Syphon Lokasi Pejompongan 2</t>
  </si>
  <si>
    <t>646/S-SCM/DIR/VII/2024</t>
  </si>
  <si>
    <t>Surat Pemberitahuan Pengadaan Jasa Pemasangan Pipa Infill PC 151 EZ 4 Lokasi Jatiluhur Barat</t>
  </si>
  <si>
    <t>650/S-SCM/DIR/VII/2024</t>
  </si>
  <si>
    <t>Surat Pemberitahuan Pengadaan Jasa Pemasangan Pipa Infill PC 147 EZ 6 Lokasi Jatiluhur Barat</t>
  </si>
  <si>
    <t>stub flange with backing ring HDPE 10</t>
  </si>
  <si>
    <t>651/S-SCM/DIR/VIII/2024</t>
  </si>
  <si>
    <t>Surat Pemberitahuan Material Infill PC 151 EZ 01, 03, 04, 06 Lokasi Jatiluhur Barat</t>
  </si>
  <si>
    <t>652/S-SCM/DIR/VIII/2024</t>
  </si>
  <si>
    <t>Surat Pemberitahuan Pengadaan Material Infill PC 153 EZ 1-5 Lokasi Jatiluhur Barat</t>
  </si>
  <si>
    <t>653/S-SCM/DIR/VIII/2024</t>
  </si>
  <si>
    <t>Gate Valve Flange Dia 50, 80</t>
  </si>
  <si>
    <t>654/S-SCM/DIR/VIII/2024</t>
  </si>
  <si>
    <t>Surat Pemberitahuan Pengadaan Material Infill PC 153 EZ 6 Lokasi Jatiluhur Barat</t>
  </si>
  <si>
    <t>Stub Flange HDPE PE 100 SDR 17 + B Ring</t>
  </si>
  <si>
    <t>655/S-SCM/DIR/VIII/2024</t>
  </si>
  <si>
    <t>Surat Pemberitahuan Paket 36 Penggantian Pompa Distribusi Lokasi Pejompongan 1</t>
  </si>
  <si>
    <t>Penggantian crane di ruang pompa cap 5 ton ke 7,5 ton</t>
  </si>
  <si>
    <t>Surat Pemberitahuan Pemesanan Flange Puddle Steel</t>
  </si>
  <si>
    <t>Puddle flange dia 1200, 1600 1800 mm</t>
  </si>
  <si>
    <t>656/S-SCM/DIR/VIII/2024</t>
  </si>
  <si>
    <t>657/S-SCM/DIR/VIII/2024</t>
  </si>
  <si>
    <t>Surat Pemberitahuan Paket 36 Penggantian Pompa Distribusi Lokasi Pejompongan 2</t>
  </si>
  <si>
    <t>Penggantian over head crane double gilder di ruang pompa cap 10 ton ke 15 ton</t>
  </si>
  <si>
    <t>658/S-SCM/DIR/VIII/2024</t>
  </si>
  <si>
    <t>659/S-SCM/DIR/VIII/2024</t>
  </si>
  <si>
    <t>Surat Pemberitahuan Pekerjaan Integrasi SCADA Paket 43&amp; 44 Lokasi Pejompongan 1</t>
  </si>
  <si>
    <t>Surat Pemberitahuan Pekerjaan Integrasi SCADA Paket 43&amp; 44 Lokasi Pejompongan 2</t>
  </si>
  <si>
    <t>660/S-SCM/DIR/VIII/2024</t>
  </si>
  <si>
    <t>662/S-SCM/DIR/VIII/2024</t>
  </si>
  <si>
    <t>Surat Pemberitahuan Paket 43 Program 43412 Panel VSD Unit untuk Pompa Serice Water Lokasi Pejompongan 1</t>
  </si>
  <si>
    <t>663/S-SCM/DIR/VIII/2024</t>
  </si>
  <si>
    <t>Surat Pemberitahuan Paket 44 Program 44253 Panel VSD Pompa Dosing Lokasi Pejompongan 2</t>
  </si>
  <si>
    <t>664/S-SCM/DIR/VIII/2024</t>
  </si>
  <si>
    <t>Surat Pemberitahuan Paket 43 - 44 Penambahan Web Client SCADA Lokasi Pulogadung</t>
  </si>
  <si>
    <t>665/S-SCM/DIR/VIII/2024</t>
  </si>
  <si>
    <t>Surat Pemberitahuan Pemesanan Kerja Tambah Pembuatan Pompa Hydrant</t>
  </si>
  <si>
    <t>Paket 28 Buaran</t>
  </si>
  <si>
    <t>666/S-SCM/DIR/VIII/2024</t>
  </si>
  <si>
    <t>Surat Pemberitahuan Pekerjaan Integrasi SCADA Paket 43&amp;44 Lokasi Pulogadung</t>
  </si>
  <si>
    <t>667/S-SCM/DIR/VIII/2024</t>
  </si>
  <si>
    <t>Surat Pemberitahuan Pekerjaan Integrasi SCADA Paket 43&amp;44 Lokasi Buaran</t>
  </si>
  <si>
    <t>668/S-SCM/DIR/VIII/2024</t>
  </si>
  <si>
    <t>Surat Pemberitahuan Pemesanan Fitting HDPE</t>
  </si>
  <si>
    <t>Area Karian Hilir</t>
  </si>
  <si>
    <t>671/S-SCM/DIR/VIII/2024</t>
  </si>
  <si>
    <t>Surat Pemberitahuan Paket 44 Program 44335 Penarikan kabel FO antar Gedung Lokasi Pulogadung</t>
  </si>
  <si>
    <t>678/S-SCM/DIR/VIII/2024</t>
  </si>
  <si>
    <t>Surat Pemberitahuan Pengadaan Material CO1 Lokasi Jatiluhur Timur</t>
  </si>
  <si>
    <t>Dibalas PAM JAYA e-25212/KM.02.25</t>
  </si>
  <si>
    <t xml:space="preserve">	e-25212/KM.02.25</t>
  </si>
  <si>
    <t>a. Permintaan pengecualian denda kegagalan kinerja MI/ ABJ tidak dapat diterima oleh PAM JAYA;
b. MI/ ABJ akan dikenakan denda kegagalan kinerja,; dan
c. MI/ ABJ agar segera menyampaikan CAR kepada PAM JAYA selambat lambatnya (7) tujuh hari kalender setelah surat ini diterima.</t>
  </si>
  <si>
    <t>Balasan Surat ABJ No. ABJ/DIR/EKS/07.24/0572 Perihal Perbaikan Insidentil Peralatan Produksi IPA Pejompongan 1</t>
  </si>
  <si>
    <t>e-25214/KM.01.11</t>
  </si>
  <si>
    <t>Persetujuan Dokumen Desain Akhir Program Rehabilitasi Tahun 2024 Bulan Agustus 2024</t>
  </si>
  <si>
    <t>Persetujuan Desain Akhir program 44335, 44312, 44319, 44324, 44308, 44333
Menyampaikan jadwal pelaksanaan pekerjaan kepada PAM JAYA dan KPI selambat- lambatnya 5 (lima) hari kerja melalui surat elektronik</t>
  </si>
  <si>
    <t>Sudah disesuaikan dalam program konstruksi yang dikirimkan tgl 14 Juni 2024</t>
  </si>
  <si>
    <t>e-25211/KM.03.04</t>
  </si>
  <si>
    <t>Tanggapan atas Surat ABJ No.: ABJ/DIR/EKS/08.24/0628 tertanggal 7 Agustus 2024 perihal Pemberitahuan Pelaksanaan Pekerjaan Rehabilitasi Accelator IPA Pejompongan 1</t>
  </si>
  <si>
    <t>1) PAM JAYA menyampaikan kepada MI/ ABJ, apabila IPA Pejompongan 1 beroperasi menggunakan 5 unit accelator selama ini tidak pernah terjadi gangguan kualitas maupun kontinuitas air minum curah, sehingga PAM JAYA meminta kepada MI/ ABJ untuk memastikan tidak adanya gangguan kualitas maupun kontinuitas air minum curah selama Rehabilitasi Accelator ;
2) apabila terjadi kegagalan kinerja yang disebabkan oleh
kelalaian MI/ABJ dalam melakukan identifikasi dan mitigasi resiko kondisi pekerjaan di lapangan selama pelaksaan Rehabilitasi Accelator, dan/ atau pekerjaan lain yang mengharuskan IPA Pejompongan 1 beroperasi menggunakan 5 unit Accelator, maka MI/ABJ dapat dikenakan denda sesuai
ketentuan yang berlaku pada Dokumen Perjanjian Kerjasama</t>
  </si>
  <si>
    <t xml:space="preserve">	e-25362/KM.00.03</t>
  </si>
  <si>
    <t>Melaksanakan penyusunan desain akhir untuk pekerjaan Greenfield:
1. PT Pesta Pora Abadi
2. Jl Mustika Ratu
3. Jl Pendidikan
4. Jl Anyer</t>
  </si>
  <si>
    <t>Desain Akhir</t>
  </si>
  <si>
    <t>e-25361/KM.02.25</t>
  </si>
  <si>
    <t>Surat ABJ No.ABJ/DIR/EKS/07.24/0551 Tanggal 15 Juli 2024 Perihal Kerusakan Insidentil Peralatan Produksi IPA Pejompongan 1</t>
  </si>
  <si>
    <t>SR</t>
  </si>
  <si>
    <t>MI/ABJ tidak dikenakan denda kegagalan kinerja perihal kerusakan insidentil peralatan produksi di IPA Pejompongan 1</t>
  </si>
  <si>
    <t>SRT-207/INFRAS/KPI-SPAM-JAKARTA/08/2024</t>
  </si>
  <si>
    <t>Hasil Pemeriksaan dan Tanggapan atas Surat ABJ No ABJ/DIR/EKS/07.24/0553 tentang As Built Drawing Proyek Rehabilitasi</t>
  </si>
  <si>
    <t>Program 20157 dapat ditindaklanjuti</t>
  </si>
  <si>
    <t>SRT-210/INFRAS/KPI-SPAM-JAKARTA/08/2024</t>
  </si>
  <si>
    <t>Hasil Pemeriksaan Pembaharuan Dokumen Desain Akhir Program Rehabilitasi Tahun 2024 - Surat ABJ No ABJ/DIR/EKS/07.24/0569</t>
  </si>
  <si>
    <t>Hasil Pemeriksaan pada lampiran surat</t>
  </si>
  <si>
    <t>SRT-211/INFRAS/KPI-SPAM-JAKARTA/08/2024</t>
  </si>
  <si>
    <t>Hasil Pemeriksaan dan Tanggapan atas Surat ABJ No ABJ/DIR/EKS/08.24/0609 tentang As Built Drawing Proyek Rehabilitasi</t>
  </si>
  <si>
    <t>1) Program 30228, 35275, 35278, 43409 : agar dilengkapi dengan hasil BAMC 100 lengkap dengan lampiran RAB/BOQ rincian volume serta lampiran teknis peralatan
2) Program 44023 : agar dilengkapi backup volume pekerjaan dan ABD dibuat sesuai dengan pekerjaan lapangan
3) Program 44217 : agar dilengkapi backup volume pekerjaan</t>
  </si>
  <si>
    <t>SRT-212/INFRAS/KPI-SPAM-JAKARTA/08/2024</t>
  </si>
  <si>
    <t>Hasil Pemeriksaan dan Tanggapan atas Surat ABJ No ABJ/DIR/EKS/08.24/0615 tentang Shop Drawing Buaran 3 Hulu</t>
  </si>
  <si>
    <t>Shop Drawing SPAM Buaran 3 Hulu - Support Facilities Gudang GS, Workshop GS dan Workshop QC dapat ditindaklanjuti</t>
  </si>
  <si>
    <t xml:space="preserve">	SRT-217/INFRAS/KPI-SPAM-JAKARTA/07/2024</t>
  </si>
  <si>
    <t>Hasil Pemeriksaan dan Tanggapan Atas Surat ABJ No ABJ/DIR/EKS/08.24/0616 tentang Shop Drawing Proyek Rehabilitasi</t>
  </si>
  <si>
    <t>Program 44032 dapat ditindaklanjuti</t>
  </si>
  <si>
    <t>SRT-218/INFRAS/KPI-SPAM-JAKARTA/08/2024</t>
  </si>
  <si>
    <t>Lanjutan ke-2 Hasil Pemeriksaan dan Tanggapan atas Surat ABJ No ABJ/DIR/EKS/07.24/0545 tentang Shop Drawing Proyek Rehabilitasi</t>
  </si>
  <si>
    <t>Hasil pemeriksaan terdapat pada file</t>
  </si>
  <si>
    <t>e-25328/PP.00.05</t>
  </si>
  <si>
    <t>Penyampaian Keputusan Direksi PAM JAYA Terkait Standar Spesifikasi Teknis</t>
  </si>
  <si>
    <t>SRT-219/INFRAS/KPI-SPAM-JAKARTA/07/2024</t>
  </si>
  <si>
    <t>Lanjutan ke-2 Hasil Pemeriksaan dan Tanggapan atas Surat ABJ No ABJ/DIR/EKS/06.24/0475 tentang Shop Drawing Proyek Rehabilitasi</t>
  </si>
  <si>
    <t>Hasil pemeriksaan program 35277, 43375, 37293, 37294, 21165</t>
  </si>
  <si>
    <t>SRT-220/INFRAS/KPI-SPAM-JAKARTA/08/2024</t>
  </si>
  <si>
    <t>Hasil Pemeriksaan dan Tanggapan atas Surat ABJ No ABJ/DIR/EKS/05.24/0413 tentang Shop Drawing Proyek Rehabilitasi</t>
  </si>
  <si>
    <t>Hasil Pemeriksaan Paket 02011, 02012, 30232, 43392, 44029</t>
  </si>
  <si>
    <t>SRT-221/INFRAS/KPI-SPAM-JAKARTA/08/07/2024</t>
  </si>
  <si>
    <t>Lanjutan ke-2 Hasil Pemeriksaan Pembaharuan Dokumen Desain Akhir Program Rehabilitasi Tahun 2024-Surat ABJ24 0547</t>
  </si>
  <si>
    <t>Hasil pemeriksaan dokumen desain akhir</t>
  </si>
  <si>
    <t>SOP</t>
  </si>
  <si>
    <t>Permintaan Data</t>
  </si>
  <si>
    <t>Dokumen Verifikasi</t>
  </si>
  <si>
    <t>AHS</t>
  </si>
  <si>
    <t>Data SHP</t>
  </si>
  <si>
    <t>Data Produksi</t>
  </si>
  <si>
    <t>Data Pajak</t>
  </si>
  <si>
    <t>Sosialisasi</t>
  </si>
  <si>
    <t>SRT-222/INFRAS/KPI-SPAM-JAKARTA/08/07/2024</t>
  </si>
  <si>
    <t>Lanjutan Hasil Pemeriksaan dan Tanggapan Atas Surat ABJ No ABJ/DIR/EKS/08.24/0616 tentang Shop Drawing Proyek Rehabilitasi</t>
  </si>
  <si>
    <t>Hasil pemeriksaan shop drawing 44032, 44051, 44054, 44005, 09070, 43386</t>
  </si>
  <si>
    <t>e-25544/PS.02.07</t>
  </si>
  <si>
    <t>Tanggapan Desain Akhir PC Pegadungan dan Rencana Pipa Outlet Reservoir</t>
  </si>
  <si>
    <t>- menyusun matriks pro cons thd alternatif desain trase pipa outlet reservoir DC pegadungan (ABJ23 0421) (5 hari kerja)
- menyusun DED trase alternatif pipa outlet reservoir DC pegadungan &lt;14 hari&gt;</t>
  </si>
  <si>
    <t>e-24710/KM.02.25</t>
  </si>
  <si>
    <t>Tanggapan atas Surat ABJ No. ABJ/DIR/EKS/07.24/0506</t>
  </si>
  <si>
    <t>Tidak dikenakan denda kegagalan kinerja</t>
  </si>
  <si>
    <t>ABJ/DIR/EKS/08.24/0674</t>
  </si>
  <si>
    <t>Penyampaian Salinan Asli Polis Asuransi</t>
  </si>
  <si>
    <t>Bank OCBC NISP</t>
  </si>
  <si>
    <t>ABJ/DIR/EKS/08.24/0675</t>
  </si>
  <si>
    <t>ABJ/DIR/EKS/08.24/0676</t>
  </si>
  <si>
    <t>ABJ/DIR/EKS/08.24/0677</t>
  </si>
  <si>
    <t>ABJ/DIR/EKS/08.24/0678</t>
  </si>
  <si>
    <t>ABJ/DIR/EKS/08.24/0679</t>
  </si>
  <si>
    <t>ABJ/DIR/EKS/08.24/0680</t>
  </si>
  <si>
    <t>Pemberitahuan Uji Pengoperasian Paket 43 – Program 43348 &amp; 43369</t>
  </si>
  <si>
    <t>Penyampaian Gambar Keadaan Terpasang (As Built Drawing) Program Rehabilitasi 02010 dan 12086</t>
  </si>
  <si>
    <t>Shop Drawing Program Rehabilitasi 09069, 43375, 44105, 44123, 44124, 44296</t>
  </si>
  <si>
    <t>Pengiriman Dokumen RAB Konsultan Teknis Independen</t>
  </si>
  <si>
    <t>Pemberitahuan Pelaksanaan Pekerjaan Rehabilitasi  Penggantian Flowmeter dan Accelator IPA Pejompongan 1</t>
  </si>
  <si>
    <t>Permohonan Persetujuan dan Pengesampingan</t>
  </si>
  <si>
    <t>Agen Fasilitas BCA</t>
  </si>
  <si>
    <t>ABJ/DIR/EKS/08.24/0681</t>
  </si>
  <si>
    <t>ABJ/DIR/EKS/08.24/0682</t>
  </si>
  <si>
    <t>ABJ/DIR/EKS/08.24/0683</t>
  </si>
  <si>
    <t>ABJ/DIR/EKS/08.24/0684</t>
  </si>
  <si>
    <t>ABJ/DIR/EKS/08.24/0685</t>
  </si>
  <si>
    <t>ABJ/DIR/EKS/08.24/0686</t>
  </si>
  <si>
    <t>ABJ/DIR/EKS/08.24/0687</t>
  </si>
  <si>
    <t>ABJ/DIR/EKS/08.24/0688</t>
  </si>
  <si>
    <t>ABJ/DIR/EKS/08.24/0689</t>
  </si>
  <si>
    <t>ABJ/DIR/EKS/08.24/0690</t>
  </si>
  <si>
    <t>ABJ/DIR/EKS/08.24/0691</t>
  </si>
  <si>
    <t>ABJ/DIR/EKS/08.24/0692</t>
  </si>
  <si>
    <t>ABJ/DIR/EKS/08.24/0693</t>
  </si>
  <si>
    <t>ABJ/DIR/EKS/08.24/0694</t>
  </si>
  <si>
    <t>ABJ/DIR/EKS/08.24/0695</t>
  </si>
  <si>
    <t>Tanggapan atas Surat PAM JAYA No. e-24025/KM.03.00 tentang Teguran Penerapan Aspek K3 pada Proyek Rehabilitasi dan Konstruksi Tanggal 2 Agustus 2024</t>
  </si>
  <si>
    <t>Desain Akhir Pipa JDU Proyek Greenfield</t>
  </si>
  <si>
    <t>Tanggapan atas Surat PAM JAYA No. e-23528/PP.03.02 tentang Hasil Inspeksi K3 IPA Buaran Tanggal 18 Juli 2024</t>
  </si>
  <si>
    <t>Permintaan Data Untuk Keperluan Perhitungan Denda Kegagalan Kinerja Berdasarkan Perjanjian Brownfield dan Greenfield Tahun 2024</t>
  </si>
  <si>
    <t xml:space="preserve">Pemberitahuan Pelaksanaan Pekerjaan Rehabilitasi Penggantian Flowmeter Line Kuningan 1000 lps No. Program 31240 </t>
  </si>
  <si>
    <t>Peristiwa Keadaan Kahar - Kebocoran Tangki ACH No 602 di IPA Pejompongan 2 (Tanggapan Surat PAM Jaya No. e-24624/KM.03.00 Teguran atas Kegagalan Operasional Produksidi IPA Pejompongan 2 pada tanggal 8 Agustus 2024)</t>
  </si>
  <si>
    <t>Tanggapan atas Surat PAM JAYA No. 4897/PM.02.04/EKST/VIII/2024 perihal Permintaan Realisasi New Connection (“NC”)</t>
  </si>
  <si>
    <t>Penyampaian Informasi Konsultan BNBA</t>
  </si>
  <si>
    <t>Peminjaman Aksesoris Pipa ke PAM JAYA</t>
  </si>
  <si>
    <t>Pemberitahuan Uji Pengoperasian Paket 42 dan 43</t>
  </si>
  <si>
    <t>Pengiriman Risalah Rapat Pre Construction Meeting Program Rehabilitasi Periode 12 - 18 Agustus 2024 dan 19 – 25 Agustus 2024</t>
  </si>
  <si>
    <t>Survey Bangunan Calon Pelanggan</t>
  </si>
  <si>
    <t>Detail Engineering Design (DED) SPAM Karian Serpong Hilir – Layout Reservoir Komunal Warung Gantung</t>
  </si>
  <si>
    <t>Asuransi</t>
  </si>
  <si>
    <t>RAB</t>
  </si>
  <si>
    <t>Penggantian flowmeter</t>
  </si>
  <si>
    <t>Desain Akhir Pipa Greenfield</t>
  </si>
  <si>
    <t>Teguran penerapan K3</t>
  </si>
  <si>
    <t>Inspeksi K3</t>
  </si>
  <si>
    <t xml:space="preserve">Permintaan data denda </t>
  </si>
  <si>
    <t>Penggantian flowmeter line kuningan</t>
  </si>
  <si>
    <t>Kebocoran tangki ACH IPA Pejompongan 2</t>
  </si>
  <si>
    <t>Permintaan nc</t>
  </si>
  <si>
    <t>DED Buaran 3 Hulu</t>
  </si>
  <si>
    <t>Peminjaman aksesoris pipa PAM  JAYA</t>
  </si>
  <si>
    <t>RAB infil</t>
  </si>
  <si>
    <t>Survey bangunan calon pelanggan</t>
  </si>
  <si>
    <t>Buaran</t>
  </si>
  <si>
    <t>Achmad Yudi, Muhrojin</t>
  </si>
  <si>
    <t>DED Karian Serpong Hilir</t>
  </si>
  <si>
    <t>SRT-223/INFRAS/KPI-SPAM-JAKARTA/08/2024</t>
  </si>
  <si>
    <t>Hasil pemeriksaan dan Tanggapan atas Surat ABJ No ABJ/DIR/EKS/08.24/0617 tentang Shop Drawing Buaran 3 Hulu</t>
  </si>
  <si>
    <t>Hasil pemeriksaan shop drawing SPAM Buaran 3 Hulu - support facilities reservoir A 16600 m3 : sudah sesuai dan dapat ditindaklanjuti</t>
  </si>
  <si>
    <t>SRT-230/INFRAS/KPI-SPAM-JAKARTA/08/2024</t>
  </si>
  <si>
    <t>Hasil Pemeriksaan dan Tanggapan atas Surat ABJ No ABJ/DIR/EKS/08.24/0667 tentang Pembaharuan DED dan RAB Sambungan Baru dan Daftar Gambar Standar</t>
  </si>
  <si>
    <t>Terlampir hasil pemeriksaan DED RAB Proyek Greenfield</t>
  </si>
  <si>
    <t>SRT-224/INFRAS/KPI-SPAM-JAKARTA/08/2024</t>
  </si>
  <si>
    <t>Hasil Pemeriksaan dan Tanggapab atas Surat ABJ No ABJ/DIR/EKS/08.24/0631 tentang Shop Drawing Buaran 3 Hilir</t>
  </si>
  <si>
    <t>Hasil pemeriksaan shop drawing Infill AB Duren Sawit dan SPAM Buaran 3 - JDU JDB + SR PC 145-2 : sesuai dan dapat ditindaklanjuti</t>
  </si>
  <si>
    <t xml:space="preserve">	SRT-225/INFRAS/KPI-SPAM-JAKARTA/08/2024</t>
  </si>
  <si>
    <t>Hasil Pemeriksaan dan Tanggapan Atas Surat ABJ No ABJ/DIR/EKS/08/24/0633 tentang Shop Drawing Proyek Rehabilitasi</t>
  </si>
  <si>
    <t>Hasil pemeriksaan program 18152</t>
  </si>
  <si>
    <t>SRT-231/INFRAS/KPI-SPAM-JAKARTA/08/2024</t>
  </si>
  <si>
    <t>Pengiriman Lanjutan Ke-4 Dokumen Desain Akhir Program Rehabilitasi 2024 (Revisi 01)</t>
  </si>
  <si>
    <t>Hasil pemeriksaan desain akhir terlampir</t>
  </si>
  <si>
    <t>SRT-226/INFRAS/KPI-SPAM-JAKARTA/08/2024</t>
  </si>
  <si>
    <t>Hasil Pemeriksaan Dokumen Desain Akhir Program Rehabilitasi Tahun 2024 Tahap 2 - Surat ABJ No ABJ/DIR/EKS/08.24/0635</t>
  </si>
  <si>
    <t>Hasil dokumen desain akhir program 44312</t>
  </si>
  <si>
    <t>SRT-227/INFRAS/KPI-SPAM-JAKARTA/08/07/2024</t>
  </si>
  <si>
    <t>Hasil Pemeriksaan Pembaharuan Dokumen Desain Akhir Program Rehabilitasi Tahun 2024 - Surat ABJ No ABJ/DIR/EKS/08.24/0637</t>
  </si>
  <si>
    <t>Hasil dokumen DED Program 44149</t>
  </si>
  <si>
    <t>SRT-228/INFRAS/KPI-SPAM-JAKARTA/08/2024</t>
  </si>
  <si>
    <t>Hasil Pemeriksaan dan Tanggapan atas Surat ABJ No ABJ/DIR/EKS/08.24/0644 tentang Shop Drawing Karian Serpong Hilir</t>
  </si>
  <si>
    <t>Shop Drawing Karian Serpong</t>
  </si>
  <si>
    <t>SR.04.05/D.XLVII/2897/2024</t>
  </si>
  <si>
    <t>Kementerian Kesehatan BB Binomika</t>
  </si>
  <si>
    <t>Konfirmasi dan Verifikasi Laporan Hasil Pengujian</t>
  </si>
  <si>
    <t>Tanggapan ABJ0562 :
1) Hasil uji dengan positif total coliform sesuai dengan persyaratan ;
2) perihal waktu tidak dapat ditampilkan ;
3) usia sampel 46 jam 4 menit.</t>
  </si>
  <si>
    <t>e-26295/KM.02.25</t>
  </si>
  <si>
    <t>Penyampaian Hasil Verifikasi Online Analyzer Air Curah di IPA Pejompongan 1 dan 2</t>
  </si>
  <si>
    <t>1) kualitas air curah di IPA Pejompongan 1 dan 2, ditemukan hasil bahwa deviasi pengukuran online analyzer dengan alat ukur portable melebihi batas maksimal 5% ;
2) kualitas air curah di IPA Pejompongan 1 dan 2, ditemukan hasil bahwa deviasi pengukuran online analyzer dengan alat ukur portable melebihi batas maksimal 5%</t>
  </si>
  <si>
    <t>Kualitas</t>
  </si>
  <si>
    <t>e-26032/TK.03.04</t>
  </si>
  <si>
    <t>Hasil Reviu atas Monitoring Risiko Operasional ABJ Periode Oktober 2023 s.d. April 2024</t>
  </si>
  <si>
    <t>Tanggapan ABJ 0648 : Hasil review monitoring risiko</t>
  </si>
  <si>
    <t>Dibalas PAM JAYA e-24992/KM.02.22
e-26032/TK.03.04</t>
  </si>
  <si>
    <t>e-25869/KM.03.04</t>
  </si>
  <si>
    <t>Permohonan Pembuatan Desain Akhir Pekerjaan Greenfield Infill Sambungan Baru Regional Pusat</t>
  </si>
  <si>
    <t>Penyusunan Desain Akhir pemasangan jaringan pipa distribusi dan sambungan baru berdasarkan basic engineering design terlampir dan base model Jl Prof. Dr. Satrio Kav.6, Kel. Karet Kuningan</t>
  </si>
  <si>
    <t>e-26033/KM.01.11</t>
  </si>
  <si>
    <t>Penyampaian Hasil Inspeksi Peralatan Rutin IPA Pejompongan 1</t>
  </si>
  <si>
    <t>1) Terdapat 17 temuan dari 4 subyek inspeksi di IPA Pejompongan 1 ;
2) Mengirimkan rencana perbaikan 14 hari kalender</t>
  </si>
  <si>
    <t>ABJ/DIR/EKS/08.24/0696</t>
  </si>
  <si>
    <t>ABJ/DIR/EKS/08.24/0697</t>
  </si>
  <si>
    <t>ABJ/DIR/EKS/08.24/0698</t>
  </si>
  <si>
    <t>ABJ/DIR/EKS/08.24/0699</t>
  </si>
  <si>
    <t>ABJ/DIR/EKS/08.24/0700</t>
  </si>
  <si>
    <t>Undangan Workshop dan Training Dalam Rangka Percepatan Implementasi Building Information Modelling (BIM)</t>
  </si>
  <si>
    <t xml:space="preserve">IT </t>
  </si>
  <si>
    <t>Shop Drawing SPAM Buaran 3 Hulu &amp; Pipa Air Baku – Support Facilities Bangunan Kimia Soda Ash 195 M2 dan Bangunan Gardu PLN</t>
  </si>
  <si>
    <t>Pengiriman ke-3 Tanggapan Atas Hasil Review PAM dan KPI Terhadap Dokumen Desain Akhir Program Rehabilitasi Tahun 2024 – Tahap 2</t>
  </si>
  <si>
    <t>Desain Akhir PC SPAM Buaran 3 Hilir – PC 152</t>
  </si>
  <si>
    <t>Pemberitahuan Uji Pengoperasian Paket 03031, 03032, 21163, 21166, 21167, 42338, 44125, 44133, 44134</t>
  </si>
  <si>
    <t>Tanggapan ABJ atas Surat PAM JAYA No e-24968/KM.03.04 dan No e-20388/KM.03.04 terkait Jadwal Pelayanan di Citra Garden Puri Semanan</t>
  </si>
  <si>
    <t>Pemberitahuan Rencana Pengecoran Reservoir A, Water Treatment Plan, dan Power House</t>
  </si>
  <si>
    <t>Pemberitahuan Uji Pengoperasian Program 02012, 43388, 42335, 12117-12120, 12105-12107, 43363</t>
  </si>
  <si>
    <t>Laporan Bulanan Kualitas Air Baku dan Air Curah Periode Agustus 2024</t>
  </si>
  <si>
    <t>Penyampaian Informasi Terkait Pemasangan Pipa Steel Proyek SPAM Hilir</t>
  </si>
  <si>
    <t>Pemberitahuan Uji Pengoperasian Program 15142 &amp; 15143, 21166, 21167, 42338, 44302, 44155</t>
  </si>
  <si>
    <t>Pemberitahuan Uji Pengoperasian Program Rehabilitasi 43351, 43371, 44179, 43352</t>
  </si>
  <si>
    <t>Tagihan Air Curah Periode Agustus 2024</t>
  </si>
  <si>
    <t>Pengiriman Risalah Rapat Pre Construction Meeting SPAM Buaran 3 Hilir, Bulk Water Pipe Delivering 3000 LPS Program P2, P3, P4 dan P5</t>
  </si>
  <si>
    <t>Pemberitahuan Uji Pengoperasian Program Rehabilitasi 09072</t>
  </si>
  <si>
    <t>Pengiriman Shop Drawing Program Rehabilitasi 08059, 44161, 44170</t>
  </si>
  <si>
    <t>Tanggapan atas Surat PAM JAYA No.e–25213/KM.02.30 Perihal Kualitas Air Tidak Memenuhi Syarat Bakteriologis Hasil Sampling 8 Juli 2024</t>
  </si>
  <si>
    <t>Penyampaian Gambar Keadaan Terpasang (As Built Drawing) Program Rehabilitasi 02007 dan 02011</t>
  </si>
  <si>
    <t>Penyampaian Laporan Bulanan Kegiatan Pelaksanaan Proyek Brownfield dan Greenfield Periode Agustus 2024</t>
  </si>
  <si>
    <t>Pekerjaan Rehabilitasi Flow Meter Distribusi IPA Pejompongan 1 (Program 31240), Line Kuningan DN 1000  di IPA Pejompongan 1</t>
  </si>
  <si>
    <t>DED dan RAB Sambungan Rumah Non Standar</t>
  </si>
  <si>
    <t>Pemberitahuan Uji Pengoperasian Program Rehabilitasi 44015, 44016, 44088</t>
  </si>
  <si>
    <t>Permohonan Bantuan Terkait Sosialisasi Atas Pekerjaan Pemasangan Pipa Primer Jl. Jatiwaringin Raya &amp; Jl. Masjid Nurul Ihsan (Kelurahan Jatiwaringin &amp; Jaticempaka), Kecamatan Pondok Gede – Kota Bekasi</t>
  </si>
  <si>
    <t>Camat Kecamatan Pondok Gede</t>
  </si>
  <si>
    <t>Pemberitahuan Uji Pengoperasian Program Rehabilitasi 42315 dan 44277</t>
  </si>
  <si>
    <t>Penyampaian Sertifikat ISO 9001, 45001 dan SMK3</t>
  </si>
  <si>
    <t>Tanggapan atas Surat PAM JAYA No. e–26047/KM.02.07</t>
  </si>
  <si>
    <t>Achmad Yudi</t>
  </si>
  <si>
    <t>Dibalas PAM JAYA e-26034</t>
  </si>
  <si>
    <t>e-26034/KM.02.16</t>
  </si>
  <si>
    <t>Tanggapan atas ABJ/DIR/EKS/07.24/0561 tertanggal 22 Juli 2024 perihal Permohonan Data dan Dokumen Pendukung Sambungan Listrik IPA Buaran 3 dan Intake</t>
  </si>
  <si>
    <t>Penyampaian dokumen pendukung kelangkapan persayaratan pengajuan pemasangan sambungan listrik di lokasi IPA Buaran 3 dan Intake Buaran 3</t>
  </si>
  <si>
    <t>e-23987/KMM.03.04</t>
  </si>
  <si>
    <t>Pembatalan Pekerjaan Greenfield Infill Sambungan Baru Fenny Kuswoyo, Indra Gunawan, dan Mekaelsa Botani Garden</t>
  </si>
  <si>
    <t>Informasi Lokasi sambungan baru</t>
  </si>
  <si>
    <t xml:space="preserve">	e-23989/PP.03.02</t>
  </si>
  <si>
    <t>Penyampaian Hasil Inspeksi K3 dan Housekeeping IPA Pejompongan 2</t>
  </si>
  <si>
    <t>e-26360/KM.01.11</t>
  </si>
  <si>
    <t>Tindak Lanjut Kembali Atas Surat PAM JAYA e-20863/KM.03.04 Perihal Tanggapan Surat ABJ No. ABJ/DIR/EKS/05.24/0349 (Pengiriman Program Rehabilitasi V2.0)</t>
  </si>
  <si>
    <t>PAM JAYA meminta ABJ untuk melakukan penyesuaian Program Rehabilitasi  kepada PAM JAYA dan Konsultan Pengawas Independen sebelum 15 September 2024</t>
  </si>
  <si>
    <t>e-26363/PP.00.06</t>
  </si>
  <si>
    <t>Tanggapan atas Surat ABJ No. ABJ/DIR/EKS/08.24/0618 Perihal Permohonan Izin Penebangan Pohon Terkait Pembangunan Gardu PLN di Area IPA Buaran 3</t>
  </si>
  <si>
    <t>e-25643/PM.02.04</t>
  </si>
  <si>
    <t>Relokasi Pipa Hydrant IPA 1</t>
  </si>
  <si>
    <t>Biaya akan masuk bagian dari cyclical maintenance</t>
  </si>
  <si>
    <t>e-24497/KM.00.03</t>
  </si>
  <si>
    <t>Permohonan Izin Pelaksanaan Soil Test di Lahan Reservoir Komunal Dalam Pekerjaan Greenfield oleh ABJ</t>
  </si>
  <si>
    <t>Permohonan memfasilitasi izin pelaksanaan soil test pada lokasi reservoir komunal</t>
  </si>
  <si>
    <t>e-24499/KM.00.03</t>
  </si>
  <si>
    <t>Tanggapan Hasil Pemodelan Desain Akhir Pekerjaan Greenfield Infil Sambungan Baru Regional Timur</t>
  </si>
  <si>
    <t>Hasil perlu dilakukan perbaikan sebagaimana terlampir</t>
  </si>
  <si>
    <t>e-26188/PM.02.04</t>
  </si>
  <si>
    <t>Permohonan Bantuan Mediasi dalam Rangka Pembongkaran Bangunan Tidak Resmi di Jalan Inspeksi Kalimalang (STA+) di Lokasi Tanah Milik PUPR untuk Keperluan Pelebaran Jalan dan Pemasangan Pipa Air Baku</t>
  </si>
  <si>
    <t>Pengajuan permohonan kepada Kepala Kepolisian Resor Metro Bekasi Kota untuk melakukan mediasi dan memfasilitasi pertemuan dengan pihak terkait agar rencana pelebaran jalan serta pemasangan pipa air baku</t>
  </si>
  <si>
    <t>e-26385/PP.00.06</t>
  </si>
  <si>
    <t>Permohonan Izin dan Penyampaian Informasi Pekerjaan Pemasangan Pipa di Citra Garden Puri</t>
  </si>
  <si>
    <t>Pipa Air Minum D160mm dan panjang 520 m September - Oktober 2024</t>
  </si>
  <si>
    <t>Dibalas PAM JAYA e-26360/KM.01.11</t>
  </si>
  <si>
    <t>Data Tambahan</t>
  </si>
  <si>
    <t>Sambungan Baru</t>
  </si>
  <si>
    <t>Dibalas PAM JAYA e-26363/PP.00.06</t>
  </si>
  <si>
    <t>ABJ/DIR/EKS/08.24/0737</t>
  </si>
  <si>
    <t>Pembaharuan Desain Akhir SPAM Pesanggrahan Hilir – Tahap Pertama</t>
  </si>
  <si>
    <t>Biaya Perbaikan Turap Kali Jati Kramat</t>
  </si>
  <si>
    <t>Pemberitahuan Uji Komisioning Bagian Pekerjaan Proyek SPAM Buaran 3 Hulu  – Pekerjaan Workshop QC Warehouse B (PAM JAYA) dan Pemindahan Aset Material PAM JAYA</t>
  </si>
  <si>
    <t>Permohonan Pembuatan Surat Keterangan Hasil Pemeriksaan dan Pengujian Lingkungan Kerja PT Air Bersih Jakarta</t>
  </si>
  <si>
    <t>Kepala Pusat Higiene Perusahaan Keselamatan dan Kesehatan Kerja Dinas Tenaga Kerja Transmigrasi dan Energi, Prov. Jakarta</t>
  </si>
  <si>
    <t>Tanggapan atas Surat PAM JAYA Nomor e-24992/TK.02.22 Tanggal 19 Agustus 2024 (Risk Register)</t>
  </si>
  <si>
    <t>Pembaharuan RAB Pekerjaan Persiapan Buaran 3 Hulu – Pemindahan Aset Material PAM JAYA</t>
  </si>
  <si>
    <t>Gangguan Pasokan Listrik dari PLN di IPA Buaran 1 Pada Tanggal 10 September 2024</t>
  </si>
  <si>
    <t>Pemberitahuan Uji Komisioning Proyek Karian Serpong</t>
  </si>
  <si>
    <t>Pemberitahuan Uji Pengoperasian Program Rehabilitasi 09074, 04038 -04040,  04041-04043, 04044 – 04046, 04047 - 04049</t>
  </si>
  <si>
    <t>Pemberitahuan Pekerjaan Singgem Pipa SPAM Jatiluhur Hilir – Jalur A2 dan A6</t>
  </si>
  <si>
    <t>Penyampaian Informasi Keterlambatan Pekerjaan Proyek SPAM Jatiluhur Hilir – Trunk Main Jalur A4</t>
  </si>
  <si>
    <t>Pemberitahuan Uji Komisioning SPAM Jatiluhur Hilir – Infil 076 Kalibaru</t>
  </si>
  <si>
    <t>Tanggapan Atas Surat PAM JAYA No e-25212/KM.02.25 ”Perbaikan Insidentil Peralatan Produksi IPA Pejompongan 1”</t>
  </si>
  <si>
    <t>Shop Drawing Program Rehabilitasi 26196, 26197, 26198-26200, 26201, 26202-26203, 26204-26205, 26206, 26209, 26210, 26211, 26212, 26213, 28219, 43411</t>
  </si>
  <si>
    <t>Pemberitahuan Uji Pengoperasian Program Rehabilitasi 43411, 09069, 44008, 44054, 44227, 44317, 44228, 43363, 44032, 44065, 44005, 44146, 44335</t>
  </si>
  <si>
    <t>Kualitas Air</t>
  </si>
  <si>
    <t>ISO</t>
  </si>
  <si>
    <t>Diah</t>
  </si>
  <si>
    <t>e-25601/PA-00.11</t>
  </si>
  <si>
    <t>Permohonan Izin Pemanfaatan Lahan untuk Penempatan Instalasi Booster Pump Pondok Gede</t>
  </si>
  <si>
    <t>Surat kepada Kepala Lanud Halim Pendana terkait pembangunan jaringan pipa air bersih</t>
  </si>
  <si>
    <t>e-25600/KU.01.08</t>
  </si>
  <si>
    <t>Tanggapan surat No KB.205/V/4/DO.1.2024 Perihal Persetujuan Biaya dan Pembuatan Perjanjian Kerja Sama - PAM JAYA</t>
  </si>
  <si>
    <t>Surat untuk PT KAI terkait kerjasama</t>
  </si>
  <si>
    <t>e-1046/PH.04.00</t>
  </si>
  <si>
    <t>Mohon Bantuan Press-Release di Media Massa Nasional dan Ibukota terkait Pekerjaan Pemasangan Pipa DCIP 1500mm crossing jalan RS Soekanto Jalan Pondok Kopi Jakarta Timur</t>
  </si>
  <si>
    <t>Terlampir materi press release</t>
  </si>
  <si>
    <t>e-26817/TU.01.04</t>
  </si>
  <si>
    <t>Surat Pemberitahuan Layanan Langsung PAM JAYA di Citra Garden City 8 Cluster Aerohome dan Aerobliss Pegadungan</t>
  </si>
  <si>
    <t>Surat kepada PT Ciputra Development 1</t>
  </si>
  <si>
    <t>e-26244/KM.00.03</t>
  </si>
  <si>
    <t>Permohonan Pembuatan Desain Akhir
Pekerjaan Greenfield Infill Sambungan
Baru</t>
  </si>
  <si>
    <t>Rencana lokasi pekerjaan Greenfield</t>
  </si>
  <si>
    <t>e-27472/KM.01.03</t>
  </si>
  <si>
    <t>Pengembalian Material Flange Adaptor
ND900 Logistik Timur dan Logistik
Barat PAM JAYA yang dipinjam oleh ABJ</t>
  </si>
  <si>
    <t>1) adanya ketidak sesuaian ukuran material flange adaptor pekerjaan penggantian flow meter line Jakarta 1 dan 2 IPA Pejompongan 1 program rehabilitasi 31240 ;
2) Mengembalikan alat milik PAM JAYA</t>
  </si>
  <si>
    <t>SRT-229/INFRAS/KPI-SPAM-JAKARTA/08/2024</t>
  </si>
  <si>
    <t>Hasil Pemeriksaan dan Tanggapan atas Surat ABJ No. ABJ/DIR/EKS/08.24/0655 tentang Shop Drawing Proyek Rehabilitasi</t>
  </si>
  <si>
    <t>Pengiriman Lanjutan ke-4 Dokumen Desain Akhir Program Rehabilitasi 2024 (Revisi 01)</t>
  </si>
  <si>
    <t>SRT-232/INFRAS/KPI-SPAM-JAKARTA/09/2024</t>
  </si>
  <si>
    <t>Hasil Pemeriksaan dan Tanggapan atas Surat ABJ No. ABJ/DIR/EKS/08.24/0676 tentang As Built Drawing Proyek Rehabilitasi</t>
  </si>
  <si>
    <t>Lanjutan Hasil Pemeriksaan dan Tanggapan atas Surat ABJ No. ABJ/DIR/EKS/08.24/0667 tentang Pembaharuan DED dan RAB Sambungan Baru dan Daftar Gambar Standar</t>
  </si>
  <si>
    <t>Hasil Pemeriksaan dan Tanggapan atas Surat ABJ No. ABJ/DIR/EKS/08.24/0681 tentang Desain Akhir Pipa JDU Proyek Greenfield</t>
  </si>
  <si>
    <t>Hasil Pemeriksaan dan Tanggapan atas Surat ABJ No. ABJ/DIR/EKS/08.24/0642 tentang DED dan RAB Koneksi Boundary Valve (BV) Wilayah Timur – Barat Tahap 2</t>
  </si>
  <si>
    <t>SRT-233/INFRAS/KPI-SPAM-JAKARTA/09/2024</t>
  </si>
  <si>
    <t>SRT-234/INFRAS/KPI-SPAM-JAKARTA/09/2024</t>
  </si>
  <si>
    <t>SRT-235/INFRAS/KPI-SPAM-JAKARTA/09/2024</t>
  </si>
  <si>
    <t>SRT-242/INFRAS/KPI-SPAM-JAKARTA/09/2024</t>
  </si>
  <si>
    <t>Penyampaian Laporan Bulanan Periode Agustus 2024 Konsultan Pengawas Independen Sistem Penyediaan Air Minum DKI Jakarta</t>
  </si>
  <si>
    <t>ABJ/DIR/EKS/09.24/0701</t>
  </si>
  <si>
    <t>ABJ/DIR/EKS/09.24/0702</t>
  </si>
  <si>
    <t>ABJ/DIR/EKS/09.24/0703</t>
  </si>
  <si>
    <t>ABJ/DIR/EKS/09.24/0704</t>
  </si>
  <si>
    <t>ABJ/DIR/EKS/09.24/0705</t>
  </si>
  <si>
    <t>ABJ/DIR/EKS/09.24/0706</t>
  </si>
  <si>
    <t>ABJ/DIR/EKS/09.24/0707</t>
  </si>
  <si>
    <t>ABJ/DIR/EKS/09.24/0708</t>
  </si>
  <si>
    <t>ABJ/DIR/EKS/09.24/0709</t>
  </si>
  <si>
    <t>ABJ/DIR/EKS/09.24/0710</t>
  </si>
  <si>
    <t>ABJ/DIR/EKS/09.24/0711</t>
  </si>
  <si>
    <t>ABJ/DIR/EKS/09.24/0712</t>
  </si>
  <si>
    <t>ABJ/DIR/EKS/09.24/0713</t>
  </si>
  <si>
    <t>ABJ/DIR/EKS/09.24/0714</t>
  </si>
  <si>
    <t>ABJ/DIR/EKS/09.24/0715</t>
  </si>
  <si>
    <t>ABJ/DIR/EKS/09.24/0716</t>
  </si>
  <si>
    <t>ABJ/DIR/EKS/09.24/0718</t>
  </si>
  <si>
    <t>ABJ/DIR/EKS/09.24/0719</t>
  </si>
  <si>
    <t>ABJ/DIR/EKS/09.24/0720</t>
  </si>
  <si>
    <t>ABJ/DIR/EKS/09.24/0721</t>
  </si>
  <si>
    <t>ABJ/DIR/EKS/09.24/0722</t>
  </si>
  <si>
    <t>ABJ/DIR/EKS/09.24/0723</t>
  </si>
  <si>
    <t>ABJ/DIR/EKS/09.24/0724</t>
  </si>
  <si>
    <t>ABJ/DIR/EKS/09.24/0725</t>
  </si>
  <si>
    <t>ABJ/DIR/EKS/09.24/0726</t>
  </si>
  <si>
    <t>ABJ/DIR/EKS/09.24/0727</t>
  </si>
  <si>
    <t>ABJ/DIR/EKS/09.24/0728</t>
  </si>
  <si>
    <t>ABJ/DIR/EKS/09.24/0729</t>
  </si>
  <si>
    <t>ABJ/DIR/EKS/09.24/0730</t>
  </si>
  <si>
    <t>ABJ/DIR/EKS/09.24/0731</t>
  </si>
  <si>
    <t>ABJ/DIR/EKS/09.24/0733</t>
  </si>
  <si>
    <t>ABJ/DIR/EKS/09.24/0734</t>
  </si>
  <si>
    <t>ABJ/DIR/EKS/09.24/0735</t>
  </si>
  <si>
    <t>ABJ/DIR/EKS/09.24/0736</t>
  </si>
  <si>
    <t>ABJ/DIR/EKS/09.24/0737</t>
  </si>
  <si>
    <t>ABJ/DIR/EKS/09.24/0738</t>
  </si>
  <si>
    <t>ABJ/DIR/EKS/09.24/0739</t>
  </si>
  <si>
    <t xml:space="preserve">Buaran 3 </t>
  </si>
  <si>
    <t>Cylical</t>
  </si>
  <si>
    <t xml:space="preserve">Cyclical </t>
  </si>
  <si>
    <t>Siswo
Wahdi</t>
  </si>
  <si>
    <t xml:space="preserve">Hakiem
</t>
  </si>
  <si>
    <t xml:space="preserve">Risalah rapat PAM JAYA menyatakan akan melakukan revisit ke lokasi proyek, untuk membuktikan ketidaksesuain </t>
  </si>
  <si>
    <t xml:space="preserve">Novi </t>
  </si>
  <si>
    <t>12399/KM.01.11</t>
  </si>
  <si>
    <t>Hasil pemeriksaan program 44065, 44096, 44139 dan 44148 telah sesuai dan dapat ditindaklanjut</t>
  </si>
  <si>
    <t>Hold. Instruksi dari BOD untuk request infil ditahan dulu sampai proses Desain Akhir selesai</t>
  </si>
  <si>
    <t>ABD 02010 dan 12086 sesuai dan dapat ditindaklanjut</t>
  </si>
  <si>
    <t>Lanjutan hasil pemeriksaan DED SR</t>
  </si>
  <si>
    <t>List dokumen desain akhir pipa JDU Greenfield yang dapat ditindaklanjut</t>
  </si>
  <si>
    <t>Hasil pemeriksaan dokumen BV Wilayah timur - barat tahap kedua</t>
  </si>
  <si>
    <t>Penyampaian laporan bulanan Agustus 2024</t>
  </si>
  <si>
    <t>e-27662/KM.03.04</t>
  </si>
  <si>
    <t>Dokumen Persyaratan Serah Terima
Proyek Brownfield dan Greenfield</t>
  </si>
  <si>
    <t>1. ABJ diminta mengirimkan dokumen persyaratan serah terima proyek BF dan GF 10 hari kalender
2. Melampirkan pengembalian aset lama berisi daftar aset yang akan dikembalikan</t>
  </si>
  <si>
    <t>Peralatan Material</t>
  </si>
  <si>
    <t>Mengacu surat ABJ 0166</t>
  </si>
  <si>
    <t>ABJ 0246 dan ABJ 0166</t>
  </si>
  <si>
    <t>sudah dibayarkan pada pemotongan tagihan air curah bulan Mei</t>
  </si>
  <si>
    <t xml:space="preserve">Ahmad Fandi
</t>
  </si>
  <si>
    <t>Destriaji
Ahmad Fandi</t>
  </si>
  <si>
    <t xml:space="preserve">Wahdi
Ahmad Fandi
</t>
  </si>
  <si>
    <t>Penyampaian Hasil Inspeksi Aset dan Peralatan di IPA Buaran</t>
  </si>
  <si>
    <t>ABJ dikenakan denda produksi (hasil kualitas air)</t>
  </si>
  <si>
    <t>ABJ/DIR/EKS/08.24/0712</t>
  </si>
  <si>
    <t>HSE
Produksi</t>
  </si>
  <si>
    <t>Irsan
Ahmad Fandhi</t>
  </si>
  <si>
    <t>e-26895/PM.02.04</t>
  </si>
  <si>
    <t>Undangan Pembahasan Jalur Pipa Air Baku PJT II untuk Jalur Pipa Paket A2 Proyek Jatiluhur Hilir</t>
  </si>
  <si>
    <t>Undangan PAM JAYA ke PJT2 terkait pembahasan jalur pipa air baku (18 Sep 2024)</t>
  </si>
  <si>
    <t xml:space="preserve"> e-25674/KM.01.11</t>
  </si>
  <si>
    <t>Penambahan Chamber Flow Meter pada Proyek Jatiluhur Hilir Paket A2.2, A.4, dan A.6</t>
  </si>
  <si>
    <t>Permintaan PAM JAYA untuk pembuatan chamber FM pada TM jalur A2.2, A4 dan A6</t>
  </si>
  <si>
    <t>ABJ/DIR/EKS/09.24/0749</t>
  </si>
  <si>
    <t>SRT-244/INFRAS/KPI-SPAM-JAKARTA/14/2024</t>
  </si>
  <si>
    <t>9/18/2024</t>
  </si>
  <si>
    <t>Kajian Teknis Penggunaan Tipe Lining pada Pipa Steel</t>
  </si>
  <si>
    <t>KPI menyerahkan sepenuhnya kepada PAM JAYA untuk menentukan penggunaan tipe lining pada pipa steel. 
Perubahan spesifikasi tersebut harus memenuhi pasal modifikasi</t>
  </si>
  <si>
    <t>9/16/2024</t>
  </si>
  <si>
    <t>e-27692/KM.03.04</t>
  </si>
  <si>
    <t>Permohonan Pemasangan CCTV di SPAM Buaran 3 Hulu</t>
  </si>
  <si>
    <t>ABJ diminta untuk melakukan pengadaan dan pemasangan CCTV dilokasi proyek B 3 Hulu</t>
  </si>
  <si>
    <t>e-27690/KM.02.25</t>
  </si>
  <si>
    <t>Presentasi prosedur pengujian hidrostatik oleh ABJ</t>
  </si>
  <si>
    <t>Greenfiled</t>
  </si>
  <si>
    <t>Rapat akan dilaksanakan pada tanggal 25/09/24 di PAM JAYA</t>
  </si>
  <si>
    <t>e-27830/KM.01.11</t>
  </si>
  <si>
    <t>Tanggapan Desain Akhir Pekerjaan Greenfield Jaringan Pipa untuk Sambungan Baru Regional Timur &amp; Regional Barat-Selatan</t>
  </si>
  <si>
    <t>ABJ dapat mulai pelaksanaan konstruksi untuk lokasi perluasan jaringan sambungan baru: 
a. Mutiara Taman Palem Blok A, B &amp; E (Kode Proyek:
23ABJ.NINKARB019.02);
b. Dato Tonggara (Kode Proyek: 23ABJ.NINBUR159.1JP);
c. Masjid Al Khairot (Kode Proyek: 23ABJ.NINBUR161.1JP);
d. Bhexman (Kode Proyek: 23ABJ.NINBUR162.1JP)</t>
  </si>
  <si>
    <t>Ervin
Puji R</t>
  </si>
  <si>
    <t>Tanggapan surat ABJ No.ABJ/DIR/EKS/0824/0686 Peristiwa keadaan kahar-kebocoran tanngki ACH No.602 di IPA Pejompongan 2</t>
  </si>
  <si>
    <t>PAM JAYA menegaskan kembali bahwa kejadian kebocoran tanki ACH bukan keadaan kahar, maka ABJ tetap dikenakan denda terkait hal tsb</t>
  </si>
  <si>
    <t>e-27567/KM.02.07</t>
  </si>
  <si>
    <t>Hasil pemerikasaan dan tanggapan atas surat ABJ No.ABJ/DIR/EKS/08.24/0689 tentang Tambahan DED Buaran 3 Hulu</t>
  </si>
  <si>
    <t>Hasil pemeriksaan atas DED Rancangan Drainaser B3 Hulu dan DED Bangunan Filtrate adalah telah sesuai secara teknis dan dapat ditindaklanjuti</t>
  </si>
  <si>
    <t>Hasil pemerikasaan dan tanggapan atas surat ABJ No.ABJ/DIR/EKS/08.24/0699 tentang Desain Akhir PC B3 Hilir</t>
  </si>
  <si>
    <t>PC 152 sudah sesuai secara teknis dan dapat ditindaklanjuti, perbaikan minor dapat disampaikan saat penyampaian shop drawing</t>
  </si>
  <si>
    <t>Puji R</t>
  </si>
  <si>
    <t>Laporan Hasil Inspeksi Pipa DCI pada 15 Agustus 2024 Purwakarta</t>
  </si>
  <si>
    <t>Hasil inspeksi pipa DCI direkomendasikan dapat diterima dengan melakukan perbaikan pada cement lining. Dalam hal telah dilakukan perbaikan cement lining nantinya agar dapat dilakukan inspeksi kembali</t>
  </si>
  <si>
    <t>Greenfied</t>
  </si>
  <si>
    <t>Tanggapan atas Pengiriman Dokumen Prosedur Pengujian Hidrostatik dari MI/ABJ untuk Pipa Diameter ≥ 700 mm</t>
  </si>
  <si>
    <t>ABJ/DIR/EKS/09.24/0741</t>
  </si>
  <si>
    <t>ABJ/DIR/EKS/09.24/0742</t>
  </si>
  <si>
    <t>ABJ/DIR/EKS/09.24/0743</t>
  </si>
  <si>
    <t>ABJ/DIR/EKS/09.24/0744</t>
  </si>
  <si>
    <t>ABJ/DIR/EKS/09.24/0752</t>
  </si>
  <si>
    <t>ABJ/DIR/EKS/09.24/0751</t>
  </si>
  <si>
    <t>ABJ/DIR/EKS/12.23/0727
ABJ/DIR/EKS/12.23/0732</t>
  </si>
  <si>
    <t>e-26870/PA-01.10</t>
  </si>
  <si>
    <t>02/09/2024 </t>
  </si>
  <si>
    <t>Permohonan Izin dan Pemberitahuan Pelaksanaan Survei Bangunan Non Pelanggan Layanan Pipa Air Minum PAM JAYA</t>
  </si>
  <si>
    <t>Surat kepada Kecamatan/Kelurahan Provinsi DKI Jakarta terkait izin pelaksanaan survey pelanggan PAM JAYA</t>
  </si>
  <si>
    <t>Tanggapan atas Surat ABJ No ABJ/DIR/EKS/08.24/0693 tentang Pembaharuan RAB Sambungan Baru Infil Perluasan Jaringan</t>
  </si>
  <si>
    <t>1) Metode electrofusion merupakan penambahan metode lainnya selain push fit ;
2) metode push fit dapat digunakan menyesuaikan kondisi lapangan</t>
  </si>
  <si>
    <t>Suvey</t>
  </si>
  <si>
    <t>ABJ/DIR/EKS/09.24/0745</t>
  </si>
  <si>
    <t>ABJ/DIR/EKS/09.24/0746</t>
  </si>
  <si>
    <t>ABJ/DIR/EKS/09.24/0740</t>
  </si>
  <si>
    <t>PT. Surveyor Indonesia - Direktur Komersial</t>
  </si>
  <si>
    <t>Pemberitahuan Uji Pengoperasian Program Rehabilitasi 25195</t>
  </si>
  <si>
    <t>Shop Drawing SPAM Jatiluhur Hilir – Upgrade Pumping Station IBP Halim</t>
  </si>
  <si>
    <t>Pengiriman Shop Drawing Program Rehabilitasi 44038, 44073, 43355</t>
  </si>
  <si>
    <t>Penyampaian Gambar Keadaan Terpasang (As Built Drawing) Program Rehabilitasi 21172 dan 21174</t>
  </si>
  <si>
    <t>Permohonan Bantuan dan Dukungan Pelaksanaan Pekerjaan Pemasangan Pipa di Area Kelurahan Klender</t>
  </si>
  <si>
    <t>ABJ/DIR/EKS/09.24/0747</t>
  </si>
  <si>
    <t>ABJ/DIR/EKS/09.24/0748</t>
  </si>
  <si>
    <t>ABJ/DIR/EKS/09.24/0750</t>
  </si>
  <si>
    <t>ABJ/DIR/EKS/09.24/0753</t>
  </si>
  <si>
    <t>ABJ/DIR/EKS/09.24/0754</t>
  </si>
  <si>
    <t>ABJ/DIR/EKS/09.24/0755</t>
  </si>
  <si>
    <t>ABJ/DIR/EKS/09.24/0756</t>
  </si>
  <si>
    <t>ABJ/DIR/EKS/09.24/0757</t>
  </si>
  <si>
    <t>ABJ/DIR/EKS/09.24/0758</t>
  </si>
  <si>
    <t>ABJ/DIR/EKS/09.24/0759</t>
  </si>
  <si>
    <t>ABJ/DIR/EKS/09.24/0760</t>
  </si>
  <si>
    <t>ABJ/DIR/EKS/09.24/0761</t>
  </si>
  <si>
    <t>ABJ/DIR/EKS/09.24/0762</t>
  </si>
  <si>
    <t>ABJ/DIR/EKS/09.24/0763</t>
  </si>
  <si>
    <t>ABJ/DIR/EKS/09.24/0764</t>
  </si>
  <si>
    <t>ABJ/DIR/EKS/09.24/0765</t>
  </si>
  <si>
    <t>ABJ/DIR/EKS/09.24/0766</t>
  </si>
  <si>
    <t>ABJ/DIR/EKS/09.24/0767</t>
  </si>
  <si>
    <t>Lurah Kelurahan Klender</t>
  </si>
  <si>
    <t>Lurah Kelurahan Cipinang</t>
  </si>
  <si>
    <t>Lurah Kelurahan Cipinang Besar Utara</t>
  </si>
  <si>
    <t>Permohonan Bantuan dan Dukungan Pelaksanaan Pekerjaan Pemasangan Pipa di Area Kelurahan Cipinang</t>
  </si>
  <si>
    <t>Permohonan Bantuan dan Dukungan Pelaksanaan Pekerjaan Pemasangan Pipa di Area Kelurahan Cipinang Besar Utara</t>
  </si>
  <si>
    <t>PT. Kresna Kusuma Dyandra Marga (KKDM)</t>
  </si>
  <si>
    <t>PT. Moya Indonesia</t>
  </si>
  <si>
    <t>Pembaharuan DED dan RAB Trunk Main Buaran 3 Hilir – Jalur P1A (Pahlawan Revolusi)</t>
  </si>
  <si>
    <t>Tindak Lanjut Surat PAM JAYA No.e-25674/KM.01.11 Tanggal 22 Agustus 2024 (chamber flow meter)</t>
  </si>
  <si>
    <t>Pemberitahuan Informasi Pemakaian Lahan Jalan Tol Becakayu Lokasi STA 6+150 sd 6+650</t>
  </si>
  <si>
    <t>Informasi Pembayaran Kembali atas Pinjaman</t>
  </si>
  <si>
    <t>Perawatan Peralatan Produksi IPA Buaran (pulsator no 2 dan 8)</t>
  </si>
  <si>
    <t>Tindak lanjut Surat KPI No. SRT-200/INFRAS/KPI-SPAM-JAKARTA/08/2024</t>
  </si>
  <si>
    <t>Pemberitahuan Uji Pengoperasian Program Rehabilitasi 09070, 25195 dan 43411</t>
  </si>
  <si>
    <t>Tindak Lanjut Surat PAM JAYA No.e-26360/KM.01.11 Tanggal 09 September 2024 (Program Rehabilitasi V2.0)</t>
  </si>
  <si>
    <t>Surat Teguran Penerapan K3 di Area Proyek</t>
  </si>
  <si>
    <t>PT. Bestindo Putra Mandiri</t>
  </si>
  <si>
    <t>ABJ/DIR/EKS/09.24/0768</t>
  </si>
  <si>
    <t>Pengiriman Risalah Rapat Pre Construction Meeting Program Rehabilitasi Periode 02 - 08 September 2024</t>
  </si>
  <si>
    <t>Permohonan Pemakaian Air PAM JAYA Untuk Proyek SPAM Jatiluhur Hilir Paket A2 dan A.06</t>
  </si>
  <si>
    <t>Undangan Dry Test Trash Rake Proyek SPAM Buaran 3 Hulu</t>
  </si>
  <si>
    <t>Laporan Kegiatan Proyek SPAM Buaran 3 Hulu Periode Juli 2024 (Laporan Harian, Mingguan, dan Bulanan)</t>
  </si>
  <si>
    <t>Desain Akhir PC SPAM Buaran 3 Hilir – PC 154</t>
  </si>
  <si>
    <t>Pemberitahuan Uji Pengoperasian Program Rehabilitasi 43418, 44266, dan 44272</t>
  </si>
  <si>
    <t>Pembaharuan RAB Sambungan Rumah PC SPAM Jatiluhur Hilir (PC 47, 150, 151, &amp; 153)</t>
  </si>
  <si>
    <t>Tindak Lanjut Temuan Inspeksi Pemeliharaan Asset IPA Pejompongan I</t>
  </si>
  <si>
    <t>Pembaharuan DED dan RAB IBP Basura</t>
  </si>
  <si>
    <t>Tanggapan atas Surat PAM JAYA Nomor e-26032/TK.03.04 Tanggal 29 Agustus 2024</t>
  </si>
  <si>
    <t>Gangguan Pasokan Listrik dari PLN di IPA Buaran 1 Pada Tanggal 23 September 2024</t>
  </si>
  <si>
    <t>ABJ/DIR/EKS/09.24/0769</t>
  </si>
  <si>
    <t>ABJ/DIR/EKS/09.24/0770</t>
  </si>
  <si>
    <t>ABJ/DIR/EKS/09.24/0771</t>
  </si>
  <si>
    <t>ABJ/DIR/EKS/09.24/0772</t>
  </si>
  <si>
    <t>Penyampaian Laporan Penyelesaian Uji Komisioning Proyek Greenfield SPAM Buaran 3 Hilir – JDU JDB JDL + SR PC 145-2 Jl.Kapin</t>
  </si>
  <si>
    <t>Penyelesaian Program Rehabilitasi</t>
  </si>
  <si>
    <t>Pemberitahuan dan Permohonan Ijin Pelaksanaan Pekerjaan Pemasangan Pipa di Area Kelurahan Klender (Detail RW terdampak)</t>
  </si>
  <si>
    <t>Permohonan Bantuan Sosialisasi di Kecamatan Cakung, Jaktim</t>
  </si>
  <si>
    <t>Camat Kecamatan Cakung</t>
  </si>
  <si>
    <t>Valent/Afifah</t>
  </si>
  <si>
    <t>A Yudi K</t>
  </si>
  <si>
    <t>Gilly</t>
  </si>
  <si>
    <t>Pemberitahuan</t>
  </si>
  <si>
    <t>Informasi</t>
  </si>
  <si>
    <t>Pemakaian Air</t>
  </si>
  <si>
    <t>Pembayaran</t>
  </si>
  <si>
    <t>PT Bina Lestari</t>
  </si>
  <si>
    <t>Dilanjutkan dengan proses BAST</t>
  </si>
  <si>
    <t>Sudah dilakukan</t>
  </si>
  <si>
    <t xml:space="preserve">Pembaharuan Rencana Anggaran Biaya (RAB) Atas Program Rehabilitasi </t>
  </si>
  <si>
    <t>Sudah dilakukan pembongkaran</t>
  </si>
  <si>
    <t>jalur sudah dipindahkan ke area taman</t>
  </si>
  <si>
    <t>diskusi belum dapat dilakukan</t>
  </si>
  <si>
    <t>ABJ24 0791, 0782</t>
  </si>
  <si>
    <t>ABJ24 0825</t>
  </si>
  <si>
    <t>ABJ24 0784</t>
  </si>
  <si>
    <t xml:space="preserve">
Pengiriman shop drawing B3 Hulu No.ABJ/DIR/EKS/04.24/0313</t>
  </si>
  <si>
    <t>Pipa A2,2 sudah terpasang</t>
  </si>
  <si>
    <t>program 27218</t>
  </si>
  <si>
    <t>project sudah selesai</t>
  </si>
  <si>
    <t>rata-rata program sudah masuk uji pengoperasian</t>
  </si>
  <si>
    <t>on going diskusi</t>
  </si>
  <si>
    <t>cancel</t>
  </si>
  <si>
    <t>ABJ/DIR/EKS/09.24/0773</t>
  </si>
  <si>
    <t>ABJ/DIR/EKS/09.24/0774</t>
  </si>
  <si>
    <t>ABJ/DIR/EKS/09.24/0775</t>
  </si>
  <si>
    <t>ABJ/DIR/EKS/09.24/0776</t>
  </si>
  <si>
    <t>ABJ/DIR/EKS/09.24/0777</t>
  </si>
  <si>
    <t>ABJ/DIR/EKS/09.24/0778</t>
  </si>
  <si>
    <t>ABJ/DIR/EKS/09.24/0779</t>
  </si>
  <si>
    <t>ABJ/DIR/EKS/09.24/0780</t>
  </si>
  <si>
    <t>ABJ/DIR/EKS/09.24/0781</t>
  </si>
  <si>
    <t>ABJ/DIR/EKS/09.24/0782</t>
  </si>
  <si>
    <t>ABJ/DIR/EKS/09.24/0783</t>
  </si>
  <si>
    <t>ABJ/DIR/EKS/09.24/0784</t>
  </si>
  <si>
    <t>ABJ/DIR/EKS/09.24/0785</t>
  </si>
  <si>
    <t>ABJ/DIR/EKS/09.24/0786</t>
  </si>
  <si>
    <t>Justifikasi Teknis dan Pembaharuan DED &amp; RAB Untuk 5 Lokasi Koneksi BV Wilayah Timur dan Barat</t>
  </si>
  <si>
    <t>Pelanggaran K3L Oleh Vendor Bestindo</t>
  </si>
  <si>
    <t>Pemberitahuan Uji Pengoperasian Program Rehabilitasi 22185, 44225, 07058</t>
  </si>
  <si>
    <t>Permintaan Tegas Terkait Pelaksanaan Pekerjaan Oleh PT. KMU</t>
  </si>
  <si>
    <t>Permohonan Perbaikan Dinding Penahan Tanah / Turap Kali Sunter area IPA Pulogadung</t>
  </si>
  <si>
    <t>Desain Akhir PC SPAM Buaran 3 Hilir – PC 161 Tahap Pertama</t>
  </si>
  <si>
    <t>Desain Akhir PC SPAM Jatiluhur Hilir – PC 057 &amp; PC 082</t>
  </si>
  <si>
    <t>Pengiriman Risalah Rapat Pre Construction Meeting Program Rehabilitasi Periode 16 - 22 September 2024</t>
  </si>
  <si>
    <t>Gangguan Pasokan Listrik dari PLN di IPA Buaran 1 dan IPA Buaran 2 Pada Tanggal 25 September 2024</t>
  </si>
  <si>
    <t>Tanggapan Surat PAM JAYA Nomor e-27662/KM.03.04 Perihal Dokumen Persyaratan Serah Terima Proyek Brownfield dan Greenfield</t>
  </si>
  <si>
    <t>Tanggapan atas Surat PAM JAYA Nomor e-23096/KM.00.03 Terkait Proposal Modifikasi</t>
  </si>
  <si>
    <t>Tanggapan atas Surat PAM JAYA No. e-23989/PP.03.02 Tanggal 6 Agustus 2024 &amp; No. e 28636/PP.03.02 Tanggal 20 September 2024</t>
  </si>
  <si>
    <t>Permohonan Arahan dari PAM JAYA terkait Pelaksanaan Pekerjaan Proyek SPAM Jatiluhur Hilir – Trunk Main Jalur A4 Marunda DN1000</t>
  </si>
  <si>
    <t>Permohonan Arahan dari PAM JAYA terkait Pelaksanaan Pekerjaan Proyek SPAM Jatiluhur Hilir – Trunk Main Jl Rorotan 1 (Al-Wathoniyah) DN600</t>
  </si>
  <si>
    <t>Pemberitahuan Perubahan Trase SPAM Buaran 3 Hulu di STA 2+900</t>
  </si>
  <si>
    <t>Pengiriman Risalah Rapat Pre Construction Meeting Program Rehabilitasi Periode 23 - 29 September 2024</t>
  </si>
  <si>
    <t>Tanggapan Surat balasan PAM Jaya No e-27567/KM.02.07  terkait Peristiwa Keadaan Kahar - Kebocoran Tangki ACH No 602 di IPA Pejompongan 2</t>
  </si>
  <si>
    <t>Gangguan Operasional di IPA Pulogadung Tanggal 25 September 2024</t>
  </si>
  <si>
    <t>Tambahan Dokumen Terkait Surat ABJ Nomor ABJ/DIR/EKS/09.24/0782</t>
  </si>
  <si>
    <t>Permohonan Konfirmasi Kelanjutan Proyek Pipa SPAM Karian Serpong Hilir – Offtake Daan Mogot (NPP23KAB036)</t>
  </si>
  <si>
    <t>Surat Peringatan Terkait Pelanggaran K3L di Proyak SPAM Buaran 3 Hulu</t>
  </si>
  <si>
    <t>Pengiriman Tambahan Detail Engineering Design (DED) SPAM Buaran 3 Hulu Gardu PLN (Intake)</t>
  </si>
  <si>
    <t>Pemberitahuan Uji Pengoperasian Program Rehabilitasi 43392 dan 43405</t>
  </si>
  <si>
    <t>Shop Drawing SPAM Buaran 3 Hulu &amp; Pipa Air Baku</t>
  </si>
  <si>
    <t>Pemberitahuan dan Permohonan Ijin Pelaksanaan Pekerjaan Pemasangan Pipa di Kecamatan Makasar, Jakarta Timur</t>
  </si>
  <si>
    <t>Permohonan Sosialisasi Atas Pekerjaan Pemasangan Pipa Air Bersih di Kelurahan Cipinang, Jakarta Timur</t>
  </si>
  <si>
    <t>Camat Kecamatan Makasar</t>
  </si>
  <si>
    <t>Pengiriman Jadwal Konstruksi SPAM Jatiluhur Hilir, Karian Serpong Hilir dan Buaran 3 Hilir</t>
  </si>
  <si>
    <t>Pemberitahuan Kesiapan Koneksi Pipa SPAM Jatiluhur Hilir Jalur A2 Ke Pipa PUPR</t>
  </si>
  <si>
    <t>Laporan Bulanan Kualitas Air Baku dan Air Curah Periode September 2024</t>
  </si>
  <si>
    <t>Laporan Kegiatan Proyek SPAM Buaran 3 Hulu Periode Agustus 2024 (Laporan Harian, Mingguan, dan Bulanan)</t>
  </si>
  <si>
    <t>Permohonan Audiensi Terkait Surat ABJ/DIR/EKS/09.24/0772  tentang Pemberitahuan  dan Permohonan Ijin Pelaksanaan Sosialisasi di Kecamatan Cakung – Pemasangan Jaringan Pipa Air Bersih</t>
  </si>
  <si>
    <t>Permohonan Pengecualian dari Denda Keterlambatan Pemasangan Sambungan Rumah</t>
  </si>
  <si>
    <t>Tagihan Air Curah Periode September 2024</t>
  </si>
  <si>
    <t>Pembaharuan RAB SPAM Jatiluhur Hilir – Trunk Main Connection PC 095 Jl. Kemayoran Gempol &amp; Jl. Dakota Raya</t>
  </si>
  <si>
    <t>Data Area PC SPAM Jatilihur Hilir Yang Masih Ada Penolakan Warga</t>
  </si>
  <si>
    <t>Pemberitahuan Pelaksanaan Pekerjaan Program Rehabilitasi  ( Calendar of Event ) Bulan November 2024</t>
  </si>
  <si>
    <t>Justifikasi Teknis dan Pembaharuan DED &amp; RAB Untuk 10 Lokasi Koneksi BV Wilayah Timur dan Barat</t>
  </si>
  <si>
    <t>Pembaharuan Data Terkait Program Rehabilitasi 2024 (Paket 44) – Revisi 01</t>
  </si>
  <si>
    <t>Pemberitahuan Uji Pengoperasian Program Rehabilitasi 21165, 44052, 44074</t>
  </si>
  <si>
    <t>Perawatan Peralatan Produksi IPA Buaran (pulsator No. 3 dan No. 1)</t>
  </si>
  <si>
    <t>CANCEL</t>
  </si>
  <si>
    <t>Pengiriman Risalah Rapat Pre Construction Meeting Program Rehabilitasi Periode 30 September – 6 Oktober 2024</t>
  </si>
  <si>
    <t>Tanggapan Atas Surat PAM JAYA No e-28889/KM.02.25 Terkait Pemodelan Desain Akhir PC 152 dan PC 154</t>
  </si>
  <si>
    <t>Kebutuhan Air Untuk Pemasangan Pipa Jalur A2 tahap 1A dan A6 Sudah Selesai</t>
  </si>
  <si>
    <t>Pemberitahuan Uji Pengoperasian Program Rehabilitasi 44105</t>
  </si>
  <si>
    <t>Pembaharuan Dokumen BIM Execution Plan</t>
  </si>
  <si>
    <t>Desain Akhir Proyek Greenfield – PC 074, B017, S005, dan S007</t>
  </si>
  <si>
    <t>Pengiriman Risalah Rapat Pre Construction Meeting SPAM Buaran 3 Hilir, Pipa Transmisi S3, Infill Jl. Bhexman Cipayung dan Jl. Masjid Al Khairat Condet Jakarta Timur</t>
  </si>
  <si>
    <t>Tanggapan atas Surat PAM JAYA Nomor e-28128/KM.02.25</t>
  </si>
  <si>
    <t>Desain Akhir PC SPAM Buaran 3 Hilir – PC 159 Tahap Pertama</t>
  </si>
  <si>
    <t>DED dan RAB Upgrade IBP Halim (Ruang Trafo 800 kVa)</t>
  </si>
  <si>
    <t>Pengiriman Jadwal Konstruksi SPAM Jatiluhur Hilir dan Karian Serpong Hilir</t>
  </si>
  <si>
    <t>Daftar Program dan Jadwal Rencana Uji Pengoperasian Program Rehabilitasi 25 Tahun</t>
  </si>
  <si>
    <t>Rapat Koordinasi dan Sosialisasi Pelaksanaan Contra Flow Jl Villa Raya Kalimalang, Kota Bekasi</t>
  </si>
  <si>
    <t>Denda Keterlambatan Pemasangan Sambungan Rumah</t>
  </si>
  <si>
    <t>Dishub Bekasi</t>
  </si>
  <si>
    <t>Kegagalan TOK Pipa Jalur A2 tahap 1A dan A6</t>
  </si>
  <si>
    <t>Insiden di Overflow Dari Bak SHT</t>
  </si>
  <si>
    <t>Permohohan Dukungan Pelaksanaan Contraflow Sebagai Dampak Dari Pekerjaan Proyek SPAM Buaran III Hulu pada ruas jalan Villa Raya s.d. Jembatan RS Primaya, Kota Bekasi</t>
  </si>
  <si>
    <t>Kepala Kepolisian Resor Metro Bekasi Kota</t>
  </si>
  <si>
    <t>Laporan Pengawasan dan Laporan Perkembangan Proyek Kuartal 3 Tahun 2024</t>
  </si>
  <si>
    <t>Surat Pernyataan Laporan Semester 1 Tahun 2024</t>
  </si>
  <si>
    <t>Pemberitahuan Uji Pengoperasian Program Rehabilitasi 44248, 03033-03034, 43415, 28219</t>
  </si>
  <si>
    <t>Pemberitahuan Kegiatan Pekerjaan Rehabiltasi Accellator di IPA Pejompongan 1</t>
  </si>
  <si>
    <t>Tanggapan atas Surat PAM No.: PJ e-27472.KM.01.03</t>
  </si>
  <si>
    <t>Gangguan Pasokan Listrik PLN di IPA Buaran 1 dan 2 tanggal 15 Oktober 2024</t>
  </si>
  <si>
    <t>Desain Akhir Proyek Greenfield – PC 051, PC 059, PC 075, PC 148, PC 149, dan PC 157</t>
  </si>
  <si>
    <t>Pembaharuan Kedua Program Konstruksi Tahun 2023 - 2031</t>
  </si>
  <si>
    <t>Pemberitahuan Uji Pengoperasian Program Rehabilitasi 04038-04040, 04041-04043, 42335, 04044-04046, 04047-04049</t>
  </si>
  <si>
    <t>Pemberitahuan Uji Pengoperasian Program Rehabilitasi 44207</t>
  </si>
  <si>
    <t>Permohonan Penggunaan Air Dari Jaringan Eksisting Untuk Kegiatan Penggelontoran - Flushing dan Desinfeksi Project SPAM Karian Serpong Hilir</t>
  </si>
  <si>
    <t>Desain Akhir PC SPAM Buaran 3 Hilir – Proyek Tambah PC 152 dan Perluasan Jaringan PC 159 Tahap Kedua</t>
  </si>
  <si>
    <t>Pemberitahuan Uji Pengoperasian Program Rehabilitasi 36286, 36287, 44203</t>
  </si>
  <si>
    <t>Permohonan Bantuan Sosialisasi Atas Pelaksanaan Pekerjaan Pemasangan Pipa di Area Kecamatan Makasar (meliputi Kelurahan Cipinang Melayu, Kelurahan Halim Perdana Kusuma &amp; Kelurahan Pinang Ranti)</t>
  </si>
  <si>
    <t>Permintaan Vendor Standby Dalam Rangka Hari Pelantikan Presiden Republik Indonesia</t>
  </si>
  <si>
    <t>Pengiriman Dokumen Desain Akhir Program Rehabilitasi Tahun 2025</t>
  </si>
  <si>
    <t>Permohonan Persetujuan dan Pengesampingan Tindakan Penjaminan oleh MHAL</t>
  </si>
  <si>
    <t>Surat Peringatan Kebocoran di Gedung Operasional Buaran</t>
  </si>
  <si>
    <t>Bapak Pimpinan Kelurahan (terlampir)</t>
  </si>
  <si>
    <t>Agen Fasilitas PT Bank Central Asia Tbk</t>
  </si>
  <si>
    <t>Pemberitahuan Uji Pengoperasian Program Rehabilitasi 44089, 44060, 44012, 44013, 44004, 44033</t>
  </si>
  <si>
    <t>Perpanjangan Kontrak Jasa Layanan Kendaraan Online</t>
  </si>
  <si>
    <t>PT. Goto Gojek Tokopedia</t>
  </si>
  <si>
    <t>Achmad Yudi
Muhrojin</t>
  </si>
  <si>
    <t>Pelaksanaan Proyek</t>
  </si>
  <si>
    <t>ABJ0789</t>
  </si>
  <si>
    <t>Sambungan Rumah</t>
  </si>
  <si>
    <t>Issue</t>
  </si>
  <si>
    <t>Pembaharuan Data</t>
  </si>
  <si>
    <t>Pipa Steel</t>
  </si>
  <si>
    <t>Koordinasi</t>
  </si>
  <si>
    <t>SRT-236/INFRAS/KPI-SPAM-JAKARTA/09/2024</t>
  </si>
  <si>
    <t>SRT-238/INFRAS/KPI-SPAM-JAKARTA/09/2024</t>
  </si>
  <si>
    <t>SRT-245/INFRAS/KPI-SPAM-JAKARTA/09/2024</t>
  </si>
  <si>
    <t>SRT-239/INFRAS/KPI-SPAM-JAKARTA/09/2024</t>
  </si>
  <si>
    <t>e-26047/KM.02.07</t>
  </si>
  <si>
    <t>Sanksi Denda Atas Kegagalan Kinerja Periode Maret-Juli 2024</t>
  </si>
  <si>
    <t>PAM JAYA menyampaikan denda kegagalan kinerja ABJ periode Mar-Jul 2024</t>
  </si>
  <si>
    <t>1. Perubahan metode push fit menjadi electrodushion dan berdampak pada kenaikan biaya investasi;
2. Adanya perubahan metode tetap engacu pada standar kinerja pelayanan</t>
  </si>
  <si>
    <t>SRT-237/INFRAS/KPI-SPAM-JAKARTA/09/2024</t>
  </si>
  <si>
    <t>Hasil Pemeriksaan dan Tanggapan atas Surat ABJ No. ABJ/DIR/EKS/08.24/0697 tentang Shop Drawing Buaran 3 Hulu</t>
  </si>
  <si>
    <t>e-27971/KM.01.11</t>
  </si>
  <si>
    <t xml:space="preserve">	
Tanggapan PAM JAYA atas Surat ABJ0668</t>
  </si>
  <si>
    <t>Akan dilaksanakan pembahasan mengenai penggunaan pipa steel pada minggu ke-2 September 2024</t>
  </si>
  <si>
    <t>e-28091/KM.00.03</t>
  </si>
  <si>
    <t>Permohonan Pembuatan Desain Akhir Pekerjaan Greenfield Infill Sambungan Baru Regional Timur</t>
  </si>
  <si>
    <t>Penyusunan Dessain Akhir PA P008 dan PC 68-69</t>
  </si>
  <si>
    <t>e-28110/KM.03.04</t>
  </si>
  <si>
    <t>Tanggapan atas Surat ABJ0538 dan Pemberitahuan Tarif untuk Tes Rendam dan Aktivitas Lain</t>
  </si>
  <si>
    <t>1. Menyampaikan dokumentasi pencatatan debit air saat proses pengambilan air yang dibuktikan dengan Berita Acara;
2. Memberikan data nama kontraktor dan subkontraktor selama proses pengambilan air selambatnya 7 hari kerja
3. Transaksi air terpakai terhadap B3 Hulu akan disepakati secara tertulis</t>
  </si>
  <si>
    <t>e-28128/KM.02.25</t>
  </si>
  <si>
    <t>Tanggapan atas Hasil Inspeksi Lapangan Pipa Steel</t>
  </si>
  <si>
    <t>1. Pipa Steel epoxy tidak sesuai dengan SK PAM JAYA
2. Mengirimkan mill certificate material pipa steel yang sudah diinspeksi (14 hari kalender)</t>
  </si>
  <si>
    <t>e-28395/KM.01.11</t>
  </si>
  <si>
    <t>Tanggapan atas Surat ABJ 0640 perihal Pemberitahuan Pelaksanaan Pekerjaan Penggantian Pompa di Area IPA Pejompongan 1</t>
  </si>
  <si>
    <t>1. Tidak adanya cadangan pompa saat pelaksanaan rehabilitasi
2. Meminimalisir gangguan yang akan berlangsung
3. Menyampaikan hasil inspeksi pengukuran vibrasi dan temperatur pada motor dan pompa dalam bentu form/lap harian</t>
  </si>
  <si>
    <t>e-28394/KM.03.04</t>
  </si>
  <si>
    <t>Tanggapan atas Surat ABJ 0679 Perihal Pemberitahuan Pelaksanaan Pekerjaan Rehabilitasi Penggantian Flowmeter dan Accelator IPA Pejompongan 1</t>
  </si>
  <si>
    <t>ABJ tidak dikenakan kegagalan kinerja seusuai dengan surat ABJ 0679</t>
  </si>
  <si>
    <t>e-28636/PP.03.02</t>
  </si>
  <si>
    <t>Penyampaian Hasil Inspeksi K3 dan Housekeeping IPA Pejompongan 1</t>
  </si>
  <si>
    <t>Pengiriman rencana perbaikan terhdap temuan (14 hari kalender )</t>
  </si>
  <si>
    <t>e-28637/KM.01.11</t>
  </si>
  <si>
    <t>Verifikasi Flow Meter Air Curah IPA Bundling</t>
  </si>
  <si>
    <t>1. Melakukan verifikasi flow meter internal/eksternal (14 hari kalender)
2. Membuat rencana tindak lanjut verifikasi alat ukur flow meter (14 hari kalender)</t>
  </si>
  <si>
    <t>e-28551/KM.03.04</t>
  </si>
  <si>
    <t>Tanggapan PAM JAYA atas Surat ABJ 0701 perihal Tanggapan ABJ atas surat PAM JAYA terkait Jadwal Pelayanan di Citra Garden Puri Semanan</t>
  </si>
  <si>
    <t>1. Penyelesaian pekerjaan paket 1 yaitu supply dari tirta benteng semanan ke perumahan citra garden puri selambat-lambatnya September 2024</t>
  </si>
  <si>
    <t>e-28671/KM.03.04</t>
  </si>
  <si>
    <t>Permintaan Lembar Kerja Pengawasan terhadap Implementasi Perjanjian Kerja Sama Skema Bundling</t>
  </si>
  <si>
    <t>Surat PAM JAYA kepada KPI terkait penyampaian lembar kerja pengawasan terhadap implementasi dokumen PKS</t>
  </si>
  <si>
    <t>Pengiriman Lanjutan ke-5 Dokumen Desain Akhir Program Rehabilitasi 2024 (Revisi 01 dan Revisi 02)</t>
  </si>
  <si>
    <t>Terlampir rekapitulasi dokumen desain akhir program rehabilitasi 2024</t>
  </si>
  <si>
    <t>SRT-247/INFRAS/KPI-SPAM-JAKARTA/09/2024</t>
  </si>
  <si>
    <t>SRT-249/INFRAS/KPI-SPAM-JAKARTA/09/2024</t>
  </si>
  <si>
    <t>Pengiriman Lanjutan Dokumen Desain Akhir Program Rehabilitasi 2024 Tahap 2</t>
  </si>
  <si>
    <t>Penyampaian desain akhir program 44334, 44319, 44323</t>
  </si>
  <si>
    <t>SRT-248/INFRAS/KPI-SPAM-JAKARTA/09/2025</t>
  </si>
  <si>
    <t>Hasil Pemeriksaan Pembaharuan Dokumen Desain Akhir Program Rehabilitasi Tahun 2024 Tahap 2 Surat ABJ 0698</t>
  </si>
  <si>
    <t>Penyampaian hasil pemeriksaan dokumen desain akhir 44308 pemenuhan prasarana SMK3L (revisi 01) telah sesuai dan dapat ditindaklanjuti</t>
  </si>
  <si>
    <t>e-28889/KM.02.25</t>
  </si>
  <si>
    <t>Penyampaian Hasil Reviu Pemodelan Desain Akhir Greenfield Infill PC 152 dan 154</t>
  </si>
  <si>
    <t>Perbaikan terhadap modelling pada surat terlampir</t>
  </si>
  <si>
    <t>e-29299/PA-00.11</t>
  </si>
  <si>
    <t>Tanggapan PAM JAYA atas Surat ABJ 0663 Perihal Izin Penggunaan Lahan PAM untuk Water Tank dan Rumah Pompa untuk Fire Hydrant (44295) di Banjir Kanal Barat</t>
  </si>
  <si>
    <t>PAM JAYA memberikan izin terhadap penggunaan lahan dengan syarat ABJ wajib menyerahkan lahan F kepada PAM JAYA</t>
  </si>
  <si>
    <t>e-29090/KM.02.25</t>
  </si>
  <si>
    <t>Tanggapan atas Surat ABJ 0330 Perihal Laporan Pengawasan dan Laporan Perkembangan Proyek Periode Kuartal 1 Tahun 2024 dan Surat No 0576 perihal Laporan Pengawasan dan Laporan Perkembangan Proyek Kuartal 2 Tahun 2024</t>
  </si>
  <si>
    <t>- Untuk lap kuartal :
1. Melengkapi summary jumlah proyek dan status proyek pada implemntasi program
2. Melengkapi informasi panjang pipa terpasang dan jumlah SR dengan detail
- Terdapay perbedaan nilai progress kumulatif greenfield</t>
  </si>
  <si>
    <t>SRT-243/INFRAS/KPI-SPAM-JAKARTA/09/2025</t>
  </si>
  <si>
    <t>Hasil Pemeriksaan dan Tanggapan atas Surat ABJ No ABJ/DIR/EKS/09.24/0724 tentang Pembaharuan Desain Akhir SPAM Pesanggrahan Tahap Pertama</t>
  </si>
  <si>
    <t>1. Terkait penggunaan pipa steel masih menunggu keputusan ABJ PAMJAYA;
2. Penambahan inflasi pada dokumen RAB;
3. Penyusunan Harga satuan menyesuaikan pada tahun pelaksanaan dengan menggunakan format standard analisa harga satuan pekerjaan (AHSP)</t>
  </si>
  <si>
    <t>SRT-246/INFRAS/KPI-SPAM-JAKARTA/09/2026</t>
  </si>
  <si>
    <t>Hasil Pemeriksaan dan Tanggapan atas Surat ABJ No ABJ/DIR/EKS/09.24/0716 tentang DED dan RAB Sambungan Rumah Non Standar</t>
  </si>
  <si>
    <t>Hasil DED dapat ditindaklanjuti dengan catatan</t>
  </si>
  <si>
    <t>6560/KM.01.11/EKST/X/2024</t>
  </si>
  <si>
    <t>Pemberitahuan Kegiatan Pemindahan Tanah Galian di Lahan Perumda Pembangunan Sarana Jaya</t>
  </si>
  <si>
    <t>Surat PAM ke Pembangunan Sarana Jaya terkait  Pemindahan Tanah Galian di Lahan Perumda Pembangunan Sarana Jaya</t>
  </si>
  <si>
    <t>e-29534/PM.02.04</t>
  </si>
  <si>
    <t>Penyusunan Desain Akhir Proyek Greenfield pekerjaan pemasangan jaringan pipa distribusi dan sambungan baru:
- Kalibaru
- Falah
- Isyana Sarasvati
- Kalideres Permai</t>
  </si>
  <si>
    <t>996/Dirut-KKDM/X/2024</t>
  </si>
  <si>
    <t>KKDM</t>
  </si>
  <si>
    <t>Tanggapan atas Perihal Surat Pemberitahuan Informasi Pemakaian Lahan Jalan Tol Becakayu Lokasi STA 6+150 sd 6+650</t>
  </si>
  <si>
    <t>1. Memastikan posisi pilar becakayu eksisting terhadap rencana penamaan pipa sesuai rencana perubahan trase
2. Akibat perubahan trase, agar dilakukan penempatan crossing pipa ditempatkan di centerlie antar pilar
3. Berkoordinasi dengan PJT II terkait izin pemanfaatan terhadap jalur pipa yang mendekat ke struktur CcSP</t>
  </si>
  <si>
    <t>e-29536/KM.01.11</t>
  </si>
  <si>
    <t>Tanggapan Surat ABJ 0755 tanggal 20 September 2024 Perihal Tindak Lanjut Surat PAM JAYA No e-26360/KM.01.11</t>
  </si>
  <si>
    <t>Pengiriman Program Rehabilitasi untuk periode 25 tahun termasuk tanggal uji pengoperasian rehabilitasi yang ditanyakan dalam minggu selambat-lambatnya 7 Oktober 2024</t>
  </si>
  <si>
    <t>e-29580/PM.02.04</t>
  </si>
  <si>
    <t>Permohonan Pembuatan Desain Akhir Pekerjaan Greenfield Infill Sambungan Baru Regional Utara dan Barat-Selatan</t>
  </si>
  <si>
    <t>Penyusunan desain akhir greenfield pada lokasi
- Henny Lasmaida Simbolon
- McD Jati Padang</t>
  </si>
  <si>
    <t>e-29590/KM.01.11</t>
  </si>
  <si>
    <t>Tanggapan Surat ABJ 0734 Tanggal 12 September 2024 Perihal Pemberitahuan Pekerjaan Singgem Pipa SPAM Jatiluhur Hilir - Jalur A2 dan A6</t>
  </si>
  <si>
    <t>1. Pejerjaan Interkoneksi A6 dapat dilakukan 28 September 2028
2. Pekerjaan A2, PAM JAYA sedang berkoordinasi dengan perwakilan dari PUPR terkait jadwal pelaksanaan yang rencananya akan dilaksanakan pada 30 September 2024</t>
  </si>
  <si>
    <t>e-29541/PS.02.07</t>
  </si>
  <si>
    <t>Tanggapan atas Surat KPI SRT244 Perihal Kajian Teknis Penggunaan Tipe Lining pada Pipa Steel tertanggal 18 September 2024</t>
  </si>
  <si>
    <t>Surat PAM JAYA kepada KPI terkait permintaan penjelasan KPI terhadap hasil pemilihan material pipa air bersih</t>
  </si>
  <si>
    <t>SRT-250/INFRAS/KPI-SPAM-JAKARTA/10/2024</t>
  </si>
  <si>
    <t>Pengiriman Lanjutan Hasil Pemeriksaan dan Tanggapan atas Surat ABJ No. ABJ/DIR/EKS/08.24/0681 tentang Desain Akhir Pipa JDU Proyek Greenfield</t>
  </si>
  <si>
    <t>Desain Akhir Pipa JDU Proyek Greenfield Tahap 1 secara teknis dapat ditindaklanjuti</t>
  </si>
  <si>
    <t>SRT-251/INFRAS/KPI-SPAM-JAKARTA/10/2024</t>
  </si>
  <si>
    <t>Hasil Pemeriksaan dan Tanggapan atas Surat ABJ No. ABJ/DIR/EKS/09.24/0713 tentang As Built Drawing Proyek Rehabilitasi</t>
  </si>
  <si>
    <t>ABD 02007 dan 02011 secara teknis dapat ditindakalanjuti</t>
  </si>
  <si>
    <t>SRT-252/INFRAS/KPI-SPAM-JAKARTA/10/2024</t>
  </si>
  <si>
    <t>Hasil Pemeriksaan dan Tanggapan atas Surat ABJ No. ABJ/DIR/EKS/08.24/0677 tentang Shop Drawing Proyek Rehabilitasi</t>
  </si>
  <si>
    <t>SRT-253/INFRAS/KPI-SPAM-JAKARTA/10/2024</t>
  </si>
  <si>
    <t>Hasil Pemeriksaan dan Tanggapan atas Surat ABJ No. ABJ/DIR/EKS/09.24/0738 tentang Shop Drawing Proyek Rehabilitasi</t>
  </si>
  <si>
    <t>26196, 26197, 26198-26200, 26202-26203, 26204-26205, 26209, 26210, 26212 telah sesuai secara teknis dan dapat ditindaklanjuti
28219 : dilengkapi MC 0</t>
  </si>
  <si>
    <t>SRT-254/INFRAS/KPI-SPAM-JAKARTA/10/2024</t>
  </si>
  <si>
    <t>Hasil Pemeriksaan dan Tanggapan atas Surat ABJ No. ABJ/DIR/EKS/09.24/0742 tentang Shop Drawing Jatiluhur Hilir</t>
  </si>
  <si>
    <t>Upgrade Pumping Station IBP Halim telah sesuai secara teknis</t>
  </si>
  <si>
    <t>SRT-255/INFRAS/KPI-SPAM-JAKARTA/10/2024</t>
  </si>
  <si>
    <t>Hasil Pemeriksaan dan Tanggapan ata Surat ABJ No. ABJ/DIR/EKS/09.24/0725 tentang Biaya Perbaikan Turap Kali Jati Kramat</t>
  </si>
  <si>
    <t>DED RAB Trunk Main Buaran 3 Hilir sesuai secara teknis dan dapat ditindaklanjuti</t>
  </si>
  <si>
    <t>SRT-256/INFRAS/KPI-SPAM-JAKARTA/10/2024</t>
  </si>
  <si>
    <t>Hasil Pemeriksaan dan Tanggapan atas Surat ABJ No. ABJ/DIR/EKS/09.24/0725 tentang Biaya Perbaikan Turap Kali Jati Kramat</t>
  </si>
  <si>
    <t>e-30184/KM.02.28</t>
  </si>
  <si>
    <t>Pemerataan Tanah Galian di Lahan Perumda Pembangunan Sarana Jaya</t>
  </si>
  <si>
    <t>e-30185/KM.01.11</t>
  </si>
  <si>
    <t>Tanggapan atas surat ABJ No. 0685 dan 0715 Perihal Pekerjaan Rehabilitasi Penggantian Flow Meter Distribusi IPA Pejompongan 1 Line Kuningan (Program 31240)</t>
  </si>
  <si>
    <t>e-30155/KM.01.11</t>
  </si>
  <si>
    <t>Perihal Tindak Lanjut Potongan Pipa Eksisting PAM JAYA dari Kegiatan Singgem SPAM Jatiluhur Hilir – Jalur A6 Tanggal 28 September 2024</t>
  </si>
  <si>
    <t>e-30519/KM.01.11</t>
  </si>
  <si>
    <t>Tanggapan Biaya Perbaikan Turap Kali Jati Kramat</t>
  </si>
  <si>
    <t>e-30521/PM.02.04</t>
  </si>
  <si>
    <t>Pembatalan Pekerjaan Greenfield Infill Sambungan Baru</t>
  </si>
  <si>
    <t>e-30188/KM.00.03</t>
  </si>
  <si>
    <t>Implementasi Sertifikat Halal untuk Fasilitas Produksi Eksisting</t>
  </si>
  <si>
    <t>SRT-257/INFRAS/KPI-SPAM-JAKARTA/10/2024</t>
  </si>
  <si>
    <t>e-30421/KM.02.25</t>
  </si>
  <si>
    <t>Surat Balasan PT Air Bersih Jakarta No. ABJ/DIR/EKS/09.24/0781 Perihal : Gangguan Pasokan Listrik dari PLN di IPA Buaran 1 dan IPA Buaran 2 pada tanggal 25 September 2024</t>
  </si>
  <si>
    <t>e-30186/KM.02.07</t>
  </si>
  <si>
    <t>Surat Balasan PT Air Bersih Jakarta No.: ABJ/DIR/EKS/09.24/0730 tertanngal 10 September 2024 Perihal: Gangguan Pasokan Listrik dari PLN di IPA Buaran 1 Pada Tanggal 10 September 2024</t>
  </si>
  <si>
    <t>e-30330/KM.01.11</t>
  </si>
  <si>
    <t>Pelaksanaan Pekerjaan SPAM Jatiluhur Hilir Pipa Koneksi PUPR Jl. Rorotan 1 Al-Wathoniyah</t>
  </si>
  <si>
    <t>e-30422/KM.01.11</t>
  </si>
  <si>
    <t>Tanggapan atas Surat ABJ No. ABJ/ DIR/EKS/09.24/0737 Perihal Perbaikan Insidentil Peralatan Produksi IPA Pejompongan 1</t>
  </si>
  <si>
    <t>SRT-259/INFRAS/KPI-SPAM-JAKARTA/10/2024</t>
  </si>
  <si>
    <t>Hasil Pemeriksaan dan Tanggapan atas Surat ABJ No. ABJ/DIR/EKS/09.24/0743 tentang Shop Drawing Proyek Rehabilitasi</t>
  </si>
  <si>
    <t>SRT-258/INFRAS/KPI-SPAM-JAKARTA/10/2024</t>
  </si>
  <si>
    <t>Hasil Pemeriksaan dan Tanggapan atas Surat ABJ No. ABJ/DIR/EKS/08.24/0629 tentang Shop Drawing Buaran 3 Hulu</t>
  </si>
  <si>
    <t>SRT-268/INFRAS/KPI-SPAM-JAKARTA/10/2024</t>
  </si>
  <si>
    <t>Penyampaian Laporan Bulanan Periode September 2024 Konsultan Pengawas Independen Sistem Penyediaan Air Minum DKI Jakarta</t>
  </si>
  <si>
    <t>e-30630.KM.02.25</t>
  </si>
  <si>
    <t>Tanggapan atas Surat ABJ No. ABJ/DIR/EKS/09.24/0752 Perihal Perawatan Peralatan Produksi IPA Buaran</t>
  </si>
  <si>
    <t>Hasil Pemeriksaan dan Tanggapan atas Surat ABJ No. ABJ/DIR/EKS/09.24/0723 tentang Pembaharuan DED dan RAB SPAM Jatiluhur Hilir – Reservoir Kebon Kosong Kapasitas 200 m3 (Revisi 02)</t>
  </si>
  <si>
    <t>SRT-269/INFRAS/KPI-SPAM-JAKARTA/10/2024</t>
  </si>
  <si>
    <t>Tanggapan atas Surat PAM JAYA No. e-29541/PS.02.07 tentang Tanggapan atas Surat KPI No. SRT 244/ INFRAS/KPI-SPAM/JAKARTA/14/2024 Perihal Kajian Teknis Penggunaan Tipe Lining pada Pipa Steel tertanggal 18 September 2024</t>
  </si>
  <si>
    <t>e-30643/PP.00.05</t>
  </si>
  <si>
    <t>Permohonan Bangunan Pendukung Pada Fasilitas Distribusi Baru</t>
  </si>
  <si>
    <t>1. Menyertakan fasilitas bangunan berupa chamber pada jalur koneksi inlet/input jaringan pipa PC
2. Menggunakan pipa casing
3. Melakukan implementasi terkait standar teknis sesuai surat PAM 25328</t>
  </si>
  <si>
    <t>e-30594/PM.02.04</t>
  </si>
  <si>
    <t>Permohonan Pembuatan Desain Akhir Pekerjaan Greenfield Infill Sambungan Baru Regional Timur dan Barat-Selatan</t>
  </si>
  <si>
    <t>Penyusunan desain akhir untuk program greenfield pada dokumen terlampir</t>
  </si>
  <si>
    <t>914/S/DIR/BPM/X/2024</t>
  </si>
  <si>
    <t>PT Bestindo Putra Mandiri</t>
  </si>
  <si>
    <t>Surat Peringatan Insiden Overflow dari Bak SHT Kepada Vendor PT. Janatra</t>
  </si>
  <si>
    <t>Surat Bestindo kepada vendor terkait Surat Peringatan Insiden Overflow dari Bak SHT Kepada Vendor PT. Janatra</t>
  </si>
  <si>
    <t>ABJ 0821</t>
  </si>
  <si>
    <t>ABJ 0784</t>
  </si>
  <si>
    <t>Flow Meter</t>
  </si>
  <si>
    <t>Hasil pemeriksaan shop drawing terlampir</t>
  </si>
  <si>
    <t>terdapat temuan bahwa tumpukan tanah galian pekerjaan proyek IPA Buaran 3 yang berada di atas lahan milik Sarana Jaya belum dilakukan pemerataan</t>
  </si>
  <si>
    <t>sementara waktu Pekerjaan Rehabilitasi Penggantian Flow Meter di lokasi IPA Pejompongan 1 Line Kuningan tidak dapat dikerjakan sampai dengan batas waktu yang telah ditentukan yaitutanggal 6 Desember 2024</t>
  </si>
  <si>
    <t>Surat PAM kepada Senior Manager Asset Management &amp; Governance terkait potongan pipa</t>
  </si>
  <si>
    <t>1. Pekerjaan perbaikan turap Kali Jati Kramat agar dilanjutkan ke tahap pelaksanaan konstruksi dengan memperhatikan catatan dalam surat KPI 0256.
2. ABJ diminta untuk melengkapi nomor kode program ini dalam Desain Akhir sebagai bagian dari Program Konstruksi Greenfield</t>
  </si>
  <si>
    <t>Terlampir list Sambungan Baru yang dicancel</t>
  </si>
  <si>
    <t>Sertifikasi</t>
  </si>
  <si>
    <t>PAM JAYA meminta percepatan proses sertifikasi halal untuk semua Fasilitas Produksi Eksisting</t>
  </si>
  <si>
    <t>Hasil pemeriksaan DED RAB</t>
  </si>
  <si>
    <t>tidak dikenakan denda kegagalan kinerja pada tanggal 25 September 2024 pukul 12.07 – 12.52 WIB</t>
  </si>
  <si>
    <t xml:space="preserve">tidak dikenakan denda kegagalan kinerja </t>
  </si>
  <si>
    <t>Laporan Bulanan KPI September</t>
  </si>
  <si>
    <t>ABJ tidak dikenakan denda kegagalan kinerja</t>
  </si>
  <si>
    <t>Kedua pilihan penggunaan tipe lining dapat diimplementasikan</t>
  </si>
  <si>
    <t>Surat Peringatan</t>
  </si>
  <si>
    <t>ABJ0836</t>
  </si>
  <si>
    <t>Vendor</t>
  </si>
  <si>
    <t>DED sudah sesuai secara teknis dan dapat dilanjutkan. Catatan tambahan sbb dapat dilaksanakan pada tahap shop drawing:
'- tambahkan key map pada key plan
- cantumkan detail dimensi pagar dan detail material
- tambahkan angkur pada gambar bagian plan view an selection D-D
- section A dan B diperbesar gambarnya</t>
  </si>
  <si>
    <t>Permintaan penyesuaian pada tahap shop drawing</t>
  </si>
  <si>
    <t>e-30605/KM.02.07</t>
  </si>
  <si>
    <t>Pengenaan denda atas kegagalan kinerja bulan Agustus</t>
  </si>
  <si>
    <t>Sanksi Denda atas Kegagalan Kinerja Periode Bulan Agustus 2024</t>
  </si>
  <si>
    <t>e-30627/PA-00.11</t>
  </si>
  <si>
    <t>Pemberitahuan penempatan tanah galian hasil pekerjaan proyek SPAM di Prov.DKI Jakarta atas lahan milik PT KBN</t>
  </si>
  <si>
    <t>Penempatan lahan galian SPAM di area KBN</t>
  </si>
  <si>
    <t>SRT-260/INFRAS/KPI-SPAM-JAKARTA/10/2024</t>
  </si>
  <si>
    <t>Hasil Pemeriksaan dan Tanggapan atas Surat ABJ No. ABJ/DIR/EKS/09.24/0762 tentang Desain Akhir SPAM Buaran 3 Hilir – PC 154</t>
  </si>
  <si>
    <t>SRT-261/INFRAS/KPI-SPAM-JAKARTA/10/2024</t>
  </si>
  <si>
    <t>Hasil Pemeriksaan dan Tanggapan atas surat ABJ No. ABJ/DIR/EKS/09.24/0779 tentang Desain Akhir SPAM Jatiluhur Hilir PC 057 &amp; PC 082</t>
  </si>
  <si>
    <t>PC 057 dan PC 082 telah sesuai secara teknis dan dapat ditindaklanjuti dengan catatan</t>
  </si>
  <si>
    <t>Desain Akhir B3 Hilir PC 154 telah sesuai secara teknis dan dapat ditindaklanjuti</t>
  </si>
  <si>
    <t>SRT-262/INFRAS/KPI-SPAM-JAKARTA/10/2024</t>
  </si>
  <si>
    <t>Pengiriman Lanjutan Hasil Pemeriksaan dan Tanggapan atas Surat ABJ No. ABJ/DIR/EKS/09.24/0716 tentang DED dan RAB Sambungan Rumah Non Standar</t>
  </si>
  <si>
    <t>Sambungan Baru Non Standar telah sesuai secara teknis dan dapat ditindaklanjuti dengan catatan</t>
  </si>
  <si>
    <t>SRT-263/INFRAS/KPI-SPAM-JAKARTA/10/2024</t>
  </si>
  <si>
    <t>Pengiriman Lanjutan Hasil Pemeriksaan dan Tanggapan atas Surat ABJ No. ABJ/DIR/EKS/09.24/0738 tentang Shop Drawing Proyek Rehabilitasi</t>
  </si>
  <si>
    <t>SRT-264/INFRAS/KPI-SPAM-JAKARTA/10/2024</t>
  </si>
  <si>
    <t>Hasil Pemeriksaan dan Tanggapan atas Surat ABJ No. ABJ/DIR/EKS/09.24/0778 tentang Desain Akhir PC SPAM Buaran 3 Hilir – PC 161 Tahap Pertama</t>
  </si>
  <si>
    <t>PC 154 telah sesuai secara teknis dan dapat ditindaklanjuti dengan catatan</t>
  </si>
  <si>
    <t>SRT-265/INFRAS/KPI-SPAM-JAKARTA/10/2024</t>
  </si>
  <si>
    <t>Hasil Pemeriksaan dan Tanggapan atas Surat ABJ No. ABJ/DIR/EKS/10.24/0794 tentang Tambahan DED Buaran 3 Hulu</t>
  </si>
  <si>
    <t>DED B3 Hulu - Gardu PLN (intake) telah sesuai secara teknis dan dapat ditindaklanjuti</t>
  </si>
  <si>
    <t>ABJ/DIR/EKS/10.24/0787</t>
  </si>
  <si>
    <t>ABJ/DIR/EKS/10.24/0788</t>
  </si>
  <si>
    <t>ABJ/DIR/EKS/10.24/0789</t>
  </si>
  <si>
    <t>ABJ/DIR/EKS/10.24/0790</t>
  </si>
  <si>
    <t>ABJ/DIR/EKS/10.24/0791</t>
  </si>
  <si>
    <t>ABJ/DIR/EKS/10.24/0792</t>
  </si>
  <si>
    <t>ABJ/DIR/EKS/10.24/0793</t>
  </si>
  <si>
    <t>ABJ/DIR/EKS/10.24/0794</t>
  </si>
  <si>
    <t>ABJ/DIR/EKS/10.24/0795</t>
  </si>
  <si>
    <t>ABJ/DIR/EKS/10.24/0796</t>
  </si>
  <si>
    <t>ABJ/DIR/EKS/10.24/0797</t>
  </si>
  <si>
    <t>ABJ/DIR/EKS/10.24/0798</t>
  </si>
  <si>
    <t>ABJ/DIR/EKS/10.24/0799</t>
  </si>
  <si>
    <t>ABJ/DIR/EKS/10.24/0800</t>
  </si>
  <si>
    <t>ABJ/DIR/EKS/10.24/0801</t>
  </si>
  <si>
    <t>ABJ/DIR/EKS/10.24/0802</t>
  </si>
  <si>
    <t>ABJ/DIR/EKS/10.24/0803</t>
  </si>
  <si>
    <t>ABJ/DIR/EKS/10.24/0804</t>
  </si>
  <si>
    <t>ABJ/DIR/EKS/10.24/0805</t>
  </si>
  <si>
    <t>ABJ/DIR/EKS/10.24/0806</t>
  </si>
  <si>
    <t>ABJ/DIR/EKS/10.24/0807</t>
  </si>
  <si>
    <t>ABJ/DIR/EKS/10.24/0808</t>
  </si>
  <si>
    <t>ABJ/DIR/EKS/10.24/0809</t>
  </si>
  <si>
    <t>ABJ/DIR/EKS/10.24/0810</t>
  </si>
  <si>
    <t>ABJ/DIR/EKS/10.24/0811</t>
  </si>
  <si>
    <t>ABJ/DIR/EKS/10.24/0812</t>
  </si>
  <si>
    <t>ABJ/DIR/EKS/10.24/0813</t>
  </si>
  <si>
    <t>ABJ/DIR/EKS/10.24/0814</t>
  </si>
  <si>
    <t>ABJ/DIR/EKS/10.24/0815</t>
  </si>
  <si>
    <t>ABJ/DIR/EKS/10.24/0816</t>
  </si>
  <si>
    <t>ABJ/DIR/EKS/10.24/0817</t>
  </si>
  <si>
    <t>ABJ/DIR/EKS/10.24/0818</t>
  </si>
  <si>
    <t>ABJ/DIR/EKS/10.24/0819</t>
  </si>
  <si>
    <t>ABJ/DIR/EKS/10.24/0820</t>
  </si>
  <si>
    <t>ABJ/DIR/EKS/10.24/0821</t>
  </si>
  <si>
    <t>ABJ/DIR/EKS/10.24/0822</t>
  </si>
  <si>
    <t>ABJ/DIR/EKS/10.24/0823</t>
  </si>
  <si>
    <t>ABJ/DIR/EKS/10.24/0824</t>
  </si>
  <si>
    <t>ABJ/DIR/EKS/10.24/0825</t>
  </si>
  <si>
    <t>ABJ/DIR/EKS/10.24/0826</t>
  </si>
  <si>
    <t>ABJ/DIR/EKS/10.24/0827</t>
  </si>
  <si>
    <t>ABJ/DIR/EKS/10.24/0828</t>
  </si>
  <si>
    <t>ABJ/DIR/EKS/10.24/0829</t>
  </si>
  <si>
    <t>ABJ/DIR/EKS/10.24/0830</t>
  </si>
  <si>
    <t>ABJ/DIR/EKS/10.24/0831</t>
  </si>
  <si>
    <t>ABJ/DIR/EKS/10.24/0832</t>
  </si>
  <si>
    <t>ABJ/DIR/EKS/10.24/0833</t>
  </si>
  <si>
    <t>ABJ/DIR/EKS/10.24/0834</t>
  </si>
  <si>
    <t>ABJ/DIR/EKS/10.24/0835</t>
  </si>
  <si>
    <t>ABJ/DIR/EKS/10.24/0836</t>
  </si>
  <si>
    <t>ABJ/DIR/EKS/10.24/0837</t>
  </si>
  <si>
    <t>ABJ/DIR/EKS/10.24/0838</t>
  </si>
  <si>
    <t>ABJ/DIR/EKS/10.24/0839</t>
  </si>
  <si>
    <t>ABJ/DIR/EKS/10.24/0840</t>
  </si>
  <si>
    <t>ABJ/DIR/EKS/10.24/0841</t>
  </si>
  <si>
    <t>ABJ/DIR/EKS/10.24/0842</t>
  </si>
  <si>
    <t>ABJ/DIR/EKS/10.24/0843</t>
  </si>
  <si>
    <t>ABJ/DIR/EKS/10.24/0844</t>
  </si>
  <si>
    <t>ABJ/DIR/EKS/10.24/0845</t>
  </si>
  <si>
    <t>ABJ/DIR/EKS/10.24/0846</t>
  </si>
  <si>
    <t>ABJ/DIR/EKS/10.24/0847</t>
  </si>
  <si>
    <t>ABJ/DIR/EKS/10.24/0848</t>
  </si>
  <si>
    <t>ABJ/DIR/EKS/10.24/0849</t>
  </si>
  <si>
    <t>ABJ/DIR/EKS/10.24/0850</t>
  </si>
  <si>
    <t>ABJ/DIR/EKS/10.24/0851</t>
  </si>
  <si>
    <t>ABJ/DIR/EKS/10.24/0852</t>
  </si>
  <si>
    <t>ABJ/DIR/EKS/11.24/0938</t>
  </si>
  <si>
    <t>Pemberitahuan Uji Pengoperasian Program Rehabilitasi 44080</t>
  </si>
  <si>
    <t>ABJ/DIR/EKS/11.24/0937</t>
  </si>
  <si>
    <t>Shop Drawing Proyek SPAM Buaran 3 Hilir PC 161 dan PC 162</t>
  </si>
  <si>
    <t>ABJ/DIR/EKS/11.24/0936</t>
  </si>
  <si>
    <t xml:space="preserve">Pemberitahuan Uji Pengoperasian Program Rehabilitasi 43393, 18147, 18148, 18152 </t>
  </si>
  <si>
    <t>ABJ/DIR/EKS/11.24/0935</t>
  </si>
  <si>
    <t>Pengiriman Tambahan Detail Engineering Design (DED) Proyek SPAM Buaran 3 Hulu – Bangunan Kimia Koagulan</t>
  </si>
  <si>
    <t>ABJ/DIR/EKS/11.24/0934</t>
  </si>
  <si>
    <t>Pengiriman Shop Drawing Program Rehabilitasi untuk 58 Program Rehabilitasi Proyek Brownfield</t>
  </si>
  <si>
    <t>ABJ/DIR/EKS/11.24/0933</t>
  </si>
  <si>
    <t xml:space="preserve">Shop Drawing Proyek SPAM Buaran 3 Hulu </t>
  </si>
  <si>
    <t>ABJ/DIR/EKS/11.24/0932</t>
  </si>
  <si>
    <t xml:space="preserve">Pemberitahuan Uji Pengoperasian Program Rehabilitasi 42323, 21168, 21171, 44002, 44011, 44029 </t>
  </si>
  <si>
    <t>ABJ/DIR/EKS/11.24/0931</t>
  </si>
  <si>
    <t>Laporan Harian, Mingguan, dan Bulanan Kegiatan Proyek SPAM Buaran 3 Hulu Periode Oktober 2024</t>
  </si>
  <si>
    <t>ABJ/DIR/EKS/11.24/0930</t>
  </si>
  <si>
    <t>Pemberitahuan Uji Pengoperasian Program Rehabilitasi 44258, 44324, 44110</t>
  </si>
  <si>
    <t>ABJ/DIR/EKS/11.24/0929</t>
  </si>
  <si>
    <t>PT Asuransi Central Asia PT Indosurance Broker Utama</t>
  </si>
  <si>
    <t>Klaim Asuransi ABJ Terkait Kebocoran Tangki Koagulan ACH di IPA Pejompongan 2</t>
  </si>
  <si>
    <t>ABJ/DIR/EKS/11.24/0928</t>
  </si>
  <si>
    <t>Komite Akreditasi Nasional (”KAN”)</t>
  </si>
  <si>
    <t xml:space="preserve">Permohonan Surat Keterangan Terkait Assesment ISO/IEC 17025: 2017 di Laboratorium ABJ oleh KAN </t>
  </si>
  <si>
    <t>ABJ/DIR/EKS/11.24/0927</t>
  </si>
  <si>
    <t xml:space="preserve"> Lurah Kelurahan Kalisari</t>
  </si>
  <si>
    <t>Permohonan Ijin Informasi Pelaksanaan Pekerjaan Pemasangan Jaringan Pipa Air Bersih</t>
  </si>
  <si>
    <t>Corpcomm</t>
  </si>
  <si>
    <t>Valent</t>
  </si>
  <si>
    <t>ABJ/DIR/EKS/11.24/0926</t>
  </si>
  <si>
    <t>Lurah Kelurahan Bambu Apus</t>
  </si>
  <si>
    <t>ABJ/DIR/EKS/11.24/0925</t>
  </si>
  <si>
    <t>Lurah Kelurahan Ceger</t>
  </si>
  <si>
    <t>Corp comm</t>
  </si>
  <si>
    <t>ABJ/DIR/EKS/11.24/0924</t>
  </si>
  <si>
    <t>Lurah Kelurahan Kelapa Dua Wetan</t>
  </si>
  <si>
    <t xml:space="preserve">Permohonan Ijin Informasi Pelaksanaan Pekerjaan Pemasangan Jaringan Pipa Air Bersih
</t>
  </si>
  <si>
    <t>ABJ/DIR/EKS/11.24/0923</t>
  </si>
  <si>
    <t>Lurah Kelurahan Batu Ampar</t>
  </si>
  <si>
    <t>ABJ/DIR/EKS/11.24/0922</t>
  </si>
  <si>
    <t>Tanggapan Atas Surat PAM JAYA No.e-32487/KM.01.11 Mengenai Pemberitahuan Rencana Pemasangan CCTV SPAM Buaran 3 Hulu</t>
  </si>
  <si>
    <t>ABJ/DIR/EKS/11.24/0921</t>
  </si>
  <si>
    <t>Pam Jaya</t>
  </si>
  <si>
    <t>ABJ/DIR/EKS/11.24/0920</t>
  </si>
  <si>
    <t xml:space="preserve">Pemberitahuan Kegiatan Pengurasan Pulsator No 4 dan Pekerjaan Program Rehabilitasi Penggantian Pipa lumpur Pulsator </t>
  </si>
  <si>
    <t>ABJ/DIR/EKS/11.24/0919</t>
  </si>
  <si>
    <t>Desain Akhir Proyek Greenfield – PC 047, PC 064, PC 070, PC 086, PC 089, PC 155, P006, B011, S003, S009, S012, B008, dan S004</t>
  </si>
  <si>
    <t>ABJ/DIR/EKS/11.24/0918</t>
  </si>
  <si>
    <t>DED dan RAB Perluasan Jaringan Untuk Sambungan Baru Gombol Paya (Tambahan)</t>
  </si>
  <si>
    <t>ABJ/DIR/SCM/11.24/0917</t>
  </si>
  <si>
    <t>CV. Ryan Pratama.</t>
  </si>
  <si>
    <t>Pengadaan Susu ABJ periode november-desember 2024</t>
  </si>
  <si>
    <t>ABJ/DIR/EKS/11.24/0916</t>
  </si>
  <si>
    <t>Pemberitahuan Uji Pengoperasian Program Rehabilitasi 44210, 31242, 44253, 44318</t>
  </si>
  <si>
    <t>ABJ/DIR/EKS/11.24/0915</t>
  </si>
  <si>
    <t>Permintaan Ganti Rugi Selama Masa Pemeliharaan atas Program Rehabilitasi Dengan Kode Program 02013</t>
  </si>
  <si>
    <t>ABJ/DIR/EKS/11.24/0914</t>
  </si>
  <si>
    <t xml:space="preserve">Tindak Lanjut Laporan Hasil Verifikasi KPI atas Dokumen Kelengkapan Serah Terima Proyek Brownfield </t>
  </si>
  <si>
    <t>ABJ/DIR/EKS/11.24/0913</t>
  </si>
  <si>
    <t xml:space="preserve">Pemberitahuan Pelaksanaan Pekerjaan Rehabilitasi Gearbox Accelator IPA Pejompongan 1
44175 Penggantian Gearbox Accelator (No.3)
</t>
  </si>
  <si>
    <t>PJP 1</t>
  </si>
  <si>
    <t>ABJ/DIR/EKS/11.24/0912</t>
  </si>
  <si>
    <t>Penyampaian Gambar Keadaan Terpasang (As Built Drawing) Program Rehabilitasi 08067 dan 30236</t>
  </si>
  <si>
    <t>ABJ/DIR/EKS/11.24/0911</t>
  </si>
  <si>
    <t>Pengajuan Penggunaan Lahan AB Tipar Cakung sebagai Lokasi Penyimpanan Aset Terdahulu</t>
  </si>
  <si>
    <t>ABJ/DIR/EKS/11.24/0910</t>
  </si>
  <si>
    <t>Bestindo Putra Mandiri</t>
  </si>
  <si>
    <t>Tanggapan Surat BPM No. 103/S/BPM-ABJ/B3-Hulu/X/2024</t>
  </si>
  <si>
    <t>ABJ/DIR/EKS/11.24/0909</t>
  </si>
  <si>
    <t>Pemberitahuan Uji Pengoperasian Program Rehabilitasi 44035</t>
  </si>
  <si>
    <t>ABJ/DIR/EKS/11.24/0908</t>
  </si>
  <si>
    <t>Pemberitahuan Pelaksanaan Pekerjaan Interkoneksi Pipa Air Baku serta Pelaksanaan Pekerjaan Galian Terbuka (Crossing Jalan) menuju IPA Buaran 1 dan IPA Buaran 2</t>
  </si>
  <si>
    <t>ABJ/DIR/EKS/11.24/0907</t>
  </si>
  <si>
    <t>Progress Pekerjaan SPAM Karian Serpong Hilir - Penyerapan Supply Tangerang – Off Take Semanan (6 Program Konstruksi)</t>
  </si>
  <si>
    <t>ABJ/DIR/EKS/11.24/0906</t>
  </si>
  <si>
    <t>Penyampaian Laporan Bulanan Kegiatan Pelaksanaan Proyek Brownfield dan Greenfield Periode Oktober 2024</t>
  </si>
  <si>
    <t>ABJ/DIR/EKS/11.24/0905</t>
  </si>
  <si>
    <t>PT. Khlorin Inti</t>
  </si>
  <si>
    <t>Temuan Tabung Klorin Yang Disediakan Khlorin Inti Kotor</t>
  </si>
  <si>
    <t>Wahdi P</t>
  </si>
  <si>
    <t>ABJ/DIR/EKS/11.24/0904</t>
  </si>
  <si>
    <t>Pemberitahuan Uji Pengoperasian Program Rehabilitasi 44061</t>
  </si>
  <si>
    <t>ABJ/DIR/EKS/11.24/0903</t>
  </si>
  <si>
    <t>Pemberitahuan Uji Pengoperasian Program Rehabilitasi 44019, 44020, 44026, 44162, 44128, 44131, 44132</t>
  </si>
  <si>
    <t>ABJ/DIR/EKS/11.24/0902</t>
  </si>
  <si>
    <t>Laporan Bulanan Kualitas Air Baku dan Air Curah Periode Oktober 2024</t>
  </si>
  <si>
    <t>Laporan Periodik</t>
  </si>
  <si>
    <t>ABJ/DIR/EKS/11.24/0901</t>
  </si>
  <si>
    <t xml:space="preserve">Pemberitahuan Pelaksanaan Pekerjaan Rehabilitasi  Sistem Neutralisasi  IPA Pejompongan 1
10076 Sistem neutralisasi di pembubuhan kimia
</t>
  </si>
  <si>
    <t>ABJ/DIR/EKS/11.24/0900</t>
  </si>
  <si>
    <t xml:space="preserve">Pemberitahuan Pelaksanaan Pekerjaan Rehabilitasi  Sistem Netralisasi IPA Buaran 1 - 2
18147 Penggantian pompa caustic soda 1400 l/min. head 10 m (Technium atau setara)
18148 Penggantian reaktor netralisir caustic soda
18152 Penyempurnaan sistem netralisir
</t>
  </si>
  <si>
    <t>ABJ/DIR/EKS/11.24/0899</t>
  </si>
  <si>
    <t>Tagihan Air Curah Periode Oktober 2024</t>
  </si>
  <si>
    <t>ABJ/DIR/EKS/11.24/0898</t>
  </si>
  <si>
    <t>Permohonan Bantuan Fasilitasi untuk Kegiatan Sosialisasi Atas Pelaksanaan Pekerjaan Pemasangan Pipa di Area Kelurahan Makasar Jakarta Timur</t>
  </si>
  <si>
    <t>ABJ/DIR/EKS/11.24/0897</t>
  </si>
  <si>
    <t>Permohonan Bantuan Fasilitasi untuk Kegiatan Sosialisasi Atas Pelaksanaan Pekerjaan Pemasangan Pipa di Area Kelurahan Gedong Jakarta Timur</t>
  </si>
  <si>
    <t>ABJ/DIR/EKS/11.24/0896</t>
  </si>
  <si>
    <t>Permohonan Bantuan Fasilitasi untuk Kegiatan Sosialisasi Atas Pelaksanaan Pekerjaan Pemasangan Pipa di Area Kelurahan Kebon Pala, Kecamatan Makasar – Jakarta Timur</t>
  </si>
  <si>
    <t>ABJ/DIR/EKS/11.24/0895</t>
  </si>
  <si>
    <t>ABJ/DIR/EKS/11.24/0894</t>
  </si>
  <si>
    <t>Bapak Camat Kecamatan Kramat Jati Jl. Raya Jakarta – Bogor KM 20 RT 14 RW 11 Kramat Jati,  Kecamatan Kramat Jati - Jakarta Timur</t>
  </si>
  <si>
    <t>Permohonan Bantuan Fasilitasi untuk Kegiatan Sosialisasi Atas Pelaksanaan Pekerjaan Pemasangan Pipa di Area Kecamatan Kramat Jati (meliputi Kelurahan Cawang, Cililitan, Dukuh, Kramat Jati, Batu Ampar, dan Kampung Tengah)</t>
  </si>
  <si>
    <t>ABJ/DIR/EKS/11.24/0893</t>
  </si>
  <si>
    <t>Tanggapan atas Surat PAM JAYA No. e–31890/KM.01.11 Tanggal 17 Oktober 2024</t>
  </si>
  <si>
    <t>ABJ/DIR/EKS/11.24/0892</t>
  </si>
  <si>
    <t>Perpanjangan Masa Berlaku STNK Dump Truck</t>
  </si>
  <si>
    <t>Rika I</t>
  </si>
  <si>
    <t>ABJ/DIR/EKS/11.24/0891</t>
  </si>
  <si>
    <t>Penyampaian Gambar Keadaan Terpasang (As Built Drawing) Program Rehabilitasi 12085, 27215, 27126, 27217, 27218, 30233, 30234, 43399, 32245, 32247, 42324</t>
  </si>
  <si>
    <t>ABJ/DIR/EKS/11.24/0890</t>
  </si>
  <si>
    <t>Pengiriman Lanjutan Ke-6 Dokumen Desain Akhir Program Rehabilitasi Tahun 2025</t>
  </si>
  <si>
    <t>ABJ/DIR/EKS/11.24/0889</t>
  </si>
  <si>
    <t>Shop Drawing SPAM Karian Serpong Hilir dan SPAM Jatiluhur Hilir</t>
  </si>
  <si>
    <t>Ervin
Juny Jety</t>
  </si>
  <si>
    <t>ABJ/DIR/EKS/10.24/0888</t>
  </si>
  <si>
    <t>Pemberitahuan Uji Pengoperasian Program Rehabilitasi 44170 31239 11082 44109 44137</t>
  </si>
  <si>
    <t>ABJ/DIR/EKS/10.24/0887</t>
  </si>
  <si>
    <t>Penyampaian Laporan Keuangan Kuartal 3 Tahun 2024 Unaudited</t>
  </si>
  <si>
    <t>ABJ/DIR/EKS/10.24/0886</t>
  </si>
  <si>
    <t xml:space="preserve">Shop Drawing SPAM Karian Serpong Hilir dan SPAM Jatiluhur Hilir </t>
  </si>
  <si>
    <t>ABJ/DIR/EKS/10.24/0885</t>
  </si>
  <si>
    <t>Penyampaian Laporan Penyelesaian Uji Komisioning Project Greenfield - SPAM Karian Serpong Hilir &amp; SPAM Jatiluhur Hilir</t>
  </si>
  <si>
    <t>Ervin Y
Juny Jety</t>
  </si>
  <si>
    <t>ABJ/DIR/EKS/10.24/0884</t>
  </si>
  <si>
    <t xml:space="preserve">Pengiriman Lanjutan Ke-5 Dokumen Desain Akhir Program Rehabilitasi Tahun 2025 </t>
  </si>
  <si>
    <t>ABJ/DIR/EKS/10.24/0883</t>
  </si>
  <si>
    <t>Klarifikasi Data Pada Laporan Pengawasan dan Laporan Perkembangan Proyek Kuartal 3 Tahun 2024</t>
  </si>
  <si>
    <t>ABJ/DIR/EKS/10.24/0882</t>
  </si>
  <si>
    <t>Moya Indonesia</t>
  </si>
  <si>
    <t>Surat penawaran harga asset ABJ Ke MIH</t>
  </si>
  <si>
    <t>HCGS</t>
  </si>
  <si>
    <t>Cucum S</t>
  </si>
  <si>
    <t>ABJ/DIR/EKS/10.24/0881</t>
  </si>
  <si>
    <t>Pemberitahuan Pelaksanaan Pekerjaan Test Pit dan Pekerjaan Galian Terbuka (Crossing Jalan) serta Penutupan Akses Jalan Main Gate Timur Menuju IPA Buaran 1 dan IPA Buaran 2</t>
  </si>
  <si>
    <t>ABJ/DIR/EKS/10.24/0880</t>
  </si>
  <si>
    <t xml:space="preserve">Pengiriman Lanjutan Ke-4 Dokumen Desain Akhir Program Rehabilitasi Tahun 2025 </t>
  </si>
  <si>
    <t>ABJ/DIR/EKS/10.24/0879</t>
  </si>
  <si>
    <t>Pengiriman Shop Drawing Program Rehabilitasi 03035, 11084, 21175, 21180, 42310, 43387, 02019, 12100, 13131, 13134, 14137, 14138, 43412, 43343, 43388, 40300, 40303, 42401, 42402, 43366, 43417, 43364, 43349</t>
  </si>
  <si>
    <t>ABJ/DIR/EKS/10.24/0878</t>
  </si>
  <si>
    <t>Pemberitahuan Uji Komisioning SPAM Buaran 3 Hilir – Ruang UKS dan Lapangan Bulutangkis KPAD</t>
  </si>
  <si>
    <t>ABJ/DIR/EKS/10.24/0877</t>
  </si>
  <si>
    <t>Pemberitahuan Uji Pengoperasian Program Rehabilitasi 44115, 44242, 44243, 24192</t>
  </si>
  <si>
    <t>ABJ/DIR/EKS/10.24/0876</t>
  </si>
  <si>
    <t>Pengiriman Lanjutan Ke-3 Dokumen Desain Akhir Program Rehabilitasi Tahun 2025</t>
  </si>
  <si>
    <t>ABJ/DIR/EKS/10.24/0875</t>
  </si>
  <si>
    <t>Desain Akhir Proyek Greenfield – PC 043, PC 048, PC 049, PC 050, PC 052, PC 053, PC 063, PC 071, PC 076, dan P002</t>
  </si>
  <si>
    <t>Aji S</t>
  </si>
  <si>
    <t>ABJ/DIR/EKS/10.24/0874</t>
  </si>
  <si>
    <t>Pembaharuan Atas Dokumen Desain Akhir SPAM Jatiluhur Hilir Trunk Main Jl. Rorotan 1 (Al Wathoniyah)</t>
  </si>
  <si>
    <t>ABJ/DIR/EKS/10.24/0873</t>
  </si>
  <si>
    <t>Pemberitahuan Uji Pengoperasian Program Rehabilitasi 44222</t>
  </si>
  <si>
    <t>ABJ/DIR/EKS/10.24/0872</t>
  </si>
  <si>
    <t xml:space="preserve">Pengiriman Lanjutan Ke-2 Dokumen Desain Akhir Program Rehabilitasi Tahun 2025 </t>
  </si>
  <si>
    <t>ABJ/DIR/EKS/10.24/0871</t>
  </si>
  <si>
    <t>Pengajuan botol sampel ke-3 yang dikirim ke laboratorium independen menggunakan botol sample ABJ</t>
  </si>
  <si>
    <t>ABJ/DIR/EKS/10.24/0870</t>
  </si>
  <si>
    <t>Pemberitahuan Pelaksanaan Pekerjaan Program Rehabilitasi  (Calendar of Event) dan Pekerjaan Greenfield (Buaran 3 Hulu dan IBP Halim) Bulan November 2024</t>
  </si>
  <si>
    <t>ABJ/DIR/EKS/10.24/0869</t>
  </si>
  <si>
    <t>Lurah Kelurahan Pegangsaan Dua</t>
  </si>
  <si>
    <t xml:space="preserve">Permohonan Bantuan Sosialisasi atas Pelaksanaan Pekerjaan Pemasangan Pipa di Area Kelurahan Pegangsaan Dua, Kecamatan Kelapa Gading, Jakarta Utara </t>
  </si>
  <si>
    <t>Corp Comm</t>
  </si>
  <si>
    <t>ABJ/DIR/EKS/10.24/0868</t>
  </si>
  <si>
    <t>Lurah Kelurahan Tugu Selatan</t>
  </si>
  <si>
    <t xml:space="preserve">Permohonan Bantuan Sosialisasi atas Pelaksanaan Pekerjaan Pemasangan Pipa di Area Kelurahan Tugu Selatan, Kecamatan Koja, Jakarta Utara </t>
  </si>
  <si>
    <t>ABJ/DIR/EKS/10.24/0867</t>
  </si>
  <si>
    <t>Lurah Kelurahan Lubang Buaya</t>
  </si>
  <si>
    <t xml:space="preserve">Permohonan Ijin Pelaksanaan Pekerjaan Pemasangan Pipa dan Permohonan Memfasilitasi Sosialisasi di Kelurahan Lubang Buaya
</t>
  </si>
  <si>
    <t>ABJ/DIR/EKS/10.24/0866</t>
  </si>
  <si>
    <t>Gangguan Pembacaan Peralatan Produksi IPA Pejompongan 1</t>
  </si>
  <si>
    <t>ABJ/DIR/EKS/10.24/0865</t>
  </si>
  <si>
    <t>Penyampaian Gambar Keadaan Terpasang (As Built Drawing) Program Rehabilitasi 43386, 43388, 43416, 42317, 42318, 42311, 42307, 03035, 11084, 42310, 20158, 26196, 26198, 26202, 26204, 26206, 26209</t>
  </si>
  <si>
    <t>ABJ/DIR/EKS/10.24/0864</t>
  </si>
  <si>
    <t>Gangguan Operasional di IPA Pulogadung Tanggal 21 Oktober 2024</t>
  </si>
  <si>
    <t>ABJ/DIR/EKS/10.24/0863</t>
  </si>
  <si>
    <t xml:space="preserve">Pengiriman Lanjutan Dokumen Desain Akhir Program Rehabilitasi Tahun 2025 </t>
  </si>
  <si>
    <t>ABJ/DIR/EKS/10.24/0862</t>
  </si>
  <si>
    <t>Penyampaian Laporan Persiapan Penyerahan Fasilitas Distribusi Baru Proyek Greenfield – SPAM Jatiluhur Hilir dan SPAM Buaran 3 Hilir</t>
  </si>
  <si>
    <t>Juny Jety
Puji</t>
  </si>
  <si>
    <t>ABJ/DIR/EKS/10.24/0861</t>
  </si>
  <si>
    <t>Camat Kecamatan Kramat Jati</t>
  </si>
  <si>
    <t>Pemberitahuan dan Permohonan Ijin Pelaksanaan Pekerjaan Pemasangan Pipa di Kelurahan Dukuh, Kecamatan Kramat Jati, Jakarta Timur</t>
  </si>
  <si>
    <t>ABJ/DIR/EKS/10.24/0860</t>
  </si>
  <si>
    <t>Desain Akhir Proyek Greenfield – PC 044, PC 058, PC 061, PC 062, PC 073, P008, dan B005</t>
  </si>
  <si>
    <t>ABJ/DIR/EKS/10.24/0859</t>
  </si>
  <si>
    <t>Ibu Lurah Kelurahan Dukuh</t>
  </si>
  <si>
    <t xml:space="preserve">Pemberitahuan dan permohonan ijin pelaksanaan pekerjaan pemasangan pipa di Kelurahan Dukuh, Kecamatan Kramat Jati, Jakarta Timur
</t>
  </si>
  <si>
    <t>ABJ/DIR/EKS/10.24/0858</t>
  </si>
  <si>
    <t xml:space="preserve">Tanggapan atas Surat PAM JAYA Nomor e-30605/KM.02.27 </t>
  </si>
  <si>
    <t>ABJ/DIR/EKS/10.24/0857</t>
  </si>
  <si>
    <t>Usulan Format Rekapitulasi Nilai Akhir</t>
  </si>
  <si>
    <t>ABJ/DIR/EKS/10.24/0856</t>
  </si>
  <si>
    <t>Penyampaian Gambar Keadaan Terpasang (As Built Drawing) Program Rehabilitasi 09072, 09073, 09074</t>
  </si>
  <si>
    <t>A. Yudi</t>
  </si>
  <si>
    <t>ABJ/DIR/EKS/10.24/0855</t>
  </si>
  <si>
    <t>Penyampaian Gambar Keadaan Terpasang (As Built Drawing) SPAM Buaran 3 Hulu - Pemindahan Aset Material PAM JAYA</t>
  </si>
  <si>
    <t>ABJ/DIR/EKS/10.24/0854</t>
  </si>
  <si>
    <t>Penyampaian Pembaharuan Shop Drawing SPAM Buaran 3 Hulu – Bangunan Penunjang Intake – Power House &amp; Dudukan Tangki Solar</t>
  </si>
  <si>
    <t>ABJ/DIR/EKS/10.24/0853</t>
  </si>
  <si>
    <t>Laporan Harian, Mingguan, dan Bulanan Kegiatan Proyek SPAM Buaran 3 Hulu Periode September 2024</t>
  </si>
  <si>
    <t>e-31890.KM.01.11</t>
  </si>
  <si>
    <t xml:space="preserve">067/SK/FA-RR/X/2024 </t>
  </si>
  <si>
    <t>e-30395/KU.00.01</t>
  </si>
  <si>
    <t xml:space="preserve">e-31288/KM.02.25 </t>
  </si>
  <si>
    <t>SRT-266/INFRAS/KPI-SPAM-JAKARTA/10/2024</t>
  </si>
  <si>
    <t>SRT-270/INFRAS/KPI-SPAM-JAKARTA/10/2024</t>
  </si>
  <si>
    <t xml:space="preserve">SRT-271/INFRAS/KPI-SPAM-JAKARTA/10/2024 </t>
  </si>
  <si>
    <t>SRT-274/INFRAS/KPI-SPAM-JAKARTA/10/2024</t>
  </si>
  <si>
    <t xml:space="preserve">3175/UD.02.01 </t>
  </si>
  <si>
    <t>2873/KPTS/M/2024</t>
  </si>
  <si>
    <t>e-31298/KM.02.25</t>
  </si>
  <si>
    <t>e-31330/KM.02.16</t>
  </si>
  <si>
    <t>SRT-272/INFRAS/KPI-SPAM-JAKARTA/10/2024</t>
  </si>
  <si>
    <t>SRT-275/INFRAS/KPI-SPAM-JAKARTA/10/2024</t>
  </si>
  <si>
    <t xml:space="preserve">SRT-276/INFRAS/KPI-SPAM-JAKARTA/10/2024 </t>
  </si>
  <si>
    <t>e-31556/KM.03.04</t>
  </si>
  <si>
    <t>e-30876/KM.01.11</t>
  </si>
  <si>
    <t>7558/KM.03.03/EKST/X/024</t>
  </si>
  <si>
    <t>009/EXT/RW-05/X/2024</t>
  </si>
  <si>
    <t>e-30557-KM.03.00</t>
  </si>
  <si>
    <t xml:space="preserve">e-31637.KM.02.07 </t>
  </si>
  <si>
    <t>e-32027/KM.01.11</t>
  </si>
  <si>
    <t>e-31638/KM.02.07</t>
  </si>
  <si>
    <t>SRT-277/INFRAS/KPI-SPAM-JAKARTA/10/2024</t>
  </si>
  <si>
    <t>SRT-273/INFRAS/KPI-SPAM-JAKARTA/10/2024</t>
  </si>
  <si>
    <t>SRT-279/INFRAS/KPI-SPAM-JAKARTA/10/2024</t>
  </si>
  <si>
    <t>SRT-282/INFRAS/KPI-SPAM-JAKARTA/10/2024</t>
  </si>
  <si>
    <t>e-31954/KM.02.16</t>
  </si>
  <si>
    <t>e-32578/KM.01.011</t>
  </si>
  <si>
    <t xml:space="preserve">e-32487/KM.01.11 </t>
  </si>
  <si>
    <t xml:space="preserve">SRT-280/INFRAS/KPI-SPAM-JAKARTA/10/2024 </t>
  </si>
  <si>
    <t>e-32745/KM.01.11</t>
  </si>
  <si>
    <t>e-32977/KM.01.11</t>
  </si>
  <si>
    <t>e-33009/KM.01.11</t>
  </si>
  <si>
    <t>e-33013/KM.02.07</t>
  </si>
  <si>
    <t>e-33066/KM.02.25</t>
  </si>
  <si>
    <t>e-33381/PM.01.00</t>
  </si>
  <si>
    <t>e-33364/KM.03.04</t>
  </si>
  <si>
    <t>Pemberitahuan Pemenuhan Kewajiban Pemberian Jaminan Pelaksanaan Tahap II sesuai dengan ketentuan dalam Perjanjian Greenfield</t>
  </si>
  <si>
    <t>ABJ menyampaikan penjelasan alasan penyampaian besaran nilai Jaminan Pelaksanaan Tahap II
ABJ perlu untuk memberikan Jaminan Pelaksanaan Tahap II dengan jumlah yang sesuai dengan yang disyaratkan pada Dokumen Perjanjian Kerjasama dalam waktu sesingkat- singkatnya serta menyampaikan bukti kepada PAM JAYA</t>
  </si>
  <si>
    <t>Pemberitahuan Penempatan Tanah Galian Hasil Pekerjaan Proyek SPAM di provinsi DKI Jakarta atas Lahan Milik PT Kawasan Berikat Nusantara (PT KBN)</t>
  </si>
  <si>
    <t>Surat Permohonan Narasumber Pelatihan: Bapak Putut Wireng Pamungkas</t>
  </si>
  <si>
    <t>Tanggapan Desain Akhir Pekerjaan Greenfield Jaringan Pipa untuk Sambungan Baru Regional Barat Selatan dan Regional Timur</t>
  </si>
  <si>
    <t>Proses ke tahap pelaksanaan Sambungan Baru untuk 5 lokasi terlampir</t>
  </si>
  <si>
    <t>Penyampaian Risalah Rapat Pembahasan Bersama Hasil Pemodelan Desain Akhir Greenfield Infill PC 159 dan PC 161</t>
  </si>
  <si>
    <t>Hasil pemodelan Greenfield Infill PC 159</t>
  </si>
  <si>
    <t>Hasil Pemeriksaan dan Tanggapan atas Surat ABJ No. ABJ/DIR/EKS/09.24/0744 tentang As Built Drawing Proyek Rehabilitasi</t>
  </si>
  <si>
    <t>Hasil pemeriksaan dokumen bahwa ABD paket 21 agar dilengkapi dengan BA MC 100 dengan lampiran RAB/BoQ dan backup rincian volume serta lampiran spektek yang sudah diperbaharui</t>
  </si>
  <si>
    <t>Tanggapan atas Surat ABJ No. ABJ/DIR/EKS/09.24/0773 tentang Justifikasi Teknis dan Pembaharuan DED &amp; RAB Untuk 5 Lokasi Koneksi BV Wilayah Timur dan Barat</t>
  </si>
  <si>
    <t xml:space="preserve">Tanggapan hasil pemeriksaan Justek dan pembaharuan RAB </t>
  </si>
  <si>
    <t>Hasil Pemeriksaan dan Tanggapan atas Surat ABJ No. ABJ/DIR/EKS/10.24/0796 tentang Shop Drawing Buaran 3 Hulu</t>
  </si>
  <si>
    <t>Hasil pemeriksaan shop drawing B3 Hulu &amp; Pipa Air Baku sesuai secara teknis dan dapat ditindaklanjuti</t>
  </si>
  <si>
    <t>Tindak Lanjut Risalah Rapat Pembahasan Diskusi Metode Perbaikan Pipa DCIP tanggal 17 Oktober 2024</t>
  </si>
  <si>
    <t>Perbaikan yang diajukan Taiming dapat diterima apabila ditemukan retakan pada lapisan semen lining</t>
  </si>
  <si>
    <t>Badan Pendapatan Daerah Pemprov DKI Jakarta</t>
  </si>
  <si>
    <t>Undangan Sosialisasi</t>
  </si>
  <si>
    <t>Izin Pengusahaan Sumber Daya Air</t>
  </si>
  <si>
    <t>Izin Pengusahaan SDA</t>
  </si>
  <si>
    <t>Penyampaian Hasil Inspeksi Aset dan Peralatan di IPA Buaran Bulan Oktober 2024</t>
  </si>
  <si>
    <t>Hasil Temuan inspeksi 
- mengirim rencana perbaikan 14 hari kalender</t>
  </si>
  <si>
    <t>Pemenuhan Dokumen Risiko Proyek Greenfield &amp; Brownfield ABJ</t>
  </si>
  <si>
    <t>- Melengkapi pemenuhan monitorinf risk register 2024 Oktober 2023-April 2024</t>
  </si>
  <si>
    <t>Hasil Pemeriksaan dan Tanggapan atas Surat ABJ No. ABJ/DIR/EKS/10.24/0819 tentang Desain Akhir PC SPAM Jatiluhur Hilir &amp; Karian Serpong Hilir – PC 074, B017, S005, dan S007</t>
  </si>
  <si>
    <t>Pemeriksaan dokumen desain akhir telah sesuai secara teknis dan dapat ditindaklanjuti dengann catatan</t>
  </si>
  <si>
    <t>Hasil Pemeriksaan dan Tanggapan Lanjutan atas Surat ABJ No. ABJ/DIR/EKS/10.24/0796 tentang Shop Drawing Buaran 3 Hulu</t>
  </si>
  <si>
    <t>Hasil pemeriksaan SPAM B3 Hulu &amp; Pipa Air Baku STA 6+000 STA 6+750</t>
  </si>
  <si>
    <t>Hasil Pemeriksaan dan Tanggapan atas Surat ABJ No. ABJ/DIR/EKS/10.24/0822 tentang Desain Akhir PC SPAM Buaran 3 Hilir – PC 159 Tahap Pertama</t>
  </si>
  <si>
    <t>Sesuai secara teknis dan dapat ditindaklanjuti dengan catatan</t>
  </si>
  <si>
    <t>Tanggapan Pembaharuan Desain Akhir SPAM Pesanggrahan Hilir – Tahap Pertama (Surat ABJ 0724)</t>
  </si>
  <si>
    <t>- SPAM Pesanggrahan Hilir tahap pertama dapat diproses desain akhir</t>
  </si>
  <si>
    <t>Tanggapan Desain Akhir Reservoir Kebon Kosong</t>
  </si>
  <si>
    <t>Reservoir Kebon Kosong dapat diproses ke tahap pelaksanaan konstruksi</t>
  </si>
  <si>
    <t>Ketidakkonsistenan Penerapan Pumping Regime pada Fasilitas Produksi Eksisting</t>
  </si>
  <si>
    <t>Ketidakkonsistenan Penerapan Pumping Regime IPA Pulogadung</t>
  </si>
  <si>
    <t xml:space="preserve">Rukun Warga 005 Perumahan Taman Bougenville Estate Kelurahan Jatibening Kecamatan Pondok Gede </t>
  </si>
  <si>
    <t>teknik dan dimensi pelintasan pipa air baku terhadap gorong gorong Sunga Bojongrangkong di wilayah RW 05 agar aman bagi lingkungan RW 05, sesuai dengan pemaparan dan kesepakatan dalam pertemuan 6 Juni 2024</t>
  </si>
  <si>
    <t>Penggalian proyek tidak seusai dengan yang dipaparkan dan disepakati pada pertemuan</t>
  </si>
  <si>
    <t>Teguran Penerapan aspek K3 pada Proyek Rehabilitasi dan Konstruksi</t>
  </si>
  <si>
    <t>Hasil Inspeksi K3</t>
  </si>
  <si>
    <t>Tanggapan atas Surat ABJ No. ABJ/DIR/EKS/10.24/0812 perihal Perawatan Peralatan Produksi IPA Buaran</t>
  </si>
  <si>
    <t>Permohonan Pembuatan Desain Akhir Pekerjaan Greenfield Infill Sambungan Baru Regional Utara dan Pusat</t>
  </si>
  <si>
    <t>Penyusunan DED Infill Sambungan Baru Regional Utara dan Pusat</t>
  </si>
  <si>
    <t>Tanggapan atas Surat ABJ No. ABJ/DIR/EKS/06.24/0495 perihal Perawatan Peralatan Produksi IPA Buaran</t>
  </si>
  <si>
    <t>Laporan Hasil Verifikasi KPI atas Dokumen Kelengkapan Serah Terima Proyek Brownfield</t>
  </si>
  <si>
    <t>- 28 program BF telah sesuai
- 10 program GF belum sesuai
- pembaharuan revisi ABD 5 hari kerja</t>
  </si>
  <si>
    <t>Berita Acara</t>
  </si>
  <si>
    <t>Hasil Pemeriksaan dan Tanggapan atas Surat ABJ No. ABJ/DIR/EKS/09.24/0766 tentang Pembaharuan DED dan RAB IBP Basura</t>
  </si>
  <si>
    <t>Hasil pemeriksaan terhadap bidang mekanikal, sipil dan elektrikal</t>
  </si>
  <si>
    <t>Hasil Pemeriksaan dan Tanggapan atas surat ABJ No. ABJ/DIR/EKS/10.24/0838 tentang Desain Akhir SPAM Jatiluhur Hilir - PC 051, PC 059, PC 075, PC 148, PC 149, dan PC 157</t>
  </si>
  <si>
    <t>Dokumen telah sesuai secara teknis dan dapat ditindaklanjuti dengan catatan</t>
  </si>
  <si>
    <t>Hasil Pemeriksaan dan Tanggapan atas Surat ABJ No. ABJ/DIR/EKS/10.24/0843 tentang Desain Akhir PC SPAM Buaran 3 Hilir – PC 152 dan Perluasan Jaringan 159 Tahap Kedua</t>
  </si>
  <si>
    <t>PC 152 &amp; 159 telah sesuai secara teknis dan dapat ditindaklanjuti dengan catatan</t>
  </si>
  <si>
    <t>Pemberitahuan Permintaan Dokumen Audit Badan Pemeriksa Keuangan Perwakilan Provinsi DKI Jakarta (“BPK DKI Jakarta”)</t>
  </si>
  <si>
    <t>Menyampaikan dokumen pembiayaan senior:
1. dokumen kredit ABJ dari lender (Rp 8.4T)
2. mom adendum</t>
  </si>
  <si>
    <t>Percepatan pemenuhan desain akhir untuk SR permintaan AB Sunter, Yos Sudarso dan Muara Karang</t>
  </si>
  <si>
    <t>Pemberitahuan Rencana Pemasangan CCTV SPAM Buaran 3 Hulu</t>
  </si>
  <si>
    <t>Rencana PAM JAYA untuk memasang CCTV dilokasi SPAM B3 Hulu dan meminta dukungan ABJ atas hal tersebut</t>
  </si>
  <si>
    <t>Hasil Pemeriksaan dan Tanggapan atas Surat ABJ No. ABJ/DIR/EKS/10.24/0809 tentang Justifikasi Teknis dan Pembaharuan DED &amp; RAB Untuk 10 Lokasi Koneksi BV Wilayah Timur dan Barat</t>
  </si>
  <si>
    <t>Pemeriksaan untuk Jembatan Pipa untuk 10 lokasi BV di wilayan Timur dan Barat</t>
  </si>
  <si>
    <t>Tanggapan atas Surat ABJ No. ABJ/DIR/EKS/10.24/0836 Pengembalian Material Flange Adaptor ND 900 Logistik Timur dan Logistik Barat</t>
  </si>
  <si>
    <t>PAM JAYA tidak menyetujui atas usulan dari MI/ABJ tersebut sehingga PAM JAYA meminta kepada MI/ABJ agar mengganti Flange Adaptor ND 900 PN10 untuk DN 908-919 menggunakan merk Viking Johnson sebagaimana terlampir dalam surat ini yang mana telah Lulus Uji Quality Control sesuai dengan SK PAM 312/2023</t>
  </si>
  <si>
    <t>Tanggapan Desain Akhir Pekerjaan Greenfield Jaringan Pipa untuk Sambungan Baru Premier Pavilion dan Kembangan Raya</t>
  </si>
  <si>
    <t>ABJ dapat melanjutkan proses ke tahapan konstruksi</t>
  </si>
  <si>
    <t>Karian Serpong Hilir</t>
  </si>
  <si>
    <t>Permohonan Pembuatan Desain Akhir Pekerjaan Greenfield Infill Sambungan Baru Regional Barat - Selatan, Pusat, dan Timur</t>
  </si>
  <si>
    <t>Meminta ABJ untuk membuat DED untuk pelanggan sbb: Pergudangan Eco Park, Yayasan Tunas Blossom, MM CBO, Kawasan JGC</t>
  </si>
  <si>
    <t>Sanksi Denda atas Kegagalan Kinerja Periode Bulan September 2024</t>
  </si>
  <si>
    <t>Penyampaian sanksi denda bulan September 2024. ABJ diminta memberikan tanggapan</t>
  </si>
  <si>
    <t>Tanggapan atas Surat ABJ No.ABJ/DIR/ EKS/06.24/0502 Perihal Perawatan Peralatan Produksi IPA Pejompongan 1</t>
  </si>
  <si>
    <t>PAM JAYA menyampaikan bahwa pengecualian denda dapat diterima dengan syarat MI/ABJ melakukan pembacaan nilai sisa klor dan turbidity air curah secara manual selama pekerjaan berlangsung dan melaporkannya kepada PAM JAYA</t>
  </si>
  <si>
    <t>ABJ diminta untuk menyusun desain akhir untuk SR sbb: Arif K, Lilis R, PT Phrada, toilet disabilitas, pergudangan jembatan 3, lin chi chen, lie sie tiat</t>
  </si>
  <si>
    <t>ABJ dapat melakukan tahap selanjutnya</t>
  </si>
  <si>
    <t>Aan 
Andiko</t>
  </si>
  <si>
    <t>Ada di share folder, untuk MC100 = BAKK ada di MOM PAM  Jaya</t>
  </si>
  <si>
    <t>ABJ 0770</t>
  </si>
  <si>
    <t>Project Manager</t>
  </si>
  <si>
    <t>Narasumber</t>
  </si>
  <si>
    <t>Pesanggrahan</t>
  </si>
  <si>
    <t>Dokumentasi</t>
  </si>
  <si>
    <t>Permohonan</t>
  </si>
  <si>
    <t>Kelurahan Kebon Pala, Kecamatan Makasar – Jakarta Timur</t>
  </si>
  <si>
    <t>Kelurahan Gedong Jakarta Timur</t>
  </si>
  <si>
    <t>Kelurahan Makasar Jakarta Timur</t>
  </si>
  <si>
    <t>Progres Pekerjaan</t>
  </si>
  <si>
    <t>ABJ/DIR/EKS/11.24/0939</t>
  </si>
  <si>
    <t>ABJ/DIR/EKS/11.24/0940</t>
  </si>
  <si>
    <t>ABJ/DIR/EKS/11.24/0941</t>
  </si>
  <si>
    <t>ABJ/DIR/EKS/11.24/0942</t>
  </si>
  <si>
    <t>ABJ/DIR/EKS/11.24/0943</t>
  </si>
  <si>
    <t>ABJ/DIR/EKS/11.24/0944</t>
  </si>
  <si>
    <t>ABJ/DIR/EKS/11.24/0945</t>
  </si>
  <si>
    <t>ABJ/DIR/EKS/11.24/0946</t>
  </si>
  <si>
    <t>ABJ/DIR/EKS/11.24/0947</t>
  </si>
  <si>
    <t>ABJ/DIR/EKS/11.24/0948</t>
  </si>
  <si>
    <t>ABJ/DIR/EKS/11.24/0949</t>
  </si>
  <si>
    <t>ABJ/DIR/EKS/11.24/0950</t>
  </si>
  <si>
    <t>ABJ/DIR/EKS/11.24/0951</t>
  </si>
  <si>
    <t>ABJ/DIR/EKS/11.24/0952</t>
  </si>
  <si>
    <t>ABJ/DIR/EKS/11.24/0953</t>
  </si>
  <si>
    <t>ABJ/DIR/EKS/11.24/0954</t>
  </si>
  <si>
    <t>ABJ/DIR/EKS/11.24/0955</t>
  </si>
  <si>
    <t>ABJ/DIR/EKS/11.24/0956</t>
  </si>
  <si>
    <t>ABJ/DIR/EKS/11.24/0957</t>
  </si>
  <si>
    <t>ABJ/DIR/EKS/11.24/0958</t>
  </si>
  <si>
    <t>ABJ/DIR/EKS/11.24/0959</t>
  </si>
  <si>
    <t>ABJ/DIR/EKS/11.24/0960</t>
  </si>
  <si>
    <t>ABJ/DIR/EKS/11.24/0961</t>
  </si>
  <si>
    <t>ABJ/DIR/EKS/11.24/0962</t>
  </si>
  <si>
    <t>ABJ/DIR/EKS/11.24/0963</t>
  </si>
  <si>
    <t>Pemberitahuan Uji Pengoperasian Program Rehabilitasi 44294</t>
  </si>
  <si>
    <t>Perumahan Taman Bougenville</t>
  </si>
  <si>
    <t>PERNYATAAN DAN JAMINAN</t>
  </si>
  <si>
    <t>ABJ - Penyampaian Revisi Gambar Keadaan Terpasang (As Built Drawing) Program Rehabilitasi 08065, 32244, 42403, 33248, 02015, 18149, 18153, 20155, 24191, 19154, 28220</t>
  </si>
  <si>
    <t>Pengiriman Dokumen Persyaratan Serah Terima Proyek Brownfield Tahap 2</t>
  </si>
  <si>
    <t xml:space="preserve">Bapak Dr. Teguh Setyabudi, M.Pd, Pejabat (PJ) Gubernur DKI Jakarta Sekretaris Daerah Provinsi DKI Jakarta </t>
  </si>
  <si>
    <t>Permohonan Audiensi PT Air Bersih Jakarta</t>
  </si>
  <si>
    <t>Pemberitahuan Uji Pengoperasian Program Rehabilitasi 44276, 44274, 44304</t>
  </si>
  <si>
    <t>Penyampaian Revisi Gambar Keadaan Terpasang (As Built Drawing) Program Rehabilitasi 42312, 12085, 42326, 08067, 40301, 40302, 40303, 40304, 42401, 42402, 16144, 27215, 27218</t>
  </si>
  <si>
    <t xml:space="preserve">Pemberitahuan Lanjutan Pelaksanaan Pekerjaan Program Rehabilitasi dan Program Konstruksi yang Berdampak Pemadaman Operasional IPA </t>
  </si>
  <si>
    <t>Penurunan Suplai Air Baku dari PJT II ke IPA Pejompongan</t>
  </si>
  <si>
    <t>Surat Peringatan Kepada Epic Terkait Pekerjaan Pulsator IPA Pejompongan 2</t>
  </si>
  <si>
    <t>Pemberitahuan Uji Pengoperasian Program Rehabilitasi 44046, 44047, 44048, 44050</t>
  </si>
  <si>
    <t>Penyampaian Laporan Hasil Pemeriksaan Struktur Reservoir IPA Pejompongan 2</t>
  </si>
  <si>
    <t>Penyampaian Permintaan Penggunaan Pasir Ex Rehabilitasi IPA Pejompongan 1 &amp; IPA Pejompongan 2 ke IPA Pulogadung</t>
  </si>
  <si>
    <t>Pemberitahuan Uji Pengoperasian Program Rehabilitasi 05052 dan 44045</t>
  </si>
  <si>
    <t>Desain Akhir Proyek Greenfield – PC 046, PC 068, PC 072, PC 077, PC 146, P001, P003, P005, dan P007</t>
  </si>
  <si>
    <t>Shop Drawing Proyek SPAM Buaran 3 Hulu Intake dan Pompa Mekanikal Intake Buaran 3</t>
  </si>
  <si>
    <t>Penyampaian Gambar Keadaan Terpasang (As Built Drawing) SPAM Buaran 3 Hulu – Bulk Water Pipe Delivering 3000 lps – P1, Ruang UKS dan Lap Badminton</t>
  </si>
  <si>
    <t>Tanggapan Atas Surat PAM JAYA No.e-23906/KM.00.03 Terkait Penentuan Teknologi/Vendor Terhadap Meter Air</t>
  </si>
  <si>
    <t>Pemberitahuan Uji Pengoperasian Program Rehabilitasi 44149 dan 44147</t>
  </si>
  <si>
    <t xml:space="preserve">Tindak Lanjut Uji Pengoperasian Program Rehabilitasi 31239 - Kajian Flow Meter IPA Pejompongan 2 </t>
  </si>
  <si>
    <t>Tanggapan Atas Surat PAM JAYA No e-30643/PP.00.05 Terkait Permohonan Bangunan Pendukung Pada Fasilitas Distribusi Baru</t>
  </si>
  <si>
    <t>Desain Akhir Proyek Greenfield – PC 060, PC 069, PC 093, P004, P010, PN01, B012, S006, dan PC 145</t>
  </si>
  <si>
    <t>Pengiriman Gambar Keadaan Terpasang (As Built Drawing) Program Rehabilitasi untuk 62 Program Rehabilitasi Proyek Brownfield</t>
  </si>
  <si>
    <t>Tanggapan Atas Surat PAM JAYA No e-31827/KM.01.11 Terkait Peristiwa Modifikasi IBP Basura</t>
  </si>
  <si>
    <t>Ramdhani Aziz</t>
  </si>
  <si>
    <t>Pernyataan dan Jaminan</t>
  </si>
  <si>
    <t>Serah Terima</t>
  </si>
  <si>
    <t>PJP 2</t>
  </si>
  <si>
    <t xml:space="preserve">Danny </t>
  </si>
  <si>
    <t>Modifikasi</t>
  </si>
  <si>
    <t>SRT-281/INFRAS/KPI-SPAM-JAKARTA/10/2024</t>
  </si>
  <si>
    <t>SRT-284/INFRAS/KPI-SPAM-JAKARTA/10/2024</t>
  </si>
  <si>
    <t>SRT-283/INFRAS/KPI-SPAM-JAKARTA/10/2024</t>
  </si>
  <si>
    <t>SRT-290/INFRAS/KPI-SPAM-JAKARTA/11/2024</t>
  </si>
  <si>
    <t>e-33180/KM.02.16</t>
  </si>
  <si>
    <t>e-33365/KM.01.11</t>
  </si>
  <si>
    <t>e-31558/KM.01.11</t>
  </si>
  <si>
    <t>SRT-299/INFRAS/KPI-SPAM-JAKARTA/11/2024</t>
  </si>
  <si>
    <t xml:space="preserve">e-32579/KM.02.16 </t>
  </si>
  <si>
    <t xml:space="preserve">e-33080/KM.02.07 </t>
  </si>
  <si>
    <t>SRT-285/INFRAS/KPI-SPAM-JAKARTA/11/2024</t>
  </si>
  <si>
    <t>e-33795/KM.01.11</t>
  </si>
  <si>
    <t>SRT-291/INFRAS/KPI-SPAM-JAKARTA/11/2024</t>
  </si>
  <si>
    <t>e-33930/PM.01.00</t>
  </si>
  <si>
    <t>e-34048/KM.02.25</t>
  </si>
  <si>
    <t>e-34139/KM.01.11</t>
  </si>
  <si>
    <t>051/S/DIR/ABJ/XI/2024</t>
  </si>
  <si>
    <t>Hasil Pemerikasaan dan Tanggapan atas surat ABJ No.ABJ/DIR/EKS/11.23/0567 Tentang ABD Proyek Rehabilitasi</t>
  </si>
  <si>
    <t>ABD sudah ok</t>
  </si>
  <si>
    <t>Hasil Pemeriksaan dan Tanggapan atas surat ABJ No.0855 Tentang ABD Buaran 3 Hulu Pemindahan Aset PAM JAYA</t>
  </si>
  <si>
    <t>Uji komisioning dinyatakan lolos</t>
  </si>
  <si>
    <t xml:space="preserve">Hasil Pemeriksaan dan Tanggapan atas Surat ABJ No.086 Tentang Desain Akhir Jatiluhur Hilir PC 044 058 061 062 073 P008 dan B005 </t>
  </si>
  <si>
    <t>Permintaan penjelasan penggunaan PUPR thn 2022</t>
  </si>
  <si>
    <t>Tanggapan atas surat ABJ No.0885 tentang Laporan Penyelesaian Uji Komisioning Project Greenfield - SPAM Karian Serpong Hilir dan Jatiluhur Hilir</t>
  </si>
  <si>
    <t>Terdapat beberapa area yang belum dilakukan flushing
Terdapat beberapa temuan minor yang harus diperbaiki dan disampaikan kembali ke PAM JAYA/KPI</t>
  </si>
  <si>
    <t>Ervin
Juny J</t>
  </si>
  <si>
    <t>Tanggapan Surat ABJ No. ABJ/DIR/EKS/09.24/0857 Rekapitulasi Nilai Akhir</t>
  </si>
  <si>
    <t>Perubahan Titik Keluaran DC Cilincing SPAM Jatiluhur</t>
  </si>
  <si>
    <t>Pembaharuan Lokasi Rencana Pembangunan DC Pegadungan</t>
  </si>
  <si>
    <t>- lokasi rencana DC Pegadungan menggunakan opsi ke-3 pada Surat PAM JAYA e-28172, yaitu lahan Fasum dan Fasos di wilayah Citra 8 
- ABJ menyampaikan kembali permohonan Rekomendasi Teknis (Rekomtek) pemanfaatan lahan untuk lokasi pembangunan DC Pegadungan opsi ke-3 tersebut ke Distamhut Provinsi</t>
  </si>
  <si>
    <t>Hasil Pemeriksaan dan Tanggapan atas Surat ABJ No. ABJ/DIR/EKS/11.23/0567 tentang As Built Drawing Proyek Rehabilitasi</t>
  </si>
  <si>
    <t>Hasil pemeriksaan dokumen ABD 42325 sesuai secara teknis dan dapat ditindaklanjuti</t>
  </si>
  <si>
    <t>Hasil Pemeriksaan dan Tanggapan atas Surat ABJ No. ABJ/DIR/EKS/10.24/0855 tentang As Built Drawing Buaran 3 Hulu - Pemindahan Aset Material PAM JAYA</t>
  </si>
  <si>
    <t>Pemeriksaan ABD sesuai secara teknis dan dapat ditindaklanjuti</t>
  </si>
  <si>
    <t>Penyampaian Laporan Bulanan Periode Oktober 2024 Konsultan Pengawas Independen Sistem Penyediaan Air Minum DKI Jakarta</t>
  </si>
  <si>
    <t>Laporan Bulanan Oktober KPI 2024</t>
  </si>
  <si>
    <t>Tanggapan Terhadap Surat ABJ Terkait Penyampaian Gambar Keadaan Terpasang (As Built Drawing)</t>
  </si>
  <si>
    <t>Melengkapi catatan sesuai hasil tanggapan KPI terhadap ABD selambatnya 14 hari kalender</t>
  </si>
  <si>
    <t>ALL WTP</t>
  </si>
  <si>
    <t>Hasil Pemeriksaan Dokumen Desain Akhir Program Rehabilitasi Tahun 2025 Tahap Pertama</t>
  </si>
  <si>
    <t>Pemeriksaan Desain Akhir Cyclical 2025 ABJ 0847 terlampir (45125, 45210, 45214, 45215, 45218, 45222, 45223, 45301, 45319)</t>
  </si>
  <si>
    <t>Tanggapan Terhadap Surat ABJ Terkait Shop Drawing Proyek SPAM Buaran 3 Hulu</t>
  </si>
  <si>
    <t>Mmelengkapi catatan sesuai dengan hasil tanggapan yang telah disampaikan oleh KPI dengan penyempurnaan dan dapat diimplementasikan ke dalam as built drawing</t>
  </si>
  <si>
    <t>Hasil Pemeriksaan Dokumen Desain Akhir Program Rehabilitasi Tahun 2025 Tahap Kedua</t>
  </si>
  <si>
    <t>Penyampaian hasil desain akhir tahap 2 (ABJ 0863)</t>
  </si>
  <si>
    <t xml:space="preserve">Pembatalan Pekerjaan Greenfield Infill Sambungan Baru Halte Kedoya Assiddiqiyah, Green Garden, dan Duri Kepa </t>
  </si>
  <si>
    <t>Informasi pembatalan rencana pekerjaan greenfield</t>
  </si>
  <si>
    <t>Pembatan rencana pekerjaan greenfield</t>
  </si>
  <si>
    <t>Tanggapan surat ABJ/DIR/EKS/10.24/0837 Perihal Gangguan Pasokan Listrik dari PLN IPA Buaran1 dan IPA Buaran 2 pada Tanggal 15 Oktober 2024</t>
  </si>
  <si>
    <t>ABJ dapat dikenakan denda kegagalan kinerja apabila gagal memenuhi Standar Kinerja Pelayanan lebih dari 3% selama 30 menit berturutturut untuk IPA yang telah memiliki variable speed drive (VSD)</t>
  </si>
  <si>
    <t>Tanggapan Surat ABJ No. ABJ/DIR/ EKS/09.24/0722 (Sanksi Denda Kegagalan Kinerja periode Maret s.d Juli 2024)</t>
  </si>
  <si>
    <t>Tanggapan atas Surat ABJ No. ABJ/ DIR/EKS/10.24/0832 tanggal 16 Oktober 2024 dan Surat ABJ No ABJ/DIR/EKS/10.24/0883</t>
  </si>
  <si>
    <t>ABJ untuk melengkapi laporan kuartal dengan hal-hal sebagai berikut:
a. Jumlah Sambungan Rumah (SR) terpasang yang dilengkapi data metode pemasangan (push- fit atau electrofusion) dan dikategorikan berdasarkan proyek SPAM;
b. Setiap Laporan Kurva S pada Greenfield dilengkapi dengan Kurva S yang menggambarkan proses masing-masing SPAM secara keseluruhan;
c. Selain VOWD, MI/ ABJ agar menambahkan data nilai aktual proyek yang sudah selesai dan akan dilakukan serah terima pada tabel “Rincian Perkembangan Aktual Program Investasi” Laporan Greenfield dan pada tabel “Kajian Umum Perencanaan &amp; Biaya Investasi (CAPEX 2024 &amp; CAPEX 2023) Laporan Brownfield; dan
d. Panjang pipa terpasang agar dapat ditampilkan dalam bentuk peta provinsi DKI Jakarta.</t>
  </si>
  <si>
    <t>Pekerjaan Pekerjaan Pemasangan Pipa di Rukun Warga (RW) 05 Perumahan taman Bougenville Estate</t>
  </si>
  <si>
    <t>Perubahan metode pekerjaan</t>
  </si>
  <si>
    <t>SRT-286/INFRAS/KPI-SPAM-JAKARTA/11/2024</t>
  </si>
  <si>
    <t>SRT-287/INFRAS/KPI-SPAM-JAKARTA/11/2024</t>
  </si>
  <si>
    <t>SRT-288/INFRAS/KPI-SPAM-JAKARTA/11/2024</t>
  </si>
  <si>
    <t>SRT-289/INFRAS/KPI-SPAM-JAKARTA/11/2024</t>
  </si>
  <si>
    <t>SRT-292/INFRAS/KPI-SPAM-JAKARTA/11/2024</t>
  </si>
  <si>
    <t>SRT-293/INFRAS/KPI-SPAM-JAKARTA/11/2024</t>
  </si>
  <si>
    <t>e-34408/PM.01.00</t>
  </si>
  <si>
    <t>e-34433/KM.02.00</t>
  </si>
  <si>
    <t>e-34523/KM.03.04</t>
  </si>
  <si>
    <t>e-34898/KM.02.16</t>
  </si>
  <si>
    <t>e-35018/KM.03.04</t>
  </si>
  <si>
    <t>e-35033/KM.03.04</t>
  </si>
  <si>
    <t>e-34842/KM.03.04</t>
  </si>
  <si>
    <t>e-34847/KM.03.04</t>
  </si>
  <si>
    <t>e-34979/KM.03.04</t>
  </si>
  <si>
    <t>e-34846/KM.03.04</t>
  </si>
  <si>
    <t>Lanjutan hasil pemeriksaan dan tanggapan atas surat ABJ No. ABJ/DIR/EKS/08.24/0617 tentang shop drawing Buaran 3 Hulu</t>
  </si>
  <si>
    <t>Shop drawing SPAM Buaran 3 Hulu dan Air Baku - Support facilities reservoir Buaran Reservoir B 22000m3 sudah sesuai secara teknis dan dapat ditindaklanjuti</t>
  </si>
  <si>
    <t>Hasil Pemerikasaan dan Tanggapan atas surat ABJ No. 0874 tentang pembaharuan desain akhir SPAM Jatiluhur Hilir Trunk Main Jl Rorotan 1 (Alwatoniyah)</t>
  </si>
  <si>
    <t>Secara teknis dapat ditindaklanjuti dengan catatan</t>
  </si>
  <si>
    <t>Hasil tanggapan atas surat ABJ No.0875 tentang desain akhir SPAM Jatiluhur Hilir PC 43,48,49,50,52,53,63,71,76,dan P002</t>
  </si>
  <si>
    <t>Sesuai secara teknis dan dapat dilanjutkan dengan catatan</t>
  </si>
  <si>
    <t>Hasil pemeriksaan dan tanggapan surat ABJ No.0865 tentang ABJ Proyek Rehabilitasi</t>
  </si>
  <si>
    <t>Program 43388, 43416, 03035 dapat dilanjutkan</t>
  </si>
  <si>
    <t>Rhamdani</t>
  </si>
  <si>
    <t>Hasil pemeriksaan dan tanggapan atas surat ABJ No.0879 tentang shop drawing proyek rehabilitasi</t>
  </si>
  <si>
    <t>sesuai secara teknis dan dapat ditindaklanjuti.
untuk program 43349 agar ditambahkan spesifikasi teknis dan detail catatan dalam gambar</t>
  </si>
  <si>
    <t>Hasil pemeriksaan dan tanggapan atas surat ABJ No.0889 tentang shop drawing spam karian serpong hilir dan jatiluhur hilir</t>
  </si>
  <si>
    <t>telah sesuai secara teknis dan dapat ditindaklanjuti</t>
  </si>
  <si>
    <t>Pembatalan Pekerjaan Greenfield Infill Sambungan Baru Cluster Palm Garden,Duta Buntu, dan Lukman Salim</t>
  </si>
  <si>
    <t xml:space="preserve">Pembatalan pekerjaan untuk lokasi tersebut </t>
  </si>
  <si>
    <t>Realisasi Investasi Perjanjian Brownfield dan Greenfield Kuartal 3 Tahun 2024</t>
  </si>
  <si>
    <t>ABJ agar memenuhi kewajiban investasi dan menyampaikan kepada PAM JAYA apabila ada penyimpangan progres pekerjaan</t>
  </si>
  <si>
    <t>Greenfield dan Brownfield</t>
  </si>
  <si>
    <t>Tanggapan Terhadap Surat ABJ terkai tDokumen Persyaratan Serah Terima Proyek Brownfield dan Greenfield</t>
  </si>
  <si>
    <t>1. Dokumen BAST soft copy di share folder KPI-PAM JAYA-ABJ 75 adalah yang telah lengkap dokumennya
2. a. Mengunggah dokumen serahterima ke BIM
2. b. Mengumpulkan semua kelengkapan dengan nilai Rp 405 milyar maksimal akhir Nov 2024</t>
  </si>
  <si>
    <t>Brownfield &amp; Greenfield</t>
  </si>
  <si>
    <t>PMO
Compliance</t>
  </si>
  <si>
    <t>Angelika
Dias</t>
  </si>
  <si>
    <t>Permintaan Pemenuhan Bukti Kewajiban Penyetoran Ekuitas oleh MI/ABJ pada Tahun Kedua sesuai dengan Model Keuangan</t>
  </si>
  <si>
    <t>ABJ wajib melakukan penyetoran ekuitas tahun 2024 sebesar Rp 3.6 Trilyun</t>
  </si>
  <si>
    <t>Finance
Legal</t>
  </si>
  <si>
    <t>Nurul S
Bahtera N</t>
  </si>
  <si>
    <t>Penyampaian Hasil Uji Petik Operasional Pulsator dan Elektrikal di
IPA Pejompongan 2</t>
  </si>
  <si>
    <t>1. Dari hasil uji petik ops pulsator no.3 dan elektrikal di PJ2 terdapat parameter yang tidak sesuai dengan Quailty Plan
2. Pasir silica yang dimasukan tidak sesuai
3. Agar ABJ melakukan perbaikan dan melaporkan tindakan dan rencana perbaikan paling lambat 14 hari kalender</t>
  </si>
  <si>
    <t>Ahmad Fandi</t>
  </si>
  <si>
    <t>Kelanjutan Proyek SPAM Karian Serpong Hilir – Offtake Daan Mogot (NPP23KAB036)</t>
  </si>
  <si>
    <t>1. PAM JAYA telah melakukan evaluasi terhadap potensi sambungan pelanggan baru di area downstream proyek O fftake Daan Mogot
2. ABJ diminta untuk menyusun dan menyampaikan pembaharuan Desain Akhir Program Greenfield pemasangan jaringan pipa JDU, JDB, dan JDL pada proyek Offtake Daan Mogot berdasarkan analisis pemodelan jaringan pipa dan analisismeter sizing
3. Penyusunan DED</t>
  </si>
  <si>
    <t>Permohonan Pembuatan Desain Akhir Pekerjaan Greenfield Infill
Sambungan Baru Infill Area Eks. Master Meter di Regional Utara dan Pusat</t>
  </si>
  <si>
    <t>- Penyampaian BED untuk area master meter
- ABJ diharapkan mempercepat penyusunan desain akhir dan kegiatan konstruksi (target akhir 2024 untuk penghapusan pelayanan air minum melalui master meter)
- Penyusunan DED mengacu pada surat PAM JAYA No.e-25328/PP.00.05</t>
  </si>
  <si>
    <t>Permohonan Pembuatan Desain Akhir Pekerjaan Greenfield Infill
Sambungan Baru Infill Kebon Bawang, PT Porto Indonesia, dan Ang Anton Asmadi</t>
  </si>
  <si>
    <t>- ABJ diminta untuk melaksanakan penyusunan Desain
Akhir Program Greenfield pekerjaan pemasangan jaringan pipa
distribusi dan sambungan pelanggan baru berdasarkan BED terlampir dan data Base Model yang dikirimkan PAM JAYA melalui surat elektronik tanggal 10 Juni, 25 Juni, &amp; 28Agustus 2024
- DED sesuai dengan surat PAM JAYA no. e-25328/PP.00.05</t>
  </si>
  <si>
    <t>Pemenuhan Dokumen Monitoring Risiko ABJ</t>
  </si>
  <si>
    <t>ABJ diminta:
1. Melengkapi pemenuhan monitoring risk register untuk periode Oktober 2023 - April 2024
2. Menyampaikan pemenuhan monitoring risk register 2024 khusus untuk periode September - November 2024
3. Pemaparan monitoring risk register Sep-Nov 2024 tanggal 5 Des 2024</t>
  </si>
  <si>
    <t>Jadwal waktu Uji Komisioning IPA Pesanggrahan</t>
  </si>
  <si>
    <t xml:space="preserve">IPA Pesanggrahan selesai tahap konstruksi pada tgl 31 Mei 2025, agar JDU sebagai outlet IPA Pesanggrahan dapat dilakukan uji komisionig bersamaan dengan IPA Pesanggarahan.
ABJ agar mempercepat proses perizinan </t>
  </si>
  <si>
    <t>ABJ/DIR/EKS/11.24/0964</t>
  </si>
  <si>
    <t>ABJ/DIR/EKS/11.24/0965</t>
  </si>
  <si>
    <t>ABJ/DIR/EKS/11.24/0966</t>
  </si>
  <si>
    <t>ABJ/DIR/EKS/11.24/0967</t>
  </si>
  <si>
    <t>ABJ/DIR/EKS/11.24/0968</t>
  </si>
  <si>
    <t>ABJ/DIR/EKS/11.24/0969</t>
  </si>
  <si>
    <t>ABJ/DIR/EKS/11.24/0970</t>
  </si>
  <si>
    <t>ABJ/DIR/EKS/11.24/0971</t>
  </si>
  <si>
    <t>ABJ/DIR/EKS/11.24/0972</t>
  </si>
  <si>
    <t>ABJ/DIR/EKS/11.24/0973</t>
  </si>
  <si>
    <t>ABJ/DIR/EKS/11.24/0974</t>
  </si>
  <si>
    <t>ABJ/DIR/EKS/11.24/0975</t>
  </si>
  <si>
    <t>ABJ/DIR/EKS/11.24/0976</t>
  </si>
  <si>
    <t>ABJ/DIR/EKS/11.24/0977</t>
  </si>
  <si>
    <t>ABJ/DIR/EKS/11.24/0978</t>
  </si>
  <si>
    <t>ABJ/DIR/EKS/11.24/0979</t>
  </si>
  <si>
    <t>ABJ/DIR/EKS/11.24/0980</t>
  </si>
  <si>
    <t>ABJ/DIR/EKS/11.24/0981</t>
  </si>
  <si>
    <t>ABJ/DIR/EKS/11.24/0982</t>
  </si>
  <si>
    <t>ABJ/DIR/EKS/11.24/0983</t>
  </si>
  <si>
    <t>ABJ/DIR/EKS/11.24/0984</t>
  </si>
  <si>
    <t>ABJ/DIR/EKS/11.24/0985</t>
  </si>
  <si>
    <t>ABJ/DIR/EKS/11.24/0986</t>
  </si>
  <si>
    <t>ABJ/DIR/EKS/11.24/0987</t>
  </si>
  <si>
    <t>ABJ/DIR/SCM/11.24/0988</t>
  </si>
  <si>
    <t>ABJ/DIR/EKS/11.24/0989</t>
  </si>
  <si>
    <t>ABJ/DIR/EKS/11.24/0990</t>
  </si>
  <si>
    <t>ABJ/DIR/EKS/11.24/0991</t>
  </si>
  <si>
    <t>Tanggapan Atas Surat PAM JAYA No e-33365/KM.01.11 Terkait Perubahan Titik Keluaran DC Cilincing SPAM Jatiluhur</t>
  </si>
  <si>
    <t>DED dan RAB Perluasan Jaringan Untuk Sambungan Baru Arief Kurniawan (Jl. Kemang Timur XVII)</t>
  </si>
  <si>
    <t xml:space="preserve">Planning </t>
  </si>
  <si>
    <t>Pemberitahuan Uji Pengoperasian Program Rehabilitasi 04038-04040, 04041-04043, 04044-04046, 04047-04049</t>
  </si>
  <si>
    <t>Pemberitahuan Uji Pengoperasian Program Rehabilitasi 02009, 44038-44039, 36285, 43362, 44051</t>
  </si>
  <si>
    <t>Pemberitahuan Uji Pengoperasian Program Rehabilitasi 30235, 44113, 44120</t>
  </si>
  <si>
    <t>Tanggapan atas Surat PAM JAYA Nomor e-33013/KM.02.07 Tentang Sanksi Denda atas Kegagalan Kinerja Periode September 2024</t>
  </si>
  <si>
    <t>Tanggapan atas Surat PAM JAYA No. e-30557/KM.03.00 Hal: Teguran Penerapan Aspek Keselamatan dan Kesehatan Kerja (K3) pada Proyek Rehabilitasi dan Konstruksi</t>
  </si>
  <si>
    <t>Permohonan Peminjaman Material Sambungan Baru Arief Kurniawan (Jl. Kemang Timur XVII)</t>
  </si>
  <si>
    <t>Sambungan Rumah/Sambungan Baru</t>
  </si>
  <si>
    <t>Tanggapan atas Surat PAM JAYA Nomor e-33080/KM.02.07 Tentang Tanggapan PAM JAYA atas Surat ABJ Sanksi Denda atas Kegagalan Kinerja Periode Maret-Juli 2024</t>
  </si>
  <si>
    <t>Pelaksanaan Konsultan Monitoring dan Verifikasi Tingkat Komponen Dalam Negeri (TKDN) pada Project PT Air Bersih Jakarta (ABJ)</t>
  </si>
  <si>
    <t>Penyampaian Kembali Kondisi Struktur Reservoir IPA Pejompongan 2</t>
  </si>
  <si>
    <t>Shop Drawing Proyek SPAM Buaran 3 Hulu Intake dan Pipa Air Baku – Support Facilities Mekanikal Kimia Lime</t>
  </si>
  <si>
    <t>DED dan RAB Perluasan Jaringan Untuk Sambungan Baru Lilis Rahayu (Jl. H Baping Gg Pule)</t>
  </si>
  <si>
    <t>Pemberitahuan Uji Pengoperasian Program Rehabilitasi 37294, 44115, 37293, 44180, 44181, 44232, 44308, 30232</t>
  </si>
  <si>
    <t>MIH</t>
  </si>
  <si>
    <t>Surat Penawaran</t>
  </si>
  <si>
    <t>Gangguan Pembacaan Pressure Manifold IPA Pejompongan 1 &amp; 2, IPA Buarn 1 &amp; 2 dan IPA Pulogadung dampak kegiatan verifikasi bersama PAM Jaya dan ABJ</t>
  </si>
  <si>
    <t>PJP 1 &amp; 2</t>
  </si>
  <si>
    <t>Penyampaian Rencana Anggaran Biaya (RAB) SPAM Jatiluhur Hilir – JDU JDB JDL -Perizinan</t>
  </si>
  <si>
    <t>RAB perijinan untuk SPAM Jatiluhur Hilir periode bulan November 2023 sampai dengan bulan Oktober 2024</t>
  </si>
  <si>
    <t>Penyampaian Rencana Anggaran Biaya (RAB) SPAM Karian Hilir – JDU JDB JDL -Perizinan</t>
  </si>
  <si>
    <t xml:space="preserve">RAB perizinan SPAM Karian Hilir periode November 2023 sampai dengan bulan Oktober 2024 </t>
  </si>
  <si>
    <t>Penyampaian Rencana Anggaran Biaya (RAB) SPAM Buaran 3 Hilir – JDU JDB JDL + Perizinan</t>
  </si>
  <si>
    <t xml:space="preserve">RAB SPAM B3 Hilir Perizinan periode November 2023 sampai dengan bulan Oktober 2024 </t>
  </si>
  <si>
    <t xml:space="preserve">Gangguan Listrik PLN di IPA Buaran 1 dan IPA Buaran 2 Pada Tanggal 25 dan 27 November 2024  </t>
  </si>
  <si>
    <t>Pemberitahuan Uji Pengoperasian Program Rehabilitasi 44172, 44173, 36284, 36288, 24193, 44251, 44256</t>
  </si>
  <si>
    <t>Permohonan Pengisian Kuesioner Survey Sebagai Persyaratan Sertifikasi Sistem Jaminan Halal</t>
  </si>
  <si>
    <t>Perintah dan Teguran Terkait Pelaksanaan K3L di Area Proyek</t>
  </si>
  <si>
    <t>Provis</t>
  </si>
  <si>
    <t>SPH - JS Picker Logistik</t>
  </si>
  <si>
    <t>Desain Akhir Proyek Greenfield – PC 067, PC 079, PC 080, PC 085, PC 092, PC 094, PC 096, PC 158, B015, S003, B007, B008, dan PC 156</t>
  </si>
  <si>
    <t>Pengiriman Jadwal Konstruksi SPAM Karian Serpong Hilir dan SPAM Buaran 3 Hilir</t>
  </si>
  <si>
    <t xml:space="preserve">Informasi Terkait Proses Akreditasi ISO/IEC 17025: 2017 Laboratorium ABJ oleh KAN </t>
  </si>
  <si>
    <t>Kegiatan Kerja</t>
  </si>
  <si>
    <t>Perbaikan Konstruksi</t>
  </si>
  <si>
    <t>Permintaan Dokumen</t>
  </si>
  <si>
    <t>ABJ tetap dikenakan denda</t>
  </si>
  <si>
    <t>Andika</t>
  </si>
  <si>
    <t>Diah S</t>
  </si>
  <si>
    <t>Pekerjaan sudah selesai</t>
  </si>
  <si>
    <t>SIINAS</t>
  </si>
  <si>
    <t>ABJ/DIR/EKS/12.24/0992</t>
  </si>
  <si>
    <t>ABJ/DIR/EKS/12.24/0993</t>
  </si>
  <si>
    <t>ABJ/DIR/EKS/12.24/0994</t>
  </si>
  <si>
    <t>ABJ/DIR/EKS/12.24/0995</t>
  </si>
  <si>
    <t>ABJ/DIR/EKS/12.24/0996</t>
  </si>
  <si>
    <t>ABJ/DIR/EKS/12.24/0997</t>
  </si>
  <si>
    <t>ABJ/DIR/EKS/12.24/0998</t>
  </si>
  <si>
    <t>ABJ/DIR/EKS/12.24/0999</t>
  </si>
  <si>
    <t>ABJ/DIR/EKS/12.24/1000</t>
  </si>
  <si>
    <t>ABJ/DIR/EKS/12.24/1001</t>
  </si>
  <si>
    <t>ABJ/DIR/EKS/12.24/1002</t>
  </si>
  <si>
    <t>ABJ/DIR/EKS/12.24/1003</t>
  </si>
  <si>
    <t>ABJ/DIR/EKS/12.24/1004</t>
  </si>
  <si>
    <t>ABJ/DIR/EKS/12.24/1005</t>
  </si>
  <si>
    <t>ABJ/DIR/EKS/12.24/1006</t>
  </si>
  <si>
    <t>ABJ/DIR/EKS/12.24/1007</t>
  </si>
  <si>
    <t>ABJ/DIR/EKS/12.24/1008</t>
  </si>
  <si>
    <t>ABJ/DIR/EKS/12.24/1009</t>
  </si>
  <si>
    <t>ABJ/DIR/EKS/12.24/1010</t>
  </si>
  <si>
    <t>ABJ/DIR/EKS/12.24/1011</t>
  </si>
  <si>
    <t>ABJ/DIR/EKS/12.24/1012</t>
  </si>
  <si>
    <t>ABJ/DIR/EKS/12.24/1013</t>
  </si>
  <si>
    <t>ABJ/DIR/EKS/12.24/1014</t>
  </si>
  <si>
    <t>ABJ/DIR/EKS/12.24/1015</t>
  </si>
  <si>
    <t>ABJ/DIR/EKS/12.24/1016</t>
  </si>
  <si>
    <t>ABJ/DIR/EKS/12.24/1017</t>
  </si>
  <si>
    <t>ABJ/DIR/EKS/12.24/1018</t>
  </si>
  <si>
    <t>ABJ/DIR/EKS/12.24/1019</t>
  </si>
  <si>
    <t>Pembaharuan RAB Sambungan Rumah Infil Barat – Selatan Proyek SPAM Karian Serpong Hilir</t>
  </si>
  <si>
    <t xml:space="preserve">Shop Drawing Proyek SPAM Buaran 3 Hilir </t>
  </si>
  <si>
    <t>Gangguan Pasokan Listrik dan SCADA di IPA Pejompongan I</t>
  </si>
  <si>
    <t>Pengiriman Gambar Keadaan Terpasang (As Built Drawing) Program Rehabilitasi 40300, 37293, 04038, 18147, 44101, 44046</t>
  </si>
  <si>
    <t>Pemberitahuan Uji Pengoperasian Program Rehabilitasi 44152, 44106</t>
  </si>
  <si>
    <t>Pemberitahuan Pelaksanaan Pekerjaan Rehabilitasi  Penggantian Pressure Transmitter Manifold , Line Jakarta 1, Line Jakarta 2 dan Line Kuningan, IPA Pejompongan 1, Kode Program 44186</t>
  </si>
  <si>
    <t>A. Pauji</t>
  </si>
  <si>
    <t>Tambahan Desain Akhir SPAM Pesanggrahan Hilir – Tahap Pertama (Interkoneksi Pipa SPAM Pesanggrahan Hilir – Pipa Eksisting)</t>
  </si>
  <si>
    <t>Tanggapan atas Surat PAM JAYA Nomor e-34979/KM.03.04 Terkait Pemenuhan Dokumen Monitoring Risiko ABJ</t>
  </si>
  <si>
    <t>Pemberitahuan Uji Pengoperasian Program Rehabilitasi 44186, 44255</t>
  </si>
  <si>
    <t>Pengiriman Risalah Rapat Pre Construction Meeting SPAM Buaran 3 Hilir – PC 152 EZ 01, PC 152 EZ 02, PC 154 EZ 01, PC 154 EZ 02, PC 161 EZ 05, PC 161 EZ 13</t>
  </si>
  <si>
    <t>Laporan Bulanan Kualitas Air Baku dan Air Curah Periode November 2024</t>
  </si>
  <si>
    <t>Gangguan Pasokan Listrik ke IPA Pejompongan I Pada Tanggal 27 November 2024</t>
  </si>
  <si>
    <t>Instruksi Penyelesaian Program Rehabilitasi Tahun 2025</t>
  </si>
  <si>
    <t>DED dan RAB Perluasan Jaringan Untuk Sambungan Baru Ukar (Gg Swadaya)</t>
  </si>
  <si>
    <t>Pemberitahuan Uji Pengoperasian Program Rehabilitasi 42323, 09071, 10075, 10077, 44175, 11081</t>
  </si>
  <si>
    <t>Flow Meter Air Baku IPA Pulogadung</t>
  </si>
  <si>
    <t xml:space="preserve">Perum Jasa Tirta II, General Manager Wilayah 1 </t>
  </si>
  <si>
    <t>Pembaharuan Jadwal Perolehan Sertifikat ISO/HAS PT Air Bersih Jakarta (”ABJ”)</t>
  </si>
  <si>
    <t>Tagihan Air Curah Periode November 2024</t>
  </si>
  <si>
    <t>Pemberitahuan Uji Pengoperasian Program Rehabilitasi 44184, 44193, 44194, 44195, 44199, 44313, 44333, 44348</t>
  </si>
  <si>
    <t>Yutta</t>
  </si>
  <si>
    <t xml:space="preserve">Pemberitahuan Uji Pengoperasian Program Rehabilitasi 43400, 44312 </t>
  </si>
  <si>
    <t>Pemberitahuan Pelaksanaan Pekerjaan Program Rehabilitasi (Calendar of Event) dan Pekerjaan Greenfield (IBP Halim) Bulan Desember 2024</t>
  </si>
  <si>
    <t>Pemberitahuan Uji Pengoperasian Program Rehabilitasi 44121, 44123, 44124, 44311</t>
  </si>
  <si>
    <t>Pemberitahuan Uji Pengoperasian Program Rehabilitasi 44319, 44321, 44085, 44074</t>
  </si>
  <si>
    <t>Perubahan Metode Kerja  SPAM Karian Serpong Hilir Program B20.3 Citra 8</t>
  </si>
  <si>
    <t>Laporan Harian, Mingguan, dan Bulanan Kegiatan Pekerjaan Program Rehabilitasi Perjanjian Brownfield</t>
  </si>
  <si>
    <t xml:space="preserve">Laporan Harian, Mingguan, dan Bulanan Kegiatan Proyek SPAM Jatiluhur Hilir </t>
  </si>
  <si>
    <t>Juny Jety</t>
  </si>
  <si>
    <t>Pemberitahuan Uji Pengoperasian Program Rehabilitasi 44143, 44144, 44322, 44200, 44223, 44308</t>
  </si>
  <si>
    <t>Penyelesaian Program</t>
  </si>
  <si>
    <t>Metode Kerja</t>
  </si>
  <si>
    <t>Suplai Air Baku</t>
  </si>
  <si>
    <t>e-35082/KM.03.04</t>
  </si>
  <si>
    <t>e-35922/KM.03.04</t>
  </si>
  <si>
    <t>e-35920/KM.02.07</t>
  </si>
  <si>
    <t>e-35921/PM.01.00</t>
  </si>
  <si>
    <t>Penyampaian Pembaharuan Keputusan Direksi PAM JAYA Terkait Standar Spesifikasi Teknis</t>
  </si>
  <si>
    <t>Keputusan Direksi PAM JAYA:
1. No. 377 Tahun 2024 Tentang Standar Spesifikasi Teknis Reservoir Komunal dan Booster Pump
2.  No. 378 Tahun 2024 Tentang Standar Spesifikasi Teknis Meter Air (menggantikan Keputusan Direksi PAM JAYA No. 323 Tahun 2023)</t>
  </si>
  <si>
    <t>Penyampaian Tanggapan Pemodelan dan Desain Akhir Greenfield Infill Regional Barat-Selatan</t>
  </si>
  <si>
    <t xml:space="preserve">perlu perbaikan desain akhir </t>
  </si>
  <si>
    <t>Tanggapan atas Permohonan Pengecualian dari Denda Keterlambatan Pemasangan NC dan Permintaan Pemenuhan Realisasi NC</t>
  </si>
  <si>
    <t>Untuk beberapa kategori yang dimintakan untuk dikecualikan dari
penghitungan denda kegagalan kinerja, PAM JAYA meminta ABJ untuk dapat melengkapi permintaan tersebut dengan Berita Acara Lapangan yang disetujui oleh Area Business dan PMO Pelaksanaan Skema Bundling</t>
  </si>
  <si>
    <t>Permohonan Pembuatan Desain Akhir Pekerjaan Greenfield Infill Sambungan Baru Infill Ibu Elly, Aziz Zulkarnain, dan Nurhayati</t>
  </si>
  <si>
    <t>Penyampaian BED meminta pembuatan DA</t>
  </si>
  <si>
    <t>ABJ 0999</t>
  </si>
  <si>
    <t>ABJ 0970</t>
  </si>
  <si>
    <t>ABJ 1043</t>
  </si>
  <si>
    <t>ABJ 1042</t>
  </si>
  <si>
    <t>ABJ/DIR/EKS/12.24/1020</t>
  </si>
  <si>
    <t>ABJ/DIR/EKS/12.24/1021</t>
  </si>
  <si>
    <t>ABJ/DIR/EKS/12.24/1022</t>
  </si>
  <si>
    <t>ABJ/DIR/EKS/12.24/1023</t>
  </si>
  <si>
    <t>ABJ/DIR/EKS/12.24/1024</t>
  </si>
  <si>
    <t>ABJ/DIR/EKS/12.24/1025</t>
  </si>
  <si>
    <t>ABJ/DIR/EKS/12.24/1026</t>
  </si>
  <si>
    <t>ABJ/DIR/EKS/12.24/1027</t>
  </si>
  <si>
    <t>ABJ/DIR/EKS/12.24/1028</t>
  </si>
  <si>
    <t>ABJ/DIR/EKS/12.24/1029</t>
  </si>
  <si>
    <t>ABJ/DIR/EKS/12.24/1030</t>
  </si>
  <si>
    <t>ABJ/DIR/EKS/12.24/1031</t>
  </si>
  <si>
    <t>ABJ/DIR/EKS/12.24/1032</t>
  </si>
  <si>
    <t>ABJ/DIR/EKS/12.24/1033</t>
  </si>
  <si>
    <t>ABJ/DIR/EKS/12.24/1034</t>
  </si>
  <si>
    <t>ABJ/DIR/EKS/12.24/1035</t>
  </si>
  <si>
    <t>ABJ/DIR/EKS/12.24/1036</t>
  </si>
  <si>
    <t>ABJ/DIR/EKS/12.24/1037</t>
  </si>
  <si>
    <t>ABJ/DIR/EKS/12.24/1038</t>
  </si>
  <si>
    <t>ABJ/DIR/EKS/12.24/1039</t>
  </si>
  <si>
    <t>ABJ/DIR/EKS/12.24/1040</t>
  </si>
  <si>
    <t>ABJ/DIR/EKS/12.24/1041</t>
  </si>
  <si>
    <t>ABJ/DIR/EKS/12.24/1042</t>
  </si>
  <si>
    <t>ABJ/DIR/EKS/12.24/1043</t>
  </si>
  <si>
    <t>ABJ/DIR/EKS/12.24/1044</t>
  </si>
  <si>
    <t>ABJ/DIR/EKS/12.24/1045</t>
  </si>
  <si>
    <t>ABJ/DIR/EKS/12.24/1046</t>
  </si>
  <si>
    <t>ABJ/DIR/EKS/12.24/1047</t>
  </si>
  <si>
    <t>ABJ/DIR/EKS/12.24/1048</t>
  </si>
  <si>
    <t>ABJ/DIR/EKS/12.24/1049</t>
  </si>
  <si>
    <t>ABJ/DIR/EKS/12.24/1050</t>
  </si>
  <si>
    <t>ABJ/DIR/EKS/12.24/1051</t>
  </si>
  <si>
    <t>ABJ/DIR/EKS/12.24/1052</t>
  </si>
  <si>
    <t>ABJ/DIR/EKS/12.24/1053</t>
  </si>
  <si>
    <t>ABJ/DIR/EKS/12.24/1054</t>
  </si>
  <si>
    <t>ABJ/DIR/EKS/12.24/1055</t>
  </si>
  <si>
    <t>ABJ/DIR/EKS/12.24/1056</t>
  </si>
  <si>
    <t>ABJ/DIR/EKS/12.24/1057</t>
  </si>
  <si>
    <t>ABJ/DIR/EKS/12.24/1058</t>
  </si>
  <si>
    <t>ABJ/DIR/EKS/12.24/1059</t>
  </si>
  <si>
    <t>ABJ/DIR/EKS/12.24/1060</t>
  </si>
  <si>
    <t>ABJ/DIR/EKS/12.24/1061</t>
  </si>
  <si>
    <t>ABJ/DIR/EKS/12.24/1062</t>
  </si>
  <si>
    <t>ABJ/DIR/EKS/12.24/1063</t>
  </si>
  <si>
    <t>ABJ/DIR/EKS/12.24/1064</t>
  </si>
  <si>
    <t>ABJ/DIR/EKS/12.24/1065</t>
  </si>
  <si>
    <t>Tanggapan Atas Surat PAM JAYA No. e-34898/KM.02.16 Mengenai Pemenuhan Kewajiban Penyetoran Ekuitas Pada Tahun Kedua</t>
  </si>
  <si>
    <t>ALL PROJECT</t>
  </si>
  <si>
    <t>Pemberitahuan Periode Natal dan Tahun Baru Proyek Berjalan Normal</t>
  </si>
  <si>
    <t>Pemberitahuan Uji Pengoperasian Program Rehabilitasi 44142, 44108, 09071, 42323</t>
  </si>
  <si>
    <t xml:space="preserve">Permohonan Percepatan Persetujuan Rekomendasi Manajemen dan Rekayasa Lalu Lintas Kegiatan Pembangunan Trunk Main Reinforcement Jalur B1, B2, dan B3 di Wilayah DKI Jakarta. 
</t>
  </si>
  <si>
    <t>Penyampaian Laporan Bulanan Kegiatan Pelaksanaan Proyek Brownfield dan Greenfield Periode November 2024</t>
  </si>
  <si>
    <t>Perintah Mulai Kerja untuk Pekerjaan Rehabilitasi Dengan Kode Program 45424 dan 45428</t>
  </si>
  <si>
    <t>Satuan Lingkungan Hidup Kec. Tanah Abang</t>
  </si>
  <si>
    <t>Perpanjangan Periode Pengangkutan Sampah di BK</t>
  </si>
  <si>
    <t>Pemberitahuan Uji Pengoperasian Program Rehabilitasi 11080, 36289, 36291, 44250, 44259, 44315, 44126</t>
  </si>
  <si>
    <t xml:space="preserve">Pj Wali Kota Bekasi </t>
  </si>
  <si>
    <t xml:space="preserve">Permohonan Dispensasi Untuk Dapat Tetap Melaksanakan Kegiatan Konstruksi Pemasangan Pipa Air Bersih dalam rangka Proyek Bundling SPAM DKI PAM JAYA di Wilayah Kota Bekasi </t>
  </si>
  <si>
    <t>Dika</t>
  </si>
  <si>
    <t>Desain Akhir Proyek Greenfield – PC 045, PC 056, PC 065, PC 066, PC 083, PC 084, PC 087, PC 088, PC 090, PC 091, PC 099, P009, P011, B003, B010, B018, dan SN01</t>
  </si>
  <si>
    <t>Pemberitahuan Uji Pengoperasian Program Rehabilitasi 44063, 44307, 36283</t>
  </si>
  <si>
    <t>Penyampaian Bukti Setoran Ekuitas Tahun 2023</t>
  </si>
  <si>
    <t>Pemberitahuan Pelaksanaan Pekerjaan Program Rehabilitasi (CoE) Bulan Desember 2024</t>
  </si>
  <si>
    <t>Pemberitahuan Uji Pengoperasian Program Rehabilitasi 44306, 31240, 31241, 44252</t>
  </si>
  <si>
    <t>Tanggapan atas Surat PAM JAYA Nomor e-35663/KM.02.07 Tentang Sanksi Denda atas Kegagalan Kinerja Periode Oktober 2024</t>
  </si>
  <si>
    <t>Dokumen Penyelesaian Pekerjaan Program Konsultan dan Asuransi Cyclical Maintenance</t>
  </si>
  <si>
    <t>Pemberitahuan Pelaksanaan Pekerjaan SPAM Buaran 3 Hulu (Interkoneksi Intake Buaran 3 Hulu ke Buaran 1 dan 2)</t>
  </si>
  <si>
    <t>Permintaan Vendor Standby untuk Support Pekerjaan Rehabilitasi Tanggal 13 Desember 2024 sampai dengan 14 Desember 2024</t>
  </si>
  <si>
    <t>Pemberitahuan Uji Pengoperasian Program Rehabilitasi 44296, 44295, 42337, 44177, 44275, 43354, 44064, 44068</t>
  </si>
  <si>
    <t>Konsultan ABJ (Infra Tama, TSE, BLLS, KPI)</t>
  </si>
  <si>
    <t>Pemberitahuan Periode Natal dan Tahun Baru (Nataru) Proyek Berjalan Normal</t>
  </si>
  <si>
    <t xml:space="preserve">Gangguan Listrik PLN di IPA Buaran 1 dan IPA Buaran 2 Pada Tanggal 12 Desember 2024  </t>
  </si>
  <si>
    <t>WTP Buaran</t>
  </si>
  <si>
    <t xml:space="preserve">Gangguan Listrik PLN di IPA Buaran 1 dan IPA Buaran 2 Pada Tanggal 30 November 2024  </t>
  </si>
  <si>
    <t>Tanggapan Atas Surat PAM JAYA No. e-22402/KM.02.25</t>
  </si>
  <si>
    <t>Tanggapan atas Surat PAM 7558/KM.03.03/EKST/X/2024 Ketidakkonsistenan Penerapan Pumping Regime pada Fasilitas ProduksI Eksisting</t>
  </si>
  <si>
    <t>WTP Pulogadung</t>
  </si>
  <si>
    <t>Waskita</t>
  </si>
  <si>
    <t>Penyambungan Pipa 1500 dan Rekondisi Galian Pit 7 Inlet DC Pondok Kopi</t>
  </si>
  <si>
    <t>Pemberitahuan Pelaksanaan Pekerjaan Pemindahan Trafo 800 KVA dan Penggantian Trafo 1250mm Menjadi 2500 KVA di IBP Halim</t>
  </si>
  <si>
    <t xml:space="preserve">Pengiriman Shop Drawing Program Rehabilitasi untuk 34 Program Rehabilitasi Proyek Brownfield </t>
  </si>
  <si>
    <t>Pengiriman Gambar Keadaan Terpasang (As Built Drawing) Program Rehabilitasi untuk 17 Program Rehabilitasi Proyek Brownfield</t>
  </si>
  <si>
    <t>Pemberitahuan Perubahan Pekerjaan Rehabilitasi  Penggantian Air valve pipa Collector Distribusi  IPA Buaran</t>
  </si>
  <si>
    <t>Pemberitahuan Rencana Pelaksanaan Pekerjaan Galian dan Pemasangan Pipa Air Baku DN 1800 diarea Lapangan Bola (Line-B), Pekerjaan Galian dan Pemasangan Pipa Distribusi Air Bersih DN 1800 (Line-F).</t>
  </si>
  <si>
    <t>Laporan Harian, Mingguan, dan Bulanan Kegiatan Proyek SPAM Buaran 3 Hulu</t>
  </si>
  <si>
    <t>Shop Drawing Proyek SPAM Buaran 3 Hulu – Support Facilities</t>
  </si>
  <si>
    <t>Laporan Harian, Mingguan, dan Bulanan Kegiatan Proyek SPAM Buaran 3 Hilir Periode Juni – Agustus 2024</t>
  </si>
  <si>
    <t>Daftar Potensi Gangguan Program Rehabilitasi 25 Tahun</t>
  </si>
  <si>
    <t>Pemberitahuan Uji Komisioning Pekerjaan Proyek SPAM Karian Serpong Hilir</t>
  </si>
  <si>
    <t>Ervin Y</t>
  </si>
  <si>
    <t xml:space="preserve">Shop Drawing Proyek SPAM Jatiluhur Hilir </t>
  </si>
  <si>
    <t>Pengiriman Tanggapan Atas Hasil Review PAM dan KPI Terhadap Dokumen Desain Akhir Program Rehabilitasi Tahun 2025</t>
  </si>
  <si>
    <t xml:space="preserve">Pekerjaan Instalasi PAM JAYA untuk Upgrade Trafo kapasitas 1250 KVA ke 2500 KVA di Inline Booster Pump Halim </t>
  </si>
  <si>
    <t>Juny Jetty</t>
  </si>
  <si>
    <t>Surat Permohonon Pelaksanaan Normalisasi Kali Jatikramat Sisi Hilir oleh Sudin SDA DKI Jakarta</t>
  </si>
  <si>
    <t>Shop Drawing Proyek SPAM Jatiluhur Hilir Untuk 46 Program</t>
  </si>
  <si>
    <t>Dinas Tenaga Kerja Transmigrasi &amp; Energi Prov DKI Jakarta</t>
  </si>
  <si>
    <t>Laporan P2K3 Triwulan 3 Tahun 2024</t>
  </si>
  <si>
    <t>Desain Akhir Proyek Greenfield – Reservoir Distribusi</t>
  </si>
  <si>
    <t>Desain Akhir Proyek Greenfield – PC 054, PC 078, PC 081, PC 095, PC 097, PC 098, S001, S008, S010, S011, S013, BN01, S006, S014, S016, SN02, PC 160, PC 162, dan PC 163</t>
  </si>
  <si>
    <t xml:space="preserve">Shop Drawing SPAM Karian Serpong Hilir </t>
  </si>
  <si>
    <t>Denda Keterlambatan Penyelesaian Pekerjaan Calendar of Event (COE) Line Kuningan</t>
  </si>
  <si>
    <t xml:space="preserve">e-34651/PA-00.11 </t>
  </si>
  <si>
    <t xml:space="preserve">9246/KM.01.11/EKST/XI/2024 </t>
  </si>
  <si>
    <t xml:space="preserve">34652/KM.03.04 </t>
  </si>
  <si>
    <t>e-35663/KM.02.07</t>
  </si>
  <si>
    <t>e-34650/PA-01.15</t>
  </si>
  <si>
    <t>e-35825/KM.01.11</t>
  </si>
  <si>
    <t>e-36265/KM.01.11</t>
  </si>
  <si>
    <t>SRT-294/INFRAS/KPI-SPAM-JAKARTA/11/2024</t>
  </si>
  <si>
    <t>SRT-295/INFRAS/KPI-SPAM-JAKARTA/11/2024</t>
  </si>
  <si>
    <t>SRT-296/INFRAS/KPI-SPAM-JAKARTA/11/2024</t>
  </si>
  <si>
    <t>SRT-297/INFRAS/KPI-SPAM-JAKARTA/11/2024</t>
  </si>
  <si>
    <t>e-33249/PP.03.02</t>
  </si>
  <si>
    <t>SRT-317/INFRAS/KPI-SPAM-JAKARTA/06/2024</t>
  </si>
  <si>
    <t>e-36485/PM.01.00</t>
  </si>
  <si>
    <t>e-36681/KM.02.07</t>
  </si>
  <si>
    <t>e-36575/KM.01.11</t>
  </si>
  <si>
    <t>e-36680/PM.01.00</t>
  </si>
  <si>
    <t>e-36442/KM.03.04</t>
  </si>
  <si>
    <t>e-36329/PM.01.00</t>
  </si>
  <si>
    <t>e-36711/PM.01.00</t>
  </si>
  <si>
    <t>e-36467/PA-00.11</t>
  </si>
  <si>
    <t>10305/KR.02.00</t>
  </si>
  <si>
    <t>SRT-301/INFRAS/KPI-SPAM-JAKARTA/12/2024</t>
  </si>
  <si>
    <t>SRT-303/INFRAS/KPI-SPAM-JAKARTA/12/2024</t>
  </si>
  <si>
    <t>SRT-302/INFRAS/KPI-SPAM-JAKARTA/12/2024</t>
  </si>
  <si>
    <t>SRT-306/INFRAS/KPI-SPAM-JAKARTA/12/2024</t>
  </si>
  <si>
    <t>SRT-304/INFRAS/KPI-SPAM-JAKARTA/12/2024</t>
  </si>
  <si>
    <t>SRT-305/INFRAS/KPI-SPAM-JAKARTA/12/2024</t>
  </si>
  <si>
    <t>SRT-307/INFRAS/KPI-SPAM-JAKARTA/12/2024</t>
  </si>
  <si>
    <t>SRT-309/INFRAS/KPI-SPAM-JAKARTA/12/2024</t>
  </si>
  <si>
    <t>SRT-310/INFRAS/KPI-SPAM-JAKARTA/12/2024</t>
  </si>
  <si>
    <t>SRT-313/INFRAS/KPI-SPAM-JAKARTA/12/2024</t>
  </si>
  <si>
    <t>SRT-311/INFRAS/KPI-SPAM-JAKARTA/12/2024</t>
  </si>
  <si>
    <t>SRT-308/INFRAS/KPI-SPAM-JAKARTA/12/2024</t>
  </si>
  <si>
    <t>e-37034/PM.01.00</t>
  </si>
  <si>
    <t>e-37033/PM.01.00</t>
  </si>
  <si>
    <t>e-37249/KM.02.07</t>
  </si>
  <si>
    <t>e-37035/KM.01.11</t>
  </si>
  <si>
    <t>e-37176/KM.02.16</t>
  </si>
  <si>
    <t xml:space="preserve">e-37177/KM.01.11 </t>
  </si>
  <si>
    <t>e-37092/PP.03.02</t>
  </si>
  <si>
    <t>Permohonan Pemanfaatan Barang Milik Negara</t>
  </si>
  <si>
    <t>Surat PAM JAYA kepada Kepala Staff Angkatan Udara terkait kerja sama dalam pemanfaatan lahan tersebut guna memenuhi
cakupan layanan 100% di wilayah DKI Jakarta</t>
  </si>
  <si>
    <t>ALL Project</t>
  </si>
  <si>
    <t>Tanggapan Dokumen Desain Akhir Program Rehabilitasi Tahun 2025</t>
  </si>
  <si>
    <t>93 Program dapat dilanjut
7 program ditunda
35 program revisi
23 program perlu pembahasan bersama</t>
  </si>
  <si>
    <t>Pemberitahuan Kegiatan Soil Test di lahan Komplek Ruko Emerald Kel. Kapuk Muara, Kec. Penjaringan, Jakarta Utara</t>
  </si>
  <si>
    <t>Surat PAM JAYA kepada PT Brahma Tiara Cemerlang terkait kegiatan konstruksi</t>
  </si>
  <si>
    <t>Sanksi Denda atas Kegagalan Kinerja Periode Bulan Oktober 2024</t>
  </si>
  <si>
    <t>Denda Oktober 2024 Rp55.962.588</t>
  </si>
  <si>
    <t>Permohonan Izin Melintasi Jalur Rel KCIC</t>
  </si>
  <si>
    <t>Surat PAM JAYA kepada Direktur Jenderal Perkeretaapian</t>
  </si>
  <si>
    <t>Tanggapan Atas Penyampaian Permintaan Penggunaan Pasir Ex Rehabilitasi IPA Pejompongan 1 &amp; IPA Pejompongan 2 ke IPA Pulogadung</t>
  </si>
  <si>
    <t>PAM JAYA menyetujui usulan MI/ABJ untuk memindahkan Pasir ex Rehabilitasi ke lokasi IPA Pulogadung sehingga dapat segera digunakan sebagai media untuk meratakan permukaan tanah diatas reservoir IPA Pulogadung, karena Pasir ex Rehabilitasi tersebut tidak masuk ke dalam daftar aset</t>
  </si>
  <si>
    <t>Tanggapan Desain Akhir Upgrade IBP Halim (Ruang Trafo 800 kVa)</t>
  </si>
  <si>
    <t xml:space="preserve">ABJ dapat melanjutkan proses selanjutnya dengan catatan.
Apabila ada perubahan harap disampaikan melalui shop drawing
</t>
  </si>
  <si>
    <t>Hasil Pemeriksaan dan Tanggapan atas Surat ABJ No.ABJ/DIR/EKS/10.24/0856</t>
  </si>
  <si>
    <t>ABD agar dapat dilengkapi dengan MC 100 dan RAB/BOQ dan Rincian volue</t>
  </si>
  <si>
    <t>Hasil Pemeriksaan dan Tanggapan Lanjutan atas Surat ABJ No. ABJ/DIR/EKS/10.24/0865 tentang As Built Drawing Proyek Rehabilitasi</t>
  </si>
  <si>
    <t>Catatan KPI:
- 3 program telah ada di surat KPI no.289
- 5 program perlu perbaikan 
- 2 program telah sesuai secara teknis</t>
  </si>
  <si>
    <t>Hasil Pemeriksaan dan Tanggapan Lanjutan atas Surat ABJ No. ABJ/DIR/EKS/10.24/0891 tentang As Built Drawing Proyek Rehabilitasi.</t>
  </si>
  <si>
    <t>Semua program telah sesuai secara teknis</t>
  </si>
  <si>
    <t>Lanjutan Hasil Pemeriksaan dan Tanggapan atas Surat ABJ No. ABJ/DIR/EKS/10.24/0879 tentang Shop Drawing Proyek Rehabilitasi</t>
  </si>
  <si>
    <t>Catatan KPI:
- 11 program telah terkirim dalam surat KPI No.292
- 1 program telah sesuai secara teknis
- 7 program perlu penambahan data yang diperlukan</t>
  </si>
  <si>
    <t>Hasil inspeksi K3 IPA Buaran</t>
  </si>
  <si>
    <t>Penyampaian Laporan Bulanan Periode November 2024 Konsultan Pengawas Independen Sistem Penyediaan Air Minum DKI Jakarta</t>
  </si>
  <si>
    <t>Pemberitahuan Pemberhentian Pekerjaan Pemasangan Pipa pada Paket SPAM Jatiluhur Hilir JDU JDB JDL+SR PC 055 EZ 3C (Setlement Area) 24ABJ.NINJT055JREZ3C termasuk Pekerjaan Pemasangan Sambungan
Rumah di Pulo Gebang, Cakung,
Jakarta Timur</t>
  </si>
  <si>
    <t>Penghentian pekerjaan pemasangan pipa dikarenakan kondisi lahan masih ilegal</t>
  </si>
  <si>
    <t>Tanggapan surat ABJ/DIR/EKS/10.24/0864 Perihal : Gangguan
Operasional IPA Pulogadung 21 Oktober 2024</t>
  </si>
  <si>
    <t>ABJ tidak dikenakan denda terkait hal ini</t>
  </si>
  <si>
    <t>Tanggapan atas Surat PT. ABJ No. ABJ/ DIR/EKS/11.23/0620 tanggal 24 November 2024 dan Rencana Pembangunan Gedung di Ex-Gedung Kantor BP Klender</t>
  </si>
  <si>
    <t>mengacu pada ketentuan dalam Kepmendagri 153/2004 dan SK PAM 313/2023, maka untuk rencana pembongkaran bangunan Ex- Perumahan Dinas Buaran yang akan beralih fungsi peruntukannya menjadi tempat HC Training dan NRW (pelatihan teknis dan instalasi perpipaan) serta rencana pembongkaran bangunan ExGedung Kantor Booster Pump Klender agar menunggu persetujuan dari Gubernur. Oleh karena itu, MI/ ABJ agar menunggu informasi lebih lanjut</t>
  </si>
  <si>
    <t>Pembuatan DED/RAB Pekerjaan NC Kendala FA Pending</t>
  </si>
  <si>
    <t>Penyusunan DED Fasilitas Distribusi Baru mengacu kepada Spesifikasi Desain dan Teknis yang ada dalam Perjanjian Greenfield dan standar spesifikasi teknis</t>
  </si>
  <si>
    <t>Tanggapan atas Surat ABJ No: ABJ/DIR/EKS/11.24/0948 Perihal Penurunan Suplai Air Baku PJT II ke IPA Pejompongan</t>
  </si>
  <si>
    <t>Permintaan MI/ABJ untuk pengecualian denda kegagalan kinerja akibat penurunan suplai air baku PJT II ke IPA Pejompongan dapat diterima oleh PAM JAYA</t>
  </si>
  <si>
    <t>Tanggapan Desain Akhir Pekerjaan Greenfield</t>
  </si>
  <si>
    <t>ABJ dapat melanjutkan ke tahap selanjutnya</t>
  </si>
  <si>
    <t>Permohonan Izin Pemasangan Pipa Air Minum dan Informasi Perubahan Metode Pemasangan Pipa Air Minum dari Boring Manual menjadi Boring Mesin HDD di area Lokasi Citra Garden City</t>
  </si>
  <si>
    <t>Penyampaian perubahan metode pemasangan pipa ke PT Karyaindah Indoptima</t>
  </si>
  <si>
    <t>Permohonan Penggunaan Lahan Untuk Area Kerja Pemasangan Pipa</t>
  </si>
  <si>
    <t>Surat PAM JAYA ke Ditjen Perbendaharaan Kemenkeu RI terkait permohonan penggunaan area starting pit di jl ry pondok gede</t>
  </si>
  <si>
    <t>DBM</t>
  </si>
  <si>
    <t>Instruksi Pengamanan Pekerjaan Selama Libur Hari Raya Natal dan Tahun Baru 2025</t>
  </si>
  <si>
    <t>ketentuan yang diminta DBM dalam masa libur natal dan tahun baru 2025</t>
  </si>
  <si>
    <t>Hasil Pemeriksaan atas Surat ABJ No.0918 tentang DED &amp; RAB Perluasan Jaringan untuk Sambungan Baru Gombol Paya (Tambahan)</t>
  </si>
  <si>
    <t>KPI meminta penjelasan penggunaan peraturan PUPR No.1 thn 2022</t>
  </si>
  <si>
    <t>Analisa Harga Satuan</t>
  </si>
  <si>
    <t>Hasil Pemeriksaan dan Tanggapan atas Surat ABJ No.0934 tentang shop drawing proyek rehabilitasi</t>
  </si>
  <si>
    <t>Melengkapi dengan data MC 0 dan back up dimensi volume</t>
  </si>
  <si>
    <t xml:space="preserve">Ramdhani </t>
  </si>
  <si>
    <t>Hasil Pemeriksaan dan Tanggapan atas Surat ABJ No. ABJ/DIR/EKS/11.24/0919 tentang Desain Akhir Proyek Greenfield – PC 047, PC 064, PC 070, PC 086, PC 089, PC 155, P006, B011, S009, S012, dan S004</t>
  </si>
  <si>
    <t xml:space="preserve">- Cek kembali gbr detail junction dan list detail junction
- Memastikan titik tapping pada gambar
- Penjelasan pemakaian aksesoris pada gambar
- Penjelasan penggunaan peraturan PUPR No.1 2022
</t>
  </si>
  <si>
    <t>Hasil Pemeriksaan atas Surat ABJ No. ABJ/DIR/EKS/11.24/0965 tentang DED dan RAB Perluasan Jaringan Untuk Sambungan Baru Arief Kurniawan</t>
  </si>
  <si>
    <t>Telah sesuai secara teknis dan dapat ditindaklanjuti. Perlu perbaikan minor (ada pada gambar)</t>
  </si>
  <si>
    <t>Hasil Pemeriksaan dan Tanggapan atas Surat ABJ No. ABJ/DIR/EKS/11.24/0937 tentang Shop Drawing Buaran 3 Hilir</t>
  </si>
  <si>
    <t>Sudah sesuai secara teknis dan dapat ditindaklanjuti</t>
  </si>
  <si>
    <t>Hasil Pemeriksaan dan Tanggapan atas Surat ABJ No. ABJ/DIR/EKS/11.24/0961 tentang Desain Akhir Proyek Greenfield – PC 060, PC 069, PC 093, P004, P010, PN01, B012, S006, dan PC 145</t>
  </si>
  <si>
    <t>1. Penjelasan dasar penggunaan Permen PUPR
2. Inflasi tetap terakomodir pada finmod dan tidak dicantumkan pada RAB
3. Penggunaan AHSP pada harga satuan</t>
  </si>
  <si>
    <t>Hasil Pemeriksaan Dokumen Desain Akhir Program Rehabilitasi Tahun 2025 Tahap Ketiga</t>
  </si>
  <si>
    <t>Hasil pemeriksaan DED RAB Cyclical 2025</t>
  </si>
  <si>
    <t>Hasil Pemeriksaan dan Tanggapan atas Surat ABJ No. ABJ/DIR/EKS/11.24/0912 tentang As Built Drawing Proyek Rehabilitasi</t>
  </si>
  <si>
    <t>Program 08067 agar diperbaiki gambar skala paving</t>
  </si>
  <si>
    <t>Hasil Pemeriksaan dan Tanggpan atas Surat ABJ No. ABJ/DIR/EKS/11.24/0935 tentang Tambahan DED Proyek SPAM Buaran 3 Hulu – Pipa Interkoneksi Intake</t>
  </si>
  <si>
    <t>Telah sesuai dan dapat ditindaklanjuti</t>
  </si>
  <si>
    <t>Hasil Pemeriksaan atas Surat ABJ No. ABJ/DIR/EKS/12.24/1005 tentang DED dan RAB Perluasan Jaringan Untuk Sambungan Baru Ukar (Gg. Swadaya)</t>
  </si>
  <si>
    <t>Telah sesuai secara teknis dan dapat ditindaklanjut</t>
  </si>
  <si>
    <t>Hasil Pemeriksaan atas Surat ABJ No. ABJ/DIR/EKS/12.24/0976 tentang DED dan RAB Perluasan Jaringan Untuk Sambungan Baru Lilis Rahayu</t>
  </si>
  <si>
    <t>Telah sesuai dan dapat ditindaklanjut</t>
  </si>
  <si>
    <t>Lanjutan Ke-2 Hasil Pemeriksaan dan Tanggapan atas Surat ABJ No. ABJ/DIR/EKS/10.24/0879 tentang Shop Drawing Proyek Rehabilitasi</t>
  </si>
  <si>
    <t>Hasil pemeriksaan Shop Drawing Cyclical terlampir</t>
  </si>
  <si>
    <t>Permohonan Pembuatan Desain Akhir Pekerjaan Greenfield Infill Sambungan Baru Seafood Bakaran, Muhammad Al Fatih, dan Satpol PP Jakarta</t>
  </si>
  <si>
    <t xml:space="preserve">Penyusunan DED Infill Sambungan Baru Seafood Bakaran, Muhammad Al Fatih, dan Satpol PP Jakarta </t>
  </si>
  <si>
    <t xml:space="preserve">Permohonan Revisi Pemodelan Infill Greenfield Jl. Kalisari </t>
  </si>
  <si>
    <t>Menyusun pembaharuan modelling dan DED infill Jl. Kalisari yang berdiri sendiri berdasarkan planning ABJ pada proyek infill PC 163 dan terintegrasi dengan jaringan eksisting PC 163</t>
  </si>
  <si>
    <t>Modelling</t>
  </si>
  <si>
    <t>Gangguan Pasokan Listrik ke IPA Pejompongan 1 pada Tanggal 27 November 2024</t>
  </si>
  <si>
    <t>Denda kegagalan kinerja dapat dikecualikan karena dampak dari gangguan tersebut hanya tercatat pada satu titik waktu pemantauan kinerja IPA Pejompongan 1</t>
  </si>
  <si>
    <t>Pembatalan Pekerjaan Greenfield Infill Sambungan Baru Ang Anton Asmadi</t>
  </si>
  <si>
    <t>Permintaan Evidence atas Monitoring Risiko Operasional ABJ Periode September s.d. November 2024</t>
  </si>
  <si>
    <t>Evidence (hardfile dan softfile) dapat disampaikan kepada PAM JAYA tidak lebih dari 1 Januari 2025</t>
  </si>
  <si>
    <t>Permintaan Analisa Harga Satuan Pekerjaan</t>
  </si>
  <si>
    <t>Penyampaian dokumen Analisa Harga Satuan Pekerjaan sebagaimana dimaksud selambat-lambatnya tanggal 27 Desember 2024</t>
  </si>
  <si>
    <t>Teguran Penerapan Aspek Keselamatan dan Kesehatan Kerja (K3) pada proyek Rehabilitasi dan Konstruksi</t>
  </si>
  <si>
    <t>Hasil inspeksi penerapan K3 pada project</t>
  </si>
  <si>
    <t>tidak ada komen PAM. Program sdh selesai</t>
  </si>
  <si>
    <t>sudah ada dari pam</t>
  </si>
  <si>
    <t>belum ada info dari PAM</t>
  </si>
  <si>
    <t>ABJ/DIR/EKS/12.24/1067</t>
  </si>
  <si>
    <t>Pembaharuan RAB Sambungan Rumah Desain Akhir PA SPAM Karian Serpong Hilir</t>
  </si>
  <si>
    <t>ABJ/DIR/EKS/12.24/1068</t>
  </si>
  <si>
    <t>Pengiriman Ke-2 Tanggapan Atas Hasil Review PAM dan KPI Terhadap Dokumen Desain Akhir Program Rehabilitasi Tahun 2025</t>
  </si>
  <si>
    <t>ABJ/DIR/EKS/12.24/1069</t>
  </si>
  <si>
    <t xml:space="preserve">Penyampaian Dokumen Desain Akhir Proyek Greenfield </t>
  </si>
  <si>
    <t>ABJ/DIR/EKS/12.24/1070</t>
  </si>
  <si>
    <t>Pemberitahuan Penjagaan Piket Libur Natal 2024 dan Tahun Baru 2025</t>
  </si>
  <si>
    <t>ABJ/DIR/EKS/12.24/1071</t>
  </si>
  <si>
    <t xml:space="preserve">Progress Pekerjaan SPAM Karian Serpong Hilir Program Tahun 2024 </t>
  </si>
  <si>
    <t>ABJ/DIR/EKS/12.24/1072</t>
  </si>
  <si>
    <t>Gangguan Koneksi SCADA di IPA Pejompongan I tanggal 24 Des 2024</t>
  </si>
  <si>
    <t>ABJ/DIR/EKS/12.24/1073</t>
  </si>
  <si>
    <t>Kerusakan Flow Meter Banjir Kanal Barat</t>
  </si>
  <si>
    <t>Produksi / WTP Pejompongan 1</t>
  </si>
  <si>
    <t>ABJ/DIR/EKS/12.24/1074</t>
  </si>
  <si>
    <t xml:space="preserve">Penyelesaian Pekerjaan Cyclical Maintenance Program 44222 </t>
  </si>
  <si>
    <t>ABJ/DIR/EKS/12.24/1075</t>
  </si>
  <si>
    <t>Penyampaian Dokumen Berita Acara Penyelesaian Pekerjaan (BAPP) Program Rehabilitasi Proyek Brownfield - 44 Program Rehabilitasi</t>
  </si>
  <si>
    <t>ABJ/DIR/EKS/12.24/1076</t>
  </si>
  <si>
    <t>Permohonan Dokumen Untuk Perubahan Golongan Tarif PLN Listrik Area STP IPA Pejompongan I</t>
  </si>
  <si>
    <t>Produksi - WTP Pejompongan 1</t>
  </si>
  <si>
    <t>ABJ/DIR/EKS/12.24/1077</t>
  </si>
  <si>
    <t>DED dan RAB Perluasan Jaringan Untuk Sambungan Baru Pergudangan Ecopark &amp; Nurhayati</t>
  </si>
  <si>
    <t>ABJ/DIR/EKS/12.24/1078</t>
  </si>
  <si>
    <t>Pengiriman Jadwal Program Rehabilitasi Tahun 2025</t>
  </si>
  <si>
    <t>ABJ/DIR/EKS/12.24/1079</t>
  </si>
  <si>
    <t>Permohonan Dokumen Untuk Sertifikasi Genset 350 Kva IPA Pejompongan 1 dan IPA Pejompongan 2</t>
  </si>
  <si>
    <t>ABJ/DIR/EKS/12.24/1080</t>
  </si>
  <si>
    <t>Penundaan Pemasangan Sambungan Rumah Permintaan Warga Setempat</t>
  </si>
  <si>
    <t>ABJ/DIR/EKS/12.24/1081</t>
  </si>
  <si>
    <t>Denda Keterlambatan Penyelesaian Pekerjaan Calendar of Event (COE)</t>
  </si>
  <si>
    <t>ABJ/DIR/EKS/12.24/1082</t>
  </si>
  <si>
    <t>Penyampaian Dokumen Berita Acara Penyelesaian Pekerjaan (BAPP) Program Rehabilitasi Proyek Brownfield - 71 Program Rehabilitasi</t>
  </si>
  <si>
    <t>Brownfield</t>
  </si>
  <si>
    <t>ABJ/DIR/SCM/12.24/1083</t>
  </si>
  <si>
    <t>PT. Troy Puri Sakti</t>
  </si>
  <si>
    <t>Jasa Pengamanan ABJ Periode 1 Jan 2025 - 31 Des 2025</t>
  </si>
  <si>
    <t>ABJ/DIR/EKS/01.25/0003</t>
  </si>
  <si>
    <t>Tagihan Air Curah Periode Desember 2024</t>
  </si>
  <si>
    <t>ABJ/DIR/EKS/01.25/0004</t>
  </si>
  <si>
    <t>Pengiriman Ke-3 Tanggapan Atas Hasil Review PAM dan KPI Terhadap Dokumen Desain Akhir Program Rehabilitasi Tahun 2025</t>
  </si>
  <si>
    <t>ABJ/DIR/EKS/01.25/0005</t>
  </si>
  <si>
    <t>ABJ/DIR/EKS/01.25/0006</t>
  </si>
  <si>
    <t>Pengiriman Risalah Rapat Pre Construction Meeting SPAM Buaran 3 Hilir, PC162 EZ 02 Jl. Manunggal 1A, PC163 EZ05 Jl. IntisariRaya dan PC159 EZ 01 Jl. Dato Tonggara</t>
  </si>
  <si>
    <t>ABJ/DIR/EKS/01.25/0007</t>
  </si>
  <si>
    <t>Bank BTPN</t>
  </si>
  <si>
    <t>ABJ/DIR/EKS/01.25/0008</t>
  </si>
  <si>
    <t>Kepala Dinas Perhubungan Kota Bekasi</t>
  </si>
  <si>
    <t>Permohonan Rekayasa Lalu Lintas terkait Proyek SPAM Buaran 3 Hulu</t>
  </si>
  <si>
    <t>ABJ/DIR/EKS/01.25/0009</t>
  </si>
  <si>
    <t>Perum Jasa Tirta II - General Manajer Unit Wilayah I</t>
  </si>
  <si>
    <t>ABJ/DIR/EKS/01.25/0010</t>
  </si>
  <si>
    <t>Pengiriman Ke-4 Tanggapan Atas Hasil Review PAM dan KPI Terhadap Dokumen Desain Akhir Program Rehabilitasi Tahun 2025</t>
  </si>
  <si>
    <t>ABJ/DIR/EKS/01.25/0011</t>
  </si>
  <si>
    <t>Permohonan Pembelian Sparepart Standby Untuk Operasional IPA Pejompongan 2</t>
  </si>
  <si>
    <t>ABJ/DIR/EKS/01.25/0012</t>
  </si>
  <si>
    <t>ABJ/DIR/EKS/01.25/0013</t>
  </si>
  <si>
    <t>Pemberitahuan Uji Komisioning SPAM Jatiluhur Hilir – Infill C03 Kebon Kosong</t>
  </si>
  <si>
    <t>ABJ/DIR/EKS/01.25/0014</t>
  </si>
  <si>
    <t>Laporan Bulanan Kuantitas Air Baku dan Air Curah Periode Desember 2024</t>
  </si>
  <si>
    <t>Indradi</t>
  </si>
  <si>
    <t>ABJ/DIR/EKS/01.25/0015</t>
  </si>
  <si>
    <t>Tanggapan atas Surat PAM JAYA No. e-31298/KM.02.25 tentang Penyampaian Hasil Inspeksi Aset dan Peralatan di IPA Buaran Bulan Oktober 2024</t>
  </si>
  <si>
    <t>ABJ/DIR/EKS/01.25/0016</t>
  </si>
  <si>
    <t>Tanggapan atas Surat PAM JAYA Nomor e-37176/KM.02.16 Terkait Monitoring Risiko Operasional ABJ Periode September – November 2024</t>
  </si>
  <si>
    <t>ABJ/DIR/EKS/01.25/0017</t>
  </si>
  <si>
    <t>Laporan Harian, Mingguan, dan Bulanan Kegiatan Proyek SPAM Buaran 3 Hulu Periode Desember 2024</t>
  </si>
  <si>
    <t>ABJ/DIR/EKS/01.25/0018</t>
  </si>
  <si>
    <t>Tanggapan atas Surat PAM JAYA PJ e-35920.KM.02.07</t>
  </si>
  <si>
    <t>ABJ/DIR/EKS/01.25/0019</t>
  </si>
  <si>
    <t>Jasa Layanan Umum dan Perkantoran Periode Januari-Desember 2025</t>
  </si>
  <si>
    <t>ABJ/DIR/EKS/01.25/0020</t>
  </si>
  <si>
    <t xml:space="preserve">Indosurance </t>
  </si>
  <si>
    <t>ABJ/DIR/EKS/01.25/0021</t>
  </si>
  <si>
    <t>PT Kresna Kusuma Dyandra Marga (KKDM)</t>
  </si>
  <si>
    <t xml:space="preserve">Undangan Survey </t>
  </si>
  <si>
    <t>ABJ/DIR/EKS/01.25/0022</t>
  </si>
  <si>
    <t>Pengiriman Ke-5 Tanggapan Atas Hasil Review PAM dan KPI Terhadap Dokumen Desain Akhir Program Rehabilitasi Tahun 2025</t>
  </si>
  <si>
    <t>ABJ/DIR/EKS/01.25/0023</t>
  </si>
  <si>
    <t>Shop Drawing Proyek SPAM Buaran 3 Hilir PC 54 &amp; PC 159</t>
  </si>
  <si>
    <t>ABJ/DIR/EKS/01.25/0024</t>
  </si>
  <si>
    <t>Permohonan Pemindahan Sementara Aset Terdahulu IPA Buaran I dan II</t>
  </si>
  <si>
    <t>ABJ/DIR/EKS/01.25/0025</t>
  </si>
  <si>
    <t>Penyampaian Laporan Pengawasan dan Laporan Perkembangan Proyek Kuartal 4 Tahun 2024</t>
  </si>
  <si>
    <t>Project &amp; Produksi</t>
  </si>
  <si>
    <t>ABJ/DIR/EKS/01.25/0026</t>
  </si>
  <si>
    <t>Pemberitahuan Kegiatan Pekerjaan Rehabilitasi Pagar WTP Pejompongan 2 (Program 45428) dan Pekerjaan Jalur Perpipaan Sirkulasi Pompa Drain ke Area Prasedimentasi WTP Pejompongan 2 (Program 45424), serta Kebutuhan untuk Sosialisasi ke Warga</t>
  </si>
  <si>
    <t>ABJ/DIR/EKS/01.25/0027</t>
  </si>
  <si>
    <t>Shop Drawing Proyek SPAM Buaran 3 Hulu Intake dan Pipa Air Baku</t>
  </si>
  <si>
    <t>ABJ/DIR/EKS/01.25/0028</t>
  </si>
  <si>
    <t xml:space="preserve">Permintaan Penggantian Subcontractor </t>
  </si>
  <si>
    <t>ABJ/DIR/EKS/01.25/0029</t>
  </si>
  <si>
    <t>Permohonan Izin Akses Mobilisasi Alat Berat dan Pengangkuatan Material Pekerjaan SPAM Buaran 3 Hulu</t>
  </si>
  <si>
    <t>ABJ/DIR/EKS/01.25/0030</t>
  </si>
  <si>
    <t>Permohonan Izin Bekerja di Lahan PU CDC – SPAM Jatiluhur Hilir</t>
  </si>
  <si>
    <t>ABJ/DIR/EKS/01.25/0031</t>
  </si>
  <si>
    <t>Tanggapan atas Surat PAM JAYA Nomor e-38752/KM.02.07 Tentang Sanksi Denda atas Kegagalan Kinerja Periode November 2024</t>
  </si>
  <si>
    <t>ABJ/DIR/EKS/01.25/0032</t>
  </si>
  <si>
    <t>Undangan Survey</t>
  </si>
  <si>
    <t>ABJ/DIR/EKS/01.25/0033</t>
  </si>
  <si>
    <t>Permohonan Pemakaian Air PAM JAYA untuk Proyek SPAM Jatiluhur Hilir Paket A2</t>
  </si>
  <si>
    <t>ABJ/DIR/EKS/01.25/0034</t>
  </si>
  <si>
    <t>Tanggapan Permohonan Penyusunan Desain Akhir Infill Sambungan Baru Jl. Timor</t>
  </si>
  <si>
    <t>ABJ/DIR/EKS/01.25/0035</t>
  </si>
  <si>
    <t>Pengiriman Risalah Rapat Pre Construction Meeting Program Rehabilitasi Periode 6 – 12 Januari 2025</t>
  </si>
  <si>
    <t>ABJ/DIR/EKS/01.25/0036</t>
  </si>
  <si>
    <t>Penyampaian DED dan RAB Perluasan Jaringan Untuk Sambungan Baru Proyek SPAM Jatiluhur Hilir dan Buaran 3 Hilir</t>
  </si>
  <si>
    <t>ABJ/DIR/EKS/01.25/0037</t>
  </si>
  <si>
    <t>Bapak Rasikin - Lurah Kelurahan Pondok Kelapa</t>
  </si>
  <si>
    <t>Permohonan Bantuan Fasilitasi untuk Kegiatan Sosialisasi Pekerjaan Pemasangan Pipa di Area Kompleks Kavling Marinir, Kelurahan Pondok Kelapa, Kecamatan Duren Sawit, Jakarta Timur</t>
  </si>
  <si>
    <t>Corcomm</t>
  </si>
  <si>
    <t>ABJ/DIR/EKS/01.25/0038</t>
  </si>
  <si>
    <t>Usulan Kepada PAM JAYA Terkait Pencapaian Target Sambungan Baru</t>
  </si>
  <si>
    <t>ABJ/DIR/EKS/01.25/0039</t>
  </si>
  <si>
    <t>Shop Drawing Proyek SPAM Jatiluhur Hilir Panel PLC MC CDC</t>
  </si>
  <si>
    <t>ABJ/DIR/SCM/01.25/0040</t>
  </si>
  <si>
    <t>PT. Karsa Buana Lestari</t>
  </si>
  <si>
    <t>Kontrak Uji Air Limbah periode 23 Januari 2025- 31 Desember 2026 (2 tahun)</t>
  </si>
  <si>
    <t>ABJ/DIR/EKS/01.25/0041</t>
  </si>
  <si>
    <t>Tanggapan atas Surat PAM JAYA No. e-37092/PP.03.02 Tanggal 16 Desember 2024</t>
  </si>
  <si>
    <t>ABJ/DIR/EKS/01.25/0042</t>
  </si>
  <si>
    <t>Tanggapan Permohonan Penyusunan Desain Akhir Infill Sambungan Baru Jl. Kalisari (Pak Endriartono)</t>
  </si>
  <si>
    <t>ABJ/DIR/EKS/01.25/0043</t>
  </si>
  <si>
    <t>Shop Drawing Proyek SPAM Jatiluhur Hilir Bulk Water Delivering 4000 Lps – A2.2 Pondok Kopi – By Pass</t>
  </si>
  <si>
    <t>ABJ/DIR/EKS/01.25/0044</t>
  </si>
  <si>
    <t>Shop Drawing  &amp; Justifikasi Proyek SPAM Jatiluhur Hilir Jalur A2 Phase 1b (Hot Tapping)</t>
  </si>
  <si>
    <t>ABJ/DIR/EKS/01.25/0045</t>
  </si>
  <si>
    <t>Penyampaian Dokumen Polis Asuransi</t>
  </si>
  <si>
    <t>ABJ/DIR/EKS/01.25/0046</t>
  </si>
  <si>
    <t>Tanggapan Surat PAM Jaya No 10447/KM.01.11/EKST/XII/2024  terkait Tanggapan surat ABJ No ABJ/DIR/EKS/10.24/0858</t>
  </si>
  <si>
    <t>ABJ/DIR/EKS/01.25/0047</t>
  </si>
  <si>
    <t>Pemberitahuan Uji Komisioning SPAM Jatiluhur Hilir – Infill Adhoc PC 86 EZ 01, Infill Adhoc PC 80 EZ 03, Infill Adhoc PC 70 EZ 09, Infill Adhoc PC 055 EZ 13</t>
  </si>
  <si>
    <t>ABJ/DIR/EKS/01.25/0048</t>
  </si>
  <si>
    <t>Penyampaian Informasi Pekerjaan Pemasangan Pipa Distribusi Jalur F dan G - SPAM Buaran 3 Hulu</t>
  </si>
  <si>
    <t>ABJ/DIR/EKS/01.25/0049</t>
  </si>
  <si>
    <t>Pemberitahuan Uji Komisioning SPAM Jatiluhur Hilir - Infill Townhouse Mahoni, Infill Redy Ferryanto dan PC 095 Kebon Kosong Tambahan</t>
  </si>
  <si>
    <t>ABJ/DIR/SCM/01.25/0050</t>
  </si>
  <si>
    <t>PT. Maestro Jaya Pratama</t>
  </si>
  <si>
    <t>Kontrak Maintenance AC ABJ periode 30 Januari 2025- 31 Desember 2025 (1 Tahun)</t>
  </si>
  <si>
    <t>ABJ/DIR/EKS/01.25/0051</t>
  </si>
  <si>
    <t xml:space="preserve">Penyampaian DED dan RAB Typical Sambungan Rumah Non Standar </t>
  </si>
  <si>
    <t>ABJ/DIR/EKS/01.25/0052</t>
  </si>
  <si>
    <t>Tanggapan Atas Surat PAM JAYA No.e-39800/PM.01.02 Tanggal 23 Januari 2025</t>
  </si>
  <si>
    <t>ABJ/DIR/EKS/01.25/0053</t>
  </si>
  <si>
    <t xml:space="preserve">Tanggapan atas surat PAM Jaya No e.39066/PM.01.00 </t>
  </si>
  <si>
    <t>perubahan schedule line B dan line F</t>
  </si>
  <si>
    <t>SRT-318/INFRAS/KPI-SPAM-JAKARTA/12/2024</t>
  </si>
  <si>
    <t>Hasil pemeriksaan dokumen desain akhir program rehabilitasi tahun 2025 tahap keempat</t>
  </si>
  <si>
    <t>SRT-312/INFRAS/KPI-SPAM-JAKARTA/12/2024</t>
  </si>
  <si>
    <t>Hasil pemeriksaan dan tanggapan atas surat ABJ No.ABJ/DIR/EKS/12.24/0993</t>
  </si>
  <si>
    <t>Shop drawing B3 hilir telah sesuai secara teknis dan dapat ditindaklanjuti</t>
  </si>
  <si>
    <t>SRT-315/INFRAS/KPI-SPAM-JAKARTA/12/2024</t>
  </si>
  <si>
    <t>Hasil pemeriksaan dan tanggapan atas surat ABJ No.ABJ/DIR/EKS/11.24/0934</t>
  </si>
  <si>
    <t>e-37945/KM.02.07</t>
  </si>
  <si>
    <t>Tidak dikenakan denda kinerja</t>
  </si>
  <si>
    <t>SRT-319/INFRAS/KPI-SPAM-JAKARTA/12/2024</t>
  </si>
  <si>
    <t>Hasil pemeriksaan dan tanggapan atas surat ABJ No.0954 tentang desain akhir greenfield PA P005 dan PA P007</t>
  </si>
  <si>
    <t>SRT-320/INFRAS/KPI-SPAM-JAKARTA/12/2024</t>
  </si>
  <si>
    <t>Hasil pemeriksaan dan tanggapan lanjutan ke1 atas surat ABJ No.0865 ABD proyek rehabilitasi</t>
  </si>
  <si>
    <t>ABD sudah selesai di ttd KPI dan dikirim ke PAM JAYA</t>
  </si>
  <si>
    <t>SRT-321/INFRAS/KPI-SPAM-JAKARTA/12/2024</t>
  </si>
  <si>
    <t>Hasil pemeriksaan dan tanggapan atas surat ABJ No.ABJ/DIR/EKS/11.24/0934 tentang shop drawing proyek rehabilitasi (lanjutan ke-1)</t>
  </si>
  <si>
    <t>Shop drawing sudah di TTD KPI dan dikirim ke PAM JAYA</t>
  </si>
  <si>
    <t>SRT-322/INFRAS/KPI-SPAM-JAKARTA/12/2024</t>
  </si>
  <si>
    <t>Hasil pemeriksaan dan tanggapan atas surat ABJ No.ABJ/DIR/EKS/11.24/0946</t>
  </si>
  <si>
    <t>Sudah sesuai dan dapat ditindaklanjuti (pengiriman ABD ke PAM JAYA)</t>
  </si>
  <si>
    <t>SRT-323/INFRAS/KPI-SPAM-JAKARTA/12/2024</t>
  </si>
  <si>
    <t>Hasil pemeriksaan dan tanggapan atas surat ABJ No.0962 tentang ABD proyek rehabilitasi (lanjutan ke-1)</t>
  </si>
  <si>
    <t>ABD dikirim ke PAM JAYA untuk ditindaklanjuti</t>
  </si>
  <si>
    <t>e-38427/PM.01.00</t>
  </si>
  <si>
    <t>Instruksi pemasangan pipa dinas jarak &gt; 15m</t>
  </si>
  <si>
    <t>Instruksi</t>
  </si>
  <si>
    <t>e-38186/PM.01.00</t>
  </si>
  <si>
    <t>ABJ diminta menyusun desain akhir untuk : cluster alexandra, Dedy R, cluster Tmn Aries,PT Eka Boga Inti, Pancoran Barat</t>
  </si>
  <si>
    <t>10400/TK.01.03/EKST/XII/2024</t>
  </si>
  <si>
    <t>KPI diminta untuk segera menyelesaikan verifikasi</t>
  </si>
  <si>
    <t>e-38438/PA-01.10</t>
  </si>
  <si>
    <t>Kuesioner</t>
  </si>
  <si>
    <t>SRT-326/INFRAS/KPI-SPAM-JAKARTA/12/2024</t>
  </si>
  <si>
    <t>Hasil pemeriksaan dan tanggapan atas surat ABJ No.0954 tentang Desain Akhir Proyek Greenfield PC 46,072,P003</t>
  </si>
  <si>
    <t>Lampiran merupakan P005 dan PA007 perlu di cek kembali</t>
  </si>
  <si>
    <t>SRT-327/INFRAS/KPI-SPAM-JAKARTA/12/2024</t>
  </si>
  <si>
    <t>Hasil pemeriksaan dan tanggapan atas surat ABJ No.0989 tentang desain akhir proyek Greenfield PC 067,079,080,085,092,094,096,158,B015,S003</t>
  </si>
  <si>
    <t>agar di cek detail juction, memastikan titik tapping pada gambar, agar dicantumkan lokasi pekerjaan pada gambar, klarifikasi penjelasan pemakaian aksesoris</t>
  </si>
  <si>
    <t>SRT-325/INFRAS/KPI-SPAM-JAKARTA/12/2024</t>
  </si>
  <si>
    <t>Hasil pemeriksaan dan tanggapan atas surat ABJ No.0889 tentang shop ddrawing Jatiluhur Hilir</t>
  </si>
  <si>
    <t>Sudah sesuai secara teknis</t>
  </si>
  <si>
    <t>SRT-329/INFRAS/KPI-SPAM-JAKARTA/12/2024</t>
  </si>
  <si>
    <t>Hasil pemeriksaan dan tanggapan atas surat ABJ No.0998 tentang tambahan desain akhir SPAM Pesanggrahan Hilir - Tahap Pertama</t>
  </si>
  <si>
    <t>Sesuai secara teknis dan dapat ditindaklanjuti</t>
  </si>
  <si>
    <t>SRT-331/INFRAS/KPI-SPAM-JAKARTA/12/2024</t>
  </si>
  <si>
    <t>Hasil pemeriksaan atas surat ABJ No.0942 tentang ABD proyek rehabilitasi</t>
  </si>
  <si>
    <t>Penyampaian pemeriksaan program 24191,19154</t>
  </si>
  <si>
    <t>e-38751/KM.02.07</t>
  </si>
  <si>
    <t>PAM JAYA ok atas surat ABJ tsb</t>
  </si>
  <si>
    <t>e-38752/KM.02.07</t>
  </si>
  <si>
    <t>Perhitungan denda november</t>
  </si>
  <si>
    <t>10447/KM.01.11/EKST/XII/2024</t>
  </si>
  <si>
    <t>Denda kegagalan karena kebocoran ACH tetap dikenakanKinerja sisa tekan di PJ1 dan PG tidak diberlakukan</t>
  </si>
  <si>
    <t>SRT-016/INFRAS/KPI-SPAM-JAKARTA/01/2025</t>
  </si>
  <si>
    <t>Penyampaian Laporan Bulanan periode Des 2024 KPI</t>
  </si>
  <si>
    <t>penyampaian laporan</t>
  </si>
  <si>
    <t>10401/TK.01.00/EKST/XII/2024</t>
  </si>
  <si>
    <t xml:space="preserve">tanggapan PAM JAYA atas laporan KPI </t>
  </si>
  <si>
    <t>e-39130/KM.03.00</t>
  </si>
  <si>
    <t>e-39066/PM.01.00</t>
  </si>
  <si>
    <t xml:space="preserve">ABJ agar menyampaikan jadwal baru </t>
  </si>
  <si>
    <t>ABJ/DIR/EKS/01.25/0054</t>
  </si>
  <si>
    <t>ABJ/DIR/EKS/01.25/0055</t>
  </si>
  <si>
    <t>ABJ/DIR/EKS/01.25/0056</t>
  </si>
  <si>
    <t>ABJ/DIR/EKS/01.25/0057</t>
  </si>
  <si>
    <t>ABJ/DIR/EKS/01.25/0058</t>
  </si>
  <si>
    <t>ABJ/DIR/EKS/01.25/0059</t>
  </si>
  <si>
    <t>ABJ/DIR/EKS/01.25/0060</t>
  </si>
  <si>
    <t>ABJ/DIR/EKS/01.25/0061</t>
  </si>
  <si>
    <t>ABJ/DIR/EKS/01.25/0062</t>
  </si>
  <si>
    <t>ABJ/DIR/SCM/02.25/0086</t>
  </si>
  <si>
    <t>ABJ/DIR/EKS/02.25/0087</t>
  </si>
  <si>
    <t>ABJ/DIR/EKS/02.25/0088</t>
  </si>
  <si>
    <t>ABJ/DIR/EKS/02.25/0089</t>
  </si>
  <si>
    <t>ABJ/DIR/EKS/02.25/0090</t>
  </si>
  <si>
    <t>ABJ/DIR/EKS/02.25/0091</t>
  </si>
  <si>
    <t>ABJ/DIR/EKS/02.25/0092</t>
  </si>
  <si>
    <t>ABJ/DIR/EKS/02.25/0093</t>
  </si>
  <si>
    <t>ABJ/DIR/EKS/02.25/0094</t>
  </si>
  <si>
    <t>ABJ/DIR/EKS/02.25/0095</t>
  </si>
  <si>
    <t>ABJ/DIR/EKS/02.25/0096</t>
  </si>
  <si>
    <t>ABJ/DIR/EKS/02.25/0097</t>
  </si>
  <si>
    <t>ABJ/DIR/EKS/02.25/0098</t>
  </si>
  <si>
    <t>ABJ/DIR/EKS/02.25/0099</t>
  </si>
  <si>
    <t>ABJ/DIR/EKS/02.25/0100</t>
  </si>
  <si>
    <t>ABJ/DIR/EKS/02.25/0101</t>
  </si>
  <si>
    <t>ABJ/DIR/EKS/02.25/0102</t>
  </si>
  <si>
    <t>ABJ/DIR/EKS/01.25/0063</t>
  </si>
  <si>
    <t>ABJ/DIR/EKS/01.25/0064</t>
  </si>
  <si>
    <t>ABJ/DIR/EKS/01.25/0065</t>
  </si>
  <si>
    <t>ABJ/DIR/EKS/01.25/0066</t>
  </si>
  <si>
    <t>ABJ/DIR/EKS/01.25/0067</t>
  </si>
  <si>
    <t>ABJ/DIR/EKS/01.25/0068</t>
  </si>
  <si>
    <t>ABJ/DIR/EKS/01.25/0069</t>
  </si>
  <si>
    <t>ABJ/DIR/EKS/01.25/0070</t>
  </si>
  <si>
    <t>ABJ/DIR/EKS/01.25/0071</t>
  </si>
  <si>
    <t>ABJ/DIR/EKS/01.25/0072</t>
  </si>
  <si>
    <t>ABJ/DIR/EKS/01.25/0073</t>
  </si>
  <si>
    <t>ABJ/DIR/EKS/01.25/0074</t>
  </si>
  <si>
    <t>ABJ/DIR/EKS/01.25/0075</t>
  </si>
  <si>
    <t>ABJ/DIR/EKS/01.25/0076</t>
  </si>
  <si>
    <t>ABJ/DIR/EKS/01.25/0077</t>
  </si>
  <si>
    <t>ABJ/DIR/EKS/01.25/0078</t>
  </si>
  <si>
    <t>ABJ/DIR/EKS/01.25/0079</t>
  </si>
  <si>
    <t>ABJ/DIR/EKS/01.25/0080</t>
  </si>
  <si>
    <t>ABJ/DIR/EKS/01.25/0081</t>
  </si>
  <si>
    <t>ABJ/DIR/EKS/01.25/0082</t>
  </si>
  <si>
    <t>ABJ/DIR/EKS/01.25/0083</t>
  </si>
  <si>
    <t>ABJ/DIR/EKS/01.25/0084</t>
  </si>
  <si>
    <t>ABJ/DIR/EKS/01.25/0085</t>
  </si>
  <si>
    <t>RAB Untuk Konsultan DED Reservoir IPA Pejompongan 2 dan Fasilitas terkait</t>
  </si>
  <si>
    <t>Penyampaian Dokumen SOP IPA Buaran 3 dan Revisi SOP IPA Buaran 1&amp;2, IPA Pejompongan 1&amp;2 dan IPA Pulogadung</t>
  </si>
  <si>
    <t>DED dan RAB Perluasan Jaringan Untuk Sambungan Baru Master Meter Syamsudin</t>
  </si>
  <si>
    <t>Permohonan Bantuan Terkait Pengajuan Surat Permohonan Relokasi Utilitas Kepada DBM</t>
  </si>
  <si>
    <t>Pengiriman Ke-6 Tanggapan Atas Hasil Review PAM dan KPI Terhadap Dokumen Desain Akhir Program Rehabilitasi Proyek Brownfield Tahun 2025</t>
  </si>
  <si>
    <t>PT. Jakarta Setiabudi, Tbk</t>
  </si>
  <si>
    <t xml:space="preserve">Permohonan Pengembalian Security Deposit HO ABJ Setiabudi </t>
  </si>
  <si>
    <t xml:space="preserve">Undangan Pengecekan Hasil Uji Kebocoran (Leak Test) Bangunan Reservoir B </t>
  </si>
  <si>
    <t>SIINas</t>
  </si>
  <si>
    <t>Laporan Triwulan 3 Tahun 2024</t>
  </si>
  <si>
    <t>Laporan Triwulan 4 tahun 2024</t>
  </si>
  <si>
    <t xml:space="preserve">Penyampaian Bukti Sertifikasi ISO/IEC 17025:2017 </t>
  </si>
  <si>
    <t>Biaya Persiapan Proyek Greenfield Tahun 2025-2031 (Diluar Proyek SPAM Buaran 3 Hulu)</t>
  </si>
  <si>
    <t>Pembaharuan Desain Akhir Pekerjaan Greenfield SPAM Jatiluhur Infill Kebon Kosong C04</t>
  </si>
  <si>
    <t>Penyampaian DED dan RAB Perluasan Jaringan Untuk Sambungan Baru Master Meter Proyek SPAM Jatiluhur Hilir</t>
  </si>
  <si>
    <t>Tagihan Air Curah Periode Januari 2025</t>
  </si>
  <si>
    <t>Pengiriman Ke-7 Tanggapan Atas Hasil Review PAM dan KPI Terhadap Dokumen Desain Akhir Program Rehabilitasi Proyek Brownfield Tahun 2025</t>
  </si>
  <si>
    <t>Surat Peringatan 1 - SPAM Buaran 3 Hilir</t>
  </si>
  <si>
    <t>Permintaan Tegas Terkait Penyelesaian Pekerjaan Proyek SPAM B3 Hulu</t>
  </si>
  <si>
    <t>Kepala BPJPH</t>
  </si>
  <si>
    <t>Permohonan Pendaftaran Sertifikat Halal</t>
  </si>
  <si>
    <t>Ketua RW 006, Kelurahan Bendungan Hilir, Kecamatan Tanah Abang</t>
  </si>
  <si>
    <t>Pemberitahuan Kegiatan Pekerjaan Rehabilitasi Pagar IPA Pejompongan 2</t>
  </si>
  <si>
    <t>Penyampaian Laporan Persiapan Penyerahan Fasilitas Distribusi Baru Proyek Greenfield – SPAM Jatiluhur Hilir, SPAM Buaran 3 Hilir dan SPAM Karian Serpong Hilir</t>
  </si>
  <si>
    <t>BCA - Agen Perjanjian Fasilitas Senior</t>
  </si>
  <si>
    <t>Penyampaian Rencana Kerja Proyek - Program Konstruksi (Proyek Greenfield) dan Program Rehabilitasi (Proyek Brownfield)</t>
  </si>
  <si>
    <t>Tindak Lanjut Pelaksanaan Ketentuan Terkait Asuransi</t>
  </si>
  <si>
    <t xml:space="preserve">Tanggapan Atas Surat KPI No. SRT-016/INFRAS/KPI-SPAM-JAKARTA/01/2025 </t>
  </si>
  <si>
    <t>Penyampaian RAB Sewa Lahan dan Biaya Jaminan Penempatan Jaringan Pipa</t>
  </si>
  <si>
    <t xml:space="preserve">Tanggapan Atas Surat PAM JAYA No. e-37946.KM.02.07 </t>
  </si>
  <si>
    <t>Permintaan Penerbitan Surat Persetujuan Atas Program Rehabilitasi Proyek Brownfield Tahun 2025</t>
  </si>
  <si>
    <t>Tanggapan Atas Surat PAM JAYA No. e-37683/KM.01.11</t>
  </si>
  <si>
    <t>Gubernur Provinsi DKI Jakarta</t>
  </si>
  <si>
    <t xml:space="preserve">SKT Genset Pejompongan 1 </t>
  </si>
  <si>
    <t>SKT Genset Pejompongan 2</t>
  </si>
  <si>
    <t>Permohonan Dukungan dari PAM JAYA terkait Progress Pekerjaan Pemasangan Pipa SPAM Buaran 3 Hilir</t>
  </si>
  <si>
    <t>Pemberitahuan Uji Komisioning SPAM Jatiluhur Hilir – Infill Adhoc Arief Kurniawan dan Infill Adhoc Warung Jengkol</t>
  </si>
  <si>
    <t>PT Tirta Sukses Perkasa</t>
  </si>
  <si>
    <t xml:space="preserve">Kontrak pengadaan Air Galon ABJ </t>
  </si>
  <si>
    <t>Laporan Bulanan PT. Air Bersih Jakarta Periode Januari 2025</t>
  </si>
  <si>
    <t>Pengiriman Risalah Rapat Pre Construction Meeting SPAM Buaran 3 Hilir – PC 154 EZ 03 – EZ 06, PC 159 EZ 01 – EZ 08, PC 162 Lilis Rahayu, PC 162 Ukar</t>
  </si>
  <si>
    <t>Pemberitahuan Uji Komisioning SPAM Jatiluhur Hilir – PC 147 EZ 1,2,3,4,5,6</t>
  </si>
  <si>
    <t>Shop Drawing Proyek SPAM Jatiluhur Hilir, SPAM Buaran 3 Hilir, SPAM Karian Serpong Hilir dan SPAM Buaran 3 Hulu</t>
  </si>
  <si>
    <t>Penyampaian DED dan RAB Perluasan Jaringan Untuk Sambungan Baru 5 Lokasi Master Meter Proyek SPAM Jatiluhur Hilir dan SPAM Karian Serpong Hilir</t>
  </si>
  <si>
    <t>Permohonan Dukungan dari PAM JAYA terkait Progress Pekerjaan Pemasangan Pipa SPAM Buaran 3 Hilir – Area PT KKDM dan Lanud</t>
  </si>
  <si>
    <t>Laporan Harian, Mingguan, dan Bulanan Kegiatan Proyek SPAM Buaran 3 Hulu Periode Januari 2025</t>
  </si>
  <si>
    <t xml:space="preserve">Penyampaian Layout Reservoir Pegadungan </t>
  </si>
  <si>
    <t>Pengiriman Ke-8 Tanggapan Atas Hasil Review PAM dan KPI Terhadap Dokumen Desain Akhir Program Rehabilitasi Proyek Brownfield Tahun 2025</t>
  </si>
  <si>
    <t>Justifikasi Teknis dan Pembaharuan DED &amp; RAB Untuk 7 Lokasi Koneksi BV Wilayah Timur dan Barat</t>
  </si>
  <si>
    <t>Pemberitahuan Jaringan Pipa Terpasang oleh PUPR</t>
  </si>
  <si>
    <t>Tanggapan atas Surat PAM JAYA No. e-40282/PP.03.02  tentang penyampaian Hasil Inspeksi K3 dan Housekeeping di IPA Pejompongan 1 dan IPA Pejompongan 2</t>
  </si>
  <si>
    <t>Pembaharuan Data Progres Proyek Pada Laporan Bulanan PT Air Bersih Jakarta Periode Januari 2025</t>
  </si>
  <si>
    <t>Permintaan Pemindahan Aset Terdahulu Terkait Pekerjaan Rehabilitas Periode Tahun 2023 dan 2024 – Tahap 1</t>
  </si>
  <si>
    <t>Pemberitahuan Pelaksanaan Pekerjaan Hot Tapping Program P2 SPAM Buaran 3 Hilir</t>
  </si>
  <si>
    <t>e-39800/PM.01.02</t>
  </si>
  <si>
    <t>SRT-314/INFRAS/KPI-SPAM-JAKARTA/12/2024</t>
  </si>
  <si>
    <t>e-39594/KM.03.00</t>
  </si>
  <si>
    <t>e-39298/KM.03.00</t>
  </si>
  <si>
    <t>e-39213/KM.03.04</t>
  </si>
  <si>
    <t>e-39671/PM.01.00</t>
  </si>
  <si>
    <t>e-40105/PP.03.02</t>
  </si>
  <si>
    <t>e-40264/KM.03.04</t>
  </si>
  <si>
    <t>e-40101/TK.03.04</t>
  </si>
  <si>
    <t>e-40100/PM.01.00</t>
  </si>
  <si>
    <t>e-40281/KM.03.04</t>
  </si>
  <si>
    <t>e-40282/PP.03.02</t>
  </si>
  <si>
    <t>e-40265/KM.03.04</t>
  </si>
  <si>
    <t>e-40783/KM.03.04</t>
  </si>
  <si>
    <t>SRT-020/INFRAS/SPAM-JAKARTA/01/2025</t>
  </si>
  <si>
    <t>SRT-332/INFRAS/KPI-SPAM-JAKARTA/12/2024</t>
  </si>
  <si>
    <t>SRT-039/INFRAS/SPAM-JAKARTA/02/2025</t>
  </si>
  <si>
    <t>SRT-043/INFRAS/SPAM-JAKARTA/02/2025</t>
  </si>
  <si>
    <t>e-41082/PM.02.04</t>
  </si>
  <si>
    <t>413/PP.00.02/EKST/II/2025</t>
  </si>
  <si>
    <t>SRT-011/INFRAS/SPAM-JAKARTA/01/2025</t>
  </si>
  <si>
    <t>SRT-042/INFRAS/SPAM-JAKARTA/02/2025</t>
  </si>
  <si>
    <t>212/S/BPM-BRN/ABJ/II/2025</t>
  </si>
  <si>
    <t>211/S/BPM-BRN/ABJ/II/2025</t>
  </si>
  <si>
    <t>SRT-012/INFRAS/SPAM-JAKARTA/01/202</t>
  </si>
  <si>
    <t>SRT-045/INFRAS/SPAM-JAKARTA/02/2025</t>
  </si>
  <si>
    <t>SRT-046/INFRAS/SPAM-JAKARTA/02/2025</t>
  </si>
  <si>
    <t>SRT-014/INFRAS/SPAM-JAKARTA/01/2025</t>
  </si>
  <si>
    <t>SRT-013/INFRAS/SPAM-JAKARTA/01/2025</t>
  </si>
  <si>
    <t>SRT-044/INFRAS/SPAM-JAKARTA/02/2025</t>
  </si>
  <si>
    <t>Undangan reschedule 31 Jan 2025</t>
  </si>
  <si>
    <t>Hasil Pemeriksaan dan Tanggapan Atas surat ABJ No.0989 Tentang Desain AKhir Proyek GF - B007,B008,dan PC 156</t>
  </si>
  <si>
    <t>Telah sesuai secara teknis dan dapat dilanjutkan</t>
  </si>
  <si>
    <t>Pencapaian SL hanya 73.74% per 31 Jan 2025.
Agar ABJ menyampaikan:
a. Rencana TL FA pending
b. Melakukan percepatan realisasi SL
c. Pemenuhan SLA
d. Menyampaikan pemberitahuan ke PAM JAYA apabila ada keterlambatan
e. Mencegah keterlambatan</t>
  </si>
  <si>
    <t>Teguran terkait Perbaikan Galian dan
Pengurusan Perizinan dari Suku Dinas
Bina Marga Kota Administrasi Jakarta
Selatan</t>
  </si>
  <si>
    <t>Agar perbaikan galian dilakukan sesuai dengan standar teknis, mematuhi K3 dan memenuhi seluruh perizinan</t>
  </si>
  <si>
    <t>Bersama ini ABJ diminta untuk melaksanakan penyusunan Desain Akhir Program Greenfield pekerjaan pemasangan jaringan pipa distribusi dan sambungan pelanggan baru</t>
  </si>
  <si>
    <t>Tanggapan atas Surat ABJ No.: ABJ/DIR/EKS/12.24/1072 perihal Gangguan Koneksi SCADA di IPA Pejompongan 1</t>
  </si>
  <si>
    <t>Jangka Waktu Perjanjian KPI</t>
  </si>
  <si>
    <t>Undangan pembahasan jangka waktu pekerjaan KPI</t>
  </si>
  <si>
    <t>Penyampaian CoE PAM JAYA
Meminta ABJ mengirimkan monitoring risk register (20 Feb)
PAM Jaya akan melakukan inspeksi lapangan proyek GF</t>
  </si>
  <si>
    <t>Undangan Rapat Pemaparan Progress Aktual Menjelang Tanggal Operasi Komersional (TOK) SPAM Buaran 3 Hulu</t>
  </si>
  <si>
    <t>ABJ mengirimkan rencana perbaikan atas inspeksi yang dilakukan oleh PAM JAYA</t>
  </si>
  <si>
    <t>ABJ melakukan tindak lanjut seperti yang diminta KBN</t>
  </si>
  <si>
    <t>Tanggapan atas Surat ABJ No. ABJ/DIR/EKS/12.24/0997 Perihal
Pemberitahuan Pelaksanaan Pekerjaan Rehabilitasi Penggantian Pressure Transmitter Manifold</t>
  </si>
  <si>
    <t>PAM JAYA dapat menerima pengecualian Denda Kegagalan Kinerja ABJ, apabila dampak gangguan yang timbul kurangdari 30 (tiga puluh) menit serta ABJ menyampaikan bukti dengan melaporkan hasil monitoring pressure distribusi secara manual selama aktivitas Pekerjaan Rehabilitasi Program 31241 berlangsung</t>
  </si>
  <si>
    <t>Tanggapan atas surat ABJ No.1016 tentang perubahan metode kerja SPAM Karian program B20.3 Citra 8</t>
  </si>
  <si>
    <t>Agar ABJ menyampaikan justifikasi perubahan</t>
  </si>
  <si>
    <t>Permohonan Permintaan Salinan Amandemen Perjanjian Kerja Sama Untuk Penyediaan Aset Baru dan Optimalisasi Aset Eksisiting Sistem Penyediaan Air Minum Dengan Skema Pembiayaan Bundling (Greenfield dan Brownfield)</t>
  </si>
  <si>
    <t>Laporan Hasil Inspeksi Pipa DCI Pada 5 Februari 2025 di Cikampek</t>
  </si>
  <si>
    <t>Hasil Inspeksi terlampir</t>
  </si>
  <si>
    <t>Tanggapan Terhadap Surat ABJ no. ABJ/DIR/EKS/01.25/0042 Perihal Tanggapan Permohonan Penyusunan Desain Akhir Infill Sambungan Baru Jl. Kalisari (Pak Endriartono)</t>
  </si>
  <si>
    <t>Tanggapan Pengiriman Pembaharuan Dokumen Desain Akhir Program Rehabilitasi Tahun 2025</t>
  </si>
  <si>
    <t>Hasil Pemeriksaan dan Tanggapan Atas Surat ABJ No. ABJ/DIR/EKS/12.24/1051 tentang Shop Drawing Buaran 3 Hulu - Turap Jatikramat</t>
  </si>
  <si>
    <t>Penyampaian Draft Laporan Akhir Konsultan Pengawas Independen Sistem Penyediaan Air Minum DKI Jakarta</t>
  </si>
  <si>
    <t>Balasan Surat ABJ No. ABJ/DIR/EKS/02.25/0070</t>
  </si>
  <si>
    <t>Penyampaian penyelesaian pekerjaan B3 Hulu</t>
  </si>
  <si>
    <t>Tanggapan Atas Surat Peringatan I</t>
  </si>
  <si>
    <t>Hasil Pemeriksaan atas Surat ABJ No. ABJ/DIR/EKS/12.24/1077 tentang DED dan RAB Perluasan Jaringan Untuk Sambungan Baru - Pergudangan Ecopark &amp; Nurhayati</t>
  </si>
  <si>
    <t>Hasil pemeriksaan terlampir</t>
  </si>
  <si>
    <t>Hasil Pemeriksaan atas Surat ABJ No. ABJ/DIR/EKS/01.25/0036 tentang DED dan RAB Perluasan Jaringan Untuk Sambungan Baru</t>
  </si>
  <si>
    <t>Hasil Hasil Pemeriksaan atas Surat ABJ No. ABJ/DIR/EKS/01.25/0056 tentang DED dan RAB Perluasan Jaringan Untuk Sambungan Baru Master Meter - Syamsudin</t>
  </si>
  <si>
    <t>Hasil Hasil Pemeriksaan dan Tanggapan Atas Surat ABJ No. ABJ/DIR/EKS/12.24/1063 tentang Desain Akhir Poyek Greenfiled PC 162 dan 163</t>
  </si>
  <si>
    <t>Hasil Pemeriksaan dan Tanggapan Atas Surat ABJ No. ABJ/DIR/EKS/12.24/1060 tentang Shop Drawing Jatiluhur Hilir</t>
  </si>
  <si>
    <t>Justifikasi Proyek SPAM Jatiluhur Hilir Jalur A2 Phase 1b (Hot Tapping)</t>
  </si>
  <si>
    <t>Justifikasi Teknis</t>
  </si>
  <si>
    <t>Surat Balasan PT Air Bersih Jakarta No: ABJ/DIR/EKS/11.24.0984 Perihal : Gangguan Listrik PLN di IPA Buaran 1 dan IPA Buaran 2 pada tanggal 25 dan 27 November 2024</t>
  </si>
  <si>
    <t>Penyampaian Instruksi Direktur Utama PAM JAYA no. 60/INSTR/2024 perihal Ketentuan Pemasangan Sambungan Baru dengan Jarak Pipa Dinas &gt; 15 meter</t>
  </si>
  <si>
    <t>Permohonan Pembuatan Desain Akhir Pekerjaan Greenfield Infill Sambungan Baru Regional Timur dan Barat - Selatan</t>
  </si>
  <si>
    <t>Permintaan Penyelesaian Dokumen Closing Program Brownfield Periode Tahun 2023 -2024</t>
  </si>
  <si>
    <t>Penyampaian Hasil Kuisioner Kepuasaan Pelanggan</t>
  </si>
  <si>
    <t>Tanggapan atas Surat ABJ No. ABJ/DIR/EKS/11.24/0969 tertanggal 22 November 2024 Perihal Tanggapan atas Surat PAM JAYA Nomor e-33-13/ KM.02.07 Tentang Sanksi Denda atas Kegagalan Kinerja Periode September 2024</t>
  </si>
  <si>
    <t>Sanksi Denda atas Kegagalan Kinerja Periode Bulan November 2024</t>
  </si>
  <si>
    <t>Tanggapan Surat ABJ No. ABJ/DIR/ EKS/10.24/0858</t>
  </si>
  <si>
    <t>Tanggapan atas Surat SRT316/INFRAS/ KPI- SPAMJAKARTA/12/2024 perihal Laporan Bulanan KPI Periode November 2024</t>
  </si>
  <si>
    <t>Teguran Penerapan aspek Keselamatan dan Kesehatan Kerja (K3) pada proyek kerja sama bundling</t>
  </si>
  <si>
    <t>Tanggapan atas Surat ABJ No. ABJ/DIR/EKS/12.24/1049 Perihal Pemberitahuan Rencana Pelaksanaan Pekerjaan Galian dan Pemasangan Pipa Air Baku DN 1800 di Area Lapangan Bola (Line-B), Pekerjaan Galian dan Pemasangan Pipa Distribusi Air Bersih DN 1800 (Line-F) di IPA Buaran</t>
  </si>
  <si>
    <t>Tanggapan Desain Akhir Pekerjaan Greenfield (Surat ABJ Nomor ABJ/DIR/EKS/12.24/1069)</t>
  </si>
  <si>
    <t>Teguran Keterlambatan Realisasi Pemasangan Sambungan Langsung</t>
  </si>
  <si>
    <t>Surat Balasan PT Air Bersih Jakarta No: ABJ/DIR/EKS/12.24/1059 perihal: Surat Permohonan Pelaksanaan Normalisasi Kali Jatikramat Sisi Hilir Oleh Sudin SDA DKI Jakarta</t>
  </si>
  <si>
    <t>Permohonan Pembuatan Desain Akhir Pekerjaan Greenfield Infill Sambungan Baru Jl. Bakti, Hanjuang, dan Charles Kurniawan Regional Pusat, Timur, dan Barat-Selatan</t>
  </si>
  <si>
    <t>Calender of Events (CoE) Manajemen Risiko Tahun 2025, Pemenuhan Risk Register Tahun 2025 dan Kegiatan Inspeksi di Lingkungan Proyek Greenfield dan Brownfield</t>
  </si>
  <si>
    <t>Penyampaian Hasil Inspeksi K3 dan Housekeeping IPA Pejompongan 1 dan IPA Pejompongan 2</t>
  </si>
  <si>
    <t>Permintaan Tindak Lanjut Surat PT Kawasan Berikat Nusantara Nomor: 655/SBA/DO.MRD/12/2024 perihal Progres Pemindahan Tanah Galian PAM JAYA ke lahan PT KBN tertanggal 30 Desember 2024 dan Surat Dinas Pertamanan dan Hutan Kota Provinsi DKI Jakarta Noor: e-0025/KH.02.04perihal Tindak Lanjut Urugan Tanaholeh PAM JAYA di TPU Rorotan tertanggal 8 Januari 2025</t>
  </si>
  <si>
    <t>Hasil kuesioner</t>
  </si>
  <si>
    <t>PAM JAYA telah mengajukan permohonan dukungan kepada Dinas Sumber Daya Air Provinsi DKI Jakarta melalui Surat PAM e-38808 untuk pengerukan kali Jatikramat dari lokasi hilir goronggorong IPA Buaran sampai dengan lokasi Banjir Kanal Timur</t>
  </si>
  <si>
    <t>Laporan Hasil Verifikasi KPI atas Dokumen Kelengkapan Serah Terima Proyek Brownfield  + Lampiran</t>
  </si>
  <si>
    <t>ABJ untuk mempercepat proses revisi pembuatan desain akhir (model dan DED) hingga pelaksanaan konstruksi infill sambungan baru Jl. Kalisari (Pak Endriartono) pada tahun 2025.</t>
  </si>
  <si>
    <t>Permohonan Permintaan Salinan Amandemen PKS (Greenfield dan Brownfield) ke PAM JAYA</t>
  </si>
  <si>
    <t xml:space="preserve">Project sudah selesai </t>
  </si>
  <si>
    <t>Diperbaiki saat shop drawing</t>
  </si>
  <si>
    <t xml:space="preserve">sudah uji komisioning dan persiapan TOK April </t>
  </si>
  <si>
    <t>Tanggapan atas surat shop drawing, dapat ditindaklanjuti</t>
  </si>
  <si>
    <t>Masih dispute (MoM 2 Feb 2025)</t>
  </si>
  <si>
    <t>ABJ/DIR/EKS/02.25/0103</t>
  </si>
  <si>
    <t>ABJ/DIR/EKS/02.25/0104</t>
  </si>
  <si>
    <t>ABJ/DIR/EKS/02.25/0105</t>
  </si>
  <si>
    <t>ABJ/DIR/EKS/02.25/0106</t>
  </si>
  <si>
    <t>ABJ/DIR/EKS/02.25/0107</t>
  </si>
  <si>
    <t>ABJ/DIR/EKS/02.25/0108</t>
  </si>
  <si>
    <t>ABJ/DIR/EKS/02.25/0109</t>
  </si>
  <si>
    <t>ABJ/DIR/EKS/02.25/0110</t>
  </si>
  <si>
    <t>ABJ/DIR/EKS/02.25/0111</t>
  </si>
  <si>
    <t>ABJ/DIR/EKS/02.25/0112</t>
  </si>
  <si>
    <t>ABJ/DIR/EKS/02.25/0113</t>
  </si>
  <si>
    <t>ABJ/DIR/EKS/02.25/0114</t>
  </si>
  <si>
    <t>ABJ/DIR/EKS/02.25/0115</t>
  </si>
  <si>
    <t>ABJ/DIR/EKS/02.25/0116</t>
  </si>
  <si>
    <t>ABJ/DIR/EKS/02.25/0117</t>
  </si>
  <si>
    <t>ABJ/DIR/EKS/02.25/0118</t>
  </si>
  <si>
    <t>ABJ/DIR/EKS/02.25/0119</t>
  </si>
  <si>
    <t>ABJ/DIR/EKS/02.25/0120</t>
  </si>
  <si>
    <t>ABJ/DIR/EKS/02.25/0121</t>
  </si>
  <si>
    <t>ABJ/DIR/EKS/02.25/0122</t>
  </si>
  <si>
    <t>ABJ/DIR/EKS/02.25/0123</t>
  </si>
  <si>
    <t>ABJ/DIR/EKS/02.25/0124</t>
  </si>
  <si>
    <t>ABJ/DIR/EKS/02.25/0125</t>
  </si>
  <si>
    <t>ABJ/DIR/EKS/02.25/0126</t>
  </si>
  <si>
    <t>ABJ/DIR/EKS/02.25/0127</t>
  </si>
  <si>
    <t>ABJ/DIR/EKS/02.25/0128</t>
  </si>
  <si>
    <t>ABJ/DIR/EKS/02.25/0129</t>
  </si>
  <si>
    <t>ABJ/DIR/EKS/02.25/0130</t>
  </si>
  <si>
    <t>ABJ/DIR/EKS/02.25/0131</t>
  </si>
  <si>
    <t>ABJ/DIR/EKS/02.25/0132</t>
  </si>
  <si>
    <t>ABJ/DIR/EKS/02.25/0133</t>
  </si>
  <si>
    <t>ABJ/DIR/EKS/02.25/0134</t>
  </si>
  <si>
    <t>ABJ/DIR/EKS/02.25/0135</t>
  </si>
  <si>
    <t>ABJ/DIR/EKS/02.25/0136</t>
  </si>
  <si>
    <t>ABJ/DIR/EKS/02.25/0137</t>
  </si>
  <si>
    <t>ABJ/DIR/EKS/02.25/0138</t>
  </si>
  <si>
    <t>ABJ/DIR/EKS/02.25/0139</t>
  </si>
  <si>
    <t>ABJ/DIR/EKS/02.25/0140</t>
  </si>
  <si>
    <t>ABJ/DIR/EKS/02.25/0141</t>
  </si>
  <si>
    <t>ABJ/DIR/EKS/02.25/0142</t>
  </si>
  <si>
    <t>ABJ/DIR/EKS/02.25/0143</t>
  </si>
  <si>
    <t>ABJ/DIR/EKS/02.25/0144</t>
  </si>
  <si>
    <t>ABJ/DIR/EKS/02.25/0145</t>
  </si>
  <si>
    <t>ABJ/DIR/EKS/02.25/0146</t>
  </si>
  <si>
    <t>ABJ/DIR/EKS/02.25/0147</t>
  </si>
  <si>
    <t>ABJ/DIR/EKS/02.25/0148</t>
  </si>
  <si>
    <t>ABJ/DIR/EKS/02.25/0149</t>
  </si>
  <si>
    <t>ABJ/DIR/EKS/02.25/0150</t>
  </si>
  <si>
    <t>ABJ/DIR/EKS/02.25/0151</t>
  </si>
  <si>
    <t>ABJ/DIR/EKS/02.25/0152</t>
  </si>
  <si>
    <t>ABJ/DIR/EKS/02.25/0153</t>
  </si>
  <si>
    <t>ABJ/DIR/EKS/02.25/0154</t>
  </si>
  <si>
    <t>ABJ/DIR/EKS/02.25/0155</t>
  </si>
  <si>
    <t>ABJ/DIR/EKS/02.25/0156</t>
  </si>
  <si>
    <t>ABJ/DIR/EKS/02.25/0157</t>
  </si>
  <si>
    <t>ABJ/DIR/EKS/02.25/0158</t>
  </si>
  <si>
    <t>ABJ/DIR/EKS/02.25/0159</t>
  </si>
  <si>
    <t>ABJ/DIR/EKS/02.25/0160</t>
  </si>
  <si>
    <t>ABJ/DIR/EKS/02.25/0161</t>
  </si>
  <si>
    <t>ABJ/DIR/EKS/02.25/0162</t>
  </si>
  <si>
    <t>ABJ/DIR/EKS/02.25/0163</t>
  </si>
  <si>
    <t>Pemberitahuan Uji Komisioning SPAM Jatiluhur Hilir – PC 153 EZ 2, PC 153 EZ 3, PC 153 EZ 4</t>
  </si>
  <si>
    <t>Tanggapan atas Surat PAM JAYA No. e-39130/KM.03.00 Hal: Teguran Penerapan aspek Keselamatan dan Kesehatan Kerja (K3) pada proyek Kerjasama Bundling</t>
  </si>
  <si>
    <t>Penyampaian Laporan Penyelesaian Uji Komisioning Project Greenfield - SPAM Jatiluhur Hilir</t>
  </si>
  <si>
    <t>Penjabaran Lebih Lanjut Atas Schedule S-Curve Program Konstruksi SPAM Jatiluhur Hilir, SPAM Buaran 3 Hilir dan SPAM Karian Serpong Hilir</t>
  </si>
  <si>
    <t>DED dan RAB Perluasan Jaringan Untuk Infill Sambungan Baru Proyek SPAM Jatiluhur Hilir dan SPAM Karian Serpong Hilir</t>
  </si>
  <si>
    <t>Justifikasi Teknis Usulan Perubahan Jalur Trunk Main SPAM Pesanggrahan Hilir – Tahap Pertama</t>
  </si>
  <si>
    <t>Tanggapan Terhadap Surat Konsultan Pengawas Independen (“KPI”) No. SRT-044/INFRAS/PAMJAYA/02/2025 Perihal Tanggapan Atas Shop Drawing dan Justifikasi Proyek SPAM Jatiluhur Hilir Jalur A2 Phase 1b (Hot Tapping)</t>
  </si>
  <si>
    <t>Permohonan Perubahan Metode Kerja Pemasangan Pipa Air Baku</t>
  </si>
  <si>
    <t xml:space="preserve">Permohonan Ijin Pelaksanaan Pekerjaan Interkoneksi Pipa Eksisting 800 mm ke Pipa Baru 1500 mm di STA. 2+650 </t>
  </si>
  <si>
    <t>Pembaharuan DED &amp; RAB Proyek Pipa SPAM Karian Serpong Hilir – Offtake Daan Mogot</t>
  </si>
  <si>
    <t>Tanggapan atas Surat PAM JAYA Nomor e-40101/TK.03.04 Terkait Calender of Events (CoE) Manajemen Risiko Tahun 2025</t>
  </si>
  <si>
    <t>Tanggapan atas Surat Peringatan I</t>
  </si>
  <si>
    <t>Tanggapan Atas Surat PAM JAYA Nomor : e-35018/KM.03.04 Hal: Penyampaian Hasil Uji Petik Operasional Pulsator dan Elektrikal di IPA Pejompongan 2</t>
  </si>
  <si>
    <t>Kelurahan Pondok Kelapa, Jakarta Timur</t>
  </si>
  <si>
    <t>Keterangan Proses Perijinan Infill Jl. Marinir, Pondok Kelapa</t>
  </si>
  <si>
    <t>Permohonan Pemakaian Air PAM JAYA untuk Pengetesan Pipa SPAM Buaran 3 Hilir Program P1 dan P2</t>
  </si>
  <si>
    <t>Penyampaian Laporan Penyelesaian Uji Komisioning Project Greenfield - SPAM Jatiluhur Hilir PC 147</t>
  </si>
  <si>
    <t>Pemberitahuan Kembali Terkait Pekerjaan Pemeliharaan Peralatan IPA Pejompongan 2 - Pengurasan Pulsator No 1</t>
  </si>
  <si>
    <t>Penyampaian Laporan Penyelesaian Uji Komisioning Project Greenfield - SPAM Jatiluhur Hilir A2 dan A6</t>
  </si>
  <si>
    <t>Gangguan Koneksi SCADA di IPA Pejompongan I tanggal 20 Februari 2025</t>
  </si>
  <si>
    <t>Pemberitahuan Uji Komisioning SPAM Jatiluhur Hilir – PC 055 EZ 09, 10, 11, 12, 13, 14, 15 dan PC 151 EZ 03, 05, 06</t>
  </si>
  <si>
    <t xml:space="preserve">Shop Drawing Proyek SPAM Jatiluhur Hilir IBP Halim dan PC 054 </t>
  </si>
  <si>
    <t>DED dan RAB Perluasan Jaringan Untuk 14 Lokasi Infill Ad hoc Sambungan Baru Proyek SPAM Jatiluhur Hilir dan SPAM Karian Serpong Hilir</t>
  </si>
  <si>
    <t>Penyampaian Laporan Keuangan Unaudited</t>
  </si>
  <si>
    <t>Penyampaian Laporan Penyelesaian Uji Komisioning Project Greenfield - SPAM Karian Serpong Hilir</t>
  </si>
  <si>
    <t>TOK SPAM Buaran 3 Hulu - Site Plan HC Training, Toilet &amp; Ruang Ganti dan Lapangan Tenis</t>
  </si>
  <si>
    <t>Pemberitahuan Uji Komisioning SPAM Jatiluhur Hilir – PC 150 EZ 03, EZ 04 dan PC 151 EZ 02</t>
  </si>
  <si>
    <t>Pengiriman Risalah Rapat Pre Construction Meeting Program Rehabilitasi Periode 17 – 23 Februari 2025</t>
  </si>
  <si>
    <t>Pemberitahuan Pelaksanaan Pekerjaan Koneksi Pipa SPAM Jatiluhur Hilir ke Pipa Eksisting untuk Jalur A2.2, B01 dan B03</t>
  </si>
  <si>
    <t>Penyampaian Dokumen Persyaratan Penyelesaian Pekerjaan Untuk 11 Program – Proyek Greenfield</t>
  </si>
  <si>
    <t>DPPP</t>
  </si>
  <si>
    <t>Pemberitahuan Uji Komisioning SPAM Karian Serpong – Infil Palmasera, Infil Pesing Koneng, Infil Sumartini, Infil Lucky Point 2</t>
  </si>
  <si>
    <t>Pemberitahuan Uji Komisioning SPAM Jatiluhur Hilir – Infill 070 Green Garden, Infill 068 Boulevard Sedayu, Infil 054 Rawa Badung RT 08, Infil 054 Rawa Badung RT 11, Infil 150 Kampung Bulak Timur 1</t>
  </si>
  <si>
    <t>Untuk Backdate</t>
  </si>
  <si>
    <t>DED dan RAB Perluasan Jaringan Untuk Sambungan Baru H.Syahroni</t>
  </si>
  <si>
    <t>Pemberitahuan Peningkatan terhadap Perjanjian Fasilitas Senior Yang Dijamin sebesar Rp 8.874.000.000.000,- kepada PT Air Bersih Jakarta tertanggal 17 Februari 2023 (“Perjanjian Fasilitas”)</t>
  </si>
  <si>
    <t>Permohonan Persetujuan Para Kredit Terkait Usulan Perubahan Periode Ketersediaan, Perhitungan Suku Bunga, Biaya Komitmen</t>
  </si>
  <si>
    <t>DED dan RAB Perluasan Jaringan Untuk 6 Lokasi Infill Ad hoc Sambungan Baru Proyek SPAM Jatiluhur Hilir</t>
  </si>
  <si>
    <t>DED dan RAB Perluasan Jaringan Untuk Sambungan Baru Kebon Kosong Tambahan RT 07 &amp; 08 RW 06</t>
  </si>
  <si>
    <t>Pemberitahuan Uji Komisioning SPAM Jatiluhur Hilir – PC 153 EZ 01, EZ 05, EZ 06</t>
  </si>
  <si>
    <t>Penyampaian Laporan Persiapan Penyerahan Fasilitas Distribusi Baru Proyek Greenfield – SPAM Buaran 3 Hilir</t>
  </si>
  <si>
    <t>General Manager Wilayah 1, Perum Jasa Tirta II</t>
  </si>
  <si>
    <t>Pemberitahuan Pemanfaatan Air Saluran Tarum Barat</t>
  </si>
  <si>
    <t xml:space="preserve">Siswo </t>
  </si>
  <si>
    <t>Pemberitahuan Uji Komisioning SPAM Buaran 3 Hilir – Infil 161 Masjid Al-Khairot</t>
  </si>
  <si>
    <t>DED dan RAB Perluasan Jaringan Untuk 14 Lokasi Infill Ad hoc Sambungan Baru Proyek SPAM Jatiluhur Hilir, SPAM Karian Serpong Hilir, dan SPAM Buaran 3 Hilir</t>
  </si>
  <si>
    <t>Permohonan Waktu Konsultasi Penyerahan Fasilitas Distribusi Baru – TOK April 2025</t>
  </si>
  <si>
    <t>Penyampaian Laporan Penyelesaian Uji Komisioning Project Greenfield - SPAM Jatiluhur Hilir PC 055 dan PC 153</t>
  </si>
  <si>
    <t>Penyampaian Informasi Perkembangan Proyek Greenfiled – SPAM Hilir</t>
  </si>
  <si>
    <t>Tanggapan Surat PAM JAYA e-40783.KM.03.04 (Penggantian Pressure Transmitter Manifold)</t>
  </si>
  <si>
    <t>Pengiriman Shop Drawing Cyclical 2025 Program 45424 dan 45428</t>
  </si>
  <si>
    <t>Pengiriman Risalah Rapat Pre Construction Meeting Program Rehabilitasi Periode 24 Februari – 02 Maret 2025</t>
  </si>
  <si>
    <t>Tagihan Air Curah Periode Februari 2025</t>
  </si>
  <si>
    <t>Disnaker DKI Jakarta</t>
  </si>
  <si>
    <t>Laporan P2K3 Triwulan 4 2024</t>
  </si>
  <si>
    <t>Pengiriman Ke-9 Tanggapan Atas Hasil Review PAM dan KPI Terhadap Dokumen Desain Akhir Program Rehabilitasi Proyek Brownfield Tahun 2025</t>
  </si>
  <si>
    <t>DED &amp; RAB Proyek SPAM Jatiluhur Hilir – Pipa CDC Cilincing DN800</t>
  </si>
  <si>
    <t>Surat Peringatan I - SPAM Buaran III Hilir</t>
  </si>
  <si>
    <t>DED dan RAB Perluasan Jaringan Untuk 3 Lokasi Infill Ad hoc Sambungan Baru Proyek SPAM Jatiluhur Hilir</t>
  </si>
  <si>
    <t>Laporan Bulanan Kualitas Air Baku dan Air Curah Periode Februari 2025</t>
  </si>
  <si>
    <t>Bank Mega</t>
  </si>
  <si>
    <t>Wahyu Tjahyadi</t>
  </si>
  <si>
    <t>Penyampaian Laporan Persiapan Penyerahan Fasilitas Distribusi Baru Proyek Greenfield SPAM Buaran 3 Hilir – Jl Dato Tonggara III</t>
  </si>
  <si>
    <t>DED dan RAB Perluasan Jaringan Untuk 6 Lokasi Infill Ad hoc Sambungan Baru Proyek SPAM Jatiluhur Hilir, SPAM Karian Serpong Hilir, dan SPAM Buaran 3 Hilir</t>
  </si>
  <si>
    <t>Undangan Pelaksanaan Tes Fungsi Terkait Proyek SPAM Jatiluhur Hilir</t>
  </si>
  <si>
    <t>SRT-062/INFRAS/SPAM-JAKARTA/02/2025</t>
  </si>
  <si>
    <t>005/HR/PER-KLER/II/2025</t>
  </si>
  <si>
    <t>e-41573/KM.03.04</t>
  </si>
  <si>
    <t>e-41876/KM.03.00</t>
  </si>
  <si>
    <t>e-41846/PP.03.02</t>
  </si>
  <si>
    <t>e-41847/KM.02.07</t>
  </si>
  <si>
    <t>SRT-058/INFRAS/SPAM-JAKARTA/02/2025</t>
  </si>
  <si>
    <t>e-43102/KM.01.03</t>
  </si>
  <si>
    <t>e-43103/PM.02.04</t>
  </si>
  <si>
    <t>e-42284/PP.00.02</t>
  </si>
  <si>
    <t>e-42196.KM.03.00</t>
  </si>
  <si>
    <t>e-41141/PM.02.04</t>
  </si>
  <si>
    <t>SRT-009/INFRAS/SPAM-JAKARTA/01/2025</t>
  </si>
  <si>
    <t>SRT-003/INFRAS/SPAM-JAKARTA/01/2025</t>
  </si>
  <si>
    <t>SRT-004/INFRAS/SPAM-JAKARTA/01/2025</t>
  </si>
  <si>
    <t>SRT-064/INFRAS/SPAM-JAKARTA/02/2025</t>
  </si>
  <si>
    <t>02/GSP/MOYA/II/2025</t>
  </si>
  <si>
    <t>SRT-077/INFRAS/SPAM-JAKARTA/02/2025</t>
  </si>
  <si>
    <t>e-42956/PP.00.02</t>
  </si>
  <si>
    <t>SRT-021/INFRAS/SPAM-JAKARTA/01/2025</t>
  </si>
  <si>
    <t>SRT-089/INFRAS/KPI-SPAM-JAKARTA/02/2025</t>
  </si>
  <si>
    <t>SRT-78/INFRAS/SPAM-JAKARTA/02/2025</t>
  </si>
  <si>
    <t>43741/KM.03.04</t>
  </si>
  <si>
    <t>Penyampaian Laporan Bulanan Periode Januari 2025 Konsultan Pengawas Independen Sistem Penyediaan Air Minum DKI Jakarta</t>
  </si>
  <si>
    <t>Kantor Hukum Hetty &amp; Rekan</t>
  </si>
  <si>
    <t>Permohonan Informasi dan Penjelasan Proyek SPAM Jatiluhur - Buaran Hilir (Kalimalang - Jakarta Timur)</t>
  </si>
  <si>
    <t>Tanggapan atas Surat ABJ No. ABJ/ DIR/EKS/12.24/1078 Pengiriman Jadwal Program Rehabilitasi Tahun 2025</t>
  </si>
  <si>
    <t>Penyampaian identifikasi masalah serta langkah-langkah mitigasi risiko 10 hari kalender</t>
  </si>
  <si>
    <t>Surat Penyampaian Draft Laporan Akhir KPI SPAM DKI Jakarta</t>
  </si>
  <si>
    <t xml:space="preserve">Teguran atas Deviasi Pelaksanaan Pekerjaan SPAM Buaran 3 Hulu </t>
  </si>
  <si>
    <t xml:space="preserve">Menyampaikan tindak lanjut detail rencana pekerjaan termutakhir untuk perbaikan deviasi negatif, jadwal pelaksanaan, dan rencana harian untuk mencapai target yang telah ditentukan dan disepakati selambat-lambatnya 3 (tiga) hari kalender sejak surat ini diterima </t>
  </si>
  <si>
    <t>Penyampaian Hasil Inspeksi K3L di IPA Buaran Tanggal 21 Januari 2025</t>
  </si>
  <si>
    <t>Mengirimkan rencana perbaikan selambatlambatnya dalam jangka waktu 14 (empat belas) hari kalender</t>
  </si>
  <si>
    <t>Surat Balasan PT Air Bersih Jakarta No: ABJ/DIR/EKS/12.24.1041 Perihal : Gangguan Listrik PLN di IPA Buaran 1 dan IPA Buaran 2 pada tanggal 30 November 2024</t>
  </si>
  <si>
    <t>ABJ tidak dikenakan denda kegagalan kinerja.</t>
  </si>
  <si>
    <t>Laporan Hasil Inspeksi Pipa DCI Pada 12 Februari 2025 di Duren Sawit</t>
  </si>
  <si>
    <t>Perlu perbaikan maksimal 1 minggu setelah surat ini</t>
  </si>
  <si>
    <t>B3 Hulu</t>
  </si>
  <si>
    <t xml:space="preserve">Permohonan Pembuatan Desain Akhir Pekerjaan Greenfield Infill Sambungan Baru H. Syahroni
</t>
  </si>
  <si>
    <t>Surat Pemberitahuan Pengajuan Pergantian Personil (Ketua Tim)</t>
  </si>
  <si>
    <t xml:space="preserve">Penyampaian Keputusan Direksi PAM  JAYA Terkait Standar Spesifikasi Teknis  As Built Drawing (ABD)
</t>
  </si>
  <si>
    <t>ABD mengacu pada ketentuan yang diatur dalam SK PAM 402/2024</t>
  </si>
  <si>
    <t>Teguran Keterlambatan Realisasi Pemasangan Sambungan Langsung bulan Feb 2025</t>
  </si>
  <si>
    <t>Rencana tindak lanjut FA max 5 hari kalender</t>
  </si>
  <si>
    <t>Permohonan Pembuatan Desain Akhir Pekerjaan Greenfield Infill Sambungan Baru Kebon Kosong Tambahan RT 07 n 08 RW 06</t>
  </si>
  <si>
    <t>Penyusunan Desain Akhir Program Greenfield pekerjaan pemasangan jaringan pipa distribusi dan sambungan pelanggan baru Kebon Kosong Tambahan</t>
  </si>
  <si>
    <t>Hasil Hasil Pemeriksaan dan Tanggapan atas Surat ABJ No. ABJ/DIR/EKS/12.24/1029 tentang Desain Akhir Proyek Greenfield – PC 045, PC 087, PC 088, P011, dan B003</t>
  </si>
  <si>
    <t>Desain Akhir dapat dilanjutkan</t>
  </si>
  <si>
    <t>Hasil Lanjutan Hasil Pemeriksaan dan Tanggapan atas Surat ABJ No. ABJ/DIR/EKS/11.24/0919 tentang Desain Akhir Proyek Greenfield – PC 047, PC 064, PC 070, PC 086, PC 089, PC 155, P006, B011, S009, S012, dan S004</t>
  </si>
  <si>
    <t>Hasil pemeriksaan terdapat beberapa catatan dan dapat dilanjutkan</t>
  </si>
  <si>
    <t>Hasil Lanjutan Hasil Pemeriksaan dan Tanggapan atas Surat ABJ No. ABJ/DIR/EKS/11.24/0961 tentang Desain Akhir Proyek Greenfield – PC 060, PC 069, PC 093, P004, P010, PN01, B012, S006, dan PC 145</t>
  </si>
  <si>
    <t>Persiapan Uji Komisioning dan Tanggal Operasi Komersial Fasilitas JD Buaran 3</t>
  </si>
  <si>
    <t>Pemberitahuan mekanisme menuju TOK</t>
  </si>
  <si>
    <t>TOK</t>
  </si>
  <si>
    <t>PT. Global Servis Prima</t>
  </si>
  <si>
    <t>Rencana Survey SCADA ABJ &amp; AAT Terkait Penyiapan Scope Inisiatif Strategis 3  Digital Transformation Program (DTP), Sebagai Prioritas 2</t>
  </si>
  <si>
    <t>Usulan survey rencana SCADA</t>
  </si>
  <si>
    <t>Hasil Hasil Uji Komisioning 8 Lokasi Proyek SPAM Jatiluhur Hilir</t>
  </si>
  <si>
    <t>Tanggapan Desain Akhir Proyek Greenfield</t>
  </si>
  <si>
    <t>1. Mengupload dalam BIM
2. Mengupdate pada dahsboard</t>
  </si>
  <si>
    <t>Hasil Pemeriksaan dan Tanggapan Atas Surat ABJ No. ABJ/DIR/EKS/12.24/1063 tentang Desain Akhir Poyek Greenfiled - PC 162 dan 163 (Lanjutan Ke-1)</t>
  </si>
  <si>
    <t>Hasil Pemeriksaan Pembaharuan Dokumen Desain Akhir Program Rehabilitasi Tahun 2025</t>
  </si>
  <si>
    <t>Menindaklanjuti hasil review dokumen desain akhir cyclical</t>
  </si>
  <si>
    <t>Hasil Pemeriksaan dan Tanggapan Atas Surat ABJ No. ABJ/DIR/EKS/01.25/0090 tentang Shop Drawing Jatiluhur Hilir</t>
  </si>
  <si>
    <t>Telah sesuai secara teknis dan dapat ditindaklanjuti</t>
  </si>
  <si>
    <t>Permintaan Pemenuhan Tanggal Operasi  Komersial Fasilitas Distribusi Baru Yang  Dijadwalkan untuk Paket Pekerjaan  Pertama</t>
  </si>
  <si>
    <t>Menyampaikan laporan pemberitahuan kepada PAM JAYA apabila terdapat kondisi keterlambatan pekerjaan yang didukung informasi rencana pemenuhan realisasi pekerjaan tersebut yang disampaikan dalam jangka waktu selambat-lambatnya 1x24 jam sejak keterlambatan pekerjaan terjadi</t>
  </si>
  <si>
    <t>Laporan Bulanan Januari KPI 2025</t>
  </si>
  <si>
    <t>Penyampaian draft Laporan Akhir KPI</t>
  </si>
  <si>
    <t>Hak pada project Jatiluhur Hilir</t>
  </si>
  <si>
    <t>Melakukan tera rutin untuk periode tahun 2025 instrumen/bejana ukur meter test bench besar dan test bench kecil oleh Unit Metrologi Jakarta sebelum dilakukan pemasangan dan penggunaan paling lambat pada tanggal 28 Februari 2025</t>
  </si>
  <si>
    <t>SRT-065/BDSINT-II/BNY/2025</t>
  </si>
  <si>
    <t>Pemberitahuan Pengajuan Pergantian Personil (Ketua Tim)</t>
  </si>
  <si>
    <t>Tindak Lanjut Meter Test Bench di Workshop Buaran</t>
  </si>
  <si>
    <t>Hal yang harus dilakukan ABJ untuk penerapan K3</t>
  </si>
  <si>
    <t>ABJ 0139</t>
  </si>
  <si>
    <t>Penyampaian Laporan Bulanan Januari</t>
  </si>
  <si>
    <t>Hasil Uji Komisioning Jatiluhur Hilir</t>
  </si>
  <si>
    <t>Hasil pemeriksaan Shop Drawing Turap Jatikramat</t>
  </si>
  <si>
    <t>ABJ/DIR/EKS/02.25/0164</t>
  </si>
  <si>
    <t>Kelurahan Tugu Utara</t>
  </si>
  <si>
    <t>Surat Pemberitahuan dan Permohonan Ijin Pelaksanaan Pekerjaan Pemasangan Pipa di Jl Tipar Cakung Kelurahan Tugu Utara Kecamatan Koja Jakarta Utara</t>
  </si>
  <si>
    <t>ABJ/DIR/EKS/02.25/0165</t>
  </si>
  <si>
    <t>PT. Samoa Bersaudara Abadi</t>
  </si>
  <si>
    <t>Amandemen Kontrak Jasa pengangkutan sampah ABJ periode Kontrak 1 Juli 2024 - 31 Juni 2025</t>
  </si>
  <si>
    <t>Wahyu S</t>
  </si>
  <si>
    <t>ABJ/DIR/EKS/02.25/0166</t>
  </si>
  <si>
    <t>Pemberitahuan Uji Komisioning SPAM Buaran 3 Hilir – Infil 159 Dato Tonggara III</t>
  </si>
  <si>
    <t>ABJ/DIR/EKS/03.25/0167</t>
  </si>
  <si>
    <t>Dispensasi Pengiriman Bahan Kimia Selama Periode Arus Mudik dan Arus Balik Lebaran Tahun 2025</t>
  </si>
  <si>
    <t>ABJ/DIR/EKS/03.25/0168</t>
  </si>
  <si>
    <t xml:space="preserve">Permohonan Ijin Interkoneksi Pipa Eksisting Dia, 400mm PC 055 EZ 03 dan 3C </t>
  </si>
  <si>
    <t>ABJ/DIR/EKS/03.25/0169</t>
  </si>
  <si>
    <t xml:space="preserve">Shop Drawing Proyek SPAM Jatiluhur Hilir Infil 054 Rawa Badung RT 08 dan Infil Nurhayati </t>
  </si>
  <si>
    <t>ABJ/DIR/EKS/03.25/0170</t>
  </si>
  <si>
    <t>Laporan Bulanan PT Air Bersih Jakarta Periode Februari 2025</t>
  </si>
  <si>
    <t>ABJ/DIR/EKS/03.25/0171</t>
  </si>
  <si>
    <t>Penyampaian Dokumen Pendukung Program Konstruksi SPAM Jatiluhur Hilir</t>
  </si>
  <si>
    <t>DPPK</t>
  </si>
  <si>
    <t>ABJ/DIR/EKS/03.25/0172</t>
  </si>
  <si>
    <t>ABJ/DIR/EKS/03.25/0173</t>
  </si>
  <si>
    <t>Permohonan Bantuan PAM JAYA Untuk Fasilitasi Terkait Kebutuhan Air Baku Untuk IPA Buaran 3</t>
  </si>
  <si>
    <t>ABJ/DIR/EKS/03.25/0174</t>
  </si>
  <si>
    <t xml:space="preserve">Permohonan Ijin Testpit dan Koneksi ke Pipa Eksisting Dia. 1500mm di Area IPA Pulogadung (STA. 0+000) Paket B03 Jatiluhur Hilir </t>
  </si>
  <si>
    <t>ABJ/DIR/EKS/03.25/0175</t>
  </si>
  <si>
    <t>ABJ/DIR/EKS/03.25/0176</t>
  </si>
  <si>
    <t>Pengiriman Ke-10 Tanggapan Atas Hasil Review PAM dan KPI Terhadap Dokumen Desain Akhir Program Rehabilitasi Proyek Brownfield Tahun 2025</t>
  </si>
  <si>
    <t>ABJ/DIR/EKS/03.25/0177</t>
  </si>
  <si>
    <t>Pengiriman Risalah Rapat Kick Off Meeting Program Rehabilitasi Periode 3-9 Maret 2025</t>
  </si>
  <si>
    <t>ABJ/DIR/EKS/03.25/0178</t>
  </si>
  <si>
    <t>Tanggapan atas Surat PAM JAYA No. e-41846/PP.03.02 tentang Penyampaian Hasil Inspeksi K3L di IPA Buaran Tanggal 21 Januari 2025</t>
  </si>
  <si>
    <t>ABJ/DIR/EKS/03.25/0179</t>
  </si>
  <si>
    <t>Tanggapan Atas Surat PAM JAYA No. e-43977/PS.04.03 Perihal Pemenuhan Dokumen Analisis Risiko Kegagalan TOK</t>
  </si>
  <si>
    <t>ABJ/DIR/EKS/03.25/0180</t>
  </si>
  <si>
    <t>Pengiriman Revisi Jadwal Program Rehabilitasi Tahun 2025</t>
  </si>
  <si>
    <t>ABJ/DIR/EKS/03.25/0181</t>
  </si>
  <si>
    <t xml:space="preserve">Penyampaian Laporan Penyelesaian Uji Komisioning Project Greenfield SPAM Buaran 3 Hilir – PC 161 EZ 2 Mesjid Al - Khairot </t>
  </si>
  <si>
    <t>ABJ/DIR/EKS/03.25/0182</t>
  </si>
  <si>
    <t>Penyampaian Laporan Persiapan Penyerahan Fasilitas Distribusi Baru Proyek Greenfield SPAM Buaran 3 Hilir – PC 162 Manunggal 1A</t>
  </si>
  <si>
    <t>Laporan Distribusi Baru</t>
  </si>
  <si>
    <t>ABJ/DIR/EKS/03.25/0183</t>
  </si>
  <si>
    <t>Permohonan Perubahan Metode Kerja Manual Boring Menjadi HDD pada Proyek SPAM Jatiluhur Hilir PC 150 EZ 01 dan PC 55 EZ 3</t>
  </si>
  <si>
    <t>ABJ/DIR/EKS/03.25/0184</t>
  </si>
  <si>
    <t>Penyampaian Laporan Penyelesaian Uji Komisioning Project Greenfield - SPAM Jatiluhur Hilir PC 151</t>
  </si>
  <si>
    <t>ABJ/DIR/EKS/03.25/0185</t>
  </si>
  <si>
    <t>Pemberitahuan Uji Komisioning Proyek SPAM Buaran 3 Hulu – IPA Buaran 3</t>
  </si>
  <si>
    <t>ABJ/DIR/EKS/03.25/0186</t>
  </si>
  <si>
    <t>Penyampaian DED dan RAB Typical Sambungan Rumah Tahun 2025</t>
  </si>
  <si>
    <t>ABJ/DIR/SCM/03.25/0187</t>
  </si>
  <si>
    <t>PT Troy Puri Sakti</t>
  </si>
  <si>
    <t>Kontrak Jasa Pengamanan ABJ periode kontrak 01 Januari - 30 Juni 2025.</t>
  </si>
  <si>
    <t>ABJ/DIR/EKS/03.25/0188</t>
  </si>
  <si>
    <t>Desain Akhir Proyek Tambah SPAM Buaran 3 Hilir – PC 159 EZ 04 RT 07 RW 04</t>
  </si>
  <si>
    <t>ABJ/DIR/EKS/03.25/0189</t>
  </si>
  <si>
    <t>Laporan Harian, Mingguan, dan Bulanan Kegiatan Proyek SPAM Buaran 3 Hulu Periode Februari 2025</t>
  </si>
  <si>
    <t>ABJ/DIR/EKS/03.25/0190</t>
  </si>
  <si>
    <t>Pembaharuan Desain Akhir Infill Sambungan Baru Jl. Kalisari (Pak Endriartono)</t>
  </si>
  <si>
    <t>ABJ/DIR/EKS/03.25/0191</t>
  </si>
  <si>
    <t>Pengiriman Risalah Rapat Kick Off Meeting Program Rehabilitasi Periode 10-16 Maret 2025</t>
  </si>
  <si>
    <t>ABJ/DIR/EKS/03.25/0192</t>
  </si>
  <si>
    <t>Penyampaian Laporan Penyelesaian Uji Komisioning Project Greenfield - SPAM Buaran 3 Hilir PC 159 Datok Tonggara III</t>
  </si>
  <si>
    <t>ABJ/DIR/EKS/03.25/0193</t>
  </si>
  <si>
    <t>Tanggapan Surat Bina Lestari Lingkungan Sejahtera No. 030/BLLS/DIR/III/2025</t>
  </si>
  <si>
    <t>ABJ/DIR/EKS/03.25/0194</t>
  </si>
  <si>
    <t>Pengiriman Ke-11 Tanggapan Atas Hasil Review PAM dan KPI Terhadap Dokumen Desain Akhir Program Rehabilitasi Proyek Brownfield Tahun 2025</t>
  </si>
  <si>
    <t>ABJ/DIR/EKS/03.25/0195</t>
  </si>
  <si>
    <t>Jawaban surat PAM Jaya Nomor : e-44001/PS.00.04</t>
  </si>
  <si>
    <t>ABJ/DIR/EKS/03.25/0196</t>
  </si>
  <si>
    <t>Penyampaian Revisi Schedule S-Curve Program Konstruksi SPAM Jatiluhur Hilir dan SPAM Karian Serpong Hilir</t>
  </si>
  <si>
    <t>ABJ/DIR/EKS/03.25/0197</t>
  </si>
  <si>
    <t>Penyampaian Jadwal Uji Komisioning dan MC 100 Proyek SPAM Hilir TOK April 2025</t>
  </si>
  <si>
    <t>ABJ/DIR/EKS/03.25/0198</t>
  </si>
  <si>
    <t>Penyampaian Laporan Persiapan Penyerahan Fasilitas Distribusi Baru Proyek Greenfield SPAM Buaran 3 Hilir – PC 162 Bhexman (Cipayung)</t>
  </si>
  <si>
    <t>ABJ/DIR/EKS/03.25/0199</t>
  </si>
  <si>
    <t>Pemberitahuan Uji Komisioning SPAM Jatiluhur Hilir – PC 150 EZ 05, EZ 06 dan PC 055 EZ 02, EZ 06</t>
  </si>
  <si>
    <t>ABJ/DIR/EKS/03.25/0200</t>
  </si>
  <si>
    <t>Penyampaian Laporan Penyelesaian Uji Komisioning Project Greenfield - SPAM Jatiluhur Hilir PC 055, PC 153 &amp; Infill Adhoc</t>
  </si>
  <si>
    <t>ABJ/DIR/EKS/03.25/0201</t>
  </si>
  <si>
    <t>Tanggapan Surat Konsultan Pengawas Independen (KPI) Nomor SRT-129 Perihal Hasil Uji Komisioning 8 Lokasi Proyek SPAM Jatiluhur Hilir – PC 055 dan PC 153</t>
  </si>
  <si>
    <t>ABJ/DIR/EKS/03.25/0202</t>
  </si>
  <si>
    <t>PT. Air Kota Tangerang</t>
  </si>
  <si>
    <t xml:space="preserve">Tanggapan atas Surat AKT No. 092/RPA/RR-SR/III/2025 </t>
  </si>
  <si>
    <t>ABJ/DIR/EKS/03.25/0203</t>
  </si>
  <si>
    <t>DED dan RAB Perluasan Jaringan Untuk 7 Lokasi Infill Ad hoc Sambungan Baru Proyek SPAM Jatiluhur Hilir, SPAM Karian Serpong Hilir, dan SPAM Buaran 3 Hilir</t>
  </si>
  <si>
    <t>ABJ/DIR/EKS/03.25/0204</t>
  </si>
  <si>
    <t>Pelaksanaan Pekerjaan SPAM Buaran 3 Hulu pada saat Periode Lebaran 2025</t>
  </si>
  <si>
    <t>ABJ/DIR/EKS/03.25/0205</t>
  </si>
  <si>
    <t>Surat Teguran</t>
  </si>
  <si>
    <t>ABJ/DIR/EKS/03.25/0206</t>
  </si>
  <si>
    <t>Pembaharuan DED dan RAB Perluasan Jaringan Untuk Sambungan Baru Master Meter Syamsudin</t>
  </si>
  <si>
    <t>ABJ/DIR/EKS/03.25/0207</t>
  </si>
  <si>
    <t xml:space="preserve">Permohonan Bantuan dan Kerjasama Konsultan Manajemen Konstruksi (MK) Cuti Bersama Nyepi dan Hari Raya Idul Fitri </t>
  </si>
  <si>
    <t>ABJ/DIR/EKS/03.25/0208</t>
  </si>
  <si>
    <t xml:space="preserve">Permohonan Bantuan dan Kerjasama Bestindo Saat Cuti Bersama Nyepi dan Hari Raya Idul Fitri </t>
  </si>
  <si>
    <t>ABJ/DIR/EKS/03.25/0209</t>
  </si>
  <si>
    <t>PT Tirta Sigma Engineering</t>
  </si>
  <si>
    <t>Permohonan Bantuan dan Kerjasama Konsultan DED Cuti Bersama Nyepi dan Hari Raya Idul Fitri</t>
  </si>
  <si>
    <t>ABJ/DIR/EKS/03.25/0210</t>
  </si>
  <si>
    <t>PT. Infra Tama Yakti</t>
  </si>
  <si>
    <t>ABJ/DIR/EKS/03.25/0211</t>
  </si>
  <si>
    <t>Pengiriman Ke-12 Tanggapan Atas Hasil Review PAM dan KPI Terhadap Dokumen Desain Akhir Program Rehabilitasi Proyek Brownfield Tahun 2025</t>
  </si>
  <si>
    <t>ABJ/DIR/EKS/03.25/0212</t>
  </si>
  <si>
    <t>Penyampaian Laporan Penyelesaian Uji Komisioning Project Greenfield - SPAM Jatiluhur Hilir PC 150 EZ 3</t>
  </si>
  <si>
    <t>ABJ/DIR/EKS/03.25/0213</t>
  </si>
  <si>
    <t>ABJ/DIR/EKS/03.25/0214</t>
  </si>
  <si>
    <t>Tanggapan atas Surat PAM JAYA No. e-44792/PP.01.04 Tentang Sanksi Denda atas Kegagalan Kinerja Periode Tahun 2024</t>
  </si>
  <si>
    <t>ABJ/DIR/EKS/03.25/0215</t>
  </si>
  <si>
    <t>Pengiriman Risalah Rapat Kick Off Meeting Program Rehabilitasi Periode 17-23 Maret 2025</t>
  </si>
  <si>
    <t>Surat Pemberitahuan Pengajuan Pergantian Personil</t>
  </si>
  <si>
    <t>Pergantian personil KPI</t>
  </si>
  <si>
    <t>SRT-017/INFRAS/SPAM-JAKARTA/01/2025</t>
  </si>
  <si>
    <t>Hasil Hasil Pemeriksaan dan Tanggapan Atas Surat ABJ No. ABJ/DIR/EKS/12.24/1056 tentang Shop Drawing Jatiluhur Hilir</t>
  </si>
  <si>
    <t>Hasil pemeriksaan dapat dilanjutkan</t>
  </si>
  <si>
    <t>SRT-028/INFRAS/SPAM-JAKARTA/01/2025</t>
  </si>
  <si>
    <t>Hasil Pemeriksaan dan Tanggapan Atas Surat ABJ No. ABJ/DIR/EKS/12.24/1060 tentang Shop Drawing Jatiluhur Hilir (Lanjutan ke-1)</t>
  </si>
  <si>
    <t>e-43569/KM.01.11</t>
  </si>
  <si>
    <t>Permintaan Pemenuhan Knowledge  Transfer sebelum Tanggal Operasi  Komersial Fasilitas Distribusi Baru</t>
  </si>
  <si>
    <t>Menyiapkan dan mengusulkan metodologi dan/ atau rencana program pelatihan personel PAM JAYA serta linimasa pelaksanaan knowledge transfer termasuk diantaranya namun tidak terbatas pada menentukan lokasi pelaksanaan knowledge transfer tersebut selambat- lambatnya sebelum tanggal 05 Maret 2025</t>
  </si>
  <si>
    <t>500.11.6/166/DISHUB.Teklalin</t>
  </si>
  <si>
    <t xml:space="preserve">Pemerintah Kota Bekasi Dinas Perhubungan </t>
  </si>
  <si>
    <t>Rapat Koordinasi Pembahasan Penyampaian Rencana Pelaksanaan Pekerjaan Pemasangan Pipa Air Baku Spam Buaran III</t>
  </si>
  <si>
    <t>e-44001/PS.00.04</t>
  </si>
  <si>
    <t>Permintaan Konfirmasi terkait  Perbedaan Jumlah Data Personel PT Air  Bersih Jakarta</t>
  </si>
  <si>
    <t>Menyampaikan penjelasan tentang informasi dan data nama- nama personel yang dibertugas pada Fasilitas Produksi Eksisting</t>
  </si>
  <si>
    <t>Pembaharuan</t>
  </si>
  <si>
    <t>e-43951/PS.00.04</t>
  </si>
  <si>
    <t>Permintaan Informasi Apabila Terjadi  Perubahan Lingkup Pekerjaan dan  Anggaran pada Proses Pelaksanaan  Pekerjaan Rehabilitasi</t>
  </si>
  <si>
    <t>Perbedaan antara DED dengan MC 0 program 45428 dan 45424
Menginformasikan kepada PAM JAYA apabila terdapat perubahan ruang lingkup</t>
  </si>
  <si>
    <t>e-43717/PP.00.02</t>
  </si>
  <si>
    <t>Tanggapan Desain Akhir Pekerjaan  Greenfield Infill Adhoc</t>
  </si>
  <si>
    <t>ABJ dapat melanjutkan ke tahap pelaksanan konstruksi untuk pekerjaan Arief Kurniawan, Lilis Rahayu, Ukar</t>
  </si>
  <si>
    <t>e-43718/PM.02.04</t>
  </si>
  <si>
    <t>Permohonan Pembuatan Desain Akhir  Pekerjaan Greenfield Infill Sambungan  Baru Di wilayah Regional Timur dan  Regional Barat</t>
  </si>
  <si>
    <t>penyusunan Desain Akhir Program Greenfield pekerjaan Oran Danarsio, PT Nev Auto Mobi, PT Performance Center</t>
  </si>
  <si>
    <t>783/PM.02.04/EKST/II/2025</t>
  </si>
  <si>
    <t>Penyampaian Tagihan Ganti Rugi Kerusakan Pipa Kalimalang</t>
  </si>
  <si>
    <t>Ganti rugi sebesar Rp57.581.860,</t>
  </si>
  <si>
    <t>SRT-098/INFRAS/KPI-SPAM-JAKARTA/03/2025</t>
  </si>
  <si>
    <t>Hasil Uji Komisioning 5 Lokasi Proyek SPAM Jatiluhur Hilir</t>
  </si>
  <si>
    <t>Agar dilengkapi dokumen perbaikan TC saat MC 100</t>
  </si>
  <si>
    <t>SRT-035/INFRAS/SPAM-JAKARTA/01/2025</t>
  </si>
  <si>
    <t>Hasil Pemeriksaan dan Tanggapan Atas Surat ABJ No. ABJ/DIR/EKS/12.24/1060 tentang Shop Drawing Jatiluhur Hilir (Lanjutan ke-2)</t>
  </si>
  <si>
    <t>SRT-107/INFRAS/KPI-SPAM-JAKARTA/03/2025</t>
  </si>
  <si>
    <t>Hasil Uji Komisioning 15 Lokasi Proyek SPAM Jatiluhur Hilir</t>
  </si>
  <si>
    <t>Agar dokumen perbaikan komisioning dilengkapi pada saat MC100</t>
  </si>
  <si>
    <t xml:space="preserve">SRT-099/INFRAS/KPI-SPAM-JAKARTA/03/2025 </t>
  </si>
  <si>
    <t>Permohonan Kembali Permintaan Salinan Amandemen Perjanjian Kerja Sama Untuk Penyediaan Aset Baru dan Optimalisasi Aset Eksisiting Sistem Penyediaan Air Minum Dengan Skema Pembiayaan Bundling (Greenfield dan Brownfield)</t>
  </si>
  <si>
    <t>Permintaan salinan PKS dari KPI ke PAM JAYA</t>
  </si>
  <si>
    <t>SRT-111/INFRAS/KPI-SPAM-JAKARTA/03/2025</t>
  </si>
  <si>
    <t>Pernyataan Kembali (Re-statement) Penyampaian Laporan Per 3 Bulanan Periode Maret 2023 s/d September 2024 Konsultan Pengawas Independen Sistem Penyediaan Air Minum DKI Jakarta</t>
  </si>
  <si>
    <t>Penyampaian Laporan Per 3 Bulanan Periode Maret 2023 s/d September 2024 KPI</t>
  </si>
  <si>
    <t>SRT-112/INFRAS/KPI-SPAM-JAKARTA/03/2025</t>
  </si>
  <si>
    <t>Tindak Lanjut Rapat Persiapan Hot Tapping Jatiluhur Hilir A2.2</t>
  </si>
  <si>
    <t>Rekomendasi survey bersama pekerjaan hot tapping</t>
  </si>
  <si>
    <t>e-42957/PM.02.04</t>
  </si>
  <si>
    <t>Permohonan Pembuatan Desain Akhir  Pekerjaan Greenfield Infill Sambungan  Baru Regional Timur, Pusat, dan Barat -  Selatan</t>
  </si>
  <si>
    <t>Penyusunan Desain Akhir Program Greenfield untuk 7 program</t>
  </si>
  <si>
    <t>SRT-080/INFRAS/SPAM-JAKARTA/02/2025</t>
  </si>
  <si>
    <t>Penyampaian Laporan Bulanan Periode September 2024, Oktober 2024 dan November 2024 Konsultan Pengawas Independen Sistem Penyediaan Air Minum DKI Jakarta - Revisi 01</t>
  </si>
  <si>
    <t>Penyampaian Laporan Bulanan Periode September 2024, Oktober 2024 dan November 2024 KPI</t>
  </si>
  <si>
    <t>403/S/DIR/ABJ/III/2025</t>
  </si>
  <si>
    <t>Permohonan Pengurusan Izin Lokasi Hasil Koordinasi Permit Application for Pipe Installation Crossing di K3+900 P-03 Buaran 3 Hilir</t>
  </si>
  <si>
    <t>SRT-125/INFRAS/KPI-SPAM-JAKARTA/03/2025</t>
  </si>
  <si>
    <t>Tindak Lanjut Survey Bersama Pekerjaan Hot tapping Jatiluhur Hilir A2.2</t>
  </si>
  <si>
    <t>Telah dilakukan pengulangan hidrostatic test dan tidak terdapat kebocoran air</t>
  </si>
  <si>
    <t>e-44792/PP.01.04</t>
  </si>
  <si>
    <t>Sanksi Denda atas Kegagalan Kinerja  Periode Tahun 2024</t>
  </si>
  <si>
    <t>Rekapitulasi sanksi denda kinerja April, Oktober, November, Desember 2024</t>
  </si>
  <si>
    <t>e-44678/PS.04.06</t>
  </si>
  <si>
    <t>Instruksi Optimalisasi Pengawasan  Konsultan Pengawas Independen Pada  Perjanjian Kerjasama Bundling</t>
  </si>
  <si>
    <t>PAM JAYA menginstruksikan kepada KPI untuk sebagai berikut:
a. Melakukan pengawasan Proyek selama jangka waktu kerja sama secara optimal sehingga pekerjaan dapat terlaksana sesuai jadwal dan Desain Akhir yang ditetapkan dengan hasil volume pekerjaan terpasang terdokumentasikan dengan baik dan akurat sesuai realisasi di lapangan</t>
  </si>
  <si>
    <t>415/S/DIR/BPM/III/2026</t>
  </si>
  <si>
    <t>Pemberitahuan Perubahan Rekening Bank BPM</t>
  </si>
  <si>
    <t>SRT-100/INFRAS/KPI-SPAM-JAKARTA/03/2025</t>
  </si>
  <si>
    <t>Hasil Uji Komisioning 5 Lokasi Proyek SPAM Jatiluhur Hilir - Jl. Mundari Gg. Mushola Al Kishof, Wijaya Kusuma, Jl. Kalibaru Barat RT 005 RW 015 Kel. Kalibaru, Jl. Pluit Raya dan Sunter Jaya PC 092 RT 007 RW 009 Kel. Sunter</t>
  </si>
  <si>
    <t>Hasil uji komisioning : lulus</t>
  </si>
  <si>
    <t>SRT-108/INFRAS/KPI-SPAM-JAKARTA/03/2025</t>
  </si>
  <si>
    <t>Hasil Uji Komisioning 2 Lokasi Proyek SPAM Jatiluhur Hilir - A2 dan A6</t>
  </si>
  <si>
    <t>SRT-129/INFRAS/KPI-SPAM-JAKARTA/03/2025</t>
  </si>
  <si>
    <t>Hasil Uji Komisioning 8 Lokasi Proyek SPAM Jatiluhur Hilir - PC 55 dan PC 153</t>
  </si>
  <si>
    <t>Agar ABJ melengkapi dokumen hasil uji komisioning</t>
  </si>
  <si>
    <t>SRT-131/INFRAS/KPI-SPAM-JAKARTA/03/2025</t>
  </si>
  <si>
    <t>Hasil Uji Komisioning 7 Lokasi Proyek SPAM Karian Serpong – Pesing Koneng, Citra 5, Gombol Paya, Palmasera, Pesing Gadog, Lucky Point 2, dan Sumartini</t>
  </si>
  <si>
    <t>e-45088/PS.04.06</t>
  </si>
  <si>
    <t>Permintaan Komitmen Pemenuhan  Kewajiban Perizinan</t>
  </si>
  <si>
    <t>Para Pihak memiliki kewajiban untuk memenuhi persetujuan sebelum atau pada Tanggal Efektif (3 April 2023)
PAM JAYA menyatakan bahwa ABJ belum memenuhi target penyesuaian perizinan sesuai ketentuan yang diatur dalam BAK Perubahan Jadwal Perizinan jo.</t>
  </si>
  <si>
    <t>SRT-137/INFRAS/KPI-SPAM-JAKARTA/03/2025</t>
  </si>
  <si>
    <t>Hasil Uji Komisioning 5 Lokasi Proyek SPAM Jatiluhur Hilir - PC 151 EZ 01, PC 151 EZ 02, PC 151 EZ 03, PC 151 EZ 05 dan PC 151 EZ 06</t>
  </si>
  <si>
    <t>Agar dokumen perbaikan komisioning dilengkapi pada MC100</t>
  </si>
  <si>
    <t>e-43840/HP.00.03</t>
  </si>
  <si>
    <t>Surat Tuntutan Ganti Rugi Dampak Pekerjaan Pihak Ketiga Jl. Rawamangun Muka</t>
  </si>
  <si>
    <t>Ganti rugi sebesar Rp2.459.494</t>
  </si>
  <si>
    <t>SRT-091/INFRAS/KPI-SPAM-JAKARTA/02/2025</t>
  </si>
  <si>
    <t>Hasil Pemeriksaan dan Tanggapan Atas Surat ABJ No. ABJ/DIR/EKS/02.25/0090 tentang Shop Drawing Jatiluhur Hilir dan Buaran 3 Hilir</t>
  </si>
  <si>
    <t>SRT-092/INFRAS/KPI-SPAM-JAKARTA/02/2025</t>
  </si>
  <si>
    <t>Hasil Pemeriksaan dan Tanggapan Atas Surat ABJ No. ABJ/DIR/EKS/02.25/0094 tentang Layout Reservoir Pegadungan</t>
  </si>
  <si>
    <t>Tanggapan terkait layout reservoir pegadungan</t>
  </si>
  <si>
    <t>SRT-097/INFRAS/KPI-SPAM-JAKARTA/02/2025</t>
  </si>
  <si>
    <t>Hasil Pemeriksaan dan Tanggapan Atas Surat ABJ No. ABJ/DIR/EKS/02.25/0123 tentang Shop Drawing SPAM Jatiluhur – Upgrade Pumping Station IBP Halim – Penambahan Ruang Trafo</t>
  </si>
  <si>
    <t>e-45657/PS.04.06</t>
  </si>
  <si>
    <t>Evaluasi Penyampaian Progres Proyek Greenfield</t>
  </si>
  <si>
    <t>Keterlambatan penyelesaian pekerjaan proyek antara realisasi dengan target pada Master Schedule dapat berdampak pada keterlambatan proyek SPAM Jatiluhur Hilir dan SPAM Buaran 3 Hulu</t>
  </si>
  <si>
    <t>SRT-124/INFRAS/KPI-SPAM-JAKARTA/03/2025</t>
  </si>
  <si>
    <t>Hasil Verifikasi KPI atas Dokumen Persyaratan Penyelesaian Pekerjaan untuk 11 Program Proyek Greenfield</t>
  </si>
  <si>
    <t>Hasil pemeriksaan tidak dapat dilanjutkan</t>
  </si>
  <si>
    <t>SRT-128/INFRAS/KPI-SPAM-JAKARTA/03/2025</t>
  </si>
  <si>
    <t>Penyampaian Laporan Bulanan Periode Februari 2025 Konsultan Pengawas Independen Sistem Penyediaan Air Minum DKI Jakarta</t>
  </si>
  <si>
    <t xml:space="preserve">Penyampaian Laporan Bulanan Periode Februari 2025 </t>
  </si>
  <si>
    <t xml:space="preserve">e-45547.TU.00.02 </t>
  </si>
  <si>
    <t>Sharing Information dan Permohonan Paparan Terkait Sistem Pencatatan Aset pada Aplikasi yang Berjalan di PT. ABJ</t>
  </si>
  <si>
    <t>Memberikan pemahaman yang lebih mendalam kepada PAM JAYA mengenai system yang telah berjalan di PT ABJ, serta berdiskusi mengenai potensi penerapan teknologi yang dapat mendukung operasional dan pencatatan aset di PAM JAYA</t>
  </si>
  <si>
    <t>e-45482/PS.04.06</t>
  </si>
  <si>
    <t>Permintaan Perapihan Area Sludge  Drying Bed (SDB) di IPA Buaran 1 dan  IPA Buaran 2 serta Kali Jatikramat</t>
  </si>
  <si>
    <t xml:space="preserve">PAM JAYA meminta kepada ABJ untuk
a. Membuang tumpukan limbah lumpur kering yang berada di area SDB;
b. Membersihkan rumput liar yang berada di area sekitar SBD;
c. Melakukan pengerukan endapan lumpur yang berada di kali Jatikramat akibat dampak pembuangan limbah lumpur yang berasal dari IPA Buaran 1 dan 2;
d. Membersihkan sampah yang berada di badan kali Jatikramat; </t>
  </si>
  <si>
    <t>e-45086/PP.00.02</t>
  </si>
  <si>
    <t>Permohonan Pembuatan Desain Akhir  Pekerjaan Greenfield Infill Sambungan  Baru Di wilayah Regional Pusat &amp; Timur</t>
  </si>
  <si>
    <t>penyusunan Desain Akhir Program Greenfield pekerjaan pemasangan jaringan pipa distribusi dansambungan pelanggan baru</t>
  </si>
  <si>
    <t>Hasil Pemeriksaan dan Tanggapan Atas Surat ABJ No. ABJ/DIR/EKS/12.24/1063 tentang Desain Akhir Poyek Greenfield - PC 162 dan 163 (Lanjutan Ke-1)</t>
  </si>
  <si>
    <t>e-45547.TU.00.02</t>
  </si>
  <si>
    <t>Sharing session implementasi ERP di PAM JAYA</t>
  </si>
  <si>
    <t>SRT-101/INFRAS/KPI-SPAM-JAKARTA/03/2025</t>
  </si>
  <si>
    <t>Hasil Pemeriksaan atas Surat ABJ No. ABJ/DIR/EKS/02.25/0124 tentang DED dan RAB Perluasan Jaringan Untuk Sambungan Baru SPAM Jatiluhur Hilir (Tahap 1)</t>
  </si>
  <si>
    <t>SRT-117/INFRAS/KPI-SPAM-JAKARTA/03/2025</t>
  </si>
  <si>
    <t>Hasil Pemeriksaan dan Tanggapan Atas Surat ABJ No.  ABJ/DIR/EKS/03.25/0150 tentang Shop Drawing Proyek Rehabilitasi - Program 45424 dan 45428</t>
  </si>
  <si>
    <t>Agar diperbaiki sesuai catatan</t>
  </si>
  <si>
    <t>SRT-143/INFRAS/KPI-SPAM-JAKARTA/03/2025</t>
  </si>
  <si>
    <t>Hasil Uji Komisioning 2 Lokasi Proyek SPAM Buaran 3 Hilir - PC 161 EZ 2 Mesjid Al – Khairot dan PC 159 Datok Tonggara III</t>
  </si>
  <si>
    <t>Agar dokumen kelengkapan dilengkapi saat MC100</t>
  </si>
  <si>
    <t>476-S-DIR-BPM-III-2025</t>
  </si>
  <si>
    <t>Surat Balasan ABJ25 0205 terkait Surat Teguran PC 055 dan PC 150</t>
  </si>
  <si>
    <t>BPM berkomitmen untuk menyelesaikan project</t>
  </si>
  <si>
    <t>e-44980.PA.06.02</t>
  </si>
  <si>
    <t>Permohonan Ijin Dispensasi Angkutan selama Masa Libur Mudik dan Arus Balik Angkutan Lebaran Tahun 2025 / 1446 H</t>
  </si>
  <si>
    <t>Surat PAM JAYA kepada Dishub DKI Jakarta</t>
  </si>
  <si>
    <t>e-45892/TK.03.03</t>
  </si>
  <si>
    <t>Permintaan Pemenuhan Mitigasi Tanggal  Operasi Komersial (TOK) Project Buaran  3, Jatiluhur Hilir, dan Karian Serpong  Hilir</t>
  </si>
  <si>
    <t>Mitigasi untuk project TOK April 2025</t>
  </si>
  <si>
    <t>055/Dir/lty/III/2025</t>
  </si>
  <si>
    <t>Infratama</t>
  </si>
  <si>
    <t>Tanggapan Permohonan Bantuan dan Kerjasama Konsultan DED Cuti Bersama Nyepi dan Idul Fitri</t>
  </si>
  <si>
    <t>e-45992/PP.01.04</t>
  </si>
  <si>
    <t>Sanksi Denda atas Kegagalan Kinerja Periode Bulan Februari 2025</t>
  </si>
  <si>
    <t>Denda Februari regime Rp19.110</t>
  </si>
  <si>
    <t>e-45991/PP.02.04</t>
  </si>
  <si>
    <t>Penyampaian Hasil Inspeksi Aset dan peralatan di IPA Buaran Tanggal 06 Maret 2025</t>
  </si>
  <si>
    <t>Rencana perbaikan implementasi pemeliharaan aset dan peralatan maksimal 14 hari kalender</t>
  </si>
  <si>
    <t>SRT-141/INFRAS/KPI-SPAM-JAKARTA/03/2025</t>
  </si>
  <si>
    <t>Hasil Uji Komisioning 11 Lokasi Proyek SPAM Jatiluhur Hilir - Infill Arief Kurniawan, Green Garden, Kampung Bulak Timur 1, Rawa Badung RT 08 RW 07,  Rawa Badung RT 11 RW 07, Infill 051 Kp Warung Jengkol, PC 055 EZ 1, PC 055 EZ 2, PC 055 EZ 5, PC 055 EZ 6, dan PC 153 EZ 11</t>
  </si>
  <si>
    <t>SRT-142/INFRAS/KPI-SPAM-JAKARTA/03/2025</t>
  </si>
  <si>
    <t>Hasil Uji Komisioning 8 Lokasi Proyek SPAM Jatiluhur Hilir - PC 055 EZ 9, PC 055 EZ 10, PC 055 EZ 12, PC 055 EZ 13, PC 055 EZ 14, PC 055 EZ 15, PC 153 EZ 3 dan PC 153 EZ 4</t>
  </si>
  <si>
    <t>Agar dokumen dilengkapi pada saat MC100</t>
  </si>
  <si>
    <t>SRT-145/INFRAS/KPI-SPAM-JAKARTA/03/2025</t>
  </si>
  <si>
    <t>Hasil Uji Komisioning 1 Lokasi Proyek SPAM Jatiluhur Hilir - PC 150 EZ3</t>
  </si>
  <si>
    <t>SRT-148/INFRAS/KPI-SPAM-JAKARTA/03/2025</t>
  </si>
  <si>
    <t>Tindak Lanjut Rapat Koordinasi Menuju TOK pada 27 Maret 2025</t>
  </si>
  <si>
    <t>Rekomendasi terhadap project Buaran 3 Hulu yang akan TOK 5 April</t>
  </si>
  <si>
    <t>SRT-156/INFRAS/KPI-SPAM-JAKARTA/04/2025</t>
  </si>
  <si>
    <t>Tindak Lanjut Pemenuhan TOK Fasilitas Distribusi Baru dan Fasilitas Produksi Baru Buaran 3</t>
  </si>
  <si>
    <t>Pemberitahuan kepada ABJ terkait pemenuhan konstruksi FDB dan FPB sesuai dengan PKS</t>
  </si>
  <si>
    <t>e-46280/PM.02.03</t>
  </si>
  <si>
    <t>Permohonan Pembuatan Desain Akhir Pekerjaan Greenfield Infill Sambungan Baru Di wilayah Regional Utara, Timur, dan Pusat</t>
  </si>
  <si>
    <t>Pembuatan Desain Akhir Pekerjaan Greenfield Infill Sambungan Baru sebagaimana terlampir</t>
  </si>
  <si>
    <t>e-46262/PA-00.11</t>
  </si>
  <si>
    <t>Permohonan kerjasama dan tinjauan lapangan untuk lokasi pemanfaatan lahan IPA Buaran 3</t>
  </si>
  <si>
    <t>Surat PAM JAYA kepada Perum Jasa Tirta II</t>
  </si>
  <si>
    <t>e-45877-PP.01.02</t>
  </si>
  <si>
    <t>Teguran Keterlambatan Realisasi Pemasangan Sambungan Langsung Periode Maret 2025</t>
  </si>
  <si>
    <t>ABJ untuk menyampaikan tindak lanjut FA pending</t>
  </si>
  <si>
    <t>e-46335.PP.01.02</t>
  </si>
  <si>
    <t>Teguran Penerapan Aspek K3 pada Proyek Kerjasama Bundling Greenfield B3 Hulu</t>
  </si>
  <si>
    <t>PAM JAYA meminta ABJ untuk menindaklanjuti temuan K3</t>
  </si>
  <si>
    <t>SRT-157/INFRAS/KPI-SPAM-JAKARTA/04/2025</t>
  </si>
  <si>
    <t>Hasil Uji Komisioning 2 Lokasi Proyek SPAM Buaran 3 Hilir - PC 162 Bhexman (Cipayung) dan PC 162 Manunggal 1 A</t>
  </si>
  <si>
    <t>Agar melengkapi dokumen pada MC100</t>
  </si>
  <si>
    <t>e-46859/PS.04.03</t>
  </si>
  <si>
    <t>Pemenuhan Monitoring Risk Register  ABJ Periode Desember 2024 s.d.  Februari 2025</t>
  </si>
  <si>
    <t>Memaparkan monitoring risk register periode Desember 2024 - Februari 2025 (Surat PAM JAYA 40101) pada Rabu, 30 April 2025</t>
  </si>
  <si>
    <t>e-46385/PS.04.06</t>
  </si>
  <si>
    <t>Permintaan Kesiapan Online Analyzer  dan Akses SCADA pada IPA Buaran 3</t>
  </si>
  <si>
    <t>PAM JAYA meminta kepada ABJ untuk:
a. Memasang Online Analyzer untuk setiap unit proses IPA Buaran 3 sebagai dasar pemantau kualitas air;
b. Memberikan akses System Control and Data Acquisition (SCADA) kepada PAM JAYA dan/atau KPI</t>
  </si>
  <si>
    <t>Online Analyzer</t>
  </si>
  <si>
    <t>46877/PP.00.02</t>
  </si>
  <si>
    <t>Permohonan Pembuatan Desain Akhir  Pekerjaan Greenfield Infill Sambungan  Baru Marullah Martauli (Sekda)</t>
  </si>
  <si>
    <t>Pembuatan Desain Akhir  Pekerjaan Greenfield Infill Sambungan  Baru Marullah Martauli (Sekda)</t>
  </si>
  <si>
    <t>e-46874/PP.00.02</t>
  </si>
  <si>
    <t>Permohonan Pembuatan Desain Akhir Pekerjaan Greenfield Infill Sambungan Baru Di wilayah Regional Timur dan Barat - Selatan</t>
  </si>
  <si>
    <t>Pembuatan Desain Akhir Pekerjaan Greenfield Infill Sambungan Baru Di wilayah Regional Timur dan Barat - Selatan</t>
  </si>
  <si>
    <t>e-46875/PS.00.04</t>
  </si>
  <si>
    <t>Penyampaian Dokumen Prosedur Akses  Pihak Berwenang</t>
  </si>
  <si>
    <t>Agar ABJ dapat memberikan akses kepada karyawan, personel, dan/ atau perwakilan sah PAM JAYA untuk setiap saat memasuki Lokasi
Proyek</t>
  </si>
  <si>
    <t>Hak Akses</t>
  </si>
  <si>
    <t>e-47024/PS.04.06</t>
  </si>
  <si>
    <t>Pemenuhan Kewajiban Pengoperasian  dan Pemeliharaan Atas Fasilitas  Produksi Baru</t>
  </si>
  <si>
    <t>PAM JAYA meminta kepada ABJ untuk sebagai berikut:
a. Melakukan pekerjaan pengoperasian dan pemeliharaan atas Fasilitas Produksi Baru sesuai ketentuan yang diatur dalam PKS
b. Memastikan setiap bagian Fasilitas Produksi Baru dapat beroperasi dengan baik selama jangka waktu kerja sama sejak TOK atau tidak terjadinya penghentian total Layanan FPB untuk
periode yang berlangsung selama 24 (dua puluh empat) jam sesuai dengan ketentuan PKS</t>
  </si>
  <si>
    <t>e-47026/PS.04.06</t>
  </si>
  <si>
    <t>Tanggapan atas Surat ABJ No: ABJ/ DIR/EKS/11.24/0901 Perihal Pekerjaan  Rehabilitasi Sistem Neutralisasi di IPA  Pejompongan 1</t>
  </si>
  <si>
    <t>PAM JAYA menyetujui pengecualian denda kegagalan kinerja ABJ</t>
  </si>
  <si>
    <t>e-46334/PS.04.06</t>
  </si>
  <si>
    <t>Permintaan Pemenuhan Tanggal Operasi Komersial Fasilitas Baru yang Dijadwalkan untuk Paket Pekerjaan Pertama</t>
  </si>
  <si>
    <t>Tindaklanjut status Project TOK April</t>
  </si>
  <si>
    <t>ABJ/DIR/EKS/03.25/0216</t>
  </si>
  <si>
    <t>Balai Besar Wilayah Sungai Ciliwung Cisadane</t>
  </si>
  <si>
    <t>Pemberitahuan Kegiatan Wash Out/Penyaluran Air Bersih</t>
  </si>
  <si>
    <t>ABJ/DIR/EKS/03.25/0217</t>
  </si>
  <si>
    <t xml:space="preserve">Usulan Pengujian Kualitas Air Baku dan Air Curah di Laboratorium ABJ </t>
  </si>
  <si>
    <t>ABJ/DIR/EKS/03.25/0218</t>
  </si>
  <si>
    <t>Penyerahan Jaminan Pelaksanaan Tahap II Menurut Pasal 6.3 Perjanjian Greenfield</t>
  </si>
  <si>
    <t>ABJ/DIR/EKS/03.25/0219</t>
  </si>
  <si>
    <t>Update Informasi Mengenai Pelaksanaan Pekerjaan IBP Halim – SPAM Jatiluhur Hilir</t>
  </si>
  <si>
    <t>ABJ/DIR/EKS/03.25/0220</t>
  </si>
  <si>
    <t xml:space="preserve">Penyampaian Daftar Aset Fasilitas Produksi Baru </t>
  </si>
  <si>
    <t>ABJ/DIR/EKS/03.25/0221</t>
  </si>
  <si>
    <t>Back up back date 2</t>
  </si>
  <si>
    <t>ABJ/DIR/EKS/03.25/0222</t>
  </si>
  <si>
    <t>Back up back date 3</t>
  </si>
  <si>
    <t>ABJ/DIR/EKS/03.25/0223</t>
  </si>
  <si>
    <t>Back up back date 4</t>
  </si>
  <si>
    <t>ABJ/DIR/EKS/03.25/0224</t>
  </si>
  <si>
    <t>Penyampaian Dokumen Rencana Pelatihan Fasilitas Distribusi Baru</t>
  </si>
  <si>
    <t>ABJ/DIR/EKS/03.25/0225</t>
  </si>
  <si>
    <t>Pemberitahuan Uji Komisioning SPAM Jatiluhur Hilir – Program: A2 – BKT DN15000 (Segmen 1.b), PC 055 EZ 01, PC 055 EZ 03, PC 055 EZ 03 Satlement, PC 055 EZ 05, PC 055 EZ 07, PC 150 EZ 01, dan PC 150 EZ 02</t>
  </si>
  <si>
    <t>ABJ/DIR/EKS/03.25/0226</t>
  </si>
  <si>
    <t>Penyampaian Informasi Perkembangan Proyek Greenfiled – SPAM Jatiluhur Hilir</t>
  </si>
  <si>
    <t>ABJ/DIR/EKS/03.25/0227</t>
  </si>
  <si>
    <t>Pemberitahuan Uji Komisioning SPAM Buaran III Hilir – Infil 162 Bhexman (Cipayung) dan Infil 162 Manunggal 1A</t>
  </si>
  <si>
    <t>ABJ/DIR/EKS/03.25/0228</t>
  </si>
  <si>
    <t>Penyerahan Dokumen Asuransi</t>
  </si>
  <si>
    <t>ABJ/DIR/EKS/03.25/0229</t>
  </si>
  <si>
    <t>Undangan Pelaksanaan Uji Komisioning Proyek SPAM Buaran 3 Hulu – IPA Buaran 3</t>
  </si>
  <si>
    <t>ABJ/DIR/EKS/03.25/0230</t>
  </si>
  <si>
    <t>Dismantling Joint DN 600 IBP Halim</t>
  </si>
  <si>
    <t>ABJ/DIR/SCM/04.25/0231</t>
  </si>
  <si>
    <t>Tirta Traya Cisadane</t>
  </si>
  <si>
    <t>Berita Acara Pinjam Pakai</t>
  </si>
  <si>
    <t>ABJ/DIR/EKS/04.25/0232</t>
  </si>
  <si>
    <t>Undangan Uji Komisioning IPA Buaran 3</t>
  </si>
  <si>
    <t>ABJ/DIR/EKS/04.25/0233</t>
  </si>
  <si>
    <t>Penyampaian Laporan Penyelesaian Uji Komisioning Project Greenfield - SPAM Jatiluhur Hilir PC 150 EZ 4,5,6 dan PC 147 EZ 2</t>
  </si>
  <si>
    <t>ABJ/DIR/EKS/04.25/0234</t>
  </si>
  <si>
    <t>Penyampaian Laporan Penyelesaian Uji Komisioning Project Greenfield - SPAM Buaran 3 Hilir PC 162 Bhexman (Cipayung) dan PC 162 Manunggal 1A</t>
  </si>
  <si>
    <t>ABJ/DIR/EKS/04.25/0235</t>
  </si>
  <si>
    <t>Pengiriman Shop Drawing Cyclical 2025 Program 45104</t>
  </si>
  <si>
    <t>ABJ/DIR/EKS/04.25/0236</t>
  </si>
  <si>
    <t>Tanggapan atas Surat PAM JAYA No. e-45992/PP.01.04 Tentang Sanksi Denda atas Kegagalan Kinerja Periode Bulan Februari 2025</t>
  </si>
  <si>
    <t>ABJ/DIR/EKS/04.25/0237</t>
  </si>
  <si>
    <t>Pembaharuan DED dan RAB Perluasan Jaringan Untuk Sambungan Baru PT Lumas Jaya Industri &amp; PT Honda Mugen</t>
  </si>
  <si>
    <t>ABJ/DIR/EKS/04.25/0238</t>
  </si>
  <si>
    <t>Pembaharuan Kedua Desain Akhir Proyek Pipa Trunk Main SPAM Pesanggrahan Hilir – Tahap Pertama</t>
  </si>
  <si>
    <t>ABJ/DIR/EKS/04.25/0239</t>
  </si>
  <si>
    <t>Pembaharuan Kedua Desain Akhir Proyek Pipa Trunk Main SPAM Buaran 3 Hilir – Jalur P1A (Pahlawan Revolusi)</t>
  </si>
  <si>
    <t>ABJ/DIR/EKS/04.25/0240</t>
  </si>
  <si>
    <t>Pembaharuan RAB Untuk 3 Lokasi Koneksi BV Wilayah Timur – Barat</t>
  </si>
  <si>
    <t>ABJ/DIR/EKS/04.25/0241</t>
  </si>
  <si>
    <t>Tagihan Air Curah Periode Maret 2025</t>
  </si>
  <si>
    <t>ABJ/DIR/EKS/04.25/0242</t>
  </si>
  <si>
    <t>Penyampaian Dokumen Pendukung Program Konstruksi SPAM Jatiluhur Hilir – Trunk Main B2 Kelapa Gading, B3 Rawamangun dan Jl. Rorotan 1-Al Wathoniyah</t>
  </si>
  <si>
    <t>ABJ/DIR/EKS/04.25/0243</t>
  </si>
  <si>
    <t>Informasi Panduan Laporan Progres Proyek</t>
  </si>
  <si>
    <t>ABJ/DIR/EKS/04.25/0244</t>
  </si>
  <si>
    <t>Tindak Lanjut Hasil Inspeksi Perawatan Alat Intake Banjir Kanal Barat</t>
  </si>
  <si>
    <t>0005/AAJ/EKS//IV/2025</t>
  </si>
  <si>
    <t>Bank Danamon</t>
  </si>
  <si>
    <t>Perpanjangan Pinjaman (Roll Over)</t>
  </si>
  <si>
    <t>ABJ/DIR/EKS/04.25/0245</t>
  </si>
  <si>
    <t>Penyampaian Laporan Pengawasan dan Laporan Perkembangan Proyek Kuartal 1 Tahun 2025</t>
  </si>
  <si>
    <t>0006/AAJ/EKS//IV/2025</t>
  </si>
  <si>
    <t xml:space="preserve">Perpanjangan Roll Over Pinjaman </t>
  </si>
  <si>
    <t>ABJ/DIR/EKS/04.25/0246</t>
  </si>
  <si>
    <t>DED dan RAB Perluasan Jaringan Untuk 9 Lokasi Infill Ad hoc Sambungan Baru Proyek SPAM Jatiluhur Hilir dan SPAM Karian Serpong Hilir</t>
  </si>
  <si>
    <t>ABJ/DIR/EKS/04.25/0247</t>
  </si>
  <si>
    <t xml:space="preserve">Penyampaian Salinan Asli Polis Asuransi </t>
  </si>
  <si>
    <t>ABJ/DIR/EKS/04.25/0248</t>
  </si>
  <si>
    <t>Tanggapan Permintaan Mobilisasi Konsultan Manajemen Konstruksi</t>
  </si>
  <si>
    <t>ABJ/DIR/EKS/04.25/0249</t>
  </si>
  <si>
    <t>Pelaksanaan Pengawasan BLLS ke Proyek SPAM Buaran III Hulu</t>
  </si>
  <si>
    <t>ABJ/DIR/EKS/04.25/0250</t>
  </si>
  <si>
    <t>Tanggapan Permintaan Banding Konsultan Manajemen Konstruksi</t>
  </si>
  <si>
    <t>ABJ/DIR/EKS/04.25/0251</t>
  </si>
  <si>
    <t>Pengiriman Ke-13 Tanggapan Atas Hasil Review PAM dan KPI Terhadap Dokumen Desain Akhir Program Rehabilitasi Proyek Brownfield Tahun 2025</t>
  </si>
  <si>
    <t>ABJ/DIR/EKS/04.25/0252</t>
  </si>
  <si>
    <t>Laporan Bulanan Kualitas Air Baku dan Air Curah Periode Maret 2025</t>
  </si>
  <si>
    <t>ABJ/DIR/EKS/04.25/0253</t>
  </si>
  <si>
    <t>Pengiriman Risalah Rapat Kick Off Meeting Program Rehabilitasi Periode 24-30 Maret 2025</t>
  </si>
  <si>
    <t>ABJ/DIR/SCM/04.25/0254</t>
  </si>
  <si>
    <t>PT Indomobil Bussan Trucking (Indopenske)</t>
  </si>
  <si>
    <t>Jasa Penyewaan Kendaraan - Periode 1 Mei 2025- 30 April 2026</t>
  </si>
  <si>
    <t>ABJ/DIR/SCM/04.25/0255</t>
  </si>
  <si>
    <t xml:space="preserve"> PT CSM Corporatama (Indorent)</t>
  </si>
  <si>
    <t>ABJ/DIR/EKS/04.25/0256</t>
  </si>
  <si>
    <t xml:space="preserve">Tindak lanjut Re Setting terhadap 4 Unit meter Air Curah di IPA Pejompongan 2 </t>
  </si>
  <si>
    <t>0007/AAJ/EKS//IV/2025</t>
  </si>
  <si>
    <t>Permohonan Perpanjangan Jangka Waktu Fasilitas Kredit Berjangka</t>
  </si>
  <si>
    <t>Corfin</t>
  </si>
  <si>
    <t>Patria</t>
  </si>
  <si>
    <t>ABJ/DIR/EKS/04.25/0257</t>
  </si>
  <si>
    <t>Penyampaian Dokumen Pendukung Program Konstruksi SPAM Jatiluhur Hilir Untuk 7 Program</t>
  </si>
  <si>
    <t>ABJ/DIR/EKS/04.25/0258</t>
  </si>
  <si>
    <t>DED dan RAB Perluasan Jaringan Untuk Infill Adhoc Sambungan Baru Marullah Martauli (Sekda)</t>
  </si>
  <si>
    <t>ABJ/DIR/EKS/04.25/0259</t>
  </si>
  <si>
    <t>Perhitungan Bobot dan Periode Pelaporan Progres Proyek</t>
  </si>
  <si>
    <t>ABJ/DIR/EKS/04.25/0260</t>
  </si>
  <si>
    <t>RAB Tambahan Pompa IBP Halim</t>
  </si>
  <si>
    <t>ABJ/DIR/EKS/04.25/0261</t>
  </si>
  <si>
    <t>ABJ/DIR/EKS/04.25/0262</t>
  </si>
  <si>
    <t>ABJ/DIR/EKS/04.25/0263</t>
  </si>
  <si>
    <t>ABJ/DIR/EKS/04.25/0264</t>
  </si>
  <si>
    <t>ABJ/DIR/EKS/04.25/0265</t>
  </si>
  <si>
    <t>ABJ/DIR/EKS/04.25/0266</t>
  </si>
  <si>
    <t>ABJ/DIR/EKS/04.25/0267</t>
  </si>
  <si>
    <t>ABJ/DIR/EKS/04.25/0268</t>
  </si>
  <si>
    <t>ABJ/DIR/EKS/04.25/0269</t>
  </si>
  <si>
    <t>ABJ/DIR/EKS/04.25/0270</t>
  </si>
  <si>
    <t>ABJ/DIR/EKS/04.25/0271</t>
  </si>
  <si>
    <t>ABJ/DIR/EKS/04.25/0272</t>
  </si>
  <si>
    <t>ABJ/DIR/EKS/04.25/0273</t>
  </si>
  <si>
    <t>ABJ/DIR/SCM/04.25/0274</t>
  </si>
  <si>
    <t>ABJ/DIR/EKS/04.25/0275</t>
  </si>
  <si>
    <t>ABJ/DIR/EKS/04.25/0276</t>
  </si>
  <si>
    <t>ABJ/DIR/EKS/04.25/0277</t>
  </si>
  <si>
    <t>ABJ/DIR/EKS/04.25/0278</t>
  </si>
  <si>
    <t>ABJ/DIR/EKS/04.25/0279</t>
  </si>
  <si>
    <t>ABJ/DIR/EKS/04.25/0280</t>
  </si>
  <si>
    <t>ABJ/DIR/EKS/04.25/0281</t>
  </si>
  <si>
    <t>ABJ/DIR/EKS/04.25/0282</t>
  </si>
  <si>
    <t>ABJ/DIR/EKS/04.25/0283</t>
  </si>
  <si>
    <t>ABJ/DIR/EKS/04.25/0284</t>
  </si>
  <si>
    <t>ABJ/DIR/EKS/04.25/0285</t>
  </si>
  <si>
    <t>ABJ/DIR/EKS/04.25/0286</t>
  </si>
  <si>
    <t>ABJ/DIR/EKS/04.25/0287</t>
  </si>
  <si>
    <t>ABJ/DIR/EKS/04.25/0288</t>
  </si>
  <si>
    <t>ABJ/DIR/EKS/04.25/0289</t>
  </si>
  <si>
    <t>ABJ/DIR/EKS/04.25/0290</t>
  </si>
  <si>
    <t>ABJ/DIR/EKS/04.25/0291</t>
  </si>
  <si>
    <t>0008/AAJ/EKS//IV/2025</t>
  </si>
  <si>
    <t>0009/AAJ/EKS//IV/2025</t>
  </si>
  <si>
    <t>0010/AAJ/EKS//IV/2025</t>
  </si>
  <si>
    <t>ABJ/DIR/EKS/04.25/0292</t>
  </si>
  <si>
    <t>ABJ/DIR/EKS/04.25/0293</t>
  </si>
  <si>
    <t>ABJ/DIR/SCM/04.25/0294</t>
  </si>
  <si>
    <t>ABJ/DIR/EKS/04.25/0295</t>
  </si>
  <si>
    <t>ABJ/DIR/EKS/04.25/0296</t>
  </si>
  <si>
    <t>ABJ/DIR/EKS/04.25/0297</t>
  </si>
  <si>
    <t>ABJ/DIR/EKS/04.25/0298</t>
  </si>
  <si>
    <t>ABJ/DIR/EKS/04.25/0299</t>
  </si>
  <si>
    <t>ABJ/DIR/EKS/04.25/0300</t>
  </si>
  <si>
    <t>ABJ/DIR/EKS/04.25/0301</t>
  </si>
  <si>
    <t>ABJ/DIR/EKS/04.25/0302</t>
  </si>
  <si>
    <t>ABJ/DIR/EKS/05.25/0303</t>
  </si>
  <si>
    <t>ABJ/DIR/EKS/05.25/0304</t>
  </si>
  <si>
    <t>ABJ/DIR/EKS/05.25/0305</t>
  </si>
  <si>
    <t>ABJ/DIR/EKS/05.25/0306</t>
  </si>
  <si>
    <t>ABJ/DIR/EKS/05.25/0307</t>
  </si>
  <si>
    <t>ABJ/DIR/EKS/05.25/0308</t>
  </si>
  <si>
    <t>ABJ/DIR/EKS/05.25/0309</t>
  </si>
  <si>
    <t>ABJ/DIR/EKS/05.25/0310</t>
  </si>
  <si>
    <t>ABJ/DIR/EKS/05.25/0311</t>
  </si>
  <si>
    <t>ABJ/DIR/EKS/05.25/0312</t>
  </si>
  <si>
    <t>ABJ/DIR/EKS/05.25/0313</t>
  </si>
  <si>
    <t>ABJ/DIR/EKS/05.25/0314</t>
  </si>
  <si>
    <t>ABJ/DIR/EKS/05.25/0315</t>
  </si>
  <si>
    <t>ABJ/DIR/EKS/05.25/0316</t>
  </si>
  <si>
    <t>ABJ/DIR/EKS/05.25/0317</t>
  </si>
  <si>
    <t>ABJ/DIR/EKS/05.25/0318</t>
  </si>
  <si>
    <t>ABJ/DIR/EKS/05.25/0319</t>
  </si>
  <si>
    <t>ABJ/DIR/EKS/05.25/0320</t>
  </si>
  <si>
    <t>ABJ/DIR/EKS/05.25/0321</t>
  </si>
  <si>
    <t>0011/AAJ/EKS//V/2025</t>
  </si>
  <si>
    <t>ABJ/DIR/EKS/05.25/0322</t>
  </si>
  <si>
    <t>ABJ/DIR/EKS/05.25/0323</t>
  </si>
  <si>
    <t>ABJ/DIR/EKS/05.25/0324</t>
  </si>
  <si>
    <t>ABJ/DIR/EKS/05.25/0325</t>
  </si>
  <si>
    <t>ABJ/DIR/EKS/05.25/0326</t>
  </si>
  <si>
    <t>ABJ/DIR/EKS/05.25/0327</t>
  </si>
  <si>
    <t>Pembaharuan Rencana Anggaran Biaya (“RAB”) SPAM Jatiluhur Hilir Biaya Persiapan – Konsultan Pengawas Independen 2025-2027</t>
  </si>
  <si>
    <t>Permintaan Konfirmasi Terkait Perbedaan Besaran Tagihan Ganti Rugi Kerusakan Pipa Kalimalang</t>
  </si>
  <si>
    <t>Pengiriman Risalah Rapat Kick Off Meeting Program Rehabilitasi Periode 7-13 April 2025</t>
  </si>
  <si>
    <t>Pemberitahuan Jadwal Rencana Kerja Lanjutan Pemasangan Pipa Buaran 3 Hulu.</t>
  </si>
  <si>
    <t>Kepala Dinas Bina Marga dan Sumber Daya Air Pemerintah Kota Bekasi</t>
  </si>
  <si>
    <t>Pemberitahuan Jadwal Rencana Kerja Lanjutan Pemasangan Pipa Buaran 3 Hulu</t>
  </si>
  <si>
    <t>KAP Liana Ramon Xenia &amp; Rekan (member of Deloitte)</t>
  </si>
  <si>
    <t>Communication for Reclassification</t>
  </si>
  <si>
    <t>Penyampaian Jadwal Proyek Greenfield dan Proyek Brownfield</t>
  </si>
  <si>
    <t>PT. Bestindo Putra Mandiri (BPM)</t>
  </si>
  <si>
    <t xml:space="preserve">Permintaan Jaminan Uang Muka </t>
  </si>
  <si>
    <t>Penyampaian Polis Asuransi</t>
  </si>
  <si>
    <t xml:space="preserve">PT. Troy Puri Sakti </t>
  </si>
  <si>
    <t>Amandemen Jasa Pengamanan ABJ  Periode 01 April 2025 - 30 Juni 2025</t>
  </si>
  <si>
    <t>Permohonan Pemakaian Air PAM JAYA untuk Flushing Pipa SPAM Buaran 3 Hilir Program  P2</t>
  </si>
  <si>
    <t>Pemberitahuan Uji Komisioning SPAM Buaran 3 Hilir – Trunk Main P1 dan P2</t>
  </si>
  <si>
    <t xml:space="preserve">Tanggapan Atas Surat PAM JAYA No. e-45991/PP.02.04 perihal Penyampaian Hasil Inspeksi Aset dan Peralatan di IPA Buaran </t>
  </si>
  <si>
    <t>TTC</t>
  </si>
  <si>
    <t xml:space="preserve">Berita Acara Pengembalian Aset </t>
  </si>
  <si>
    <t>Lab</t>
  </si>
  <si>
    <t>Penyerahan Perpanjangan Bank Garansi Jaminan Pengoperasian dan Pemeliharaan berdasarkan Perjanjian Brownfield periode 3 Mei 2025 - 3 Mei 2026</t>
  </si>
  <si>
    <t>Penyerahan Bank Garansi Jaminan Pelaksanaan Tahap II berdasarkan Perjanjian Greenfield</t>
  </si>
  <si>
    <t>Pengiriman Ke-14 Tanggapan Atas Hasil Review PAM dan KPI Terhadap Dokumen Desain Akhir Program Rehabilitasi Proyek Brownfield Tahun 2025</t>
  </si>
  <si>
    <t>Pemberitahuan Uji Komisioning SPAM Jatiluhur Hilir – Upgrade Pumping CDC</t>
  </si>
  <si>
    <t>Pengiriman Shop Drawing Cyclical 2025 Program 45106, 45107, 45108, 45113, 45118, 45120, 45125, 45133, 45139, 45141, 45153, 45157</t>
  </si>
  <si>
    <t>untuk back date 1</t>
  </si>
  <si>
    <t>Denda Kegagalan Tanggal Operasi Komersial (TOK)</t>
  </si>
  <si>
    <t xml:space="preserve">Surat Peringatan ke-2 Keterlambatan P1 dan P2 </t>
  </si>
  <si>
    <t>Teguran ke-2 Keterlambatan PC 55 dan PC 150</t>
  </si>
  <si>
    <t>Penyampaian Penjelasan Metode Desinfeksi untuk Pipa SPAM Buaran 3 Hilir - Program  P1 dan P2</t>
  </si>
  <si>
    <t>Penyampaian Kenaikan Tarif Air Curah Sesuai Lampiran 14 A&amp;R Brownfield</t>
  </si>
  <si>
    <t>Penyampaian Jadwal Sisa Pekerjaan Proyek Greenfield Setelah TOK April 2025</t>
  </si>
  <si>
    <t>Pembaruan Dokumen Hak Akses Pihak Berwenang PAM JAYA dan KPI</t>
  </si>
  <si>
    <t>Laporan Akhir Pekerjaan Survey Bangunan Non Pelanggan</t>
  </si>
  <si>
    <t xml:space="preserve">Tanggapan atas Surat PAM JAYA PJ e-45877/PP.01.02 </t>
  </si>
  <si>
    <t>Tanggapan atas Surat PAM JAYA Nomor e-46859/PS.04.03 Perihal Pemenuhan Monitoring Risk Register ABJ Periode Desember 2024 – Februari 2025</t>
  </si>
  <si>
    <t>surat permohononan penurunan pokok pinjaman</t>
  </si>
  <si>
    <t>Tommy</t>
  </si>
  <si>
    <t>Rollover Pinjaman atas Fasilitas Kredit Berjangka</t>
  </si>
  <si>
    <t>Pelunasan atas Loan Kredit Berjangka</t>
  </si>
  <si>
    <t>Permohonan Ijin Testpit di Area IPA Pulogadung - B3 Rawamangun</t>
  </si>
  <si>
    <t>Pembaruan Dokumen Hak Akses Pihak Berwenang PAM JAYA</t>
  </si>
  <si>
    <t xml:space="preserve"> PT. Samoa Bersaudara Abadi</t>
  </si>
  <si>
    <t xml:space="preserve"> Jasa Pengangkutan Sampah ABJ Periode 01 Mei 2025 - 30 April 2026</t>
  </si>
  <si>
    <t>Laporan Harian, Mingguan, dan Bulanan Kegiatan Proyek SPAM Buaran 3 Hulu Periode Maret 2025</t>
  </si>
  <si>
    <t>DED dan RAB Perluasan Jaringan Untuk 3 Lokasi Infill Ad hoc Sambungan Baru Proyek SPAM Jatiluhur Hilir dan SPAM Karian Serpong Hilir</t>
  </si>
  <si>
    <t>Pengiriman Shop Drawing Cyclical 2025 Program 45231</t>
  </si>
  <si>
    <t>Permohonan Bantuan Fasilitasi Terkait Penyerahan Laporan Penilaian Keselamatan (Safety Assessment Report) dan Rencana Teknis Pemantauan (Technical Scheme For Monitoring) ke PT KCIC</t>
  </si>
  <si>
    <t>Desain Akhir SPAM Buaran 3 Hilir PC 161 – Tahap Kedua</t>
  </si>
  <si>
    <t>Pengiriman Risalah Rapat Kick Off Meeting Program Rehabilitasi Periode 14-20 April 2025 dan 21-27 April 2025</t>
  </si>
  <si>
    <t xml:space="preserve">Penyampaian Laporan Keuangan Unaudited </t>
  </si>
  <si>
    <t>Penyampaian Dokumen Pendukung Program Konstruksi SPAM Karian Serpong Hilir Untuk 11 Program</t>
  </si>
  <si>
    <t>Pengiriman Ke-15 Tanggapan Atas Hasil Review PAM dan KPI Terhadap Dokumen Desain Akhir Program Rehabilitasi Proyek Brownfield Tahun 2025</t>
  </si>
  <si>
    <t>Perawatan Peralatan Produksi IPA Buaran (pulsator no 2 IPA Buaran 1)</t>
  </si>
  <si>
    <t>Penyampaian Jadwal Kegiatan 90 Hari Setelah TOK April 2025 – SPAM Hilir</t>
  </si>
  <si>
    <t>Persetujuan PAM JAYA Pemasangan DOP</t>
  </si>
  <si>
    <t>KPP Setia Budi Kuningan Jakarta</t>
  </si>
  <si>
    <t>Pendampingan AR terkait dengan permasalahan Coretax</t>
  </si>
  <si>
    <t>Tagihan Air Curah Perjanjian Brownfield - Periode April 2025</t>
  </si>
  <si>
    <t>Pelaksanaan Pekerjaan Proyek SPAM Buaran 3 Hulu Pasca TOK 5 April 2025</t>
  </si>
  <si>
    <t xml:space="preserve"> PT. Putra Sugapa Bersaudara</t>
  </si>
  <si>
    <t xml:space="preserve">Jasa Pengangkutan Lumpur ABJ Periode 01 Mei 2025 - 30 April 2026 </t>
  </si>
  <si>
    <t>Pemberitahuan Uji Pengoperasian Program Rehabilitasi 45139</t>
  </si>
  <si>
    <t>Tagihan Air Curah Perjanjian Greenfield - Periode April 2025</t>
  </si>
  <si>
    <t xml:space="preserve">Pemberitahuan Terkait Pekerjaan Pemeliharaan Peralatan IPA Pejompongan 2 - 2025 Pengurasan Pulsator No 2 dan Pelaksanaan Program Cyclical Maintenance 2025 Program 45414 Pembuatan Lubang &amp; Pemasangan Klem Pipa Difuser (Pulsator) </t>
  </si>
  <si>
    <t>Laporan Bulanan Kualitas Air Baku dan Air Curah Periode April 2025</t>
  </si>
  <si>
    <t>Permintaan Pemindahan Aset Terdahulu Terkait Pekerjaan Rehabilitasi Periode Tahun 2023 dan 2024 – Tahap 2</t>
  </si>
  <si>
    <t>Penyampaian Laporan Penyelesaian Uji Komisioning Project Greenfield - SPAM Buaran Jatiluhur Hilir – Trunk Main P1 dan P2</t>
  </si>
  <si>
    <t>Pemberitahuan Kegiatan Pekerjaan Rehabilitasi Jalan dan Pagar IPA Pejompongan 1 &amp; Intake 1 (45313) dan Kebutuhan untuk Sosialiasi ke Warga</t>
  </si>
  <si>
    <t>Teguran Terkait Indikasi Pelanggaran Hukum oleh Sub Kontraktor</t>
  </si>
  <si>
    <t>Tanggapan atas Surat PAM JAYA No: e-48161/PP.01.02 Terkait Teguran Indikasi    Pelanggaran Hukum oleh Subkontraktor ABJ</t>
  </si>
  <si>
    <t>Roll Over Pinjaman atas Fasilitas Kredit Berjangka</t>
  </si>
  <si>
    <t>Penyampaian Proposal Modifikasi SPAM Karian Serpong Hilir – Kamal Muara</t>
  </si>
  <si>
    <t>Penyampaian Laporan Penyelesaian Uji Komisioning Project Greenfield - SPAM Jatiluhur Hilir – PC 055 EZ 1, 2, 3C, 6, 7 dan A2 - BKT DN1500 (Segmen 1.b Pondok Kopi- Rd Inten)</t>
  </si>
  <si>
    <t>Pembaharuan DED dan RAB Perluasan Jaringan Untuk Sambungan Langsung – Master Meter Sardi Ksm Pesanggrahan</t>
  </si>
  <si>
    <t>Laporan Bulanan PT Air Bersih Jakarta Periode April 2025</t>
  </si>
  <si>
    <t>Pembaharuan DED dan RAB Master Meter Syamsudin dan Master Meter Hasnawati, Kalo, dan Sudirman</t>
  </si>
  <si>
    <t>Tindak Lanjut Permintaan ABJ atas Pemindahan Aset Terdahulu Terkait Pekerjaan Rehabilitasi Periode Tahun 2023 dan 2024 – IPA Buaran</t>
  </si>
  <si>
    <t>IPA Buaran</t>
  </si>
  <si>
    <t>Polis Asuransi</t>
  </si>
  <si>
    <t>Flushing</t>
  </si>
  <si>
    <t>Hesty</t>
  </si>
  <si>
    <t>SRT-174/INFRAS/KPI-SPAM-JAKARTA/04/2025</t>
  </si>
  <si>
    <t>600/017/BA/IV/2025/DBMSDA.PRJRT</t>
  </si>
  <si>
    <t>563/S/DIR/ABJ/IV/2025</t>
  </si>
  <si>
    <t>e-47025/PS.04.06</t>
  </si>
  <si>
    <t>SRT-158/INFRAS/KPI-SPAM-JAKARTA/04/2025</t>
  </si>
  <si>
    <t>SRT-189/INFRAS/KPI-SPAM-JAKARTA/04/2025</t>
  </si>
  <si>
    <t>SRT-190/INFRAS/KPI-SPAM-JAKARTA/04/2025</t>
  </si>
  <si>
    <t>e-47535/PM.02.03</t>
  </si>
  <si>
    <t xml:space="preserve">e-47023/PS.04.06 </t>
  </si>
  <si>
    <t>SRT-192/INFRAS/KPI-SPAM-JAKARTA/04/2025</t>
  </si>
  <si>
    <t>e-47589/KU.01.08</t>
  </si>
  <si>
    <t>e-47590/KU.01.08</t>
  </si>
  <si>
    <t>599/S/DIR/ABJ/IV/2025</t>
  </si>
  <si>
    <t>e-48249/PS.00.04</t>
  </si>
  <si>
    <t>e-48160/PP.01.02</t>
  </si>
  <si>
    <t>e-48021/PP.00.02</t>
  </si>
  <si>
    <t>e-48024/PM.02.03</t>
  </si>
  <si>
    <t>1457/PS.04.02/EKST/V/2025</t>
  </si>
  <si>
    <t>Penyampaian Laporan Bulanan Periode Maret 2025 Konsultan Pengawas Independen Sistem Penyediaan Air Minum DKI Jakarta</t>
  </si>
  <si>
    <t>Penyampaian Laporan bulanan Maret</t>
  </si>
  <si>
    <t>Dinas Bina Marga dan Sumber Daya Air Pemkot Bekasi</t>
  </si>
  <si>
    <t>Berita Acara Rapat SPAM Buaran 3 (Kalimati) tanggal 21 April 2025</t>
  </si>
  <si>
    <t>Berita Acara/Risalah Rapat Rapat SPAM Buaran 3 (Kalimati)</t>
  </si>
  <si>
    <t>Konfirmasi Permintaan Jaminan Uang Muka</t>
  </si>
  <si>
    <t>Permintaan Jaminan Uang Muka</t>
  </si>
  <si>
    <t>Arie</t>
  </si>
  <si>
    <t>Tanggapan atas Surat ABJ No.: ABJ/ DIR/EKS/03.25/0149 Perihal  Tanggapan Surat PAM JAYA  e-40783.KM.03.04</t>
  </si>
  <si>
    <t>PAM JAYA menyetujui pengecualian denda kegagalan kinerja yang diajukan oleh ABJ dikarenakan selama pelaksanaan Penggantian Pressure Transmitter tidak terjadi insiden gangguan operasional</t>
  </si>
  <si>
    <t>Hasil Uji Komisioning 4 Lokasi Proyek SPAM Jatiluhur Hilir - PC 147 EZ 02, PC 150 EZ 04, PC 150 EZ 05, dan PC 150 EZ 06</t>
  </si>
  <si>
    <t>Hasil uji komisioning telah sesuai</t>
  </si>
  <si>
    <t>Kelengkapan Persyaratan Pasokan Air Minum Curah oleh ABJ</t>
  </si>
  <si>
    <t>Peringatan KPI kepada ABJ untuk menyediakan air minum kepada PAM JAYA project B3 Hulu</t>
  </si>
  <si>
    <t>Alur Proses Modifikasi FPB Terhadap Lampiran 25 A&amp;R Greenfield dan Beberapa Persyaratan Ketentuan Yang Harus Dipenuhi</t>
  </si>
  <si>
    <t>KPI menyampaikan alur proses B3 Hulu</t>
  </si>
  <si>
    <t>Alur Proses B3 Hulu</t>
  </si>
  <si>
    <t>Permohonan Pembuatan Desain Akhir  Pekerjaan Greenfield Infill Sambungan  Baru Meter Besar Di wilayah Regional  Barat - Selatan</t>
  </si>
  <si>
    <t>Pemasangan jaringan pipa sambungan pelanggan baru Unit Meter Besar</t>
  </si>
  <si>
    <t>Tanggapan atas Surat ABJ No. ABJ/ DIR/EKS/11.24/0974 Perihal Penyampaian Kembali Kondisi Struktur Reservoir IPA Pejompongan 2</t>
  </si>
  <si>
    <t>Dalam hal ABJ tidak mencapai kualitas, kuantitas, dan kontinuitas IPA Pejompongan 2, maka ABJ tetap akan dikenakan denda kegagalan kinerja</t>
  </si>
  <si>
    <t>Reservoir PJP2</t>
  </si>
  <si>
    <t>Penyampaian Laporan Bulanan Periode Oktober 2024 Konsultan Pengawas Independen Sistem Penyediaan Air Minum DKI Jakarta - Revisi 02</t>
  </si>
  <si>
    <t>Penyampaian Laporan Oktober 2024</t>
  </si>
  <si>
    <t xml:space="preserve">Permohonan Pembayaran atas Pemanfaatan Lahan untuk Penempatan Jaringan Pipa Air Minum Crossing 5 Titik (KM 02+200 KM 05+200 KM 10+200 KM 06+00 KM 12+00) Ruas Tol Jagorawi
</t>
  </si>
  <si>
    <t>Agar ABJ melakukan pembayaran atas Surat PT Jasa Marga Related Business dan menyampaikan bukti pembayaran.</t>
  </si>
  <si>
    <t>Penyampaian alur proses B3 Hulu</t>
  </si>
  <si>
    <t>Alur PKS</t>
  </si>
  <si>
    <t>Permohonan Pembayaran atas Jasa Pekerjaan Teknis pada Area PT Kereta Api Indonesia</t>
  </si>
  <si>
    <t>PAM JAYA meminta kepada ABJ untuk sebagai berikut:
a. Melakukan pembayaran atas Surat PT KAI sebagaimana yang telah disepakati sebelumnya pada risalah rapat 13 Maret; dan
b. Menyampaikan bukti pembayaran</t>
  </si>
  <si>
    <t>Safety Assesment Report dan Technical Scheme Monitoring ke ABJ</t>
  </si>
  <si>
    <t>Penyampaian Safety Assesment Report dan Technical Scheme Monitoring</t>
  </si>
  <si>
    <t>Permintaan Pelaksanaan Knowledge Transfer melalui Praktek kepada Personel PAM Jaya</t>
  </si>
  <si>
    <t>Transfer Knowledge</t>
  </si>
  <si>
    <t>Teguran atas Peringatan 1 Dinas Bina Marga kepada PAM JAYA terhadap Legalitas IPPJU dan Implementasi K3 pada Pelaksanaan Pekerjaan Penempatan Jaringan Utilitas Pipa Air Bersih</t>
  </si>
  <si>
    <t>Meninjau seluruh work permit untuk memastikan penerapan K3 dan menyampaikan bukti maksimal 7 hari sejak surat diterima</t>
  </si>
  <si>
    <t>Tanggapan Desain Akhir Pekerjaan  Greenfield Infill di Area eks Master Meter</t>
  </si>
  <si>
    <t>Agar ABJ memberitahukan informasi apabila terdapat perubahan pelaksanaan pekerjaan di lapangan dengan melampirkan dokumen pendukung; dan menyampaikan dokumen yang dibutuhkan untuk pelaksanaan Kick-Off Meeting antara PAM JAYA, ABJ, dan KPI</t>
  </si>
  <si>
    <t xml:space="preserve">Permohonan Pekerjaan Greenfield Infill  Sambungan Baru Di wilayah Regional  Timur, Pusat, dan Barat - Selatan </t>
  </si>
  <si>
    <t>ABJ diminta untuk melakukan survey lapangan bersama dengan PAM JAYA dan KPI, disertai dengan penyelarasan lokasi permohonan sambungan pelanggan baru dengan Desain Akhir Sub Proyek JDU - JDB - JDL PA / PC yang sudah ada</t>
  </si>
  <si>
    <t>Tanggapan atas Surat ABJ terkait Sanksi Denda  atas Kegagalan Kinerja Periode Tahun 2024</t>
  </si>
  <si>
    <t>PAM JAYA meminta kepada ABJ untuk menyampaikan perhitungan proporsi penyebab kegagalan kinerja di IPA Pejompongan 2 pada periode bulan Agustus 2024 selambatlambatnya 10 hari kalender sejak surat ini diterima.</t>
  </si>
  <si>
    <t>ABJ/DIR/EKS/05.25/0328</t>
  </si>
  <si>
    <t>ABJ/DIR/EKS/05.25/0329</t>
  </si>
  <si>
    <t>ABJ/DIR/EKS/05.25/0330</t>
  </si>
  <si>
    <t>ABJ/DIR/EKS/05.25/0331</t>
  </si>
  <si>
    <t>ABJ/DIR/EKS/05.25/0332</t>
  </si>
  <si>
    <t>ABJ/DIR/EKS/05.25/0333</t>
  </si>
  <si>
    <t>ABJ/DIR/EKS/05.25/0334</t>
  </si>
  <si>
    <t>ABJ/DIR/EKS/05.25/0335</t>
  </si>
  <si>
    <t>ABJ/DIR/EKS/05.25/0336</t>
  </si>
  <si>
    <t>ABJ/DIR/EKS/05.25/0337</t>
  </si>
  <si>
    <t>ABJ/DIR/EKS/05.25/0338</t>
  </si>
  <si>
    <t>ABJ/DIR/EKS/05.25/0339</t>
  </si>
  <si>
    <t>ABJ/DIR/EKS/05.25/0340</t>
  </si>
  <si>
    <t>ABJ/DIR/EKS/05.25/0341</t>
  </si>
  <si>
    <t>ABJ/DIR/EKS/05.25/0342</t>
  </si>
  <si>
    <t>ABJ/DIR/EKS/05.25/0343</t>
  </si>
  <si>
    <t>ABJ/DIR/EKS/05.25/0344</t>
  </si>
  <si>
    <t>ABJ/DIR/EKS/05.25/0345</t>
  </si>
  <si>
    <t>ABJ/DIR/EKS/05.25/0346</t>
  </si>
  <si>
    <t>ABJ/DIR/EKS/05.25/0347</t>
  </si>
  <si>
    <t>ABJ/DIR/EKS/05.25/0348</t>
  </si>
  <si>
    <t>ABJ/DIR/EKS/05.25/0349</t>
  </si>
  <si>
    <t>ABJ/DIR/EKS/05.25/0350</t>
  </si>
  <si>
    <t>ABJ/DIR/EKS/05.25/0351</t>
  </si>
  <si>
    <t>ABJ/DIR/EKS/05.25/0352</t>
  </si>
  <si>
    <t>ABJ/DIR/EKS/05.25/0353</t>
  </si>
  <si>
    <t>ABJ/DIR/EKS/05.25/0354</t>
  </si>
  <si>
    <t>ABJ/DIR/EKS/05.25/0355</t>
  </si>
  <si>
    <t>ABJ/DIR/EKS/05.25/0356</t>
  </si>
  <si>
    <t>ABJ/DIR/EKS/05.25/0357</t>
  </si>
  <si>
    <t>ABJ/DIR/EKS/05.25/0358</t>
  </si>
  <si>
    <t>Untuk backdate 1</t>
  </si>
  <si>
    <t>Tambahan Desain Akhir SPAM Ciliwung Hilir – Tahap Pertama (Interkoneksi Pipa SPAM Ciliwung Hilir – Pipa Eksisting)</t>
  </si>
  <si>
    <t>Surat Kuasa Terkait Balik Nama Dump Truck</t>
  </si>
  <si>
    <t xml:space="preserve">Teguran Keterlambatan Proyek Cyclical Tahun 2025 </t>
  </si>
  <si>
    <t xml:space="preserve">Gangguan Listrik PLN di IPA Buaran 1, 2 dan 3 Pada Tanggal 3 Mei 2025  </t>
  </si>
  <si>
    <t>Penjelasan Kondisi Eksternal Penyebab Keterlambatan Pemasangan Sambungan Langsung</t>
  </si>
  <si>
    <t>Permintaan Penandatanganan Pakta Integritas</t>
  </si>
  <si>
    <t>Tanggapan atas Surat PAM JAYA No. e-45991/PP.02.04</t>
  </si>
  <si>
    <t>Desain Akhir Proyek Tambah SPAM Karian Serpong Hilir – Citra 5</t>
  </si>
  <si>
    <t>Manager UP3 PLN Menteng</t>
  </si>
  <si>
    <t>Permohonan Pemindahan Gardu PLN di IPA Pejompongan 2</t>
  </si>
  <si>
    <t>P&amp;M</t>
  </si>
  <si>
    <t>Perintah dan Teguran Terkait Pelaksanaan K3L di Area Proyek terkait Surat PAM JAYA No PJ e-48160.PP.01.02</t>
  </si>
  <si>
    <t>Tanggapan atas Surat PAM JAYA No. 1457/PS.04.02/EKST/V/2025 Tentang Tanggapan atas Surat ABJ terkait Sanksi Denda atas Kegagalan Kinerja Periode Tahun 2024</t>
  </si>
  <si>
    <t>Pembaharuan Rencana Anggaran Biaya (“RAB”) SPAM Jatiluhur Hilir Biaya Persiapan – Konsultan DED Paket Timur 2025</t>
  </si>
  <si>
    <t>Pengiriman Risalah Rapat Kick Off Meeting Program Rehabilitasi Periode 28 April – 4 Mei 2025</t>
  </si>
  <si>
    <t>Backdate 1</t>
  </si>
  <si>
    <t>Back date 2</t>
  </si>
  <si>
    <t>Perpanjangan Masa Berlaku STNK Crane Truck</t>
  </si>
  <si>
    <t>Ops</t>
  </si>
  <si>
    <t>DED dan RAB Perluasan Jaringan Untuk 6 Lokasi Infill Ad hoc Sambungan Baru Proyek SPAM Jatiluhur Hilir dan SPAM Buaran 3 Hilir</t>
  </si>
  <si>
    <t>Tanggapan atas Surat PAM JAYA No: e-48160/PP.01.02 Terkait Teguran atas Peringatan 1 Dinas Bina Marga kepada PAM JAYA</t>
  </si>
  <si>
    <t>HSE, Permit</t>
  </si>
  <si>
    <t>Pembaharuan Desain Akhir SPAM Pesanggrahan Hilir – Trunk Main dan Pipa Retikulasi</t>
  </si>
  <si>
    <t>Permintaan Konfirmasi Daftar Pengguna Akses ke Share Folder “Docs Shared KPI PAM”</t>
  </si>
  <si>
    <t>Tindak Lanjut Permintaan ABJ atas Pemindahan Aset Terdahulu Terkait Pekerjaan Rehabilitasi Periode Tahun 2023 dan 2024 – IPA Pejompongan 1 dan Banjir Kanal</t>
  </si>
  <si>
    <t>Tindak Lanjut Permintaan ABJ atas Pemindahan Aset Terdahulu Terkait Pekerjaan Rehabilitasi Periode Tahun 2023 dan 2024 – IPA Pulogadung</t>
  </si>
  <si>
    <t>Penyampaian Revisi Laporan Bulanan Kualitas Air Baku dan Air Curah Periode Maret dan April 2025</t>
  </si>
  <si>
    <t>Pengiriman Ke-16 Tanggapan Atas Hasil Review PAM dan KPI Terhadap Dokumen Desain Akhir Program Rehabilitasi Proyek Brownfield Tahun 202</t>
  </si>
  <si>
    <t xml:space="preserve">Gangguan Koneksi SCADA Pembacaan Kualitas Air Curah di IPA Buaran 1 dan IPA Buaran 2  Tanggal 7-9 Mei 2025
</t>
  </si>
  <si>
    <t>Pelaksanaan Program Rehabilitasi (Cyclical Maintenance) 2025</t>
  </si>
  <si>
    <t>Permintaan Penambahan Mesin Jacking Pada Proyek SPAM Jatiluhur Hilir Paket B3</t>
  </si>
  <si>
    <t xml:space="preserve">Tindak Lanjut atas Permohonan PT ABJ Dalam Surat No.: ABJ/DIR/EKS/02.25/0136 dan Surat No.: ABJ/DIR/EKS/02.25/0137 </t>
  </si>
  <si>
    <t>Legal / Corfin</t>
  </si>
  <si>
    <t>341/SPH/BPM-ABJ/V/2025</t>
  </si>
  <si>
    <t>Surat Perubahan Scope Pekerjaan Cyclical</t>
  </si>
  <si>
    <t>Perubahan scope pekerjaan cyclical yang berdampak pada jadwal dan biaya proyek</t>
  </si>
  <si>
    <t>Perubahan Pekerjaan</t>
  </si>
  <si>
    <t>e-49068/PP.00.02</t>
  </si>
  <si>
    <t>e-49245/PP.00.02</t>
  </si>
  <si>
    <t>e-49244/PS.04.01</t>
  </si>
  <si>
    <t>e-49137/PS.04.00</t>
  </si>
  <si>
    <t>SRT-210/INFRAS/KPI-SPAM-JAKARTA/05/2025</t>
  </si>
  <si>
    <t>SRT-180/INFRAS/KPI-SPAM-JAKARTA/04/2025</t>
  </si>
  <si>
    <t>SRT-207/INFRAS/KPI-SPAM-JAKARTA/05/2025</t>
  </si>
  <si>
    <t>1495/PM.01.00/EKST/IV/2025</t>
  </si>
  <si>
    <t>e-48919/PP.00.02</t>
  </si>
  <si>
    <t>781/S/DIR/BPM-ABJ/V/2025</t>
  </si>
  <si>
    <t>Tanggapan Usulan Pekerjaan Konsultan  DED Reservoir IPA Pejompongan 2 dan  Fasilitas Terkait</t>
  </si>
  <si>
    <t>1. PAM JAYA meminta  ABJ menyampaikan KAK untuk kelengkapan dokumen desain pekerjaan yang bersangkutan
2. PAM JAYA meminta agar setiap konsultan yang biayanya dibebankan ke CAPEX project bundling dilengkapi dengan KAK dalam dokumen desain yang diajukan</t>
  </si>
  <si>
    <t>Reservoir PJP 2</t>
  </si>
  <si>
    <t>Permohonan Pembuatan Desain Akhir Pekerjaan Greenfield Infill Sambungan Baru Di wilayah Regional Barat - Selatan</t>
  </si>
  <si>
    <t>Pembuatan desain akhir Greenfield lokasi Rumah Gubernur</t>
  </si>
  <si>
    <t>Tanggapan atas surat ABJ/DIR/EKS/02.25/0101 perihal Permintaan Pemindahan Aset Terdahulu Terkait Pekerjaan Rehabilitasi Periode Tahun 2023-2024 Tahap 1</t>
  </si>
  <si>
    <t>PAM JAYA meminta PT ABJ untuk mengirimkan revisi RDA Terdahulu dan revisi Daftar Pengajuan Penghapusan Aset Terdahulu untuk program yang termasuk dalam surat ABJ
0101, dengan rincian perbaikan sebagai berikut:
a. Melengkapi Rincian Data Aset Terdahulu pada Daftar Pengajuan Penghapusan Aset Terdahulu dilengkapi dengan kode aset (parent dan child);
b. Memberikan kode aset untuk Aset Terdahulu yang belum terdapat kode asetnya; dan
c. Revisi rincian Data Aset Terdahulu serta revisi Daftar Pengajuan Penghapusan Aset Terdahulu sebagaimana dimaksud pada butir a dan butir b di atas agar dikirimkan dalam format pdf dan excel selambat-lambatnya 10 hari kalender sejak surat ini diterima.</t>
  </si>
  <si>
    <t>Realisasi Investasi Perjanjian Brownfield  &amp; Perjanjian Greenfield periode Kuartal  1 Tahun 2025</t>
  </si>
  <si>
    <t>PAM JAYA meminta kepada PT ABJ agar laporan kuartal dilengkapi :
a. Target Panjang Pipa dan Sambungan Langsung dalam Laporan Kuartal dan Bulanan pada masing-masing SPAM secara keseluruhan;
b. Selain VOWD, ABJ agar menambahkan data nilai aktual proyek yang sudah selesai dan akan dilakukan serah terima pada tabel “Penilaian Pelaksanaan (Proyek Rehabilitasi) Summary CAPEX 2025”;
c. Panjang pipa terpasang dapat ditampilkan dalam bentuk peta DKI Jakarta; dan
d. Melakukan monitoring serta tindak lanjut terhadap hasil Risalah Rapat 9 April 2025.</t>
  </si>
  <si>
    <t>Penyampaian Laporan Bulanan Periode April 2025 Konsultan Pengawas Independen Sistem Penyediaan Air Minum DKI Jakarta</t>
  </si>
  <si>
    <t>Penyampaian Laporan Bulan April 2025</t>
  </si>
  <si>
    <t>Hasil Verifikasi KPI atas Dokumen Persyaratan Penyelesaian Pekerjaan untuk 57 Paket Proyek Greenfield (Fasilitas Distribusi Baru)</t>
  </si>
  <si>
    <t>Review KPI terhadap dokumen DPPP GF terlampir</t>
  </si>
  <si>
    <t>Hasil Uji Komisioning 2 Lokasi Proyek SPAM Buaran 3 Hilir - Trunk Main P1 dan P2</t>
  </si>
  <si>
    <t>P1 P2 lulus komisioning sebagaimana terlampir</t>
  </si>
  <si>
    <t>Permohonan Pekerjaan Greendfield Infill Sambungan Baru di Wilayah Regional Barat - Selatan</t>
  </si>
  <si>
    <t>Permintaan sambungan baru</t>
  </si>
  <si>
    <t>Permohonan Pembuatan Desain Akhir Pekerjaan Greenfield Infill Sambungan Baru Meter Besar PT. Citra Raya Medika (Ciputra Hospital) di Wilayah Regional Barat - Selatan</t>
  </si>
  <si>
    <t>Permintaan desain akhir</t>
  </si>
  <si>
    <t>Penyelesaian Perintah dan Teguran Terkait Pelaksanaan K3L di Area Proyek (Tanggapan surat ABJ25 0339)</t>
  </si>
  <si>
    <t>Penanganan telah dilakukan BPM sebagaimana dok terlampir</t>
  </si>
  <si>
    <t>ABJ/DIR/EKS/05.25/0359</t>
  </si>
  <si>
    <t>ABJ/DIR/EKS/05.25/0360</t>
  </si>
  <si>
    <t>ABJ/DIR/EKS/05.25/0361</t>
  </si>
  <si>
    <t>ABJ/DIR/EKS/05.25/0362</t>
  </si>
  <si>
    <t>ABJ/DIR/EKS/05.25/0363</t>
  </si>
  <si>
    <t>ABJ/DIR/EKS/05.25/0364</t>
  </si>
  <si>
    <t>ABJ/DIR/EKS/05.25/0365</t>
  </si>
  <si>
    <t>ABJ/DIR/EKS/05.25/0366</t>
  </si>
  <si>
    <t>ABJ/DIR/EKS/05.25/0367</t>
  </si>
  <si>
    <t>ABJ/DIR/EKS/05.25/0368</t>
  </si>
  <si>
    <t>ABJ/DIR/EKS/05.25/0369</t>
  </si>
  <si>
    <t>ABJ/DIR/EKS/05.25/0370</t>
  </si>
  <si>
    <t>ABJ/DIR/EKS/05.25/0371</t>
  </si>
  <si>
    <t>ABJ/DIR/EKS/05.25/0372</t>
  </si>
  <si>
    <t>ABJ/DIR/EKS/05.25/0373</t>
  </si>
  <si>
    <t>ABJ/DIR/EKS/05.25/0374</t>
  </si>
  <si>
    <t>ABJ/DIR/EKS/05.25/0375</t>
  </si>
  <si>
    <t>ABJ/DIR/EKS/05.25/0376</t>
  </si>
  <si>
    <t>ABJ/DIR/EKS/05.25/0377</t>
  </si>
  <si>
    <t>ABJ/DIR/EKS/05.25/0378</t>
  </si>
  <si>
    <t>ABJ/DIR/EKS/05.25/0379</t>
  </si>
  <si>
    <t>ABJ/DIR/EKS/05.25/0380</t>
  </si>
  <si>
    <t>ABJ/DIR/EKS/05.25/0381</t>
  </si>
  <si>
    <t>Pengiriman Shop Drawing Cyclical 2025 Program 45207, 45211, 45213, 45224, 45228, 45251, 45264, 45308, 45414, 45306, 45310, 45328, 45324, 45313</t>
  </si>
  <si>
    <t xml:space="preserve">Permohonan Pemakaian Air PAM JAYA untuk Pengetesan Pipa SPAM Buaran 3 Hilir Program P3
</t>
  </si>
  <si>
    <t>Laporan Harian, Mingguan, dan Bulanan Kegiatan Proyek SPAM Buaran 3 Hulu Periode April 2025</t>
  </si>
  <si>
    <t xml:space="preserve">Shop Drawing Proyek SPAM Buaran 3 Hulu &amp; Pipa Air Baku – Support Facilities Bangunan Tempat Pembuangan Sampah </t>
  </si>
  <si>
    <t xml:space="preserve">Shop Drawing Proyek SPAM Jatiluhur Hilir  PC 095 Kebon Kosong RT 07 &amp; 08 RW 06 dan PC 054 H.Syahroni (DPRD DKI Jakarta) </t>
  </si>
  <si>
    <t>Pemberitahuan Uji Komisioning SPAM Jatiluhur Hilir – Program: Infil H. Syahroni, Infil 146 Kav. Marinir, Infil 095 Kebon Kosong (Tambahan), Infil Nurhayati</t>
  </si>
  <si>
    <t>Bapak Riza Fauzi - Lurah Kelurahan Bintaro</t>
  </si>
  <si>
    <t>Permohonan Bantuan Fasilitasi untuk Kegiatan Sosialisasi Atas Pelaksanaan Pekerjaan Pemasangan Pipa di Area Kelurahan Bintaro, Kecamatan Pesanggrahan, Jakarta Selatan</t>
  </si>
  <si>
    <t>Penyampaian Laporan Penyelesaian Uji Komisioning Project Greenfield - SPAM Jatiluhur Hilir Program PC 150 EZ 2 dan PC 055 EZ 5</t>
  </si>
  <si>
    <t>Penyampaian Rencana Knowledge Transfer Fasilitas Distribusi Baru (Teori dan Praktek Lapangan)</t>
  </si>
  <si>
    <t>Teguran Penerapan Aspek Keselamatan dan Kesehatan Kerja (K3) Greenfield B3 Hulu No. e46335/PP.01.02</t>
  </si>
  <si>
    <t xml:space="preserve">Konfirmasi Pembatalan dan Pencabutan Permohonan PT ABJ Dalam Surat No.: ABJ/DIR/EKS/02.25/0136 </t>
  </si>
  <si>
    <t xml:space="preserve">Legal </t>
  </si>
  <si>
    <t>Penyampaian Jadwal Kegiatan 90 Hari Setelah TOK April 2025 – SPAM Buaran 3 Hulu</t>
  </si>
  <si>
    <t>Penjelasan Kondisi Eksternal Penyebab Keterlambatan Pemasangan Sambungan Langsung Eks PUPR</t>
  </si>
  <si>
    <t>Permohonan Audiensi Dengan BBWSCC Terkait Rencana Pemasangan Jembatan Pipa Koneksi BV</t>
  </si>
  <si>
    <t>Tindak Lanjut Proyek Infil Adhoc Permintaan PAM JAYA</t>
  </si>
  <si>
    <t>Penyampaian RAB Sambungan Listrik PLN Untuk Koneksi BV</t>
  </si>
  <si>
    <t>Pengiriman Risalah Rapat Kick Off Meeting Program Rehabilitasi Periode 5-11 Mei 2025 dan 12-18 Mei 2025</t>
  </si>
  <si>
    <t>DED dan RAB Perluasan Jaringan Untuk Infill Adhoc Sambungan Baru Rumah Gubernur</t>
  </si>
  <si>
    <t>Penyampaian Dokumen Pendukung Program Konstruksi SPAM Jatiluhur Hilir Untuk 10 Program Master Meter</t>
  </si>
  <si>
    <t>Pengiriman Jadwal atas Pemindahan Aset Terdahulu Terkait Pekerjaan Rehabilitasi Periode Tahun 2023 dan 2024 – ALL WTP</t>
  </si>
  <si>
    <t>Penyampaian Laporan Penyelesaian Uji Komisioning Project Greenfield - SPAM Jatiluhur Hilir Program PC 150 EZ 1 dan CDC</t>
  </si>
  <si>
    <t>Cancel</t>
  </si>
  <si>
    <t>Pemberitahuan Pelaksanaan Pekerjaan Rehabilitasi Gearbox Accelator IPA Pejompongan 1 – 45302 Rehabilitasi Gear Box Accelator</t>
  </si>
  <si>
    <t>ABJ/DIR/EKS/05.25/0382</t>
  </si>
  <si>
    <t>ABJ/DIR/EKS/05.25/0383</t>
  </si>
  <si>
    <t>ABJ/DIR/EKS/05.25/0384</t>
  </si>
  <si>
    <t>ABJ/DIR/EKS/05.25/0385</t>
  </si>
  <si>
    <t>ABJ/DIR/EKS/05.25/0386</t>
  </si>
  <si>
    <t>ABJ/DIR/EKS/05.25/0387</t>
  </si>
  <si>
    <t>ABJ/DIR/EKS/05.25/0388</t>
  </si>
  <si>
    <t>ABJ/DIR/EKS/05.25/0389</t>
  </si>
  <si>
    <t>ABJ/DIR/EKS/05.25/0390</t>
  </si>
  <si>
    <t>ABJ/DIR/EKS/05.25/0391</t>
  </si>
  <si>
    <t>ABJ/DIR/EKS/05.25/0392</t>
  </si>
  <si>
    <t>0012/AAJ/EKS//V/2025</t>
  </si>
  <si>
    <t>ABJ/DIR/EKS/05.25/0393</t>
  </si>
  <si>
    <t>ABJ/DIR/EKS/05.25/0394</t>
  </si>
  <si>
    <t>Penyampaian RAB Typical Sambungan Rumah Tahun 2025 – Pemasangan Lockable Valve dan Meter Air</t>
  </si>
  <si>
    <t>Biaya Kompensasi untuk Pemasangan Pipa Air Baku Buaran 3 Hulu di Area Kalimati Bekasi</t>
  </si>
  <si>
    <t>Tanggapan atas Surat PAM JAYA Nomor e-45892/TK.03.03 Perihal Pemenuhan Mitigasi Tanggal Operasi Komersial (TOK) Project Buaran 3, Jatiluhur Hilir, dan Karian Serpong Hilir</t>
  </si>
  <si>
    <t>Pekerjaan Tambah Citra 8 Permintaan PAM JAYA</t>
  </si>
  <si>
    <t>Revisi RAB Proyek Pipa Trunk Main SPAM Buaran 3 Hilir - Jalur P1A (Pahlawan Revolusi)</t>
  </si>
  <si>
    <t>Tambahan Desain Akhir SPAM Ciliwung Hilir - Tahap Pertama (Pipa Input PA S001.04)</t>
  </si>
  <si>
    <t xml:space="preserve">Rekonsiliasi Program Rehabilitasi tahun 2023, 2024, dan 2025 </t>
  </si>
  <si>
    <t>Tanggapan atas Surat PAM JAYA No. 1457 Tentang Tanggapan atas Surat ABJ Terkait Sanksi Denda Kegagalan Kinerja Periode Tahun 2024</t>
  </si>
  <si>
    <t>Pengiriman Dokumen Bukti Pembayaran Pajak Bumi dan Bangunan (PBB) Untuk Lahan IPA Tahun Pajak 2025</t>
  </si>
  <si>
    <t>Pemberitahuan Kegiatan Pekerjaan Rehabilitasi Jalan dan Pagar IPA Pejompongan 1 &amp; Intake 1 (45313)</t>
  </si>
  <si>
    <t>DED dan RAB Perluasan Jaringan untuk 10 lokasi Infill Ad hoc Sambungan Baru Proyek SPAM Jatiluhur HIlir dan SPAM Karian Serpong Hilir</t>
  </si>
  <si>
    <t xml:space="preserve">Tanggapan atas Surat PAM JAYA No.: 1587/TK.02.00/EKST/V/2025 </t>
  </si>
  <si>
    <t>Penyampaian Laporan Penyelesaian Uji Komisioning Project Greenfield - SPAM Jatiluhur Hilir Program PC 055 EZ 3</t>
  </si>
  <si>
    <t>e-50066/PP.03.05</t>
  </si>
  <si>
    <t>e-50067/PS.04.06</t>
  </si>
  <si>
    <t>SRT-119/INFRAS/KPI-SPAM-JAKARTA/03/2025</t>
  </si>
  <si>
    <t>SRT-120/INFRAS/KPI-SPAM-JAKARTA/03/202</t>
  </si>
  <si>
    <t>SRT-138/INFRAS/KPI-SPAM-JAKARTA/03/2025</t>
  </si>
  <si>
    <t>SRT-149/INFRAS/KPI-SPAM-JAKARTA/03/2025</t>
  </si>
  <si>
    <t>SRT-159/INFRAS/KPI-SPAM-JAKARTA/04/2025</t>
  </si>
  <si>
    <t>SRT-166/INFRAS/KPI-SPAM-JAKARTA/04/2025</t>
  </si>
  <si>
    <t>SRT-223/INFRAS/KPI-SPAM-JAKARTA/05/2025</t>
  </si>
  <si>
    <t>SRT-222/INFRAS/KPI-SPAM-JAKARTA/05/2025</t>
  </si>
  <si>
    <t>SRT-208/INFRAS/KPI-SPAM-JAKARTA/05/2025</t>
  </si>
  <si>
    <t>Penyampaian Hasil Inspeksi K3L di IPA  Buaran Tanggal 16 April 2025</t>
  </si>
  <si>
    <t>ABJ untuk mengirimkan rencana perbaikan selambatlambatnya dalam jangka waktu 14 (empat belas) hari kalender</t>
  </si>
  <si>
    <t>Tanggapan atas Surat ABJ25 0319 Pemberitahuan Kegiatan Pekerjaan Rehabilitasi Jalan  dan Pagar IPA Pejompongan 1 &amp; Intake 1 (45313) dan Kebutuhan untuk Sosialisasi ke Warga</t>
  </si>
  <si>
    <t>Menyampaikan surat resmi kepada ketua RT atau RW setempat untuk melaksanakan sosialisasi kepada warga sekitar IPA Pejompongan 1 mengenai pelaksanaan Pekerjaan Rehabilitasi</t>
  </si>
  <si>
    <t>Hasil Pemeriksaan atas Surat ABJ No. ABJ/DIR/EKS/02.25/0066 tentang DED dan RAB Perluasan Jaringan untuk Sambungan Baru Master Meter - Supadi, Usman, Basri, dan Eddy</t>
  </si>
  <si>
    <t>Hasil pemeriksaan DED RAB terlampir</t>
  </si>
  <si>
    <t>Hasil Pemeriksaan atas Surat ABJ No. ABJ/DIR/EKS/02.25/0107 tentang DED dan RAB Perluasan Jaringan Untuk Sambungan Baru Master Meter - CV Jakarta Mall Expressindo</t>
  </si>
  <si>
    <t>Hasil Pemeriksaan atas Surat ABJ No. ABJ/DIR/EKS/02.25/0091 tentang DED dan RAB Perluasan Jaringan Untuk Sambungan Baru Master Meter - Lis, Anas, Supriyanto dan Wargono, dan Telaga Bojong</t>
  </si>
  <si>
    <t>Hasil Pemeriksaan atas Surat ABJ No. ABJ/DIR/EKS/02.25/0124 tentang DED dan RAB Perluasan Jaringan Untuk Sambungan Baru Infill Ad hoc dan Master Meter - PT Porto Indonesia, Seafood Bakaran, dan Master Meter Hasnawati dan Sudirman</t>
  </si>
  <si>
    <t>Hasil Pemeriksaan atas Surat ABJ No. ABJ/DIR/EKS/03.25/0162 tentang DED dan RAB Perluasan Jaringan Infill Ad hoc Sambungan Baru - Ibu Elly, Aziz Zulkarnain dan Satpol PP Jakarta</t>
  </si>
  <si>
    <t>Hasil Pemeriksaan atas Surat ABJ No. ABJ/DIR/EKS/03.25/0188 tentang Desain Akhir Proyek Tambah SPAM Buaran 3 Hilir – PC 159 EZ 04 RT 07 RW 04</t>
  </si>
  <si>
    <t>Agar ABJ dapat memperbaiki sebagaimana review terlampir</t>
  </si>
  <si>
    <t>Hasil Uji Komisioning Proyek SPAM Jatiluhur Hilir - PC 150 EZ 1</t>
  </si>
  <si>
    <t>Agar dokumen kelengkapan dilengkapi pada MC100</t>
  </si>
  <si>
    <t>Hasil Uji Komisioning 2 Lokasi Proyek SPAM Jatiluhur Hilir - PC 150 EZ 2 dan PC 055 EZ</t>
  </si>
  <si>
    <t>Dokumnen kelengkapan dilengkapi pada MC100</t>
  </si>
  <si>
    <t xml:space="preserve"> perihal Hasil Uji Komisioning 6 Lokasi Proyek SPAM Jatiluhur Hilir - PC 055 EZ 01, PC 055 EZ 02, PC 055 EZ 03C, PC 055 EZ 06, PC 055 EZ 07 &amp; A2.2 1b</t>
  </si>
  <si>
    <t>Dokumen kelengkapan disampaikan pada MC100</t>
  </si>
  <si>
    <t>Risk Register</t>
  </si>
  <si>
    <t>ABJ/DIR/EKS/06.25/0395</t>
  </si>
  <si>
    <t>ABJ/DIR/EKS/06.25/0396</t>
  </si>
  <si>
    <t>0013/AAJ/EKS//VI/2025</t>
  </si>
  <si>
    <t>ABJ/DIR/EKS/06.25/0397</t>
  </si>
  <si>
    <t>ABJ/DIR/EKS/06.25/0398</t>
  </si>
  <si>
    <t>ABJ/DIR/EKS/06.25/0399</t>
  </si>
  <si>
    <t>ABJ/DIR/EKS/06.25/0400</t>
  </si>
  <si>
    <t>0014/AAJ/EKS//VI/2025</t>
  </si>
  <si>
    <t>ABJ/DIR/EKS/06.25/0401</t>
  </si>
  <si>
    <t>ABJ/DIR/EKS/06.25/0402</t>
  </si>
  <si>
    <t>ABJ/DIR/SCM/06.25/0403</t>
  </si>
  <si>
    <t>ABJ/DIR/EKS/06.25/0404</t>
  </si>
  <si>
    <t>ABJ/DIR/EKS/06.25/0405</t>
  </si>
  <si>
    <t>ABJ/DIR/EKS/06.25/0406</t>
  </si>
  <si>
    <t>ABJ/DIR/EKS/06.25/0407</t>
  </si>
  <si>
    <t>ABJ/DIR/EKS/06.25/0408</t>
  </si>
  <si>
    <t>ABJ/DIR/EKS/06.25/0409</t>
  </si>
  <si>
    <t>ABJ/DIR/EKS/06.25/0410</t>
  </si>
  <si>
    <t>ABJ/DIR/EKS/06.25/0411</t>
  </si>
  <si>
    <t>ABJ/DIR/EKS/06.25/0412</t>
  </si>
  <si>
    <t>ABJ/DIR/EKS/06.25/0413</t>
  </si>
  <si>
    <t>Pemberitahuan Uji Pengoperasian Program Rehabilitasi 45113</t>
  </si>
  <si>
    <t>Keterlambatan Pekerjaan SPAM Karian Serpong Hilir Infill Adhoc Citra 2 Ext dan Citra 2 (2 Program Konstruksi)</t>
  </si>
  <si>
    <t>Penyampaian Laporan Penyelesaian Uji Komisioning Project Greenfield - SPAM Jatiluhur Hilir Program Infill P008 Nurhayati, Infill 095 Kebon Kosong RT 07&amp;08 RW06, Infill 054 H. Syahroni (DPRD DKI Jakarta), Infill 146 Kav. Marinir (Bu Silvy)</t>
  </si>
  <si>
    <t>PT. Jakarta Setiabudi Internasional TBK</t>
  </si>
  <si>
    <t>surat pernyataan atas kesalahan transfer nomor rekening virtual account kepada PT. Jakarta Setiabudi Internasional TBK atas transaksi pembayaran tanggal 10 April 2025</t>
  </si>
  <si>
    <t>Ali Mukti</t>
  </si>
  <si>
    <t>Tagihan Air Curah Perjanjian Brownfield - Periode Mei 2025</t>
  </si>
  <si>
    <t>Tagihan Air Curah Perjanjian Greenfield - Periode Mei 2025</t>
  </si>
  <si>
    <t>KPP PMA V Jakarta</t>
  </si>
  <si>
    <t>Tanggapan SP2DK No. S-126/KPP.0706/2025</t>
  </si>
  <si>
    <t xml:space="preserve">Pengiriman Risalah Rapat Kick Off Meeting Program Rehabilitasi Periode 19-25 Mei 2025 </t>
  </si>
  <si>
    <t>Tagihan Kontrak Berbasis Angsuran – Periode 1 (Juni 2025)</t>
  </si>
  <si>
    <t>PT Tirta Arjuna Holidays</t>
  </si>
  <si>
    <t>Kegiatan Outing Karyawan PT. Air Bersih Jakarta - Tahun 2025 (SPH)</t>
  </si>
  <si>
    <t>Lulu</t>
  </si>
  <si>
    <t>Backup</t>
  </si>
  <si>
    <t>Pengiriman Risalah Rapat Kick Off Meeting Program Rehabilitasi Periode 26 Mei – 1 Juni 2025</t>
  </si>
  <si>
    <t>Laporan Bulanan Kualitas Air Baku dan Air Curah Periode Mei 2025</t>
  </si>
  <si>
    <t>Pemberitahuan Uji Komisioning Program Rehabilitasi 45210, 45216, 45218, 45251</t>
  </si>
  <si>
    <t>Pemberitahuan Uji Komisioning Program Rehabilitasi 45107 dan 45120</t>
  </si>
  <si>
    <t>Permintaan Pemindahan Beton Kalibrasi Jembatan Timbang di Depan Pagar dekat Ruang Kimia – Program Rehabilitasi Jalan &amp; Pagar IPA Pejompongan 1 dan Intake (No Program: 45313)</t>
  </si>
  <si>
    <t>Pemberitahuan Uji Komisioning SPAM Jatiluhur Hilir – Infil B019 Pergudangan Ecopark, B019 Perumahan SUTASA, B020 Puri Permata Mediterania, B019 Perumahan Taman Surya 6 Palm Cluster Blossom, B007 Kampung Basmol, B006 PT Pesta Pora</t>
  </si>
  <si>
    <t>e-50700/PP.01.02</t>
  </si>
  <si>
    <t>e-50697/PS.04.06</t>
  </si>
  <si>
    <t>e-50710/PS.04.06</t>
  </si>
  <si>
    <t>e-50711/PM.02.03</t>
  </si>
  <si>
    <t>SRT-154/INFRAS/KPI-SPAM-JAKARTA/05/2025</t>
  </si>
  <si>
    <t>SRT-249/INFRAS/KPI-SPAM-JAKARTA/06/2025</t>
  </si>
  <si>
    <t>Teguran Pembuangan Limbah Cair ke  Badan Sungai Jatikramat</t>
  </si>
  <si>
    <t>PAM JAYA meminta kepada PT ABJ untuk 
a. Melakukan pengerukan endapan lumpur yang berada di kali Jatikramat akibat dampak dari pembuangan limbah lumpur IPA Buaran;
b. Memaksimalkan sistem pengolahan limbah lumpur yang ada di IPA Buaran (Decanter dan Sludge Drying Bed);
c. Melakukan pengangkutan Landfill keluar area IPA Buaran;
d. Tidak melakukan pembuangan limbah lumpur ke aliran kali Jatikramat</t>
  </si>
  <si>
    <t>Permintaan Perbaikan Penstock  Collecting Pit IPA Pejompongan 1</t>
  </si>
  <si>
    <t>PAM JAYA meminta ABJ melakukan perbaikan penstock di collecting pit Sludge Treatment Plant IPA Pejompongan 1 untuk mencegah pencemaran yang terjadi di badan Sungai Krukut</t>
  </si>
  <si>
    <t>Tanggapan atas Surat ABJ No.: ABJ/ DIR/EKS/02.25/0119 Perihal  Pemberitahuan Kembali Terkait  Pekerjaan Pemeliharaan Peralatan IPA  Pejompongan 2 – Pengurasan Pulsator  No 1</t>
  </si>
  <si>
    <t>PAM JAYA menyampaikan bahwa ABJ tetap dikenakan denda kegagalan kinerja sebagaimana telah disampaikan melalui surat PAM JAYA e-45992</t>
  </si>
  <si>
    <t>Tanggapan atas Surat ABJ No.: ABJ/ DIR/EKS/05.25/0315 Perihal  Pemberitahuan Terkait Pekerjaan  Pemeliharaan Peralatan IPA  Pejompongan 2 – 2025 Pengurasan  Pulsator No 2 dan Pelaksanaan Program  Cylical Maintenance 2025 Program  45414 Pembuatan Lubang &amp;  Pemasangan Klem Pipa Difuser  (Pulsator)</t>
  </si>
  <si>
    <t>PAM JAYA menyetujui pengecualian denda kegagalan kinerja PT ABJ</t>
  </si>
  <si>
    <t>Hasil Pemeriksaan atas Surat ABJ No. ABJ/DIR/EKS/03.25/0144 tentang DED dan RAB Perluasan Jaringan Infill Ad hoc Sambungan Baru - Terogong Raya dan  Jl. Mustika Ratu</t>
  </si>
  <si>
    <t>Hasil desain akhir dapat dilanjutkan</t>
  </si>
  <si>
    <t>Pemberitahuan Penghentian Kegiatan Pengawasan Karena Berakhirnya Kerja Sama</t>
  </si>
  <si>
    <t>Berakhirnya masa kerja sama KPI dalam project bundling</t>
  </si>
  <si>
    <t>ABJ/DIR/EKS/06.25/0414</t>
  </si>
  <si>
    <t>ABJ/DIR/EKS/06.25/0415</t>
  </si>
  <si>
    <t>ABJ/DIR/EKS/06.25/0416</t>
  </si>
  <si>
    <t>ABJ/DIR/EKS/06.25/0417</t>
  </si>
  <si>
    <t>ABJ/DIR/EKS/06.25/0418</t>
  </si>
  <si>
    <t>ABJ/DIR/EKS/06.25/0419</t>
  </si>
  <si>
    <t>ABJ/DIR/EKS/06.25/0420</t>
  </si>
  <si>
    <t>ABJ/DIR/EKS/06.25/0421</t>
  </si>
  <si>
    <t>ABJ/DIR/EKS/06.25/0422</t>
  </si>
  <si>
    <t>ABJ/DIR/EKS/06.25/0423</t>
  </si>
  <si>
    <t>ABJ/DIR/EKS/06.25/0424</t>
  </si>
  <si>
    <t>ABJ/DIR/EKS/06.25/0425</t>
  </si>
  <si>
    <t>ABJ/DIR/EKS/06.25/0426</t>
  </si>
  <si>
    <t>ABJ/DIR/EKS/06.25/0427</t>
  </si>
  <si>
    <t>ABJ/DIR/EKS/06.25/0428</t>
  </si>
  <si>
    <t>ABJ/DIR/EKS/06.25/0429</t>
  </si>
  <si>
    <t>ABJ/DIR/EKS/06.25/0430</t>
  </si>
  <si>
    <t>ABJ/DIR/EKS/06.25/0431</t>
  </si>
  <si>
    <t>ABJ/DIR/EKS/06.25/0432</t>
  </si>
  <si>
    <t>ABJ/DIR/EKS/06.25/0433</t>
  </si>
  <si>
    <t>ABJ/DIR/EKS/06.25/0434</t>
  </si>
  <si>
    <t>0015/AAJ/EKS//VI/2025</t>
  </si>
  <si>
    <t>0016/AAJ/EKS//VI/2025</t>
  </si>
  <si>
    <t>ABJ/DIR/EKS/06.25/0435</t>
  </si>
  <si>
    <t>ABJ/DIR/EKS/06.25/0436</t>
  </si>
  <si>
    <t>ABJ/DIR/EKS/06.25/0437</t>
  </si>
  <si>
    <t>ABJ/DIR/EKS/06.25/0438</t>
  </si>
  <si>
    <t>ABJ/DIR/EKS/06.25/0439</t>
  </si>
  <si>
    <t>ABJ/DIR/EKS/06.25/0440</t>
  </si>
  <si>
    <t>ABJ/DIR/EKS/06.25/0441</t>
  </si>
  <si>
    <t>ABJ/DIR/EKS/06.25/0442</t>
  </si>
  <si>
    <t>ABJ/DIR/EKS/06.25/0443</t>
  </si>
  <si>
    <t>ABJ/DIR/EKS/06.25/0444</t>
  </si>
  <si>
    <t>ABJ/DIR/EKS/06.25/0445</t>
  </si>
  <si>
    <t>ABJ/DIR/EKS/06.25/0446</t>
  </si>
  <si>
    <t>ABJ/DIR/EKS/06.25/0447</t>
  </si>
  <si>
    <t>ABJ/DIR/EKS/06.25/0448</t>
  </si>
  <si>
    <t>ABJ/DIR/EKS/06.25/0449</t>
  </si>
  <si>
    <t>ABJ/DIR/EKS/06.25/0450</t>
  </si>
  <si>
    <t>ABJ/DIR/EKS/06.25/0451</t>
  </si>
  <si>
    <t>ABJ/DIR/EKS/06.25/0452</t>
  </si>
  <si>
    <t>ABJ/DIR/EKS/06.25/0453</t>
  </si>
  <si>
    <t>ABJ/DIR/EKS/06.25/0454</t>
  </si>
  <si>
    <t>ABJ/DIR/EKS/06.25/0455</t>
  </si>
  <si>
    <t>ABJ/DIR/EKS/06.25/0456</t>
  </si>
  <si>
    <t>ABJ/DIR/EKS/06.25/0457</t>
  </si>
  <si>
    <t>ABJ/DIR/EKS/06.25/0458</t>
  </si>
  <si>
    <t>ABJ/DIR/EKS/06.25/0459</t>
  </si>
  <si>
    <t>ABJ/DIR/EKS/06.25/0460</t>
  </si>
  <si>
    <t>ABJ/DIR/EKS/06.25/0461</t>
  </si>
  <si>
    <t>ABJ/DIR/EKS/06.25/0462</t>
  </si>
  <si>
    <t>ABJ/DIR/EKS/06.25/0463</t>
  </si>
  <si>
    <t>ABJ/DIR/EKS/06.25/0464</t>
  </si>
  <si>
    <t>Pengiriman tahap 1 DED dan RAB Reservoir Baru IPA Pejompongan 2</t>
  </si>
  <si>
    <t>Tanggapan atas Surat PAM JAYA No. e-50066/PP.03.05 hasil tindak lanjut inspeksi buaran tanggal 16 April 2025</t>
  </si>
  <si>
    <t>Pemberitahuan Pelaksanaan Pekerjaan Rehabilitasi Gear Box Accelator ke-2 IPA Pejompongan 1 – 45302 Rehabilitasi Gear Box Accelator</t>
  </si>
  <si>
    <t>Ketua Rukun Tetangga (RT) 007 dan Ketua Rukun Warga (RW) 006 Kelurahan Bendungan Hilir</t>
  </si>
  <si>
    <t>Pemberitahuan Pekerjaan Rehabilitasi Pagar Depan Ruang Kimia IPA Pejompongan 1 – Program Rehabilitasi Jalan &amp; Pagar IPA Pejompongan 1 dan Intake (No Program: 45313)</t>
  </si>
  <si>
    <t>Revisi RAB Proyek Infill Sambungan Baru Jl Kalisari (Pak Endriartono)</t>
  </si>
  <si>
    <t>Laporan Bulanan PT Air Bersih Jakarta Periode Mei 2025</t>
  </si>
  <si>
    <t xml:space="preserve">Pengiriman Tambahan Detail Engineering Design (DED) SPAM Buaran 3 Hulu </t>
  </si>
  <si>
    <t>Penyampaian Layout Reservoir Komunal Tebaci</t>
  </si>
  <si>
    <t>Pengiriman Revisi Kedua Jadwal Program Rehabilitasi Tahun 2025</t>
  </si>
  <si>
    <t>Pemberitahuan Uji Komisioning Program Rehabilitasi Proyek Brownfield Kode Program 45116</t>
  </si>
  <si>
    <t>Informasi Peristiwa Modifikasi Cyclical</t>
  </si>
  <si>
    <t>Penyampaian Pembaruan Jadwal Program Rehabilitasi (Cyclical Maintenance) 2025</t>
  </si>
  <si>
    <t>Pemberitahuan Uji Komisioning Bagian Pekerjaan Proyek SPAM Buaran III Hulu</t>
  </si>
  <si>
    <t>Permintaan Perbaikan Bekas Galian</t>
  </si>
  <si>
    <t xml:space="preserve">Daftar Rencana Program Rehabilitasi Proyek Brownfield Tahun 2026 </t>
  </si>
  <si>
    <t>Bapak Wawan Hermawan - Lurah Kelurahan Pondok Pinang</t>
  </si>
  <si>
    <t>Permohonan Bantuan Fasilitasi untuk Kegiatan Sosialisasi Pekerjaan Pemasangan Pipa Air Minum</t>
  </si>
  <si>
    <t>Bapak Jumadi - Lurah Kelurahan Pesanggrahan</t>
  </si>
  <si>
    <t>Ibu Thia Mutiara Hadyanti (Lurah Kelurahan Petukangan Selatan)</t>
  </si>
  <si>
    <t>Desain Akhir Untuk 4 Lokasi PC 161 Tahap Kedua Proyek SPAM Buaran 3 Hilir</t>
  </si>
  <si>
    <t xml:space="preserve">Permohonan Substitusi – Reservoir IPA Pejompongan 2 </t>
  </si>
  <si>
    <t>APL</t>
  </si>
  <si>
    <t>AAJ to APL 29 APRIl 2025</t>
  </si>
  <si>
    <t>Harriet</t>
  </si>
  <si>
    <t>Sertifikat Pembayaran AAJ to APL 29 April 2025</t>
  </si>
  <si>
    <t>Pengiriman Ke-17 Tanggapan Atas Hasil Review PAM dan KPI Terhadap Dokumen Desain Akhir Program Rehabilitasi Proyek Brownfield Tahun 2025</t>
  </si>
  <si>
    <t>Tanggapan Atas Surat PAM JAYA No. e-50700/PP.01.02 (Teguran Pembuangan Limbah Cair ke Badan Sungai Jatikramat)</t>
  </si>
  <si>
    <t>Peringatan Keras terkait Pelaksanaan Pekerjaan SPAM Buaran III Hilir</t>
  </si>
  <si>
    <t>Permohoan Izin Pekerjaan Preservasi Jalan Area Line B</t>
  </si>
  <si>
    <t>Permohoan Izin Pekerjaan Ritase Tanah Timbunan Bangunan Reservoir A dan B – SPAM Buaran III Hulu</t>
  </si>
  <si>
    <t>Surat pernyataan SIINAS</t>
  </si>
  <si>
    <t>PT. BLLS</t>
  </si>
  <si>
    <t>Peringatan Keras Terkait Pelaksanaan Pengawasan Atas Pekerjaan Proyek SPAM Buaran III Hilir</t>
  </si>
  <si>
    <t>Tanggapan PJ e-50528 PP 01 02 Teguran Keterlambatan Realisasi SL April 2025</t>
  </si>
  <si>
    <t>A. Levi</t>
  </si>
  <si>
    <t>Lurah Kelurahan Cakung Timur Bapak Rachman Setiana</t>
  </si>
  <si>
    <t>Pemberitahuan Pekerjaan Pemasangan Pipa Air Minum Di Jalan Tambun Rengas (seberang Sekolah MTSN 38 Jakarta) di Kelurahan Cakung Timur, Kecamatan Cakung, Jakarta Timur</t>
  </si>
  <si>
    <t>Pembaharuan Desain Akhir Perubahan Metode Kerja dan Penyampaian Proposal Modifikasi SPAM Karian Serpong Hilir Program B20.3 Citra 8</t>
  </si>
  <si>
    <t>Pemberitahuan Pelaksanaan Pengurasan Bak Prasedimentasi IPA Pejompongan 2</t>
  </si>
  <si>
    <t>Pengangkutan Sampah PT Air Bersih Jakarta – IPA Pulogadung</t>
  </si>
  <si>
    <t>Ketidakhadiran Pada Acara Technical Meeting dengan PT. Pertamina Terkait Pekerjaan Crossing Pipa ND 1000 Paket B1 dengan Pipa Pertamina</t>
  </si>
  <si>
    <t xml:space="preserve">Pemberitahuan Perawatan Peralatan Produksi IPA Buaran dan IPA Pulogadung
</t>
  </si>
  <si>
    <t>Buaran &amp; Pulogadung</t>
  </si>
  <si>
    <t>Outstanding pekerjaan IBP Halim</t>
  </si>
  <si>
    <t>Perawatan Peralatan Produksi IPA Buaran (Pulsator No. 7)</t>
  </si>
  <si>
    <t>Penyampaian Informasi Keterlambatan Project Jatiluhur Hilir  - A2 - BKT DN1500 (Segmen 1.b Pondok Kopi- Rd Inten)</t>
  </si>
  <si>
    <t>Shop Drawing Proyek SPAM Buaran 3 Hulu - Pekerjaan Pembangunan Pagar Panel Pelindung Tanah dan Perbaikan Akses Jalan TPU Rorotan dan Support Facilities Jalan Lingkungan , Taman &amp; Drainase</t>
  </si>
  <si>
    <t>Penyampaian Dokumen Pendukung Program Konstruksi SPAM Jatiluhur Hilir – Kebon Kosong Paket 4 dan Reservoir Kebon Kosong</t>
  </si>
  <si>
    <t>Pemberitahuan Kegiatan Pekerjaan di Area Proyek SPAM Buaran III Hulu</t>
  </si>
  <si>
    <t>Pemberitahuan Uji Komisioning Program Rehabilitasi Proyek Brownfield Kode Program 45145 dan 45148</t>
  </si>
  <si>
    <t>Laporan Harian, Mingguan, dan Bulanan Kegiatan Proyek SPAM Buaran 3 Hulu Periode Mei 2025</t>
  </si>
  <si>
    <t>Direktur TTC</t>
  </si>
  <si>
    <t>Peminjaman Alat Gas Detector</t>
  </si>
  <si>
    <t>Gangguan Pasokan Listrik ke IPA Pejompongan I Pada Tanggal 19 Juni 2025</t>
  </si>
  <si>
    <t>Ketua Rukun Warga (RW) 005 Kelurahan Jatinegara Kaum Kecamatan Pulo Gadung</t>
  </si>
  <si>
    <t>Pemberitahuan Kegiatan Pekerjaan Rehabilitasi Pagar IPA Pulogadung</t>
  </si>
  <si>
    <t>Dirut TTC</t>
  </si>
  <si>
    <t>Berita Acara Pengembalian Alat</t>
  </si>
  <si>
    <t>Pengiriman Ke-18 Tanggapan Atas Hasil Review PAM dan KPI Terhadap Dokumen Desain Akhir Program Rehabilitasi Proyek Brownfield Tahun 2025</t>
  </si>
  <si>
    <t>Pemberitahuan Pelaksanaan Pekerjaan Pembuatan Lubang &amp; Pemasangan Klem Pipa Difuser (Pulsator) IPA Pejompongan 2 – 45414</t>
  </si>
  <si>
    <t>Penyampaian Laporan Keuangan Financial Statements</t>
  </si>
  <si>
    <t xml:space="preserve">Status Perizinan Proyek Trunk Main SPAM Pesanggrahan </t>
  </si>
  <si>
    <t>1496/PP.03.05/EKST/VI/2025</t>
  </si>
  <si>
    <t>e-50528/PP.01.02</t>
  </si>
  <si>
    <t>e-51059/PP.00.02</t>
  </si>
  <si>
    <t>1864/PS.04.04/EKST/VI/2025</t>
  </si>
  <si>
    <t>e-51572/PP.00.02</t>
  </si>
  <si>
    <t>1942/TU.00.00/EKST/VI/2025</t>
  </si>
  <si>
    <t>116/CB.01.00</t>
  </si>
  <si>
    <t>025/kopkar-atj/VI/2025</t>
  </si>
  <si>
    <t>5328/KR.01.01</t>
  </si>
  <si>
    <t>e-52060 PP.00.02</t>
  </si>
  <si>
    <t>e-52059/PM.02.03</t>
  </si>
  <si>
    <t>e-52053/PM.02.03</t>
  </si>
  <si>
    <t>e-51899/PM.02.03</t>
  </si>
  <si>
    <t>e-51902/PS.04.06</t>
  </si>
  <si>
    <t xml:space="preserve">781/S/DIR/BPM-ABJ/VI/2025 </t>
  </si>
  <si>
    <t>1054/S/DIR/ABJ/VI/2025</t>
  </si>
  <si>
    <t>600.1/452/DBMSDA.BM</t>
  </si>
  <si>
    <t>e-52416/PS.04.03</t>
  </si>
  <si>
    <t>e-52597.KU.01.08</t>
  </si>
  <si>
    <t>e-52417/PP.03.05</t>
  </si>
  <si>
    <t>e-52596/PS.04.06</t>
  </si>
  <si>
    <t>e-52729/PS.04.06</t>
  </si>
  <si>
    <t>e-52936.PP.01.04</t>
  </si>
  <si>
    <t>e-52938.PP.01.04</t>
  </si>
  <si>
    <t>Teguran Aspek K3 pada Proyek Bundling</t>
  </si>
  <si>
    <t>Inspeksi lapangan greenfield K3. PAM JAYA meminta ABJ untuk menindaklanjuti temuan maksimal 7 hari sejak surat diterima</t>
  </si>
  <si>
    <t>Teguran Keterlambatan Realisasi Pemasangan Sambungan Baru</t>
  </si>
  <si>
    <t>PAM JAYA meminta ABJ untuk menyampaikan rencana tindak lanjut FA pending 5 hari kalender sejak surat diterima</t>
  </si>
  <si>
    <t>Sambungan Langsung</t>
  </si>
  <si>
    <t>Tanggapan Desain Akhir Pekerjaan Greenfield Offtake Daan Mogot di wilayah Regional Barat-Selatan</t>
  </si>
  <si>
    <t>PAM JAYA meminta ABJ untuk memberitahukan informasi apabila terdapat perubahan pelaksanaan pekerjaan dan menyampaikan dokumen yang dibutuhkan untuk pelaksanaan Kick Off Meeting</t>
  </si>
  <si>
    <t>Hasil Pemilihan Konsultan Pengawas Independen</t>
  </si>
  <si>
    <t>PAM JAYA memilih PT Sucofindo sebagai KPI terpilih</t>
  </si>
  <si>
    <t>Tanggapan Pembaharuan Kedua Desain  Akhir Proyek Pipa Trunk Main SPAM  Pesanggrahan Hilir- Tahap Pertama  (Surat ABJ No.ABJ/DIR/ EKS/04.25/0238)</t>
  </si>
  <si>
    <t>Menyampaikan dokumen- dokumen yang dibutuhkan untuk pelaksanaan Kick-Off Meeting antara PAM JAYA, ABJ, dan KPI</t>
  </si>
  <si>
    <t>Undangan Rapat BOD PAM JAYA &amp; PT. ABJ Pembahasan Perjanjian Kerja Sama Bundling</t>
  </si>
  <si>
    <t>Undangan BOD perihal Kerja Sama Bundling</t>
  </si>
  <si>
    <t>Kelurahan Pesanggrahan Kota Administrasi Jakarata Selatan</t>
  </si>
  <si>
    <t>Permohonan Mesin Sumur Bor Resapan Air</t>
  </si>
  <si>
    <t>Permohonan hibah berupa mesin sumur bor resapan air kepada kelurahan pesanggrahan</t>
  </si>
  <si>
    <t>KOPKAR ATJ</t>
  </si>
  <si>
    <t>Tagihan PT. Borneo Bangun Perkasa</t>
  </si>
  <si>
    <t>Surat Kopkar ATJ perihal Tagihan PT. Borneo Bangun Perkasa kepada Bestindo</t>
  </si>
  <si>
    <t>Achmad Yudi &amp; Danny L</t>
  </si>
  <si>
    <t>Sudin Pertamanan dan Hutan Kota Kota Administrasi Jakarta Timur</t>
  </si>
  <si>
    <t>Perbaikan Lahan Ex Pekerjaan PAM Jaya</t>
  </si>
  <si>
    <t>Surat Sudin Pertamanan dan Hutan Kota Kota Administrasi Jakarta Timur kepada PAM JAYA terkait menindaklanjuti kerusakan area taman di Jatiwaringin, Duren Sawit</t>
  </si>
  <si>
    <t>Tanggapan Ke-2 atas Pembaharuan Dokumen Desain Akhir Program Rehabilitasi Tahun 2025</t>
  </si>
  <si>
    <t>Hasil review DED terhadap 41 program cyclical</t>
  </si>
  <si>
    <t>Permohonan Pekerjaan Greenfield Infill Sambungan Baru Di wilayah Regional Timur, Utara, dan Barat-Selatan</t>
  </si>
  <si>
    <t>Permintaan pemasangan jaringan pipa infill sebagaimana terlampir</t>
  </si>
  <si>
    <t>Permohonan Pekerjaan Greenfield Infill  Sambungan Baru Di wilayah Regional  Barat-Selatan dan Timur</t>
  </si>
  <si>
    <t>Balasan Surat ABJ  No. ABJ/DIR/ EKS/05.25/0367 Pelaksanaan Knowledge Transfer</t>
  </si>
  <si>
    <t>PAM JAYA meminta kepada PT ABJ untuk hal-hal sebagai berikut:
a. Wajib melakukan knowledge transfer melalui teori secara tatap muka dan praktek secara langsung di lokasi proyek;
b.Menyediakan sarana dan prasarana termasuk bertanggung jawab atas seluruh biaya yang timbul dari atau yang diperlukan dalam rangka pelaksanaan knowledge transfer;
c.Melakukan persiapan untuk pelatihan Fasilitas Distribusi Baru secara tatap muka pada H-1 sebelum pelaksanaan knowledge transfer termasuk diantaranya namun tidak terbatas pada materi, pembagian personel di lokasi pelatihan, dan/atau lokasi pelatihan;
d.Menyampaikan kurikulum materi dan timeline pelaksanaan knowledge transfer sampai dengan jangka waktu 3 (tiga) bulan setelah Tanggal Operasi Komersial selambat- lambatnya 7 (tujuh) hari kalender sejak surat ini di terima;
e. Melaksanakan kegiatan sesuai dengan silabus final yang telah disampaikan oleh PAM JAYA;</t>
  </si>
  <si>
    <t>Penyelesaian Permintaan Perbaikan Bekas Galian</t>
  </si>
  <si>
    <t>Bekas galian PC 055 telah selesai ditindaklanjuti</t>
  </si>
  <si>
    <t>Permohonan Perubahan Metode Kerja</t>
  </si>
  <si>
    <t>Perubahan metode kerja project Pesanggrahan Hilir</t>
  </si>
  <si>
    <t>Pengambilan Sampling</t>
  </si>
  <si>
    <t>Pengembalian kondisi jalan berlubang pasca konstruksi</t>
  </si>
  <si>
    <t>Permintaan Data Produksi IPA Buaran 3</t>
  </si>
  <si>
    <t>PAM JAYA meminta kepada ABJ untuk hal-hal sebagai berikut:
a. Memberikan realisasi akses System Control and Data Acquisition (SCADA) paling lambat 1 Juli 2025;
b. Memberikan data operasional pembacaan atau pengecekan manual parameter tekanan, turbidity, pH, dan sisa chlorine yang dilengkapi dokumen pemndukung berupa foto menggunakan aplikasi time stamp dengan durasi
pembacaan atau pengecekan setiap 15 menit mulai tanggal 16 Juni 2025</t>
  </si>
  <si>
    <t>Tindak Lanjut atas Surat PAM Jaya No. 39297-KM.03.04</t>
  </si>
  <si>
    <t>PAM JAYA meminta kepada PT ABJ untuk mengirimkan rencana perbaikan selambat – lambatnya dalam jangka waktu 14 (empat belas) hari kalender sejak surat ini diterima</t>
  </si>
  <si>
    <t>Percepatan Pekerjaan Sambungan Langsung (SL) Greenfield</t>
  </si>
  <si>
    <t>PAM JAYA meminta kepada ABJ untuk halhal sebagai berikut:
1. Memperbaharui Program Konstruksi dan Staging Suplai yang aligned dengan jadwal TOK Fasilitas Distribusi Baru
2. Menyampaikan detail lokasi dan jadwal pelaksanaan untuk masing-masing sub proyek berdasarkan jadwal TOK Fasilitas Distribusi Baru
3. Menyusun pembaharuan Desain Akhir pekerjaan Sambungan Langsung (SL) beserta metode uji commissioning yang dibutuhkan untuk pelaksanaan percepatan pekerjaan Sambungan Langsung (SL) sebagai tindak lanjut Notulensi Rapat tanggal 24 April 2025.</t>
  </si>
  <si>
    <t>Permintaan Daftar Pekerjaan TOK Fasilitas Distribusi Baru Yang Dijadwalkan 05 Oktober 2025 (untuk Paket Pekerjaan Kedua)</t>
  </si>
  <si>
    <t>Menyampaikan daftar pekerjaan Tanggal Operasi Komersial Fasilitas Distribusi Baru Yang Dijadwalkan 05 Oktober 2025 7 hari setelah surat diterima</t>
  </si>
  <si>
    <t>Tanggapan Surat ABJ24 0684 perihal Permintaan Data Keperluan Perhitungan Denda Kegagalan Kinerja berdasarkan Perjanjian Brownfield dan Greenfield Tahun 2024</t>
  </si>
  <si>
    <t>Tarif rata-rata sebesar 8.086,80</t>
  </si>
  <si>
    <t>Sanksi Denda atas Kegagalan Kinerja Periode Maret dan April 2025</t>
  </si>
  <si>
    <t>Denda kinerja Maret Rp22.096
Denda kinerja April Rp223.236</t>
  </si>
  <si>
    <t>2069/TU.00.00/EKST/VI/2025</t>
  </si>
  <si>
    <t>e-52789/PP.01.02</t>
  </si>
  <si>
    <t>e-53549/PS.04.06</t>
  </si>
  <si>
    <t>e-53315/PP.00.02</t>
  </si>
  <si>
    <t>e-53447/PP.01.04</t>
  </si>
  <si>
    <t xml:space="preserve">e-53755/PS.04.06 </t>
  </si>
  <si>
    <t>600.1.7.2/499/DBMSDA.PRJT</t>
  </si>
  <si>
    <t>e-0024-PU.04.00</t>
  </si>
  <si>
    <t>1084/S/DIR-BPM/ABJ/VI/2025</t>
  </si>
  <si>
    <t>1037/S/DIR-BPM/ABJ/VI/2025</t>
  </si>
  <si>
    <t>e-53070/PS.04.06</t>
  </si>
  <si>
    <t>e-52868/PP.00.02</t>
  </si>
  <si>
    <t>e-52941.PP.01.04</t>
  </si>
  <si>
    <t>e-53287.PP.01.02</t>
  </si>
  <si>
    <t>e-53174/PP.01.04</t>
  </si>
  <si>
    <t>e-53175/PP.01.04</t>
  </si>
  <si>
    <t>e-53446/PP.01.04</t>
  </si>
  <si>
    <t>e-53764/PM.01.00</t>
  </si>
  <si>
    <t>e-53771/PP.00.02</t>
  </si>
  <si>
    <t>e-53888/PM.01.00</t>
  </si>
  <si>
    <t>e-53055/PP.01.02</t>
  </si>
  <si>
    <t>e-53768/PP.01.04</t>
  </si>
  <si>
    <t>e-53770/PS.04.06</t>
  </si>
  <si>
    <t>1208/S/DIR/BPM-ABJ/VII/2025</t>
  </si>
  <si>
    <t>e-54311/PS.04.06</t>
  </si>
  <si>
    <t>e-54310/PP.00.02</t>
  </si>
  <si>
    <t>e-54309/PS.04.06</t>
  </si>
  <si>
    <t>e-54308/PP.01.04</t>
  </si>
  <si>
    <t>2413/PS.04.01/EKST/VII/2025</t>
  </si>
  <si>
    <t>4212/PS.04.01/EKST/VII/2025</t>
  </si>
  <si>
    <t>2411/PS.04.01/EKST/VII/2025</t>
  </si>
  <si>
    <t>e-54968/PS.04.03</t>
  </si>
  <si>
    <t>e-55364/PS.04.06</t>
  </si>
  <si>
    <t>e-55248/PS.04.06</t>
  </si>
  <si>
    <t>e-55229/PP.00.06</t>
  </si>
  <si>
    <t>e-55115/PM.01.00</t>
  </si>
  <si>
    <t>Permohonan Pekerjaan Greenfield Infill  Sambungan Baru Regional Selatan,  Utara, Timur, Barat, dan Pusat</t>
  </si>
  <si>
    <t>e-55387/PS.04.06</t>
  </si>
  <si>
    <t>e-56023/PS.04.06</t>
  </si>
  <si>
    <t>e-56104/PS.04.03</t>
  </si>
  <si>
    <t>e-56219/PP.01.04</t>
  </si>
  <si>
    <t>e-56024/PM.01.00</t>
  </si>
  <si>
    <t>e-55711/PS.04.01</t>
  </si>
  <si>
    <t>e-55637/PP.00.02</t>
  </si>
  <si>
    <t>e-55778/PP.03.05</t>
  </si>
  <si>
    <t>e-56212/PP.01.04</t>
  </si>
  <si>
    <t>124-Dir-Ity-VII-2025</t>
  </si>
  <si>
    <t>e-56218/PP.01.04</t>
  </si>
  <si>
    <t xml:space="preserve">e-56356/PP.01.04 </t>
  </si>
  <si>
    <t>e-56380/PP.01.04</t>
  </si>
  <si>
    <t>e-56337/PP.01.04</t>
  </si>
  <si>
    <t>e-56336/PP.01.04</t>
  </si>
  <si>
    <t>e-56438/PS.04.0</t>
  </si>
  <si>
    <t>Undangan PAM JAYA Jakarta Water Hero 2025</t>
  </si>
  <si>
    <t>Teguran Keterlambatan Realisasi Pemasangan Sambungan Langsung Periode Juni 2025</t>
  </si>
  <si>
    <t>Teguran Penerapan Aspek K3 pada Proyek Kerja Sama Bundling yang Berdampak pada Gangguan Lalu Lintas</t>
  </si>
  <si>
    <t>Rapat Kick Off Konsultan Pengawas Indonesia</t>
  </si>
  <si>
    <t xml:space="preserve">Dinas Bina Marga dan SDA Pemkot Bekasi </t>
  </si>
  <si>
    <t>Surat Undangan Join Survey SPAM Buaran 3</t>
  </si>
  <si>
    <t xml:space="preserve">Kecamatan Koja  </t>
  </si>
  <si>
    <t>Undangan Rapat Koordinasi Mingguan Tingkat Kecamatan Koja</t>
  </si>
  <si>
    <t>Surat Biaya Operasional Komersial</t>
  </si>
  <si>
    <t>Pembaruan Jadwal Program Rehabilitasi Cyclical Maintenance 2025</t>
  </si>
  <si>
    <t>Tanggapan Atas Surat ABJ No. ABJ/ DIR/EKS/05.25/0307 dan Surat ABJ  No. ABJ/DIR/EKS/05.25/0370</t>
  </si>
  <si>
    <t>Menyusun dan menyampaikan kembali pembaharuan perencanaan penyelesaian terhadap pekerjaan-pekerjaan yang belum selesai sebagaimana terlampir dalam surat ini dengan jangka waktu penyelesaian maksimal dalam waktu 90 (sembilan puluh) hari kalender terhitung sejak Tanggal Operasi Komersial atau 5 April 2025 paling lambat 3 (tiga) hari sejak surat ini diterima</t>
  </si>
  <si>
    <t>Tanggapan Desain Akhir Pekerjaan Koneksi BV Wilayah Timur dan Barat - Surat ABJ25 0240</t>
  </si>
  <si>
    <t>Untuk melengkapi data perencanaan FDB</t>
  </si>
  <si>
    <t>Sanksi Denda atas Kegagalan Kinerja Periode Bulan Mei 2025</t>
  </si>
  <si>
    <t>Denda Mei sebesar Rp35.137.618</t>
  </si>
  <si>
    <t>Memastikan ABJ untuk memenuhi target SL</t>
  </si>
  <si>
    <t>PAM JAYA meminta ABJ untuk menerapkan strategi rekayasa area kerja lalu lintas</t>
  </si>
  <si>
    <t>Pemenuhan Dokumen Monitoring Risk  Register ABJ Periode Maret s.d. Mei  2025 dan Analisis Risiko Kegagalan  Tanggal Operasi Komersial (TOK) 5  Oktober 2025</t>
  </si>
  <si>
    <t>ABJ meminta pemenuhan Dokumen Monitoring Risk  Register ABJ Periode Maret s.d. Mei  2025</t>
  </si>
  <si>
    <t>Permohonan Pekerjaan Greenfield Infill  Sambungan Baru Di wilayah Regional  Timur, Barat-Selatan, dan Pusat</t>
  </si>
  <si>
    <t>ABJ diminta untuk melakukan survey lapangan bersama ABJ KPI</t>
  </si>
  <si>
    <t>Tanggapan atas Surat ABJ/DIR/ EKS/06.25/0417 perihal Pemberitahuan  Pelaksanaan Pekerjaan Rehabilitasi Gear  Box Accelator ke-2 IPA Pejompongan 1 –  45302 Rehabilitasi Gear Box Accelator</t>
  </si>
  <si>
    <t>ABJ tidak dikenakan kegagalan denda kinerja</t>
  </si>
  <si>
    <t>Tanggapan atas Surat ABJ No.: ABJ/ DIR/EKS/03.25/0147 Perihal Gangguan  Koneksi SCADA di IPA Pejompongan 1</t>
  </si>
  <si>
    <t>Tanggapan atas Surat ABJ No. ABJ/ DIR/EKS/05.25/0306 Perihal  Perawatan Peralatan Produksi IPA Buaran</t>
  </si>
  <si>
    <t>Surat Balasan PT Air Bersih Jakarta No:  ABJ/DIR/EKS/05.25/0333 Perihal :  Gangguan Listrik PLN di IPA Buaran 1,2  dan 3 pada tanggal 3 Mei 2025</t>
  </si>
  <si>
    <t xml:space="preserve">ABJ tidak dikenakan denda kegagalan kinerja </t>
  </si>
  <si>
    <t>Permohonan Pekerjaan Greenfield Infill  Sambungan Baru Pantai Mutiara dan  Brezza RT 001-011 RW 16</t>
  </si>
  <si>
    <t>Penyusunan DED pada lokasi terlampir</t>
  </si>
  <si>
    <t>Permohonan Pekerjaan Greenfield Infill  Sambungan Baru Regional Timur,  Utara, Pusat, dan Barat</t>
  </si>
  <si>
    <t>Permohonan pembuatan DED FDB pada lokasi terlampir</t>
  </si>
  <si>
    <t>Permohonan Pekerjaan Greenfield Infill  Sambungan Baru Regional Barat,  Selatan, dan Pusat</t>
  </si>
  <si>
    <t>Teguran Teguran Insiden Proyek Greenfield pada 17 Juni 2025</t>
  </si>
  <si>
    <t>PAM JAYA meminta ABJ untuk memastikan ketersediaan kualifikasi personel K3 dan memastikan implementasi K3 pada project sesuai dengan PKS</t>
  </si>
  <si>
    <t>Tanggapan atas Surat ABJ25 0353 Perihal  Perawatan peralatan produksi IPA  Buaran</t>
  </si>
  <si>
    <t>Pekerjaan Oustanding di CDC Cilincing</t>
  </si>
  <si>
    <t>PAM JAYA meminta ABJ untuk menyelesaikan pekerjaan yang tercantum pada BAPL 5 April</t>
  </si>
  <si>
    <t>Pemberitahuan Keterlambatan Pengiriman Barang</t>
  </si>
  <si>
    <t>Keterlambatan disebabkan belum diterimanya barang dari produsen pekerjaan cyclical WTP Pulogadung dan WTP Buaran</t>
  </si>
  <si>
    <t>Tanggapan atas Surat ABJ No.: ABJ/ DIR/EKS/12.24/1073 perihal  Kerusakan Flow Meter Banjir Kanal  Barat</t>
  </si>
  <si>
    <t>Tanggapan Desain Akhir Proyek SPAM  Jatiluhur Hilir – Trunkmain Connection  CDC (Surat ABJ No. ABJ/DIR/ EKS/03.25/0155)</t>
  </si>
  <si>
    <t>ABJ untuk melanjutkan pekerjaan greenfield Trunk Main CDC</t>
  </si>
  <si>
    <t>Tanggapan atas Surat ABJ/DIR/ EKS/05.25/0381 Pemberitahuan  Pelaksanaan Pekerjaan Rehabilitasi  Gearbox Accelator IPA Pejompongan 1 –  45302 Rehabilitasi Gear Box Accelator</t>
  </si>
  <si>
    <t>Tanggapan atas Surat ABJ No.: ABJ/ DIR/EKS/04.25/0279 Perihal Gangguan  Pembacaan Peralatan Produksi IPA  Pejompongan 1</t>
  </si>
  <si>
    <t>ABJ tidak dikenalan denda kegagalan kinerja</t>
  </si>
  <si>
    <t>Tanggapan Surat ABJ25 0476 perihal Pemberitahuan Pelaksanaan Pekerjaan Rehabilitasi Gear Box Accelator ke-3 IPA Pejompongan 1-45302</t>
  </si>
  <si>
    <t>Permohonan Pekerjaan Greenfield Infill Sambungan Baru Regional Timur dan Utara</t>
  </si>
  <si>
    <t>Permohonan pembuatan DED pada lokasi terlampir</t>
  </si>
  <si>
    <t>Permohonan Pekerjaan Greenfield Infill Sambungan Baru di Wilayah Regional Timur dan Barat - Selatan</t>
  </si>
  <si>
    <t>Tanggapan atas Surat ABJ No.ABJ/DIR/ EKS/07.25/0482 Perihal Tanggapan atas Surat PAM JAYA N0. E-51902/ PS.04.06 terkait Pelaksanaan Knowledge Transfer</t>
  </si>
  <si>
    <t>ABJ untuk melengkapi rencana pelatihan dengan indikator keberhasilan, rencana dan mekanisme evaluaso serta identifikasi risiko</t>
  </si>
  <si>
    <t>Penyampaian Informasi terkait  Kunjungan Lapangan Penelitian  Metode Pemasangan Sambungan  Langsung PAM JAYA oleh Badan Riset  dan Inovasi Nasional (“BRIN”)</t>
  </si>
  <si>
    <t>Rencana kunjungan lapangan PAM JAYA, ABJ, KPI, BRIN pada 22 Juli 2025</t>
  </si>
  <si>
    <t xml:space="preserve">Tanggapan atas Surat No. ABJ/DIR/ EKS/06.25/0423 Perihal Pengiriman  Revisi Kedua Jadwal Program  Rehabilitasi Tahun 2025 Tanggapan  atas Surat No. ABJ/DIR/ EKS/06.25/0423 Perihal Pengiriman  Revisi Kedua Jadwal Program  Rehabilitasi Tahun 2025 </t>
  </si>
  <si>
    <t>Tanggapan PAM JAYA terhadap jadwal program rehabilitasi terlampir</t>
  </si>
  <si>
    <t>Tindaklanjut atas Surat PAM JAYA no  e-41181/PM.02.04 perihal Permohonan  Izin Perpotongan Jalur Kereta untuk  Penempatan Jalur Air pada Jalur Kereta  LRT</t>
  </si>
  <si>
    <t>PAM JAYA meminta ABJ untuk menganalisa justek dan jusfin untuk dasar perubahan pekerjaan</t>
  </si>
  <si>
    <t>Tindak Lanjut Surat Komando Operasi  Udara I Pangkalan TNI AU Halim  Perdanakusuma No. B/2777/VI/2025/ Halim perihal Permohonan Pengaspalan</t>
  </si>
  <si>
    <t>PAM JAYA meminta ABJ bertanggung jawab atas kerusakan yang terjadi di area jalan Halim</t>
  </si>
  <si>
    <t>Surat PAM JAYA kepada KPI terkait optimalisasi peran KPI terhadap project Bundling</t>
  </si>
  <si>
    <t>Pelaksanaan Pekerjaan Rehabilitasi  Program CoE (Calender of Event) di IPA  Pulogadung Tahun 2025</t>
  </si>
  <si>
    <t>PAM JAYA meminta ABJ untuk pengunduran jadwal CoE IPA Pulogadung pada tanggal 22 Ags 2025</t>
  </si>
  <si>
    <t>Permintaan Penjelasan dan Klarifikasi  Atas Adanya Surat Somasi Dari Pihak  Ketiga Kepada PAM JAYA Terkait  Pelaksanaan Proyek Bundling</t>
  </si>
  <si>
    <t>PAM JAYA meminta ABJ untuk menyampaikan penjelasan klarifikasi sesuai dengan data atuan atas surat somasi maksimal 28 Juli 2025</t>
  </si>
  <si>
    <t>Tanggapan atas Surat ABJ No.: ABJ/ DIR/EKS/06.25/0445 Pemberitahuan  Pelaksanaan Pengurasan Bak  Prasedimentasi IPA Pejompongan 2</t>
  </si>
  <si>
    <t>Permohonan Pekerjaan Greenfield Infill Sambungan Baru Regional Barat</t>
  </si>
  <si>
    <t>Permintaan Penyerahan Pembaharuan  Daftar Aset</t>
  </si>
  <si>
    <t>PAM JAYA meminta ABJ untuk pembaharuan data aset maksimal 10 hari diterimanya surat</t>
  </si>
  <si>
    <t>Tanggapan atas Surat No. ABJ/DIR/EKS/06.25/0461 Perihal Pengiriman Ke-18 Tanggapan Atas Hasil Review PAM dan KPI Terhadap Dokumen Desain Akhir Program Rehabilitasi Tahun 2025</t>
  </si>
  <si>
    <t>PAM JAYA meminta ABJ untuk menyampaikan justifikasi atas nilai total RAB Rehab 2025 yang melebihi FinMod</t>
  </si>
  <si>
    <t>Penyampaian Hasil Inspeksi K3 dan  Housekeeping IPA Pejompongan 1 dan  IPA Pejompongan 2</t>
  </si>
  <si>
    <t>Temuan K3 sebagaimana terlampir</t>
  </si>
  <si>
    <t>Tanggapan atas Surat ABJ No. ABJ/ DIR/EKS/06.25/0450 Perihal Perawatan Peralatan Produksi IPA Buaran</t>
  </si>
  <si>
    <t>PT Infra Tama Yakti</t>
  </si>
  <si>
    <t>Penekanan atas Pertimbangan Komprehensif dalam Keputusan Perencanaan</t>
  </si>
  <si>
    <t>Konsultan</t>
  </si>
  <si>
    <t>Tanggapan atas Surat ABJ No. ABJ/ DIR/EKS/07.25/0513 Perihal  Perawatan perlatan produksi IPA Buaran</t>
  </si>
  <si>
    <t>Tanggapan atas Surat ABJ No.: ABJ/ DIR/EKS/06.25/0458 Perihal Gangguan  Pasokan Listrik ke IPA Pejompongan 1  Pada Tanggal 19 Juni 2025</t>
  </si>
  <si>
    <t>Tanggapan atas Surat ABJ No.: ABJ/ DIR/EKS/06.25/0462 Perihal  Pemberitahuan Pelaksanaan Pekerjaan  Pembuatan Lubang &amp; Pemasangan Klem  Pipa Difuser (Pulsator) IPA Pejompongan  2 - 45414</t>
  </si>
  <si>
    <t>Penyampaian Hasil Inspeksi Perawatan  Peralatan di IPA Pejompongan 1 dan 2</t>
  </si>
  <si>
    <t>PAM JAYA meminta ABJ mengirimkan rencana perbaikan selambat-lambatnya 14 hari kalender</t>
  </si>
  <si>
    <t>Tanggapan Atas Surat ABJ No. ABJ/ DIR/EKS/06.25/0396 perihal  Keterlambatan Pekerjaan SPAM Karian  Serpong Hilir Infill Adhoc Citra 2 Ext  dan Citra 2 (2 Program Konstruksi)</t>
  </si>
  <si>
    <t>PAM JAYA meminta ABJ untuk menyampaikan kenadala perizinan</t>
  </si>
  <si>
    <t>Pemenuhan Dokumen Analisis Risiko  Pelaksanaan Calendar of Event (CoE)  Rehabilitasi IPA Pulogadung</t>
  </si>
  <si>
    <t xml:space="preserve">PAM JAYA meminta ABJ untuk analisis risiko pekerjaan CoE IPA Pulogadung </t>
  </si>
  <si>
    <t>ABJ/DIR/EKS/06.25/0465</t>
  </si>
  <si>
    <t>ABJ/DIR/EKS/06.25/0466</t>
  </si>
  <si>
    <t>ABJ/DIR/EKS/06.25/0467</t>
  </si>
  <si>
    <t>ABJ/DIR/EKS/07.25/0468</t>
  </si>
  <si>
    <t>ABJ/DIR/EKS/07.25/0469</t>
  </si>
  <si>
    <t>ABJ/DIR/EKS/07.25/0470</t>
  </si>
  <si>
    <t>ABJ/DIR/EKS/07.25/0471</t>
  </si>
  <si>
    <t>ABJ/DIR/EKS/07.25/0472</t>
  </si>
  <si>
    <t>ABJ/DIR/EKS/07.25/0473</t>
  </si>
  <si>
    <t>ABJ/DIR/EKS/07.25/0474</t>
  </si>
  <si>
    <t>ABJ/DIR/EKS/07.25/0475</t>
  </si>
  <si>
    <t>ABJ/DIR/EKS/07.25/0476</t>
  </si>
  <si>
    <t>ABJ/DIR/EKS/07.25/0477</t>
  </si>
  <si>
    <t>ABJ/DIR/EKS/07.25/0478</t>
  </si>
  <si>
    <t>ABJ/DIR/EKS/07.25/0479</t>
  </si>
  <si>
    <t>ABJ/DIR/EKS/07.25/0480</t>
  </si>
  <si>
    <t>ABJ/DIR/EKS/07.25/0481</t>
  </si>
  <si>
    <t>ABJ/DIR/EKS/07.25/0482</t>
  </si>
  <si>
    <t>ABJ/DIR/EKS/07.25/0483</t>
  </si>
  <si>
    <t>ABJ/DIR/EKS/07.25/0484</t>
  </si>
  <si>
    <t>ABJ/DIR/EKS/07.25/0485</t>
  </si>
  <si>
    <t>ABJ/DIR/EKS/07.25/0486</t>
  </si>
  <si>
    <t>ABJ/DIR/SCM/07.25/0487</t>
  </si>
  <si>
    <t>ABJ/DIR/EKS/07.25/0488</t>
  </si>
  <si>
    <t>ABJ/DIR/EKS/07.25/0489</t>
  </si>
  <si>
    <t>ABJ/DIR/EKS/07.25/0490</t>
  </si>
  <si>
    <t>ABJ/DIR/EKS/07.25/0491</t>
  </si>
  <si>
    <t>ABJ/DIR/EKS/07.25/0492</t>
  </si>
  <si>
    <t>0017/AAJ/EKS//VII/2025</t>
  </si>
  <si>
    <t>ABJ/DIR/EKS/07.25/0493</t>
  </si>
  <si>
    <t>ABJ/DIR/EKS/07.25/0494</t>
  </si>
  <si>
    <t>ABJ/DIR/EKS/07.25/0495</t>
  </si>
  <si>
    <t>ABJ/DIR/EKS/07.25/0496</t>
  </si>
  <si>
    <t>ABJ/DIR/EKS/07.25/0497</t>
  </si>
  <si>
    <t>ABJ/DIR/EKS/07.25/0498</t>
  </si>
  <si>
    <t>ABJ/DIR/EKS/07.25/0499</t>
  </si>
  <si>
    <t>ABJ/DIR/EKS/07.25/0500</t>
  </si>
  <si>
    <t>ABJ/DIR/EKS/07.25/0501</t>
  </si>
  <si>
    <t>ABJ/DIR/EKS/07.25/0502</t>
  </si>
  <si>
    <t>ABJ/DIR/EKS/07.25/0503</t>
  </si>
  <si>
    <t>ABJ/DIR/EKS/07.25/0504</t>
  </si>
  <si>
    <t>ABJ/DIR/EKS/07.25/0505</t>
  </si>
  <si>
    <t>ABJ/DIR/EKS/07.25/0506</t>
  </si>
  <si>
    <t>ABJ/DIR/EKS/07.25/0507</t>
  </si>
  <si>
    <t>ABJ/DIR/EKS/07.25/0508</t>
  </si>
  <si>
    <t>ABJ/DIR/EKS/07.25/0509</t>
  </si>
  <si>
    <t>ABJ/DIR/EKS/07.25/0510</t>
  </si>
  <si>
    <t>ABJ/DIR/EKS/07.25/0511</t>
  </si>
  <si>
    <t>ABJ/DIR/EKS/07.25/0512</t>
  </si>
  <si>
    <t>ABJ/DIR/EKS/07.25/0513</t>
  </si>
  <si>
    <t>ABJ/DIR/EKS/07.25/0514</t>
  </si>
  <si>
    <t>ABJ/DIR/EKS/07.25/0515</t>
  </si>
  <si>
    <t>ABJ/DIR/EKS/07.25/0516</t>
  </si>
  <si>
    <t>ABJ/DIR/EKS/07.25/0517</t>
  </si>
  <si>
    <t>ABJ/DIR/EKS/07.25/0518</t>
  </si>
  <si>
    <t>ABJ/DIR/EKS/07.25/0519</t>
  </si>
  <si>
    <t>ABJ/DIR/EKS/07.25/0520</t>
  </si>
  <si>
    <t>ABJ/DIR/EKS/07.25/0521</t>
  </si>
  <si>
    <t>ABJ/DIR/EKS/07.25/0522</t>
  </si>
  <si>
    <t>ABJ/DIR/EKS/07.25/0523</t>
  </si>
  <si>
    <t>ABJ/DIR/EKS/07.25/0524</t>
  </si>
  <si>
    <t>ABJ/DIR/EKS/07.25/0525</t>
  </si>
  <si>
    <t>ABJ/DIR/EKS/07.25/0526</t>
  </si>
  <si>
    <t>ABJ/DIR/EKS/07.25/0527</t>
  </si>
  <si>
    <t>ABJ/DIR/EKS/07.25/0528</t>
  </si>
  <si>
    <t>ABJ/DIR/EKS/07.25/0529</t>
  </si>
  <si>
    <t>ABJ/DIR/EKS/07.25/0530</t>
  </si>
  <si>
    <t>ABJ/DIR/EKS/07.25/0531</t>
  </si>
  <si>
    <t>ABJ/DIR/EKS/07.25/0532</t>
  </si>
  <si>
    <t>ABJ/DIR/EKS/07.25/0533</t>
  </si>
  <si>
    <t>ABJ/DIR/EKS/07.25/0534</t>
  </si>
  <si>
    <t>ABJ/DIR/EKS/07.25/0535</t>
  </si>
  <si>
    <t>0018/AAJ/EKS//VII/2025</t>
  </si>
  <si>
    <t>ABJ/DIR/EKS/07.25/0536</t>
  </si>
  <si>
    <t>ABJ/DIR/EKS/07.25/0537</t>
  </si>
  <si>
    <t>ABJ/DIR/EKS/07.25/0538</t>
  </si>
  <si>
    <t>ABJ/DIR/EKS/07.25/0539</t>
  </si>
  <si>
    <t>ABJ/DIR/EKS/07.25/0540</t>
  </si>
  <si>
    <t>ABJ/DIR/EKS/07.25/0541</t>
  </si>
  <si>
    <t>ABJ/DIR/EKS/07.25/0542</t>
  </si>
  <si>
    <t>ABJ/DIR/EKS/07.25/0543</t>
  </si>
  <si>
    <t>ABJ/DIR/EKS/07.25/0544</t>
  </si>
  <si>
    <t>0019/AAJ/EKS//VII/2025</t>
  </si>
  <si>
    <t>ABJ/DIR/EKS/07.25/0545</t>
  </si>
  <si>
    <t>ABJ/DIR/EKS/07.25/0546</t>
  </si>
  <si>
    <t>0020/AAJ/EKS//VII/2025</t>
  </si>
  <si>
    <t>ABJ/DIR/EKS/07.25/0547</t>
  </si>
  <si>
    <t>ABJ/DIR/EKS/07.25/0548</t>
  </si>
  <si>
    <t>ABJ/DIR/EKS/07.25/0549</t>
  </si>
  <si>
    <t>ABJ/DIR/EKS/07.25/0550</t>
  </si>
  <si>
    <t>ABJ/DIR/EKS/07.25/0551</t>
  </si>
  <si>
    <t>ABJ/DIR/EKS/07.25/0552</t>
  </si>
  <si>
    <t>ABJ/DIR/EKS/07.25/0553</t>
  </si>
  <si>
    <t>ABJ/DIR/EKS/07.25/0554</t>
  </si>
  <si>
    <t>ABJ/DIR/EKS/07.25/0555</t>
  </si>
  <si>
    <t>ABJ/DIR/EKS/07.25/0556</t>
  </si>
  <si>
    <t>ABJ/DIR/EKS/07.25/0557</t>
  </si>
  <si>
    <t>ABJ/DIR/EKS/07.25/0558</t>
  </si>
  <si>
    <t>ABJ/DIR/EKS/07.25/0559</t>
  </si>
  <si>
    <t>ABJ/DIR/EKS/07.25/0560</t>
  </si>
  <si>
    <t>Pemberitahuan Uji Komisioning Program Rehabilitasi Proyek Brownfield Kode Program 45105</t>
  </si>
  <si>
    <t>Back date surat respond PAM no. e-53070</t>
  </si>
  <si>
    <t>Tanggapan atas Surat PAM JAYA No. e-52417/PP.03.05 Hasil Inspeksi PJ 1 dan PJ 2</t>
  </si>
  <si>
    <t>Pemberitahuan Uji Komisioning Bagian Pekerjaan Proyek SPAM Buaran III</t>
  </si>
  <si>
    <t>Peristiwa Substitusi dan Penyampaian Proposal Substitusi – Project Bundling Greenfield Hilir</t>
  </si>
  <si>
    <t>Proposal Substitusi</t>
  </si>
  <si>
    <t>Pemberitahuan Pelaksanaan Pekerjaan Maintenance Pipa Line D IPA Buaran 3</t>
  </si>
  <si>
    <t>Tanggapan atas Surat PAM JAYA Perihal Sanksi Denda atas Kegagalan Kinerja Periode Bulan Maret, April dan Mei 2025</t>
  </si>
  <si>
    <t>Penyampaian Dokumen Pendukung Program Konstruksi SPAM Jatiluhur Hilir – Perumahan Tanjung Mas Raya</t>
  </si>
  <si>
    <t>PT. Bank OCBC NISP - Agency &amp; Trust Services</t>
  </si>
  <si>
    <t>Pemberitahuan Uji Komisioning Program Rehabilitasi Proyek Brownfield Kode Program 45158 dan 45153</t>
  </si>
  <si>
    <t>Pemberitahuan Pelaksanaan Pekerjaan Rehabilitasi Gear Box Accelator ke-3 IPA Pejompongan 1 – 45302 Rehabilitasi Gear Box Accelator</t>
  </si>
  <si>
    <t>Penyampaian Formulir Pelaksanaan Proyek Greenfield dan Brownfield</t>
  </si>
  <si>
    <t>Penyampaian Sertifikat HAS 23000 – Sistem Jaminan Halal</t>
  </si>
  <si>
    <t>Tagihan Air Curah Perjanjian Brownfield - Periode Juni 2025</t>
  </si>
  <si>
    <t>Tagihan Air Curah Perjanjian Greenfield - Periode Juni 2025</t>
  </si>
  <si>
    <t>Tanggapan Atas Surat PAM JAYA No.e-51902/PS.04.06 Terkait Pelaksanaan Knowledge Transfer</t>
  </si>
  <si>
    <t>Pekerjaan Pemasangan Pipa Jl. Ampera Raya Tidak Bisa Selesai 05 Juli 2025</t>
  </si>
  <si>
    <t>Tanggapan Atas Surat PAM JAYA No.: e-50697/PS.04.06</t>
  </si>
  <si>
    <t>Disnaker</t>
  </si>
  <si>
    <t>Laporan P2K3 Kuartal 1 tahun 2025</t>
  </si>
  <si>
    <t>Tanggapan PJ e 53287 PP 01 02 Teguran Keterlambatan Realisasi SL Juni 2025</t>
  </si>
  <si>
    <t>Toko Hj Nuraini</t>
  </si>
  <si>
    <t>Pengadaan Karung Jumbo Bag ABJ Periode 01 Juli 2025 - 30 Juni 2026</t>
  </si>
  <si>
    <t>Penyampaian Dokumen Pendukung Program Konstruksi SPAM Jatiluhur Hilir Untuk 6 Program</t>
  </si>
  <si>
    <t>Laporan Bulanan Kualitas Air Baku dan Air Curah Periode Juni 2025</t>
  </si>
  <si>
    <t xml:space="preserve">Tindak Lanjut Kick of Meeting 4 Juli 2025 </t>
  </si>
  <si>
    <t>PT Kereta Cepat Indonesia China  KCIC Halim Office</t>
  </si>
  <si>
    <t>Permohonan Penerbitan Invoice Biaya Pengawasan Untuk Lokasi Dk 03+467</t>
  </si>
  <si>
    <t>Penyampaian Dokumen Polis Asuransi Project Brownfield &amp; Greenfield</t>
  </si>
  <si>
    <t>FInance</t>
  </si>
  <si>
    <t>Roll Over Pinjaman periode Juli Agustus</t>
  </si>
  <si>
    <t>Pemberitahuan Uji Komisioning SPAM Buaran III Hilir – PC 162 EZ 05 Ukar</t>
  </si>
  <si>
    <t>BCA - Agen Fasilitas</t>
  </si>
  <si>
    <t>Tanggapan Atas Surat Agen Fasilitas No.: 1261/GCF/2025 tanggal 24 Juni 2025</t>
  </si>
  <si>
    <t>Maya</t>
  </si>
  <si>
    <t>PJT</t>
  </si>
  <si>
    <t>Permohonan Penggunaan Air Perum Jasa Tirta (PJT) untuk Uji Rendam di Intake Buaran 3</t>
  </si>
  <si>
    <t>Pemberitahuan Pelaksanaan Pekerjaan Perbaikan Jaringan Perpipaan di Line D IPA Buaran 3</t>
  </si>
  <si>
    <t>Pemberitahuan Pelaksanaan Pekerjaan Rehabilitasi Gear Box Accelator ke-3 IPA Pejompongan 1 - (45302) Rehabilitasi Gear Box Accelator &amp; Pelaksanaan Pekerjaan Pembuatan Lubang dan Pemasangan Klem Pipa Difuser (Pulsator) di IPA Pejompongan 2 (45414)</t>
  </si>
  <si>
    <t>Pemberitahuan Pelaksanaan Pekerjaan Rehabilitasi (Calender of Event) IPA Pulo Gadung 25 Juli 2025</t>
  </si>
  <si>
    <t>Penyampaian Laporan Pengawasan dan Laporan Perkembangan Proyek Kuartal 2 Tahun 2025</t>
  </si>
  <si>
    <t>Pemberitahuan Uji Komisioning Program Rehabilitasi 45157</t>
  </si>
  <si>
    <t>Penyampaian Laporan Penyelesaian Uji Komisioning Project Greenfield - SPAM Buaran 3 Hilir Program PC 163 Inti Sari Raya dan PC 162 Lilis Rahayu</t>
  </si>
  <si>
    <t>Pemberitahuan Uji Komisioning Program Rehabilitasi 45306, 45307, 45309</t>
  </si>
  <si>
    <t>Pengiriman Ke-19 Tanggapan Atas Hasil Review PAM dan KPI Terhadap Dokumen Desain Akhir Program Rehabilitasi Proyek Brownfield Tahun 2025 dan Pembaruan Jadwal Program Rehabilitasi Tahun 2025</t>
  </si>
  <si>
    <t>Informasi Peristiwa Modifikasi Proyek Cyclical Maintenance 2025</t>
  </si>
  <si>
    <t xml:space="preserve">PT. Jasamarga Related Business - Regional Head 1 Jabodetabek </t>
  </si>
  <si>
    <t>Joint Survey Terkait Crossing Tol Jagorawi KM 5+600</t>
  </si>
  <si>
    <t>Ibu Novita Eka Wulandari - Senior Sales Manager Mercure Convention Center</t>
  </si>
  <si>
    <t>Surat Jaminan Pembayaran</t>
  </si>
  <si>
    <t>Tanggapan atas Surat PAM JAYA No. e-53055/PP.01.02 Teguran Insiden Proyek Greenfield pada 17 Juni 2025</t>
  </si>
  <si>
    <t xml:space="preserve">Irsan </t>
  </si>
  <si>
    <t>Manager UP3 PLN Cempaka Putih</t>
  </si>
  <si>
    <t xml:space="preserve">Permohonan Pemadaman Sementara Aliran Listrik
</t>
  </si>
  <si>
    <t>Pemberitahuan Uji Komisioning Program Rehabilitasi 45313</t>
  </si>
  <si>
    <t>DED dan RAB Perluasan Jaringan Untuk 4 Lokasi Infill Ad hoc Sambungan Baru Proyek SPAM Jatiluhur Hilir, SPAM Karian Serpong Hilir, dan SPAM Buaran 3 Hilir</t>
  </si>
  <si>
    <t>Pemberitahuan Uji Komisioning Program Rehabilitasi 45325</t>
  </si>
  <si>
    <t>Relokasi Pipa Hydrant IPA Pejompongan 1</t>
  </si>
  <si>
    <t>Tanggapan Atas Surat PAM JAYA e-52729 Perihal Permintaan Daftar Pekerjaan TOK Oktober 2025</t>
  </si>
  <si>
    <t>Tanggapan Atas Surat PAM JAYA e-52596 Perihal Percepatan Pekerjaan Sambungan Langsung (SL) Greenfield</t>
  </si>
  <si>
    <t xml:space="preserve">Penekanan atas Pertimbangan Komprehensif dalam Keputusan Perencanaan 
</t>
  </si>
  <si>
    <t>Evaluasi dan Perbaikan Dokumen As-Built Drawing</t>
  </si>
  <si>
    <t>Permintaan Rencana Perkuatan Tim Manajemen Konstruksi</t>
  </si>
  <si>
    <t>PT. Jasamarga Related Business</t>
  </si>
  <si>
    <t>Permohonan Penerbitan Surat Izin Kerja Lapangan</t>
  </si>
  <si>
    <t>Pemberitahuan Uji Komisioning Program Rehabilitasi 45133, 45132, 45141, 45267</t>
  </si>
  <si>
    <t>Lurah Kelurahan Rambutan - Bapak Ikhwan Muhamad Ali, SH</t>
  </si>
  <si>
    <t xml:space="preserve">Permohonan Bantuan Fasilitasi untuk Kegiatan Sosialisasi Pekerjaan Pemasangan Pipa Air Minum </t>
  </si>
  <si>
    <t xml:space="preserve">SPAM Buaran III Hulu – Pekerjaan Pembangunan Sarana Penunjang </t>
  </si>
  <si>
    <t>Tambahan Proyek Pipa SPAM Karian Serpong Hilir Offtake Daan Mogot – Pemasangan EFM dan RTU</t>
  </si>
  <si>
    <t>PT. TSE</t>
  </si>
  <si>
    <t>Pengiriman Ke-20 Tanggapan Atas Hasil Review PAM dan KPI Terhadap Dokumen Desain Akhir Program Rehabilitasi Proyek Brownfield Tahun 2025 dan Pembaruan Jadwal Program Rehabilitasi Tahun 2025</t>
  </si>
  <si>
    <t>Permintaan Data Premise ID sebagai Prasyarat Pemasangan Add-On Mechanical Meter untuk menjadi Smart Meter (“Sensor”)</t>
  </si>
  <si>
    <t>DED dan RAB Perluasan Jaringan Untuk Infill Adhoc Sambungan Baru Rumah Wakil Gubernur DKJ</t>
  </si>
  <si>
    <t>PT. Jasamarga Related Business - Regional Head 1 Jabodetabek</t>
  </si>
  <si>
    <t>Laporan Triwulan 2 tahun 2025</t>
  </si>
  <si>
    <t>DED dan RAB Perluasan Jaringan untuk 7 lokasi Infil Adhoc Sambungan Baru SPAM Jatilhur dan SPAM Karian Serpong</t>
  </si>
  <si>
    <t>Penyampaian Laporan Keuangan Unaudited Kuartal 2 Tahun 2025</t>
  </si>
  <si>
    <t>Permohonan Pengujian Lingkungan Kerja Menurut Pasal 58 Permenaker 5/2018</t>
  </si>
  <si>
    <t xml:space="preserve">Balasan surat PAM JAYA Teguran Aspek K3 Pada Proyek Bundling No. 1496/PP.03.05/EKST/VI/2025 </t>
  </si>
  <si>
    <t>Kantor Pajak PMV V Kalibata</t>
  </si>
  <si>
    <t>Jawaban Surat Tanggapan SP2DK tahun 2023</t>
  </si>
  <si>
    <t>Lokasi Pembuangan Tanah Galian Proyek SPAM Pesanggrahan</t>
  </si>
  <si>
    <t>Pemberitahuan Uji Komisioning SPAM Jatiluhur Hilir – Master Meter Eddy</t>
  </si>
  <si>
    <t>DED dan RAB 5 Lokasi Sambungan Langsung Corporate Customer SPAM Karian Serpong Hilir</t>
  </si>
  <si>
    <t>Pemberitahuan Uji Komisioning Program Rehabilitasi 45212, 45248</t>
  </si>
  <si>
    <t>Joint Survey Terkait Crossing Jaringan Utilitas milik PT Pertamina Plumpang</t>
  </si>
  <si>
    <t>DED dan RAB Perluasan Jaringan Untuk Infill Adhoc Sambungan Baru Untuk Kos Yanti</t>
  </si>
  <si>
    <t>Pemberitahuan Uji Komisioning Program Rehabilitasi 45108</t>
  </si>
  <si>
    <t>Permohonan pembayaran atas Pemanfaatan Lahan untuk Penempatan Jaringan Pipa Air Minum Crossing 5 Titik (KM 02+200 KM 05+200 KM 10+200 KM 06+00 KM 12+00) Ruas Tol Jagorawi</t>
  </si>
  <si>
    <t>Certificate of Partial Payment / Surat Keterangan Lunas Sebagian</t>
  </si>
  <si>
    <t xml:space="preserve">Harriet </t>
  </si>
  <si>
    <t>Penyampaian Kondisi Flow Meter Air Baku Di IPA Pejompongan 1 dan 2</t>
  </si>
  <si>
    <t>LRT Office Jabodebek - Bapak Oki Jatmiko</t>
  </si>
  <si>
    <t>Permohonan Penerbitan Invoice Biaya Pengawasan untuk Pipa Air Milik PAM JAYA</t>
  </si>
  <si>
    <t xml:space="preserve">Tanggapan atas Surat PAM JAYA No.: 2326/TK.02.08/EKST/VII/2025  </t>
  </si>
  <si>
    <t>Tanggapan atas Surat PAM JAYA Nomor e-53549/PS.04.06 Perihal Pemenuhan Monitoring Risk Register ABJ Periode Maret-Mei 2025</t>
  </si>
  <si>
    <t>Penjelasan Kondisi Eksternal Penyebab Keterlambatan Pemasangan Sambungan Langsung Hingga Juli 2025</t>
  </si>
  <si>
    <t>Gangguan Pasokan Listrik ke IPA Pejompongan 1 pada tanggal 18 Juli 2025</t>
  </si>
  <si>
    <t>Pemberitahuan Uji Komisioning Program Rehabilitasi 45427, 45328</t>
  </si>
  <si>
    <t xml:space="preserve">Kepala Seksi Lalu Lintas Suku Dinas Perhubungan </t>
  </si>
  <si>
    <t>Pemberitahuan Pekerjaan Pemasangan Pipa Distribusi Air Bersih Proyek SPAM Pesanggrahan</t>
  </si>
  <si>
    <t>Usulan Tambahan Program Rehabilitasi Proyek Brownfield Tahun 2026</t>
  </si>
  <si>
    <t>Gangguan Recording seluruh parameter indikator (Kualitas, Kuantitas dan Kontinuitas) SCADA IPA Pejompongan 2 pada tanggal 24 Juli 2025 pukul 22:30</t>
  </si>
  <si>
    <t>Back up 1</t>
  </si>
  <si>
    <t>Back up 2</t>
  </si>
  <si>
    <t>Permohonan Pemakaian Air PAM JAYA untuk Proyek SPAM Jatiluhur Hilir (Paket A2.2 Phase 2,  Paket B01 &amp; Paket B03)</t>
  </si>
  <si>
    <t>Permohonan Pemakaian Air PAM JAYA untuk Proyek SPAM Jatiluhur Hilir Paket B03 (Lanjutan Surat ABJ 0556)</t>
  </si>
  <si>
    <t>Gangguan suplai listrik ke 4 Unit FM Air Curah IPA Pejompongan 2 tgl 30 Juli 2025</t>
  </si>
  <si>
    <t>Tanggapan atas Surat PAM JAYA nomor e-55364/PS.04.06</t>
  </si>
  <si>
    <t>Permohonan Informasi Terkait Dampak perubahan Kenaikan Pumping Regime di IPA Pejompongan II terhadap IPA Pejompongan I Line Senayan</t>
  </si>
  <si>
    <t>e-55480/PS.04.06</t>
  </si>
  <si>
    <t>ABJ/DIR/EKS/08.25/0561</t>
  </si>
  <si>
    <t>ABJ/DIR/EKS/08.25/0562</t>
  </si>
  <si>
    <t>ABJ/DIR/EKS/08.25/0563</t>
  </si>
  <si>
    <t>ABJ/DIR/EKS/08.25/0564</t>
  </si>
  <si>
    <t>ABJ/DIR/EKS/08.25/0565</t>
  </si>
  <si>
    <t>ABJ/DIR/EKS/08.25/0566</t>
  </si>
  <si>
    <t>ABJ/DIR/EKS/08.25/0567</t>
  </si>
  <si>
    <t>ABJ/DIR/EKS/08.25/0568</t>
  </si>
  <si>
    <t>ABJ/DIR/EKS/08.25/0569</t>
  </si>
  <si>
    <t>ABJ/DIR/EKS/08.25/0570</t>
  </si>
  <si>
    <t>ABJ/DIR/EKS/08.25/0571</t>
  </si>
  <si>
    <t>ABJ/DIR/EKS/08.25/0572</t>
  </si>
  <si>
    <t>ABJ/DIR/EKS/08.25/0573</t>
  </si>
  <si>
    <t>ABJ/DIR/EKS/08.25/0574</t>
  </si>
  <si>
    <t>ABJ/DIR/EKS/08.25/0575</t>
  </si>
  <si>
    <t>0021/AAJ/EKS//VIII/2025</t>
  </si>
  <si>
    <t>ABJ/DIR/EKS/08.25/0576</t>
  </si>
  <si>
    <t>ABJ/DIR/EKS/08.25/0577</t>
  </si>
  <si>
    <t>ABJ/DIR/EKS/08.25/0578</t>
  </si>
  <si>
    <t>ABJ/DIR/EKS/08.25/0579</t>
  </si>
  <si>
    <t>0022/AAJ/EKS//VIII/2025</t>
  </si>
  <si>
    <t>ABJ/DIR/EKS/08.25/0580</t>
  </si>
  <si>
    <t>ABJ/DIR/EKS/08.25/0581</t>
  </si>
  <si>
    <t>ABJ/DIR/EKS/08.25/0582</t>
  </si>
  <si>
    <t>ABJ/DIR/EKS/08.25/0584</t>
  </si>
  <si>
    <t>ABJ/DIR/EKS/08.25/0585</t>
  </si>
  <si>
    <t>ABJ/DIR/EKS/08.25/0586</t>
  </si>
  <si>
    <t>ABJ/DIR/EKS/08.25/0587</t>
  </si>
  <si>
    <t>ABJ/DIR/EKS/08.25/0588</t>
  </si>
  <si>
    <t>ABJ/DIR/EKS/08.25/0589</t>
  </si>
  <si>
    <t>ABJ/DIR/EKS/08.25/0590</t>
  </si>
  <si>
    <t>ABJ/DIR/EKS/08.25/0592</t>
  </si>
  <si>
    <t>ABJ/DIR/EKS/08.25/0593</t>
  </si>
  <si>
    <t>ABJ/DIR/EKS/08.25/0594</t>
  </si>
  <si>
    <t>ABJ/DIR/EKS/08.25/0595</t>
  </si>
  <si>
    <t>ABJ/DIR/EKS/08.25/0596</t>
  </si>
  <si>
    <t>ABJ/DIR/EKS/08.25/0597</t>
  </si>
  <si>
    <t>ABJ/DIR/EKS/08.25/0598</t>
  </si>
  <si>
    <t>ABJ/DIR/EKS/08.25/0599</t>
  </si>
  <si>
    <t>ABJ/DIR/EKS/08.25/0600</t>
  </si>
  <si>
    <t>ABJ/DIR/EKS/08.25/0601</t>
  </si>
  <si>
    <t>ABJ/DIR/EKS/08.25/0602</t>
  </si>
  <si>
    <t>ABJ/DIR/EKS/08.25/0603</t>
  </si>
  <si>
    <t>ABJ/DIR/SCM/08.25/0604</t>
  </si>
  <si>
    <t>ABJ/DIR/EKS/08.25/0605</t>
  </si>
  <si>
    <t>ABJ/DIR/EKS/08.25/0606</t>
  </si>
  <si>
    <t>ABJ/DIR/EKS/08.25/0607</t>
  </si>
  <si>
    <t>ABJ/DIR/EKS/08.25/0608</t>
  </si>
  <si>
    <t>ABJ/DIR/EKS/08.25/0609</t>
  </si>
  <si>
    <t>0023/AAJ/EKS//VIII/2025</t>
  </si>
  <si>
    <t>ABJ/DIR/SCM/08.25/0610</t>
  </si>
  <si>
    <t>ABJ/DIR/EKS/08.25/0611</t>
  </si>
  <si>
    <t>ABJ/DIR/EKS/08.25/0612</t>
  </si>
  <si>
    <t>ABJ/DIR/EKS/08.25/0613</t>
  </si>
  <si>
    <t>ABJ/DIR/EKS/08.25/0614</t>
  </si>
  <si>
    <t>ABJ/DIR/EKS/08.25/0615</t>
  </si>
  <si>
    <t>ABJ/DIR/EKS/08.25/0616</t>
  </si>
  <si>
    <t>ABJ/DIR/EKS/08.25/0617</t>
  </si>
  <si>
    <t>ABJ/DIR/EKS/08.25/0618</t>
  </si>
  <si>
    <t>Penyampaian Informasi Perkembangan Proyek BV</t>
  </si>
  <si>
    <t>PGO</t>
  </si>
  <si>
    <t xml:space="preserve">Shop Drawing Proyek SPAM Buaran 3 Hulu – Pekerjaan Tambahan Support Facilities </t>
  </si>
  <si>
    <t>Penyampaian Laporan Persiapan Penyerahan Fasilitas Distribusi Baru Proyek Greenfield SPAM Jatiluhur Hilir, Karian Serpong Hilir, Buaran 3 Hilir</t>
  </si>
  <si>
    <t xml:space="preserve">Penyampaian Laporan Pelaksanaan Knowledge Transfer Fasilitas Distribusi Baru </t>
  </si>
  <si>
    <t>Permohonan Permintaan Data Terkait Rencana Pemasangan Jembatan Pipa Koneksi BV</t>
  </si>
  <si>
    <t>Pembaharuan Desain Akhir Proyek Pipa Trunk Main SPAM Buaran 3 Hilir – Jalur S2 (Jl. Mabes Hankam)</t>
  </si>
  <si>
    <t>DED dan RAB Reservoir Komunal Warung Gantung</t>
  </si>
  <si>
    <t xml:space="preserve">Status Perizinan Proyek Infill S006 SPAM Pesanggrahan </t>
  </si>
  <si>
    <t>Informasi Pekerjaan SPAM Karian Serpong Hilir Infill Adhoc Citra 2 Ext dan Citra 2 (2 Program Konstruksi)</t>
  </si>
  <si>
    <t>Informasi Kelanjutan Pelaksanaan Pekerjaan Pemasangan Pipa SPAM Karian Serpong Hilir Infill Adhoc B20.3 Citra 8</t>
  </si>
  <si>
    <t>Laporan Bulanan Kualitas Air Baku dan Air Curah Periode Juli 2025</t>
  </si>
  <si>
    <t>Tanggapan Surat PAM JAYA No e-55637/PP.00.02 tanggal 21 Juli 2025</t>
  </si>
  <si>
    <t>Pemberitahuan Uji Komisioning Program Rehabilitasi 45319</t>
  </si>
  <si>
    <t>DED dan RAB Perluasan Jaringan untuk 2 lokasi Infil Adhoc Sambungan Baru SPAM Karian Serpong dan SPAM Buaran 3 Hilir</t>
  </si>
  <si>
    <t>Certificate of Payment/Surat Keterangan Lunas</t>
  </si>
  <si>
    <t>Pembaharuan RAB Desain Akhir Untuk 71 Lokasi PC/PA Proyek Greenfield</t>
  </si>
  <si>
    <t>Tagihan Air Curah Perjanjian Greenfield - Periode Juli 2025</t>
  </si>
  <si>
    <t>Perawatan Peralatan Produksi IPA Buaran (Pulsator No. 1)</t>
  </si>
  <si>
    <t>Tagihan Air Curah Perjanjian Brownfield - Periode Juli 2025</t>
  </si>
  <si>
    <t>Permohonan Jadwal Asistensi Rencana Pemasangan Jembatan Pipa Koneksi Boundary Valve (BV)</t>
  </si>
  <si>
    <t>Pemberitahuan Uji Komisioning Program Rehabilitasi 45211, 45110, 45150, 45142</t>
  </si>
  <si>
    <t>Laporan Bulanan PT Air Bersih Jakarta Periode Juli 2025</t>
  </si>
  <si>
    <t>Tanggapan Surat PAM JAYA No. e-53770/PS.04.06 : Perihal Pekerjaan Oustanding di CDC Cilincing</t>
  </si>
  <si>
    <t>Status Pekerjaan di Jl Jatiwaringin Raya, Jl. Pondok Gede Raya dan Sekitar Asrama Haji Pondok Gede - SPAM Buaran 3 Hilir</t>
  </si>
  <si>
    <t>Permohonan Interkoneksi Jatiluhur Paket A2.2 Phase 2 (Paket B01 &amp; Paket B03)</t>
  </si>
  <si>
    <t>Pemberitahuan Uji Komisioning SPAM Buaran III Hilir – PC 159 EZ 1</t>
  </si>
  <si>
    <t>Pemberitahuan Pelaksanaan Pekerjaan Rehabilitasi Gear Box Accelator ke-3 IPA Pejompongan 1 - (45302) Rehabilitasi Gear Box Accelator</t>
  </si>
  <si>
    <t>Pemberitahuan Uji Komisioning Program Rehabilitasi 45222, 45223, 45227, 45237, 45238, 45232, 45239</t>
  </si>
  <si>
    <t>Pemberitahuan Uji Komisioning Program Rehabilitasi 45310</t>
  </si>
  <si>
    <t>Pemberitahuan Uji Komisioning Program Rehabilitasi 45414, 45423, 45410</t>
  </si>
  <si>
    <t>Pemberitahuan Uji Komisioning SPAM Buaran III Hilir – PC 159 EZ 8</t>
  </si>
  <si>
    <t>Permohonan Izin Pembongkaran Kisdam Mulut Intake Project Buaran 3</t>
  </si>
  <si>
    <t>Pembaharuan RAB Proyek Pipa Trunk Main SPAM Jatiluhur Hilir – Jalur A2 BKT DN1500</t>
  </si>
  <si>
    <t>Desain Akhir SPAM Buaran 3 Hilir PC 161 – Tahap Ketiga</t>
  </si>
  <si>
    <t>Desain Akhir Untuk 5 Lokasi PC 161 Tahap Kedua Proyek SPAM Buaran 3 Hilir</t>
  </si>
  <si>
    <t>Kepala Suku Dinas Bina Marga</t>
  </si>
  <si>
    <t>Permohonan Detour dan Pembuatan Akses Jalan Sementara</t>
  </si>
  <si>
    <t>Daftar Area PC SPAM Buaran Hilir Yang Memiki Kendala Penolakan Warga</t>
  </si>
  <si>
    <t xml:space="preserve">Pengiriman Ke-21 Tanggapan Atas Hasil Review PAM dan KPI Terhadap Dokumen Desain Akhir Program Rehabilitasi Proyek Brownfield Tahun 2025 </t>
  </si>
  <si>
    <t>Kepala Suku Dinas Perhubungan Kota Administrasi Jakarta Selatan</t>
  </si>
  <si>
    <t>Permohonan Pemindahan Sementara Lampu Lalu Lintas (Traffic Light)</t>
  </si>
  <si>
    <t xml:space="preserve">Informasi Perkembangan Proyek PC 152 EZ 01 dan PC 152 EZ 02 </t>
  </si>
  <si>
    <t>PT. Maestro Jaya</t>
  </si>
  <si>
    <t>Amandemen Maintenance AC ABJ, Periode 01 Januari 2025 - 31 Desember 2025</t>
  </si>
  <si>
    <t>Project SPAM Jatilihur Hilir</t>
  </si>
  <si>
    <t>Proyek Rorotan Al - Watoniyah</t>
  </si>
  <si>
    <t>DED dan RAB Perluasan Jaringan untuk 9 lokasi Infil Adhoc Sambungan Baru SPAM Jatilhur, SPAM Karian Serpong, dan SPAM Buaran 3 Hilir</t>
  </si>
  <si>
    <t>Permintaan Penghapusan FA Pending dari Daftar FA PAM JAYA ke ABJ</t>
  </si>
  <si>
    <t>Certificate of Partial Payment/ Surat Keterangan Lunas Sebagian</t>
  </si>
  <si>
    <t>PT. Wibawa Lingkungan Indonesia</t>
  </si>
  <si>
    <t>Pengangkutan Lumpur  ABJ, Periode 01 Agustus 2025 - 31 Juli 2026,</t>
  </si>
  <si>
    <t>Pemberitahuan Pelaksanaan Pekerjaan Rehabilitasi (Calender of Event) IPA Pulogadung 22 Agustus 2025</t>
  </si>
  <si>
    <t>Penyampaian Dokumen Pendukung Program Konstruksi SPAM Buaran 3 Hilir Untuk 8 Program</t>
  </si>
  <si>
    <t>Pemberitahuan Uji Komisioning Program Rehabilitasi 45327</t>
  </si>
  <si>
    <t>Permohonan Interkoneksi Proyek SPAM Buaran 3 Hilir Paket S3</t>
  </si>
  <si>
    <t>Pemberitahuan Uji Komisioning Program Rehabilitasi 45324, 45308</t>
  </si>
  <si>
    <t>Daftar Area PC SPAM Buaran 3 Hilir Yang Memiliki Kendala Penolakan Warga</t>
  </si>
  <si>
    <t>Project B3 Hilir</t>
  </si>
  <si>
    <t>Surat Peringatan Atas Kegagalan Pelaksanaan Pekerjaan Oleh Subkontraktor PT. Prima Artha Utama</t>
  </si>
  <si>
    <t>Investasi Cyclical</t>
  </si>
  <si>
    <t>e-56496/PM.01.02</t>
  </si>
  <si>
    <t>e-56673/PP.01.02</t>
  </si>
  <si>
    <t>e-56894/PP.01.04</t>
  </si>
  <si>
    <t>e-57012/PM.01.00</t>
  </si>
  <si>
    <t>e-57116/PP.01.02</t>
  </si>
  <si>
    <t>e-57200/PS.04.01</t>
  </si>
  <si>
    <t>e-57321/PS.04.03</t>
  </si>
  <si>
    <t>e-57380/PS.04.03</t>
  </si>
  <si>
    <t>e-57372/PP.00.02</t>
  </si>
  <si>
    <t>e-57569/KU.01.15</t>
  </si>
  <si>
    <t>e-57686/KU.01.15</t>
  </si>
  <si>
    <t>e-57696/PS.04.00</t>
  </si>
  <si>
    <t>e-57684/PS.04.01</t>
  </si>
  <si>
    <t>e-57735/PP.01.04</t>
  </si>
  <si>
    <t xml:space="preserve">004/SCI-KPI/VII/2025 </t>
  </si>
  <si>
    <t>005/SCI-KPI/VIII/2025</t>
  </si>
  <si>
    <t>e-56315/KU.01.08</t>
  </si>
  <si>
    <t>e-56316/KU.01.08</t>
  </si>
  <si>
    <t>e-56331/PM.02.03</t>
  </si>
  <si>
    <t xml:space="preserve">e-56693/PM.01.00 </t>
  </si>
  <si>
    <t>e-56319/PS.04.05</t>
  </si>
  <si>
    <t>009/SCI-KPI/VIII/2025</t>
  </si>
  <si>
    <t>010/SCI-KPI/VIII/202</t>
  </si>
  <si>
    <t>011/SCI-KPI/VIII/2025</t>
  </si>
  <si>
    <t>e-57515.PS.04.06</t>
  </si>
  <si>
    <t>Tanggapan Pekerjaan Greenfield Infill Sambungan Baru Green Royal dan PT. Talanoa Oase Mulia</t>
  </si>
  <si>
    <t>Permohonan Pekerjaan Greenfield Infill Sambungan Baru Regional Barat dan Pusat</t>
  </si>
  <si>
    <t>Pemenuhan Realisasi Investasi Amandemen dan Pernyataan Kembali Perjanjian Brownfield dan Perjanjian Greenfield</t>
  </si>
  <si>
    <t>KPI - Sucofindo</t>
  </si>
  <si>
    <t xml:space="preserve">Tanggapan atas surat ABJ No. ABJ/DIR/EKS/07.25/0548 Tentang Penjelasan Kondisi Eksternal Penyebab Keterlambatan Pemasangan Sambungan Langsung Hingga Juli 2025 </t>
  </si>
  <si>
    <t>ABJ untuk menyampaikan point pertimbangan terkait SL kepada PAM JAYA sebelum adanya penilaian, pertimbangan untuk memutuskan pendendaan</t>
  </si>
  <si>
    <t>Laporan Bulanan Proyek Bundling SPAM DKI Jakarta – Konsultan Pengawas Independen Periode Juni 2025</t>
  </si>
  <si>
    <t>Permohonan Pembayaran atas Biaya Pengawasan KCIC untuk Pipa Air Milik PAM JAYA</t>
  </si>
  <si>
    <t xml:space="preserve">KCIC meminta PAM JAYA untuk melakukan pembayaran sebesar Rp75.000.000, PAM JAYA meminta ABJ untuk :
a. Melakukan pembayaran atas KCIC
b. Menyampaikan bukti pembayaran ke PAM JAYA;
c. Memastikan pemenuhan perizinan
</t>
  </si>
  <si>
    <t>Permohonan Pembayaran atas Biaya Pengawasan Crossing Jalur Pipa pada Track Kereta LRT Jabodebek</t>
  </si>
  <si>
    <t>PT KAI meminta PAM JAYA untuk melakukan pembayaran Rp30.000.000 merupakan pekerjaan crossing pipa jalur air PAM JAYA project B3 Hilir Paket P4</t>
  </si>
  <si>
    <t>Permohonan Pekerjaan Greenfield Infill Sambungan Baru Regional Barat dan Utara</t>
  </si>
  <si>
    <t>Permintaan DED pada lokasi terlampir :
1. Tony Chandra;
2. Mangga Besar</t>
  </si>
  <si>
    <t>Permintaan DED untuk lokasi terlampir
1. Thoriq Firdaus
2. PT Bumi Berkah Boga
3. Jl Anyer XIV</t>
  </si>
  <si>
    <t>Informasi terhadap pembatalan pekerjaan greenfield sambungan baru untuk project :
1. Green Royale
2. PT Talanoa Oase Mulia</t>
  </si>
  <si>
    <t xml:space="preserve">Permintaan Pemenuhan Kewajiban Penyerahan Laporan Fasilitas Distribusi Baru </t>
  </si>
  <si>
    <t>a. Menyampaikan keseluruhan laporan penyerahan FDB pekerjaan kedua;
b. Menyampaikan laporan harian untuk paket pekerjaan kedua;
c. Menambahkan rencana detail setiap proyek paket pekerjaan kedua dari 5 Agustus-5 Oktober</t>
  </si>
  <si>
    <t>Permintaan Kembali Detail Area dan  Jumlah Serapan Sambungan Langsung  Berdasarkan Jadwal Tanggal Operasi  Komersial</t>
  </si>
  <si>
    <t>PAM JAYA meminta ABJ untuk menyusun dan menyampaikan detail area penyerapan dan jumlah penyerapan SL untuk masing-masing staging paling lambat 7 hari sejak surat disampaikan.</t>
  </si>
  <si>
    <t>Implementasi Spesifikasi Standar Meter  Air Pelanggan</t>
  </si>
  <si>
    <t>PAM JAYA meminta ABJ untuk menyusun dan menyampaikan dokumen kepada PAM JAYA dan KPI :
a. Analisa perbandingan kebutuhan teknis material meter air;
b. action plan serta timeline pemenuhan SNI 2547:2024;</t>
  </si>
  <si>
    <t>Spesifikasi</t>
  </si>
  <si>
    <t>Aan Hendra</t>
  </si>
  <si>
    <t>Tanggapan DED SPAM Buaran 3 Hulu  Lapangan Bola dan Tribun (Surat ABJ  No.ABJ/DIR/EKS/06.25/0421)</t>
  </si>
  <si>
    <t>Fasilitas eksisting lapangan bola agar tetap dipertahankan keberadaan dalam DED lapangan bola dari ABJ, selanjutnya ABJ dapat memperbaiki DED Lapangan Bola dan Tribun Penonton sesuai dengan hasil tanggapan PAM JAYA. Hasil DED disampaikan kembali ke PAM JAYA selambat-lambatnya 15 hari setelah surat diterima</t>
  </si>
  <si>
    <t>Evaluasi terhadap Rincian Data Aset  Pekerjaan Program Rehabilitasi</t>
  </si>
  <si>
    <t>PAM JAYA meminta ABJ untuk :
Melengkapi kolom currency pada lembar RDA dan mengirimkan revisi RDA 2 hari setelah survey aset terdahulu untuk program rehabilitasi tahun 2025</t>
  </si>
  <si>
    <t>Teguran Pemenuhan Kewajiban  Penyerahan Laporan Fasilitas Distribusi  Baru</t>
  </si>
  <si>
    <t>PAM JAYA menegur atas tidak dipenuhinya kewajiban tersebut dan meminta ABJ untuk :
1. Menyampaikan segala permintaan dalam surat PAM 56319</t>
  </si>
  <si>
    <t>Permohonan Pekerjaan Greenfield Infill  Sambungan Baru Regional Barat dan  Timur</t>
  </si>
  <si>
    <t>Permintaan DED untuk detail terlampir</t>
  </si>
  <si>
    <t>Penyampaian Hasil Inspeksi Aset dan  Peralatan di IPA Buaran Tanggal 21 Mei  2025</t>
  </si>
  <si>
    <t>PAM JAYA meminta ABJ untuk memenuhi komitmen terhadap implementasi pemeliharaan aset dan peralatan. PAM JAYA meminta ABJ untuk mengirimkan perbaikan selambatnya 14 hari kalender</t>
  </si>
  <si>
    <t>Tanggapan atas Surat ABJ No.: ABJ/ DIR/EKS/07.25/0549 Perihal Gangguan  Pasokan Listrik ke IPA Pejompongan 1  Pada Tanggal 18 Juli 2025</t>
  </si>
  <si>
    <t>PAM JAYA meminta ABJ untuk memenuhi kewajiban investasi sebagaimana diatur dalam PKS</t>
  </si>
  <si>
    <t>Tanggapan Atas Surat ABJ No. ABJ/ DIR/EKS/07.25/0483 perihal Pekerjaan  Pemasangan Pipa Jl. Ampera Raya Tidak  Bisa Selesai 05 Juli 2025</t>
  </si>
  <si>
    <t>PAM JAYA meminta ABJ untuk 
1. menyampaikan secara tertulis kronologis dan kendala dalam proses perizinan;
2. memenuhi seluruh perizinan dan memastikan keberlakukan seluruh pemenuhan perizinan</t>
  </si>
  <si>
    <t>Tanggapan atas Surat ABJ25 0499 perihal Penyampaian Laporan Pengawasan dan Laporan Perkembangan Proyek Kuartal 2 Tahun 2025</t>
  </si>
  <si>
    <t>PAM JAYA meminta ABJ untuk :
1. Melengkapi breakdown biaya total SL pertahun per SPAM
2. Komitmen terhadap pemenuhan paket pekerjaan kedua TOK 5 Oktober</t>
  </si>
  <si>
    <t>Tanggapan atas Surat ABJ No. ABJ/ DIR/EKS/07.25/0471</t>
  </si>
  <si>
    <t>Tanggapan atas Surat ABJ No.: ABJ/ DIR/EKS/04.24/0317 perihal  Penyampaian Laporan Keuangan  Kuartal 1 Tahun 2024 Unaudited dan  Permintaan Penyesuaian Laporan  Keuangan Unaudited</t>
  </si>
  <si>
    <t>PAM JAYA meminta ABJ untuk:
1. Melengkapi laporan keuangan Kuartal Unaudited</t>
  </si>
  <si>
    <t>Tanggapan atas surat ABJ No. ABJ/DIR/EKS/07.25/0527 Tentang DED dan RAB Perluasan Jaringan Untuk Infill Ad Hoc Sambungan Baru Rumah Wakil Gubernur DKJ</t>
  </si>
  <si>
    <t>Hasil DED RAB Perluasan Jaringan Infill Ad Hoc Rumah Wakil Gubernur DJK</t>
  </si>
  <si>
    <t>Tambahan Proyek Pipa SPAM Karian Serpong Hilir Offtake Daan Mogot – Pemasangan EFM dan RTU tertanggal 21 Juli 2025</t>
  </si>
  <si>
    <t>Hasil pemeriksaan DED SPAM Karian Serpong Hilir Offtake Daan Mogot – Pemasangan EFM dan RTU</t>
  </si>
  <si>
    <t xml:space="preserve">Tanggapan atas surat ABJ No. ABJ/DIR/EKS/07.25/0542 Tentang DED dan RAB Perluasan Jaringan Untuk Infill Adhoc Sambungan Baru Untuk Kos Yanti </t>
  </si>
  <si>
    <t xml:space="preserve">Hasil pemeriksaan DED dan RAB Perluasan Jaringan Untuk Infill Adhoc Sambungan Baru Untuk Kos Yanti </t>
  </si>
  <si>
    <t>Permintaan atas Pemenuhan Kewajiban Penyelesaian Paket Pekerjaan Kedua Proyek GF pada saat TOK 5 OKT 2025</t>
  </si>
  <si>
    <t>ABJ belum menyerahkan dokumen DPPK sebanyak 67 program dari total 108 program;
PAM JAYA meminta ABJ untuk menyelesaikan dan memastikan tidak ada keterlambatan TOK Oktober</t>
  </si>
  <si>
    <t>Dibalas Surat ABJ 0467</t>
  </si>
  <si>
    <t>Dibalas Surat ABJ 0573</t>
  </si>
  <si>
    <t>Dibalas Surat ABJ 0565</t>
  </si>
  <si>
    <t>Dibalas Surat ABJ 0575</t>
  </si>
  <si>
    <t>Dibalas Surat ABJ 0615</t>
  </si>
  <si>
    <t>Penyampaian Laporan KPI Juni 2025</t>
  </si>
  <si>
    <t>Dibalas Surat ABJ 0611</t>
  </si>
  <si>
    <t>Dibalas surat ABJ25 0585</t>
  </si>
  <si>
    <t>ABJ25 0307</t>
  </si>
  <si>
    <t>ABJ25 0471</t>
  </si>
  <si>
    <t>ABJ25 0291</t>
  </si>
  <si>
    <t>e-57339-PP.01.02</t>
  </si>
  <si>
    <t>Teguran atas Keterlambatan Penyelesaian Pekerjaan Proyek GF pada TOK 5 April 2025</t>
  </si>
  <si>
    <t>PAM JAYA meminta ABJ untuk menyampaikan perencanaan terhadap pekerjaan yang belum selesai pada TOK April 2025</t>
  </si>
  <si>
    <t>Dibalas Surat ABJ 0621</t>
  </si>
  <si>
    <t>e-57915/PP.03.05</t>
  </si>
  <si>
    <t xml:space="preserve">014/SCI-KPI/VIII/2025 </t>
  </si>
  <si>
    <t>015/SCI-KPI/VIII/2025</t>
  </si>
  <si>
    <t>Teguran Penerapan Aspek K3 pada Proyek Kerja Sama Bundling Brownfield dan Greenfield</t>
  </si>
  <si>
    <t>PAM JAYA meminta ABJ untuk menindaklanjuti temuan K3 maksimal 7 hari sejak surat diterima</t>
  </si>
  <si>
    <t>Tanggapan atas surat ABJ No. ABJ/DIR/EKS/06.25/0422 Tentang Penyampaian Layout Reservoir Komunal Tebaci</t>
  </si>
  <si>
    <t>Penyampaian hasil pemeriksaan atas dokumen Layout Reservoir Komunal Tebaci</t>
  </si>
  <si>
    <t>Tanggapan atas surat ABJ No. ABJ/DIR/EKS/08.25/0564 Tentang Laporan Persiapan Penyerahan Fasilitas Distribusi Baru Proyek SPAM Jatiluhur Hilir, SPAM Karian Serpong Hilir, SPAM Buaran 3 Hilir</t>
  </si>
  <si>
    <t>Hasil pemeriksaan dokumen Laporan Persiapan Penyerahan Fasilitas Distribusi Baru Proyek SPAM Jatiluhur Hilir, SPAM Karian Serpong Hilir, SPAM Buaran 3 Hilir</t>
  </si>
  <si>
    <t>ABJ/DIR/EKS/08.25/0619</t>
  </si>
  <si>
    <t>ABJ/DIR/EKS/08.25/0620</t>
  </si>
  <si>
    <t>ABJ/DIR/EKS/08.25/0621</t>
  </si>
  <si>
    <t>ABJ/DIR/EKS/08.25/0622</t>
  </si>
  <si>
    <t>ABJ/DIR/EKS/08.25/0623</t>
  </si>
  <si>
    <t>ABJ/DIR/EKS/08.25/0624</t>
  </si>
  <si>
    <t>ABJ/DIR/EKS/08.25/0625</t>
  </si>
  <si>
    <t>ABJ/DIR/EKS/08.25/0626</t>
  </si>
  <si>
    <t>ABJ/DIR/EKS/08.25/0627</t>
  </si>
  <si>
    <t>ABJ/DIR/EKS/08.25/0628</t>
  </si>
  <si>
    <t>ABJ/DIR/EKS/08.25/0629</t>
  </si>
  <si>
    <t>ABJ/DIR/EKS/08.25/0630</t>
  </si>
  <si>
    <t>ABJ/DIR/EKS/08.25/0631</t>
  </si>
  <si>
    <t>ABJ/DIR/EKS/08.25/0632</t>
  </si>
  <si>
    <t>ABJ/DIR/EKS/08.25/0633</t>
  </si>
  <si>
    <t>0024/AAJ/EKS//VIII/2025</t>
  </si>
  <si>
    <t>ABJ/DIR/EKS/08.25/0634</t>
  </si>
  <si>
    <t>ABJ/DIR/EKS/08.25/0635</t>
  </si>
  <si>
    <t>ABJ/DIR/EKS/08.25/0636</t>
  </si>
  <si>
    <t>ABJ/DIR/EKS/08.25/0637</t>
  </si>
  <si>
    <t>ABJ/DIR/EKS/08.25/0638</t>
  </si>
  <si>
    <t>ABJ/DIR/EKS/08.25/0639</t>
  </si>
  <si>
    <t>ABJ/DIR/EKS/08.25/0640</t>
  </si>
  <si>
    <t>ABJ/DIR/EKS/08.25/0641</t>
  </si>
  <si>
    <t>Permohonan Izin Penutupan Area Akses Pintu Gerbang Barat Sementara</t>
  </si>
  <si>
    <t>Pembaharuan Jadwal Pemindahan Aset Terdahulu Terkait Pekerjaan Program Rehabilitasi Periode Tahun 2023 dan 2024 Untuk Seluruh Fasilitas Produksi Eksisting</t>
  </si>
  <si>
    <t>Balasan Surat PAM JAYA No. e-55778/PP.03.05 ttg Temuan Inspeksi IPA Pejompongan 1 dan IPA Pejompongan 2</t>
  </si>
  <si>
    <t>Pemberitahuan Uji Komisioning Program Rehabilitasi 45112</t>
  </si>
  <si>
    <t>Status Perizinan Proyek Trunk Main di wilayah Pesanggarahan</t>
  </si>
  <si>
    <t>Suci</t>
  </si>
  <si>
    <t>Penyampaian Dokumen Pendukung Program Konstruksi SPAM Jatiluhur Hilir Untuk 8 Program</t>
  </si>
  <si>
    <t>Pemberitahuan Uji Komisioning SPAM Buaran III Hilir – PC 152 EZ 1</t>
  </si>
  <si>
    <t>Penyampaian Dokumen Pendukung Program Konstruksi SPAM Karian Serpong Hilir Untuk 7 Program</t>
  </si>
  <si>
    <t xml:space="preserve">Pengiriman Revisi Tahap 1 DED dan RAB Reservoir Baru IPA Pejompongan 2 </t>
  </si>
  <si>
    <t>Pemberitahuan Uji Komisioning SPAM Jatiluhur Hilir – JDU JDB JDL Master Meter Supriyanto dan Master Meter Jembatan Besi</t>
  </si>
  <si>
    <t xml:space="preserve">PT Transportasi Jakarta - Direktur Operasional dan Keselamatan  </t>
  </si>
  <si>
    <t>Permohonan Pemindahan Rambu Bus Stop</t>
  </si>
  <si>
    <t>Perawatan Peralatan Produksi IPA Buaran 2 (pulsator No. 8)</t>
  </si>
  <si>
    <t>Perum Jasa Tirta II</t>
  </si>
  <si>
    <t>Pemberitahuan Pelaksanaan Pekerjaan Pemasangan Pipa PAM Yang Melintasi Pipa Air  Baku IPA Pulogadung</t>
  </si>
  <si>
    <t>Kepala Suku Dinas Perhubungan  Kota Administrasi Jakarta Selatan</t>
  </si>
  <si>
    <t>Permohonan Pemindahan CCTV ANPR</t>
  </si>
  <si>
    <t>KPP PMA V Kalibata, Jakarta</t>
  </si>
  <si>
    <t>Surat Permohonan Pengunduran Pembahasan SP2DK tahun 2022-2023</t>
  </si>
  <si>
    <t>Tanggapan Atas Surat PAM Jaya No. e-57200/PS.04.01 Perihal Evaluasi terhadap Rincian Data Aset Pekerjaan Program Rehabilitasi</t>
  </si>
  <si>
    <t>PJT II</t>
  </si>
  <si>
    <t>Pemberitahuan pelaksanaan pekerjaan pemasangan pipa PAM yang melintasi Pipa Air Baku IPA Pulogadung</t>
  </si>
  <si>
    <t xml:space="preserve">Suci </t>
  </si>
  <si>
    <t>Permintaan untuk Menghapus FA Pending dari Daftar FA PAM JAYA ke ABJ</t>
  </si>
  <si>
    <t>Kepala Pelayanan PLN UP3 Bintaro</t>
  </si>
  <si>
    <t>Permohonan Survey Bersama Jalur Kabel PLN</t>
  </si>
  <si>
    <t>Kepala Pelayanan PT. Telkom Akses Jakarta Selatan</t>
  </si>
  <si>
    <t>Permohonan Survey Bersama Jalur Kabel Telkom</t>
  </si>
  <si>
    <t>Pemberitahuan Uji Komisioning Program Rehabilitasi 45226</t>
  </si>
  <si>
    <t>Penyampaian Informasi Perkembangan Proyek Greenfield SPAM Buaran 3 Hilir</t>
  </si>
  <si>
    <t>Permohonan Ijin Penutupan Gerbang Utama IPA Pulo Gadung Terkait Pelaksanaan Pekerjaan Pemasangan Pipa SPAM Jatiluhur Hilir Paket B03</t>
  </si>
  <si>
    <t>PMO TM</t>
  </si>
  <si>
    <t xml:space="preserve">016/SCI-KPI/VIII/2025 </t>
  </si>
  <si>
    <t>e-58555/PS.04.03</t>
  </si>
  <si>
    <t>018/SCI-KPI/VIII/2025</t>
  </si>
  <si>
    <t>001/SCI-KPI/VII/2025</t>
  </si>
  <si>
    <t>2911/PS.04.01/EKST/VIII/2025</t>
  </si>
  <si>
    <t>2909/PS.04.01/EKST/VIII/2025</t>
  </si>
  <si>
    <t>e-58962/PS.04.06</t>
  </si>
  <si>
    <t>e-59103/PS.04.03</t>
  </si>
  <si>
    <t>e-59236/PP.01.02</t>
  </si>
  <si>
    <t>2910-PS.04.01/EKST/VIII/2025</t>
  </si>
  <si>
    <t>023/SCI-KPI/IX/2025</t>
  </si>
  <si>
    <t>021/SCI-KPI/IX/2025</t>
  </si>
  <si>
    <t>010/SCI-KPI/VIII/2025</t>
  </si>
  <si>
    <t>e-58503/PS.04.03</t>
  </si>
  <si>
    <t>e-58561/PS.04.06</t>
  </si>
  <si>
    <t>002/SCI-KPI/VII/2025</t>
  </si>
  <si>
    <t>003/SCI-KPI/VIII/2025</t>
  </si>
  <si>
    <t>004/SCI-KPI/VIII/2025</t>
  </si>
  <si>
    <t>012/SCI-KPI/VIII/2025</t>
  </si>
  <si>
    <t xml:space="preserve">2740/PM.03.03/EKST/VIII/2025 </t>
  </si>
  <si>
    <t>Hasil Pemeriksaan atas Surat ABJ No. ABJ/DIR/EKS/06.25/0444 tentang Pembaharuan Desain Akhir Perubahan Metode Kerja dan Proposal Modifikasi Citra 8 SPAM Karian Serpong Hilir</t>
  </si>
  <si>
    <t>Catatan KPI : Pada amandemen PKS Induk mohon dijelaskan pasal 14.3 poin B pada isi surat jawaban KPI; Secara teknis pekerjaan ini dapat dilanjutkan</t>
  </si>
  <si>
    <t>Hasil Uji Komisioning 3 Lokasi Proyek SPAM Buaran 3 Hilir</t>
  </si>
  <si>
    <t>Hasil uji komisioning pada 3 lokasi tersebut dinyatakan lolos</t>
  </si>
  <si>
    <t>Tanggapan atas surat ABJ No. ABJ/DIR/EKS/07.25/0469 Tentang Peristiwa  Substitusi dan Penyampaian Proposal Substitusi - Project Bundling  Greenfield Hilir</t>
  </si>
  <si>
    <t>Hasil proposal substitusi dapat diterima dengan catatan oleh KPI</t>
  </si>
  <si>
    <t>Tanggapan atas surat ABJ No. ABJ/DIR/EKS/07.25/0548 Tentang  Penjelasan Kondisi Eksternal Penyebab Keterlambatan Pemasangan  Sambungan Langsung Hingga Juli 2025</t>
  </si>
  <si>
    <t xml:space="preserve">Pertimbangan KPI agar ABJ segera menyampaikan point pertimbangan kepada PAM JAYA sebelum adanya penilaian, pertimbangan dan memutuskan denda keterlambatan </t>
  </si>
  <si>
    <t>Penyampaian laporan bulan Juni 2025</t>
  </si>
  <si>
    <t>Tanggapan atas surat ABJ No. ABJ/DIR/EKS/07.25/0527 Tentang DED dan  RAB Perluasan Jaringan Untuk Infill Ad Hoc Sambungan Baru Rumah Wakil Gubernur DKJ</t>
  </si>
  <si>
    <t>Terdapat revisi minor sebagaimana surat terlampir</t>
  </si>
  <si>
    <t>Tanggapan atas surat ABJ No. ABJ/DIR/EKS/07.25/0523 Tentang  Tambahan Proyek Pipa SPAM Karian Serpong Hilir Offtake daan Mogot –  Pemasangan EFM dan RTU</t>
  </si>
  <si>
    <t>Tanggapan atas surat ABJ No. ABJ/DIR/EKS/07.25/0542 Tanggapan atas surat ABJ No. ABJ/DIR/EKS/07.25/0542 tentang DED dan  RAB Perluasan Jaringan Untuk Infill Adhoc Sambungan Baru Untuk Kos  Yanti</t>
  </si>
  <si>
    <t>Permintaan Kelengkapan Dokumen untuk melakukan Review Informasi  Peristiwa Modifikasi Proyek Cyclical Maintenance Tahun 2025</t>
  </si>
  <si>
    <t>Tanggapan surat ABJ 0504 perihal Modifikasi Proyek Cyclical 2025, KPI meminta kelengkapan dokumen sebagaimana surat terlampir</t>
  </si>
  <si>
    <t>Tanggapan atas surat nomor ABJ/DIR/ EKS/08.25/0602 perihal Informasi  Perkembangan Proyek PC 152 EZ 01  dan PC 152 EZ 02</t>
  </si>
  <si>
    <t>PAM JAYA meminta ABJ untuk mengirimkan draft surat permohonan survey bersama; melakukan dan memastikan proses perizinan</t>
  </si>
  <si>
    <t>PMO &amp; Permit</t>
  </si>
  <si>
    <t>Permintaan Pemenuhan Data Perizinan</t>
  </si>
  <si>
    <t>ABJ untuk melengkapi dokumen list bersama sesuai dengan format telampir</t>
  </si>
  <si>
    <t>Tanggapan atas Surat ABJ/DIR/ EKS/07.25/0497 Perihal Pemberitahuan  Pelaksanaan Pekerjaan Rehabilitasi Gear  Box Accelator ke-3 IPA Pejompongan 1 (45302) Rehabilitasi Gear Box Accelator  &amp; Pelaksanaan Pekerjaan Pembuatan  Lubang dan Pemasangan Klem Pipa  Difuser (Pulsator) di IPA Pejompongan 2 (45414)</t>
  </si>
  <si>
    <t>PAM JAYA meminta ABJ untuk memastikan tidak adanya gangguan kualitas dan kontinuitas selama pelaksanaan berlangsung</t>
  </si>
  <si>
    <t>Tanggapan atas surat ABJ No. ABJ/DIR/EKS/06.25/0421 perihal Pengiriman Tambahan Detail Engineering Desain (DED) SPAM Buaran 3 Hulu</t>
  </si>
  <si>
    <t>Hasil tanggapan tambahan DED SPAM B3 Hulu</t>
  </si>
  <si>
    <t>Tanggapan atas surat ABJ No. ABJ/DIR/EKS/08.25/0567 Perihal Pembaharuan Desain Akhir Proyek Pipa Trunk Main SPAM 3 Hilir – Jalur S2 (Jl. Mabes Hankam)</t>
  </si>
  <si>
    <t>Hasil pemeriksaan revisi minor pada dokumen desain akhir B3 Hilir - S2</t>
  </si>
  <si>
    <t>Permohonan Percepatan Penggantian Alat Flow Meter IPA Pejompongan 1 &amp; 2</t>
  </si>
  <si>
    <t>Surat PAM JAYA kepada PJT II terkait percepatan penggantian Flow Meter IPA PJP1 &amp; 2</t>
  </si>
  <si>
    <t>Laporan Bulanan Proyek Bundling SPAM DKI Jakarta – Konsultan Pengawas Independen Periode Juli 2025</t>
  </si>
  <si>
    <t>Penyampaian Laporan Bulan Juli 2025</t>
  </si>
  <si>
    <t>Teguran atas Pemenuhan Kewajiban  Penyelesaian Paket Pekerjaan Kedua  Proyek Greenfield Pada Saat Tanggal  Operasi Komersial atau 5 Oktober 2025</t>
  </si>
  <si>
    <t>PAM JAYA menegur ABJ atas ketidaksesuaian implementasi pekerjaan terhadap 15 program terlambat yang tidak sesuai DPPK</t>
  </si>
  <si>
    <t>ALL PM</t>
  </si>
  <si>
    <t>Tanggapan Surat ABJ/DIR/ EKS/07.25/0469 perihal Proposal  Substitusi - Project Bundling Greenfield  Hilir</t>
  </si>
  <si>
    <t>Substitusi</t>
  </si>
  <si>
    <t>Pelaksanaan Pekerjaan Lapangan Tenis  Yang Terdampak Proyek Buaran 3 Hulu</t>
  </si>
  <si>
    <t>PAM JAYA meminta ABJ untuk menyampaikan DPPK proyek pembuatan lapangan tenis di Penas beserta perbaikan desain akhir yang disampaikan KPI pada surat SRT-097</t>
  </si>
  <si>
    <t>Tanggapan Surat ABJ No. ABJ/DIR/EKS/08.25/0611</t>
  </si>
  <si>
    <t>PAM JAYA meminta ABJ untuk melakukan pengunduran COE IPA Pulogadung tanggal 22 Agustus</t>
  </si>
  <si>
    <t>Pembaharuan Jadwal Pekerjaan Trunk Main Pesanggrahan Tahap Pertama-SPAM Karian Serpong Hilir</t>
  </si>
  <si>
    <t>PAM JAYA meminta ABJ untuk menyampaikan pembaharuan jadwal TM Pesanggarahan</t>
  </si>
  <si>
    <t>Permohonan Pekerjaan Greenfield Infill Sambungan Baru Regional Selatan dan Barat</t>
  </si>
  <si>
    <t>Penyusunan DED untuk lokasi terlampir</t>
  </si>
  <si>
    <t>Tanggapan atas surat ABJ No. ABJ/DIR/EKS/08.25/0612 perihal Penyampaian Dokumen Pendukung Program Konstruksi SPAM Buaran 3 Hilir Untuk 8 Program</t>
  </si>
  <si>
    <t>Hasil review terhadap dokumen DPPK B3 Hilir</t>
  </si>
  <si>
    <t>ABJ/DIR/EKS/08.25/0642</t>
  </si>
  <si>
    <t>ABJ/DIR/EKS/08.25/0643</t>
  </si>
  <si>
    <t>ABJ/DIR/EKS/08.25/0644</t>
  </si>
  <si>
    <t>ABJ/DIR/EKS/08.25/0645</t>
  </si>
  <si>
    <t>ABJ/DIR/EKS/08.25/0646</t>
  </si>
  <si>
    <t>ABJ/DIR/EKS/08.25/0647</t>
  </si>
  <si>
    <t>ABJ/DIR/EKS/08.25/0648</t>
  </si>
  <si>
    <t>ABJ/DIR/EKS/08.25/0649</t>
  </si>
  <si>
    <t>ABJ/DIR/EKS/08.25/0650</t>
  </si>
  <si>
    <t>ABJ/DIR/EKS/08.25/0651</t>
  </si>
  <si>
    <t>ABJ/DIR/EKS/08.25/0652</t>
  </si>
  <si>
    <t>ABJ/DIR/EKS/08.25/0653</t>
  </si>
  <si>
    <t>ABJ/DIR/EKS/08.25/0654</t>
  </si>
  <si>
    <t>ABJ/DIR/EKS/08.25/0655</t>
  </si>
  <si>
    <t>ABJ/DIR/EKS/08.25/0656</t>
  </si>
  <si>
    <t>ABJ/DIR/EKS/08.25/0657</t>
  </si>
  <si>
    <t>ABJ/DIR/EKS/08.25/0658</t>
  </si>
  <si>
    <t>ABJ/DIR/EKS/08.25/0659</t>
  </si>
  <si>
    <t>ABJ/DIR/EKS/08.25/0660</t>
  </si>
  <si>
    <t>ABJ/DIR/EKS/08.25/0661</t>
  </si>
  <si>
    <t>ABJ/DIR/EKS/08.25/0662</t>
  </si>
  <si>
    <t>ABJ/DIR/EKS/08.25/0663</t>
  </si>
  <si>
    <t>ABJ/DIR/EKS/08.25/0664</t>
  </si>
  <si>
    <t>ABJ/DIR/EKS/08.25/0665</t>
  </si>
  <si>
    <t>ABJ/DIR/EKS/08.25/0666</t>
  </si>
  <si>
    <t>ABJ/DIR/EKS/09.25/0667</t>
  </si>
  <si>
    <t>ABJ/DIR/EKS/09.25/0668</t>
  </si>
  <si>
    <t>ABJ/DIR/EKS/09.25/0669</t>
  </si>
  <si>
    <t>ABJ/DIR/EKS/09.25/0670</t>
  </si>
  <si>
    <t>ABJ/DIR/EKS/09.25/0671</t>
  </si>
  <si>
    <t>ABJ/DIR/EKS/09.25/0672</t>
  </si>
  <si>
    <t>ABJ/DIR/EKS/09.25/0673</t>
  </si>
  <si>
    <t>ABJ/DIR/EKS/09.25/0674</t>
  </si>
  <si>
    <t>ABJ/DIR/EKS/09.25/0675</t>
  </si>
  <si>
    <t>ABJ/DIR/EKS/09.25/0676</t>
  </si>
  <si>
    <t>ABJ/DIR/EKS/09.25/0677</t>
  </si>
  <si>
    <t>ABJ/DIR/EKS/09.25/0678</t>
  </si>
  <si>
    <t>ABJ/DIR/EKS/09.25/0679</t>
  </si>
  <si>
    <t>ABJ/DIR/EKS/09.25/0680</t>
  </si>
  <si>
    <t>ABJ/DIR/EKS/09.25/0681</t>
  </si>
  <si>
    <t>ABJ/DIR/EKS/09.25/0682</t>
  </si>
  <si>
    <t>ABJ/DIR/EKS/09.25/0683</t>
  </si>
  <si>
    <t>ABJ/DIR/EKS/09.25/0684</t>
  </si>
  <si>
    <t>ABJ/DIR/EKS/09.25/0685</t>
  </si>
  <si>
    <t>ABJ/DIR/EKS/09.25/0686</t>
  </si>
  <si>
    <t>ABJ/DIR/EKS/09.25/0687</t>
  </si>
  <si>
    <t>ABJ/DIR/EKS/09.25/0688</t>
  </si>
  <si>
    <t>ABJ/DIR/EKS/09.25/0689</t>
  </si>
  <si>
    <t>ABJ/DIR/EKS/09.25/0690</t>
  </si>
  <si>
    <t>ABJ/DIR/EKS/09.25/0691</t>
  </si>
  <si>
    <t>ABJ/DIR/EKS/09.25/0692</t>
  </si>
  <si>
    <t>0025/AAJ/EKS//IX/2025</t>
  </si>
  <si>
    <t>ABJ/DIR/EKS/09.25/0693</t>
  </si>
  <si>
    <t>ABJ/DIR/EKS/09.25/0694</t>
  </si>
  <si>
    <t>ABJ/DIR/EKS/09.25/0695</t>
  </si>
  <si>
    <t>Pemberitahuan Uji Komisioning Program Rehabilitasi 45213, 45208, 45214, 45215, 45201</t>
  </si>
  <si>
    <t>Pemberitahuan Uji Komisioning Program Rehabilitasi 45420, 45305</t>
  </si>
  <si>
    <t>Penyampaian Dokumen Pendukung Program Konstruksi SPAM Karian Serpong Hilir Untuk 4 Program</t>
  </si>
  <si>
    <t>Penyampaian Dokumen Pendukung Program Konstruksi SPAM Jatiluhur Hilir Untuk 10 Program</t>
  </si>
  <si>
    <t>Proyek Reservoir Kebon Kosong</t>
  </si>
  <si>
    <t>Permohonan Pengisian Kuisioner Survey Kepuasan Pelanggan Tahun 2025</t>
  </si>
  <si>
    <t>Survey Pelanggan</t>
  </si>
  <si>
    <t>Pemberitahuan Uji Komisioning SPAM Buaran III Hilir – PC 154 EZ 1, PC 152 EZ 2, PC 154 EZ 3</t>
  </si>
  <si>
    <t>PT. PROVIS GARUDA SERVICE</t>
  </si>
  <si>
    <t>Keperluan untuk pembatalan efaktur</t>
  </si>
  <si>
    <t>Perawatan Peralatan Produksi IPA Buaran (pulsator no. 4)</t>
  </si>
  <si>
    <t>PT Pertamina Patra Niaga</t>
  </si>
  <si>
    <t>Pemberitahuan Pelaksanaan Pekerjaan Crossing Pipa Pertamina</t>
  </si>
  <si>
    <t>Kantor TJ</t>
  </si>
  <si>
    <t>Permohonan Pemindahan Halte Trans Jakarta (Bus Stop)</t>
  </si>
  <si>
    <t>PT intiland</t>
  </si>
  <si>
    <t>Izin Penutupan Akses Jalan Sementara untuk Pembuatan Lubang Pit</t>
  </si>
  <si>
    <t>Dinas Lingkungan Hidup</t>
  </si>
  <si>
    <t xml:space="preserve">Izin Penutupan Akses Jalan Sementara untuk Pembuatan Lubang Pit </t>
  </si>
  <si>
    <t>Pembaharuan RAB Desain Akhir untuk 50 Lokasi PC / PA Proyek Greenfield</t>
  </si>
  <si>
    <t>Revisi Kedua RAB Proyek Pipa Trunk Main SPAM Buaran 3 Hilir – Jalur P1A (Pahlawan Revolusi)</t>
  </si>
  <si>
    <t>Tanggapan Atas Surat PAM JAYA No. e-57684/PS.04.01</t>
  </si>
  <si>
    <t xml:space="preserve">Permohonan Izin Pengalihan Sementara Akses ke area IPA Buaran </t>
  </si>
  <si>
    <t xml:space="preserve">Tindak Lanjut Hasil Inspeksi Perawatan Alat IPA Pejompongan 1 dan 2
</t>
  </si>
  <si>
    <t>Pemberitahuan Uji Komisioning Program Rehabilitasi 45103, 45143 dan 45146</t>
  </si>
  <si>
    <t>PMO Cyclical</t>
  </si>
  <si>
    <t>Pemberitahuan Uji Komisioning Program Rehabilitasi 45315 dan 45407</t>
  </si>
  <si>
    <t>Pemberitahuan Uji Komisioning SPAM Buaran III Hilir – JDU+JDB+JDL PC 159 EZ 4</t>
  </si>
  <si>
    <t xml:space="preserve">Tanggapan Atas Surat PAM JAYA Nomor e-57696/PS.04.00 perihal Realisasi Investasi PT Air Bersih Jakarta </t>
  </si>
  <si>
    <t xml:space="preserve">Undangan Test Verifikasi Flow Meter Intake Buaran III </t>
  </si>
  <si>
    <t>Kesiapan Penggunaan Air Baku pada Pekerjaan Proyek SPAM Buaran III</t>
  </si>
  <si>
    <t>Surat Peringatan Atas Kegagalan Pelaksanaan K3L Oleh Subkontraktor KJS</t>
  </si>
  <si>
    <t xml:space="preserve">Daftar Area PC SPAM Buaran 3 Hilir Yang Memiliki Kendala Penolakan Warga </t>
  </si>
  <si>
    <t>Penyampaian Laporan Penyelesaian Uji Komisioning Project Greenfield - SPAM Buaran 3 Hilir Program PC 159 EZ 1</t>
  </si>
  <si>
    <t xml:space="preserve">Permohonan Pengisian Kuisioner Survey Kepuasan Pelanggan Tahun 2025 </t>
  </si>
  <si>
    <t xml:space="preserve">Ninuk </t>
  </si>
  <si>
    <t>Pemberitahuan Uji Komisioning SPAM Karian Serpong Hilir – B20 Kumbang Raya, P037 Semanan, B19 Seafood Bakaran, B20 Gombol Paya Tambahan, SN01 Rumah Gubernur</t>
  </si>
  <si>
    <t>Kelurahan Pinang Ranti</t>
  </si>
  <si>
    <t>Kelurahan Ceger</t>
  </si>
  <si>
    <t>Kelurahan Rambutan</t>
  </si>
  <si>
    <t>Kelurahan Susukan</t>
  </si>
  <si>
    <t>Kelurahan Gedong</t>
  </si>
  <si>
    <t>Kepala Balai Besar Wilayah Sungai Ciliwung Cisadane Direktorat Jenderal Sumber Daya Air  Kementerian Pekerjaan Umum</t>
  </si>
  <si>
    <t>CANCEL - Pemberitahuan Kegiatan Wash Out/Penyaluran Air Bersih (pakai no 0681)</t>
  </si>
  <si>
    <t>Kendala Dalam Penyelesaian Trunk Main SPAM Buaran 3 Hilir - Pekerjaan P3, P4, P5 dan S3</t>
  </si>
  <si>
    <t>Balasan Surat PAM JAYA No. e-57915/PP.03.05 Hal: Teguran Penerapan Aspek K3 pada Proyek Kerja Sama Bundling Brownfield dan Greenfield</t>
  </si>
  <si>
    <t>Pemberitahuan Kegiatan Wash Out/Outlet Pembuangan Air Bersih</t>
  </si>
  <si>
    <t>Pemberitahuan Pelaksanaan Pekerjaan Rehabilitasi (Calender of Event) IPA Buaran 27 September 2025</t>
  </si>
  <si>
    <t>Penyampaian Dokumen Pendukung Program Konstruksi SPAM Buaran 3 Hilir Untuk 13 Program</t>
  </si>
  <si>
    <t>Penyampaian Dokumen Pendukung Program Konstruksi SPAM Jatiluhur Hilir Untuk 26 Program</t>
  </si>
  <si>
    <t>Pemberitahuan Pelaksanaan Pekerjaan Pemasangan Panel 20 kV dan Pemasangan Panel LVMDP Baru di Intake BK – Program 45411</t>
  </si>
  <si>
    <t>Penyampaian Dokumen Pendukung Program Konstruksi SPAM Karian Serpong Hilir Untuk 5 Program</t>
  </si>
  <si>
    <t>Laporan Bulanan Kualitas Air Baku dan Air Curah Periode Agustus 2025</t>
  </si>
  <si>
    <t>Tanggapan atas Surat PAM JAYA No. e-59104/PP.01.04 Tentang Sanksi Denda atas Kegagalan Kinerja Periode Bulan Juli 2025</t>
  </si>
  <si>
    <t>Tanggapan Surat PAM JAYA No e-57380/PS.04.03 tanggal 7 Agustus 2025 perihal Implementasi Spesifikasi Standar Meter  Air Pelanggan</t>
  </si>
  <si>
    <t xml:space="preserve"> Pemberitahuan Uji Komisioning SPAM Buaran III Hilir – JDU+JDB+JDL PC 154 EZ 6</t>
  </si>
  <si>
    <t>Tagihan Air Curah Perjanjian Brownfield - Periode Agustus 2025 (Tidak Termasuk IPA Pejompongan 2)</t>
  </si>
  <si>
    <t>Tagihan Air Curah Perjanjian Greenfield - Periode Agustus 2025</t>
  </si>
  <si>
    <t>PT Bali Tower</t>
  </si>
  <si>
    <t>Pemberitahuan Pemindahan Kabel Bali Tower Matraman</t>
  </si>
  <si>
    <t>Pemberitahuan Uji Komisioning Program Rehabilitasi 45418</t>
  </si>
  <si>
    <t>Pemberitahuan Pelaksanaan Uji Komisioning Buaran 3 Hulu</t>
  </si>
  <si>
    <t>Dibalas surat ABJ/DIR/EKS/08.25/0658</t>
  </si>
  <si>
    <t>Dibalas surat ABJ/DIR/EKS/08.25/0664</t>
  </si>
  <si>
    <t>PAM JAYA meminta ABJ untuk menyampaikan dokumen acuan project GF yang dijadikan dasar perhitungan substitusi sebagaimana hasil review KPI pada surat KPI 003 maksimal 14 hari sejak surat diterima</t>
  </si>
  <si>
    <t>ABJ/DIR/EKS/09.25/0720</t>
  </si>
  <si>
    <t>Pemberitahuan Pelaksanaan Pekerjaan Rehabilitasi Gear Box Accelator ke-4 IPA Pejompongan 1 - (45302) Rehabilitasi Gear Box Accelator</t>
  </si>
  <si>
    <t>ABJ/DIR/EKS/09.25/0719</t>
  </si>
  <si>
    <t>Pembaharuan RAB Desain Akhir Untuk 37 Lokasi PC/PA Proyek Greenfield</t>
  </si>
  <si>
    <t>ABJ/DIR/EKS/09.25/0718</t>
  </si>
  <si>
    <t>Penyampaian Dokumen Pendukung Program Konstruksi SPAM Buaran 3 Hilir Untuk 3 Program</t>
  </si>
  <si>
    <t>ABJ/DIR/EKS/09.25/0717</t>
  </si>
  <si>
    <t>Percepatan Pelaksanaan Program Infil Adhoc VIP Permintaan PAM JAYA</t>
  </si>
  <si>
    <t>ABJ/DIR/EKS/09.25/0716</t>
  </si>
  <si>
    <t>Penyampaian Dokumen Pendukung Program Konstruksi SPAM Karian Serpong Hilir Untuk 14 Program</t>
  </si>
  <si>
    <t>ABJ/DIR/EKS/09.25/0715</t>
  </si>
  <si>
    <t>Undangan Uji Komisioning Program Rehabilitasi 45129 dan 45154</t>
  </si>
  <si>
    <t>ABJ/DIR/EKS/09.25/0714</t>
  </si>
  <si>
    <t>Tanggapan atas Surat PAM JAYA Nomor e-59697/PP.01.04 Perihal Kegagalan Kinerja Periode Bulan Juni 2025</t>
  </si>
  <si>
    <t>ABJ/DIR/EKS/09.25/0713</t>
  </si>
  <si>
    <t>Undangan Uji Komisioning Program Rehabilitasi 45104, 45118 dan 45119</t>
  </si>
  <si>
    <t>ABJ/DIR/EKS/09.25/0712</t>
  </si>
  <si>
    <t>Gangguan Pasokan Listrik ke IPA Pejompongan I Pada Tanggal 02 September 2025</t>
  </si>
  <si>
    <t>ABJ/DIR/EKS/09.25/0711</t>
  </si>
  <si>
    <t>PMO NC</t>
  </si>
  <si>
    <t>ABJ/DIR/EKS/09.25/0710</t>
  </si>
  <si>
    <t>Permohonan Penambahan Worker ID Aplikasi FA Mobile untuk Proyek Sambungan Langsung</t>
  </si>
  <si>
    <t>ABJ/DIR/EKS/09.25/0709</t>
  </si>
  <si>
    <t>Laporan Bulanan PT Air Bersih Jakarta Periode Agustus 2025</t>
  </si>
  <si>
    <t>ABJ/DIR/EKS/09.25/0708</t>
  </si>
  <si>
    <t>Permohonan Izin Perpanjangan Penutupan Gerbang Utama IPA Pulogadung Terkait Pelaksanaan Pekerjaan Pemasangan Pipa SPAM Jatiluhur Hilir Paket B03</t>
  </si>
  <si>
    <t>ABJ/DIR/EKS/09.25/0707</t>
  </si>
  <si>
    <t>Revisi RAB Untuk 4 Lokasi Infill Adhoc Sambungan Baru SPAM Jatiluhur Hilir dan SPAM Buaran 3 Hilir</t>
  </si>
  <si>
    <t>ABJ/DIR/EKS/09.25/0706</t>
  </si>
  <si>
    <t>Permintaan Izin Terkait Pemindahan Aset Terdahulu Program Rehabilitasi WTP Pejompongan 1 Periode Tahun 2023 dan 2024</t>
  </si>
  <si>
    <t>ABJ/DIR/EKS/09.25/0705</t>
  </si>
  <si>
    <t>Undangan Joint Survey Aset Terdampak</t>
  </si>
  <si>
    <t>ABJ/DIR/EKS/09.25/0704</t>
  </si>
  <si>
    <t>Pemberitahuan Uji Komisioning Program Rehabilitasi 45419 dan 45425</t>
  </si>
  <si>
    <t>ABJ/DIR/EKS/09.25/0703</t>
  </si>
  <si>
    <t>Pemberitahuan Uji Komisioning Program Rehabilitasi 45203, 45261</t>
  </si>
  <si>
    <t>ABJ/DIR/EKS/09.25/0702</t>
  </si>
  <si>
    <t>Penyampaian Laporan Penyelesaian Uji Komisioning Project Greenfield - SPAM Jatiluhur Hilir Program Master Meter Eddy, Master Meter Supriyanto dan Wargono dan Master Meter Jembatan Besi</t>
  </si>
  <si>
    <t>ABJ/DIR/EKS/09.25/0701</t>
  </si>
  <si>
    <t>PAM Jaya</t>
  </si>
  <si>
    <t>Revisi DED dan RAB Untuk 3 Lokasi Infill Adhoc Sambungan Baru SPAM Jatiluhur Hilir dan SPAM Buaran 3 Hilir</t>
  </si>
  <si>
    <t>ABJ/DIR/EKS/09.25/0700</t>
  </si>
  <si>
    <t>DED dan RAB Perluasan Jaringan Untuk 3 Lokasi Infill Ad hoc Sambungan Baru Proyek SPAM Jatiluhur Hilir dan Buaran 3 Hilir</t>
  </si>
  <si>
    <t>ABJ/DIR/EKS/09.25/0699</t>
  </si>
  <si>
    <t>Pemberitahuan Uji Komisioning SPAM Jatiluhur Hilir – JDU JDB JDL SPAM Ciliwung – Tahap 1 PA S001.04 dan JDU JDB JDL PC 095 Kebon Kosong Paket 4</t>
  </si>
  <si>
    <t>ABJ/DIR/EKS/09.25/0698</t>
  </si>
  <si>
    <t>Pemberitahuan Uji Komisioning Program Rehabilitasi 45244, 45245, dan 45225</t>
  </si>
  <si>
    <t>ABJ/DIR/EKS/09.25/0697</t>
  </si>
  <si>
    <t>ABJ/DIR/EKS/09.25/0696</t>
  </si>
  <si>
    <t>e-59345/PS.04.06</t>
  </si>
  <si>
    <t>Tindak Lanjut atas Surat Menteri Keuangan Republik Indonesia No. S-30/MK/KNL.0804/2025</t>
  </si>
  <si>
    <t>PAM JAYA meminta ABJ untuk menindaklanjuti keseseuaian ketentuan sebagaimana surat terlampir</t>
  </si>
  <si>
    <t>e-59347/PS.04.06</t>
  </si>
  <si>
    <t>Pemberitahuan Pemenuhan Kewajiban Kesepakatan Pengalihan Pengaturan dan Keamanan</t>
  </si>
  <si>
    <t>PAM JAYA meminta ABJ untuk menyampaikan draft atas tindak lanjut kesepakatan pengalihan pengaturan dan keamanan fasilitas distribusi baru</t>
  </si>
  <si>
    <t>e-59641/PS.00.04</t>
  </si>
  <si>
    <t>Evaluasi Pelaksanaan Knowledge Transfer Paket Pekerjaan Pertama dan Permintaan Pemenuhan Kewajiban Knowledge Transfer sebelum TOK Fasilitas Distribusi Baru Paket Pekerjaan Kedua</t>
  </si>
  <si>
    <t>PAM JAYA meminta ABJ untuk menyampaikan mekanisme knowledge transfer selambatnya 5 September 2025</t>
  </si>
  <si>
    <t>e-59643/PP.03.05</t>
  </si>
  <si>
    <t>Penyampaian Hasil Inspeksi K3L di PA Buaran Tanggal 22 Juli 2025</t>
  </si>
  <si>
    <t>PAM JAYA meminta ABJ untuk mengirimkan rencana selambatnya 14 hari sejak surat diterima</t>
  </si>
  <si>
    <t>e-59697/PP.01.04</t>
  </si>
  <si>
    <t>Sanksi Denda atas Kegagalan Kinerja  Periode Bulan Juni 2025</t>
  </si>
  <si>
    <t>Denda Juni 2025 sebesar 70.576.665</t>
  </si>
  <si>
    <t>1401/S/BPM-ABJ/VIII/2025</t>
  </si>
  <si>
    <t>Pemberitahuan Biaya Perbaikan ISOIL Clamp On</t>
  </si>
  <si>
    <t>Bestindo menyampaikan rincian biaya perbaikan ultrasonic clamp on</t>
  </si>
  <si>
    <t>e-59955/PM.02.03</t>
  </si>
  <si>
    <t>Permohonan Pekerjaan Greenfield Infill  Sambungan Baru Perumahan The Villas</t>
  </si>
  <si>
    <t>Pembuatan DED untuk lokasi terlampir</t>
  </si>
  <si>
    <t>e-59971/PS.04.06</t>
  </si>
  <si>
    <t>Teguran Pemenuhan Kewajiban  Knowledge Transfer Sebelum Tanggal  Operasi Komersial Fasilitas Distribusi  Baru Paket Pekerjaan Kedua</t>
  </si>
  <si>
    <t>PAM JAYA meminta ABJ untuk menyampaikan keseluruhan rencana silabus serta mekanisme pelaksanaan transfer knowledge dan memenuhi kegiatan transfer knowledge</t>
  </si>
  <si>
    <t>e-60096/PS.04.03</t>
  </si>
  <si>
    <t>Pemenuhan Dokumen Monitoring Risk  Register ABJ Periode Juni s.d. Agustus  2025</t>
  </si>
  <si>
    <t>Menyampaikan pemenuhan monitoring riisko periode Juni -  Agustus 2025</t>
  </si>
  <si>
    <t>e-59903/PM.01.00</t>
  </si>
  <si>
    <t>Permohonan Pekerjaan Greenfield Infill  Sambungan Baru PT Grha Provisioner  Bersama</t>
  </si>
  <si>
    <t>Pemasangan pipa greenfield sebagaimana surat terlampir</t>
  </si>
  <si>
    <t>e-59905/KU.01.18</t>
  </si>
  <si>
    <t>Permintaan Pemenuhan Kewajiban  Penyetoran Ekuitas oleh PT ABJ pada  Tahun 2025 (Tahun Ketiga) sesuai  dengan Model Keuangan</t>
  </si>
  <si>
    <t>ABJ untuk melakukan penyetoran ekuitas sesuai dengan rencana pembiayaan sebagaimana finmod</t>
  </si>
  <si>
    <t>Dibalas surat ABJ 0714</t>
  </si>
  <si>
    <t>Dibalas surat ABJ/DIR/EKS/08.25/0660</t>
  </si>
  <si>
    <t>Compliance, Finance</t>
  </si>
  <si>
    <t>025/SCI-KPI/IX/2025</t>
  </si>
  <si>
    <t>027/SCI-KPI/IX/2025</t>
  </si>
  <si>
    <t>028/SCI-KPI/IX/2025</t>
  </si>
  <si>
    <t>e-59642-PS.04.06</t>
  </si>
  <si>
    <t>e-60394/PS.04.06</t>
  </si>
  <si>
    <t>e-60425/PS.04.01</t>
  </si>
  <si>
    <t>030/SCI-KPI/IX/2025</t>
  </si>
  <si>
    <t>Tanggapan atas surat ABJ No. ABJ/DIR/EKS/09.25/0669 perihal Penyampaian Laporan Penyelesaian Uji Komisioning Project Greenfield - SPAM Buaran 3 Hilir Program PC 159 EZ 1</t>
  </si>
  <si>
    <t>Dokumen yang belum lengkap agar disampaikan pada saat MC100</t>
  </si>
  <si>
    <t>Tanggapan atas surat ABJ/DIR/EKS/09.25/0702 perihal Penyampaian Laporan Penyelesaian Uji Komisioning Project Greenfield – SPAM Jatiluhur Hilir Program Master Meter Eddy, Master Meter Supriyanto dan Wargono dan Master Meter Jembatan Besi</t>
  </si>
  <si>
    <t>Dapat dilanjutkan MC100</t>
  </si>
  <si>
    <t>Tanggapan atas surat ABJ No. ABJ/DIR/EKS/09.25/0723 perihal Penyampaian Laporan Penyelesaian Uji Komisioning Project Greenfield – SPAM Jatiluhur Hilir Program S001 Perumahan Tanjung Mas Raya dan PC 095 Kebon Kosong – Paket 4</t>
  </si>
  <si>
    <t>Program dapat dilanjutkan ke MC100</t>
  </si>
  <si>
    <t>Tanggapan atas Surat ABJ08.25 0578 tertanggal 5 Agustus 2025 Perawatan Peralatan Produksi IPA Buaran</t>
  </si>
  <si>
    <t>ABJ tidak dikenakan denda kegalalan kinerja dari kegiatan perawatan produksi IPA Buaran</t>
  </si>
  <si>
    <t>Tanggapan Atas Surat ABJ No. ABJ/ DIR/EKS/08.25/0585 perihal Status  Pekerjaan di Jl. Jatiwaringin Raya, Jl.  Pondok Gede Raya, dan Sekitar Asrama  Haji Pondok Gede – SPAM Buaran III Hilir</t>
  </si>
  <si>
    <t>PAM JAYA meminta ABJ untuk menyusun dan menyampaikan strategi percepatan terhadap penyelesaian proyek P3 P4 P5</t>
  </si>
  <si>
    <t xml:space="preserve">Pemenuhan Kewajiban Penyampaian  Pembaharuan Daftar Asset </t>
  </si>
  <si>
    <t>PAM JAYA meminta ABJ untuk menyerahkan pembaharuan Daftar Aset selambatnya 3 hari kerja</t>
  </si>
  <si>
    <t>Pengingat Persiapan Tanggal Operasi Komersial (TOK) 5 Oktober 2025 - Greenfield</t>
  </si>
  <si>
    <t>Dari 108 program -&gt; 45 program diperkirakan TOK Oktober; 55 program tidak tercapai TOK Oktober; 8 program cancel</t>
  </si>
  <si>
    <t>TOK Oktober</t>
  </si>
  <si>
    <t>22/09/2025</t>
  </si>
  <si>
    <t>Status Pekerjaan</t>
  </si>
  <si>
    <t>ABJ/DIR/EKS/09.25/0721</t>
  </si>
  <si>
    <t>ABJ/DIR/EKS/09.25/0722</t>
  </si>
  <si>
    <t>ABJ/DIR/EKS/09.25/0723</t>
  </si>
  <si>
    <t>ABJ/DIR/EKS/09.25/0724</t>
  </si>
  <si>
    <t>ABJ/DIR/EKS/09.25/0725</t>
  </si>
  <si>
    <t>ABJ/DIR/EKS/09.25/0726</t>
  </si>
  <si>
    <t>ABJ/DIR/EKS/09.25/0727</t>
  </si>
  <si>
    <t>ABJ/DIR/EKS/09.25/0728</t>
  </si>
  <si>
    <t>ABJ/DIR/EKS/09.25/0729</t>
  </si>
  <si>
    <t>ABJ/DIR/EKS/09.25/0730</t>
  </si>
  <si>
    <t>ABJ/DIR/EKS/09.25/0731</t>
  </si>
  <si>
    <t>ABJ/DIR/EKS/09.25/0732</t>
  </si>
  <si>
    <t>ABJ/DIR/EKS/09.25/0733</t>
  </si>
  <si>
    <t>ABJ/DIR/EKS/09.25/0734</t>
  </si>
  <si>
    <t>ABJ/DIR/EKS/09.25/0735</t>
  </si>
  <si>
    <t>ABJ/DIR/EKS/09.25/0736</t>
  </si>
  <si>
    <t>ABJ/DIR/EKS/09.25/0737</t>
  </si>
  <si>
    <t>ABJ/DIR/SCM/09.25/0738</t>
  </si>
  <si>
    <t>ABJ/DIR/EKS/09.25/0739</t>
  </si>
  <si>
    <t>ABJ/DIR/EKS/09.25/0740</t>
  </si>
  <si>
    <t>ABJ/DIR/EKS/09.25/0741</t>
  </si>
  <si>
    <t>ABJ/DIR/EKS/09.25/0742</t>
  </si>
  <si>
    <t xml:space="preserve">Penyampaian Dokumen Justifikasi Teknis Analisa Limpasan pada Uji Komisioning Proyek SPAM Buaran III Hulu </t>
  </si>
  <si>
    <t>Pemberitahuan Uji Komisioning SPAM Buaran III Hilir – JDU+JDB+JDL PC 159 EZ 8</t>
  </si>
  <si>
    <t>Penyampaian Laporan Penyelesaian Uji Komisioning Project Greenfield - SPAM Jatiluhur Hilir Program S001 Perumahan Tanjung Mas Raya dan PC 095 Kebon Kosong - Paket 4</t>
  </si>
  <si>
    <t>Penyampaian Laporan Penyelesaian Uji Komisioning Project Greenfield - SPAM Karian Serpong Hilir Program B020 Puri Permata Mediterania, B019 Perumahan Taman Surya 6, B007 Kampung Basmol, B006 PT Pesta Pora, B019 Perumahan SUTASA, B019 Pergudangan Ecopark</t>
  </si>
  <si>
    <t>Kepala BBWS Cisadane</t>
  </si>
  <si>
    <t>Pemberitahuan Kegiatan Wash Out / Penyaluran Air Bersih</t>
  </si>
  <si>
    <t>DED Fasilitas Pendukung SPAM Buaran 3 Hulu - Lapangan Tennis di Penas</t>
  </si>
  <si>
    <t>Pemberitahuan Uji Komisioning SPAM Jatiluhur Hilir - JDU JDB JDL S013 Isyana Sarasvati dan S010 Kos Yanti</t>
  </si>
  <si>
    <t>Pemberitahuan Uji Komisioning SPAM Jatiluhur Hilir – JDU JDB JDL Kebon Kosong (Kandang Kambing), JDU JDB JDL Kebon Kosong RW 05 (Bend Jago), JDU JDB JDL Kebon Kosong RW 04 RT 04, dan JDU JDB JDL Master Meter CBO (Rawa Bebek)</t>
  </si>
  <si>
    <t>Pemberitahuan Uji Komisioning 45413</t>
  </si>
  <si>
    <t>Pemberitahuan Uji Komisioning SPAM Karian Serpong Hilir – Mutiara Taman Palem Blok AB &amp; E, Premier Pavilion, Kumbang raya, Kayu Besar, Sekda DKI Jakarta, B019 Kamal Muara RT 07 RW 11</t>
  </si>
  <si>
    <t>DED dan RAB Perluasan Jaringan Untuk 3 Lokasi Infill Ad hoc Sambungan Baru Proyek SPAM Jatiluhur Hilir dan Karian Serpong Hilir</t>
  </si>
  <si>
    <t>PT. PROVIS GARUDA SERVICES</t>
  </si>
  <si>
    <t>Pembatalan Faktur Pajak No. 04012500083676471</t>
  </si>
  <si>
    <t>Revisi RAB Sambungan Rumah Desain Akhir Untuk 3 Lokasi PC/PA Proyek Greenfield</t>
  </si>
  <si>
    <t>Pembaharuan RAB Desain Akhir Untuk 64 Lokasi PC/PA Proyek Greenfield</t>
  </si>
  <si>
    <t>RAB Biaya Peresmian IPA Buaran 3</t>
  </si>
  <si>
    <t>Pemberitahuan Uji Komisioning SPAM Buaran III Hilir – JDU+JDB+JDL PC PC 162 Aziz Zulkarnain</t>
  </si>
  <si>
    <t>Revisi RAB Proyek PC 161 (Pipa JDU) SPAM Buaran 3 Hilir</t>
  </si>
  <si>
    <t>PT. Andalan K3</t>
  </si>
  <si>
    <t>Pengadaan APD, Periode 01 Oktober 2025 - 31 Maret 2026</t>
  </si>
  <si>
    <t>Pemberitahuan Uji Komisioning SPAM Buaran III Hilir – JDU+JDB+JDL PC 159 EZ 3 dan JDU+JDB+JDL PC 162 Nurhadi</t>
  </si>
  <si>
    <t>Penyampaian Informasi Pekerjaan SPAM Jatiluhur Hilir Proyek Master Meter</t>
  </si>
  <si>
    <t>Kepala BBWSCC</t>
  </si>
  <si>
    <t>Permohonan Jadwal Asistensi Rencana Pemasangan Jembatan Pipa Koneksi Boundary Valve (BV)</t>
  </si>
  <si>
    <t>031/SCI-KPI/IX/2025</t>
  </si>
  <si>
    <t>Tanggapan atas surat ABJ No. ABJ/DIR/EKS/09.25/0721 perihal Penyampaian Dokumen Justifikasi Teknis Analisa Limpasan Pada Uji Komisioning Proyek SPAM Buaran 3 Hulu</t>
  </si>
  <si>
    <t>KPI memberikan persetujuan terhadap rencana pelaksanaan tes komisioning dengan 2 train masing-masing kapasitas 1500lps dengan 2 kompartemen selama 3x24 jam</t>
  </si>
  <si>
    <t>ABJ/DIR/EKS/09.25/0743</t>
  </si>
  <si>
    <t>ABJ/DIR/EKS/09.25/0744</t>
  </si>
  <si>
    <t>ABJ/DIR/EKS/09.25/0745</t>
  </si>
  <si>
    <t>ABJ/DIR/EKS/09.25/0746</t>
  </si>
  <si>
    <t>ABJ/DIR/EKS/09.25/0747</t>
  </si>
  <si>
    <t>ABJ/DIR/EKS/09.25/0748</t>
  </si>
  <si>
    <t>ABJ/DIR/SCM/09.25/0749</t>
  </si>
  <si>
    <t>ABJ/DIR/EKS/09.25/0750</t>
  </si>
  <si>
    <t>ABJ/DIR/EKS/09.25/0751</t>
  </si>
  <si>
    <t>ABJ/DIR/EKS/09.25/0752</t>
  </si>
  <si>
    <t>ABJ/DIR/EKS/09.25/0753</t>
  </si>
  <si>
    <t>ABJ/DIR/EKS/09.25/0754</t>
  </si>
  <si>
    <t>ABJ/DIR/EKS/09.25/0755</t>
  </si>
  <si>
    <t>ABJ/DIR/EKS/09.25/0756</t>
  </si>
  <si>
    <t>ABJ/DIR/EKS/09.25/0757</t>
  </si>
  <si>
    <t>ABJ/DIR/EKS/09.25/0758</t>
  </si>
  <si>
    <t>ABJ/DIR/EKS/09.25/0759</t>
  </si>
  <si>
    <t>ABJ/DIR/EKS/09.25/0760</t>
  </si>
  <si>
    <t>ABJ/DIR/EKS/09.25/0761</t>
  </si>
  <si>
    <t>ABJ/DIR/EKS/09.25/0762</t>
  </si>
  <si>
    <t>ABJ/DIR/EKS/09.25/0763</t>
  </si>
  <si>
    <t>ABJ/DIR/EKS/09.25/0764</t>
  </si>
  <si>
    <t>ABJ/DIR/EKS/09.25/0765</t>
  </si>
  <si>
    <t>ABJ/DIR/EKS/09.25/0766</t>
  </si>
  <si>
    <t>ABJ/DIR/EKS/09.25/0767</t>
  </si>
  <si>
    <t>ABJ/DIR/EKS/09.25/0768</t>
  </si>
  <si>
    <t>ABJ/DIR/EKS/09.25/0769</t>
  </si>
  <si>
    <t>ABJ/DIR/EKS/09.25/0770</t>
  </si>
  <si>
    <t>ABJ/DIR/EKS/09.25/0771</t>
  </si>
  <si>
    <t>Pemberitahuan Uji Komisioning Program Rehabilitasi 45202 dan 45249</t>
  </si>
  <si>
    <t>Pemberitahuan Uji Komisioning SPAM Buaran III Hilir – JDU+JDB+JDL PC 159 EZ 2</t>
  </si>
  <si>
    <t>Agus H</t>
  </si>
  <si>
    <t xml:space="preserve">Penyampaian Laporan Penyelesaian Uji Komisioning Project Greenfield – SPAM Buaran 3 Hilir Program PC 154 EZ 3 </t>
  </si>
  <si>
    <t>Penyampaian Laporan Penyelesaian Uji Komisioning Project Greenfield – SPAM Jatiluhur Hilir Program S013 Isyana Sarasvati</t>
  </si>
  <si>
    <t>Penyampaian Dokumen Pendukung Program Konstruksi SPAM Karian Serpong Hilir Untuk Program B014 PT Pacific Ixintraco</t>
  </si>
  <si>
    <t>CV. Diffa Cemerlang</t>
  </si>
  <si>
    <t>Pengadaan Sari Roti Periode 01 Oktober 2025 - 30 September 2026</t>
  </si>
  <si>
    <t>Penyampaian Laporan Penyelesaian Uji Komisioning Project Greenfield – SPAM Karian Serpong Hilir Program P37 Semanan DN250, B020 Kumbang, Gombol Paya (tambahan), Seafood Bakaran, B019 Mutiara Taman Palem, SN 01 Rumah Gubernur</t>
  </si>
  <si>
    <t>Pemberitahuan Uji Komisioning Program Rehabilitasi 45312</t>
  </si>
  <si>
    <t>KMU</t>
  </si>
  <si>
    <t>CANCELL - Warning Letter</t>
  </si>
  <si>
    <t>Permohonan Tindak Lanjut atas Kendala Pelaksanaan MC-100 Paket Pekerjaan PC 159 EZ 08</t>
  </si>
  <si>
    <t>PT Pertamina Patra Niaga - Depo Pertamina Plumpang</t>
  </si>
  <si>
    <t>Pemberitahuan Pelaksanaan Pekerjaan Perlintasan (Crossing) di Bawah Pipa Pertamina untuk Proyek SPAM Jatiluhur Hilir</t>
  </si>
  <si>
    <t>Pembaharuan Daftar Aset</t>
  </si>
  <si>
    <t xml:space="preserve">Tindak Lanjut terkait surat ABJ No ABJ/EKS/08.25/0573 dan Tanggapan Surat PAM JAYA No e-55637/PP.00.02 tanggal 21 Juli 2025 </t>
  </si>
  <si>
    <t>Penyampaian Laporan Harian, Mingguan, dan Bulanan Kegiatan Proyek SPAM Buaran 3 Hulu Periode Juni, Juli, Agustus 2025</t>
  </si>
  <si>
    <t xml:space="preserve">Pemberitahuan Perpanjangan Waktu Kegiatan Wash Out/Outlet Pembuangan Air Bersih
</t>
  </si>
  <si>
    <t>Pemberitahuan Uji Komisioning SPAM Jatiluhur Hilir –JDU JDB JDL PC 070 Dian Darusalam</t>
  </si>
  <si>
    <t>Penyampaian Laporan Penyelesaian Uji Komisioning Project Greenfield – SPAM Buaran 3 Hilir Program PC 159 EZ 4</t>
  </si>
  <si>
    <t>Penyampaian Laporan Penyelesaian Uji Komisioning Project Greenfield – SPAM Karian Serpong Hilir Program B019 Kayu Besar, B019 Kamal Muara RT 07 RW 11, Sekda DKI Jakarta</t>
  </si>
  <si>
    <t>Penyampaian Dokumen Pendukung Program Konstruksi SPAM Jatiluhur Hilir Untuk Program PC 054, P008 Kebon Bawang, PC 080 Henny Lasmaida Simbolon, PC 089 Ningsih, P004 Jl Tomang Pulo RT 002 RW 05</t>
  </si>
  <si>
    <t>Pemberitahuan Uji Komisioning SPAM Karian Serpong Hilir – Master Meter Telaga Bojong</t>
  </si>
  <si>
    <t>Balasan Surat PAM JAYA No. e-57915/PP.03.05 Hal: Teguran Penerapan Aspek K3 pada Proyek Kerja Sama Bundling Brownfield dan Greenfield</t>
  </si>
  <si>
    <t>Penyampaian Laporan Penyelesaian Uji Komisioning Project Greenfield – SPAM Buaran 3 Hilir Program PC 162.2 Nurhadi dan PC 162.6 Aziz Zulkarnain</t>
  </si>
  <si>
    <t>Undangan Uji Komisioning Program Rehabilitasi 45106, 45121 dan 45125</t>
  </si>
  <si>
    <t>Penyampaian Pembaharuan Informasi Pekerjaan Project Greenfield Hilir Paket Kedua TOK Oktober 2025</t>
  </si>
  <si>
    <t>Penyampaian Laporan Penyelesaian Uji Komisioning Project Greenfield – SPAM Jatiluhur Hilir Program IBP Halim - Pekerjaan Mekanikal &amp; Pekerjaan Elektrikal, IBP Halim - Pekerjaan Sipil,  IBP Halim - Tambahan Pompa IBP Halim, IBP Halim - Pembangunan Ruang Trafo &amp; Infrastruktur</t>
  </si>
  <si>
    <t>Pemberitahuan Pelaksanaan Pekerjaan Pemasangan Butterfly Valve pada Pipa Blower - (45304) Pengadaan Actuator dan Selenoid Valve Inlet &amp; Outlet Blower</t>
  </si>
  <si>
    <t>Pengiriman RAB dan DED Gedung Central Maintenance dan Rehabilitasi Reservoir IPA Pejompongan 2</t>
  </si>
  <si>
    <t>037/SCI-KPI/IX/2025</t>
  </si>
  <si>
    <t>038/SCI-KPI/IX/2025</t>
  </si>
  <si>
    <t>039/SCI-KPI/IX/2025</t>
  </si>
  <si>
    <t>e-60932/PM.02.03</t>
  </si>
  <si>
    <t>e-60619/TK.03.04</t>
  </si>
  <si>
    <t>e-61360/PS.04.06</t>
  </si>
  <si>
    <t>e-60614/PP.01.02</t>
  </si>
  <si>
    <t>e-60440/PA-01.10</t>
  </si>
  <si>
    <t>e-61585/PS.04.06</t>
  </si>
  <si>
    <t>e-60838/PS.04.06</t>
  </si>
  <si>
    <t>e-61587/PS.04.06</t>
  </si>
  <si>
    <t>Tanggapan atas surat ABJ No. ABJ/DIR/EKS/09.25/0750 perihal Penyampaian Laporan Penyelesaian Uji Komisioning Project Greenfield – SPAM Karian Serpong Hilir Program P37 Semanan DN250, B20 Kumbang, Gombol Paya (tambahan), Seafood Bakaran, B019 Mutiara Taman Palem, SN 01 Rumah Gubernur</t>
  </si>
  <si>
    <t>Hasil uji komisioning program tersebut dapat dilanjutkan ke MC100</t>
  </si>
  <si>
    <t>Tanggapan atas surat ABJ No. ABJ/DIR/EKS/09.25/0747 perihal Penyampaian Laporan Penyelesaian Uji Komisioning Project Greenfield – SPAM Jatiluhur Hilir Program S013 Isyana Sarasvati, Kebon Kosong (Kandang Kambing), Kebon Kosong RW 04 RT 04, Kebon Kosong RW 05 (Bend Jago)</t>
  </si>
  <si>
    <t>Hasil uji komisioning dilanjutkan ke MC100</t>
  </si>
  <si>
    <t>Tanggapan atas surat ABJ No. AABJ/DIR/EKS/09.25/0746 perihal Penyampaian Laporan Penyelesaian Uji Komisioning Project Greenfield – SPAM Buaran 3 Hilir Program PC 154 EZ 3</t>
  </si>
  <si>
    <t>Hasil uji komisioning dapat dilanjutkan ke MC100</t>
  </si>
  <si>
    <t>Permohonan Pekerjaan Greenfield Infill  Sambungan Baru Tambahan Pipa  Jaringan Project C04 Kebon Kosong</t>
  </si>
  <si>
    <t>Permintaan Optimalisasi Implementasi  Manajemen Risiko Pada Project  Greenfield</t>
  </si>
  <si>
    <t>PAM JAYA meminta ABJ untuk memastikan dilakukannya efektivitas manajemen risiko; membuat catatan lesson learned</t>
  </si>
  <si>
    <t>Tanggapan Perihal Rencana Pembangunan Reservoir IPA  Pejompongan 2</t>
  </si>
  <si>
    <t>PAM JAYA menyampaikan bahwa pembuatan reservoir baru di Pejompongan 2 merupakan bagian dari program rehabilitasi 25 tahun</t>
  </si>
  <si>
    <t>PAM JAYA meminta ABJ untuk menyelesaikan seluruh pekerjaan FDB yang dijadwalkan paket pekerjaan kedua; mematikan tidak adanya keterlambatan pada TOK 5 Oktober; melakukan pembaharuan informasi pekerjaan mingguan</t>
  </si>
  <si>
    <t>Data Rekapitulasi Hasil Survei Rencana  Program Rehabilitasi Proyek Brownfield  Tahun 2026</t>
  </si>
  <si>
    <t>Surat PAM JAYA ke KPI terkait hasil survey bersama program cyclical 2026</t>
  </si>
  <si>
    <t>Penyampaian Hasil Inspeksi Perawatan  Peralatan Intake Banjir Kanal</t>
  </si>
  <si>
    <t>Terdapat 6 temuan dala inspeksi peralatan Intake BK, untuk dapat dikirimkan rencana perbaikan dalam waktu 14 hari kalender</t>
  </si>
  <si>
    <t>Permohonan Proyek Greenfield Reservoir  Komunal SMP 176 dan Pemompaan  IPAL B14</t>
  </si>
  <si>
    <t>Penyusunan DED sebagaimana lokasi terlampir</t>
  </si>
  <si>
    <t>Permohonan Pekerjaan Greenfield Infill  Sambungan Baru RW 06 Pejaten Timur</t>
  </si>
  <si>
    <t>Pembuatan DED sebagaimana lokasi terlampir</t>
  </si>
  <si>
    <t>Dibalas surat ABJ/DIR/EKS/09.25/0680
Dibalas surat ABJ/DIR/EKS/09.25/0765</t>
  </si>
  <si>
    <t>Dibalas Surat ABJ 0756</t>
  </si>
  <si>
    <t>041/SCI-KPI/IX/2025</t>
  </si>
  <si>
    <t>042/SCI-KPI/IX/2025</t>
  </si>
  <si>
    <t>043/SCI-KPI/IX/2025</t>
  </si>
  <si>
    <t>046/SCI-KPI/IX/2025</t>
  </si>
  <si>
    <t>045/SCI-KPI/IX/2025</t>
  </si>
  <si>
    <t>e-62075/PS.04.06</t>
  </si>
  <si>
    <t>e-62073/PP.01.02</t>
  </si>
  <si>
    <t>044/SCI-KPI/IX/2025</t>
  </si>
  <si>
    <t>e-61777/PP.01.02</t>
  </si>
  <si>
    <t>e-61778/PP.01.03</t>
  </si>
  <si>
    <t>e-61588/PP.00.02</t>
  </si>
  <si>
    <t>e-61592/PP.00.02</t>
  </si>
  <si>
    <t>e-61586/PM.02.03</t>
  </si>
  <si>
    <t>e-60815.PP.01.02</t>
  </si>
  <si>
    <t>047/SCI-KPI/IX/2025</t>
  </si>
  <si>
    <t>048/SCI-KPI/IX/2025</t>
  </si>
  <si>
    <t>049/SCI-KPI/IX/2025</t>
  </si>
  <si>
    <t>051/SCI-KPI/X/2025</t>
  </si>
  <si>
    <t>053/SCI-KPI/X/2025</t>
  </si>
  <si>
    <t>050/SCI-KPI/X/2025</t>
  </si>
  <si>
    <t>e-62084/PS.04.06</t>
  </si>
  <si>
    <t>e-62074/PM.02.03</t>
  </si>
  <si>
    <t xml:space="preserve">056/SCI-KPI/X/2025 </t>
  </si>
  <si>
    <t>3475/PS.04.04/EKST/X/2025</t>
  </si>
  <si>
    <t>e-62648/PM.02.03</t>
  </si>
  <si>
    <t>e-62544/PM.02.03</t>
  </si>
  <si>
    <t>e-62569/PP.01.02</t>
  </si>
  <si>
    <t>e-62536/PS.04.03</t>
  </si>
  <si>
    <t>e-62083/PS.04.06</t>
  </si>
  <si>
    <t>e-62610/PS.04.06</t>
  </si>
  <si>
    <t>e-58752/PP.00.06</t>
  </si>
  <si>
    <t>Tanggapan atas surat ABJ No. ABJ/DIR/EKS/09.25/0761 perihal Penyampaian Laporan Penyelesaian Uji Komisioning Project Greenfield SPAM Buaran 3 Hilir Program PC 159 EZ 4</t>
  </si>
  <si>
    <t>MC100 dapat dilanjutkan</t>
  </si>
  <si>
    <t>Tanggapan atas surat ABJ No. ABJ/DIR/EKS/09.25/0773 perihal Penyampaian Laporan Penyelesaian Uji Komisioning Project Greenfield – SPAM Jatiluhur Hilir Program S010 Kos Yanti dan Master Meter CBO (Rawa Bebek)</t>
  </si>
  <si>
    <t>Tanggapan atas surat ABJ No. ABJ/DIR/EKS/09.25/0762 perihal Penyampaian Laporan Penyelesaian Uji Komisioning Project Greenfield – SPAM Karian Serpong Hilir Program B019 Kayu Besar, B019 Kamal Muara RT 07 RW 11, Sekda DKI Jakarta</t>
  </si>
  <si>
    <t>Tanggapan atas surat ABJ No. ABJ/DIR/EKS/09.25/0785 perihal Penyampaian Laporan Penyelesaian Uji Komisioning Project Greenfield – SPAM Jatiluhur Hilir Program Dian Darusalam</t>
  </si>
  <si>
    <t>Tanggapan atas surat ABJ No. ABJ/DIR/EKS/09.25/0784 perihal Penyampaian Laporan Penyelesaian Uji Komisioning Project Greenfield SPAM Karian Serpong Hilir Program Master Meter Telaga Bojong</t>
  </si>
  <si>
    <t>Tanggapan Surat ABJ/DIR/ EKS/09.25/0682 “Pemberitahuan  Pelaksanaan Pekerjaan Rehabilitasi  (Calender of Event) IPA Buaran 27  September 2025”</t>
  </si>
  <si>
    <t>PAM JAYA meminta ABJ untuk melakukan pengunduran jadwal CoE IPA Buaran setelah Uji Komisioning Buaran 3</t>
  </si>
  <si>
    <t>Teguran atas Keterlambatan  Penyampaian Dokumen Persyaratan  Penyelesaian Proyek Greenfield Tanggal  Operasi Komersial atau 5 Oktober 2025  atas seluruh pekerjaan Fasilitas  Distribusi Baru Yang Dijadwalkan untuk  Paket Pekerjaan Kedua</t>
  </si>
  <si>
    <t xml:space="preserve">PAM JAYA meminta ABJ untuk menyelesaikan seluruh pekerjaan kedua </t>
  </si>
  <si>
    <t>Tanggapan atas surat ABJ No. ABJ/DIR/EKS/09.25/0769 Tentang Penyampaian Laporan Penyelesaian Uji Komisioning Project Greenfield – SPAM Jatiluhur Hilir Program IBP Halim – Pekerjaan Mekanikal &amp; Pekerjaan Elektrikal, IBP Halim – Pekerjaan Sipil, IBP Halim – Tambahan Pompa IBP Halim, IBP Halim – Pembangunan Ruang Trafo &amp; Insfrastruktur</t>
  </si>
  <si>
    <t xml:space="preserve">MC100 dapat dilanjutkan </t>
  </si>
  <si>
    <t>Teguran atas Kelalaian Penyelesaian  Kebocoran Bangunan VSD Baru di CDC  - Cilincing</t>
  </si>
  <si>
    <t>PAM JAYA meminta ABJ untuk menyelesaikan perbaikan gedung baru VSD maksimal 7 hari</t>
  </si>
  <si>
    <t>Tanggapan atas surat No. ABJ/DIR/ EKS/09.25/0697 perihal Pekerjaan  Berpotensi Terlambat Trunk Main SPAM  Buaran 3 Hilir</t>
  </si>
  <si>
    <t>PAM JAYA meminta ABJ untuk melakukan kajian teknis terhadap pelaksanaan komisioning parsial P4 dan P5</t>
  </si>
  <si>
    <t>Tanggapan Desain Akhir Reservoir Komunal Warung Gantung</t>
  </si>
  <si>
    <t>Review PAM JAYA terhadap DED Reservoir Komunal Warung Gantung</t>
  </si>
  <si>
    <t>ABJ agar melanjutkan pekerjaan Greenfield sebagaimana program terlampir</t>
  </si>
  <si>
    <t>Permohonan Pekerjaan Greenfield Infill Sambungan Baru Rumah Pompa Corporate Customer Regional Pusat</t>
  </si>
  <si>
    <t>ABJ diminta untuk melakukan survey lapangan bersama PAM KPI disertai dengan penyelarasan lokasi sambungan pelanggan baru</t>
  </si>
  <si>
    <t>Teguran Keterlambatan Realisasi Pemasangan Sambungan Langsung Periode Agustus 2025</t>
  </si>
  <si>
    <t>PAM JAYA meminta ABJ untuk melakukan rencana kerja untuk menyelesaikan FA Pending</t>
  </si>
  <si>
    <t>Tanggapan atas surat ABJ No. ABJ/DIR/EKS/09.25/0700 Tentang DED dan RAB Perluasan Jaringan Untuk 3 Lokasi Infill Ad hoc Sambungan Baru Proyek SPAM Jatiluhur Hilir dan Buaran 3 Hilir</t>
  </si>
  <si>
    <t>Pemeriksaan data dokumen DED RAB sebagaimana terlampir</t>
  </si>
  <si>
    <t>Tanggapan atas surat ABJ No. ABJ/DIR/EKS/08.25/0644 Tentang Penyampaian Dokumen Pendukung Program Konstruksi SPAM Karian Serpong Hilir Untuk 4 Program</t>
  </si>
  <si>
    <t>KPI menyampaikan dokumen rencana keselamatan konstruksi tidak tersedia; setiap lampiran sebaikan diberikan judul yang jelas</t>
  </si>
  <si>
    <t>Tanggapan atas surat ABJ No. ABJ/DIR/EKS/09.25/0686 Tentang Penyampaian Dokumen Pendukung Program Konstruksi SPAM Karian Serpong Hilir Untuk 5 Program</t>
  </si>
  <si>
    <t>Setiap lampiran sebaiknya diberi judul yang jelas dan terperinci</t>
  </si>
  <si>
    <t>Tanggapan atas surat ABJ No. ABJ/DIR/EKS/09.25/0790 Tentang Penyampaian Laporan Penyelesaian Uji Komisioning Project Greenfield – SPAM Buaran 3 Hilir PC 159 EZ 2, PC 159 EZ 3 dan PC 159 EZ 8</t>
  </si>
  <si>
    <t>Tanggapan atas surat ABJ No. ABJ/DIR/EKS/10.25/0804 perihal Penyampaian Laporan Penyelesaian Uji Komisioning Project Greenfield – SPAM Jatiluhur Hilir Program Trunk Main B03</t>
  </si>
  <si>
    <t>Permohonan Pelengkapan Dokumen Pendukung untuk TOK 5 Oktober 2025</t>
  </si>
  <si>
    <t>ABJ diminta untuk menyampaikan DPPP sampai batas 90 hari setelah TOK</t>
  </si>
  <si>
    <t>Tanggapan atas Surat ABJ No. ABJ/ DIR/EKS/08.25/0603 Pemberitahuan Pelaksanaan Pengurasan Bak Prasedimentasi IPA Pejompongan 2</t>
  </si>
  <si>
    <t>Permintaan Pekerjaan Greenfield Infill Sambungan Baru Regional Timur, Utara, dan Selatan</t>
  </si>
  <si>
    <t>ABJ diminta untuk melakukan survey untuk penyelarasan lokasi sambungan baru</t>
  </si>
  <si>
    <t>Pemberitahuan Penggunaan Email Sementara Waktu</t>
  </si>
  <si>
    <t>Tindak Lanjut Teguran Aduan terhadap Pekerjaan ABJ</t>
  </si>
  <si>
    <t>ABJ untuk menindaklanjuti teguran dari DBM</t>
  </si>
  <si>
    <t>Permintaan Pekerjaan Greenfield Infill Sambungan Baru Perumahan Tanjung Mas Extension</t>
  </si>
  <si>
    <t>PAM JAYA meminta ABJ untuk melakukan pemasangan pada lokasi terlampir</t>
  </si>
  <si>
    <t>Permintaan Pekerjaan Greenfield Infill Sambungan Baru Corporate Customer Regional Timur</t>
  </si>
  <si>
    <t>Teguran atas Pelaksanaan Pemenuhan Perizinan Proyek Bundling</t>
  </si>
  <si>
    <t>PAM JAYA meminta ABJ untuk menyelesaikan dan melakukan kewajiban administratif perizinan proyek bundling</t>
  </si>
  <si>
    <t>Penyampaian Data Field Activity Pending Yang Dapat Segera Diselesaikan oleh PT ABJ dan Permintaan Pemenuhan Tindak Lanjut</t>
  </si>
  <si>
    <t>PAM JAYA meminta ABJ untuk memastikan pemenuhan SL 500 perhari</t>
  </si>
  <si>
    <t>Penyampaian Hasil Inspeksi Tidak Terjadwal di IPA Buaran 1 dan IPA Buaran 2 bulan September 2025</t>
  </si>
  <si>
    <t>PAM JAYA meminta ABJ untuk mengirimkan rencana perbaikan 14 hari kalender atas inspeksi tidak terjadwal IPA Buaran 1 dan 2</t>
  </si>
  <si>
    <t>Tindak Lanjut Permintaan Pemenuhan Kewajiban Konsultan Pengawas Independen Pada Perjanjian Kerjasama Bundling</t>
  </si>
  <si>
    <t>Surat PAM JAYA kepada KPI untuk pemenuhan kewajiban impelementasi proyek bundling</t>
  </si>
  <si>
    <t>Tanggapan atas surat nomor ABJ25 0538 perihal Status Perizinan Proyek Trunk Main SPAM Pesanggrahan dan Implementasi Pekerjaaan di Pesanggrahan</t>
  </si>
  <si>
    <t>PAM JAYA meminta ABJ untuk melakukan tinjauan kesesuaian pelaksanaan proses perizinan dan koordinasi rutin dengan warga</t>
  </si>
  <si>
    <t>ABJ/DIR/EKS/09.25/0772</t>
  </si>
  <si>
    <t>ABJ/DIR/EKS/09.25/0773</t>
  </si>
  <si>
    <t>ABJ/DIR/EKS/09.25/0774</t>
  </si>
  <si>
    <t>ABJ/DIR/EKS/09.25/0775</t>
  </si>
  <si>
    <t>ABJ/DIR/EKS/09.25/0776</t>
  </si>
  <si>
    <t>ABJ/DIR/EKS/09.25/0777</t>
  </si>
  <si>
    <t>ABJ/DIR/EKS/09.25/0778</t>
  </si>
  <si>
    <t>ABJ/DIR/EKS/09.25/0779</t>
  </si>
  <si>
    <t>ABJ/DIR/EKS/09.25/0780</t>
  </si>
  <si>
    <t>ABJ/DIR/EKS/09.25/0781</t>
  </si>
  <si>
    <t>ABJ/DIR/SCM/09.25/0782</t>
  </si>
  <si>
    <t>ABJ/DIR/EKS/09.25/0783</t>
  </si>
  <si>
    <t>ABJ/DIR/EKS/09.25/0784</t>
  </si>
  <si>
    <t>ABJ/DIR/EKS/09.25/0785</t>
  </si>
  <si>
    <t>ABJ/DIR/EKS/09.25/0786</t>
  </si>
  <si>
    <t>ABJ/DIR/EKS/09.25/0787</t>
  </si>
  <si>
    <t>ABJ/DIR/EKS/09.25/0788</t>
  </si>
  <si>
    <t>ABJ/DIR/EKS/09.25/0789</t>
  </si>
  <si>
    <t>ABJ/DIR/EKS/09.25/0790</t>
  </si>
  <si>
    <t>ABJ/DIR/EKS/09.25/0791</t>
  </si>
  <si>
    <t>ABJ/DIR/EKS/09.25/0792</t>
  </si>
  <si>
    <t>ABJ/DIR/EKS/09.25/0793</t>
  </si>
  <si>
    <t>ABJ/DIR/EKS/09.25/0794</t>
  </si>
  <si>
    <t>ABJ/DIR/EKS/09.25/0795</t>
  </si>
  <si>
    <t>ABJ/DIR/EKS/09.25/0796</t>
  </si>
  <si>
    <t>ABJ/DIR/EKS/10.25/0797</t>
  </si>
  <si>
    <t>0026/AAJ/EKS//X/2025</t>
  </si>
  <si>
    <t>ABJ/DIR/EKS/10.25/0798</t>
  </si>
  <si>
    <t>ABJ/DIR/EKS/10.25/0799</t>
  </si>
  <si>
    <t>ABJ/DIR/EKS/10.25/0800</t>
  </si>
  <si>
    <t>ABJ/DIR/EKS/10.25/0801</t>
  </si>
  <si>
    <t>ABJ/DIR/EKS/10.25/0802</t>
  </si>
  <si>
    <t>0027/AAJ/EKS//X/2025</t>
  </si>
  <si>
    <t>ABJ/DIR/EKS/10.25/0803</t>
  </si>
  <si>
    <t>ABJ/DIR/EKS/10.25/0804</t>
  </si>
  <si>
    <t>ABJ/DIR/EKS/10.25/0805</t>
  </si>
  <si>
    <t>ABJ/DIR/EKS/10.25/0806</t>
  </si>
  <si>
    <t>ABJ/DIR/EKS/10.25/0808</t>
  </si>
  <si>
    <t>ABJ/DIR/EKS/10.25/0809</t>
  </si>
  <si>
    <t>ABJ/DIR/EKS/10.25/0810</t>
  </si>
  <si>
    <t>ABJ/DIR/EKS/10.25/0811</t>
  </si>
  <si>
    <t>ABJ/DIR/EKS/10.25/0812</t>
  </si>
  <si>
    <t>ABJ/DIR/EKS/10.25/0813</t>
  </si>
  <si>
    <t>ABJ/DIR/EKS/10.25/0814</t>
  </si>
  <si>
    <t>ABJ/DIR/EKS/10.25/0815</t>
  </si>
  <si>
    <t>ABJ/DIR/EKS/10.25/0816</t>
  </si>
  <si>
    <t>ABJ/DIR/EKS/10.25/0817</t>
  </si>
  <si>
    <t>ABJ/DIR/EKS/10.25/0818</t>
  </si>
  <si>
    <t>ABJ/DIR/EKS/10.25/0819</t>
  </si>
  <si>
    <t>ABJ/DIR/EKS/10.25/0820</t>
  </si>
  <si>
    <t>0028/AAJ/EKS//X/2025</t>
  </si>
  <si>
    <t>ABJ/DIR/EKS/10.25/0821</t>
  </si>
  <si>
    <t>ABJ/DIR/EKS/10.25/0822</t>
  </si>
  <si>
    <t>ABJ/DIR/EKS/10.25/0823</t>
  </si>
  <si>
    <t>ABJ/DIR/EKS/10.25/0824</t>
  </si>
  <si>
    <t>ABJ/DIR/EKS/10.25/0825</t>
  </si>
  <si>
    <t>ABJ/DIR/EKS/10.25/0826</t>
  </si>
  <si>
    <t>ABJ/DIR/EKS/10.25/0827</t>
  </si>
  <si>
    <t>ABJ/DIR/EKS/10.25/0828</t>
  </si>
  <si>
    <t>ABJ/DIR/SCM/10.25/0829</t>
  </si>
  <si>
    <t>ABJ/DIR/EKS/10.25/0830</t>
  </si>
  <si>
    <t>ABJ/DIR/EKS/10.25/0831</t>
  </si>
  <si>
    <t>ABJ/DIR/EKS/10.25/0832</t>
  </si>
  <si>
    <t>ABJ/DIR/EKS/10.25/0833</t>
  </si>
  <si>
    <t>ABJ/DIR/EKS/10.25/0834</t>
  </si>
  <si>
    <t>ABJ/DIR/EKS/10.25/0835</t>
  </si>
  <si>
    <t>ABJ/DIR/EKS/10.25/0836</t>
  </si>
  <si>
    <t>ABJ/DIR/EKS/10.25/0837</t>
  </si>
  <si>
    <t>ABJ/DIR/EKS/10.25/0838</t>
  </si>
  <si>
    <t>ABJ/DIR/EKS/10.25/0839</t>
  </si>
  <si>
    <t>0029/AAJ/EKS//X/2025</t>
  </si>
  <si>
    <t>ABJ/DIR/EKS/10.25/0840</t>
  </si>
  <si>
    <t>ABJ/DIR/EKS/10.25/0841</t>
  </si>
  <si>
    <t>ABJ/DIR/EKS/10.25/0842</t>
  </si>
  <si>
    <t>ABJ/DIR/EKS/10.25/0843</t>
  </si>
  <si>
    <t>ABJ/DIR/EKS/10.25/0844</t>
  </si>
  <si>
    <t>ABJ/DIR/EKS/10.25/0845</t>
  </si>
  <si>
    <t>ABJ/DIR/EKS/10.25/0846</t>
  </si>
  <si>
    <t>ABJ/DIR/EKS/10.25/0847</t>
  </si>
  <si>
    <t>ABJ/DIR/EKS/10.25/0848</t>
  </si>
  <si>
    <t>ABJ/DIR/EKS/10.25/0849</t>
  </si>
  <si>
    <t>ABJ/DIR/EKS/10.25/0850</t>
  </si>
  <si>
    <t>ABJ/DIR/EKS/10.25/0851</t>
  </si>
  <si>
    <t>ABJ/DIR/EKS/10.25/0852</t>
  </si>
  <si>
    <t>ABJ/DIR/EKS/10.25/0853</t>
  </si>
  <si>
    <t>ABJ/DIR/EKS/10.25/0854</t>
  </si>
  <si>
    <t>ABJ/DIR/EKS/10.25/0855</t>
  </si>
  <si>
    <t>Pemberitahuan Pelaksanaan Pekerjaan Rehabilitasi (Calender of Event) IPA Pulogadung 24 Oktober 2025</t>
  </si>
  <si>
    <t>Penyampaian Laporan Penyelesaian Uji Komisioning Project Greenfield – SPAM Jatiluhur Hilir Program S010 Kos Yanti dan Master Meter CBO (Rawa Bebek)</t>
  </si>
  <si>
    <t>Perawatan Peralatan Produksi IPA Buaran (pulsator no.5)</t>
  </si>
  <si>
    <t>Pemberitahuan Pelaksanaan Pekerjaan pada Pipa Manifold - (45406) Penggantian Sensor Pressure Transmitter Manifold</t>
  </si>
  <si>
    <t>Pemberitahuan Pelaksanaan Pekerjaan Perapihan Kabel Panel 20k kV – Program 45411</t>
  </si>
  <si>
    <t xml:space="preserve">Program Rehabilitasi Reservoir No 3 IPA Pejompongan 1 </t>
  </si>
  <si>
    <t>Pembaharuan Struktur Organisasi Proyek Greenfiel dalam Kick Off Meeting</t>
  </si>
  <si>
    <t>Pembaharuan Jadwal Pelaksanaan Trunk Main Pesanggrahan SPAM Karian Hilir</t>
  </si>
  <si>
    <t>Jasa Pengamanan ABJ Tamabahan 16 orang periode 01 Juli 2025 - 31 Desember 2025 ( 6 Bulan )</t>
  </si>
  <si>
    <t>Pembaharuan RAB Desain Akhir Untuk 46 Lokasi PC/PA Proyek Greenfield</t>
  </si>
  <si>
    <t>Penyampaian Laporan Penyelesaian Uji Komisioning Project Greenfield – SPAM Karian Serpong Hilir Program Master Meter Telaga Bojong</t>
  </si>
  <si>
    <t>Penyampaian Laporan Penyelesaian Uji Komisioning Project Greenfield – SPAM Jatiluhur Hilir Program Dian Darusalam</t>
  </si>
  <si>
    <t>Pemberitahuan Uji Komisioning Program Rehabilitasi 45428</t>
  </si>
  <si>
    <t>Pemberitahuan Kegiatan Pekerjaan Rehabilitasi Pagar IPA Pulogadung</t>
  </si>
  <si>
    <t>Gangguan Operasional di IPA Pulogadung Tanggal 28 September 2025</t>
  </si>
  <si>
    <t>Tanggapan atas Surat PAM JAYA No.e-57372/PP.00.02 Terkait Desain Tribun Penonton dan Sistem Drainase Lapangan Bola</t>
  </si>
  <si>
    <t>Penyampaian Laporan Penyelesaian Uji Komisioning Project Greenfield – SPAM Buaran 3 Hilir Program PC 159 EZ 2, PC 159 EZ 3 dan PC 159 EZ 8</t>
  </si>
  <si>
    <t>Penyampaian Informasi Pekerjaan SPAM Karian Serpong Hilir Proyek Infill Adhoc Premier Pavilion dan Bonavista Residence</t>
  </si>
  <si>
    <t>Pemberitahuan Uji Komisioning SPAM Jatiluhur Hilir – Trunk Main B3 STA 0000 – 3200 dan A2 STA 2650 - 7400</t>
  </si>
  <si>
    <t>Pembaharuan RAB Desain Akhir Untuk 3 Lokasi Pipa Trunkmain Buaran 3 Hulir Proyek Greenfield</t>
  </si>
  <si>
    <t>Pembaharuan RAB Desain Akhir Untuk 30 Lokasi Reservoir, Booster Pump, dan  Pipa JDU+JDB+JDL Proyek Greenfield</t>
  </si>
  <si>
    <t>Perawatan Peralatan Produksi IPA Buaran 1 (pulsator no 2)</t>
  </si>
  <si>
    <t>Revisi RAB Sambungan Rumah Proyek PC 161 EZ 6 SPAM Buaran 3 Hilir</t>
  </si>
  <si>
    <t>Penyampaian Pembaharuan Nilai Dokumen Desain Akhir Proyek Greenfield</t>
  </si>
  <si>
    <t>Bank OCBC NISP, Tbk</t>
  </si>
  <si>
    <t>Penyampaian Salinan Polis Asuransi</t>
  </si>
  <si>
    <t>Gangguan SCADA IPA Pulogadung Tanggal 29 September 2025</t>
  </si>
  <si>
    <t>Tanggapan Surat PAM JAYA No e-57380/PS.04.03 tanggal 7 Agustus 2025 Perihal Implementasi Spesifikasi Meter Air (Lanjutan)</t>
  </si>
  <si>
    <t>Undangan Kunjungan FAT ke Pabrik Material HDPE di PT Lesso Technology Indonesia (“Lesso”)</t>
  </si>
  <si>
    <t>Kepala Dinas Perhubungan Provinsi DKI Jakarta Gedung Graha Lestari</t>
  </si>
  <si>
    <t>Pemberitahuan Pekerjaan Galian Pipa dan Sinkronisasi Pemasangan APILL di Depan RS Bhayangkara - Proyek SPAM Pesanggrahan S01</t>
  </si>
  <si>
    <t>Acuatico PTE, Ltd (APL)</t>
  </si>
  <si>
    <t>Debt Repayment Request / Permintaan Pelunasan Hutang</t>
  </si>
  <si>
    <t>Legal Moya</t>
  </si>
  <si>
    <t>Tanggapan Atas Surat PAM JAYA Nomor e-62073/PP.01.02 Perihal Teguran Keterlambatan Penyampaian Dokumen Persyaratan Penyelesaian Proyek TOK Oktober 2025</t>
  </si>
  <si>
    <t>Penyampaian Laporan Penyelesaian Uji Komisioning Project Greenfield – SPAM Jatiluhur Hilir Program Trunk Main B03</t>
  </si>
  <si>
    <t>Tanggapan Atas Surat PAM JAYA No.: e-62075/PS.04.06</t>
  </si>
  <si>
    <t xml:space="preserve">Penyampaian Laporan Penyelesaian Uji Komisioning Project Greenfield – SPAM Jatiluhur Hilir Program B3 – Rawamangun DN1200 </t>
  </si>
  <si>
    <t>Pemberitahuan Uji Komisioning Program Rehabilitasi 45318</t>
  </si>
  <si>
    <t>Pemberitahuan Uji Komisioning Program Rehabilitasi 45405</t>
  </si>
  <si>
    <t>Pemberitahuan Uji Komisioning Program Rehabilitasi 45416</t>
  </si>
  <si>
    <t>Pemberitahuan Uji Komisioning Program Rehabilitasi 45320</t>
  </si>
  <si>
    <t>Laporan Bulanan Kualitas Air Baku dan Air Curah Periode September 2025</t>
  </si>
  <si>
    <t>Pemberitahuan Kegiatan Pemeliharaan Terjadwal IPA Buaran 3</t>
  </si>
  <si>
    <t>Pemberitahuan Uji Komisioning Program 45401</t>
  </si>
  <si>
    <t>Proyek Rorotan Al-Watoniyah</t>
  </si>
  <si>
    <t>Penyampaian Dokumen Persyaratan Penyelesaian Pekerjaan Fasilitas Distribusi Baru Paket Kedua TOK Oktober 2025</t>
  </si>
  <si>
    <t>Tagihan Air Curah Perjanjian Brownfield – Periode September 2025</t>
  </si>
  <si>
    <t>Tagihan Air Curah Perjanjian Greenfield - Periode September 2025</t>
  </si>
  <si>
    <t>DED dan RAB Perluasan Jaringan Untuk 6 Lokasi Infill Ad hoc Sambungan Baru Proyek SPAM Jatiluhur Hilir, Karian Serpong Hilir, dan Buaran 3 Hilir</t>
  </si>
  <si>
    <t>Revisi RAB Untuk 3 Lokasi Infill Adhoc Sambungan Baru SPAM Jatiluhur Hilir dan SPAM Karian Serpong Hilir</t>
  </si>
  <si>
    <t>Acuatico PTE. Ltd</t>
  </si>
  <si>
    <t>Payment Certificate / Sertifikat Keterangan Lunas</t>
  </si>
  <si>
    <t>Permohonan Arahan Pelaksanaan Program Konstruksi Terkait Suplai SPAM Karian Serpong</t>
  </si>
  <si>
    <t>Permohonan Persetujuan Perubahan Konsultan menurut Perjanjian Fasilitas Senior yang Dijamin</t>
  </si>
  <si>
    <t>Undangan Uji Komisioning Program Rehabilitasi 45128 dan 45151</t>
  </si>
  <si>
    <t>Penyampaian Dokumen Pendukung Program Konstruksi SPAM Jatiluhur Hilir paket CDC Cilincing</t>
  </si>
  <si>
    <t>Pembaruan Usulan Program dan Rencana Kegiatan Survey Program Rehabilitasi Proyek Brownfield Tahun 2026</t>
  </si>
  <si>
    <t>Undangan Uji Komisioning SPAM Jatiluhur Hilir – JDU JDB JDL Master Meter Supadi</t>
  </si>
  <si>
    <t>Rancangan Anggaran Biaya Konsultan Pengawas Pembiayaan</t>
  </si>
  <si>
    <t>PT Superintending Company of Indonesia (Sucofindo)</t>
  </si>
  <si>
    <t xml:space="preserve"> LoA - Jasa Konsultan Pengawas Pembiayaan</t>
  </si>
  <si>
    <t>Dedik</t>
  </si>
  <si>
    <t>Dishub</t>
  </si>
  <si>
    <t>Permohonan Pembuatan Update Press Release Pekerjaan TMPS-01</t>
  </si>
  <si>
    <t>Tanggapan PJ e 60815 PP 01 02 Teguran Keterlambatan Realisasi SL Agustus 2025</t>
  </si>
  <si>
    <t>Tindak Lanjut ABJ Terhadap Inspeksi PAM JAYA Atas Perawatan Alat Intake Banjir Kanal Barat</t>
  </si>
  <si>
    <t>Tanggapan PJ e 62536 PS 04 03 Penyampaian Data Field Activity Pending yang Dapat Dikerjakan ABJ</t>
  </si>
  <si>
    <t>Permohonan perpanjangan periode ketersediaan fasiliras tranche 3</t>
  </si>
  <si>
    <t>Tanggapan atas Surat PAM JAYA Nomor e-60096/PS.04.03 Terkait Pemenuhan Monitoring Risk Register Periode Juni s.d Agustus 2025</t>
  </si>
  <si>
    <t>Penyampaian Komitmen ABJ atas Tindak Lanjut Penyelesaian Inspeksi PAM JAYA</t>
  </si>
  <si>
    <t>Informasi Tambahan Terkait Tagihan Air Curah</t>
  </si>
  <si>
    <t>Tanggapan atas Surat PAM JAYA No. e-59643/PP.03.05 tentang Inspeksi IPA Buaran tanggal 22 Juli 2025</t>
  </si>
  <si>
    <t>Permohonan Perpanjangan Surat Izin Kerja Lapangan</t>
  </si>
  <si>
    <t xml:space="preserve"> PT Bank Danamon Indonesia, Tbk</t>
  </si>
  <si>
    <t>Permohonan Perpanjangan Jangka Waktu Fasilitas Kredit Berjangka</t>
  </si>
  <si>
    <t>Kent</t>
  </si>
  <si>
    <t>Pemberitahuan Uji Komisioning Program 45426 dan 45431</t>
  </si>
  <si>
    <t>Pengiriman Ke-1 Dokumen Desain Akhir Program Rehabilitasi Proyek Brownfield Tahun 2026</t>
  </si>
  <si>
    <t>Laporan Pengawasan dan Laporan Perkembangan Proyek Kuartal 3 Tahun 2025</t>
  </si>
  <si>
    <t>Pemberitahuan Uji Komisioning Program 45433</t>
  </si>
  <si>
    <t>Pemberitahuan Uji Komisioning SPAM Buaran III Hilir - JDU+JDB+JDL PC 162 Andi dan JDU+JDB+JDL	PC 162 H Muhammad Thamrin</t>
  </si>
  <si>
    <t>Tindak Lanjut BAPL MC 100 - Buaran 3 Hilir</t>
  </si>
  <si>
    <t xml:space="preserve">Permohonan Fasilitasi Rapat Pekerjaan pemasangan pipa air baku di Area Polder Kalimati Proyek SPAM Buaran 3 
</t>
  </si>
  <si>
    <t>Tindak Lanjut BAPL MC 100 - Jatiluhur Hilir</t>
  </si>
  <si>
    <t>Tindak Lanjut BAPL MC 100 - Karian Serpong Hilir</t>
  </si>
  <si>
    <t>Undangan Uji Komisioning Program Rehabilitasi 45131 dan 45149</t>
  </si>
  <si>
    <t>Penyampaian Pembaharuan Jadwal Program Rehabilitasi (Cyclical Maintenance) 2025</t>
  </si>
  <si>
    <t xml:space="preserve">Penyampaian Laporan Penyelesaian Uji Komisioning Project Greenfield – SPAM Jatiluhur Hilir Program Master Meter Supadi </t>
  </si>
  <si>
    <t>Pemberitahuan Uji Komisioning Program Rehabilitasi 45272</t>
  </si>
  <si>
    <t>Pengiriman Revisi Kelima Jadwal Program Rehabilitasi Tahun 2025</t>
  </si>
  <si>
    <t>Pemberitahuan Uji Komisioning Program 45411</t>
  </si>
  <si>
    <t>Pemberitahuan Uji Komisioning Program 45406</t>
  </si>
  <si>
    <t>ABJ/DIR/EKS/10.25/0856</t>
  </si>
  <si>
    <t>ABJ/DIR/EKS/10.25/0857</t>
  </si>
  <si>
    <t>ABJ/DIR/EKS/10.25/0858</t>
  </si>
  <si>
    <t>ABJ/DIR/EKS/10.25/0859</t>
  </si>
  <si>
    <t>ABJ/DIR/EKS/10.25/0860</t>
  </si>
  <si>
    <t>ABJ/DIR/EKS/10.25/0861</t>
  </si>
  <si>
    <t>ABJ/DIR/EKS/10.25/0862</t>
  </si>
  <si>
    <t>ABJ/DIR/EKS/10.25/0863</t>
  </si>
  <si>
    <t>ABJ/DIR/EKS/10.25/0864</t>
  </si>
  <si>
    <t>ABJ/DIR/EKS/10.25/0865</t>
  </si>
  <si>
    <t>ABJ/DIR/EKS/10.25/0866</t>
  </si>
  <si>
    <t>ABJ/DIR/EKS/10.25/0867</t>
  </si>
  <si>
    <t>ABJ/DIR/EKS/10.25/0868</t>
  </si>
  <si>
    <t>ABJ/DIR/EKS/10.25/0869</t>
  </si>
  <si>
    <t>ABJ/DIR/EKS/10.25/0870</t>
  </si>
  <si>
    <t>ABJ/DIR/EKS/10.25/0871</t>
  </si>
  <si>
    <t>ABJ/DIR/EKS/10.25/0872</t>
  </si>
  <si>
    <t>ABJ/DIR/EKS/10.25/0873</t>
  </si>
  <si>
    <t>ABJ/DIR/EKS/10.25/0874</t>
  </si>
  <si>
    <t>ABJ/DIR/EKS/10.25/0875</t>
  </si>
  <si>
    <t>ABJ/DIR/EKS/10.25/0876</t>
  </si>
  <si>
    <t>ABJ/DIR/EKS/10.25/0877</t>
  </si>
  <si>
    <t>ABJ/DIR/EKS/10.25/0878</t>
  </si>
  <si>
    <t>ABJ/DIR/EKS/10.25/0879</t>
  </si>
  <si>
    <t>ABJ/DIR/EKS/10.25/0880</t>
  </si>
  <si>
    <t>ABJ/DIR/EKS/10.25/0881</t>
  </si>
  <si>
    <t>ABJ/DIR/EKS/10.25/0882</t>
  </si>
  <si>
    <t>ABJ/DIR/EKS/10.25/0883</t>
  </si>
  <si>
    <t>ABJ/DIR/EKS/10.25/0884</t>
  </si>
  <si>
    <t>ABJ/DIR/EKS/10.25/0885</t>
  </si>
  <si>
    <t>ABJ/DIR/EKS/10.25/0886</t>
  </si>
  <si>
    <t>ABJ/DIR/EKS/10.25/0887</t>
  </si>
  <si>
    <t>ABJ/DIR/EKS/10.25/0888</t>
  </si>
  <si>
    <t>ABJ/DIR/EKS/10.25/0889</t>
  </si>
  <si>
    <t>ABJ/DIR/EKS/10.25/0890</t>
  </si>
  <si>
    <t>ABJ/DIR/EKS/10.25/0891</t>
  </si>
  <si>
    <t>ABJ/DIR/EKS/10.25/0892</t>
  </si>
  <si>
    <t>ABJ/DIR/EKS/10.25/0893</t>
  </si>
  <si>
    <t>ABJ/DIR/EKS/10.25/0894</t>
  </si>
  <si>
    <t>ABJ/DIR/EKS/10.25/0895</t>
  </si>
  <si>
    <t>ABJ/DIR/EKS/10.25/0896</t>
  </si>
  <si>
    <t>ABJ/DIR/EKS/10.25/0897</t>
  </si>
  <si>
    <t>ABJ/DIR/EKS/10.25/0898</t>
  </si>
  <si>
    <t>ABJ/DIR/EKS/10.25/0899</t>
  </si>
  <si>
    <t>ABJ/DIR/EKS/10.25/0900</t>
  </si>
  <si>
    <t>ABJ/DIR/EKS/10.25/0901</t>
  </si>
  <si>
    <t>ABJ/DIR/EKS/10.25/0902</t>
  </si>
  <si>
    <t>ABJ/DIR/EKS/10.25/0903</t>
  </si>
  <si>
    <t>ABJ/DIR/EKS/10.25/0904</t>
  </si>
  <si>
    <t>ABJ/DIR/EKS/10.25/0905</t>
  </si>
  <si>
    <t>ABJ/DIR/EKS/10.25/0906</t>
  </si>
  <si>
    <t>ABJ/DIR/EKS/10.25/0907</t>
  </si>
  <si>
    <t>0030/AAJ/EKS//X/2025</t>
  </si>
  <si>
    <t>ABJ/DIR/EKS/10.25/0908</t>
  </si>
  <si>
    <t>ABJ/DIR/EKS/10.25/0909</t>
  </si>
  <si>
    <t>ABJ/DIR/EKS/10.25/0910</t>
  </si>
  <si>
    <t>ABJ/DIR/EKS/10.25/0911</t>
  </si>
  <si>
    <t>ABJ/DIR/EKS/10.25/0912</t>
  </si>
  <si>
    <t>ABJ/DIR/EKS/10.25/0913</t>
  </si>
  <si>
    <t>ABJ/DIR/EKS/10.25/0914</t>
  </si>
  <si>
    <t>ABJ/DIR/EKS/10.25/0915</t>
  </si>
  <si>
    <t>ABJ/DIR/EKS/10.25/0916</t>
  </si>
  <si>
    <t>ABJ/DIR/EKS/10.25/0917</t>
  </si>
  <si>
    <t>ABJ/DIR/EKS/10.25/0918</t>
  </si>
  <si>
    <t>ABJ/DIR/EKS/10.25/0919</t>
  </si>
  <si>
    <t>ABJ/DIR/EKS/10.25/0920</t>
  </si>
  <si>
    <t>ABJ/DIR/EKS/10.25/0921</t>
  </si>
  <si>
    <t>ABJ/DIR/EKS/10.25/0922</t>
  </si>
  <si>
    <t>ABJ/DIR/EKS/10.25/0923</t>
  </si>
  <si>
    <t>ABJ/DIR/EKS/10.25/0924</t>
  </si>
  <si>
    <t>ABJ/DIR/EKS/10.25/0925</t>
  </si>
  <si>
    <t>ABJ/DIR/EKS/10.25/0926</t>
  </si>
  <si>
    <t>ABJ/DIR/EKS/10.25/0927</t>
  </si>
  <si>
    <t>ABJ/DIR/EKS/10.25/0928</t>
  </si>
  <si>
    <t>ABJ/DIR/EKS/10.25/0929</t>
  </si>
  <si>
    <t>ABJ/DIR/EKS/10.25/0930</t>
  </si>
  <si>
    <t>ABJ/DIR/EKS/10.25/0931</t>
  </si>
  <si>
    <t>ABJ/DIR/EKS/10.25/0932</t>
  </si>
  <si>
    <t>ABJ/DIR/EKS/10.25/0933</t>
  </si>
  <si>
    <t>ABJ/DIR/EKS/10.25/0934</t>
  </si>
  <si>
    <t>ABJ/DIR/EKS/10.25/0935</t>
  </si>
  <si>
    <t>ABJ/DIR/EKS/10.25/0936</t>
  </si>
  <si>
    <t>ABJ/DIR/EKS/10.25/0937</t>
  </si>
  <si>
    <t>ABJ/DIR/EKS/10.25/0938</t>
  </si>
  <si>
    <t>ABJ/DIR/EKS/10.25/0939</t>
  </si>
  <si>
    <t>ABJ/DIR/EKS/10.25/0940</t>
  </si>
  <si>
    <t>Pengiriman Dokumen COO Pekerjaan Pompa Halim Paket 1 dan  Paket 3</t>
  </si>
  <si>
    <t>Pemberitahuan Uji Komisioning SPAM Karian Serpong Hilir – Bonavista Residence dan Premier Pavillion</t>
  </si>
  <si>
    <t>Undangan Uji Komisioning Program Rehabilitasi 45111 dan 45122</t>
  </si>
  <si>
    <t>Tanggapan atas Surat PAM JAYA No. e-62083/PS.04.06 perihal Penyampaian Hasil Inspeksi K3L di IPA Buaran 1 dan IPA Buaran 2 Tanggal 2 September 2025</t>
  </si>
  <si>
    <t>Penyampaian Laporan Penyelesaian Uji Komisioning Project Greenfield – SPAM Buaran 3 Hilir Program PC 162.3 Nisin dan PC 162.4 Muhammad Thamrin</t>
  </si>
  <si>
    <t>Penyampaian Dokumen Pendukung Program Konstruksi SPAM Buaran 3 Hilir Program PC 161 Anwar Burhanudin</t>
  </si>
  <si>
    <t>SINNAS</t>
  </si>
  <si>
    <t>Laporan Triwulan 3 Tahun 2025</t>
  </si>
  <si>
    <t>DED dan RAB Perluasan Jaringan Untuk 8 Lokasi Infill Ad hoc Sambungan Baru Proyek SPAM Jatiluhur Hilir dan Karian Serpong Hilir</t>
  </si>
  <si>
    <t>Gangguan SCADA Online IPA Pulogadung 15 Oktober 2025</t>
  </si>
  <si>
    <t>Kpp Pratama Setiabudi satu</t>
  </si>
  <si>
    <t xml:space="preserve">Permohonan pengembalian Pph tidak terutang (PPh 25 Sept 2025) </t>
  </si>
  <si>
    <t xml:space="preserve">Finance </t>
  </si>
  <si>
    <t>Undangan Uji Komisioning SPAM Buaran III Hilir – JDU+JDB+JDL PC 162 The Riscon Hills</t>
  </si>
  <si>
    <t>Pengiriman Ke-2 Dokumen Desain Akhir Program Rehabilitasi Proyek Brownfield Tahun 2026</t>
  </si>
  <si>
    <t>Tanggapan Atas Surat PAM JAYA e-60138 Terkait Reaktivasi BP Rawasari</t>
  </si>
  <si>
    <t>Kepala Suku Dinas Bina Marga Kota Administrasi Jakarta Utara</t>
  </si>
  <si>
    <t>Permohonan Memfasilitasi Kegiatan Sosialisasi Rencana Pekerjaan Penempatan Jaringan Utilitas Pipa Air Bersih/Sambungan Rumah (SR)</t>
  </si>
  <si>
    <t>Pemberitahuan Uji Komisioning Program Rehabilitasi 45301</t>
  </si>
  <si>
    <t>Undangan Uji Komisioning Program 45323</t>
  </si>
  <si>
    <t>Undangan Uji Komisioning Program Rehabilitasi 45314</t>
  </si>
  <si>
    <t>Pemberitahuan Uji Komisioning Program Rehabilitasi 45304</t>
  </si>
  <si>
    <t>Kepala Suku Dinas Bina Marga Kota Administrasi Jakarta Barat</t>
  </si>
  <si>
    <t>Kepala Suku Dinas Bina Marga Kota Administrasi Jakarta Pusat</t>
  </si>
  <si>
    <t>Kepala Suku Dinas Bina Marga Kota Administrasi Jakarta Selatan</t>
  </si>
  <si>
    <t>Kepala Suku Dinas Bina Marga Kota Administrasi Jakarta Timur</t>
  </si>
  <si>
    <t>Kepala Dinas Perhubungan Provinsi DKI Jakarta</t>
  </si>
  <si>
    <t>Permohonan Pembuatan Update Press Release Pekerjaan P12</t>
  </si>
  <si>
    <t>Pemberitahuan Uji Komisioning Program Rehabilitasi 45270</t>
  </si>
  <si>
    <t>Pemberitahuan Pekerjaan Perbaikan Galian PT WTJJ pada STA 1450 Buaran Hulu</t>
  </si>
  <si>
    <t>Undangan Uji Komisioning Program Rehabilitasi 45115 dan 45123</t>
  </si>
  <si>
    <t>Perubahan Tapping PC 161 EZ 13</t>
  </si>
  <si>
    <t>Direktur Utama PT. Kresna Kusuma Dyandra Marga (KKDM)</t>
  </si>
  <si>
    <t>Pemberitahuan Pelaksanaan Pekerjaan Rehabilitasi Gear Box Accelator ke-5 IPA Pejompongan 1 - (45302) Rehabilitasi Gear Box Accelator</t>
  </si>
  <si>
    <t>Undangan Uji Komisioning SPAM Buaran III Hilir – JDU JDB JDL PC 154 - EZ 5 dan JDU+JDB+JDL	PC 162 Jl. Mustika Ratu</t>
  </si>
  <si>
    <t>Undangan Uji Komisioning SPAM Jatiluhur Hilir – Trunk Main B1 - Pegangsaan Dua DN1000</t>
  </si>
  <si>
    <t>Penyampaian Laporan Penyelesaian Uji Komisioning Project Greenfield – SPAM Jatiluhur Hilir Program SPAM Jatiluhur Hilir Trunkmain Reinforcement Jalur B1, Ø1000mm, Jalur Kelapa Gading</t>
  </si>
  <si>
    <t>Penyampaian Laporan Penyelesaian Uji Komisioning Project Greenfield – SPAM Buaran 3 Hilir Program PA 162 The Riscon Hills</t>
  </si>
  <si>
    <t>Undangan Uji Komisioning Program Rehabilitasi 45127 dan 45130</t>
  </si>
  <si>
    <t>Permohonan Izin Identifikasi dan Perbaikan Pipa Terdampak SPAM Regional Jatiluhur I di Trase Jatibening (Depan Metropolitan Mall)</t>
  </si>
  <si>
    <t>Penundaan Pemotongan Pencadangan Pelaksanaan Program Rehabilitasi IPA Buaran III</t>
  </si>
  <si>
    <t>Gangguan Operasional IPA Pulogadung 17 Oktober 2025</t>
  </si>
  <si>
    <t xml:space="preserve">Penyampaian Biaya Analisa Laboratorium Independen terkait Dispute Sample </t>
  </si>
  <si>
    <t>BBWS</t>
  </si>
  <si>
    <t>Permohonan Permintaan Data As-Built Drawing</t>
  </si>
  <si>
    <t>DED dan RAB Perluasan Jaringan Untuk 2 Lokasi Infill Ad hoc Sambungan Baru Proyek SPAM Jatiluhur Hilir</t>
  </si>
  <si>
    <t>Pemberitahuan Uji Komisioning Program Rehabilitasi 45303</t>
  </si>
  <si>
    <t>Direktur Jenderal Bina Marga Kementerian Pekerjaan Umum</t>
  </si>
  <si>
    <t>Permohonan Audiensi Sehubungan Pelaksanaan Pemasangan Pipa Sejajar Maupun Crossing di Rumija atau Ruwasja Jalan Tol dalam Kerjasama Penyelenggaraan Sistem Penyediaan Air Minum melalui Optimalisasi Aset Eksisting dan Penyediaan Aset Baru Perumda Air Minum Jaya</t>
  </si>
  <si>
    <t xml:space="preserve">Undangan Uji Komisioning Program Rehabilitasi 45135 
</t>
  </si>
  <si>
    <t>Konfirmasi Penyelesaian Tindak Lanjut atas Temuan Inspeksi PAM JAYA</t>
  </si>
  <si>
    <t>Penyampaian Laporan Penyelesaian Uji Komisioning Project Greenfield – SPAM Karian Serpong Hilir Program B0020 Premier Pavilion</t>
  </si>
  <si>
    <t>Penyampaian Laporan Keuangan Unaudited Kuartal 3 Tahun 2025</t>
  </si>
  <si>
    <t>Permohonan Pemakaian Air PAM JAYA Untuk Hydrotest Segmen 1 Proyek SPAM Karian Hilir Paket Trunk Main Pesanggrahan (TMPSG Jalur 01)</t>
  </si>
  <si>
    <t>Pemberitahuan Uji Komisioning SPAM Jatiluhur Hilir – Jl Rorotan 1 (Al-Wathoniyah) DN 500</t>
  </si>
  <si>
    <t>Undangan Uji Komisioning Program 45421</t>
  </si>
  <si>
    <t>Uji Komisioning Program 45311</t>
  </si>
  <si>
    <t>Undangan Uji Komisioning Program 45424</t>
  </si>
  <si>
    <t>Peristiwa Modifikasi – Project Bundling Greenfield Hilir</t>
  </si>
  <si>
    <t>Yuliana Pawe (Vendor Perorangan)</t>
  </si>
  <si>
    <t>Material Scrap AAJ (penjualan materialnya AAJ )</t>
  </si>
  <si>
    <t>AAJ</t>
  </si>
  <si>
    <t>Pemberitahuan Uji Komisioning SPAM Jatiluhur Hilir – Trunk Main A2 STA 2650 - 8090</t>
  </si>
  <si>
    <t>Undangan Uji Komisioning SPAM Buaran III Hilir – JDU JDB JDL PC 154 EZ 6</t>
  </si>
  <si>
    <t>Pengiriman Ke-3 Dokumen Desain Akhir Program Rehabilitasi Proyek Brownfield Tahun 2026</t>
  </si>
  <si>
    <t>Undangan Uji Komisioning Program 45321</t>
  </si>
  <si>
    <t xml:space="preserve">Permohonan Penggunaan Air Untuk Flushing SPAM Buaran 3 Hilir Trunk Main Program P3, P4, P5 dan S3 </t>
  </si>
  <si>
    <t>Informasi Pelaksanaan Proyek Pemasangan Pipa SPAM Karian Hilir Paket Trunk Main Pesanggrahan</t>
  </si>
  <si>
    <t>Tanggapan atas Surat PAM JAYA No. e-63973/PP.01,04 Perihal Sanksi Denda atas Kegagalan Kinerja Periode Bulan September 2025</t>
  </si>
  <si>
    <t>Pengiriman Ke-4 Dokumen Desain Akhir Program Rehabilitasi Proyek Brownfield Tahun 2026</t>
  </si>
  <si>
    <t>Pengiriman Ke-5 Dokumen Desain Akhir Program Rehabilitasi Proyek Brownfield Tahun 2026</t>
  </si>
  <si>
    <t>Usulan Perhitungan Tagihan Listrik IPA Pejompongan dan Banjir Kanal</t>
  </si>
  <si>
    <t>PT. KIMIA FARMA DIAGNOSTIKA</t>
  </si>
  <si>
    <t>Pembatalan Faktur Pajak</t>
  </si>
  <si>
    <t>Pembaharuan RAB dan Dokumen Pendukung Program Konstruksi Untuk 2 Lokasi Infill Ad Hoc Proyek SPAM Jatiluhur Hilir</t>
  </si>
  <si>
    <t>DED dan RAB Reservoir Cengkareng Timur</t>
  </si>
  <si>
    <t>PT. Perusahaan Gas Negara Tbk</t>
  </si>
  <si>
    <t>Undangan Join Survey Bersama PGN</t>
  </si>
  <si>
    <t>Undangan Uji Komisioning SPAM Buaran III Hilir – JDU JDB JDL PC 159 EZ 4 RT 007 RW 04</t>
  </si>
  <si>
    <t>Pemberitahuan Uji Komisioning Program Rehabilitasi 45228, 45231 &amp; 45262</t>
  </si>
  <si>
    <t>Kepala Balai Besar Wilayah Sungai Ciliwung – Cisadane Direktorat Jenderal Sumber Daya Air Kementerian Pekerjaan Umum</t>
  </si>
  <si>
    <t>Penyampaian Dokumen Justifikasi Teknik Proyek Boundary Valve</t>
  </si>
  <si>
    <t>Gangguan Operasional Akibat Kerusakan UPS di IPA Pulogadung</t>
  </si>
  <si>
    <t>Pemberitahuan Dampak Pemunduran Pelaksanaan Pekerjaan Rehabilitasi (CoE) IPA Buaran</t>
  </si>
  <si>
    <t xml:space="preserve">Penyampaian Laporan Penyelesaian Uji Komisioning Project Greenfield – SPAM Jatiluhur Hilir Program Jl Rorotan 1 (Al-Wathoniyah) DN500 </t>
  </si>
  <si>
    <t>Tanggapan atas Surat PAM JAYA No. e-56438/PS.04.03 Pemenuhan Dokumen Analisis Risiko Pelaksanaan Calender of Event (CoE) Rehabilitasi IPA Pulogadung</t>
  </si>
  <si>
    <t>Pemasangan FA Pipa Belum Tersedia di Area Infill Pesanggrahan</t>
  </si>
  <si>
    <t>Pemberitahuan Pelaksanaan Pekerjaan Penggantian Vacuum Fan Pulsator No.2 IPA Pejompongan 2 - Program (45403)</t>
  </si>
  <si>
    <t>Penyampaian Laporan Penyelesaian Uji Komisioning Project Greenfield – SPAM Jatiluhur Hilir Program SPAM Jatiluhur Hilir Trunkmain Reinforcement Jalur A22, Ø1500mm, Jalur BKT – DI Panjaitan.</t>
  </si>
  <si>
    <t>Tanggapan atas Surat PAM JAYA No. e-64470/PS.04.03 Pemenuhan Dokumen Risk Register Pelaksanaan Calender of Event (CoE) Rehabilitasi IPA Buaran</t>
  </si>
  <si>
    <t>Permohonan Penundaan Pelaksanaan Audit SPI PAM JAYA</t>
  </si>
  <si>
    <t>Pemberitahuan Dampak Pemunduran Pelaksanaan Pekerjaan Rehabilitasi (CoE) IPA  Pulogadung</t>
  </si>
  <si>
    <t>Undangan Uji Komisioning SPAM Buaran III Hilir – JDU+JDB+JDL PC 159 EZ 7</t>
  </si>
  <si>
    <t>Tanggapan atas Surat PAM JAYA Nomor e-63256/PS.04.06 Perihal Penyelesaian Pekerjaan Rehabilitasi tahun 2025</t>
  </si>
  <si>
    <t>Undangan Uji Komisioning Program 45302</t>
  </si>
  <si>
    <t>Undangan Uji Komisioning Program 45429</t>
  </si>
  <si>
    <t>DED dan RAB Perluasan Jaringan Untuk Proyek Tambahan Infill Ad hoc Master Meter Misyanto - SPAM Jatiluhur Hilir</t>
  </si>
  <si>
    <t>3487/PM.02.03/EKST/X/2025</t>
  </si>
  <si>
    <t xml:space="preserve">063/SCI-KPI/X/2025 </t>
  </si>
  <si>
    <t>064/SCI-KPI/X/2025</t>
  </si>
  <si>
    <t>057/SCI-KPI/X/2025</t>
  </si>
  <si>
    <t>062/SCI-KPI/X/2025</t>
  </si>
  <si>
    <t>058/SCI-KPI/X/2025</t>
  </si>
  <si>
    <t>059/SCI-KPI/X/2025</t>
  </si>
  <si>
    <t>027/Um/RW.09/X/2025</t>
  </si>
  <si>
    <t>e-63611/PS.04.06</t>
  </si>
  <si>
    <t>e-63256/PS.04.06</t>
  </si>
  <si>
    <t>e-63612/PP.01.02</t>
  </si>
  <si>
    <t>e-63610/PS.04.06</t>
  </si>
  <si>
    <t>e-63609/PP.00.06</t>
  </si>
  <si>
    <t>067/SCI-KPI/X/2025</t>
  </si>
  <si>
    <t>068/SCI-KPI/X/2025</t>
  </si>
  <si>
    <t>e-63973/PP.01.04</t>
  </si>
  <si>
    <t>e-63972/PS.04.06</t>
  </si>
  <si>
    <t>e-64469/PS.04.06</t>
  </si>
  <si>
    <t>e-62984/PS.04.01</t>
  </si>
  <si>
    <t>3609/PS.04.04/EKST/X/2025</t>
  </si>
  <si>
    <t>054/SCI-KPI/X/2025</t>
  </si>
  <si>
    <t>070/SCI-KPI/X/2025</t>
  </si>
  <si>
    <t>e-58560/PP.02.04</t>
  </si>
  <si>
    <t>071/SCI-KPI/X/2025</t>
  </si>
  <si>
    <t>e-64470/PS.04.03</t>
  </si>
  <si>
    <t>073/SCI-KPI/X/2025</t>
  </si>
  <si>
    <t>Tanggapan atas Surat DPD RI No. 071/B44/DPDRI-DKJ/IX/2025 tanggal 8 September 2025</t>
  </si>
  <si>
    <t>Surat PAM JAYA kepada BPBUMD terkait teguran K3</t>
  </si>
  <si>
    <t>Tanggapan Atas Surat ABJ No. ABJ/DIR/EKS/10.25/0860 Tentang Penyampaian Laporan Hasil Uji Komisioning Project Greenfield SPAM Buaran 3 Hilir Program PC 162.3 Nisin dan PC 162.4 Muhammad thamrin</t>
  </si>
  <si>
    <t>Penyampaian Laporan Hasil Uji Komisioning Project Greenfield - SPAM Jatiluhur Hilir Program Master Meter Supadi tertanggal 14 Oktober 2025</t>
  </si>
  <si>
    <t>Penyampaian Dokumen Pendukung Program Konstruksi SPAM Karian Serpong Hilir Untuk Program B014 PT Pacific Ixintraco tertanggal 22 September 2025</t>
  </si>
  <si>
    <t>Himbauan Percepatan Penyelesaian Dokumen Tanggal Operasi Komersial (TOK) 5 Oktober 2025 Proyek Greenfield</t>
  </si>
  <si>
    <t>KPI menghimbau ABJ untuk melakukan percepatan terhadap penyelesaian dokumen yang mengacu kepada perbaikan 90 hari kerja</t>
  </si>
  <si>
    <t>Tanggapan Atas Surat ABJ No. ABJ/DIR/EKS/09.25/0683  Perihal Penyampaian Dokumen Pendukung Program Konstruksi SPAM Buaran 3 Hilir Untuk 13 Program</t>
  </si>
  <si>
    <t>Hasil review terhadap dokumen DPPK SPAM Buaran 3 Hilir</t>
  </si>
  <si>
    <t>Tanggapan Atas Surat ABJ No. ABJ/DIR/EKS/08.25/0645 Tentang Penyampaian Dokumen Pendukung Pekerjaan Konstruksi Jatiluhur Hilir Untuk 10 Program</t>
  </si>
  <si>
    <t>Hasil review KPI terhadap dokumen DPPK Jatiluhur Hilir</t>
  </si>
  <si>
    <t>Komplek Depkes I Kel. Jatibening Kec. Pondok Gede, Bekasi</t>
  </si>
  <si>
    <t>Percepatan Restatement Pengaspalan di Depan Komplek Depkes I</t>
  </si>
  <si>
    <t>Agar dilakukan percepatan pekerjaan seperti yang telah dijanjikan PT KMU</t>
  </si>
  <si>
    <t>Permintaan Penyelesaian Pekerjaan Terhadap Pekerjaan Yang Belum Selesai Pada TOK 05 Oktober 2025</t>
  </si>
  <si>
    <t>PAM JAYA meminta ABJ untuk menyusun dan menyampaikan perencanaan terhadap perbaikan 90 hari sejak 5 Oktober paling lambat 5 hari sejak surat diterima</t>
  </si>
  <si>
    <t>Permintaan Penyelesaian Pekerjaan Rehabilitasi tahun 2025</t>
  </si>
  <si>
    <t>PAM JAYA meminta ABJ untuk menyampaikan informasi terhadap keterlambatan pekerjaan secara resmi maksimal 10 hari kalender sejak surat diterima</t>
  </si>
  <si>
    <t>Teguran Kualitas Pekerjaan atas tindaklanjut surat 071/B-44/DPDRIDKJ/IX/2025 perihal Penyampaian Aspirasi Masyarakat</t>
  </si>
  <si>
    <t>PAM JAYA menegur dan menegaskan kepada ABJ untuk memastikan pelaksanaan kegiatan sosialisasi kepada stakeholder dan instansi terkait</t>
  </si>
  <si>
    <t>Tanggapan atas Surat PT ABJ No. ABJ/ DIR/EKS/06.25/0429 Tanggal 12 Juni 2025 Perihal Daftar Rencana Program Rehabilitasi Proyek Brownfield Tahun 2026</t>
  </si>
  <si>
    <t>PAM JAYA meminta ABJ untuk menyampaikan desain akhir rehabilitasi 2026 sesuai dengan nilai investasi model keuangan</t>
  </si>
  <si>
    <t>Permintaan pemenuhan perizinan proyek bundling Target Operasi Komersial (TOK) 5 April 2026</t>
  </si>
  <si>
    <t>PAM JAYA meminta ABJ untuk menyelesaikan dan memenuhi seluruh kewajiban perizinan atas proyek bundling</t>
  </si>
  <si>
    <t>Tanggapan Atas Surat ABJ No. ABJ/DIR/EKS/10.25/0888 Tentang Penyampaian Laporan Penyelesaian Uji Komisioning Project Greenfield – SPAM Buaran 3 Hilir Program PA 162 The Riscon Hills</t>
  </si>
  <si>
    <t>Surat Pengantar Laporan Bulanan Proyek Bundling SPAM DKI Jakarta - Konsultant Pengawas Independen Periode September 2025</t>
  </si>
  <si>
    <t>Penyampaian Laporan Bulanan September 2025</t>
  </si>
  <si>
    <t>Sanksi Denda atas Kegagalan Kinerja Periode Bulan September 2025</t>
  </si>
  <si>
    <t>Denda sisa tekan di IPA Pulogadung sebesar 143.813</t>
  </si>
  <si>
    <t>Hasil Pembacaan Flow Meter Air Baku dan Air Curah di IPA Buaran 3</t>
  </si>
  <si>
    <t>PAM JAYA meminta ABJ untuk menyampaikan angka minus untuk plant loss IPA Buaran 3 pada Mei-Agustus 2025; Melakukan pengecekapan serta perbaikan terhadap flow meter selambatnya 14 hari kalender sejak surat diterima</t>
  </si>
  <si>
    <t>Tanggapan Surat ABJ25 0772 Pemberitahuan Pelaksanaan Pekerjaan Rehabilitasi (Calender of Event) di IPA Pulogadung 24 Oktober 2025</t>
  </si>
  <si>
    <t>PAM JAYA meminta ABJ untuk melakukan CoE sesuai dengan tanggal &amp; waktu pelaksanaan PLN</t>
  </si>
  <si>
    <t>Andiko, Yaskur</t>
  </si>
  <si>
    <t>Penyampaian Hasil Inspeksi Aset dan peralatan di IPA Buaran 1 dan IPA Buaran 2 Tanggal 28 Agustus 2025</t>
  </si>
  <si>
    <t>ABJ untuk pemenuhan pemeliharaan aset dan mengirim rencana perbaikan maksimal 14 hari kalender</t>
  </si>
  <si>
    <t>Teguran atas Tindak Lanjut Surat ABJ/DIR/EKS/10.25/0836</t>
  </si>
  <si>
    <t>PAM JAYA menyampaikan teguran kepada ABJ atas ketidakpatuhan mengenai HSE, kualitas proyek dan perizinan</t>
  </si>
  <si>
    <t>Hasil Verifikasi KPI atas Dokumen Persyaratan Penyelesaian Pekerjaan Untuk 44 Program – Proyek Greenfield</t>
  </si>
  <si>
    <t>Hasil verifikasi KPI terhadap 44 program proyek Greenfield TOK Oktober</t>
  </si>
  <si>
    <t xml:space="preserve">Tanggapan Atas Surat ABJ No. ABJ/DIR/EKS/10.25/0887 perihal Penyampaian Laporan Penyelesaian Uji Komisioning Project Greenfield – SPAM Jatiluhur Hilir Program SPAM Jatiluhur Hilir Trunkmain Reinforcement Jalur B1, Ø1000mm, Jalur Pegangsaan Dua </t>
  </si>
  <si>
    <t>Penyampaian Hasil Inspeksi Perawatan Peralatan di IPA Pejompongan 1 dan IPA Pejompongan 2</t>
  </si>
  <si>
    <t>ABJ untuk mengirimkan rencana perbaikan 14 hari kalender</t>
  </si>
  <si>
    <t>Ahmad Fandhi; Wahdi Putra</t>
  </si>
  <si>
    <t>Tanggapan Atas Surat ABJ No. ABJ/DIR/EKS/10.25/0900 perihal Penyampaian Laporan Penyelesaian Uji Komisioning Project Greenfield - SPAM Karian Serpong Hilir B0020 Premier Pavilion</t>
  </si>
  <si>
    <t>Pemenuhan Dokumen Risk Register Pelaksanaan Calendar of Event (CoE) Rehabilitasi IPA Buaran</t>
  </si>
  <si>
    <t>ABJ untuk menyampaikan dokumen risk register maksimal 27 Oktober 2025</t>
  </si>
  <si>
    <t>Penyampaian Laporan Penyelesaian Uji Komisioning Project Greenfield – SPAM Jatiluhur Hilir Program Jl Rorotan 1 (Al-Wathoniyah) DN500</t>
  </si>
  <si>
    <t>Dibalas ABJ25 0932</t>
  </si>
  <si>
    <t>ABJ25 0634</t>
  </si>
  <si>
    <t>ABJ25 0832</t>
  </si>
  <si>
    <t>27/10/2025</t>
  </si>
  <si>
    <t>12/11/12025</t>
  </si>
  <si>
    <t>ABJ/DIR/EKS/10.25/0941</t>
  </si>
  <si>
    <t>ABJ/DIR/EKS/10.25/0942</t>
  </si>
  <si>
    <t>ABJ/DIR/EKS/10.25/0943</t>
  </si>
  <si>
    <t>ABJ/DIR/EKS/11.25/0944</t>
  </si>
  <si>
    <t>ABJ/DIR/EKS/11.25/0945</t>
  </si>
  <si>
    <t>ABJ/DIR/EKS/11.25/0946</t>
  </si>
  <si>
    <t>ABJ/DIR/EKS/11.25/0947</t>
  </si>
  <si>
    <t>0031/AAJ/EKS//XI/2025</t>
  </si>
  <si>
    <t>ABJ/DIR/EKS/11.25/0948</t>
  </si>
  <si>
    <t>ABJ/DIR/EKS/11.25/0949</t>
  </si>
  <si>
    <t>ABJ/DIR/EKS/11.25/0950</t>
  </si>
  <si>
    <t>ABJ/DIR/EKS/11.25/0951</t>
  </si>
  <si>
    <t>ABJ/DIR/EKS/11.25/0952</t>
  </si>
  <si>
    <t>ABJ/DIR/EKS/11.25/0953</t>
  </si>
  <si>
    <t>ABJ/DIR/EKS/11.25/0954</t>
  </si>
  <si>
    <t>ABJ/DIR/EKS/11.25/0955</t>
  </si>
  <si>
    <t>ABJ/DIR/EKS/11.25/0956</t>
  </si>
  <si>
    <t>ABJ/DIR/EKS/11.25/0957</t>
  </si>
  <si>
    <t>ABJ/DIR/EKS/11.25/0958</t>
  </si>
  <si>
    <t>ABJ/DIR/EKS/11.25/0959</t>
  </si>
  <si>
    <t>ABJ/DIR/EKS/11.25/0960</t>
  </si>
  <si>
    <t>ABJ/DIR/EKS/11.25/0961</t>
  </si>
  <si>
    <t>ABJ/DIR/EKS/11.25/0962</t>
  </si>
  <si>
    <t>ABJ/DIR/EKS/11.25/0963</t>
  </si>
  <si>
    <t>ABJ/DIR/EKS/11.25/0964</t>
  </si>
  <si>
    <t>ABJ/DIR/EKS/11.25/0965</t>
  </si>
  <si>
    <t>ABJ/DIR/EKS/11.25/0966</t>
  </si>
  <si>
    <t>ABJ/DIR/EKS/11.25/0967</t>
  </si>
  <si>
    <t>ABJ/DIR/EKS/11.25/0968</t>
  </si>
  <si>
    <t>ABJ/DIR/EKS/11.25/0969</t>
  </si>
  <si>
    <t>ABJ/DIR/EKS/11.25/0970</t>
  </si>
  <si>
    <t>ABJ/DIR/EKS/11.25/0971</t>
  </si>
  <si>
    <t>ABJ/DIR/EKS/11.25/0972</t>
  </si>
  <si>
    <t>ABJ/DIR/EKS/11.25/0973</t>
  </si>
  <si>
    <t>ABJ/DIR/EKS/11.25/0974</t>
  </si>
  <si>
    <t>ABJ/DIR/EKS/11.25/0975</t>
  </si>
  <si>
    <t>ABJ/DIR/EKS/11.25/0976</t>
  </si>
  <si>
    <t>ABJ/DIR/EKS/11.25/0977</t>
  </si>
  <si>
    <t>ABJ/DIR/EKS/11.25/0978</t>
  </si>
  <si>
    <t>ABJ/DIR/EKS/11.25/0979</t>
  </si>
  <si>
    <t>Permohonan Pemasangan Wash Out di STA 2+700 Kalimalang untuk Pekerjaan Pipa Air Baku</t>
  </si>
  <si>
    <t>Penyampaian Dokumen Pendukung Program Konstruksi SPAM Buaran 3 Hilir Program PC 162 Hanjuang dan PC 162 Jl. Centex Gg. Jengki</t>
  </si>
  <si>
    <t>Kepala Balai Besar Wilayah Sungai Ciliwung Cisadane</t>
  </si>
  <si>
    <t>Pemberitahuan Kegiatan Flushing Air Bersih</t>
  </si>
  <si>
    <t>Tanggapan Atas Surat PAM JAYA No. e-62984/PS.04.01</t>
  </si>
  <si>
    <t>Penyampaian Laporan Penyelesaian Uji Komisioning Project Greenfield – SPAM Buaran 3 Hilir Program Mustika Ratu</t>
  </si>
  <si>
    <t>Pemberitahuan Uji Komisioning Program Rehabilitasi 45254, 45217, 45265 dan 45271</t>
  </si>
  <si>
    <t>Kepala Dinas Perhubungan</t>
  </si>
  <si>
    <t>Roll over pinjaman atas fasilitas kredit berjangka periode Nov 2025</t>
  </si>
  <si>
    <t>Penyampaian Laporan Penyelesaian Uji Komisioning Project Greenfield – SPAM Buaran 3 Hilir Program PC 154 EZ 6</t>
  </si>
  <si>
    <t>Teguran Keras Akibat Keterlambatan Penyelesaian Pekerjaan PC 152 EZ 01</t>
  </si>
  <si>
    <t>Gangguan Listrik PLN di IPA Buaran 1 dan 2 Pada Tanggal 4 November 2025</t>
  </si>
  <si>
    <t>Pemberitahuan Prasyarat Perizinan Perlintasan PT KAI DAOP 1 (SPAM Ciliwung &amp; SPAM Pesanggrahan)</t>
  </si>
  <si>
    <t>Penyampaian Dokumen Pendukung Program Konstruksi SPAM Jatiluhur Hilir Program PC 069, PC 070 Paket Pertama, PC 146, S012, S011</t>
  </si>
  <si>
    <t>Undangan Uji Komisioning SPAM Buaran III Hilir – JDU+JDB+JDL	PC 163 Mulyanto (RT 01/RW 09)</t>
  </si>
  <si>
    <t>Tagihan Air Curah Perjanjian Brownfield – Periode Oktober 2025</t>
  </si>
  <si>
    <t>Tagihan Air Curah Perjanjian Greenfield - Periode Oktober 2025</t>
  </si>
  <si>
    <t>Laporan Bulanan Kualitas Air Baku dan Air Curah Periode Oktober 2025</t>
  </si>
  <si>
    <t>Undangan Uji Komisioning SPAM Buaran III Hilir – JDU JDB JDL PC 159 EZ 6</t>
  </si>
  <si>
    <t>Undangan Uji Komisioning SPAM Buaran III Hilir – JDU JDB JDL PC 163 (Jl Intisari Raya – Al Fatih)</t>
  </si>
  <si>
    <t>Undangan Uji Komisioning SPAM Buaran III Hilir – JDU JDB JDL PC 154 EZ 2 Segmen 1</t>
  </si>
  <si>
    <t>Laporan Bulanan PT Air Bersih Jakarta Periode Oktober 2025</t>
  </si>
  <si>
    <t>Tanggapan Atas Surat PAM JAYA Nomor e-63611/PS.04.06 Terkait Penyelesaian Pekerjaan Terhadap Pekerjaan Yang Belum Selesai Pada TOK 05 Oktober 2025</t>
  </si>
  <si>
    <t>Tanggapan Atas Surat PAM JAYA No. e-65444/PS.04.03 Tentang Penyampaian Metode Knowledge Transfer TOK Paket Pekerjaan Kedua</t>
  </si>
  <si>
    <t>Undangan Uji Komisioning SPAM Jatiluhur Hilir – JDU JDB JDL S001 Ampera Raya</t>
  </si>
  <si>
    <t>Undangan Uji Komisioning Program Rehabilitasi 45102, 45114, 45155 45156 dan 45160</t>
  </si>
  <si>
    <t>Informasi Pekerjaan Pada Paket PC 152 EZ 01</t>
  </si>
  <si>
    <t>PMO Infill</t>
  </si>
  <si>
    <t>Undangan Uji Komisioning SPAM Buaran 3 Hilir - Trunk Main (P3, P4, dan P5)</t>
  </si>
  <si>
    <t>Pemberitahuan Uji Komisioning Program Rehabilitasi 45219, 45221, 45250 dan 45252</t>
  </si>
  <si>
    <t>Pemberitahuan Uji Komisioning Program Rehabilitasi 45206, 45229 &amp; 45258</t>
  </si>
  <si>
    <t>Pembaharuan DED dan RAB Proyek SPAM Pesanggrahan Hilir – Tahap Kedua</t>
  </si>
  <si>
    <t>DED dan RAB Perluasan Jaringan Untuk 2 Lokasi Infill Ad hoc Sambungan Baru Proyek SPAM Jatiluhur Hilir dan SPAM Karian Serpong Hilir</t>
  </si>
  <si>
    <t>Undangan Uji Komisioning Program 45403</t>
  </si>
  <si>
    <t xml:space="preserve">Laporan P2K3 kuartal 2 th 2025 </t>
  </si>
  <si>
    <t>Laporan P2K3 Kuartal 3 Tahun 2025</t>
  </si>
  <si>
    <t>Penyampaian Laporan Penyelesaian Uji Komisioning Project Greenfield – SPAM Buaran 3 Hilir Program Mulyanto dan PC 159 EZ 7</t>
  </si>
  <si>
    <t>Penyampaian Laporan Penyelesaian Uji Komisioning Project Greenfield – SPAM Jatiluhur Hilir Program S001 Ampera Raya</t>
  </si>
  <si>
    <t>Justifikasi Teknis, Pembaharuan atas Rencana Anggaran Biaya ("RAB") serta Pembaharuan Jadwal Proyek untuk 3 Lokasi Koneksi Boundary Valve (BV) Wilayah Timur dan Barat</t>
  </si>
  <si>
    <t>Penyampaian Laporan Penyelesaian Uji Komisioning Project Greenfield - SPAM Buaran Hilir Program Trunkmain Reinforcement Jalur (P3 Dia.1600mm Jl. Raya Jatiwaringin), (P4 Dia. 1600mm Jl. Raya Jatiwaringin - Jl. Pondok Gede), (P5 Dia. 1600mm Jl. Pondok Gede).</t>
  </si>
  <si>
    <t>Kepala Dinas Pertamanan dan Kehutanan Kecamatan Cipayung</t>
  </si>
  <si>
    <t>Permohonan pengaman pohon dan taman</t>
  </si>
  <si>
    <t>Bapak Camat Kecamatan Pancoran</t>
  </si>
  <si>
    <t>Permohonan Bantuan Pelaksanaan Sosialisasi Pekerjaan Pemasangan Pipa Air Minum</t>
  </si>
  <si>
    <t>Dio</t>
  </si>
  <si>
    <t>075/SCI-KPI/X/2025</t>
  </si>
  <si>
    <t xml:space="preserve">074/SCI-KPI/X/2025 </t>
  </si>
  <si>
    <t>060/SCI-KPI/X/2025</t>
  </si>
  <si>
    <t>061/SCI-KPI/X/2025</t>
  </si>
  <si>
    <t>065/SCI-KPI/X/2025</t>
  </si>
  <si>
    <t>066/SCI-KPI/X/2025</t>
  </si>
  <si>
    <t>e-64899/PS.04.06</t>
  </si>
  <si>
    <t>e-65444/PS.04.03</t>
  </si>
  <si>
    <t>e-64898/PS.04.06</t>
  </si>
  <si>
    <t>e-65046/PS.05.07</t>
  </si>
  <si>
    <t>e-64930/PS.04.06</t>
  </si>
  <si>
    <t>e-65183/PP.01.02</t>
  </si>
  <si>
    <t>e-64920/PS.04.06</t>
  </si>
  <si>
    <t>e-65462/PP.01.02</t>
  </si>
  <si>
    <t>081/SCI-KPI/XI/2025</t>
  </si>
  <si>
    <t>082/SCI-KPI/XI/2025</t>
  </si>
  <si>
    <t>1667/S/DIR/BPM-ABJ/XI/2025</t>
  </si>
  <si>
    <t>084/SCI-KPI/XI/2025</t>
  </si>
  <si>
    <t>080/SCI-KPI/XI/2025</t>
  </si>
  <si>
    <t>086/SCI-KPI/XI/2025</t>
  </si>
  <si>
    <t>087/SCI-KPI/XI/2025</t>
  </si>
  <si>
    <t>Penyampaian Laporan Penyelesaian Uji Komisioning Project Greenfield – SPAM Jatiluhur Hilir Program SPAM Jatiluhur Hilir Trunkmain Reinforcement Jalur A22, Ø1500mm, Jalur BKT – DI Panjaitan</t>
  </si>
  <si>
    <t>Hasil Verifikasi KPI atas Dokumen Persyaratan Penyelesaian Pekerjaan Untuk 42 Program – Proyek Greenfield TOK 5 April 2025</t>
  </si>
  <si>
    <t>Hasil verifikasi terhadap 39 program B3 Hulu dan 3 program TOK April</t>
  </si>
  <si>
    <t>Verifikasi KPI</t>
  </si>
  <si>
    <t>Tanggapan Atas Surat ABJ No.  ABJ/DIR/EKS/09.25/0684 Tentang Penyampaian Dokumen Pendukung Pekerjaan Konstruksi Jatiluhur Hilir Untuk 26 Program</t>
  </si>
  <si>
    <t>Hasil review terhadap penyampaian DPPK Jatiluhur Hilir 26 Program</t>
  </si>
  <si>
    <t>Tanggapan Atas Surat ABJ No.  ABJ/DIR/EKS/09.25/0763 Tentang Penyampaian Dokumen Pendukung Program Konstruksi SPAM Jatiluhur Hilir Program PC 054, P008 Kebon Bawang, PC 080 Henny Lasmaida Simbolon, PC 089 Ningsih, P004 Jl. Tomang Pulo RT 002 RW 05</t>
  </si>
  <si>
    <t>Hasil review terhadap DPPK SPAM Jatilihur Hilir</t>
  </si>
  <si>
    <t>Tanggapan Atas Surat ABJ No. ABJ/DIR/EKS/09.25/0701 Tentang DED dan RAB Perluasan Jaringan Untuk 3 Lokasi Infill Ad hoc Sambungan Baru Proyek SPAM Jatiluhur Hilir dan Buaran 3 Hilir</t>
  </si>
  <si>
    <t>Catatan KPI terhadap DED RAB Perluasan Jaringan 3 Lokasi Infill</t>
  </si>
  <si>
    <t>Tanggapan Atas Surat ABJ No. ABJ/DIR/EKS/09.25/0731 Tentang DED dan RAB Perluasan Jaringan Untuk 3 Lokasi Infill Ad hoc Sambungan Baru Proyek SPAM Jatiluhur Hilir dan Karian Serpong Hilir</t>
  </si>
  <si>
    <t>Rekapitulasi hasil DED RAB Jaringan untuk 3 program infill</t>
  </si>
  <si>
    <t>Tanggapan atas Surat ABJ No.: ABJ/ DIR/EKS/09.25/0770 Perihal Pemberitahuan Pelaksanaan Pekerjaan Pemasangan Butterfly Valve pada Pipa Blower – (45304) Pengadaan Actuator dan Selenoid Valve Inlet &amp; Outlet Blower</t>
  </si>
  <si>
    <t>PAM JAYA setuju mengecualikan denda yang diajukan ABJ</t>
  </si>
  <si>
    <t>Surat Balasan ABJ nomor.ABJ/DIR/ EKS/09.25/0692</t>
  </si>
  <si>
    <t>PAM JAYA meminta ABJ untuk menyampaikan metode transfer knowledge untuk TOK Oktober maksimal 10 November 2025</t>
  </si>
  <si>
    <t>Compliance, HC</t>
  </si>
  <si>
    <t>Indradi, Cucum</t>
  </si>
  <si>
    <t>Tanggapan atas Surat PT ABJ No. ABJ/ DIR/EKS/10.25/0752 Perihal Tindak Lanjut terkait surat ABJ No ABJ/DIR/ EKS/08.25/0573 dan Tanggapan Surat PAM JAYA No. e-55637/PP.00.02 tanggal 21 Juli 2025</t>
  </si>
  <si>
    <t>PAM JAYA meminta ABJ untuk menyampaikan justifikasi teknis yang dapat diukur secara kuantitatif dan memastikan tidak adanya keterlambatan dalam program rehabilitasi</t>
  </si>
  <si>
    <t>Pemenuhan Realisasi Investasi Amandemen dan Pernyataan Kembali Perjanjian Brownfield dan Amandemen dan Pernyataan Kembali Perjanjian Greenfield Periode Kuartal 3 Tahun 2025</t>
  </si>
  <si>
    <t>Tanggapan atas Surat ABJ No.: ABJ/ DIR/EKS/09.25/0720 Perihal Pemberitahuan Pelaksanaan Pekerjaan Rehabilitasi Gear Box Accelator ke-4 IPA Pejompongan 1 – (45302) Rehabilitasi Gear Box Accelator</t>
  </si>
  <si>
    <t>PAM JAYA menyetujui pengecualian denda yang disampaikan</t>
  </si>
  <si>
    <t>Teguran Kepada ABJ Terkait Keterlambatan Verifikasi/Kalibrasi Flow Meter Air Curah di IPA Pejompongan 2</t>
  </si>
  <si>
    <t>PAM JAYA menegur ABJ atas keterlambatan verifikasi flow meter kebayoran line IPA PJP2. PAM JAYA meminta ABJ melakukan verifikasi flow meter air curah minimal 6 bulan sekali dengan jadwal terlaampir</t>
  </si>
  <si>
    <t>Tanggapan atas Surat ABJ No. ABJ/ DIR/EKS/09.25/0795 Perihal Perawatan Peralatan Produksi IPA Buaran 1</t>
  </si>
  <si>
    <t>ABJ dikenakan denda kegagalan kinerja karena pengurasan pulsator melebihi jangka waktu dan berdampak pada Kualitas</t>
  </si>
  <si>
    <t>Teguran dan Tindak Lanjut Rembesan Air Perbaikan Pekerjaan S3 SPAM Buaran Hilir</t>
  </si>
  <si>
    <t>PAM JAYA meminta ABJ untuk melakukan perbaikan permnen dan memberikan laporan proses perkembangan maksimal 7 hari sejak surat diterima</t>
  </si>
  <si>
    <t>Tanggapan atas Surat PT Air Bersih Jakarta No.  ABJ/DIR/EKS/11.25/0945 Tentang Penyampaian Laporan Penyelesaian Uji Komisioning Project Greenfield – SPAM Buaran 3 Hilir Program Mustika Ratu</t>
  </si>
  <si>
    <t>Tanggapan atas Surat PT Air Bersih Jakarta No. ABJ/DIR/EKS/11.25/0948 Tentang Penyampaian Laporan Penyelesaian Uji Komisioning Project Greenfield – SPAM Buaran 3 Hilir Program PC 154 EZ 6</t>
  </si>
  <si>
    <t>Agar dokumen yang belum lengkap dilengkapi pada saat MC100</t>
  </si>
  <si>
    <t>Tanggapan atas surat ABJ No. ABJ/DIR/EKS/10.25/0925 Perihal Gangguan Operasional Akibat Kerusakan UPS di IPA Pulogadung</t>
  </si>
  <si>
    <t>Klarifikasi BPM terhadap gangguan operasional akibat kerusakan UPS IPA Pulogadung</t>
  </si>
  <si>
    <t>Permohonan Data Detail FA</t>
  </si>
  <si>
    <t>KPI meminta data FA September dan Oktober 2025</t>
  </si>
  <si>
    <t>KPI menyampaikan pemeriksaan atas dokumen pembaharuan RAB Desain Akhir 37 program</t>
  </si>
  <si>
    <t>Tanggapan atas Surat PT Air Bersih Jakarta No. ABJ/DIR/EKS/09.25/0737 Tentang Revisi RAB Proyek PC 161 (Pipa JDU) SPAM Buaran 3 Hilir</t>
  </si>
  <si>
    <t>Hasil pemeriksaan atas dokumen RAB PC 161</t>
  </si>
  <si>
    <t>Tanggapan Atas Surat ABJ No.  ABJ/DIR/EKS/11.25/0975 perihal Penyampaian Laporan Penyelesaian Uji Komisioning Project Greenfield – SPAM Jatiluhur Hilir Program S001 Ampera Raya</t>
  </si>
  <si>
    <t>Dapat dilanjutkan ke tahap MC100</t>
  </si>
  <si>
    <t>Dibalas surat ABJ25 0962</t>
  </si>
  <si>
    <t>Dibalas surat ABJ/DIR/EKS/11.25/0944</t>
  </si>
  <si>
    <t>Dibalas surat ABJ25 0938</t>
  </si>
  <si>
    <t>18/08/2025</t>
  </si>
  <si>
    <t>PMO Hulu</t>
  </si>
  <si>
    <t>ABJ/DIR/EKS/11.25/0980</t>
  </si>
  <si>
    <t>ABJ/DIR/EKS/11.25/0981</t>
  </si>
  <si>
    <t>ABJ/DIR/EKS/11.25/0982</t>
  </si>
  <si>
    <t>ABJ/DIR/EKS/11.25/0983</t>
  </si>
  <si>
    <t>ABJ/DIR/EKS/11.25/0984</t>
  </si>
  <si>
    <t>ABJ/DIR/EKS/11.25/0987</t>
  </si>
  <si>
    <t>ABJ/DIR/EKS/11.25/0988</t>
  </si>
  <si>
    <t>ABJ/DIR/EKS/11.25/0989</t>
  </si>
  <si>
    <t>ABJ/DIR/EKS/11.25/0990</t>
  </si>
  <si>
    <t>ABJ/DIR/EKS/11.25/0991</t>
  </si>
  <si>
    <t>ABJ/DIR/EKS/11.25/0992</t>
  </si>
  <si>
    <t>ABJ/DIR/EKS/11.25/0993</t>
  </si>
  <si>
    <t>ABJ/DIR/EKS/11.25/0994</t>
  </si>
  <si>
    <t>ABJ/DIR/EKS/11.25/0995</t>
  </si>
  <si>
    <t>ABJ/DIR/EKS/11.25/0996</t>
  </si>
  <si>
    <t>ABJ/DIR/EKS/11.25/0997</t>
  </si>
  <si>
    <t>ABJ/DIR/EKS/11.25/0998</t>
  </si>
  <si>
    <t>ABJ/DIR/EKS/11.25/0999</t>
  </si>
  <si>
    <t>ABJ/DIR/EKS/11.25/1000</t>
  </si>
  <si>
    <t>ABJ/DIR/EKS/11.25/1001</t>
  </si>
  <si>
    <t>ABJ/DIR/EKS/11.25/1002</t>
  </si>
  <si>
    <t>ABJ/DIR/EKS/11.25/1003</t>
  </si>
  <si>
    <t>ABJ/DIR/EKS/11.25/1004</t>
  </si>
  <si>
    <t>ABJ/DIR/EKS/11.25/1005</t>
  </si>
  <si>
    <t>ABJ/DIR/EKS/11.25/1006</t>
  </si>
  <si>
    <t>ABJ/DIR/EKS/11.25/1007</t>
  </si>
  <si>
    <t>ABJ/DIR/EKS/11.25/1008</t>
  </si>
  <si>
    <t>ABJ/DIR/SCM/11.25/1009</t>
  </si>
  <si>
    <t>ABJ/DIR/EKS/11.25/1010</t>
  </si>
  <si>
    <t>ABJ/DIR/EKS/11.25/1011</t>
  </si>
  <si>
    <t>ABJ/DIR/EKS/11.25/1012</t>
  </si>
  <si>
    <t>ABJ/DIR/EKS/11.25/1013</t>
  </si>
  <si>
    <t>ABJ/DIR/EKS/11.25/1014</t>
  </si>
  <si>
    <t>ABJ/DIR/EKS/11.25/1015</t>
  </si>
  <si>
    <t>ABJ/DIR/EKS/11.25/1016</t>
  </si>
  <si>
    <t>ABJ/DIR/EKS/11.25/1017</t>
  </si>
  <si>
    <t>ABJ/DIR/EKS/11.25/1018</t>
  </si>
  <si>
    <t>ABJ/DIR/EKS/11.25/1019</t>
  </si>
  <si>
    <t>ABJ/DIR/EKS/11.25/1020</t>
  </si>
  <si>
    <t>ABJ/DIR/EKS/11.25/1021</t>
  </si>
  <si>
    <t>ABJ/DIR/EKS/11.25/1022</t>
  </si>
  <si>
    <t>ABJ/DIR/EKS/11.25/1023</t>
  </si>
  <si>
    <t>ABJ/DIR/EKS/11.25/1024</t>
  </si>
  <si>
    <t>ABJ/DIR/EKS/11.25/1025</t>
  </si>
  <si>
    <t>ABJ/DIR/EKS/11.25/1026</t>
  </si>
  <si>
    <t>ABJ/DIR/EKS/11.25/1027</t>
  </si>
  <si>
    <t>ABJ/DIR/EKS/12.25/1028</t>
  </si>
  <si>
    <t>ABJ/DIR/EKS/12.25/1029</t>
  </si>
  <si>
    <t>ABJ/DIR/EKS/12.25/1030</t>
  </si>
  <si>
    <t>ABJ/DIR/EKS/12.25/1031</t>
  </si>
  <si>
    <t>ABJ/DIR/EKS/12.25/1032</t>
  </si>
  <si>
    <t>ABJ/DIR/EKS/12.25/1033</t>
  </si>
  <si>
    <t>ABJ/DIR/EKS/12.25/1034</t>
  </si>
  <si>
    <t>ABJ/DIR/EKS/12.25/1035</t>
  </si>
  <si>
    <t>ABJ/DIR/EKS/12.25/1036</t>
  </si>
  <si>
    <t>ABJ/DIR/EKS/12.25/1037</t>
  </si>
  <si>
    <t>ABJ/DIR/EKS/12.25/1038</t>
  </si>
  <si>
    <t>ABJ/DIR/EKS/12.25/1039</t>
  </si>
  <si>
    <t>ABJ/DIR/EKS/12.25/1040</t>
  </si>
  <si>
    <t>0032/AAJ/EKS//XII/2025</t>
  </si>
  <si>
    <t>ABJ/DIR/EKS/12.25/1041</t>
  </si>
  <si>
    <t>ABJ/DIR/EKS/12.25/1042</t>
  </si>
  <si>
    <t>ABJ/DIR/EKS/12.25/1043</t>
  </si>
  <si>
    <t>ABJ/DIR/EKS/12.25/1044</t>
  </si>
  <si>
    <t>ABJ/DIR/EKS/12.25/1045</t>
  </si>
  <si>
    <t>ABJ/DIR/EKS/12.25/1046</t>
  </si>
  <si>
    <t>ABJ/DIR/EKS/12.25/1047</t>
  </si>
  <si>
    <t>ABJ/DIR/EKS/12.25/1048</t>
  </si>
  <si>
    <t>ABJ/DIR/EKS/12.25/1049</t>
  </si>
  <si>
    <t>ABJ/DIR/EKS/12.25/1050</t>
  </si>
  <si>
    <t>ABJ/DIR/EKS/12.25/1051</t>
  </si>
  <si>
    <t>ABJ/DIR/EKS/12.25/1052</t>
  </si>
  <si>
    <t>ABJ/DIR/EKS/12.25/1053</t>
  </si>
  <si>
    <t>ABJ/DIR/EKS/12.25/1054</t>
  </si>
  <si>
    <t>ABJ/DIR/EKS/12.25/1055</t>
  </si>
  <si>
    <t>ABJ/DIR/EKS/12.25/1056</t>
  </si>
  <si>
    <t>ABJ/DIR/EKS/12.25/1057</t>
  </si>
  <si>
    <t>ABJ/DIR/EKS/12.25/1058</t>
  </si>
  <si>
    <t>ABJ/DIR/EKS/12.25/1059</t>
  </si>
  <si>
    <t>ABJ/DIR/EKS/12.25/1060</t>
  </si>
  <si>
    <t>ABJ/DIR/EKS/12.25/1061</t>
  </si>
  <si>
    <t>ABJ/DIR/EKS/12.25/1062</t>
  </si>
  <si>
    <t>ABJ/DIR/EKS/12.25/1063</t>
  </si>
  <si>
    <t>ABJ/DIR/EKS/12.25/1064</t>
  </si>
  <si>
    <t>Daftar Pekerjaan Fasilitas Distribusi Baru Paket Ketiga TOK April 2026</t>
  </si>
  <si>
    <t>Undangan Uji Komisioning Program Rehabilitasi 45430</t>
  </si>
  <si>
    <t>Undangan Uji Komisioning SPAM Jatiluhur Hilir – JDU JDB JDL  Master Meter Binton Silaen</t>
  </si>
  <si>
    <t>Ambro</t>
  </si>
  <si>
    <t>Undangan Uji Komisioning SPAM Buaran III Hilir - Trunk Main S03</t>
  </si>
  <si>
    <t>Tindak Lanjut Hasil Inspeksi Perawatan Alat Di IPA Pejompongan 1 dan 2</t>
  </si>
  <si>
    <t xml:space="preserve">Undangan Uji Komisioning Program Rehabilitasi 45124 </t>
  </si>
  <si>
    <t>Undangan Uji Komisioning SPAM Buaran III Hilir – JDU JDB JDL PC 162 Jl Pendidikan</t>
  </si>
  <si>
    <t>Topan</t>
  </si>
  <si>
    <t>Tanggapan Atas Surat PAM JAYA No. e-63972/PS.04.06</t>
  </si>
  <si>
    <t xml:space="preserve">Pengiriman Pembaharuan Jadwal Pelaksanaan Program Rehabilitasi Proyek Brownfield Tahun 2026 </t>
  </si>
  <si>
    <t>Tanggapan Surat PAM JAYA No e-64898/PS.04.06 tanggal 27 Oktober 2025</t>
  </si>
  <si>
    <t>Kepala Dinas Perhubungan Provinsi DKI Jakarta</t>
  </si>
  <si>
    <t>Permohonan Pembuatan Update Press Release Pekerjaan</t>
  </si>
  <si>
    <t>DED dan RAB Perluasan Jaringan Untuk Proyek Tambahan Infill Ad hoc  Perumahan Tanjung Mas Raya SPAM Jatiluhur Hilir</t>
  </si>
  <si>
    <t>Pemberitahuan Uji Komisioning Program Rehabilitasi 45224, 45233, 45230, 45264, 45235, 45236, 45240, 45273, 45274, 45253 &amp; 45207</t>
  </si>
  <si>
    <t>Pembaharuan DED dan RAB Desain Akhir Untuk Master Meter Binton Silaen Proyek SPAM Jatiluhur Hilir</t>
  </si>
  <si>
    <t>Pemberitahuan Uji Komisioning Program Rehabilitasi 45233, 45224, 45230 &amp; 45264</t>
  </si>
  <si>
    <t>Penyampaian Informasi Perkembangan Proyek Greenfield –SPAM Hilir TOK April 2026</t>
  </si>
  <si>
    <t>RAB Untuk Konsultan DED Network Kerja Tambah</t>
  </si>
  <si>
    <t>Penyampaian Laporan Penyelesaian Uji Komisioning Project Greenfield – SPAM Buaran 3 Hilir Program PC 162 Jl Pendidikan dan PC 163 Muhammad Al Fatih</t>
  </si>
  <si>
    <t>Penyampaian Laporan Penyelesaian Uji Komisioning Project Greenfield - SPAM Buaran Hilir Program SPAM Buaran Hilir Trunkmain Reinforcement Jalur S03 Dia. 800 Jl. H. Bokir Bin D'jiun</t>
  </si>
  <si>
    <t>Penyampaian Laporan Penyelesaian Uji Komisioning Project Greenfield – SPAM Jatiluhur Hilir Program  Master Meter Binton Silaen</t>
  </si>
  <si>
    <t>Ambrosius</t>
  </si>
  <si>
    <t>Permohonan Pemakaian Air PAM JAYA untuk Proyek SPAM Pesanggrahan (Paket TMPSG Jalur 01)</t>
  </si>
  <si>
    <t>Penyampaian Laporan Penyelesaian Uji Komisioning Project Greenfield – SPAM Buaran 3 Hilir Program PC 163 Muhammad Al - Fatih (Revisi)</t>
  </si>
  <si>
    <t xml:space="preserve"> Putery Gianty Catering</t>
  </si>
  <si>
    <t>Pengadaan Nasi Box dan Snack Box ABJ periode 01 November 2025 - 31 Oktober 2026</t>
  </si>
  <si>
    <t>Penyampaian Laporan Penyelesaian Uji Komisioning Project Greenfield – SPAM Karian Serpong Hilir Program  S002 Bonavista Residence</t>
  </si>
  <si>
    <t xml:space="preserve">Informasi Status Pekerjaan Program S002 Gaharu dan S002 SPBU Shell TB Simatupang </t>
  </si>
  <si>
    <t>Penyelesaian Pekerjaan P3, P4, P5, dan S3</t>
  </si>
  <si>
    <t>Kelurahan Pengadegan</t>
  </si>
  <si>
    <t>Kelurahan Kalibata</t>
  </si>
  <si>
    <t>Kepala Balai Besar Wilayah Sungai Ciliwung – Cisadane</t>
  </si>
  <si>
    <t>Kelurahan Duren Tiga</t>
  </si>
  <si>
    <t>Permohonan Bantuan Pelaksanaan Sosialisasi Pekerjaan Pemasangan Pipa Air Minum"</t>
  </si>
  <si>
    <t>Tanggapan Surat PAM JAYA No. e-67545/PP.03.05 perihal Penyampaian Hasil Inspeksi K3L di IPA Buaran Tanggal 24 Oktober 2025</t>
  </si>
  <si>
    <t>Pengiriman Jadwal Pemeliharaan Proyek Brownfield dan Greenfield 2026</t>
  </si>
  <si>
    <t>DED dan RAB PC 070 Proyek SPAM Jatiluhur Hilir</t>
  </si>
  <si>
    <t>Undangan Uji Komisioning Program Rehabilitasi 45126</t>
  </si>
  <si>
    <t xml:space="preserve">Tanggapan Surat PAM JAYA 3652/PS.04.03/EKST/X/2025 Tanggal 22 Oktober 2025 (Reservoir IPA PJ2) </t>
  </si>
  <si>
    <t>DED dan RAB Perluasan Jaringan Untuk Proyek Tambahan Infill Ad hoc  Jl. Perjuangan SPAM Jatiluhur Hilir</t>
  </si>
  <si>
    <t>DED dan RAB Perluasan Jaringan Untuk 3 Lokasi Infill Ad hoc Sambungan Baru Proyek SPAM Jatiluhur Hilir dan SPAM Buaran 3 Hilir</t>
  </si>
  <si>
    <t>Kepala Satuan Pelaksana Pertamanan dan Hutan Kota Kecamatan Cipayung</t>
  </si>
  <si>
    <t>Permohonan Pengamanan Pohon dan Taman</t>
  </si>
  <si>
    <t>Penyampaian Laporan Penyelesaian Uji Komisioning Jl Pendidikan dan PC 154 EZ 5</t>
  </si>
  <si>
    <t>DED dan RAB PA B020 Tahap Pertama Proyek SPAM Karian Serpong Hilir</t>
  </si>
  <si>
    <t>Undangan joint survey ke PGN</t>
  </si>
  <si>
    <t>PT. Karyaindah Indoptima/PT. Citra Adyapataka</t>
  </si>
  <si>
    <t>Permohonan Izin Kegiatan Soil Investigation di Lahan Reservoir Pegadungan</t>
  </si>
  <si>
    <t>PT. Pertamina Gas Western Java Area Tbk</t>
  </si>
  <si>
    <t>Undangan Join Survey Bersama Pertagas</t>
  </si>
  <si>
    <t>Undangan Uji Komisioning SPAM Buaran III Hilir – JDU JDB JDL PC 159 EZ 04 adhoc RT 007 RW 04</t>
  </si>
  <si>
    <t>Pembaharuan  Daftar Program Rehabilitasi Proyek Brownfield Tahun 2026</t>
  </si>
  <si>
    <t>Laporan Bulanan Kualitas Air Baku dan Air Curah Periode November 2025</t>
  </si>
  <si>
    <t>Pengiriman BOQ dan Estimasi Biaya Ruang Sekretariat Bersama Project Bundling di Gedung CLC IPA Buaran</t>
  </si>
  <si>
    <t>Andriani R</t>
  </si>
  <si>
    <t xml:space="preserve">Pengiriman Final RAB dan DED Reservoir Baru IPA Pejompongan 2 dan Pembangunan  Gedung Central Maintenance </t>
  </si>
  <si>
    <t>Undangan Joint Survey</t>
  </si>
  <si>
    <t>Tagihan Air Curah Perjanjian Brownfield – Periode November 2025</t>
  </si>
  <si>
    <t>Tagihan Air Curah Perjanjian Greenfield - Periode November 2025</t>
  </si>
  <si>
    <t>Wahyu T</t>
  </si>
  <si>
    <t>Kelurahan Cawang</t>
  </si>
  <si>
    <t xml:space="preserve">Undangan Uji Komisioning SPAM Buaran III Hilir – JDU JDB JDL PC 159 EZ 6
</t>
  </si>
  <si>
    <t xml:space="preserve">Topan </t>
  </si>
  <si>
    <t>PT PLN (Persero) UPT Cawang</t>
  </si>
  <si>
    <t>Pemberitahuan Pelaksanaan Pekerjaan Pemasangan Jaringan Pipa Distribusi Air Bersih SPAM Buaran 3</t>
  </si>
  <si>
    <t>PT PLN (Persero) UP3 Kramat Jati</t>
  </si>
  <si>
    <t>PT PLN (Persero) UP3 Jatinegara</t>
  </si>
  <si>
    <t>PT PLN (Persero) UP3 Ciracas</t>
  </si>
  <si>
    <t>PT PLN (Persero) UP3 Lenteng Agung</t>
  </si>
  <si>
    <t>General Manager Tif Jakarta Timur</t>
  </si>
  <si>
    <t>Pemberitahuan Uji Komisioning SPAM Karian Serpong Hilir – PT. Pacific Ixintraco</t>
  </si>
  <si>
    <t>Permohonan Bantuan Terkait Pengecekan Kepemilikan Tanah ke BPN Bekasi</t>
  </si>
  <si>
    <t>Dinas Perhubungan</t>
  </si>
  <si>
    <t>Informasi dan Permohonan Update Perubahan Metode Pekerjaan</t>
  </si>
  <si>
    <t>Pertagas</t>
  </si>
  <si>
    <t>Penyampaian Laporan Penyelesaian Uji Komisioning - PC 159 EZ 4 RT 007 RW 04</t>
  </si>
  <si>
    <t>Agen Fasilitas PT. Bank BCA</t>
  </si>
  <si>
    <t>Permohonan Perubahan Terhadap Suku Bunga</t>
  </si>
  <si>
    <t>Undangan Uji Komisioning SPAM Buaran III Hilir – JDU JDB JDL PC 152 EZ 02 dan PC 152 EZ 2.1</t>
  </si>
  <si>
    <t>Laporan Bulanan PT Air Bersih Jakarta Periode November 2025</t>
  </si>
  <si>
    <t>Pemberitahuan Panduan K3L ABJ terkait Cyclical 2026</t>
  </si>
  <si>
    <t>Undangan Uji Komisioning SPAM Buaran III Hilir – JDU JDB JDL PC 154 EZ 04 dan PC 159 EZ 06</t>
  </si>
  <si>
    <t>PT. Komatsu Indonesia</t>
  </si>
  <si>
    <t>Pemberitahuan Kegiatan Pekerjaan Galian Pipa di Depan CDC Cilincing</t>
  </si>
  <si>
    <t>Undangan Uji Komisioning Program Rehabilitasi 45117</t>
  </si>
  <si>
    <t>A Pauji</t>
  </si>
  <si>
    <t>Pemberitahuan Pelaksanaan Pekerjaan Rehabilitasi (Calender of Event) IPA Buaran 19  Desember ber 2025</t>
  </si>
  <si>
    <t>Pembaruan Jadwal Pemeliharaan Proyek Brownfield &amp; Greenfield 2026</t>
  </si>
  <si>
    <t>Tanggapan atas Surat PAM JAYA e-68311/PP.00.02 Pemutakhiran Desain Akhir JDU JDB JDL dan SL Proyek Greenfield Corporate Customer Regional Timur</t>
  </si>
  <si>
    <t>ABJ/DIR/EKS/12.25/1065</t>
  </si>
  <si>
    <t>ABJ/DIR/EKS/12.25/1066</t>
  </si>
  <si>
    <t>ABJ/DIR/EKS/12.25/1067</t>
  </si>
  <si>
    <t>ABJ/DIR/EKS/12.25/1068</t>
  </si>
  <si>
    <t>ABJ/DIR/EKS/12.25/1069</t>
  </si>
  <si>
    <t>ABJ/DIR/EKS/12.25/1070</t>
  </si>
  <si>
    <t>ABJ/DIR/EKS/12.25/1071</t>
  </si>
  <si>
    <t>ABJ/DIR/EKS/12.25/1072</t>
  </si>
  <si>
    <t>ABJ/DIR/EKS/12.25/1073</t>
  </si>
  <si>
    <t>ABJ/DIR/EKS/12.25/1074</t>
  </si>
  <si>
    <t>ABJ/DIR/EKS/12.25/1075</t>
  </si>
  <si>
    <t>ABJ/DIR/EKS/12.25/1076</t>
  </si>
  <si>
    <t>ABJ/DIR/EKS/12.25/1077</t>
  </si>
  <si>
    <t>ABJ/DIR/EKS/12.25/1078</t>
  </si>
  <si>
    <t>Balasan Surat PAM JAYA No. e-67317/PP.01.02 Hal: Teguran Penerapan Aspek Keselamatan dan Kesehatan Kerja (K3) Pada Insiden di IPA Pulogadung</t>
  </si>
  <si>
    <t>Surat PAM JAYA No. e-65462/PP.01.02  Perihal Teguran dan Tindak Lanjut Rembesan Air Perbaikan Pekerjaan S3 SPAM Buaran Hilir</t>
  </si>
  <si>
    <t>Penyampaian Layout Reservoir Komunal SMP 176</t>
  </si>
  <si>
    <t>Undangan Uji Komisioning SPAM Jatiluhur Hilir – JDU JDB JDL PC 049 Cluster Amare Living</t>
  </si>
  <si>
    <t>Undangan Uji Komisioning SPAM Jatiluhur Hilir – JDU JDB JDL Reservoir Kebon Kosong 200 m3</t>
  </si>
  <si>
    <t>Permohonan Pengecualian Perhitungan Denda Terhadap SR Melebihi SLA Desember 2025</t>
  </si>
  <si>
    <t xml:space="preserve">Agen Jaminan PT Bank OCBC NISP Tbk </t>
  </si>
  <si>
    <t>Informasi Perkembangan Lampiran 6 A&amp;R PKS Induk (Step-in)</t>
  </si>
  <si>
    <t>Penyampaian Laporan Penyelesaian Uji Komisioning Project Greenfield – SPAM Karian Serpong Hilir Program  B014 PT Pacific Ixintraco</t>
  </si>
  <si>
    <t>Undangan Uji Komisioning SPAM Buaran III Hilir – JDU JDB JDL PC 152 EZ 1</t>
  </si>
  <si>
    <t>Undangan Uji Komisioning SPAM Buaran III Hilir – JDU JDB JDL PC 159 EZ 5</t>
  </si>
  <si>
    <t>Kendala Dalam Penyelesaian Trunk Main SPAM Buaran 3 Hilir – Program P6 dan P12</t>
  </si>
  <si>
    <t>Permintaan Terkait Penentuan Lokasi Baru Peruntukan Pemindahan Aset Terdahulu Program Rehabilitasi Periode Tahun 2023, 2024, dan 2025</t>
  </si>
  <si>
    <t>Pemberitahuan Uji Komisioning SPAM Karian Serpong Hilir – PT. Porto Indonesia dan S017 Arman Setiawan Tanudjaja</t>
  </si>
  <si>
    <t>Balasan Surat PAM JAYA No. e-68126/PP.03.05 perihal Penyampaian Hasil Inspeksi K3L dan housekeeping di IPA Pejompongan 1 dan IPA Pejompongan 2</t>
  </si>
  <si>
    <t>083/SCI-KPI/XI/2025</t>
  </si>
  <si>
    <t>076/SCI-KPI/X/2025</t>
  </si>
  <si>
    <t>088/SCI-KPI/XI/2025</t>
  </si>
  <si>
    <t>089/SCI-KPI/XI/2025</t>
  </si>
  <si>
    <t>090/SCI-KPI/XI/2025</t>
  </si>
  <si>
    <t>e-63608/PS.04.01</t>
  </si>
  <si>
    <t>094/SCI-KPI/XI/2025</t>
  </si>
  <si>
    <t>095/SCI-KPI/XI/2025</t>
  </si>
  <si>
    <t>096/SCI-KPI/XI/2025</t>
  </si>
  <si>
    <t>097/SCI-KPI/XI/2025</t>
  </si>
  <si>
    <t>e-66684/PP.00.04</t>
  </si>
  <si>
    <t>e-67545/PP.03.05</t>
  </si>
  <si>
    <t>e-67113/PP.00.02</t>
  </si>
  <si>
    <t>3594/PS.04.01/EKST/X/2025</t>
  </si>
  <si>
    <t>3696/PS.04.03/EKST/X/2025</t>
  </si>
  <si>
    <t>3652/PS.04.03/EKST/X/2025</t>
  </si>
  <si>
    <t>092/SCI-KPI/XI/2025</t>
  </si>
  <si>
    <t>e-61920/PM.02.03</t>
  </si>
  <si>
    <t>100/SCI-KPI/XI/2025</t>
  </si>
  <si>
    <t>103/SCI-KPI/X/2025</t>
  </si>
  <si>
    <t>091/SCI-KPI/XI/2025</t>
  </si>
  <si>
    <t>093/SCI-KPI/XI/2025</t>
  </si>
  <si>
    <t>102/SCI-KPI/XI/2025</t>
  </si>
  <si>
    <t>078/SCI-KPI/X/2025</t>
  </si>
  <si>
    <t>e-66073/PP.00.02</t>
  </si>
  <si>
    <t>e-66072/PP.00.02</t>
  </si>
  <si>
    <t>e-67317/PP.01.02</t>
  </si>
  <si>
    <t>e-66964/PP.01.02</t>
  </si>
  <si>
    <t>1892/S/DIR/BPM-ABJ/XII/2025</t>
  </si>
  <si>
    <t>106/SCI-KPI/XII/2025</t>
  </si>
  <si>
    <t>4242/PS.04.02/EKST/XI/2025</t>
  </si>
  <si>
    <t>e-68311/PP.00.02</t>
  </si>
  <si>
    <t>e-67973/PP.00.04</t>
  </si>
  <si>
    <t>e-68126/PP.03.05</t>
  </si>
  <si>
    <t>e-68127/PS.04.06</t>
  </si>
  <si>
    <t>e-68128/PM.02.03</t>
  </si>
  <si>
    <t>e-68407/PP.00.02</t>
  </si>
  <si>
    <t>109/SCI-KPI/XII/2025</t>
  </si>
  <si>
    <t>105/SCI-KPI/XII/2025</t>
  </si>
  <si>
    <t>108/SCI-KPI/XII/2025</t>
  </si>
  <si>
    <t>110/SCI-KPI/XII/2025</t>
  </si>
  <si>
    <t>111/SCI-KPI/XII/2025</t>
  </si>
  <si>
    <t xml:space="preserve">114/SCI-KPI/XII/2025 </t>
  </si>
  <si>
    <t>116/SCI-KPI/XII/2025</t>
  </si>
  <si>
    <t>112/SCI-KPI/XII/2025</t>
  </si>
  <si>
    <t>Tanggapan atas Surat PT Air Bersih Jakarta No. ABJ/DIR/EKS/10.25/0863 Tentang DED dan RAB Perluasan Jaringan Untuk 8 Lokasi Infill Ad hoc Sambungan Baru Proyek SPAM Jatiluhur Hilir dan Karian Serpong Hilir</t>
  </si>
  <si>
    <t>Hasil pemeriksaan DED RAB 8 lokasi infill</t>
  </si>
  <si>
    <t>Tanggapan atas Surat PT Air Bersih Jakarta No. ABJ/DIR/EKS/09.25/0756 Perihal Pembaharuan Daftar Aset</t>
  </si>
  <si>
    <t>KPI menyimpulkan bahwa pergerakan aset (kenaikan) adalah wajar dan didukung oleh bukti aktivitas peremajaan yang mendesak (tingginya penggantian aset) dn investasi yang sehat (penambahan aset baru)</t>
  </si>
  <si>
    <t>Tanggapan atas Surat PT Air Bersih Jakarta No. ABJ/DIR/EKS/11.25/0974 Tentang Penyampaian Laporan Penyelesaian Uji Komisioning Project Greenfield – SPAM Buaran 3 Hilir Program Mulyanto dan PC 159 EZ 7</t>
  </si>
  <si>
    <t>Dokumen yang belum lengkap agar dilengkapi pada saat MC100</t>
  </si>
  <si>
    <t>Tanggapan atas Surat PT Air Bersih Jakarta No. ABJ/DIR/EKS/10.25/0895 Tentang DED dan RAB Perluasan Jaringan Untuk 2 Lokasi Infill Ad hoc Sambungan Baru Proyek SPAM Jatiluhur Hilir</t>
  </si>
  <si>
    <t>Tanggapan terhadap DED RAB 2 lokasi infill</t>
  </si>
  <si>
    <t>Tanggapan atas Surat PT Air Bersih Jakarta No. ABJ/DIR/EKS/10.25/0940 Tentang DED dan RAB Perluasan Jaringan Untuk Proyek Tambahan Infill Ad hoc Master Meter Misyanto – SPAM Jatiluhur Hilir</t>
  </si>
  <si>
    <t>Tanggapan terhadap DED RAB untuk infill adhoc Master Meter Misyanto</t>
  </si>
  <si>
    <t>Tanggapan atas Surat ABJ.25 0512 Perihal Relokasi Pipa Hydrant IPA Pejompongan 1</t>
  </si>
  <si>
    <t>Kelengkapan dokumen 45329 untuk dapat diproses sebagai bagian  dari investasi project Cyclical 2025</t>
  </si>
  <si>
    <t>Tanggapan atas Surat PT Air Bersih Jakarta No. ABJ/DIR/EKS/11.25/0977 Tentang Penyampaian Laporan Penyelesaian Uji Komisioning Project Greenfield – SPAM Buaran 3 Hilir Program SPAM Buaran Hilir Trunkmain Reinforcement Jalur (P3 Dia 1600mm Jl. Raya Jatiwaringin), (P4 Dia 1600mm Jl. Raya Jatiwaringin – Jl. Pondok Gede), (P5 Dia 1600mm Jl. Pondok Gede)</t>
  </si>
  <si>
    <t>Tanggapan atas Surat PT Air Bersih Jakarta No. ABJ/DIR/EKS/11.25/1002 Tentang Penyampaian Laporan Penyelesaian Uji Komisioning Project Greenfield – SPAM Buaran Hilir Program SPAM Buaran Hilir Trunkmain Reinforcement Jalur (S03 Dia 800mm Jl. H. Bokir Bin D’jiun)</t>
  </si>
  <si>
    <t>Tanggapan atas Surat PT Air Bersih Jakarta No. ABJ/DIR/EKS/11.25/1001 Tentang Penyampaian Laporan Penyelesaian Uji Komisioning Project Greenfield – SPAM Buaran 3 Hilir Program PC 162 Jl. Pendidikan dan PC 163 Muhammad Al Fatih</t>
  </si>
  <si>
    <t>Tanggapan atas Surat PT Air Bersih Jakarta No. ABJ/DIR/EKS/11.25/1003 perihal Penyampaian Laporan Penyelesaian Uji Komisioning Project Greenfield – SPAM Jatiluhur Hilir Program Master Meter Binton Silaen</t>
  </si>
  <si>
    <t>Dapat dilanjutkan ke tahap MC100 dengan perbaikan catatan uji komisioning</t>
  </si>
  <si>
    <t>Tanggapan atas Surat PT ABJ No. ABJ/ DIR/EKS/10.25/0828 Perihal Rancangan Anggaran Biaya Konsultan Pengawas Pembiayaan</t>
  </si>
  <si>
    <t>PAM JAYA tidak menyetujui usulan ABJ terkait pengadaan KPI Pembiayaan karena sudah masuk ke dalam lingkup KPI</t>
  </si>
  <si>
    <t>Planning; Finance</t>
  </si>
  <si>
    <t>Aji S; Nurul S</t>
  </si>
  <si>
    <t>Penyampaian Hasil Inspeksi K3L di IPA Buaran Tanggal 24 Oktober 2025</t>
  </si>
  <si>
    <t>PAM JAYA meminta ABJ untuk mengirimkan perbaikan maksimal 14 hari kalender</t>
  </si>
  <si>
    <t>Trase Pipa Dalam Desain Akhir Proyek JDU JDB JDL SPAM Karian Serpong Hilir Program S006 Pesanggrahan Tahap 1</t>
  </si>
  <si>
    <t>PAM JAYA meminta ABJ untuk menindaklanjuti pemasangan pipa pada traw yang belum mencakup pada desain akhir</t>
  </si>
  <si>
    <t>Tanggapan atas Surat ABJ25 0756 Perihal Pemberitahuan Daftar Daftar Aset</t>
  </si>
  <si>
    <t>PAM JAYA akan memberikan tanggapan atas pembaharuan daftar aset yang telah disampaikan ABJ setelah proses verifikasi Data Aset  pada November 2025</t>
  </si>
  <si>
    <t>Tanggapan Surat ABJ25 0797 Penyampaian Pembaharuan Nilai Dokumen</t>
  </si>
  <si>
    <t>PAM JAYA meminta ABJ untuk menyampaikan nilai akhir desain akhir yang sudah termasuk biaya persiapan; Meminta desain akhir yang disampaikan Surat 0797 sesuai dengan desain akhir</t>
  </si>
  <si>
    <t>Tanggapan atas Surat ABJ25 0757 Perihal Tanggapan Perihal Rencana Pembangunan Reservoir IPA Pejompongan 2 dan Pembaharuan Program Rehabilitasi</t>
  </si>
  <si>
    <t>PAM JAYA meminta ABJ untuk menyampaikan klarifikasi secara tertulis terkait perubahan usulan paling lambat 10 hari sejak surat diterima</t>
  </si>
  <si>
    <t>Tanggapan atas Surat PT Air Bersih Jakarta No. ABJ/DIR/EKS/09.25/0780 perihal Pembaharuan Jadwal Pelaksanaan, Shop Drawing, dan Justifikasi Teknis Trunk Main Pesanggrahan SPAM Karian Hilir</t>
  </si>
  <si>
    <t>ABJ agar menyampaikan jadwal rencana dan proposal modifikasi</t>
  </si>
  <si>
    <t>Permintaan Pekerjaan Greenfield Infill Sambungan Baru Rumah Pompa Corporate Customer Regional Timur</t>
  </si>
  <si>
    <t xml:space="preserve">ABJ diminta untuk melakukan survey bersama KPI dan PAM JAYA </t>
  </si>
  <si>
    <t>Tanggapan atas Surat PT Air Bersih Jakarta No. ABJ/DIR/EKS/11.25/1010 Tentang Penyampaian Laporan Penyelesaian Uji Komisioning Project Greenfield – SPAM Karian Serpong Hilir Program S002 Bonavista Residence</t>
  </si>
  <si>
    <t>Dokumen agaar dilengkapi pada saat MC100</t>
  </si>
  <si>
    <t>Surat Pengantar Laporan Bulanan Proyek Bundling SPAM DKI Jakarta - Konsultant Pengawas Independen Periode Oktober 2025</t>
  </si>
  <si>
    <t>Laporan Bulanan KPI Periode Oktober 2025</t>
  </si>
  <si>
    <t>Tanggapan atas Surat PT Air Bersih Jakarta No. ABJ/DIR/EKS/10.25/0938 Tentang DED dan RAB Perluasan Jaringan Untuk 4 Lokasi Infill Ad hoc Sambungan Baru Proyek SPAM Jatiluhur Hilir, SPAM Karian Serpong Hilir, dan SPAM Buaran 3 Hilir</t>
  </si>
  <si>
    <t>Tanggapan KPI terhdap DED RAB Infill</t>
  </si>
  <si>
    <t>Tanggapan atas Surat PT Air Bersih Jakarta No. ABJ/DIR/EKS/10.25/0861 Tentang Penyampaian Dokumen Pendukung Program Konstruksi SPAM Buaran 3 Hilir Program PC 161 Anwar Burhanudin</t>
  </si>
  <si>
    <t>Hasil review dokumen DPPPK terlampir</t>
  </si>
  <si>
    <t>Hasil Pemeriksaan Dokumen Desain Akhir Program Cyclical Maintenance 2026</t>
  </si>
  <si>
    <t>Rekapitulasi hasil pemeriksaan Desain Akhir Cyclical 2026</t>
  </si>
  <si>
    <t>Justifikasi Komersial Atas Terpenuhinya Aspek Komersial Program TOK 5 Oktober 2025</t>
  </si>
  <si>
    <t>Justifikasi komersial atas TOK 5 Oktober 2025</t>
  </si>
  <si>
    <t>Pemutakhiran Desain Akhir JDU JDB JDL dan SL Proyek Greenfield Corporate Customer Regional Selatan</t>
  </si>
  <si>
    <t>PAM JAYA meminta ABJ untuk pemutakhiran DED pada surat PAM JAYA 22337;25328;35082</t>
  </si>
  <si>
    <t>Tanggapan atas Surat PT ABJ No. ABJ/ DIR/EKS/10.25/0841 Perihal Pengiriman Ke-1 Dokumen Desain Akhir Program Rehabilitasi Proyek Brownfield Tahun 2026</t>
  </si>
  <si>
    <t>PAM JAYA menyampaikan bahwa ABJ belum memenuhi kelengkapan jadwal pelaksanaan dalam bentuk s curve dan agar disampaikan maksimal 30 hari kalender sejak surat diterima</t>
  </si>
  <si>
    <t>Teguran Penerapan Aspek Keselamatan dan Kesehatan Kerja (K3) pada Insiden di IPA Pulogadung</t>
  </si>
  <si>
    <t>PAM JAYA meminta ABJ untuk menyampaikan laporan insiden IPA Pulogadung maksimal 3 hari sejak surat dikeluarkan</t>
  </si>
  <si>
    <t>Teguran Hasil Inspeksi Jacking DCI DN800 Proyek SPAM Pesanggrahan Hilir</t>
  </si>
  <si>
    <t>PAM JAYA meminta ABJ untuk menyediakan alat dan personil untuk inspeksi QA; melakukan pengecekan dan perbaikan pada pipa defect termasuk 52 pipa</t>
  </si>
  <si>
    <t>Tanggapan atas Surat ABJ25 0949 Perihal Teguran Keras Akibat Keterlambatan Penyelesaian Pekerjaan PC 152 EZ 01</t>
  </si>
  <si>
    <t>Jadwal pekerjaan terbaru untuk project PC 152 EZ 1</t>
  </si>
  <si>
    <t>Tanggapan atas Surat PT Air Bersih Jakarta No.  ABJ/DIR/EKS/11.25/1027 Tentang Penyampaian Laporan Penyelesaian Uji Komisioning Project Greenfield - SPAM Buaran 3 Hilir Program PC 162 Jl Pendidikan dan PC 154 EZ 5</t>
  </si>
  <si>
    <t>Pemberitahuan Rencana Pembayaran Tagihan KBA</t>
  </si>
  <si>
    <t>PAM JAYA mengajukan pendampingan BPKP untuk pembayaran KBA sehingga tagihan KBA akan direalisasikan setelah proses review oleh BPKP</t>
  </si>
  <si>
    <t>KBA</t>
  </si>
  <si>
    <t>Pemutakhiran Desain Akhir JDU JDB JDL dan SL Proyek Greenfield Corporate Customer Regional Timur</t>
  </si>
  <si>
    <t>PAM JAYA menyampaikan rencana lokasi pekerjaan Sambungan Langsung</t>
  </si>
  <si>
    <t>Tanggapan Surat ABJ No: ABJ/DIR/ EKS/01.25/0064 Perihal Biaya Persiapan Proyek Greenfield Tahun 2025-2031</t>
  </si>
  <si>
    <t>PAM JAYA meminta ABJ untuk mendukung kelengkapan dokumen Biaya Persiapan Greenfield untuk menyampaikan dokumen struktur organisasi; KAK pada konsultan DED; Konsultan Maanajemen Konstruksi; Konsultan Perizinan; KPI</t>
  </si>
  <si>
    <t>Biaya Persiapan</t>
  </si>
  <si>
    <t>Penyampaian Hasil Inspeksi K3L dan Housekeeping IPA Pejompongan 1 dan IPA Pejompongan 2</t>
  </si>
  <si>
    <t xml:space="preserve">ABJ untuk mengirimkan perbaikan selambat-lambatnya dalam jangka maksimal 14 hari kalender </t>
  </si>
  <si>
    <t>Tanggapan atas Surat ABJ No.: ABJ/ DIR/EKS/10.25/0884 Perihal Pemberitahuan Pelaksanaan Pekerjaan Rehabilitasi Gear Box Accelator ke-5 IPA Pejompongan 1 – (45302) Rehabilitasi Gear Box Accelator</t>
  </si>
  <si>
    <t>Tanggapan atas Surat ABJ No.: ABJ/ DIR/EKS/09.25/0775 Perihal Pemberitahuan Pelaksanaan Pekerjaan Pada Pipa Manifold – (45406) Penggantian Sensor Pressure Transmitter Manifold</t>
  </si>
  <si>
    <t>Pembaharuan Informasi Proyek Greenfield JDU JDB JDL dan SL</t>
  </si>
  <si>
    <t>Tanggapan atas Surat PT Air Bersih Jakarta No. ABJ/DIR/EKS/12.25/1054 Tentang Penyampaian Laporan Penyelesaian Uji Komisioning Project Greenfield - SPAM Buaran 3 Hilir Program PC 159 EZ 04 RT 007 RW 04</t>
  </si>
  <si>
    <t>Dokumen agar dilengkapi pada saat MC100</t>
  </si>
  <si>
    <t>Opini KPI terhadap Indikasi Kebocoran SPAM Jatiluhur Hilir Program Trunk Main B1 - Pegangsaan Dua DN1000</t>
  </si>
  <si>
    <t>Penyampaian KPI terhadap kebocoran chamber 1000 tidak berasal dari pipa TM DN1000</t>
  </si>
  <si>
    <t>Laporan Hasil Inspeksi Pipa DCI di Gudang ABJ Purwakarta tanggal 1 Desember 2025</t>
  </si>
  <si>
    <t>KPI menyampaikan bahwa telah dilakukan inspeksi pipa DCI di gudang ABJ Purwakarta tanggal 1 Desember 2025</t>
  </si>
  <si>
    <t>Material</t>
  </si>
  <si>
    <t>Laporan Hasil Inspeksi Pipa DCI di Gudang ABJ Purwakarta tanggal 5 Desember 2025</t>
  </si>
  <si>
    <t>KPI menyampaikan bahwa telah dilakukan inspeksi pipa DCI tanggal 5 Desember 2025</t>
  </si>
  <si>
    <t>Laporan Hasil Inspeksi Pipa DCI di Gudang ABJ Purwakarta tanggal 8 Desember 2025</t>
  </si>
  <si>
    <t>KPI menyampaikan bahwa telah dilakukan inspeksi pipa DCI di gudang ABJ Purwakarta tanggal 8 Desember 2025</t>
  </si>
  <si>
    <t>Maaterial</t>
  </si>
  <si>
    <t>Surat Pengantar Revisi Laporan Bulanan Proyek Bundling SPAM DKI Jakarta - Konsultan</t>
  </si>
  <si>
    <t>Laporan Bulanan Juli KPI</t>
  </si>
  <si>
    <t>Surat Pengantar Revisi Laporan Bulanan Proyek Bundling SPAM DKI Jakarta - Konsultan Pengawas Independen Periode Agustus 2025</t>
  </si>
  <si>
    <t>Laporan Bulanan Agustus 2025</t>
  </si>
  <si>
    <t>Surat Pengantar Revisi Laporan Bulanan Proyek Bundling SPAM DKI Jakarta - Konsultan Pengawas Independen Periode Juni 2025</t>
  </si>
  <si>
    <t>Laporan Bulanan Juni 2025</t>
  </si>
  <si>
    <t>Dibalas ABJ/DIR/EKS/11.25/1019</t>
  </si>
  <si>
    <t>Dibalas ABJ/DIR/EKS/11.25/1023</t>
  </si>
  <si>
    <t>Dibalas ABJ/DIR/EKS/12.25/1065</t>
  </si>
  <si>
    <t>Dibalas ABJ/DIR/EKS/12.25/1078</t>
  </si>
  <si>
    <t>Dibalas ABJ/DIR/EKS/12.25/1064</t>
  </si>
  <si>
    <t>Dibalas ABJ/DIR/EKS/12.25/1066</t>
  </si>
  <si>
    <t>Tanggapan Atas Surat PAM JAYA No. e-59905/KU.01.18 Tanggal 2 September 2025</t>
  </si>
  <si>
    <t>Dibalas ABJ/DIR/EKS/11.25/0990</t>
  </si>
  <si>
    <t>Dibalas ABJ/DIR/EKS/11.25/0992</t>
  </si>
  <si>
    <t>Dibalas ABJ/DIR/EKS/11.25/0991</t>
  </si>
  <si>
    <t>ABJ/DIR/EKS/12.25/1079</t>
  </si>
  <si>
    <t>ABJ/DIR/EKS/12.25/1080</t>
  </si>
  <si>
    <t>ABJ/DIR/EKS/12.25/1081</t>
  </si>
  <si>
    <t>ABJ/DIR/EKS/12.25/1082</t>
  </si>
  <si>
    <t>ABJ/DIR/EKS/12.25/1083</t>
  </si>
  <si>
    <t>ABJ/DIR/EKS/12.25/1084</t>
  </si>
  <si>
    <t>ABJ/DIR/EKS/12.25/1085</t>
  </si>
  <si>
    <t>ABJ/DIR/EKS/12.25/1086</t>
  </si>
  <si>
    <t>ABJ/DIR/EKS/12.25/1087</t>
  </si>
  <si>
    <t>ABJ/DIR/EKS/12.25/1088</t>
  </si>
  <si>
    <t>ABJ/DIR/EKS/12.25/1089</t>
  </si>
  <si>
    <t>ABJ/DIR/EKS/12.25/1090</t>
  </si>
  <si>
    <t>ABJ/DIR/EKS/12.25/1091</t>
  </si>
  <si>
    <t>ABJ/DIR/EKS/12.25/1092</t>
  </si>
  <si>
    <t>ABJ/DIR/EKS/12.25/1093</t>
  </si>
  <si>
    <t>ABJ/DIR/EKS/12.25/1094</t>
  </si>
  <si>
    <t>ABJ/DIR/EKS/12.25/1095</t>
  </si>
  <si>
    <t>ABJ/DIR/EKS/12.25/1096</t>
  </si>
  <si>
    <t>ABJ/DIR/EKS/12.25/1097</t>
  </si>
  <si>
    <t>ABJ/DIR/EKS/12.25/1098</t>
  </si>
  <si>
    <t>ABJ/DIR/EKS/12.25/1099</t>
  </si>
  <si>
    <t>ABJ/DIR/EKS/12.25/1100</t>
  </si>
  <si>
    <t>ABJ/DIR/EKS/12.25/1101</t>
  </si>
  <si>
    <t>ABJ/DIR/EKS/12.25/1102</t>
  </si>
  <si>
    <t>ABJ/DIR/EKS/12.25/1103</t>
  </si>
  <si>
    <t>ABJ/DIR/EKS/12.25/1104</t>
  </si>
  <si>
    <t>ABJ/DIR/EKS/12.25/1105</t>
  </si>
  <si>
    <t>ABJ/DIR/EKS/12.25/1106</t>
  </si>
  <si>
    <t>ABJ/DIR/EKS/12.25/1107</t>
  </si>
  <si>
    <t>ABJ/DIR/EKS/12.25/1108</t>
  </si>
  <si>
    <t>ABJ/DIR/EKS/12.25/1109</t>
  </si>
  <si>
    <t>ABJ/DIR/EKS/12.25/1110</t>
  </si>
  <si>
    <t>ABJ/DIR/EKS/12.25/1111</t>
  </si>
  <si>
    <t>ABJ/DIR/SCM/12.25/1112</t>
  </si>
  <si>
    <t>ABJ/DIR/EKS/12.25/1113</t>
  </si>
  <si>
    <t>ABJ/DIR/EKS/12.25/1114</t>
  </si>
  <si>
    <t>ABJ/DIR/EKS/12.25/1115</t>
  </si>
  <si>
    <t>ABJ/DIR/EKS/12.25/1116</t>
  </si>
  <si>
    <t>ABJ/DIR/EKS/12.25/1117</t>
  </si>
  <si>
    <t>ABJ/DIR/EKS/12.25/1118</t>
  </si>
  <si>
    <t>ABJ/DIR/EKS/12.25/1119</t>
  </si>
  <si>
    <t>ABJ/DIR/EKS/12.25/1120</t>
  </si>
  <si>
    <t>ABJ/DIR/EKS/12.25/1121</t>
  </si>
  <si>
    <t>ABJ/DIR/SCM/12.25/1122</t>
  </si>
  <si>
    <t>ABJ/DIR/EKS/12.25/1123</t>
  </si>
  <si>
    <t>ABJ/DIR/EKS/12.25/1124</t>
  </si>
  <si>
    <t>ABJ/DIR/EKS/12.25/1125</t>
  </si>
  <si>
    <t>ABJ/DIR/EKS/12.25/1126</t>
  </si>
  <si>
    <t>ABJ/DIR/EKS/12.25/1127</t>
  </si>
  <si>
    <t>ABJ/DIR/EKS/12.25/1128</t>
  </si>
  <si>
    <t>ABJ/DIR/EKS/12.25/1129</t>
  </si>
  <si>
    <t>ABJ/DIR/EKS/12.25/1130</t>
  </si>
  <si>
    <t>ABJ/DIR/EKS/12.25/1131</t>
  </si>
  <si>
    <t>ABJ/DIR/EKS/12.25/1132</t>
  </si>
  <si>
    <t>ABJ/DIR/EKS/12.25/1133</t>
  </si>
  <si>
    <t>ABJ/DIR/EKS/12.25/1134</t>
  </si>
  <si>
    <t>Undangan Uji Komisioning SPAM Jatiluhur Hilir – JDU JDB JDL PC Master Meter Misyanto</t>
  </si>
  <si>
    <t>Manager PT PLN (Persero) UP3 / Area Pondok Kopi</t>
  </si>
  <si>
    <t>Permohonan Pemadaman Gardu PL4</t>
  </si>
  <si>
    <t>PMO Cyclicala</t>
  </si>
  <si>
    <t>Penyampaian Informasi Kondisi Perizinan pada Proyek SPAM Karian Serpong Hilir – Trunk Main Pesanggrahan</t>
  </si>
  <si>
    <t>DED dan RAB Perluasan Jaringan Untuk Proyek Tambahan Infill Ad hoc  Pesanggrahan Tahap 1 SPAM Karian Serpong Hilir</t>
  </si>
  <si>
    <t>DED dan RAB Perluasan Jaringan Untuk 7 Lokasi Infill Ad hoc Sambungan Baru Proyek SPAM Jatiluhur Hilir dan SPAM Buaran 3 Hilir</t>
  </si>
  <si>
    <t>Pembaharuan DED dan RAB Untuk 12 Lokasi Proyek SPAM Jatiluhur Hilir dan SPAM Karian Serpong Hilir</t>
  </si>
  <si>
    <t>Perubahan Kode Proyek Program B020 Tahap Pertama SPAM Karian Serpong Hilir</t>
  </si>
  <si>
    <t>Instruksi Pengamanan Pekerjaan dan Implementasi K3L selama Nataru 2026</t>
  </si>
  <si>
    <t>Penyampaian Laporan Penyelesaian Uji Komisioning Project Greenfield - SPAM Buaran 3 Hilir PC 154 EZ 2</t>
  </si>
  <si>
    <t>Permohonan Pembaruan Siaran Pers (Press Release) Pekerjaan TMPS-08</t>
  </si>
  <si>
    <t>Permohonan Dispensasi Kendaraan Angkutan Bahan Kimia Selama Periode Nataru 2025</t>
  </si>
  <si>
    <t>Pembaharuan RAB Untuk 2 Lokasi Proyek SPAM Jatiluhur Hilir dan SPAM Karian Serpong Hilir</t>
  </si>
  <si>
    <t>Penyampaian Laporan Penyelesaian Uji Komisioning Project Greenfield – SPAM Jatiluhur Hilir Program  PC 049 Cluster Amare Living</t>
  </si>
  <si>
    <t xml:space="preserve">Muhrojin </t>
  </si>
  <si>
    <t>Penyampaian Laporan Penyelesaian Uji Komisioning Project Greenfield – SPAM Jatiluhur Hilir Program  Reservoir Kebon Kosong 200 m3</t>
  </si>
  <si>
    <t>Permohonan Penghapusan Lampiran 6 Step In dalam Persyaratan Lebih Lanjut</t>
  </si>
  <si>
    <t>Penyampaian Laporan Penyelesaian Uji Komisioning Project Greenfield – SPAM Buaran 3 Hilir Program PC 152 EZ 1, PC 152 EZ 2,PC 152 EZ 2.1 dan PC 159 EZ 5</t>
  </si>
  <si>
    <t>Pemberitahuan Uji Komisioning SPAM Karian Serpong Hilir – Trunk Main Pesanggrahan TMPS-02 A</t>
  </si>
  <si>
    <t>Usulan Perhitungan Proporsional Tagihan KBA Pertama (2025)</t>
  </si>
  <si>
    <t>Laporan Pelaksanaan Knowledge Transfer Fasilitas Distribusi Baru – TOK Oktober 2025</t>
  </si>
  <si>
    <t>Penyampaian Laporan Penyelesaian Uji Komisioning Project Greenfield - SPAM Buaran 3 Hilir PC 154 EZ 4 dan PC 159 EZ 6</t>
  </si>
  <si>
    <t>Surat Peringatan Terkait Insiden kebakaran di area WTP Pulogadung</t>
  </si>
  <si>
    <t>Agus Y</t>
  </si>
  <si>
    <t>Tindak Lanjut Informasi Pekerjaan Program Infill Adhoc SPAM Karian Serpong Hilir PT. Artha Cipta Hutama</t>
  </si>
  <si>
    <t>Penyampaian Informasi Kondisi Perizinan pada Proyek SPAM Hilir</t>
  </si>
  <si>
    <t>Penyampaian Laporan Penyelesaian Uji Komisioning Project Greenfield – SPAM Karian Hilir Program Trunkmain Jalur S02A</t>
  </si>
  <si>
    <t>Permohonan Pengambilan Air dari DCR 5 SPAM Karian Hilir Paket Trunk Main S01</t>
  </si>
  <si>
    <t>Penyampaian Laporan Penyelesaian Uji Komisioning Project Greenfield – SPAM Jatiluhur Hilir Program  Master Meter Misyanto</t>
  </si>
  <si>
    <t>Undangan Uji Komisioning SPAM Jatiluhur Hilir – Koneksi BV Slamet Riyadi DN400</t>
  </si>
  <si>
    <t>PT Intiland</t>
  </si>
  <si>
    <t>Permohonan Perpanjangan Waktu Izin Penutupan Akses Jalan Sementara</t>
  </si>
  <si>
    <t xml:space="preserve">Pengiriman ke-1 Revisi DED Cyclical 2026 </t>
  </si>
  <si>
    <t>Permohonan Bantuan Pendampingan Sosialisasi Pekerjaan Pemasangan Pipa Air Minum langsung ke tingkat RW/RT</t>
  </si>
  <si>
    <t>DED dan RAB Perluasan Jaringan Untuk Infill Ad hoc  Gang Sumur dan Gang Sumur Reinforcement Proyek SPAM Karian Serpong Hilir</t>
  </si>
  <si>
    <t xml:space="preserve">Gangguan Listrik PLN di IPA Buaran 1 dan 2 Pada Tanggal 21 Desember 2025 </t>
  </si>
  <si>
    <t>PT. Tira Sukses Perkasa</t>
  </si>
  <si>
    <t>Pengadaan Air Galon ABJ  Periode 01 Januari 2026 - 31 Desember 2026 (SPH)</t>
  </si>
  <si>
    <t>Pemasangan Ramset Program Master Meter Binton</t>
  </si>
  <si>
    <t>Garansi Elektormagnetik Flow Meter Boundary Valve Slamet Riyadi</t>
  </si>
  <si>
    <t xml:space="preserve">Dinas Perhubungan </t>
  </si>
  <si>
    <t>Permohonan Perpanjangan Press Release Rekayasa Lalu Lintas Pekerjaan Pemasangan Pipa Proyek SPAM Buaran 3 Paket P6</t>
  </si>
  <si>
    <t>Permohonan Penerbitan Update Press Release Rekayasa Lalu Lintas Pekerjaan Pemasangan Pipa Proyek SPAM Buaran 3 Paket P12</t>
  </si>
  <si>
    <t>Penyampaian Laporan Penyelesaian Uji Komisioning Project Greenfield – SPAM Jatiluhur Hilir Program Koneksi Bv Slamet Riyadi</t>
  </si>
  <si>
    <t>PMO Infil</t>
  </si>
  <si>
    <t>Informasi Perkembangan Dokumen Persyaratan Penyelesaian Pekerjaan (DPPP) Program Rehabilitasi Tahun 2025</t>
  </si>
  <si>
    <t xml:space="preserve">SPAM Buaran III Hulu – Penyelesaian Pekerjaan Pembangunan Sarana Penunjang </t>
  </si>
  <si>
    <t>A.Yudi</t>
  </si>
  <si>
    <t xml:space="preserve">Permohonan Diskusi dan Perkenalan </t>
  </si>
  <si>
    <t>Pengiriman Jadwal Calender Of Event  Program Rehabilitasi Tahun 2026</t>
  </si>
  <si>
    <t>SPH  Jasa Maintenance AC ABJ</t>
  </si>
  <si>
    <t>Kelurahan Kramat Jati</t>
  </si>
  <si>
    <t>Penyampaian Informasi Jadwal Pelaksanaan Pekerjaan Pemasangan Pipa &amp; Permohonan Pendampingan Sosialisasi Langsung dengan RW/RT/Warga dan Para Pihak terkait</t>
  </si>
  <si>
    <t>Permintaan Arahan PAM JAYA Atas Usulan Metode Pelaksanaan Sambungan Langsung Tahun 2026</t>
  </si>
  <si>
    <t>PMO SR</t>
  </si>
  <si>
    <t>Tanggapan Atas Surat PAM JAYA No. e-69890/PS.04.01 perihal Penyampaian Hasil Inspeksi Aset dan Peralatan di IPA Pulogadung Tanggal 19 November 2025</t>
  </si>
  <si>
    <t>Penyampaian Laporan Penyelesaian Uji Komisioning Project Greenfield - SPAM Karian Serpong Hilir Arman, Puspa, Porto</t>
  </si>
  <si>
    <t>Usulan Prosedur dan Form Terkait Peristiwa Modifikasi</t>
  </si>
  <si>
    <t>Permintaan Bekerja pada Tanggal 2 Januari 2026</t>
  </si>
  <si>
    <t xml:space="preserve">Permintaan Pemeriksaan Dokumen Persyaratan Serah Terima Program Rehabilitasi Tahun 2025 </t>
  </si>
  <si>
    <t>Untuk surat backdate</t>
  </si>
  <si>
    <t>Penyampaian Informasi Perkembangan Perizinan Proyek Greenfield – Infill SPAM Hilir TOK April 2026</t>
  </si>
  <si>
    <t>Penyampaian Informasi Cancel Paket Proyek – Infill TOK April 2026</t>
  </si>
  <si>
    <t>Penyampaian Informasi Perkembangan Perizinan Proyek Greenfield Non Master Schedule – SPAM Hilir TOK April 2026</t>
  </si>
  <si>
    <t>119/SCI-KPI/XII/2025</t>
  </si>
  <si>
    <t>122/SCI-KPI/XII/2025</t>
  </si>
  <si>
    <t>124/SCI-KPI/XII/2025</t>
  </si>
  <si>
    <t>1964/S/DIR/BPM-ABJ/XII/2025</t>
  </si>
  <si>
    <t>123/SCI-KPI/XII/2025</t>
  </si>
  <si>
    <t>126/SCI-KPI/XII/2025</t>
  </si>
  <si>
    <t>129/SCI-KPI/XII/2025</t>
  </si>
  <si>
    <t>130/SCI-KPI/XII/2025</t>
  </si>
  <si>
    <t>128/SCI-KPI/XII/2025</t>
  </si>
  <si>
    <t>e-69891.TK.03.04</t>
  </si>
  <si>
    <t>e-69889/PP.00.02</t>
  </si>
  <si>
    <t>e-69890/PS.04.01</t>
  </si>
  <si>
    <t>132/SCI-KPI/XII/2025</t>
  </si>
  <si>
    <t>131/SCI-KPI/XII/2025</t>
  </si>
  <si>
    <t>125/SCI-KPI/XII/2025</t>
  </si>
  <si>
    <t>133/SCI-KPI/XII/2025</t>
  </si>
  <si>
    <t>135/SCI-KPI/XII/2025</t>
  </si>
  <si>
    <t>136/SCI-KPI/XII/2025</t>
  </si>
  <si>
    <t>Hasil Verifikasi KPI atas Dokumen Persyaratan Penyelesaian Pekerjaan Untuk SPAM Jatiluhur Hilir Program S001 Ampera Raya – Proyek Greenfield TOK 5 April 2025</t>
  </si>
  <si>
    <t>Verifikasi terhadap program Ampera Raya dinyatakan sesuai</t>
  </si>
  <si>
    <t>Tanggapan atas Surat PT Air Bersih Jakarta No. ABJ/DIR/EKS/12.25/1072 Tentang Penyampaian Laporan Penyelesaian Uji Komisioning Project Greenfield - SPAM Karian Serpong Hilir Program B014 PT Pacific Ixintraco</t>
  </si>
  <si>
    <t>Verifikasi terhadap program B014 PT Pacific Ixintraco dinyatakan sesuai</t>
  </si>
  <si>
    <t>Tanggapan atas Surat PT Air Bersih Jakarta No.  ABJ/DIR/EKS/12.25/1087 Tentang Penyampaian Laporan Penyelesaian Uji Komisioning Project Greenfield - SPAM Buaran 3 Hilir Program PC 154 EZ 2</t>
  </si>
  <si>
    <t>Verifikasi terhadap program PC 154 EZ 2 dinyatakan sesuai</t>
  </si>
  <si>
    <t>Penyelesaian dan Pengurangan Tenaga Pengamanan di Proyek Buaran 3 Hulu</t>
  </si>
  <si>
    <t>Penyesuaian kondisi penyelesaian project - pengurangan jumlah personel lokasi WTP</t>
  </si>
  <si>
    <t>PMO B3 Hulu</t>
  </si>
  <si>
    <t>Laporan Hasil Verifikasi KPI atas Dokumen Persyaratan Penyelesaian Pekerjaan (DP3) Greenfield</t>
  </si>
  <si>
    <t>Surat hasil verifikasi KPI terhadap program Kamal, Semanan, Intisari</t>
  </si>
  <si>
    <t>Tanggapan atas Surat PT Air Bersih Jakarta No. ABJ/DIR/EKS/12.25/1094 Tentang Penyampaian Laporan Penyelesaian Uji Komisioning Project Greenfield - SPAM Buaran 3 Hilir Program PC 152 EZ 1, PC 152 EZ 2, PC 152 EZ 2.1 Dan PC 159 EZ 5</t>
  </si>
  <si>
    <t>Tanggapan atas Surat PT Air Bersih Jakarta No. ABJ/DIR/EKS/12.25/1098 Tentang Penyampaian Laporan Penyelesaian Uji Komisioning Project Greenfield - SPAM Buaran 3 Hilir Program PC 154 EZ 4 dan PC 159 EZ 6</t>
  </si>
  <si>
    <t>Tanggapan atas Surat PT Air Bersih Jakarta No.  ABJ/DIR/EKS/12.25/1092 perihal Penyampaian Laporan Penyelesaian Uji Komisioning Project Greenfield – SPAM Jatiluhur Hilir Program Reservoir Kebon Kosong 200 m3</t>
  </si>
  <si>
    <t>Pemberitahuan Libur Nasional dan Cuti Bersama</t>
  </si>
  <si>
    <t>Pemberitahuan hari libur KPI SCI pada konsinyering Cyclical 2025</t>
  </si>
  <si>
    <t>Pemenuhan Dokumen Monitoring Risk Register ABJ Periode Sept s.d. Nov 2025, Risk Register TOK 5 April 2026, Risk Register Brownfield 2026 dan Risk Register NC 2026</t>
  </si>
  <si>
    <t>1. Menyampaikan monitoring risiko September - November 2025 (due date 24 Desember 2025)
2. Menyampaikan pemenuhan risk register TOK 5 April (due date 5 Januari 2026)
3. Menyampaikan pemenuhan risk register Brownfield 2026 (due date 31 Januari 2026)
4. Menyampaikan pemenuhan risk register SL (due date 31 Januari 2026)</t>
  </si>
  <si>
    <t>Pemutakhiran Desain Akhir JDU JDB JDL dan SL Proyek Greenfield Regional Barat, Selatan, dan Utara</t>
  </si>
  <si>
    <t>PAM JAYA meminta untuk dilakukan survey disertai dengan penyelarasan desain akhir</t>
  </si>
  <si>
    <t>Penyampaian Hasil Inspeksi Aset dan Peralatan di IPA Pulogadung Tanggal 19 November 2025</t>
  </si>
  <si>
    <t>ABJ untuk menyampaikan perbaikan selambatnya 14 hari kalender sejak surat diterima</t>
  </si>
  <si>
    <t>Tanggapan atas Surat PT Air Bersih Jakarta No. ABJ/DIR/EKS/12.25/1105 perihal Penyampaian Laporan Penyelesaian Uji Komisioning Project Greenfield – SPAM Jatiluhur Hilir Program Master Meter Misyanto</t>
  </si>
  <si>
    <t>Dapat dilanjutkan ke MC100</t>
  </si>
  <si>
    <t>Tanggapan atas Surat PT Air Bersih Jakarta No. ABJ/DIR/EKS/12.25/1091 perihal Penyampaian Laporan Penyelesaian Uji Komisioning Project Greenfield – SPAM Jatiluhur Hilir Program PC 049 Cluster Amare Living</t>
  </si>
  <si>
    <t>Tanggapan atas Surat PT Air Bersih Jakarta No. ABJ/DIR/EKS/12.25/1036 Perihal Pengiriman Desain, BOQ dan Estimasi Biaya Ruang Sekretariat Bersama Project Bundling di Gedung CLC IPA Buaran</t>
  </si>
  <si>
    <t>Agar dilampirkan pengantar atas desain akhir dan RAB</t>
  </si>
  <si>
    <t>Sekretariat Bersama</t>
  </si>
  <si>
    <t>Tanggapan atas Surat PT Air Bersih Jakarta No. ABJ/DIR/EKS/12.25/1103 Tentang Penyampaian Laporan Penyelesaian Uji Komisioning Project Greenfield - SPAM Karian Serpong Hilir Program Trunkmain Jalur S02A</t>
  </si>
  <si>
    <t>Tanggapan atas Surat PT Air Bersih Jakarta No.  ABJ/DIR/EKS/12.25/1117 perihal Penyampaian Laporan Penyelesaian Uji Komisioning Project Greenfield – SPAM Jatiluhur Hilir Program Koneksi BV Slamet Riyadi</t>
  </si>
  <si>
    <t>Surat Pengantar Laporan Bulanan Proyek Bundling SPAM DKI Jakarta - Konsultan Pengawas Independen Periode November 2025</t>
  </si>
  <si>
    <t>Laporan KPI SCI Periode November 2025</t>
  </si>
  <si>
    <t>ABJ/DIR/EKS/01.26/0001</t>
  </si>
  <si>
    <t>ABJ/DIR/EKS/01.26/0002</t>
  </si>
  <si>
    <t>ABJ/DIR/EKS/01.26/0003</t>
  </si>
  <si>
    <t>ABJ/DIR/EKS/01.26/0004</t>
  </si>
  <si>
    <t>ABJ/DIR/EKS/01.26/0009</t>
  </si>
  <si>
    <t>ABJ/DIR/EKS/01.26/0010</t>
  </si>
  <si>
    <t>ABJ/DIR/EKS/01.26/0011</t>
  </si>
  <si>
    <t>ABJ/DIR/EKS/01.26/0012</t>
  </si>
  <si>
    <t>ABJ/DIR/EKS/01.26/0013</t>
  </si>
  <si>
    <t>ABJ/DIR/EKS/01.26/0014</t>
  </si>
  <si>
    <t>ABJ/DIR/EKS/01.26/0015</t>
  </si>
  <si>
    <t>ABJ/DIR/EKS/01.26/0016</t>
  </si>
  <si>
    <t>ABJ/DIR/EKS/01.26/0017</t>
  </si>
  <si>
    <t>ABJ/DIR/EKS/01.26/0018</t>
  </si>
  <si>
    <t>0001/AAJ/EKS//I/2026</t>
  </si>
  <si>
    <t>ABJ/DIR/EKS/01.26/0019</t>
  </si>
  <si>
    <t>ABJ/DIR/EKS/01.26/0020</t>
  </si>
  <si>
    <t>ABJ/DIR/EKS/01.26/0021</t>
  </si>
  <si>
    <t>ABJ/DIR/EKS/01.26/0022</t>
  </si>
  <si>
    <t>ABJ/DIR/EKS/01.26/0023</t>
  </si>
  <si>
    <t>ABJ/DIR/EKS/01.26/0024</t>
  </si>
  <si>
    <t>ABJ/DIR/EKS/01.26/0025</t>
  </si>
  <si>
    <t>ABJ/DIR/EKS/01.26/0026</t>
  </si>
  <si>
    <t>ABJ/DIR/EKS/01.26/0027</t>
  </si>
  <si>
    <t>ABJ/DIR/EKS/01.26/0028</t>
  </si>
  <si>
    <t>ABJ/DIR/EKS/01.26/0029</t>
  </si>
  <si>
    <t>ABJ/DIR/EKS/01.26/0030</t>
  </si>
  <si>
    <t>ABJ/DIR/EKS/01.26/0031</t>
  </si>
  <si>
    <t>ABJ/DIR/EKS/01.26/0033</t>
  </si>
  <si>
    <t>ABJ/DIR/EKS/01.26/0034</t>
  </si>
  <si>
    <t>ABJ/DIR/EKS/01.26/0035</t>
  </si>
  <si>
    <t>ABJ/DIR/EKS/01.26/0036</t>
  </si>
  <si>
    <t>ABJ/DIR/EKS/01.26/0037</t>
  </si>
  <si>
    <t>ABJ/DIR/EKS/01.26/0038</t>
  </si>
  <si>
    <t>ABJ/DIR/EKS/01.26/0039</t>
  </si>
  <si>
    <t>ABJ/DIR/EKS/01.26/0040</t>
  </si>
  <si>
    <t>ABJ/DIR/EKS/01.26/0041</t>
  </si>
  <si>
    <t>ABJ/DIR/EKS/01.26/0042</t>
  </si>
  <si>
    <t>ABJ/DIR/EKS/01.26/0043</t>
  </si>
  <si>
    <t>ABJ/DIR/EKS/01.26/0044</t>
  </si>
  <si>
    <t>ABJ/DIR/EKS/01.26/0045</t>
  </si>
  <si>
    <t>ABJ/DIR/EKS/01.26/0046</t>
  </si>
  <si>
    <t>ABJ/DIR/EKS/01.26/0047</t>
  </si>
  <si>
    <t>ABJ/DIR/EKS/01.26/0048</t>
  </si>
  <si>
    <t>ABJ/DIR/EKS/01.26/0049</t>
  </si>
  <si>
    <t>ABJ/DIR/EKS/01.26/0050</t>
  </si>
  <si>
    <t>ABJ/DIR/EKS/01.26/0051</t>
  </si>
  <si>
    <t>ABJ/DIR/EKS/01.26/0052</t>
  </si>
  <si>
    <t>ABJ/DIR/EKS/01.26/0053</t>
  </si>
  <si>
    <t>ABJ/DIR/EKS/01.26/0054</t>
  </si>
  <si>
    <t>ABJ/DIR/EKS/01.26/0055</t>
  </si>
  <si>
    <t>ABJ/DIR/EKS/01.26/0056</t>
  </si>
  <si>
    <t>ABJ/DIR/EKS/01.26/0057</t>
  </si>
  <si>
    <t>ABJ/DIR/EKS/01.26/0058</t>
  </si>
  <si>
    <t>ABJ/DIR/EKS/01.26/0059</t>
  </si>
  <si>
    <t>Usulan Diskusi Mengenai Konsultan Independen atas Perhitungan Tagihan KBA</t>
  </si>
  <si>
    <t xml:space="preserve">Penyampaian Progres Penyelesaian Pekerjaan Program TOK 5 Oktober 2025  </t>
  </si>
  <si>
    <t>Pemasangan Pipa Ramset Pada Program Master Meter Binton</t>
  </si>
  <si>
    <t>Permintaan Laporan Verifikasi KPI atas Program Rehabilitasi Proyek Greenfield (IPA Buaran III)</t>
  </si>
  <si>
    <t>Lurah Rawamangun</t>
  </si>
  <si>
    <t>Surat Pemberitahuan</t>
  </si>
  <si>
    <t>Tagihan Air Curah Perjanjian Brownfield – Periode Desember 2025</t>
  </si>
  <si>
    <t>Tagihan Air Curah Perjanjian Greenfield - Periode Desember 2025</t>
  </si>
  <si>
    <t>Pembaharuan Informasi Dokumen Persyaratan Penyelesaian Pekerjaan Fasilitas Distribusi Baru Paket Kedua TOK Oktober 2025</t>
  </si>
  <si>
    <t>Laporan Bulanan Kualitas Air Baku dan Air Curah Periode Desember 2025</t>
  </si>
  <si>
    <t>Direktur Jenderal Administrasi Hukum Umum cq. Direktur Badan Usaha Kementerian Hukum</t>
  </si>
  <si>
    <t>Permohonan Perbaikan Data Email dan Nomor Telepon PT AIR BERSIH JAKARTA</t>
  </si>
  <si>
    <t>Legal - Moya</t>
  </si>
  <si>
    <t xml:space="preserve">Angelina </t>
  </si>
  <si>
    <t>Bank OCBC NISP, Tbk - Agency &amp; Trust Services</t>
  </si>
  <si>
    <t>PT Bank Central Asia Tbk</t>
  </si>
  <si>
    <t>Permohonan Penghapusan Lampiran 6 Step-In dalam Persyaratan Lebih Lanjut</t>
  </si>
  <si>
    <t>Permohonan Pemangkasan Pohon dan Penggunaan Area Jalur Hijau</t>
  </si>
  <si>
    <t>Undangan Uji Komisioning SPAM Jatiluhur Hilir – JDU JDB JDL PC 068 Sukapura Barat</t>
  </si>
  <si>
    <t>Undangan Uji Komisioning SPAM Jatiluhur Hilir – JDU JDB JDL PC 078 Jl. Perjuangan</t>
  </si>
  <si>
    <t>Undangan Uji Komisioning SPAM Jatiluhur Hilir – JDU JDB JDL PC 078 Gg Bougenville RT.05 (Tanah Merah),Gg Mawar 3, Gg Anggrek, Gg Teratai, Gg Dahlia</t>
  </si>
  <si>
    <t>Kepala Balai Besar Wilayah Sungai Ciliwung – Cisadane Direktorat Jenderal Sumber Daya Air</t>
  </si>
  <si>
    <t>Permohonan Data Terkait Rencana Pembangunan Jembatan Pipa Koneksi BV</t>
  </si>
  <si>
    <t>Pembaharuan RAB Untuk Tambahan Proyek Pipa SPAM Karian Serpong Hilir Offtake Daan Mogot – Pemasangan EFM dan RTU</t>
  </si>
  <si>
    <t>Permintaan Pembayaran Tagihan KBA Proyek Greenfield TOK April Oktober</t>
  </si>
  <si>
    <t>Undangan Uji Komisioning SPAM Jatiluhur Hilir – JDU JDB JDL PC 076 Gg Batagor</t>
  </si>
  <si>
    <t>Undangan Uji Komisioning SPAM Jatiluhur Hilir – JDU JDB JDL PC 071 Gereja Tugu Raya</t>
  </si>
  <si>
    <t>Jadwal Pelaksanaan, Shop Drawing, dan Justifikasi Teknis Perubahan Metode Kerja untuk SPAM Buaran Hilir Paket P06, P11, dan P12</t>
  </si>
  <si>
    <t>Undangan Uji Komisioning SPAM Jatiluhur Hilir – JDU JDB JDL PC 068 Jl. Rawa Indah</t>
  </si>
  <si>
    <t>Undangan Uji Komisioning SPAM Jatiluhur Hilir – JDU JDB JDL PC 054 Cahya</t>
  </si>
  <si>
    <t>Undangan Uji Komisioning SPAM Jatiluhur Hilir – JDU JDB JDL PC 054 Oran Danarsio</t>
  </si>
  <si>
    <t>Permintaan Pengembalian Dana Cadangan Terkait Proyek Brownfield</t>
  </si>
  <si>
    <t>Permohonan Pemakaian Air PAM JAYA untuk hydrotest seq 5,6,7 &amp; 8 Proyek SPAM Pesanggrahan (Paket TMPSG Jalur 01)</t>
  </si>
  <si>
    <t>Permintaan Target Kesepakatan Mengenai Alur Proses Penyelesaian Sambungan Langsung</t>
  </si>
  <si>
    <t>Usulan Penyederhanaan Workflow Desain Akhir, Proposal Modifikasi, dan Closing melalui BIM</t>
  </si>
  <si>
    <t>Surat Teguran Atas Pelaksanaan Tugas Konsultan Manajemen Konstruksi</t>
  </si>
  <si>
    <t>Tanggapan atas Surat PAM JAYA No. e-70776/PP.01.04 Perihal Sanksi Denda atas Kegagalan Kinerja Periode Bulan November 2025</t>
  </si>
  <si>
    <t>Pembaharuan DED dan RAB Proyek SPAM Ciliwung Hilir – Tahap Kedua</t>
  </si>
  <si>
    <t>Kelurahan Pesanggrahan</t>
  </si>
  <si>
    <t>Pemberitahuan Kegiatan Pekerjaan Galian Pipa di wilayah Kelurahan Pesanggrahan</t>
  </si>
  <si>
    <t>Penyampaian Laporan Penyelesaian Uji Komisioning Project Greenfield – SPAM Jatiluhur Hilir 9 Program</t>
  </si>
  <si>
    <t>Percepatan Peningkatan Cakupan Layanan Air Minum melalui Sambungan Langsung DKI Jakarta</t>
  </si>
  <si>
    <t>Komandan Batalyon Arhanud 10/ABC</t>
  </si>
  <si>
    <t>Pemberitahuan Kegiatan Pekerjaan Galian Pipa di wilayah Batalyon Arhanud 10/ABC</t>
  </si>
  <si>
    <t>Badan Pengelola Perumahan Cirendeu Permai</t>
  </si>
  <si>
    <t>Permohonan ijin akses jalan menuju Reservoir DCR 5</t>
  </si>
  <si>
    <t>Tanggapan atas Surat PAM JAYA No. e-70215/PS.00.04 Perihal Permintaan Bukti Penyimpanan Dokumen</t>
  </si>
  <si>
    <t>Penundaan Pelaksanaan Proyek Pembangunan Pipa A4 Marunda</t>
  </si>
  <si>
    <t>Nurul s</t>
  </si>
  <si>
    <t>Penyampaian Informasi Pembatalan Program Flow Meter Air Baku (Program Cyclical tahun 2026)</t>
  </si>
  <si>
    <t>Tanggapan Surat PAM JAYA No e-67973/PP.00.04 Perihal Biaya Persiapan Proyek Greenfield Tahun 2025-2031</t>
  </si>
  <si>
    <t>Surat Peringatan Akibat Kegagalan Pengawasan BLLS</t>
  </si>
  <si>
    <t>Surat Peringatan Akibat Kegagalan Infratama</t>
  </si>
  <si>
    <t>Pengiriman Tanggapan Atas Hasil Review PAM dan KPI Terhadap Dokumen Desain Akhir Program Rehabilitasi Tahun 2026</t>
  </si>
  <si>
    <t>Undangan Uji Komisioning SPAM Jatiluhur Hilir – JDU JDB JDL PC 049 Cluster Alexandria, PC 054 H.Sutiyo dan PC 054 Rawa Badung RW 07</t>
  </si>
  <si>
    <t>Penyampaian Laporan Pengawasan dan Laporan Perkembangan Proyek Kuartal 4 Tahun 2025</t>
  </si>
  <si>
    <t>Dinas Pertamanan dan Hutan Kota</t>
  </si>
  <si>
    <t>Pernyataan Permohonan Izin Tebang Mendahului &amp; Kesanggupan Penggantian Pohon</t>
  </si>
  <si>
    <t>Penyampaian Biaya Persiapan dan Pembaharuan Nilai Desain Akhir Proyek Greenfield</t>
  </si>
  <si>
    <t>Undangan Uji Komisioning SPAM Buaran III Hilir – JDU JDB JDL PC 161 Anwar Burhanudin</t>
  </si>
  <si>
    <t>Evaluasi Atas Pelaksanaan Fungsi Konsultan MK</t>
  </si>
  <si>
    <t>Permohonan Fasilitasi Surat ke PT Jasamarga Related Business terkait Perpanjangan MoU</t>
  </si>
  <si>
    <t>Hold</t>
  </si>
  <si>
    <t>144/SCI-KPI/I/2026</t>
  </si>
  <si>
    <t>e-70214/PP.00.02</t>
  </si>
  <si>
    <t>e-70215/PS.00.04</t>
  </si>
  <si>
    <t>e-70217/PP.00.02</t>
  </si>
  <si>
    <t>e-70229/PP.00.02</t>
  </si>
  <si>
    <t>e-68122/PP.00.02</t>
  </si>
  <si>
    <t>e-70620/PP.00.02</t>
  </si>
  <si>
    <t>4720/PP.01.03/EKST/XII/2025</t>
  </si>
  <si>
    <t>e-70216/PS.04.03</t>
  </si>
  <si>
    <t>4719/PP.01.02/EKST/XII/2025</t>
  </si>
  <si>
    <t>e-70362/PM.01.00</t>
  </si>
  <si>
    <t>012/S/DIR/BPM-ABJ/I/2026</t>
  </si>
  <si>
    <t>4722/PS.04.03/EKST/XII/2025</t>
  </si>
  <si>
    <t>e-69888/PP.01.05</t>
  </si>
  <si>
    <t>e-70776/PP.01.04</t>
  </si>
  <si>
    <t>e-70749/PP.00.02</t>
  </si>
  <si>
    <t>Tanggapan atas Surat PT Air Bersih Jakarta No. ABJ/DIR/EKS/12.25/1126 Tentang Penyampaian Laporan Penyelesaian Uji Komisioning Project Greenfield - SPAM Karian Serpong Hilir Program Arman, Puspa, Porto</t>
  </si>
  <si>
    <t>Pemutakhiran Desain Akhir JDU JDB JDL dan SL Proyek Greenfield Regional Barat, Selatan, Utara, Pusat</t>
  </si>
  <si>
    <t>PAM JAYA meminta ABJ untuk melakukan survey sesuai lokasi pada surat terlampir</t>
  </si>
  <si>
    <t>Permintaan Bukti Penyimpanan Dokumen</t>
  </si>
  <si>
    <t>PAM JAYA meminta bukti penyimpanan dokumen selambatnya 7 hari sejak surat diterima</t>
  </si>
  <si>
    <t>Percepatan Pelaksanaan Program JDU+JDB+JDL dan Sambungan Langsung di Area Prioritas Regional Utara (Pantai Mutiara, Kp. Muka, Kp. Kerang Hijau Muara Angke)</t>
  </si>
  <si>
    <t>PAM JAYA meminta percepatan pekerjaan dan SL pada lokasi surat terlampir</t>
  </si>
  <si>
    <t>Pemutakhiran Desain Akhir Proyek Greenfield IPA Portable Semanan</t>
  </si>
  <si>
    <t>PAM JAYA meminta untuk dilakukan survei bersama pada lokasi terlampir</t>
  </si>
  <si>
    <t>PAM JAYA meminta untuk dilakukan survei bersama pada lokasi di surat terlampir</t>
  </si>
  <si>
    <t>Pemutakhiran Desain Akhir JDU JDB JDL dan SL Proyek Greenfield Regional Utara dan Selatan</t>
  </si>
  <si>
    <t>Permintaan Pemenuhan Kewajiban Penyelesaian Paket Pekerjaan Kedua Proyek Greenfield pada saat Tanggal Operasi Komersial atau 5 Oktober 2025</t>
  </si>
  <si>
    <t>Informasi project TOK 5 Oktober dan PAM JAYA meminta untuk memenuhi seluruh pekerjaan dan seluruh dokumen</t>
  </si>
  <si>
    <t>Konfirmasi Perpanjangan Polis Asuransi Project Brownfield &amp; Greenfield</t>
  </si>
  <si>
    <t>Konfirmasi rencana perpanjangan polis dalam jangka waktu 3 hari kalender</t>
  </si>
  <si>
    <t>Teguran terhadap Pengawasan Konsultan Pengawas Independen pada Dokumen Amandemen dan Pernyataan kembali Perjanjian Kerjasama Bundling</t>
  </si>
  <si>
    <t>Surat PAM JAYA kepada KPI SCI terkait teguran terhadap pengawasan pekerjaan, HSE, dan dokumentasi bahwa KPI belum optimal dalam peran sebagai Konsultan Pengawas Independen</t>
  </si>
  <si>
    <t>Permohonan Pemasangan Sambungan Langsung Air Minum Perpipaan di area Halim Perdana Kusuma</t>
  </si>
  <si>
    <t>Surat PAM JAYA kepada Komandan Pangkalan TNI AU perihal pemasangan SL di area Halim</t>
  </si>
  <si>
    <t>Penagihan Pekerjaan Sambungan Langsung</t>
  </si>
  <si>
    <t>Konfirmasi pihak ABJ terhadap pengendaan denda terhadap keterlambatan SL</t>
  </si>
  <si>
    <t>Tanggapan Pengiriman Dokumen Desain Akhir Program Rehabilitasi Proyek Brownfield Tahun 2026</t>
  </si>
  <si>
    <t>PAM JAYA meminta ABJ untuk klarifikasi atas desain akhir maksimal 30 hari kerja sejak dokumen ditanggapi PAM/KPI</t>
  </si>
  <si>
    <t>PAM JAYA meminta ABJ untuk menyelesaikan pemenuhan kewajiban perizinan keseluruhan project bundling dan menyampaikan progress perizinan setiap kamis pukul 15.00</t>
  </si>
  <si>
    <t>PMO; Permit</t>
  </si>
  <si>
    <t>Danny L; Rais S</t>
  </si>
  <si>
    <t>Sanksi Denda atas Kegagalan Kinerja Periode Bulan November 2025</t>
  </si>
  <si>
    <t>Denda kegagalan kinerja tekanan IPA Pejompongan 1 (11 November 2025) senilai Rp1.030.742</t>
  </si>
  <si>
    <t>Pemutakhiran Desain Akhir JDU JDB JDL dan SL Proyek Greenfield Corporate Customer Regional Utara dan Selatan</t>
  </si>
  <si>
    <t>PAM JAYA meminta ABJ untuk pemutakhiran DED pada lokasi terlampir</t>
  </si>
  <si>
    <t>Dibalas surat ABJ/DIR/EKS/01.26/0044</t>
  </si>
  <si>
    <t>Dibalas Surat ABJ/DIR/EKS/01.26/0037</t>
  </si>
  <si>
    <t>Dibalas Surat ABJ/DIR/EKS/01.26/0046</t>
  </si>
  <si>
    <t>Dibalas surat ABJ25 - 0048</t>
  </si>
  <si>
    <t>Partial dibalas surat ABJ26 0060</t>
  </si>
  <si>
    <t>Monitoring Surat 2026</t>
  </si>
  <si>
    <t>Dibalas surat ABJ/DIR/EKS/12.25/1125</t>
  </si>
  <si>
    <t>Dibalas surat ABJ/DIR/EKS/11.25/0984</t>
  </si>
  <si>
    <t>Proposal Modifikasi</t>
  </si>
  <si>
    <t>Kendala Proyek</t>
  </si>
  <si>
    <t>Menjadi surat No ABJ25 0697</t>
  </si>
  <si>
    <t>Laporan Keuangan</t>
  </si>
  <si>
    <r>
      <t xml:space="preserve">Jumlah </t>
    </r>
    <r>
      <rPr>
        <b/>
        <sz val="10"/>
        <color theme="1"/>
        <rFont val="Poppins"/>
      </rPr>
      <t>surat masuk</t>
    </r>
    <r>
      <rPr>
        <sz val="10"/>
        <color theme="1"/>
        <rFont val="Poppins"/>
      </rPr>
      <t xml:space="preserve"> berdasarkan Durasi Keterlambatan</t>
    </r>
  </si>
  <si>
    <t>PIC Surat Keluar 2026</t>
  </si>
  <si>
    <t>153/SCI-KPI/I/2026</t>
  </si>
  <si>
    <t>016/Dir/Ity/I/2026</t>
  </si>
  <si>
    <t>156/SCI-KPI/I/2026</t>
  </si>
  <si>
    <t>e-71304/PP.00.02</t>
  </si>
  <si>
    <t>e-71127/PP.00.06</t>
  </si>
  <si>
    <t>e-71126/PP.01.02</t>
  </si>
  <si>
    <t>e-71125/PP.01.02</t>
  </si>
  <si>
    <t>Surat Peringatan Akibat Kegagalan Perencanaan Oleh Infratama</t>
  </si>
  <si>
    <t>Penyampaian bahwa kegagalan disebabkan keterbatasan data eksisting</t>
  </si>
  <si>
    <t>Tanggapan atas Surat PT Air Bersih Jakarta No. ABJ/DIR/EKS/01.26/0064 Perihal Penyampaian Laporan Penyelesaian Uji Komisioning Project Greenfield – SPAM Jatiluhur Hilir 2 Program</t>
  </si>
  <si>
    <t>Pemutakhiran Desain Akhir JDU JDB JDL dan SL Proyek Greenfield Regional Selatan dan Utara</t>
  </si>
  <si>
    <t>Permintaan Pemenuhan Perizinan Pekerjaan TOK 5 April 2026</t>
  </si>
  <si>
    <t>PAM JAYA meminta ABJ untuk menyelesaikan dan melakukan pemenuhan kewajiban terkait perizinan proyek bundling TOK April 2026</t>
  </si>
  <si>
    <t>Pernit</t>
  </si>
  <si>
    <t>Teguran Penerapan Aspek Keselamtan dan Kesehatan Kerja (K3) pada Proyek Greenfield dan Brownfield</t>
  </si>
  <si>
    <t>PAM JAYA meminta ABJ untuk memastikan ABJ melakukan pemeriksaan atas kewajiban implementasi K3</t>
  </si>
  <si>
    <t>Teguran Keterlambatan Realisasi Pemasangan Sambungan Langsung Bulan Desember 2025</t>
  </si>
  <si>
    <t>PAM JAYA meminta ABJ untuk pemenuhan pemasangan SL selambatnya 5 hari kalender</t>
  </si>
  <si>
    <t>ABJ/DIR/EKS/01.26/0060</t>
  </si>
  <si>
    <t>ABJ/DIR/EKS/01.26/0061</t>
  </si>
  <si>
    <t>ABJ/DIR/EKS/01.26/0062</t>
  </si>
  <si>
    <t>ABJ/DIR/EKS/01.26/0063</t>
  </si>
  <si>
    <t>ABJ/DIR/EKS/01.26/0064</t>
  </si>
  <si>
    <t>ABJ/DIR/EKS/01.26/0065</t>
  </si>
  <si>
    <t>ABJ/DIR/EKS/01.26/0067</t>
  </si>
  <si>
    <t>ABJ/DIR/EKS/01.26/0068</t>
  </si>
  <si>
    <t>ABJ/DIR/EKS/01.26/0069</t>
  </si>
  <si>
    <t>ABJ/DIR/EKS/01.26/0070</t>
  </si>
  <si>
    <t>ABJ/DIR/EKS/01.26/0072</t>
  </si>
  <si>
    <t>ABJ/DIR/EKS/01.26/0073</t>
  </si>
  <si>
    <t>ABJ/DIR/EKS/01.26/0074</t>
  </si>
  <si>
    <t>ABJ/DIR/EKS/01.26/0075</t>
  </si>
  <si>
    <t>ABJ/DIR/EKS/01.26/0076</t>
  </si>
  <si>
    <t>ABJ/DIR/EKS/01.26/0077</t>
  </si>
  <si>
    <t>ABJ/DIR/EKS/01.26/0078</t>
  </si>
  <si>
    <t>ABJ/DIR/EKS/01.26/0079</t>
  </si>
  <si>
    <t>ABJ/DIR/EKS/01.26/0080</t>
  </si>
  <si>
    <t>ABJ/DIR/EKS/01.26/0081</t>
  </si>
  <si>
    <t>ABJ/DIR/EKS/01.26/0082</t>
  </si>
  <si>
    <t>ABJ/DIR/EKS/01.26/0083</t>
  </si>
  <si>
    <t>ABJ/DIR/EKS/01.26/0084</t>
  </si>
  <si>
    <t>Tanggapan atas Surat PAM JAYA No. e-69891.TK.03.04 Perihal Pemenuhan Dokumen Monitoring Risk Register ABJ</t>
  </si>
  <si>
    <t>Camat Kecamatan Pasar Minggu</t>
  </si>
  <si>
    <t>Informasi Pelaksanaan Pekerjaan Pemasangan Pipa Air Minum di Kelurahan Pejaten Timur, Kecamatan Pasar Minggu, Jakarta Selatan dan Permohonan Pelaksanaan Sosialisasi dengan Pihak terkait.</t>
  </si>
  <si>
    <t>RW 08 Kelurahan Bintaro Kecamatan Pesanggrahan</t>
  </si>
  <si>
    <t>Pemberitahuan Kegiatan Pekerjaan Galian Pipa di wilayah RW 08 Kelurahan Bintaro</t>
  </si>
  <si>
    <t>Permohonan Konfirmasi Penggunaan Lahan untuk Pembangunan Inline Booster Pump (IBP) IPAL B014</t>
  </si>
  <si>
    <t>Penyampaian Laporan Penyelesaian Uji Komisioning Project Greenfield – SPAM Jatiluhur Hilir 2 Program</t>
  </si>
  <si>
    <t>Permohonan Tindak Lanjut DED dan RAB Final Pembangunan Reservoir IPA Pejompogan 2 dan Gedung CM</t>
  </si>
  <si>
    <t>Pengecualian Denda Terkait Target Pumping Regime IPA Pejompongan 1</t>
  </si>
  <si>
    <t>Penjelasan Kondisi Eksternal Penyebab Keterlambatan dan Pengembalian FA SL</t>
  </si>
  <si>
    <t>Bank BJB Cabang Bekasi</t>
  </si>
  <si>
    <t>Surat Permohonan Penutupan Rekening Bank</t>
  </si>
  <si>
    <t>Penyampaian Laporan Penyelesaian Uji Komisioning Project Greenfield – SPAM Buaran 3 Hilir Program Anwar Burhanudin</t>
  </si>
  <si>
    <t>Pemberitahuan Kegiatan Pekerjaan Galian Pipa di wilayah SDN Pesanggrahan 10</t>
  </si>
  <si>
    <t>Pemberitahuan Kegiatan Pekerjaan Galian Pipa di wilayah RSUD Pesanggrahan</t>
  </si>
  <si>
    <t>Penyampaian Laporan Penyelesaian Uji Komisioning Project Greenfield – SPAM Jatiluhur Hilir PC 054 Rawa Badung RW 07</t>
  </si>
  <si>
    <t>PT. Bina Lestari Lingkungan Sejahtera</t>
  </si>
  <si>
    <t>Penugasan Kerja Lembur Libur Nasional dan Cuti Bersama</t>
  </si>
  <si>
    <t>Tanggapan Surat PAM JAYA No 4722/PS.04.03/EKST/XII/2025 Perihal Tanggapan Pengiriman Dokumen Desain Akhir Program Rehabilitasi Proyek Brownfield Tahun 2026</t>
  </si>
  <si>
    <t>Pembaharuan Shop Drawing, Justifikasi Teknis dan Jadwal Pelaksanaan Trunk Main Jatiluhur Paket B2 Ancol</t>
  </si>
  <si>
    <t>Penyampaian Dokumen Pendukung Program Konstruksi SPAM Jatiluhur Hilir paket B2 Ancol</t>
  </si>
  <si>
    <t>Penyampaian Dokumen Pendukung Program Konstruksi SPAM Jatiluhur Hilir – 18 Program</t>
  </si>
  <si>
    <t>Penyampaian Dokumen Pendukung Program Konstruksi SPAM Buaran 3 Hilir – PC 162 Hanjuang, PC 162 Jl. Centex Gg. Jengki, PC 162 Heavenly Residence</t>
  </si>
  <si>
    <t>Pemberitahuan Pergeseran Lokasi Starting Pit (STA 0+288 menjadi STA 0+250) pada Pekerjaan Paket S04 Pesanggrahan</t>
  </si>
  <si>
    <t>Penyampaian Informasi Kondisi Perizinan pada Proyek SPAM Karian Serpong Hilir Trunk Main Pesanggrahan</t>
  </si>
  <si>
    <t xml:space="preserve">Penyampaian Informasi Pembatalan Paket Proyek – Infill TOK April 2026 </t>
  </si>
  <si>
    <t>Dibalas Surat ABJ/DIR/EKS/01.26/0076</t>
  </si>
  <si>
    <t>Dept</t>
  </si>
  <si>
    <t>300.1.4/61-Kc.PG-Trantib</t>
  </si>
  <si>
    <t>158/SCI-KPI/I/2026</t>
  </si>
  <si>
    <t>173/SCI-KPI/I/2026</t>
  </si>
  <si>
    <t>e-70219/PP.00.02</t>
  </si>
  <si>
    <t>e-72121/KU.01.15</t>
  </si>
  <si>
    <t>e-72122/PP.00.02</t>
  </si>
  <si>
    <t>e-72124/PP.00.02</t>
  </si>
  <si>
    <t>e-72125/PP.00.02</t>
  </si>
  <si>
    <t>e-72126/PP.00.02</t>
  </si>
  <si>
    <t>e-72203/PP.00.02</t>
  </si>
  <si>
    <t>e-72204/PP.00.02</t>
  </si>
  <si>
    <t>e-72146/PP.03.05</t>
  </si>
  <si>
    <t>e-72147/PP.03.05</t>
  </si>
  <si>
    <t>e-71848.PM.02.03</t>
  </si>
  <si>
    <t>164/SCI-KPI/I/2026</t>
  </si>
  <si>
    <t>175/SCI-KPI/I/2026</t>
  </si>
  <si>
    <t>e-72469/PS.04.03</t>
  </si>
  <si>
    <t>167/SCI-KPI/I/2026</t>
  </si>
  <si>
    <t>147/SCI-KPI/I/2026</t>
  </si>
  <si>
    <t>165/SCI-KPI/I/2026</t>
  </si>
  <si>
    <t>166/SCI-KPI/I/2026</t>
  </si>
  <si>
    <t>171/SCI-KPI/I/2026</t>
  </si>
  <si>
    <t>176/SCI-KPI/II/2026</t>
  </si>
  <si>
    <t>120/S/DIR/BPM/II/2026</t>
  </si>
  <si>
    <t>e-72803/PP.01.05</t>
  </si>
  <si>
    <t>e-72454/PS.04.06</t>
  </si>
  <si>
    <t>e-72123/PP.00.02</t>
  </si>
  <si>
    <t>e-72455/PS.04.00</t>
  </si>
  <si>
    <t>e-72456/PS.04.00</t>
  </si>
  <si>
    <t>e-72732/PP.01.02</t>
  </si>
  <si>
    <t>e-72733/PS.04.06</t>
  </si>
  <si>
    <t>Pemkot Bekasi Kecamatan Pondok Gede</t>
  </si>
  <si>
    <t>Legalitas Perijinan</t>
  </si>
  <si>
    <t>Perihal legalitas perizinan terkait penampungn/pembuangan tanah di Jl Jatiwaringin</t>
  </si>
  <si>
    <t>Surat Pengantar Revisi Laporan Bulanan Proyek Bundling SPAM DKI Jakarta - Konsultan Pengawas Independen Periode Desember 2025</t>
  </si>
  <si>
    <t>Laporan Bulanan Desember 2025</t>
  </si>
  <si>
    <t>Tanggapan atas Surat PT Air Bersih Jakarta No.  ABJ/DIR/EKS/01.26/0070 Tentang Penyampaian Laporan Penyelesaian Uji Komisioning Project Greenfield - SPAM Buaran 3 Hilir Program Anwar Burhanudin</t>
  </si>
  <si>
    <t>Agar dilakukan survey bersama dan penyelarasan desain akhir</t>
  </si>
  <si>
    <t>Permintaan Penyampaian Laporan Keuangan Audited Tahun 2025 dan Pemenuhan Kewajiban Penyetoran Ekuitas Tahun 2026</t>
  </si>
  <si>
    <t>PAM JAYA meminta ABJ untuk melakukan kewajiban penyetoran ekuitas dan menyampaikan laporan keuangan audited 2025</t>
  </si>
  <si>
    <t>Pembaharuan Informasi Proyek Greenfield JDU JDB JDL dan SL Regional Selatan, Barat, dan Timur</t>
  </si>
  <si>
    <t>PAM JAYA meminta ABJ untuk menindaklanjuti lokasi rencana sebagaimana surat terlampir</t>
  </si>
  <si>
    <t>Pembaharuan Informasi Proyek Greenfield JDU JDB JDL dan SL Regional Utara</t>
  </si>
  <si>
    <t>PAM JAYA meminta ABJ untuk menindaklanjuti rencana lokasi sesuai surat terlampir</t>
  </si>
  <si>
    <t>Pemutakhiran Desain Akhir JDU JDB JDL dan SL Proyek Greenfield Warga Muara Baru Gg. Elektro</t>
  </si>
  <si>
    <t>PAM JAYA meminta ABJ untuk menindaklanjuti lokasi rencana pekerjaan pada surat terlampir</t>
  </si>
  <si>
    <t>Pemutakhiran Desain Akhir JDU JDB JDL dan SL Proyek Greenfield Bank Rakyat Indonesia (Gudang BRI)</t>
  </si>
  <si>
    <t>PAM JAYA meminta ABJ untuk menindaklanjuti lokasi rencana pada surat terlampir</t>
  </si>
  <si>
    <t>Pemutakhiran Desain Akhir JDU JDB JDL dan SL Proyek Greenfield Perumahan Bumi Karang Indah</t>
  </si>
  <si>
    <t>Pemutakhiran Desain Akhir JDU JDB JDL dan SL Proyek Greenfield Jl. Papanggo II Gg Mangga dan Gg Rambutan dan RW 005 Kelurahan Cilandak</t>
  </si>
  <si>
    <t>Penyampaian Hasil Inspeksi K3L Terjadwal di IPA Pulogadung Tahun 2025</t>
  </si>
  <si>
    <t>ABJ untuk menyampaikan rencana perbaikan selambatnya 14 hari kalender</t>
  </si>
  <si>
    <t>Penyampaian Hasil Inspeksi Aset dan Peralatan di IPA Pulogadung Tanggal 26 Februari 2025, 04 Juli 2025, dan 26 Agustus 2025</t>
  </si>
  <si>
    <t>ABJ untuk menyampaikan rencana perbaikan selambat-lambatnya jangka waktu 14 hari kalender</t>
  </si>
  <si>
    <t>Tindak Lanjut Strategi Target Realisasi Pemasangan Sambungan Langsung  2026</t>
  </si>
  <si>
    <t>PAM JAYA meminta ABJ untuk melaksanakan pemasangan SL pada lokasi RW yang telah mencapai 50% dari total potensi bangunan non pelanggan dan telah disampaikan data oleh PAM melalui FA online</t>
  </si>
  <si>
    <t>Tanggapan atas Surat PT Air Bersih Jakarta No. ABJ/DIR/EKS/11.25/1025 Tentang DED dan RAB Perluasan Jaringan Untuk 3 Lokasi Infill Ad Hoc Sambungan Baru Proyek SPAM Jatiluhur Hilir dan SPAM Buaran 3 Hilir</t>
  </si>
  <si>
    <t>Penyampaian hasil pemeriksaan DED RAB Perluasan Jaringan Untuk 3 Lokasi Infill Ad Hoc Sambungan Baru Proyek SPAM Jatiluhur Hilir dan SPAM Buaran 3 Hilir</t>
  </si>
  <si>
    <t>Laporan Hasil Verifikasi KPI Terkait Pencairan Dana Cadangan Proyek  Greenfield</t>
  </si>
  <si>
    <t>KPI menyampaikan bahwa tahun 2025 pekerjaan rehabilitasi untuk FPB belum dipersyaratkan untuk dilaksanakan oleh ABJ</t>
  </si>
  <si>
    <t>Klarifikasi dan Permintaan Bukti Asuransi terhadap Kewajiban A&amp;PK Bundling</t>
  </si>
  <si>
    <t>Undangan PAM JAYA kepada ABJ terkait pembahasan klarifikasi dan pemetaan polis asuransi</t>
  </si>
  <si>
    <t>Tanggapan atas Surat PT Air Bersih Jakarta No. ABJ/DIR/EKS/11.25/0996 Tentang Pembaharuan DED dan RAB Desain Akhir Untuk Mater Meter Binton Silaen Proyek SPAM Jatiluhur Hilir</t>
  </si>
  <si>
    <t>Penyampaian KPI terhadap Pembaharuan DED dan RAB Desain Akhir Untuk Mater Meter Binton Silaen Proyek SPAM Jatiluhur Hilir</t>
  </si>
  <si>
    <t>Tanggapan atas Surat PT Air Bersih Jakarta No. ABJ/DIR/EKS/11.25/1004 Tentang DED dan RAB Perluasan Jaringan Untuk 2 Lokasi Infill Ad Hoc Sambungan Baru Proyek SPAM Jatiluhur Hilir dan SPAM Karian Serpong Hilir</t>
  </si>
  <si>
    <t>Penyampaian KPI terhadap hasil DED dan RAB Perluasan Jaringan Untuk 2 Lokasi Infill Ad Hoc Sambungan Baru Proyek SPAM Jatiluhur Hilir dan SPAM Karian Serpong Hilir</t>
  </si>
  <si>
    <t>Tanggapan atas Surat PT Air Bersih Jakarta No. ABJ/DIR/EKS/11.25/0994 Tentang DED dan RAB Perluasan Jaringan Untuk Proyek Tambah Infill Ad Hoc Perumahan Tanjung Mas Raya SPAM Jatiluhur Hilir</t>
  </si>
  <si>
    <t>Hasil pemeriksaan KPI terhadap DED dan RAB Perluasan Jaringan Untuk Proyek Tambah Infill Ad Hoc Perumahan Tanjung Mas Raya SPAM Jatiluhur Hilir</t>
  </si>
  <si>
    <t>Tanggapan atas Surat PT Air Bersih Jakarta No. ABJ/DIR/EKS/11.25/0969 Tentang Pembaharuan DED dan RAB Proyek SPAM Pesanggrahan Hilir – Tahap Kedua</t>
  </si>
  <si>
    <t>Penyampaian KPI terhadap hasil pembaharuan DED dan RAB Proyek SPAM Pesanggrahan Hilir – Tahap Kedua</t>
  </si>
  <si>
    <t>Tanggapan atas Surat PT Air Bersih Jakarta No. ABJ/DIR/EKS/11.25/1024 Tentang DED dan RAB Perluasan Jaringan Untuk Proyek Tambah Infill Ad Hoc Jl. Perjuangan SPAM Jatiluhur Hilir</t>
  </si>
  <si>
    <t>Penyampaian KPI terhadap DED dan RAB Perluasan Jaringan Untuk Proyek Tambah Infill Ad Hoc Jl. Perjuangan SPAM Jatiluhur Hilir</t>
  </si>
  <si>
    <t>Tanggapan atas Surat PT Air Bersih Jakarta No. ABJ/DIR/EKS/01.26/0074 perihal Penyampaian Laporan Penyelesaian Uji Komisioning Project Greenfield – SPAM Jatiluhur Hilir PC 054 Rawa Badung RW 07</t>
  </si>
  <si>
    <t>Permohonan Persetujuan Perubahan Spesifikasi Material Tee DCI menjadi Tee Steel</t>
  </si>
  <si>
    <t>BPM mengajukan permohonan persetujuan perubahan spesifikasi material dari tee DCI menjadi tee steel dalam keterbatasan kapasitas produksi tee DCI</t>
  </si>
  <si>
    <t>PMO Infill / PMO TM</t>
  </si>
  <si>
    <t>Danny L / Suci</t>
  </si>
  <si>
    <t>Permintaan Pemenuhan Kewajiban Penyerahan Laporan Fasilitas Distribusi Baru</t>
  </si>
  <si>
    <t>PAM JAYA mengingatkaan ABJ untuk memenuhi kewajiban PKS Bundling maksimal 5 Februari untuk pengiriman laporan fasilitas distribusi baru</t>
  </si>
  <si>
    <t>Tanggapan atas Surat ABJ No. ABJ/ DIR/EKS/11.25/1023 perihal Proyek Reservoir Pejompongan 2</t>
  </si>
  <si>
    <t>PAM JAYA meminta ABJ untuk menetapkan pembangunan reservoir baru IPA Pejompongan 2 dan relokasi gedung CM PAM yang merupakan bagian rehabilitasi</t>
  </si>
  <si>
    <t>PAM JAYA meminta ABJ untuk menindaklanjuti lokasi rencana pekerjaan sesuai surat terlampir</t>
  </si>
  <si>
    <t>Permintaan Pemenuhan Realisasi Investasi Amandemen dan Pernyataan Kembali Perjanjian Brownfield Periode Tahun 2026</t>
  </si>
  <si>
    <t>PAM JAYA mengingatkan ABJ untuk memenuhi kewajiban investasi sebagaimana PKS A&amp;R Brownfield</t>
  </si>
  <si>
    <t>Planning / PGO</t>
  </si>
  <si>
    <t>Andriani / Angelika</t>
  </si>
  <si>
    <t>Permintaan Pemenuhan Realisasi Investasi Amandemen dan Pernyataan Kembali Perjanjian Greenfield Periode Tahun 2026</t>
  </si>
  <si>
    <t>PAM JAYA mengingatkan ABJ untuk memenuhi kewajiban investasi sebagaimana PKS A&amp;R Greenfield</t>
  </si>
  <si>
    <t>Aji S / Angelika</t>
  </si>
  <si>
    <t>Teguran Pemenuhan Kewajiban Penyelesaian Paket Pekerjaaan Kedua Proyek Greenfield Pada Saat Tanggal Operasi Komersial atau 5 Oktober 2025</t>
  </si>
  <si>
    <t>Teguran PAM JAYA kepada ABJ terhadap 25 program TOK Oktober 2025 yang belum selesai dan PAM JAYA meminta ABJ untuk memenuhi seluruh ketentuan PKS A&amp;R</t>
  </si>
  <si>
    <t>Tanggapan Atas Surat ABJ No. ABJ/ DIR/EKS/12.25/1113 perihal Pemasangan Ramset Program Master Meter Binton</t>
  </si>
  <si>
    <t>PAM JAYA meminta ABJ untuk menyampaikan secara tertulis kronologis permohonan izin dan kendala selama proses perizinan</t>
  </si>
  <si>
    <t>ABJ/DIR/EKS/01.26/0085</t>
  </si>
  <si>
    <t>ABJ/DIR/EKS/01.26/0086</t>
  </si>
  <si>
    <t>ABJ/DIR/EKS/01.26/0087</t>
  </si>
  <si>
    <t>ABJ/DIR/EKS/01.26/0088</t>
  </si>
  <si>
    <t>ABJ/DIR/EKS/01.26/0089</t>
  </si>
  <si>
    <t>ABJ/DIR/EKS/01.26/0090</t>
  </si>
  <si>
    <t>ABJ/DIR/EKS/01.26/0091</t>
  </si>
  <si>
    <t>ABJ/DIR/EKS/01.26/0092</t>
  </si>
  <si>
    <t>ABJ/DIR/EKS/01.26/0093</t>
  </si>
  <si>
    <t>ABJ/DIR/EKS/01.26/0094</t>
  </si>
  <si>
    <t>ABJ/DIR/EKS/01.26/0096</t>
  </si>
  <si>
    <t>ABJ/DIR/EKS/01.26/0097</t>
  </si>
  <si>
    <t>ABJ/DIR/EKS/02.26/0098</t>
  </si>
  <si>
    <t>ABJ/DIR/EKS/02.26/0099</t>
  </si>
  <si>
    <t>ABJ/DIR/EKS/02.26/0100</t>
  </si>
  <si>
    <t>ABJ/DIR/EKS/02.26/0101</t>
  </si>
  <si>
    <t>ABJ/DIR/EKS/02.26/0102</t>
  </si>
  <si>
    <t>ABJ/DIR/EKS/02.26/0103</t>
  </si>
  <si>
    <t>ABJ/DIR/EKS/02.26/0104</t>
  </si>
  <si>
    <t>ABJ/DIR/EKS/02.26/0105</t>
  </si>
  <si>
    <t>ABJ/DIR/EKS/02.26/0106</t>
  </si>
  <si>
    <t>ABJ/DIR/EKS/02.26/0107</t>
  </si>
  <si>
    <t>ABJ/DIR/EKS/02.26/0108</t>
  </si>
  <si>
    <t>ABJ/DIR/EKS/02.26/0109</t>
  </si>
  <si>
    <t>ABJ/DIR/EKS/02.26/0111</t>
  </si>
  <si>
    <t>ABJ/DIR/EKS/02.26/0112</t>
  </si>
  <si>
    <t>ABJ/DIR/EKS/02.26/0113</t>
  </si>
  <si>
    <t>ABJ/DIR/EKS/02.26/0114</t>
  </si>
  <si>
    <t>ABJ/DIR/EKS/02.26/0115</t>
  </si>
  <si>
    <t>ABJ/DIR/EKS/02.26/0116</t>
  </si>
  <si>
    <t>ABJ/DIR/EKS/02.26/0117</t>
  </si>
  <si>
    <t>ABJ/DIR/EKS/02.26/0118</t>
  </si>
  <si>
    <t>ABJ/DIR/EKS/02.26/0119</t>
  </si>
  <si>
    <t>ABJ/DIR/EKS/02.26/0120</t>
  </si>
  <si>
    <t>ABJ/DIR/EKS/02.26/0121</t>
  </si>
  <si>
    <t>ABJ/DIR/EKS/02.26/0122</t>
  </si>
  <si>
    <t>ABJ/DIR/EKS/02.26/0123</t>
  </si>
  <si>
    <t>0002/AAJ/EKS//II/2026</t>
  </si>
  <si>
    <t>ABJ/DIR/EKS/02.26/0124</t>
  </si>
  <si>
    <t>ABJ/DIR/EKS/02.26/0125</t>
  </si>
  <si>
    <t>ABJ/DIR/EKS/02.26/0126</t>
  </si>
  <si>
    <t>ABJ/DIR/EKS/02.26/0127</t>
  </si>
  <si>
    <t>ABJ/DIR/EKS/02.26/0128</t>
  </si>
  <si>
    <t>ABJ/DIR/EKS/02.26/0129</t>
  </si>
  <si>
    <t>ABJ/DIR/EKS/02.26/0130</t>
  </si>
  <si>
    <t>ABJ/DIR/EKS/02.26/0131</t>
  </si>
  <si>
    <t>ABJ/DIR/EKS/02.26/0132</t>
  </si>
  <si>
    <t>ABJ/DIR/EKS/02.26/0133</t>
  </si>
  <si>
    <t>ABJ/DIR/EKS/02.26/0134</t>
  </si>
  <si>
    <t>ABJ/DIR/EKS/02.26/0135</t>
  </si>
  <si>
    <t>ABJ/DIR/EKS/02.26/0136</t>
  </si>
  <si>
    <t>ABJ/DIR/EKS/02.26/0137</t>
  </si>
  <si>
    <t>ABJ/DIR/EKS/02.26/0138</t>
  </si>
  <si>
    <t>ABJ/DIR/EKS/02.26/0139</t>
  </si>
  <si>
    <t>ABJ/DIR/EKS/02.26/0140</t>
  </si>
  <si>
    <t>ABJ/DIR/EKS/02.26/0141</t>
  </si>
  <si>
    <t>Penyampaian Dokumen Pendukung Program Konstruksi SPAM Jatiluhur Hilir – PC 070 Paket kedua, Jl. Malaka 1 Jl. Malaka 2 Jl. Malaka 3 Jl. Rorotan 11, Jl. Rorotan 9, Menteng Metropolitan - Tambun Rengas (Connect dgn JGC)</t>
  </si>
  <si>
    <t>Penyampaian Dokumen Pendukung Program Konstruksi SPAM Karian Serpong Hilir – 12 Program</t>
  </si>
  <si>
    <t>Penyampaian Dokumen Pendukung Program Konstruksi SPAM Karian Serpong Hilir – P009 Jl. Pantai Mutiara</t>
  </si>
  <si>
    <t>General Manager Perum Jasa Tirta II</t>
  </si>
  <si>
    <t>Pemberitahuan Penyelesaian Pekerjaan Pipa Air Baku</t>
  </si>
  <si>
    <t>Penjelasan Kondisi Eksternal Penyebab Keterlambatan Pemasangan dan Pengembalian Field Activity (“FA”) Sambungan Langsung (“SL”) as per 28 Januari 2026</t>
  </si>
  <si>
    <t>Penyampaian Dokumen Pendukung Program Konstruksi SPAM Jatiluhur Hilir – S001 Perumahan Rawa Bambu, S009 PT Grha Provisioner Bersama</t>
  </si>
  <si>
    <t>Penyampaian Dokumen Pendukung Program Konstruksi SPAM Jatiluhur Hilir – TMCL 10.1 (Interkoneksi Pipa SPAM Ciliwung Hilir - Pipa Eksisting) dan TMCL-10.2 (Pipa Input PA S001.04)</t>
  </si>
  <si>
    <t>Penjelasan Kondisi Eksternal Penyebab Keterlambatan Pemasangan dan Pengembalian Field Activity (“FA”) Sambungan Langsung (“SL”) as per 29 Januari 2026</t>
  </si>
  <si>
    <t>Penyampaian Laporan Keuangan Unaudited Kuartal 4 Tahun 2025</t>
  </si>
  <si>
    <t>Teguran Atas Dokumen Kehadiran (Absensi) Konsultan Manajemen Konstruksi</t>
  </si>
  <si>
    <t>Penjelasan Kondisi Eksternal Penyebab Keterlambatan Pemasangan dan Pengembalian Field Activity (“FA”) Sambungan Langsung (“SL”) as per 30 Januari 2026</t>
  </si>
  <si>
    <t>Undangan Uji Komisioning SPAM Buaran III Hilir – JDU JDB JDL PC 162.9 Jl.Centex</t>
  </si>
  <si>
    <t>Pengiriman Ke-3 Tanggapan Atas Hasil Review PAM dan KPI Terhadap Dokumen Desain Akhir Program Rehabilitasi Tahun 2026</t>
  </si>
  <si>
    <t>Usulan Jasa Konsultan Desain Ruang Sekretariat Bersama Project Bundling</t>
  </si>
  <si>
    <t>Penjelasan Kondisi Eksternal Penyebab Keterlambatan Pemasangan dan Pengembalian Field Activity (“FA”) Sambungan Langsung (“SL”) as per 2 Februari 2026</t>
  </si>
  <si>
    <t>Management PT. The Harvest</t>
  </si>
  <si>
    <t>Informasi Perpanjangan Waktu Pelaksanaan Pekerjaan Pemasangan Pipa dia.400mm</t>
  </si>
  <si>
    <t>Surat Pemberitahuan Pekerjaan PC 154 EZ 1</t>
  </si>
  <si>
    <t>Laporan Bulanan Kualitas Air Baku dan Air Curah Periode Januari 2026</t>
  </si>
  <si>
    <t>Konfirmasi Pembatalan Proyek SPAM Jatiluhur Hilir - Program Master Meter Lis</t>
  </si>
  <si>
    <t>Penjelasan Kondisi Eksternal Penyebab Keterlambatan Pemasangan dan Pengembalian Field Activity (“FA”) Sambungan Langsung (“SL”) as per 03 Februari 2026</t>
  </si>
  <si>
    <t>Balasan atas surat PAM JAYA No e-72146/PP.03.05 perihal  Penyampaian Hasil Inspeksi K3L Terjadwal di IPA Pulogadung Tahun 2025</t>
  </si>
  <si>
    <t>Tindak Lanjut Strategi Target Realisasi Pemasangan Sambungan Langsung Tahun 2026</t>
  </si>
  <si>
    <t>Permohonan Diskusi Alternatif Water Meter Itron untuk PAM Jaya</t>
  </si>
  <si>
    <t>Penyampaian Laporan Persiapan Penyerahan Fasilitas Distribusi Baru Proyek Greenfield – Trunk Main SPAM Jatiluhur Hilir dan SPAM Buaran 3 Hilir</t>
  </si>
  <si>
    <t xml:space="preserve">Surat Peringatan Keterlambatan Hasil Brinel Test </t>
  </si>
  <si>
    <t>Konfirmasi Pembatalan Proyek SPAM Jatiluhur Hilir</t>
  </si>
  <si>
    <t>Program Master Meter Sardi Pesanggrahan (Blok D1 Komplek Kemayoran)</t>
  </si>
  <si>
    <t>Usulan Lokasi Sementara Ruang Sekretariat Bersama</t>
  </si>
  <si>
    <t>Tagihan Air Curah Perjanjian Brownfield – Periode Januari 2026</t>
  </si>
  <si>
    <t>Tagihan Air Curah Perjanjian Greenfield - Periode Januari 2026</t>
  </si>
  <si>
    <t>Penyampaian Laporan Uji Komisioning PC 162 Centex</t>
  </si>
  <si>
    <t>Penjelasan Kondisi Eksternal Penyebab Keterlambatan Pemasangan dan Pengembalian Field Activity (“FA”) Sambungan Langsung (“SL”) as per 04 Februari 2026</t>
  </si>
  <si>
    <t>PT. Citra Marga Nusaphala Persada</t>
  </si>
  <si>
    <t>Undangan Joint Survey MC-0 B2 Ancol Jl. RE. Martadinata</t>
  </si>
  <si>
    <t>Tindak Lanjut Prasyarat Perizinan Perlintasan PT KAI DAOP 1 (SPAM Ciliwung &amp; SPAM Pesanggrahan)</t>
  </si>
  <si>
    <t>Penyampaian Informasi Proyek SPAM Jatiluhur Hilir - Program Master Meter Basri</t>
  </si>
  <si>
    <t>Penjelasan Kondisi Eksternal Penyebab Keterlambatan Pemasangan dan Pengembalian Field Activity (“FA”) Sambungan Langsung (“SL”) as per 05 Februari 2026</t>
  </si>
  <si>
    <t>Penyampaian Dokumen Pendukung Program Konstruksi SPAM Buaran 3 Hilir – PC 162 Bapak Sukarno , PC 162 Jl. Tanah Merdeka</t>
  </si>
  <si>
    <t>Bank Danamon Indonesia</t>
  </si>
  <si>
    <t>Undangan Penyelesaian Pekerjaan di Ruko Bougenville ke : Ketua RT 07/05, Jatibening</t>
  </si>
  <si>
    <t>Penjelasan Kondisi Eksternal Penyebab Keterlambatan Pemasangan dan Pengembalian Field Activity (“FA”) Sambungan Langsung (“SL”) as per 06 Februari 2026</t>
  </si>
  <si>
    <t>Komandan Resimen Arhanud – 1/F</t>
  </si>
  <si>
    <t>Pemberitahuan Kegiatan Pekerjaan Galian Pipa di wilayah Resimen Arhanud – 1/F</t>
  </si>
  <si>
    <t>Tanggapan Atas Surat PAM JAYA No. e-72147/PP.03.05</t>
  </si>
  <si>
    <t>Hasil FA Assigned dari PAM JAYA dan Dipasang Januari 2026</t>
  </si>
  <si>
    <t>Laporan Bulanan PT Air Bersih Jakarta Periode Januari 2026</t>
  </si>
  <si>
    <t>Penjelasan Kondisi Eksternal Penyebab Keterlambatan Pemasangan dan Pengembalian Field Activity (“FA”) Sambungan Langsung (“SL”) as per 09 Februari 2026</t>
  </si>
  <si>
    <t>Undangan Uji Komisioning SPAM Jatiluhur Hilir – Master Meter Hasnawati, Kalo, dan Sudirman – Reinforcement,  JDU JDB JDL PC 054 Solikhun,  PC 068 Swadaya IV</t>
  </si>
  <si>
    <t>Penyampaian Pembaruan Informasi Perkembangan Proyek Greenfield - SPAM Hilir</t>
  </si>
  <si>
    <t>Penjelasan Kondisi Eksternal Penyebab Keterlambatan Pemasangan dan Pengembalian Field Activity (“FA”) Sambungan Langsung (“SL”) as per 10 Februari 2026</t>
  </si>
  <si>
    <t>Kelurahan Sunter Agung</t>
  </si>
  <si>
    <t>Surat Pemberitahuan Kegiatan Pekerjaan B02 Ancol Kelurahan Sunter Agung</t>
  </si>
  <si>
    <t>Kelurahan  Pademangan Timur</t>
  </si>
  <si>
    <t>Surat Pemberitahuan Kegiatan Pekerjaan B02 Ancol Kelurahan  Pademangan Timur</t>
  </si>
  <si>
    <t>Kelurahan Pademangan Barat</t>
  </si>
  <si>
    <t>Surat Pemberitahuan Kegiatan Pekerjaan B02 Ancol Kelurahan Pademangan Barat</t>
  </si>
  <si>
    <t>Penyampaian Pembaruan Dokumen Pendukung Program Konstruksi SPAM Jatiluhur Hilir – Trunk Main Ciliwung - TMCL-10 (DN600, DN400, DN300, DN200) dan Trunk Main Ciliwung - TMCL-11 (DN500, DN300)</t>
  </si>
  <si>
    <t>Kriteria FA Valid untuk Percepatan Pemasangan SL</t>
  </si>
  <si>
    <t>Tanggapan atas surat PAM Jaya No PJ e-71126.PP.01.02</t>
  </si>
  <si>
    <t>Penjelasan Kondisi Eksternal Penyebab Keterlambatan Pemasangan dan Pengembalian Field Activity (“FA”) Sambungan Langsung (“SL”) as per 11 Februari 2026</t>
  </si>
  <si>
    <t>Dibalas Surat ABJ26 0140</t>
  </si>
  <si>
    <t>Dibalas Surat ABJ26 0127</t>
  </si>
  <si>
    <t>Dibalas Surat ABJ26 0106</t>
  </si>
  <si>
    <t>Cancel, info dari PAM JAYA masih dibawah naungan developer</t>
  </si>
  <si>
    <t>Kontrak &amp; Legal</t>
  </si>
  <si>
    <t>Keuangan &amp; Pembayaran</t>
  </si>
  <si>
    <t>Monitoring &amp; Pelaporan</t>
  </si>
  <si>
    <t>Koordinasi &amp; Sosialisasi</t>
  </si>
  <si>
    <t>GF</t>
  </si>
  <si>
    <t>&lt; 7</t>
  </si>
  <si>
    <t>Lewat 7d</t>
  </si>
  <si>
    <t>Operation &amp; Maintenance</t>
  </si>
  <si>
    <t>Denda &amp; Kegagalan</t>
  </si>
  <si>
    <t xml:space="preserve">Administrasi &amp; Dokumentasi </t>
  </si>
  <si>
    <t>Konstruksi Program Brownfield</t>
  </si>
  <si>
    <t>Perencanaan Program Rehabilitasi</t>
  </si>
  <si>
    <t>Perencanaan Program Greenfield</t>
  </si>
  <si>
    <t>Konstruksi Program Greenfield</t>
  </si>
  <si>
    <t>Support</t>
  </si>
  <si>
    <t>Manajemen risiko</t>
  </si>
  <si>
    <t>&gt; 14</t>
  </si>
  <si>
    <t>&gt; 30</t>
  </si>
  <si>
    <t>lewat 14d</t>
  </si>
  <si>
    <t>lewat 30d</t>
  </si>
  <si>
    <t>Keuangan, Pembayaran, Investasi</t>
  </si>
  <si>
    <t>Surat kategori</t>
  </si>
  <si>
    <t>e-73256/PP.01.05</t>
  </si>
  <si>
    <t>Teguran Pemenuhan Kewajiban Penyerahan Laporan Fasilitas Distribusi Baru</t>
  </si>
  <si>
    <t>e-73146/PS.04.03</t>
  </si>
  <si>
    <t>Permintaan Pemenuhan Dokumen Pendukung Program Konstruksi untuk pekerjaan Fasilitas Distribusi Baru TOK Oktober 2025</t>
  </si>
  <si>
    <t>PAM JAYA menyampaikan belum adanya dokumen DPPK untuk program TOK Oktober 2025</t>
  </si>
  <si>
    <t>e-72734/PS.04.00</t>
  </si>
  <si>
    <t>168/SCI-KPI/I/2026</t>
  </si>
  <si>
    <t>e-73094/PP.00.02</t>
  </si>
  <si>
    <t>e-73095/PP.00.02</t>
  </si>
  <si>
    <t>e-73147/PP.00.02</t>
  </si>
  <si>
    <t>009/BLLS/SI/II/2026</t>
  </si>
  <si>
    <t>185/SCI-KPI/II/2026</t>
  </si>
  <si>
    <t>Tanggapan atas Surat ABJ No.: ABJ/ DIR/EKS/01.26/0035 Tertangal 12 Januari 2026 Perihal Usulan Penyederhanaan Workflow Desain Akhir, Proposal Modifikasi, dan Closing melalui BIM</t>
  </si>
  <si>
    <t>PAM JAYA meminta untuk komitmen terhadap penyampaian dokumen dalam CDE BIM dan hanya dilakukan oleh pihak ABJ (non MK), 
ABJ untuk memastikan konsistensi antar dokumen</t>
  </si>
  <si>
    <t>Tanggapan atas Surat PT Air Bersih Jakarta No. ABJ/DIR/EKS/12.25/1082 Tentang DED dan RAB Perluasan Jaringan Untuk Proyek Tambahan Infill Ad Hoc Pesanggrahan Tahap 1 SPAM Karian Serpong Hilir</t>
  </si>
  <si>
    <t>Tanggapan atas DED RAB Perluasan Jaringan Untuk Proyek Tambahan Infill Ad Hoc Pesanggrahan Tahap 1 SPAM Karian Serpong Hilir</t>
  </si>
  <si>
    <t>Teguran PAM JAYA terhadap tidak dipenuhinya dokumen penyerahan Fasilitas Distribusi Baru Paket Pekerjaan Ketiga</t>
  </si>
  <si>
    <t>Pemutakhiran Program Konstruksi dan Desain Akhir DC Pegadungan dan JDU JDB JDL Citra Extension</t>
  </si>
  <si>
    <t>PAM JAYA meminta ABJ untuk menyampaikan usulan modifikasi Reservoir DC Pegadungan dan melakukan pemutakhiran Desain Akhir</t>
  </si>
  <si>
    <t>Pemutakhiran Desain Akhir JDU JDB JDL dan SL Proyek Greenfield Master Meter Khoirul Rokhim</t>
  </si>
  <si>
    <t>PAM JAYA meminta ABJ untuk menindaklanjuti lokasi rencana dan pemutakhiran DED dan pemodelan hidrolis</t>
  </si>
  <si>
    <t>PT. Bina Lestari Lingkungan Sejahtera (BLLS)</t>
  </si>
  <si>
    <t>Penyampaian Informasi Keterlambatan Progres Aktual Pelaksanaan Project</t>
  </si>
  <si>
    <t>Penyampaian informasi project TOK April 2025 dan TOK Oktober 2025 serta progres TOK April 2026</t>
  </si>
  <si>
    <t>Tanggapan atas Surat PT Air Bersih Jakarta No. ABJ/DIR/EKS/02.26/0117 perihal Penyampaian Laporan Penyelesaian Uji Komisioning Project Greenfield – SPAM Buaran 3 Hilir Program PC 162 Centex</t>
  </si>
  <si>
    <t>Program PC 162 Centex belum dapat dilanjutkan MC100 karena masih ada kekurangan dokumen</t>
  </si>
  <si>
    <t>&lt; 8</t>
  </si>
  <si>
    <t>&lt; 9</t>
  </si>
  <si>
    <t>&lt; 15</t>
  </si>
  <si>
    <t>&lt; 16</t>
  </si>
  <si>
    <t>ABJ/DIR/EKS/02.26/0142</t>
  </si>
  <si>
    <t>ABJ/DIR/EKS/02.26/0143</t>
  </si>
  <si>
    <t>ABJ/DIR/EKS/02.26/0144</t>
  </si>
  <si>
    <t>ABJ/DIR/SCM/02.26/0145</t>
  </si>
  <si>
    <t>ABJ/DIR/EKS/02.26/0146</t>
  </si>
  <si>
    <t>ABJ/DIR/EKS/02.26/0147</t>
  </si>
  <si>
    <t>ABJ/DIR/EKS/02.26/0148</t>
  </si>
  <si>
    <t>ABJ/DIR/EKS/02.26/0149</t>
  </si>
  <si>
    <t>ABJ/DIR/EKS/02.26/0150</t>
  </si>
  <si>
    <t>ABJ/DIR/EKS/02.26/0151</t>
  </si>
  <si>
    <t>ABJ/DIR/EKS/02.26/0152</t>
  </si>
  <si>
    <t>ABJ/DIR/EKS/02.26/0153</t>
  </si>
  <si>
    <t>ABJ/DIR/EKS/02.26/0154</t>
  </si>
  <si>
    <t>ABJ/DIR/EKS/02.26/0155</t>
  </si>
  <si>
    <t>ABJ/DIR/EKS/02.26/0156</t>
  </si>
  <si>
    <t>ABJ/DIR/EKS/02.26/0157</t>
  </si>
  <si>
    <t>ABJ/DIR/EKS/02.26/0158</t>
  </si>
  <si>
    <t>ABJ/DIR/EKS/02.26/0159</t>
  </si>
  <si>
    <t>ABJ/DIR/EKS/02.26/0160</t>
  </si>
  <si>
    <t>ABJ/DIR/EKS/02.26/0161</t>
  </si>
  <si>
    <t>ABJ/DIR/EKS/02.26/0162</t>
  </si>
  <si>
    <t>ABJ/DIR/EKS/02.26/0163</t>
  </si>
  <si>
    <t>ABJ/DIR/EKS/02.26/0164</t>
  </si>
  <si>
    <t>ABJ/DIR/EKS/02.26/0165</t>
  </si>
  <si>
    <t>ABJ/DIR/EKS/02.26/0166</t>
  </si>
  <si>
    <t>ABJ/DIR/EKS/02.26/0167</t>
  </si>
  <si>
    <t>ABJ/DIR/EKS/02.26/0168</t>
  </si>
  <si>
    <t>ABJ/DIR/SCM/02.26/0169</t>
  </si>
  <si>
    <t>ABJ/DIR/SCM/02.26/0170</t>
  </si>
  <si>
    <t>ABJ/DIR/EKS/02.26/0171</t>
  </si>
  <si>
    <t>Penugasan Kerja Lembur Libur Nasional dan Cuti Bersama 16 Februari &amp; 17 Februari</t>
  </si>
  <si>
    <t xml:space="preserve">Penyampaian Informasi Perkembangan Perizinan Proyek Greenfield – SPAM Karian Serpong Hilir (TMPSG-04 dan TMCL-10) </t>
  </si>
  <si>
    <t>Teguran Ketidakpatuhan Pelaporan Pekerjaan Harian Pemasangan Cyble</t>
  </si>
  <si>
    <t>PT Calmic Indonesia</t>
  </si>
  <si>
    <t>Pengadaan Unit Kebersihan Toilet Air Bersih Jakarta</t>
  </si>
  <si>
    <t>Biaya Persiapan Proyek Greenfield 2026</t>
  </si>
  <si>
    <t>Penyampaian Laporan Penyelesaian Uji Komisioning Project Greenfield – SPAM Jatiluhur Hilir 3 Program</t>
  </si>
  <si>
    <t>Penjelasan Kondisi Eksternal Penyebab Keterlambatan Pemasangan dan Pengembalian Field Activity (“FA”) Sambungan Langsung (“SL”) as per 12 Februari 2026</t>
  </si>
  <si>
    <t xml:space="preserve">Tanggapan atas Surat PAM JAYA e-71848/PM.02.03 </t>
  </si>
  <si>
    <t>Pembatalan Program Basri</t>
  </si>
  <si>
    <t>Tanggapan Atas Surat PAM JAYA No. e-69891.TK.03.04  Perihal Dokumen Risk Register Brownfield 2026 dan Risk Register New Connection 2026</t>
  </si>
  <si>
    <t xml:space="preserve">Pernyataan Pembayaran Biaya Penggunaan Air
</t>
  </si>
  <si>
    <t>Proses Pembahasan Alur untuk Pengakuan Investasi SL dan Cyble</t>
  </si>
  <si>
    <t>Penjelasan Kondisi Eksternal Penyebab Keterlambatan Pemasangan dan Pengembalian Field Activity (“FA”) Sambungan Langsung (“SL”) as per 13 Februari 2026</t>
  </si>
  <si>
    <t>Penyampaian Informasi Terkait Tagihan Air Curah Perjanjian Brownfield dan Greenfield – Periode Penagihan Januari 2026</t>
  </si>
  <si>
    <t>Penyampaian Dokumen Pendukung Program Konstruksi SPAM Karian Hilir</t>
  </si>
  <si>
    <t>Alternatif Water Meter ITRON Aquadis 15mm Menggantikan Tipe Water Meter Multimag 15mm</t>
  </si>
  <si>
    <t>Surat Teguran BPM - Updating Stok Material</t>
  </si>
  <si>
    <t>Tanggapan PJ e 71125 PP 01 02 Teguran Keterlambatan Realisasi SL Desember 2025</t>
  </si>
  <si>
    <t>Keluarahan Bambu Apus</t>
  </si>
  <si>
    <t>Pemberitahuan Kegiatan Pekerjaan Galian Pipa di wilayah Keluarahan Bambu Apus</t>
  </si>
  <si>
    <t>Keluarahan Setu</t>
  </si>
  <si>
    <t xml:space="preserve">Pemberitahuan Kegiatan Pekerjaan Galian Pipa di wilayah Keluarahan Setu </t>
  </si>
  <si>
    <t>Kecamatan Pademangan</t>
  </si>
  <si>
    <t>Pemberitahuan Kegiatan Pekerjaan Galian Pipa di wilayah Kecamatan Pademangan</t>
  </si>
  <si>
    <t>Kecamatan Tanjung Priok</t>
  </si>
  <si>
    <t>Pemberitahuan Kegiatan Pekerjaan Galian Pipa di wilayah Kecamatan Tanjung Priok</t>
  </si>
  <si>
    <t>PT. Hutama Karya (Persero)</t>
  </si>
  <si>
    <t>Permohonan untuk difasilitasi Rapat Pembahasan Rencana Pemasangan Pipa di Ruang Milik Jalan Tol (Rumijatol) Lingkar Luar Jakarta Seksi S (JORR S)</t>
  </si>
  <si>
    <t>Penjelasan Kondisi Eksternal Penyebab Keterlambatan Pemasangan dan Pengembalian Field Activity (“FA”) Sambungan Langsung (“SL”) as per 18 Februari 2026</t>
  </si>
  <si>
    <t>Pembaharuan Daftar Aset Tahun 2026</t>
  </si>
  <si>
    <t>Tanggapan Atas Surat PAM Jaya e-65183/PP.01.02 perihal Teguran Kepada ABJ Terkait Keterlambatan Verifikasi/Kalibrasi Flow Meter Air Curah di IPA Pejompongan 2</t>
  </si>
  <si>
    <t>Troy</t>
  </si>
  <si>
    <t>Kontrak jasa security ABJ 2026</t>
  </si>
  <si>
    <t>Jasa outsourcing 2026</t>
  </si>
  <si>
    <t>Permintaan Perubahan Target Pumping Regime oleh Pam Jaya selama Bulan Januari 2026</t>
  </si>
  <si>
    <t>lewat 7d</t>
  </si>
  <si>
    <t>&gt; 7</t>
  </si>
  <si>
    <t>ABJ/DIR/EKS/02.26/0173</t>
  </si>
  <si>
    <t>ABJ/DIR/EKS/02.26/0174</t>
  </si>
  <si>
    <t>ABJ/DIR/EKS/02.26/0175</t>
  </si>
  <si>
    <t>ABJ/DIR/EKS/02.26/0176</t>
  </si>
  <si>
    <t>ABJ/DIR/EKS/02.26/0177</t>
  </si>
  <si>
    <t>ABJ/DIR/EKS/02.26/0178</t>
  </si>
  <si>
    <t>ABJ/DIR/EKS/02.26/0179</t>
  </si>
  <si>
    <t>ABJ/DIR/EKS/02.26/0180</t>
  </si>
  <si>
    <t>ABJ/DIR/EKS/02.26/0181</t>
  </si>
  <si>
    <t>ABJ/DIR/EKS/02.26/0182</t>
  </si>
  <si>
    <t>ABJ/DIR/EKS/02.26/0183</t>
  </si>
  <si>
    <t>ABJ/DIR/EKS/02.26/0184</t>
  </si>
  <si>
    <t>ABJ/DIR/EKS/02.26/0185</t>
  </si>
  <si>
    <t>0003/AAJ/EKS//II/2026</t>
  </si>
  <si>
    <t>ABJ/DIR/EKS/02.26/0186</t>
  </si>
  <si>
    <t>ABJ/DIR/EKS/02.26/0187</t>
  </si>
  <si>
    <t>ABJ/DIR/EKS/02.26/0188</t>
  </si>
  <si>
    <t>ABJ/DIR/EKS/02.26/0189</t>
  </si>
  <si>
    <t>ABJ/DIR/EKS/02.26/0190</t>
  </si>
  <si>
    <t>ABJ/DIR/EKS/02.26/0191</t>
  </si>
  <si>
    <t>ABJ/DIR/EKS/02.26/0192</t>
  </si>
  <si>
    <t>ABJ/DIR/EKS/02.26/0193</t>
  </si>
  <si>
    <t>ABJ/DIR/EKS/02.26/0194</t>
  </si>
  <si>
    <t>ABJ/DIR/EKS/02.26/0195</t>
  </si>
  <si>
    <t>ABJ/DIR/EKS/02.26/0196</t>
  </si>
  <si>
    <t>ABJ/DIR/EKS/02.26/0197</t>
  </si>
  <si>
    <t>ABJ/DIR/EKS/02.26/0198</t>
  </si>
  <si>
    <t>ABJ/DIR/EKS/02.26/0199</t>
  </si>
  <si>
    <t>ABJ/DIR/EKS/02.26/0200</t>
  </si>
  <si>
    <t>ABJ/DIR/EKS/02.26/0201</t>
  </si>
  <si>
    <t>ABJ/DIR/EKS/02.26/0202</t>
  </si>
  <si>
    <t>ABJ/DIR/EKS/02.26/0203</t>
  </si>
  <si>
    <t>ABJ/DIR/EKS/02.26/0204</t>
  </si>
  <si>
    <t>ABJ/DIR/EKS/02.26/0205</t>
  </si>
  <si>
    <t>ABJ/DIR/EKS/02.26/0206</t>
  </si>
  <si>
    <t>ABJ/DIR/EKS/02.26/0207</t>
  </si>
  <si>
    <t>ABJ/DIR/EKS/03.26/0211</t>
  </si>
  <si>
    <t>ABJ/DIR/EKS/03.26/0212</t>
  </si>
  <si>
    <t>ABJ/DIR/EKS/03.26/0213</t>
  </si>
  <si>
    <t>ABJ/DIR/EKS/03.26/0214</t>
  </si>
  <si>
    <t>ABJ/DIR/SCM/03.26/0215</t>
  </si>
  <si>
    <t>ABJ/DIR/EKS/03.26/0216</t>
  </si>
  <si>
    <t>ABJ/DIR/EKS/03.26/0217</t>
  </si>
  <si>
    <t>ABJ/DIR/EKS/03.26/0218</t>
  </si>
  <si>
    <t>0004/AAJ/EKS//III/2026</t>
  </si>
  <si>
    <t>ABJ/DIR/EKS/03.26/0219</t>
  </si>
  <si>
    <t>ABJ/DIR/EKS/03.26/0220</t>
  </si>
  <si>
    <t>ABJ/DIR/EKS/03.26/0221</t>
  </si>
  <si>
    <t>ABJ/DIR/EKS/03.26/0222</t>
  </si>
  <si>
    <t>ABJ/DIR/EKS/03.26/0223</t>
  </si>
  <si>
    <t>ABJ/DIR/EKS/03.26/0224</t>
  </si>
  <si>
    <t>ABJ/DIR/EKS/03.26/0225</t>
  </si>
  <si>
    <t>ABJ/DIR/EKS/03.26/0226</t>
  </si>
  <si>
    <t>ABJ/DIR/EKS/03.26/0227</t>
  </si>
  <si>
    <t>ABJ/DIR/EKS/03.26/0228</t>
  </si>
  <si>
    <t>ABJ/DIR/EKS/03.26/0229</t>
  </si>
  <si>
    <t>ABJ/DIR/EKS/03.26/0230</t>
  </si>
  <si>
    <t>ABJ/DIR/EKS/03.26/0231</t>
  </si>
  <si>
    <t>ABJ/DIR/EKS/03.26/0232</t>
  </si>
  <si>
    <t>ABJ/DIR/EKS/03.26/0233</t>
  </si>
  <si>
    <t>ABJ/DIR/EKS/03.26/0234</t>
  </si>
  <si>
    <t>ABJ/DIR/EKS/03.26/0235</t>
  </si>
  <si>
    <t>ABJ/DIR/EKS/03.26/0236</t>
  </si>
  <si>
    <t>ABJ/DIR/EKS/03.26/0237</t>
  </si>
  <si>
    <t>ABJ/DIR/EKS/03.26/0238</t>
  </si>
  <si>
    <t>ABJ/DIR/EKS/03.26/0239</t>
  </si>
  <si>
    <t>ABJ/DIR/EKS/03.26/0240</t>
  </si>
  <si>
    <t>ABJ/DIR/EKS/03.26/0241</t>
  </si>
  <si>
    <t>ABJ/DIR/EKS/03.26/0242</t>
  </si>
  <si>
    <t>ABJ/DIR/EKS/03.26/0243</t>
  </si>
  <si>
    <t>ABJ/DIR/EKS/03.26/0244</t>
  </si>
  <si>
    <t>ABJ/DIR/EKS/03.26/0245</t>
  </si>
  <si>
    <t>ABJ/DIR/EKS/03.26/0246</t>
  </si>
  <si>
    <t>ABJ/DIR/EKS/03.26/0247</t>
  </si>
  <si>
    <t>ABJ/DIR/EKS/03.26/0248</t>
  </si>
  <si>
    <t>ABJ/DIR/EKS/03.26/0249</t>
  </si>
  <si>
    <t>ABJ/DIR/EKS/03.26/0250</t>
  </si>
  <si>
    <t>ABJ/DIR/EKS/03.26/0251</t>
  </si>
  <si>
    <t>ABJ/DIR/EKS/03.26/0252</t>
  </si>
  <si>
    <t>ABJ/DIR/EKS/03.26/0253</t>
  </si>
  <si>
    <t>ABJ/DIR/EKS/03.26/0254</t>
  </si>
  <si>
    <t>ABJ/DIR/EKS/03.26/0255</t>
  </si>
  <si>
    <t>ABJ/DIR/EKS/03.26/0256</t>
  </si>
  <si>
    <t>ABJ/DIR/EKS/03.26/0257</t>
  </si>
  <si>
    <t>0005/AAJ/EKS//III/2026</t>
  </si>
  <si>
    <t>ABJ/DIR/EKS/03.26/0258</t>
  </si>
  <si>
    <t>ABJ/DIR/EKS/03.26/0259</t>
  </si>
  <si>
    <t>ABJ/DIR/EKS/03.26/0260</t>
  </si>
  <si>
    <t>ABJ/DIR/EKS/03.26/0261</t>
  </si>
  <si>
    <t>ABJ/DIR/EKS/03.26/0262</t>
  </si>
  <si>
    <t>ABJ/DIR/EKS/03.26/0263</t>
  </si>
  <si>
    <t>ABJ/DIR/EKS/03.26/0264</t>
  </si>
  <si>
    <t>ABJ/DIR/EKS/03.26/0265</t>
  </si>
  <si>
    <t>ABJ/DIR/EKS/03.26/0266</t>
  </si>
  <si>
    <t>ABJ/DIR/EKS/03.26/0267</t>
  </si>
  <si>
    <t>ABJ/DIR/EKS/03.26/0268</t>
  </si>
  <si>
    <t>ABJ/DIR/EKS/03.26/0269</t>
  </si>
  <si>
    <t>ABJ/DIR/EKS/03.26/0270</t>
  </si>
  <si>
    <t>ABJ/DIR/EKS/03.26/0271</t>
  </si>
  <si>
    <t>ABJ/DIR/EKS/03.26/0272</t>
  </si>
  <si>
    <t>ABJ/DIR/EKS/03.26/0273</t>
  </si>
  <si>
    <t>ABJ/DIR/EKS/03.26/0274</t>
  </si>
  <si>
    <t>ABJ/DIR/EKS/03.26/0275</t>
  </si>
  <si>
    <t>ABJ/DIR/EKS/03.26/0276</t>
  </si>
  <si>
    <t>ABJ/DIR/EKS/03.26/0277</t>
  </si>
  <si>
    <t>ABJ/DIR/EKS/03.26/0278</t>
  </si>
  <si>
    <t>ABJ/DIR/EKS/03.26/0279</t>
  </si>
  <si>
    <t>ABJ/DIR/EKS/03.26/0280</t>
  </si>
  <si>
    <t>ABJ/DIR/EKS/03.26/0281</t>
  </si>
  <si>
    <t>Pembatalan Proyek SPAM Jatiluhur Hilir - Program Koneksi BV Kampung Bandan</t>
  </si>
  <si>
    <t>Penjelasan Kondisi Eksternal Penyebab Keterlambatan Pemasangan dan Pengembalian Field Activity (“FA”) Sambungan Langsung (“SL”) as per 19 Februari 2026</t>
  </si>
  <si>
    <t>Permohonan Dukungan Penyampaian Surat Permohonan Izin Pembangunan Jembatan Pipa Kali Ciliwung</t>
  </si>
  <si>
    <t>Pemberitahuan Sementara Konsultan Manajemen Konstruksi (MK)</t>
  </si>
  <si>
    <t>Usulan Penyelesaian Permasalahan Kendala Izin Perlintasan KAI Proyek TMPSG-04 dan TMCL-10</t>
  </si>
  <si>
    <t>Pemberitahuan Uji Komisioning SPAM Karian Serpong Hilir - SN02 Rumah Wagub</t>
  </si>
  <si>
    <t>Pemberitahuan Uji Komisioning SPAM Karian Serpong Hilir - B20 Citra 5 Tambahan dan S017 Copylast Blok K Cluster Lavender</t>
  </si>
  <si>
    <t>Penjelasan Kondisi Eksternal Penyebab Keterlambatan Pemasangan dan Pengembalian Field Activity (“FA”) Sambungan Langsung (“SL”) as per 20 Februari 2026</t>
  </si>
  <si>
    <t>Keterlambatan Flushing di Trunk Main Karian Hilir Paket TMPS-01</t>
  </si>
  <si>
    <t>Klarifikasi ABJ Terkait Isu Permintaan Uang dari Subkon ke Pelanggan</t>
  </si>
  <si>
    <t>SPAM Buaran III Hulu – Penyelesaian Pekerjaan Pembangunan Sarana Penunjang</t>
  </si>
  <si>
    <t>Penjelasan Kondisi Eksternal Penyebab Keterlambatan Pemasangan dan Pengembalian Field Activity (“FA”) Sambungan Langsung (“SL”) as per 23 Februari 2026</t>
  </si>
  <si>
    <t>Instruksi Penyelesaian Punchlist Proyek B3 Hulu</t>
  </si>
  <si>
    <t>Bukopin</t>
  </si>
  <si>
    <t>Transfer of Works from KMU to CRCC for Progress Acceleration</t>
  </si>
  <si>
    <t>Penjelasan Kondisi Eksternal Penyebab Keterlambatan Pemasangan dan Pengembalian Field Activity (“FA”) Sambungan Langsung (“SL”) as per 24 Februari 2026</t>
  </si>
  <si>
    <t>Penyampaian Kronologi Perizinan Crossing Sungai dan IPPJU Program Master Binton Silaen</t>
  </si>
  <si>
    <t>Permohonan Pembuatan Update Press Release Pekerjaan TMPS-04</t>
  </si>
  <si>
    <t>Permohonan Dukungan Perizinan Pekerjaan Sambungan Langsung di Kelurahan Kebon Pala RW. 005</t>
  </si>
  <si>
    <t>Teguran dugaan permintaan uang dari personel subkon ke calon pelanggan</t>
  </si>
  <si>
    <t>Surat Teguran BPM</t>
  </si>
  <si>
    <t>Administrasi &amp; Dokumentasi Program Rehabilitasi</t>
  </si>
  <si>
    <t>Surat Teguran MK</t>
  </si>
  <si>
    <t>Administrasi &amp; Dokumentasi Program Greenfield</t>
  </si>
  <si>
    <t>Penjelasan Kondisi Eksternal Penyebab Keterlambatan Pemasangan dan Pengembalian Field Activity (“FA”) Sambungan Langsung (“SL”) as per 25 Februari 2026</t>
  </si>
  <si>
    <t>Usulan Penerapan Mekanisme FA Assign untuk Proyek Infill Sambungan Baru</t>
  </si>
  <si>
    <t>Permohonan Pengakuan Investasi SL dan Cyble</t>
  </si>
  <si>
    <t>Penjelasan Kondisi Eksternal Penyebab Keterlambatan Pemasangan dan Pengembalian Field Activity (“FA”) Sambungan Langsung (“SL”) as per 26 Februari 2026</t>
  </si>
  <si>
    <t>Undangan Uji Komisioning SPAM Jatiluhur Hilir – S010 Pancoran Barat VIB, Kalo dan PC 070  Jl. Inspeksi Kirana</t>
  </si>
  <si>
    <t>Perkembangan Pelaksanaan FA Assigned Periode 1 – 22 februari 2026</t>
  </si>
  <si>
    <t>Surat Peringatan Pengawasan</t>
  </si>
  <si>
    <t>Kelurahan Margahayu</t>
  </si>
  <si>
    <t>Penyampaian Dokumen Perizinan Pekerjaan Proyek SPAM Buaran III Hulu</t>
  </si>
  <si>
    <t>Teguran terkait Pekerjaan SPAM Buaran III Hilir</t>
  </si>
  <si>
    <t>Tanggapan atas Surat PAM JAYA Nomor e-73798/PS.01.02 Perihal Pelaksanaaan Program Rehabilitasi Proyek Brownfield 2026</t>
  </si>
  <si>
    <t>Penjelasan Kondisi Eksternal Penyebab Keterlambatan Pemasangan dan Pengembalian Field Activity (“FA”) Sambungan Langsung (“SL”) as per 27 Februari 2026</t>
  </si>
  <si>
    <t>Kelurahan Tanjung Duren Utara</t>
  </si>
  <si>
    <t>Permohonan Izin Pelaksanaan Survei Lapangan Penempatan Jaringan Pipa Distribusi Air Bersih</t>
  </si>
  <si>
    <t>Undangan Uji Komisioning SPAM Buaran 3 Hilir - PC 162 Hanjuang</t>
  </si>
  <si>
    <t>Penyampaian Laporan Uji Komisioning Project Greenfield - SPAM Karian Serpong Hilir Program B20 Citra 5 Tambahan dan S017 Copylast Blok K Cluster Lavender</t>
  </si>
  <si>
    <t>Penyampaian DED dan RAB Typical Sambungan Rumah Tahun 2026</t>
  </si>
  <si>
    <t>Permohonan Bantuan Fasilitasi Terkait Dispensasi Pengiriman Bahan Kimia Selama Periode Arus Mudik dan Arus Balik Lebaran Tahun 2026</t>
  </si>
  <si>
    <t>PT Bina Lestari Lingkungan Sejahtera</t>
  </si>
  <si>
    <t>Jasa Konsultan MK 2026-2027</t>
  </si>
  <si>
    <t>Permintaan Pembayaran atas Realisasi Kontrak Berbasis Angsuran Tahun 2025</t>
  </si>
  <si>
    <t>Penyampaian Informasi Proyek SPAM Jatiluhur Hilir – Program Koneksi BV di TOK Oktober 2025</t>
  </si>
  <si>
    <t>Tanggapan atas Surat PAM Jaya nomor e-72732/PP.01.02</t>
  </si>
  <si>
    <t>KPP PMA V Kalibata</t>
  </si>
  <si>
    <t>Surat Kuasa Pembahasan Pemeriksaan AAJ</t>
  </si>
  <si>
    <t>Perubahan SO</t>
  </si>
  <si>
    <t xml:space="preserve">PT. Infratama Yakti </t>
  </si>
  <si>
    <t xml:space="preserve">Teguran atas Ketidakhadiran Tim Konsultan DED Infratama </t>
  </si>
  <si>
    <t>Permohonan Klarifikasi dan Penegasan Status Kepemilikan Lahan Perlintasan Pipa Air Baku Proyek SPAM Buaran III Hulu</t>
  </si>
  <si>
    <t>Dokumen Pendukung Bank Garansi PT. Bestindo Putra Mandiri</t>
  </si>
  <si>
    <t>Penjelasan Kondisi Eksternal Penyebab Keterlambatan Pemasangan dan Pengembalian Field Activity (“FA”) Sambungan Langsung (“SL”) as per 02 Maret 2026</t>
  </si>
  <si>
    <t>Tanggapan atas Surat PAM Jaya nomor 889/PS.04.04/EKST/II/2026, Perihal Peringatan</t>
  </si>
  <si>
    <t>Penyampaian Rencana Knowledge Transfer Fasilitas Distribusi Baru untuk TOK April 2026</t>
  </si>
  <si>
    <t>Tanggapan Surat PAM JAYA No e-73146/PS.04.03 Perihal Permintaan Pemenuhan Dokumen DPPK sebagai dokumen Pendukung Program Konstruksi untuk pekerjaan Fasilitas Distribusi Baru TOK Oktober 2025</t>
  </si>
  <si>
    <t>Penyampaian Laporan Penyelesaian Uji Komisioning Project Greenfield – SPAM Jatiluhur Hilir Program PC 070 Jl. Inspeksi Kirana dan S010 Pancoran Barat VIB</t>
  </si>
  <si>
    <t>Penjelasan Kondisi Eksternal Penyebab Keterlambatan Pemasangan dan Pengembalian Field Activity (“FA”) Sambungan Langsung (“SL”) as per 03 Maret 2026</t>
  </si>
  <si>
    <t>Penyampaian Laporan Penyelesaian Uji Komisioning Project Greenfield – SPAM Karian Serpong Hilir Program SN02 Rumah Wagub</t>
  </si>
  <si>
    <t>Tagihan Air Curah Perjanjian Brownfield – Periode Februari 2026</t>
  </si>
  <si>
    <t>Tagihan Air Curah Perjanjian Greenfield - Periode Februari 2026</t>
  </si>
  <si>
    <t>Permintaan Dokumen Pemasangan Jaringan Non Standar untuk Keperluan Pembuatan Rekapitulasi Nilai Akhir (“RNA”)</t>
  </si>
  <si>
    <t>Tanggapan Surat PAM JAYA No e-36575/KM.01.11 tahun 2024 Terkait Gedung Flow Meter dan Data Logger (FMDL) &amp; Gudang Tim Central Maintenance 2 di IPA Buaran 1 dan 2</t>
  </si>
  <si>
    <t>Pemberitahuan Penggantian Material Tee DCI menjadi Tee Steel untuk Program Infill</t>
  </si>
  <si>
    <t>Dinas Bina Marga Kecamatan Pasar Minggu Kota Administrasi Jakarta Selatan</t>
  </si>
  <si>
    <t>Pemberitahuan Pekerjaan Pembongkaran Kanstin Terkait Proyek Pemasangan Jaringan Pipa Distribusi SPAM Ciliwung</t>
  </si>
  <si>
    <t>Penjelasan Kondisi Eksternal Penyebab Keterlambatan Pemasangan dan Pengembalian Field Activity (“FA”) Sambungan Langsung (“SL”) as per 04 Maret 2026</t>
  </si>
  <si>
    <t>Permintaan Perubahan Target Pumping Regime Oleh PAM JAYA selama  Bulan Februari 2026</t>
  </si>
  <si>
    <t>Permintaan Bantuan dan Dukungan Dalam Pelaksanaan Proyek Periode 16 – 27 Maret 2026</t>
  </si>
  <si>
    <t>Lusian F</t>
  </si>
  <si>
    <t>Keterlambatan Penyelesaian Project Akibat Singgem di Trunk Main Jatiluhur Hilir paket CDC Cilincing</t>
  </si>
  <si>
    <t>Permintaan Percepatan Pekerjaan RCC KPP Pratama dan Solaria</t>
  </si>
  <si>
    <t>Informasi Penyampaian Dokumen Persyaratan Penyelesaian Pekerjaan Fasilitas Distribusi Baru Paket Ketiga TOK April 2026</t>
  </si>
  <si>
    <t>KPI - PT Sucofindo</t>
  </si>
  <si>
    <t xml:space="preserve">Permintaan Bantuan dan Kerjasama Bestindo (Beserta Subkontraktornya) Saat Libur Hari Raya Nyepi dan Idul Fitri </t>
  </si>
  <si>
    <t>Penjelasan Kondisi Eksternal Penyebab Keterlambatan Pemasangan dan Pengembalian Field Activity (“FA”) Sambungan Langsung (“SL”) as per 05 Maret 2026</t>
  </si>
  <si>
    <t>Pemberitahuan Uji Komisioning SPAM Karian Serpong Hilir – Jiban dan Cendrawasih</t>
  </si>
  <si>
    <t xml:space="preserve">Penyampaian Informasi Analisa Harga Satuan dan Analisa Harga Satuan Pekerjaan Proyek Greenfield </t>
  </si>
  <si>
    <t>Konfirmasi Penyelesaian Tindak Lanjut ABJ Atas Temuan Proyek SL dan Project Infill</t>
  </si>
  <si>
    <t xml:space="preserve">Pemberitahuan Gangguan Kualitas Air Baku Banjir Kanal Akibat Pencemaran Limbah Solar di Intake Banjir Kanal </t>
  </si>
  <si>
    <t xml:space="preserve">Gangguan Listrik PLN di IPA Buaran 1 dan 2 Pada Tanggal 3 Maret 2026  </t>
  </si>
  <si>
    <t>Permohonan Perpanjangan Press Release Rekayasa Lalu Lintas Pekerjaan Pemasangan Pipa Proyek SPAM Buaran 3 Paket P11</t>
  </si>
  <si>
    <t xml:space="preserve">PMO TM </t>
  </si>
  <si>
    <t>Laporan Bulanan Kualitas Air Baku dan Air Curah Periode Februari 2026</t>
  </si>
  <si>
    <t>Penjelasan Kondisi Eksternal Penyebab Keterlambatan Pemasangan dan Pengembalian Field Activity (“FA”) Sambungan Langsung (“SL”) as per 06 Maret 2026</t>
  </si>
  <si>
    <t>Undangan Uji Komisioning SPAM Buaran III Hilir – JDU JDB  PC 161 EZ 5</t>
  </si>
  <si>
    <t>Pengiriman Ke-4 Tanggapan Atas Hasil Review PAM dan KPI Terhadap Dokumen Desain Akhir Program Rehabilitasi Tahun 2026</t>
  </si>
  <si>
    <t>Penjelasan Kondisi Eksternal Penyebab Keterlambatan Pemasangan dan Pengembalian Field Activity (“FA”) Sambungan Langsung (“SL”) as per 09 Maret 2026</t>
  </si>
  <si>
    <t>Penyampaian Laporan Penyelesaian Uji Komisioning Project Greenfield – SPAM Karian Serpong Hilir Program B20 Cendrawasih 7 dan S006 Jiban</t>
  </si>
  <si>
    <t>Laporan Bulanan PT Air Bersih Jakarta Periode Februari 2026</t>
  </si>
  <si>
    <t>Penyampaian Informasi Pekerjaan SPAM Karian Serpong Hilir – Program Bitz Park</t>
  </si>
  <si>
    <t>Penyesuaian Pelaksanaan Pekerjaan New Connection Periode Libur Lebaran 2026</t>
  </si>
  <si>
    <t>Penyesuaian Pelaksaan Pekerjaan New Connection PT. Bestindo Putra Mandiri</t>
  </si>
  <si>
    <t>Penyampaian DED dan RAB Typical Key Account/Corporate Customer</t>
  </si>
  <si>
    <t>Percepatan Penerbitan LOA/PO Vendor Program Cyclical 2026</t>
  </si>
  <si>
    <t>Penjelasan Kondisi Eksternal Penyebab Keterlambatan Pemasangan dan Pengembalian Field Activity (“FA”) Sambungan Langsung (“SL”) as per 10 Maret 2026</t>
  </si>
  <si>
    <t>Pimpinan Kecamatan Bekasi Timur Kelurahan Margahayu</t>
  </si>
  <si>
    <t>Penyampaian Informasi Perizinan Proyek SPAM Buaran III Hulu</t>
  </si>
  <si>
    <t>Penyampaian Penjelasan dan Penyesuaian Jadwal Calendar of Event (CoE) Program Rehabilitasi Tahun 2026</t>
  </si>
  <si>
    <t>Potensi Penerapan Peristiwa Keadaan Kahar Pada Proyek Bundling</t>
  </si>
  <si>
    <t>Penyampaian Informasi Pekerjaan SPAM Karian Serpong Hilir Proyek Infill – Program SPBU AKR</t>
  </si>
  <si>
    <t>Penyampaian Informasi Proyek SPAM Jatiluhur Hilir - Program MCD Jatipadang</t>
  </si>
  <si>
    <t>Undangan Uji Komisioning SPAM Jatiluhur Hilir 3 Lokasi Project</t>
  </si>
  <si>
    <t>Undangan Uji Komisioning SPAM Jatiluhur Hilir 1 Lokasi Project</t>
  </si>
  <si>
    <t>Konfirmasi Proyek SPAM Karian Serpong Hilir Infill Adhoc Terogong Raya dan Satpol PP</t>
  </si>
  <si>
    <t xml:space="preserve">Konfirmasi Terkait Pelaksanaan Pekerjaan Program B006 Charles Kurniawan   </t>
  </si>
  <si>
    <t>Permintaan Pemenuhan Tanggung Jawab Kontraktual oleh PAM Jaya</t>
  </si>
  <si>
    <t>Notice to Stop Work Due to Contractor’s non Performance</t>
  </si>
  <si>
    <t>Permintaan Percepatan Persetujuan Program Brownfield Sebagai Pemenuhan ISO 14001:2015</t>
  </si>
  <si>
    <t>Penjelasan Kondisi Eksternal Penyebab Keterlambatan Pemasangan dan Pengembalian Field Activity (“FA”) Sambungan Langsung (“SL”) as per 11 Maret 2026</t>
  </si>
  <si>
    <t>Permohonan Penggunaan Air Untuk Flushing SPAM Buaran 3 Hilir Program P6 dan P11</t>
  </si>
  <si>
    <t>188/SCI-KPI/II/2026</t>
  </si>
  <si>
    <t xml:space="preserve">192/SCI-KPI/II/2026 </t>
  </si>
  <si>
    <t>e-73685/PS.04.03</t>
  </si>
  <si>
    <t>e-73689/PP.00.02</t>
  </si>
  <si>
    <t>e-73687/KH.01.00</t>
  </si>
  <si>
    <t>e-73798/PP.01.02</t>
  </si>
  <si>
    <t>e-73829/PP.01.05</t>
  </si>
  <si>
    <t>e-73656/PP.01.05</t>
  </si>
  <si>
    <t>889/PS.04.04/EKST/II/2026</t>
  </si>
  <si>
    <t>894/PP.01.02/EKST/II/2026</t>
  </si>
  <si>
    <t>197/SCI-KPI/II/2026</t>
  </si>
  <si>
    <t>199/SCI-KPI/III/2026</t>
  </si>
  <si>
    <t>200/SCI-KPI/III/2026</t>
  </si>
  <si>
    <t>184/SCI-KPI/II/2026</t>
  </si>
  <si>
    <t>e-74540/PP.01.02</t>
  </si>
  <si>
    <t>e-74543/PP.01.02</t>
  </si>
  <si>
    <t xml:space="preserve">947/PP.00.06/EKST/III/2026 </t>
  </si>
  <si>
    <t xml:space="preserve">207/SCI-KPI/III/2026 </t>
  </si>
  <si>
    <t>208/SCI-KPI/III/2026</t>
  </si>
  <si>
    <t>209/SCI-KPI/III/2026</t>
  </si>
  <si>
    <t>1109/PS.04.03/EKST/III/2026</t>
  </si>
  <si>
    <t>1111/PS.04.03/EKST/III/2026</t>
  </si>
  <si>
    <t>1106/PS.04.06/EKST/III/2026</t>
  </si>
  <si>
    <t>1107/PS.04.03/EKST/III/2026</t>
  </si>
  <si>
    <t>e-74887/PS.04.06</t>
  </si>
  <si>
    <t>Pemberitahuan Libur Nasional dan Cuti Bersama Tahun Baru Imlek</t>
  </si>
  <si>
    <t>Penyampaian Laporan Penyelesaian Uji Komisioning Project Greenfield – SPAM Jatiluhur Hilir 3 Program Tertanggal 12 Februari 2026</t>
  </si>
  <si>
    <t>Pemenuhan Kewajiban Penyampaian Pembaharuan Daftar Asset Periode Kedua 2025</t>
  </si>
  <si>
    <t>PAM JAYA meminta ABJ untuk menyerahkan pembaruan daftar aset dengan data yang sudah diverifikasi bersama PAM JAYA</t>
  </si>
  <si>
    <t>Aset Management</t>
  </si>
  <si>
    <t>Pemutakhiran Desain Akhir JDU JDB JDL dan SL Proyek Greenfield Sekolah Citra Kasih Don Bosco dan RW 003 Cilandak Barat</t>
  </si>
  <si>
    <t>PAM JAYA meminta ABJ untuk pemutakhiran desain akhir pada lokasi terlampir</t>
  </si>
  <si>
    <t>Pengiriman Jadwal Calender of Event Program Rehabilitasi Tahun 2026</t>
  </si>
  <si>
    <t>PAM JAYA meminta ABJ untuk menyampaikan sifat gangguan dan jangka waktu gangguan pada saat CoE; mengidentifikasi jadwal pelaksanaan CoE selama periode libur panjang 2026</t>
  </si>
  <si>
    <t>Teguran atas Keterlambatan Pelaksanaan Program Rehabilitasi Proyek Brownfield Tahun 2026</t>
  </si>
  <si>
    <t>PAM JAYA meminta ABJ untuk menyampaikan pembaharuan jadwal pelaksanaan cyclical 2026 program 46204 dan 46325</t>
  </si>
  <si>
    <t>Permintaan Pemenuhan Kewajiban Penyelesaian Paket Pekerjaan Ketiga atau Tanggal Operasi Komersial 5 April 2026</t>
  </si>
  <si>
    <t>PAM JAYA meminta ABJ untuk menyelesaikan seluruh pekerjaan TOK April 2026; Tidak adanya keterlambatan; Melakukan pembaharuan informasi dan memastikan pemenuhan perizinan</t>
  </si>
  <si>
    <t>PMO Infill; PMO TM</t>
  </si>
  <si>
    <t>Danny L; Suci</t>
  </si>
  <si>
    <t>Tanggapan atas Surat Dinas Bina Marga Prov DKI Jakarta No. 266/KR.02.00 tanggal 23 Jan 2026</t>
  </si>
  <si>
    <t>Surat PAM JAYA kepada Kementerian PU terkait permohanan arahan atas tindak lanjut serah terima pembangunan sarana prasarana di komplek pengairan Kota Bekasi</t>
  </si>
  <si>
    <t>PAM JAYA meminta ABJ untuk menyelesaikan seluruh perbaikan paling lambat 7 hari kalender sejak surat diterima</t>
  </si>
  <si>
    <t>Teguran Penerapan Aspek Keselamatan dan Kesehatan Kerja (K3) pada Proyek Greenfield</t>
  </si>
  <si>
    <t xml:space="preserve">PAM JAYA meminta ABJ untuk memastikan ABJ menindaklanjuti temuan inspeksi PAM </t>
  </si>
  <si>
    <t>Surat Pengantar Laporan Bulanan Proyek Bundling SPAM DKI Jakarta - Konsultan Pengawas Independen Periode Januari 2026</t>
  </si>
  <si>
    <t>Laporan Bulanan Proyek Bundling SPAM DKI Jakarta - Konsultan Pengawas Independen Periode Januari 2026</t>
  </si>
  <si>
    <t>Rekomendasi Metode Sampling Cyble dan Sambungan Langsung (SL)</t>
  </si>
  <si>
    <t>Rekomendasi metode Sampling Cyble dan Sambungan Langsung (SL) dari KPI</t>
  </si>
  <si>
    <t>Rekomendasi Konsultan Pengawas Independen (“KPI”) Terkait Metode Verifikasi Data Sambungan Langsung (SL)</t>
  </si>
  <si>
    <t>Rekomendasi KPI terhadap metode verifikasi data SL :
1. Verifikasi dilakukan berdasarkan kesesuaian data titik koordinat;
2. Verifikasi data pembayaran pelanggan mengacu pada kode pelanggan</t>
  </si>
  <si>
    <t>Rekomendasi Perpanjangan Masa Konstruksi Selama 90 (Sembilan Puluh) Hari Untuk Program-Program Yang Belum Selesai Tahap Konstruksi Serta Terkait Perizinan</t>
  </si>
  <si>
    <t>Rekomendasi KPI yaitu ABJ dapat menyampaikan jadwal pelaksanaan perpanjangan konstruksi 90 hari dan justek terhadap keterlambatan proyek</t>
  </si>
  <si>
    <t>Permintaan Pemenuhan Dokumen untuk Paket Pekerjaan Ketiga (TOK 5 April 2026)</t>
  </si>
  <si>
    <t>PAM JAYA meminta ABJ untuk menyampaikan kekurangan DPPP sebanyak 17 sub program paling lambat 5 hari setelah MC100</t>
  </si>
  <si>
    <t>Teguran Permintaan Pemenuhan Kewajiban Penyelesaian Paket Pekerjaan Ketiga atau Tanggal Operasi Komersial 5 April 2026</t>
  </si>
  <si>
    <t>3 program belum terdapat DPPK</t>
  </si>
  <si>
    <t>Permohonan Ijin Dispensasi Angkutan selama Libur Hari Raya Idul Fitri 1447 H</t>
  </si>
  <si>
    <t>Surat PAM JAYA kepada DisHub DKI Jakarta perihal Permohonan Ijin Dispensasi Angkutan selama Libur Hari Raya Idul Fitri 1447 H</t>
  </si>
  <si>
    <t>Tanggapan atas Surat PT Air Bersih Jakarta No. ABJ/DIR/EKS/03.26/0228 perihal Penyampaian Laporan Penyelesaian Uji Komisioning Project Greenfield – SPAM Jatiluhur Hilir Program PC 070 Jl. Inspeksi Kirana dan S010 Pancoran Barat VI B</t>
  </si>
  <si>
    <t>Tanggapan atas Surat PT Air Bersih Jakarta No. ABJ/DIR/EKS/03.26/0230 perihal Penyampaian Laporan Penyelesaian Uji Komisioning Project Greenfield – SPAM Karian Serpong Hilir Program SN02 Rumah Wagub</t>
  </si>
  <si>
    <t>Penyampaian Hasil Inspeksi K3L di IPA Buaran 1,2 dan 3 tanggal 23 Jan 26</t>
  </si>
  <si>
    <t>PAM JAYA meminta ABJ untuk menyampaikan rencana perbaikan maksimal 14 hari kalender</t>
  </si>
  <si>
    <t>Pemutakhiran Desain Akhir JDU JDB JDL dan SL Proyek Greenfield PT. Altrak 1978 dan Kawasan Kebayoran Icon</t>
  </si>
  <si>
    <t>PAM JAYA meminta ABJ untuk pemutakhiran desain akhir pada  lokasi terlampir</t>
  </si>
  <si>
    <t>Pemutakhiran Desain Akhir JDU JDB JDL dan SL Proyek Greenfield AB Pulomas dan Muara Karang</t>
  </si>
  <si>
    <t>Permintaan Tindak Lanjut Hasil Rapat Klarifikasi dan Permintaan Bukti Asuransi</t>
  </si>
  <si>
    <t xml:space="preserve">PAM JAYA meminta ABJ untuk mengiriimkan bentuk klarifikasi pemenuhan kewajiban asuransi yang dipersyaratkan </t>
  </si>
  <si>
    <t>PMO Infill; Finance</t>
  </si>
  <si>
    <t>Danny L; Nurul S</t>
  </si>
  <si>
    <t>Permintaan Pemenuhan Pengelolaan dan Pengendalian Limbah dari Fasilitas Baru dan Fasilitas Produksi Eksisting oleh PT ABJ Periode Tahun 2026</t>
  </si>
  <si>
    <t>PAM JAYA meminta ABJ untuk melakukan pemantauan terhadap penumpukan limbah/lumpur. PAM JAYA meminta ABJ untuk menindaklanjuti temuan hasil inspeksi pemantauan lingkungan</t>
  </si>
  <si>
    <t>&lt; 17</t>
  </si>
  <si>
    <t>&lt; 18</t>
  </si>
  <si>
    <t>&lt; 19</t>
  </si>
  <si>
    <t>&lt; 20</t>
  </si>
  <si>
    <t>&lt; 21</t>
  </si>
  <si>
    <t>&lt; 22</t>
  </si>
  <si>
    <t>&lt; 23</t>
  </si>
  <si>
    <t>&lt; 24</t>
  </si>
  <si>
    <t>&lt; 25</t>
  </si>
  <si>
    <t>&lt; 26</t>
  </si>
  <si>
    <t>&lt; 27</t>
  </si>
  <si>
    <t>&lt; 28</t>
  </si>
  <si>
    <t>&lt; 29</t>
  </si>
  <si>
    <t>&lt; 30</t>
  </si>
  <si>
    <t>&lt; 31</t>
  </si>
  <si>
    <t>&lt; 32</t>
  </si>
  <si>
    <t>&lt; 33</t>
  </si>
  <si>
    <t>&lt; 34</t>
  </si>
  <si>
    <t>&lt; 35</t>
  </si>
  <si>
    <t>&lt; 38</t>
  </si>
  <si>
    <t>&lt; 39</t>
  </si>
  <si>
    <t>&lt; 40</t>
  </si>
  <si>
    <t>&lt; 41</t>
  </si>
  <si>
    <t>&lt; 42</t>
  </si>
  <si>
    <t>ABJ/DIR/EKS/03.26/0282</t>
  </si>
  <si>
    <t>ABJ/DIR/EKS/03.26/0283</t>
  </si>
  <si>
    <t>ABJ/DIR/EKS/03.26/0284</t>
  </si>
  <si>
    <t>ABJ/DIR/EKS/03.26/0285</t>
  </si>
  <si>
    <t>ABJ/DIR/EKS/03.26/0286</t>
  </si>
  <si>
    <t>ABJ/DIR/EKS/03.26/0287</t>
  </si>
  <si>
    <t>ABJ/DIR/EKS/03.26/0288</t>
  </si>
  <si>
    <t>ABJ/DIR/EKS/03.26/0289</t>
  </si>
  <si>
    <t>ABJ/DIR/EKS/03.26/0290</t>
  </si>
  <si>
    <t>ABJ/DIR/EKS/03.26/0291</t>
  </si>
  <si>
    <t>ABJ/DIR/EKS/03.26/0292</t>
  </si>
  <si>
    <t>ABJ/DIR/EKS/03.26/0293</t>
  </si>
  <si>
    <t>ABJ/DIR/EKS/03.26/0294</t>
  </si>
  <si>
    <t>ABJ/DIR/EKS/03.26/0295</t>
  </si>
  <si>
    <t>ABJ/DIR/EKS/03.26/0296</t>
  </si>
  <si>
    <t>ABJ/DIR/EKS/03.26/0297</t>
  </si>
  <si>
    <t>ABJ/DIR/EKS/03.26/0298</t>
  </si>
  <si>
    <t>ABJ/DIR/EKS/03.26/0299</t>
  </si>
  <si>
    <t>ABJ/DIR/EKS/03.26/0300</t>
  </si>
  <si>
    <t>ABJ/DIR/EKS/03.26/0302</t>
  </si>
  <si>
    <t>ABJ/DIR/EKS/03.26/0303</t>
  </si>
  <si>
    <t>ABJ/DIR/EKS/03.26/0304</t>
  </si>
  <si>
    <t>ABJ/DIR/EKS/03.26/0305</t>
  </si>
  <si>
    <t>ABJ/DIR/EKS/03.26/0306</t>
  </si>
  <si>
    <t>ABJ/DIR/EKS/03.26/0307</t>
  </si>
  <si>
    <t>ABJ/DIR/EKS/03.26/0308</t>
  </si>
  <si>
    <t>ABJ/DIR/EKS/03.26/0309</t>
  </si>
  <si>
    <t>ABJ/DIR/EKS/03.26/0310</t>
  </si>
  <si>
    <t>ABJ/DIR/EKS/03.26/0311</t>
  </si>
  <si>
    <t>ABJ/DIR/EKS/03.26/0313</t>
  </si>
  <si>
    <t>ABJ/DIR/EKS/03.26/0314</t>
  </si>
  <si>
    <t>ABJ/DIR/EKS/03.26/0315</t>
  </si>
  <si>
    <t>ABJ/DIR/EKS/03.26/0316</t>
  </si>
  <si>
    <t>ABJ/DIR/EKS/03.26/0317</t>
  </si>
  <si>
    <t>ABJ/DIR/EKS/03.26/0318</t>
  </si>
  <si>
    <t>ABJ/DIR/EKS/03.26/0319</t>
  </si>
  <si>
    <t>ABJ/DIR/EKS/03.26/0320</t>
  </si>
  <si>
    <t>ABJ/DIR/EKS/03.26/0321</t>
  </si>
  <si>
    <t>ABJ/DIR/EKS/03.26/0322</t>
  </si>
  <si>
    <t>ABJ/DIR/EKS/03.26/0323</t>
  </si>
  <si>
    <t>ABJ/DIR/EKS/03.26/0324</t>
  </si>
  <si>
    <t>ABJ/DIR/EKS/03.26/0325</t>
  </si>
  <si>
    <t>ABJ/DIR/EKS/03.26/0326</t>
  </si>
  <si>
    <t>ABJ/DIR/EKS/03.26/0327</t>
  </si>
  <si>
    <t>ABJ/DIR/EKS/03.26/0328</t>
  </si>
  <si>
    <t>ABJ/DIR/EKS/03.26/0329</t>
  </si>
  <si>
    <t>ABJ/DIR/EKS/03.26/0330</t>
  </si>
  <si>
    <t>ABJ/DIR/EKS/03.26/0331</t>
  </si>
  <si>
    <t>ABJ/DIR/EKS/03.26/0332</t>
  </si>
  <si>
    <t>ABJ/DIR/EKS/03.26/0333</t>
  </si>
  <si>
    <t>ABJ/DIR/EKS/03.26/0334</t>
  </si>
  <si>
    <t>ABJ/DIR/EKS/03.26/0335</t>
  </si>
  <si>
    <t>ABJ/DIR/EKS/03.26/0336</t>
  </si>
  <si>
    <t>ABJ/DIR/EKS/03.26/0337</t>
  </si>
  <si>
    <t>ABJ/DIR/EKS/03.26/0338</t>
  </si>
  <si>
    <t>ABJ/DIR/EKS/03.26/0339</t>
  </si>
  <si>
    <t>ABJ/DIR/EKS/04.26/0344</t>
  </si>
  <si>
    <t>ABJ/DIR/EKS/04.26/0345</t>
  </si>
  <si>
    <t>ABJ/DIR/EKS/04.26/0346</t>
  </si>
  <si>
    <t>ABJ/DIR/EKS/04.26/0347</t>
  </si>
  <si>
    <t>ABJ/DIR/EKS/04.26/0348</t>
  </si>
  <si>
    <t>ABJ/DIR/EKS/04.26/0349</t>
  </si>
  <si>
    <t>ABJ/DIR/EKS/04.26/0350</t>
  </si>
  <si>
    <t>ABJ/DIR/EKS/04.26/0351</t>
  </si>
  <si>
    <t>ABJ/DIR/EKS/04.26/0352</t>
  </si>
  <si>
    <t>ABJ/DIR/EKS/04.26/0353</t>
  </si>
  <si>
    <t>ABJ/DIR/EKS/04.26/0354</t>
  </si>
  <si>
    <t>ABJ/DIR/EKS/04.26/0355</t>
  </si>
  <si>
    <t>ABJ/DIR/EKS/04.26/0356</t>
  </si>
  <si>
    <t>ABJ/DIR/EKS/04.26/0357</t>
  </si>
  <si>
    <t>ABJ/DIR/EKS/04.26/0358</t>
  </si>
  <si>
    <t>ABJ/DIR/EKS/04.26/0359</t>
  </si>
  <si>
    <t>ABJ/DIR/EKS/04.26/0360</t>
  </si>
  <si>
    <t>ABJ/DIR/EKS/04.26/0361</t>
  </si>
  <si>
    <t>ABJ/DIR/EKS/04.26/0362</t>
  </si>
  <si>
    <t>ABJ/DIR/EKS/04.26/0363</t>
  </si>
  <si>
    <t>ABJ/DIR/EKS/04.26/0364</t>
  </si>
  <si>
    <t>ABJ/DIR/EKS/04.26/0365</t>
  </si>
  <si>
    <t>ABJ/DIR/EKS/04.26/0369</t>
  </si>
  <si>
    <t>ABJ/DIR/EKS/04.26/0370</t>
  </si>
  <si>
    <t>ABJ/DIR/EKS/04.26/0371</t>
  </si>
  <si>
    <t>ABJ/DIR/EKS/04.26/0372</t>
  </si>
  <si>
    <t>ABJ/DIR/EKS/04.26/0373</t>
  </si>
  <si>
    <t>ABJ/DIR/EKS/04.26/0374</t>
  </si>
  <si>
    <t>ABJ/DIR/EKS/04.26/0375</t>
  </si>
  <si>
    <t>ABJ/DIR/EKS/04.26/0376</t>
  </si>
  <si>
    <t>ABJ/DIR/EKS/04.26/0377</t>
  </si>
  <si>
    <t>ABJ/DIR/EKS/04.26/0378</t>
  </si>
  <si>
    <t>ABJ/DIR/EKS/04.26/0379</t>
  </si>
  <si>
    <t>ABJ/DIR/EKS/04.26/0380</t>
  </si>
  <si>
    <t>ABJ/DIR/EKS/04.26/0381</t>
  </si>
  <si>
    <t>ABJ/DIR/EKS/04.26/0382</t>
  </si>
  <si>
    <t>ABJ/DIR/EKS/04.26/0383</t>
  </si>
  <si>
    <t>ABJ/DIR/EKS/04.26/0384</t>
  </si>
  <si>
    <t>ABJ/DIR/EKS/04.26/0385</t>
  </si>
  <si>
    <t>ABJ/DIR/EKS/04.26/0386</t>
  </si>
  <si>
    <t>ABJ/DIR/EKS/04.26/0387</t>
  </si>
  <si>
    <t>ABJ/DIR/EKS/04.26/0388</t>
  </si>
  <si>
    <t>ABJ/DIR/EKS/04.26/0389</t>
  </si>
  <si>
    <t>ABJ/DIR/EKS/04.26/0390</t>
  </si>
  <si>
    <t>ABJ/DIR/EKS/04.26/0391</t>
  </si>
  <si>
    <t>ABJ/DIR/EKS/04.26/0392</t>
  </si>
  <si>
    <t>ABJ/DIR/EKS/04.26/0393</t>
  </si>
  <si>
    <t>ABJ/DIR/EKS/04.26/0394</t>
  </si>
  <si>
    <t>ABJ/DIR/EKS/04.26/0395</t>
  </si>
  <si>
    <t>ABJ/DIR/EKS/04.26/0396</t>
  </si>
  <si>
    <t>ABJ/DIR/EKS/04.26/0397</t>
  </si>
  <si>
    <t>ABJ/DIR/EKS/04.26/0398</t>
  </si>
  <si>
    <t>ABJ/DIR/EKS/04.26/0399</t>
  </si>
  <si>
    <t>ABJ/DIR/EKS/04.26/0400</t>
  </si>
  <si>
    <t>ABJ/DIR/EKS/04.26/0401</t>
  </si>
  <si>
    <t>ABJ/DIR/EKS/04.26/0402</t>
  </si>
  <si>
    <t>ABJ/DIR/EKS/04.26/0403</t>
  </si>
  <si>
    <t>ABJ/DIR/EKS/04.26/0404</t>
  </si>
  <si>
    <t>ABJ/DIR/EKS/04.26/0405</t>
  </si>
  <si>
    <t>ABJ/DIR/EKS/04.26/0406</t>
  </si>
  <si>
    <t>ABJ/DIR/EKS/04.26/0407</t>
  </si>
  <si>
    <t>ABJ/DIR/EKS/04.26/0408</t>
  </si>
  <si>
    <t>ABJ/DIR/EKS/04.26/0409</t>
  </si>
  <si>
    <t>ABJ/DIR/EKS/04.26/0410</t>
  </si>
  <si>
    <t>0006/AAJ/EKS//IV/2026</t>
  </si>
  <si>
    <t>ABJ/DIR/EKS/04.26/0411</t>
  </si>
  <si>
    <t>ABJ/DIR/EKS/04.26/0412</t>
  </si>
  <si>
    <t>ABJ/DIR/EKS/04.26/0413</t>
  </si>
  <si>
    <t>ABJ/DIR/EKS/04.26/0414</t>
  </si>
  <si>
    <t>ABJ/DIR/EKS/04.26/0415</t>
  </si>
  <si>
    <t>ABJ/DIR/EKS/04.26/0416</t>
  </si>
  <si>
    <t>ABJ/DIR/EKS/04.26/0417</t>
  </si>
  <si>
    <t>ABJ/DIR/EKS/04.26/0418</t>
  </si>
  <si>
    <t>ABJ/DIR/EKS/04.26/0419</t>
  </si>
  <si>
    <t>ABJ/DIR/EKS/04.26/0420</t>
  </si>
  <si>
    <t>ABJ/DIR/EKS/04.26/0421</t>
  </si>
  <si>
    <t>ABJ/DIR/EKS/04.26/0422</t>
  </si>
  <si>
    <t>ABJ/DIR/EKS/04.26/0423</t>
  </si>
  <si>
    <t>ABJ/DIR/EKS/04.26/0424</t>
  </si>
  <si>
    <t>ABJ/DIR/EKS/04.26/0425</t>
  </si>
  <si>
    <t>0007/AAJ/EKS//IV/2026</t>
  </si>
  <si>
    <t>ABJ/DIR/EKS/04.26/0426</t>
  </si>
  <si>
    <t>ABJ/DIR/EKS/04.26/0427</t>
  </si>
  <si>
    <t>ABJ/DIR/EKS/04.26/0428</t>
  </si>
  <si>
    <t>ABJ/DIR/EKS/04.26/0429</t>
  </si>
  <si>
    <t>ABJ/DIR/EKS/04.26/0430</t>
  </si>
  <si>
    <t>ABJ/DIR/EKS/04.26/0431</t>
  </si>
  <si>
    <t>ABJ/DIR/EKS/04.26/0432</t>
  </si>
  <si>
    <t>ABJ/DIR/EKS/04.26/0433</t>
  </si>
  <si>
    <t>ABJ/DIR/EKS/04.26/0434</t>
  </si>
  <si>
    <t>ABJ/DIR/EKS/04.26/0435</t>
  </si>
  <si>
    <t>ABJ/DIR/EKS/04.26/0436</t>
  </si>
  <si>
    <t>ABJ/DIR/EKS/04.26/0437</t>
  </si>
  <si>
    <t>ABJ/DIR/EKS/04.26/0438</t>
  </si>
  <si>
    <t>ABJ/DIR/EKS/04.26/0440</t>
  </si>
  <si>
    <t>ABJ/DIR/EKS/04.26/0441</t>
  </si>
  <si>
    <t>ABJ/DIR/EKS/04.26/0442</t>
  </si>
  <si>
    <t>ABJ/DIR/EKS/04.26/0443</t>
  </si>
  <si>
    <t>ABJ/DIR/EKS/04.26/0444</t>
  </si>
  <si>
    <t>ABJ/DIR/EKS/04.26/0445</t>
  </si>
  <si>
    <t>ABJ/DIR/EKS/04.26/0446</t>
  </si>
  <si>
    <t>ABJ/DIR/EKS/04.26/0447</t>
  </si>
  <si>
    <t>ABJ/DIR/EKS/04.26/0448</t>
  </si>
  <si>
    <t>ABJ/DIR/EKS/04.26/0449</t>
  </si>
  <si>
    <t>ABJ/DIR/EKS/04.26/0450</t>
  </si>
  <si>
    <t>ABJ/DIR/EKS/04.26/0451</t>
  </si>
  <si>
    <t>ABJ/DIR/EKS/04.26/0452</t>
  </si>
  <si>
    <t>ABJ/DIR/EKS/04.26/0453</t>
  </si>
  <si>
    <t>ABJ/DIR/EKS/04.26/0454</t>
  </si>
  <si>
    <t>ABJ/DIR/EKS/04.26/0455</t>
  </si>
  <si>
    <t>ABJ/DIR/EKS/04.26/0456</t>
  </si>
  <si>
    <t>ABJ/DIR/SCM/04.26/0457</t>
  </si>
  <si>
    <t>ABJ/DIR/EKS/04.26/0458</t>
  </si>
  <si>
    <t>ABJ/DIR/EKS/04.26/0459</t>
  </si>
  <si>
    <t>ABJ/DIR/EKS/04.26/0461</t>
  </si>
  <si>
    <t>ABJ/DIR/EKS/04.26/0462</t>
  </si>
  <si>
    <t>ABJ/DIR/EKS/04.26/0463</t>
  </si>
  <si>
    <t>ABJ/DIR/EKS/04.26/0464</t>
  </si>
  <si>
    <t>ABJ/DIR/EKS/04.26/0465</t>
  </si>
  <si>
    <t>ABJ/DIR/EKS/04.26/0466</t>
  </si>
  <si>
    <t>ABJ/DIR/EKS/04.26/0467</t>
  </si>
  <si>
    <t>ABJ/DIR/EKS/04.26/0468</t>
  </si>
  <si>
    <t>ABJ/DIR/EKS/04.26/0469</t>
  </si>
  <si>
    <t>ABJ/DIR/EKS/04.26/0470</t>
  </si>
  <si>
    <t>ABJ/DIR/EKS/04.26/0471</t>
  </si>
  <si>
    <t>ABJ/DIR/EKS/04.26/0472</t>
  </si>
  <si>
    <t>ABJ/DIR/EKS/04.26/0473</t>
  </si>
  <si>
    <t>ABJ/DIR/EKS/04.26/0474</t>
  </si>
  <si>
    <t>ABJ/DIR/EKS/04.26/0475</t>
  </si>
  <si>
    <t>ABJ/DIR/EKS/04.26/0476</t>
  </si>
  <si>
    <t>ABJ/DIR/EKS/04.26/0477</t>
  </si>
  <si>
    <t>ABJ/DIR/EKS/04.26/0478</t>
  </si>
  <si>
    <t>ABJ/DIR/SCM/04.26/0479</t>
  </si>
  <si>
    <t>ABJ/DIR/EKS/04.26/0480</t>
  </si>
  <si>
    <t>ABJ/DIR/EKS/04.26/0481</t>
  </si>
  <si>
    <t>ABJ/DIR/EKS/04.26/0482</t>
  </si>
  <si>
    <t>ABJ/DIR/EKS/04.26/0484</t>
  </si>
  <si>
    <t>ABJ/DIR/EKS/04.26/0485</t>
  </si>
  <si>
    <t>ABJ/DIR/EKS/04.26/0486</t>
  </si>
  <si>
    <t>ABJ/DIR/EKS/05.26/0487</t>
  </si>
  <si>
    <t>ABJ/DIR/EKS/05.26/0488</t>
  </si>
  <si>
    <t>ABJ/DIR/EKS/05.26/0489</t>
  </si>
  <si>
    <t>ABJ/DIR/EKS/05.26/0490</t>
  </si>
  <si>
    <t>ABJ/DIR/EKS/05.26/0491</t>
  </si>
  <si>
    <t>ABJ/DIR/EKS/05.26/0492</t>
  </si>
  <si>
    <t>ABJ/DIR/EKS/05.26/0493</t>
  </si>
  <si>
    <t>ABJ/DIR/EKS/05.26/0494</t>
  </si>
  <si>
    <t>ABJ/DIR/EKS/05.26/0495</t>
  </si>
  <si>
    <t>ABJ/DIR/EKS/05.26/0496</t>
  </si>
  <si>
    <t>ABJ/DIR/EKS/05.26/0497</t>
  </si>
  <si>
    <t>ABJ/DIR/EKS/05.26/0498</t>
  </si>
  <si>
    <t>ABJ/DIR/EKS/05.26/0499</t>
  </si>
  <si>
    <t>ABJ/DIR/EKS/05.26/0500</t>
  </si>
  <si>
    <t>ABJ/DIR/EKS/05.26/0501</t>
  </si>
  <si>
    <t>ABJ/DIR/EKS/05.26/0502</t>
  </si>
  <si>
    <t>ABJ/DIR/EKS/05.26/0503</t>
  </si>
  <si>
    <t>ABJ/DIR/EKS/05.26/0504</t>
  </si>
  <si>
    <t>ABJ/DIR/EKS/05.26/0505</t>
  </si>
  <si>
    <t>ABJ/DIR/EKS/05.26/0506</t>
  </si>
  <si>
    <t>ABJ/DIR/EKS/05.26/0507</t>
  </si>
  <si>
    <t>ABJ/DIR/EKS/05.26/0508</t>
  </si>
  <si>
    <t>ABJ/DIR/EKS/05.26/0509</t>
  </si>
  <si>
    <t>ABJ/DIR/EKS/05.26/0510</t>
  </si>
  <si>
    <t>ABJ/DIR/EKS/05.26/0511</t>
  </si>
  <si>
    <t>ABJ/DIR/EKS/05.26/0512</t>
  </si>
  <si>
    <t>ABJ/DIR/EKS/05.26/0513</t>
  </si>
  <si>
    <t>ABJ/DIR/EKS/05.26/0514</t>
  </si>
  <si>
    <t>ABJ/DIR/EKS/05.26/0515</t>
  </si>
  <si>
    <t>ABJ/DIR/SCM/05.26/0515</t>
  </si>
  <si>
    <t>ABJ/DIR/EKS/05.26/0516</t>
  </si>
  <si>
    <t>ABJ/DIR/EKS/05.26/0519</t>
  </si>
  <si>
    <t>ABJ/DIR/EKS/05.26/0520</t>
  </si>
  <si>
    <t>ABJ/DIR/EKS/05.26/0521</t>
  </si>
  <si>
    <t>ABJ/DIR/EKS/05.26/0522</t>
  </si>
  <si>
    <t>ABJ/DIR/EKS/05.26/0523</t>
  </si>
  <si>
    <t>ABJ/DIR/EKS/05.26/0524</t>
  </si>
  <si>
    <t>ABJ/DIR/EKS/05.26/0525</t>
  </si>
  <si>
    <t>ABJ/DIR/EKS/05.26/0526</t>
  </si>
  <si>
    <t>ABJ/DIR/EKS/05.26/0527</t>
  </si>
  <si>
    <t>ABJ/DIR/EKS/05.26/0528</t>
  </si>
  <si>
    <t>ABJ/DIR/EKS/05.26/0529</t>
  </si>
  <si>
    <t>ABJ/DIR/EKS/05.26/0530</t>
  </si>
  <si>
    <t>ABJ/DIR/EKS/05.26/0531</t>
  </si>
  <si>
    <t>ABJ/DIR/EKS/05.26/0532</t>
  </si>
  <si>
    <t>ABJ/DIR/EKS/05.26/0533</t>
  </si>
  <si>
    <t>ABJ/DIR/EKS/05.26/0534</t>
  </si>
  <si>
    <t>ABJ/DIR/EKS/05.26/0535</t>
  </si>
  <si>
    <t>ABJ/DIR/EKS/05.26/0536</t>
  </si>
  <si>
    <t>ABJ/DIR/EKS/05.26/0537</t>
  </si>
  <si>
    <t>ABJ/DIR/EKS/05.26/0538</t>
  </si>
  <si>
    <t>0008/AAJ/EKS//V/2026</t>
  </si>
  <si>
    <t>ABJ/DIR/EKS/05.26/0539</t>
  </si>
  <si>
    <t>ABJ/DIR/EKS/05.26/0540</t>
  </si>
  <si>
    <t>ABJ/DIR/EKS/05.26/0541</t>
  </si>
  <si>
    <t>ABJ/DIR/EKS/05.26/0542</t>
  </si>
  <si>
    <t>ABJ/DIR/EKS/05.26/0543</t>
  </si>
  <si>
    <t>ABJ/DIR/EKS/05.26/0544</t>
  </si>
  <si>
    <t>Penjelasan Kondisi Eksternal Penyebab Keterlambatan Pemasangan dan Pengembalian Field Activity (“FA”) Sambungan Langsung (“SL”) as per 12 Maret 2026</t>
  </si>
  <si>
    <t>Undangan Uji Komisioning PC 161 EZ 13</t>
  </si>
  <si>
    <t>Penyampaian Dokumen Pendukung Program Konstruksi SPAM Jatiluhur Hilir Untuk 2 Program</t>
  </si>
  <si>
    <t>Peminjaman Material SL untuk Pekerjaan  SL RCC Matraman dan Solaria</t>
  </si>
  <si>
    <t xml:space="preserve">Pemberitahuan Daftar Prioritas Program Rehabilitasi Proyek Brownfield Tahun 2026 </t>
  </si>
  <si>
    <t>Penyampaian Jadwal Kegiatan Proyek Bundling Untuk TOK April 2025 Pada Periode Libur Hari Raya Idul Fitri 2026</t>
  </si>
  <si>
    <t>Penjelasan Kondisi Eksternal Penyebab Keterlambatan Pemasangan dan Pengembalian Field Activity (“FA”) Sambungan Langsung (“SL”) as per 13 Maret 2026</t>
  </si>
  <si>
    <t>Permintaan Dokumen Untuk Pengurusan Sertifikat Laik Operasi Genset IPA Buaran 3</t>
  </si>
  <si>
    <t>Penyampaian Informasi Progres Program TMCL dan Infill Ciliwung</t>
  </si>
  <si>
    <t>PMO TM / PMO Infill</t>
  </si>
  <si>
    <t>Suci / Danny L</t>
  </si>
  <si>
    <t>Usulan Penerapan Mekanisme DED Typical untuk 2 Lokasi Proyek SPAM Karian Serpong Hilir (PT. Altrak 1978 dan Kawasan Kebayoran Icon)</t>
  </si>
  <si>
    <t>Penyampaian Laporan Penyelesaian Uji Komisioning Project Greenfield – SPAM Jatiluhur Hilir 4 Program</t>
  </si>
  <si>
    <t>Penyampaian Dokumen Pendukung Program Konstruksi SPAM Karian Serpong Hilir – 5 Program</t>
  </si>
  <si>
    <t>Dinas Perhubungan Provinsi DKI Jakarta</t>
  </si>
  <si>
    <t>BBWSCC</t>
  </si>
  <si>
    <t>Permohonan Audiensi Lanjutan Rencana Pemasangan Jembatan Pipa Koneksi Boundary Valve (BV)</t>
  </si>
  <si>
    <t>Tanggapan atas surat PAM JAYA No 894/PP.01.02/EKST/II/2026 ttg Teguran Proyek Greenfield</t>
  </si>
  <si>
    <t>Tanggapan atas surat PAM JAYA No e-74887/PS.04.06 ttg Permintaan Pemenuhan Pengelolaan dan Pengendalian Limbah dari Fasilitas Baru dan Fasilitas Produksi Eksisting oleh PT ABJ Periode Tahun 2026</t>
  </si>
  <si>
    <t xml:space="preserve">HSE </t>
  </si>
  <si>
    <t>Tanggapan atas surat PAM JAYA No 1109/PS.04.03/EKST/III/2026 ttg Penyampaian Hasil Inspeksi K3L di IPA Buaran 1,2 dan 3 Tanggal 23 Januari 2026</t>
  </si>
  <si>
    <t>Penjelasan Kondisi Eksternal Penyebab Keterlambatan Pemasangan dan Pengembalian Field Activity (“FA”) Sambungan Langsung (“SL”) as per 16 Maret 2026</t>
  </si>
  <si>
    <t>Undangan Uji Komisioning SPAM Buaran III Hilir – Trunkmain (P6 dan P11)</t>
  </si>
  <si>
    <t>Permohonan Bantuan BLSS Dalam Percepatan Verifikasi Dokumen</t>
  </si>
  <si>
    <t>Pemberitahuan Pelaksanaan Pekerjaan Masa Libur Lebaran - Proyek Karian Serpong Trunk Main Pesanggrahan TMPSG 04</t>
  </si>
  <si>
    <t>Agen Fasilitas PT. BCA</t>
  </si>
  <si>
    <t>Permohonan Perpanjangan Periode Ketersediaan untuk Fasilitas E1</t>
  </si>
  <si>
    <t>Penjelasan Kondisi Eksternal Penyebab Keterlambatan Pemasangan dan Pengembalian Field Activity (“FA”) Sambungan Langsung (“SL”) as per 17 Maret 2026</t>
  </si>
  <si>
    <t>Teguran Ketidakpatuhan Pekerjaan Harian Pemasangan Cyble</t>
  </si>
  <si>
    <t>Pemberitahuan Perubahan Jadwal Flushing - SPAM Buaran Hilir Paket P6 dan P11</t>
  </si>
  <si>
    <t>Penyampaian Laporan Penyelesaian Uji Komisioning PC 162 Centex Gg Jengki dan PC 162 Hanjuang</t>
  </si>
  <si>
    <t>Tanggapan Surat PAM JAYA Nomor 1186/PS.04.04/EKST/III/2026 Mengenai Pembayaran atas Realisasi Kontrak Berbasis Angsuran (KBA) Tahun 2025</t>
  </si>
  <si>
    <t>Surat Penyampaian Informasi Proyek SPAM Jatiluhur Hilir - Program PT Honor Decoration Internasional</t>
  </si>
  <si>
    <t>Permohonan Persetujuan Perubahan Water Meter Itron Tipe Water Meter DN 15 mm Menjadi Tipe Aquadis DN15 mm</t>
  </si>
  <si>
    <t>Penjelasan Kondisi Eksternal Penyebab Keterlambatan Pemasangan dan Pengembalian Field Activity (“FA”) Sambungan Langsung (“SL”) as per 25 Maret 2026</t>
  </si>
  <si>
    <t>Pengiriman Revisi Pertama Jadwal Program Rehabilitasi Tahun 2026</t>
  </si>
  <si>
    <t>Penyampaian Jadwal Program Rehabilitasi (Cyclical Maintenance) 2026</t>
  </si>
  <si>
    <t>Penjelasan Kondisi Eksternal Penyebab Keterlambatan Pemasangan dan Pengembalian Field Activity (“FA”) Sambungan Langsung (“SL”) as per 26 Maret 2026</t>
  </si>
  <si>
    <t>Tanggapan Surat PAM JAYA No e-72454/PS.04.06 tanggal 29 Januari 2026 Mengenai Proyek Reservoir Pejompongan 2</t>
  </si>
  <si>
    <t>Konstruksi Program Rehabilitasi</t>
  </si>
  <si>
    <t>Undangan Uji Komisioning SPAM Karian Serpong Hilir – Trunkmain (S01 dan S08)</t>
  </si>
  <si>
    <t>Undangan Uji Komisioning SPAM Jatiluhur Hilir – Trunkmain (CDC)</t>
  </si>
  <si>
    <t>Permintaan Pengecualian Program Trunk Main dan Infil Pesanggrahan dari TOK Oktober 2025</t>
  </si>
  <si>
    <t>Penjelasan Kondisi Eksternal Penyebab Keterlambatan Pemasangan dan Pengembalian Field Activity (“FA”) Sambungan Langsung (“SL”) as per 27 Maret 2026</t>
  </si>
  <si>
    <t>Penyampaian Laporan Penyelesaian Uji Komisioning Project Greenfield – SPAM Jatiluhur Hilir CDC</t>
  </si>
  <si>
    <t>Penyampaian Laporan Penyelesaian Uji Komisioning Project Greenfield – SPAM Buaran Hilir TrunkMain P11</t>
  </si>
  <si>
    <t>Penyampaian Laporan Penyelesaian Uji Komisioning Project Greenfield – SPAM Karian Hilir TrunkMain TMPSG - 01 &amp; TMPSG - 08</t>
  </si>
  <si>
    <t>Undangan Uji Komisioning SPAM Jatiluhur Hilir Master Meter Hasnawati, Kalo, dan Sudirman</t>
  </si>
  <si>
    <t>Kewajiban Penyampaian Data Koordinat Untuk Penyelesaian Pekerjaan Sambungan Langsung</t>
  </si>
  <si>
    <t>Penjelasan Kondisi Eksternal Penyebab Keterlambatan Pemasangan dan Pengembalian Field Activity (“FA”) Sambungan Langsung (“SL”) as per 30 Maret 2026</t>
  </si>
  <si>
    <t>Penjelasan Kondisi Eksternal Penyebab Keterlambatan Pemasangan dan Pengembalian Field Activity (“FA”) Sambungan Langsung (“SL”) as per 31 Maret 2026</t>
  </si>
  <si>
    <t>Percepatan Tagihan BPM ke ABJ untuk 31 ribu FA Periode Agustus 2025 – Januari 2026</t>
  </si>
  <si>
    <t>Pengalihan Material Aksesoris Butterfly Valve DN 1000 mm sebanyak 1 unit untuk Kebutuhan Paket P12</t>
  </si>
  <si>
    <t>Penyampaian Informasi Proses Verifikasi DPPP Proyek Greenfield TOK Oktober 2025</t>
  </si>
  <si>
    <t>Penyampaian Pembaruan Informasi Perkembangan Proyek Greenfield - TOK April 2026</t>
  </si>
  <si>
    <t>Pembaruan Informasi Penyampaian Dokumen Persyaratan Penyelesaian Pekerjaan Fasilitas Distribusi Baru Paket Ketiga TOK April 2026</t>
  </si>
  <si>
    <t>Penyampaian Laporan Penyelesaian Uji Komisioning Project Greenfield - SPAM Buaran 3 Hilir Program PC 161 EZ 05</t>
  </si>
  <si>
    <t>Penyampaian Dokumen Pendukung Program Konstruksi SPAM Buaran 3 Hilir – PC 152 EZ 2.1</t>
  </si>
  <si>
    <t>Penyampaian Dokumen Pendukung Program Konstruksi SPAM Buaran 3 Hilir – PC 156</t>
  </si>
  <si>
    <t>PT. Kresna Kusuma Dyandra Marga (”PT KKDM”)</t>
  </si>
  <si>
    <t>Izin Pelaksanaan Pekerjaan Pemasangan Jaringan Pipa</t>
  </si>
  <si>
    <t xml:space="preserve">Gangguan Operasional IPA Buaran 1 Tanggal 21 Maret 2026 </t>
  </si>
  <si>
    <t>Penyampaian Sertifikat ISO 27001 2022 KAN dan ISO 27001 2022 UKAS</t>
  </si>
  <si>
    <t>Permohonan Pemakaian Air PAM JAYA untuk Proyek SPAM Buaran Hilir Paket P1A dan S02</t>
  </si>
  <si>
    <t>Penjelasan Kondisi Eksternal Penyebab Keterlambatan Pemasangan dan Pengembalian Field Activity (“FA”) Sambungan Langsung (“SL”) as per 01 April 2026</t>
  </si>
  <si>
    <t>Penyampaian Laporan Penyelesaian Uji Komisioning Project Greenfield - SPAM Buaran 3 Hilir PC 161 EZ 13</t>
  </si>
  <si>
    <t>Yodi</t>
  </si>
  <si>
    <t>Permintaan Bantuan dan Dukungan PAM JAYA dalam Pelaksanaan Proyek TOK April 2026</t>
  </si>
  <si>
    <t>Permintaan Bantuan dan Dukungan KPI dalam Pelaksanaan Proyek TOK April 2026</t>
  </si>
  <si>
    <t>Surat Pemberitahuan Kejadian Pergerakan Tanah pada Turap Kali Sunter Area IPA Pulogadung</t>
  </si>
  <si>
    <t>Tindak Lanjut Berita Acara Mutual Check Nol (MC-0) dan Berita Acara Peninjauan Lapangan Program 46118 Pengadaan Peralatan Laboratorium</t>
  </si>
  <si>
    <t>Permintaan Perubahan Target Pumping Regime Oleh PAM JAYA selama Bulan Maret 2026</t>
  </si>
  <si>
    <t>Penyampaian Informasi Proyek SPAM Jatiluhur Hilir - Program Master Meter Hasnawati, Kalo dan Sudirman</t>
  </si>
  <si>
    <t>Penyampaian Informasi Pelaksanaan Pekerjaan PC 161 EZ 01 SPAM Buaran III Hilir</t>
  </si>
  <si>
    <t>Penyampaian Laporan Penyelesaian Uji Komisioning Project Greenfield – SPAM Buaran Hilir Trunkmain P6</t>
  </si>
  <si>
    <t>Tagihan Air Curah Perjanjian Brownfield - Periode Maret 2026</t>
  </si>
  <si>
    <t>Tagihan Air Curah Perjanjian Greenfield - Periode Maret 2026</t>
  </si>
  <si>
    <t>Camat Kecamatan Pasar Minggu - Ibu Guguk Trirahayu</t>
  </si>
  <si>
    <t>Pelaksanaan Pekerjaan Pemasangan Pipa Air Minum di Kecamatan Pasar Minggu, Jakarta Selatan.</t>
  </si>
  <si>
    <t>Camat Kecamatan Tebet</t>
  </si>
  <si>
    <t>Pelaksanaan Pekerjaan Pemasangan Pipa Air Minum di Kecamatan Tebet, Jakarta Selatan.</t>
  </si>
  <si>
    <t>Kecamatan Cakung</t>
  </si>
  <si>
    <t>Pelaksanaan Pekerjaan Pemasangan Pipa Air Minum di Kecamatan Cakung</t>
  </si>
  <si>
    <t>Kecamatan Mampang Prapatan</t>
  </si>
  <si>
    <t>Pelaksanaan Pekerjaan Pemasangan Pipa Air Minum di Kecamatan Mampang Prapatan</t>
  </si>
  <si>
    <t>Kecamatan Duren Sawit</t>
  </si>
  <si>
    <t>Pelaksanaan Pekerjaan Pemasangan Pipa Air Minum di Kecamatan Duren Sawit</t>
  </si>
  <si>
    <t>Kecamatan Cilincing</t>
  </si>
  <si>
    <t>Pelaksanaan Pekerjaan Pemasangan Pipa Air Minum di Kecamatan Cilincing</t>
  </si>
  <si>
    <t>DED dan RAB Perluasan Jaringan Untuk 2 Lokasi Infill Ad hoc Sambungan Baru Proyek SPAM Karian Serpong Hilir</t>
  </si>
  <si>
    <t>Informasi Mengenai Pekerjaan Rehabilitasi Sludge Dewatering System</t>
  </si>
  <si>
    <t>Permohonan Dokumen Pendukung Perizinan Proyek Reservoir Pejompongan 2</t>
  </si>
  <si>
    <t>Penjelasan Kondisi Eksternal Penyebab Keterlambatan Pemasangan dan Pengembalian Field Activity (“FA”) Sambungan Langsung (“SL”) as per 06 April 2026</t>
  </si>
  <si>
    <t>Pembaruan Nilai dan Detil Tagihan s.d. 29 Maret 2026 serta Usulan Penegasan Mekanisme BAST Pekerjaan Sambungan Langsung</t>
  </si>
  <si>
    <t>Laporan Bulanan Kualitas Air Baku dan Air Curah Periode Maret 2026</t>
  </si>
  <si>
    <t>Pembaharuan Informasi Potensi Penerapan Persitiwa Keadaan Kahar pada Proyek Bundling</t>
  </si>
  <si>
    <t>Permohonan Pasang Baru Sambungan Listrik untuk IBP Bassura</t>
  </si>
  <si>
    <t>Permohonan Relokasi Gardu PLN (Gardu SN 47) di Lokasi IPA Pejompongan 2</t>
  </si>
  <si>
    <t>Penyampaian Gambar Teknis (Basic Design) Rumah Pompa Inline Booster Basura</t>
  </si>
  <si>
    <t>Penyampaian Laporan Penyelesaian Uji Komisioning Project Greenfield – SPAM Karian Hilir TrunkMain TMPSG - 01</t>
  </si>
  <si>
    <t>Mekanisme Pemindahan Investasi Lintas SPAM Program Non Master Schedule</t>
  </si>
  <si>
    <t>Permohonan Perpanjangan Press Release Rekayasa Lalu Lintas Pekerjaan Pemasangan Pipa Proyek SPAM Buaran 3 Paket P1A</t>
  </si>
  <si>
    <t>Penjelasan Kondisi Eksternal Penyebab Keterlambatan Pemasangan dan Pengembalian Field Activity (“FA”) Sambungan Langsung (“SL”) as per 07 April 2026</t>
  </si>
  <si>
    <t>Soul Creative</t>
  </si>
  <si>
    <t>Evaluasi Ruang Lingkup Kerjasama</t>
  </si>
  <si>
    <t>PT Bank OCBC NISP Tbk. – Agency &amp; Trust Services</t>
  </si>
  <si>
    <t xml:space="preserve">Gangguan Operasional IPA Buaran 1 dan IPA Buaran 2 Pada Tanggal 26 Maret 2026 </t>
  </si>
  <si>
    <t>Penjelasan Kondisi Eksternal Penyebab Keterlambatan Pemasangan dan Pengembalian Field Activity (“FA”) Sambungan Langsung (“SL”) as per 08 April 2026</t>
  </si>
  <si>
    <t xml:space="preserve">Camat Kecamatan Pancoran </t>
  </si>
  <si>
    <t>Pelaksanaan Pekerjaan Pemasangan Pipa Air Minum di Kecamatan Pancoran, Jakarta Selatan.</t>
  </si>
  <si>
    <t>Camat Kecamatan Cipayung</t>
  </si>
  <si>
    <t>Pelaksanaan Pekerjaan Pemasangan Pipa Air Minum di Kecamatan Cipayung, Jakarta Timur</t>
  </si>
  <si>
    <t>Usulan Pembatalan Rencana Proyek Pemasangan Pipa Puskesmas Pembantu Kembangan Selatan</t>
  </si>
  <si>
    <t>Laporan P2K3 kuartal 4 th 2025</t>
  </si>
  <si>
    <t>Permintaan Izin Pembobokan Sementara Pagar Pembatas Terhadap Pengangkutan Aset Terdahulu Program Rehabilitasi Tahun 2025</t>
  </si>
  <si>
    <t>Permohonan Penegasan dan Arahan Terkait Acuan Spesifikasi/Kriteria Teknis untuk NC CC</t>
  </si>
  <si>
    <t>Penjelasan Kondisi Eksternal Penyebab Keterlambatan Pemasangan dan Pengembalian Field Activity (“FA”) Sambungan Langsung (“SL”) as per 09 April 2026</t>
  </si>
  <si>
    <t>PT Hutama Karya</t>
  </si>
  <si>
    <t>Penyampaian Gambar Teknis Rencana Crossing Tol JORR’S Pondok Pinang  TMII Ramp On Gedong</t>
  </si>
  <si>
    <t>Teguran atas Temuan Water Meter Merek B&amp;R dengan Nomor Seri Ganda</t>
  </si>
  <si>
    <t>Penjelasan Kondisi Eksternal Penyebab Keterlambatan Pemasangan dan Pengembalian Field Activity (“FA”) Sambungan Langsung (“SL”) as per 10 April 2026</t>
  </si>
  <si>
    <t>DED dan RAB Perluasan Jaringan Untuk Proyek Tambahan PC 156 RT 05 RW 12 SPAM Buaran 3 Hilir</t>
  </si>
  <si>
    <t>Penyampaian Rencana Pemasangan Sambungan Langsung</t>
  </si>
  <si>
    <t>Undangan Uji Komisioning SPAM Jatiluhur Hilir P008 PT Honor Decoration Internasional</t>
  </si>
  <si>
    <t>Pelunasan atas Loan Kredit Berjangka PT Aetra Air Jakarta ke Bank Danamon</t>
  </si>
  <si>
    <t xml:space="preserve">Penyampaian Pembaruan Informasi Analisa Harga Satuan Pekerjaan Proyek Greenfield  </t>
  </si>
  <si>
    <t>P2K3 kuartal 1 th 2026</t>
  </si>
  <si>
    <t>Penjelasan Kondisi Eksternal Penyebab Keterlambatan Pemasangan dan Pengembalian Field Activity (“FA”) Sambungan Langsung (“SL”) as per 13 April 2026</t>
  </si>
  <si>
    <t>Permohonan Pembuatan Update Press Release Pekerjaan TMPS-02</t>
  </si>
  <si>
    <t>Penjelasan Kondisi Eksternal Penyebab Keterlambatan Pemasangan dan Pengembalian Field Activity (“FA”) Sambungan Langsung (“SL”) as per 14 April 2026</t>
  </si>
  <si>
    <t>Permohonan Penyediaan Data NJOP pada Koordinat Lokasi Rencana Crossing Pipa – SPAM Ciliwung</t>
  </si>
  <si>
    <t>Unit Pelayanan Pemungutan Pajak Daerah (UPPD)</t>
  </si>
  <si>
    <t>Permohonan Penyediaan Data NJOP pada Koordinat Lokasi Rencana Crossing Pipa – SPAM Jatiluhur</t>
  </si>
  <si>
    <t>Permohonan Penyediaan Data NJOP pada Koordinat Lokasi Rencana Crossing Pipa – SPAM Pesanggrahan</t>
  </si>
  <si>
    <t>Pembaharuan DED dan RAB Untuk 4 Lokasi Proyek Trunk Main SPAM Buaran 3 Hilir</t>
  </si>
  <si>
    <t xml:space="preserve">Gangguan Operasional IPA Buaran 1, IPA Pulogadung dan IPA Pejompongan 1 &amp; 2 Pada Tanggal 12 April 2026 </t>
  </si>
  <si>
    <t xml:space="preserve">Gangguan Pasokan Listrik PLN ke IPA Pejompongan 2 Pada Tanggal 9 April 2026 </t>
  </si>
  <si>
    <t>Penjelasan Kondisi Eksternal Penyebab Keterlambatan Pemasangan dan Pengembalian Field Activity (“FA”) Sambungan Langsung (“SL”) as per 15 April 2026</t>
  </si>
  <si>
    <t>Gangguan Pasokan Listrik Dari PLN di IPA Pulogadung Pada Tanggal 6 April 2026</t>
  </si>
  <si>
    <t>Supriyanto</t>
  </si>
  <si>
    <t>PT Pilar Bangun Bersama</t>
  </si>
  <si>
    <t>Penjualan Material Stock PT Aetra Air Jakarta BU400 &amp; BU403</t>
  </si>
  <si>
    <t>Penyampaian DED dan RAM IPA Portable Semanan</t>
  </si>
  <si>
    <t>Gangguan Pasokan LIstrik PLN ke IPA Pejompongan 1 dan Pejompongan 2 pada Tanggal 9 April 2026</t>
  </si>
  <si>
    <t>Permohonan Saran dan Dukungan Terkait Penolakan Pemasangan Sambungan Langsung di RT.002/RW.09 Kelurahan Semanan, Kecamatan Kalideres</t>
  </si>
  <si>
    <t xml:space="preserve">Angelika </t>
  </si>
  <si>
    <t>Permohonan Fasilitasi Koordinasi Perizinan dan Pelaksanaan Pekerjaan</t>
  </si>
  <si>
    <t>Undangan Uji Komisioning SPAM Jatiluhur Hilir S001 Perumahan Tanjung Mas Raya (tambahan)</t>
  </si>
  <si>
    <t>Tanggapan Surat PAM JAYA nomor 1162/PS.04.01/EKST/III/2026 hal Pembangunan Jaringan Pipa Pendukung Sistem DC Semanan SPAM Karian Serpong Hilir di Jakarta</t>
  </si>
  <si>
    <t>Penyampaian Laporan Penyelesaian Uji Komisioning Project Greenfield – SPAM Karian Hilir Trunkmain TMPSG - 08</t>
  </si>
  <si>
    <t>Penjelasan Kondisi Eksternal Penyebab Keterlambatan Pemasangan dan Pengembalian Field Activity (“FA”) Sambungan Langsung (“SL”) as per 17 April 2026</t>
  </si>
  <si>
    <t>Penyampaian Laporan Pengawasan dan Laporan Perkembangan Proyek Kuartal 1 Tahun 2026</t>
  </si>
  <si>
    <t>Tanggapan Atas Surat PAM JAYA e-77463/PS.04.06 Terkait Transfer Knowledge TOK April 2026</t>
  </si>
  <si>
    <t xml:space="preserve">Permohonan Press Release Rekayasa Lalu Lintas Pekerjaan Pemasangan Pipa Proyek SPAM Buaran 3 Paket P07 dan S05 </t>
  </si>
  <si>
    <t>DInas Perhubungan</t>
  </si>
  <si>
    <t xml:space="preserve">Permohonan Perpanjangan Press Release Rekayasa Lalu Lintas Pekerjaan Pemasangan Pipa Proyek SPAM Buaran 3 Paket P1A </t>
  </si>
  <si>
    <t>PT. Jasamarga</t>
  </si>
  <si>
    <t xml:space="preserve">Permohonan Penerbitan Surat Izin Kerja Lapangan </t>
  </si>
  <si>
    <t>Penjelasan Kondisi Eksternal Penyebab Keterlambatan Pemasangan dan Pengembalian Field Activity (“FA”) Sambungan Langsung (“SL”) as per 20 April 2026</t>
  </si>
  <si>
    <t xml:space="preserve">Permohonan Fasilitasi Koordinasi Perizinan Untuk Pencapaian TOK Proyek Bundling </t>
  </si>
  <si>
    <t>Rudy</t>
  </si>
  <si>
    <t>Penyampaian Dokumen Pendukung Program Konstruksi SPAM Karian Serpong Hilir – P009 Dermaga Ujung (Kp Kerang) dan PA P009 WARGA KEPANDUAN II</t>
  </si>
  <si>
    <t>Penyampaian Dokumen Pendukung Program Konstruksi SPAM Jatiluhur Hilir -  P008 Kampung Muka</t>
  </si>
  <si>
    <t>CMNP</t>
  </si>
  <si>
    <t>Permohonan Data Teknis Struktur Jalan dan Pile Cap Tiang Tol PT CMNP</t>
  </si>
  <si>
    <t>Dinas perhubungan Provinsi DKI Jakarta</t>
  </si>
  <si>
    <t>Undangan Uji Komisioning SPAM Buaran III Hilir – JDU JDB JDL PC 154 EZ 1 dan PC 161 EZ 1</t>
  </si>
  <si>
    <t>Pengiriman Ke-5 Tanggapan Atas Hasil Review PAM dan KPI Terhadap Dokumen Desain Akhir Program Rehabilitasi Tahun 2026</t>
  </si>
  <si>
    <t>Jasamarga</t>
  </si>
  <si>
    <t>Permohonan Izin Kerja Lapangan Test Pit dan Persiapan Pekerjaan Rencana Crossing Tol Jagorawi</t>
  </si>
  <si>
    <t>Penyampaian Pembaruan Informasi Analisa Harga Satuan Pekerjaan Proyek Greenfield</t>
  </si>
  <si>
    <t>Penjelasan Kondisi Eksternal Penyebab Keterlambatan Pemasangan dan Pengembalian Field Activity (“FA”) Sambungan Langsung (“SL”) as per 21 April 2026</t>
  </si>
  <si>
    <t>Penjelasan Kondisi Eksternal Penyebab Keterlambatan Pemasangan dan Pengembalian Field Activity (“FA”) Sambungan Langsung (“SL”) as per 22 April 2026</t>
  </si>
  <si>
    <t>Perawatan Peralatan Produksi IPA Buaran (Pengurasan Pulsator No 8 IPA Buaran 2)</t>
  </si>
  <si>
    <t>Penjelasan Kondisi Eksternal Penyebab Keterlambatan Pemasangan dan Pengembalian Field Activity (“FA”) Sambungan Langsung (“SL”) as per 23 April 2026</t>
  </si>
  <si>
    <t>PT Samoa Bersaudara Abadi</t>
  </si>
  <si>
    <t>Pembuatan Kontrak Jasa Pengangkutan Sampah ABJ bu</t>
  </si>
  <si>
    <t>SPH</t>
  </si>
  <si>
    <t>Wahyu Mardika</t>
  </si>
  <si>
    <t>Penjelasan Kondisi Eksternal Penyebab Keterlambatan Pemasangan dan Pengembalian Field Activity (“FA”) Sambungan Langsung (“SL”) as per 24 April 2026</t>
  </si>
  <si>
    <t>PT CSM Corporatama (Indorent)</t>
  </si>
  <si>
    <t>Pembuatan Kontrak Jasa Sewa Mobil ABJ ke Indorent</t>
  </si>
  <si>
    <t>Pengelolaan Aset Terdahulu Program Rehabilitasi Proyek Brownfield Tahun 2025</t>
  </si>
  <si>
    <t>Penyampaian Dokumen Pendukung Program Konstruksi SPAM Buaran Hilir – P7, P8, S5, S6</t>
  </si>
  <si>
    <t>Pemberitahuan Penggantian Material Flange Adaptor Multi Joint Menjadi Stub Flang PC 161 JDU &amp; TMCL10</t>
  </si>
  <si>
    <t>Penyampaian Informasi Proyek SPAM Jatiluhur Hilir – TMCL 10 Program Ciliwung</t>
  </si>
  <si>
    <t>Undangan Pembahasan Evaluasi Ruang Lingkup Pekerjaan Soul Creative</t>
  </si>
  <si>
    <t>Penjelasan Kondisi Eksternal Penyebab Keterlambatan Pemasangan dan Pengembalian Field Activity (“FA”) Sambungan Langsung (“SL”) as per 27 April 2026</t>
  </si>
  <si>
    <t>Pembaharuan Informasi TOK Oktober 2026 Akibat Keterbatasan Bahan Baku Pipa HDPE</t>
  </si>
  <si>
    <t>Permintaan Adendum Sebagai Akibat Pekerjaan Non Master Schedule</t>
  </si>
  <si>
    <t>Permohonan Pengecualian Denda Keterlambatan Akibat Terlambatnya Penerbitan Izin</t>
  </si>
  <si>
    <t>Permohonan Persetujuan PAM JAYA Akibat Keterbatasan Material Pipa HDPE</t>
  </si>
  <si>
    <t>Tindak Lanjut Temuan Inspeksi K3L Tanggapan Surat PAM JAYA No. e-72069/PP.03.05</t>
  </si>
  <si>
    <t>Penjelasan Kondisi Eksternal Penyebab Keterlambatan Pemasangan dan Pengembalian Field Activity (“FA”) Sambungan Langsung (“SL”) as per 28 April 2026</t>
  </si>
  <si>
    <t>Penyampaian Dokumen Pendukung Program Konstruksi SPAM Jatiluhur Hilir – IBP Basura</t>
  </si>
  <si>
    <t>Penyampaian Dokumen Pendukung Program Konstruksi SPAM Jatiluhur Hilir - Reservoir Pejompongan 2</t>
  </si>
  <si>
    <t>Tindak Lanjut Temuan Inspeksi PAM JAYA Surat No e-77788/PS.04.06 tentang Penyampaian Hasil Inspeksi Perawatan Peralatan di IPA Buaran</t>
  </si>
  <si>
    <t>Pengiriman Revisi Kedua Jadwal Program Rehabilitasi Tahun 2026</t>
  </si>
  <si>
    <t>Permohonan Fasilitasi Koordinasi Perizinan Untuk Pencapaian TOK Proyek Bundling Tahun 2026</t>
  </si>
  <si>
    <t>Perpanjangan Sewa Mobil ABJ</t>
  </si>
  <si>
    <t>Penjelasan Kondisi Eksternal Penyebab Keterlambatan Pemasangan dan Pengembalian Field Activity (“FA”) Sambungan Langsung (“SL”) as per 29 April 2026</t>
  </si>
  <si>
    <t xml:space="preserve">Gangguan Operasional IPA Buaran 1-2, IPA Pulogadung dan IPA Pejompongan 1 &amp; 2 Pada Tanggal 23 April 2026 </t>
  </si>
  <si>
    <t>Penyampaian Laporan Keuangan Unaudited Kuartal 1 2026</t>
  </si>
  <si>
    <t>Tanggapan Surat PAM JAYA Nomor 1313/PP.01.02/EKST/III/2026</t>
  </si>
  <si>
    <t>Penjelasan Kondisi Eksternal Penyebab Keterlambatan Pemasangan dan Pengembalian Field Activity (“FA”) Sambungan Langsung (“SL”) as per 30 April 2026</t>
  </si>
  <si>
    <t>Pengembalian Material SL untuk Pekerjaan  SL RCC Matraman dan Solaria</t>
  </si>
  <si>
    <t>Peminjaman Material SL untuk Pekerjaan  SL RCC Sayana Solaria</t>
  </si>
  <si>
    <t>Laporan Bulanan Kualitas Air Baku dan Air Curah Periode April 2026</t>
  </si>
  <si>
    <t>Penyampaian Pembaharuan Jadwal Program Rehabilitasi (Cyclical Maintenance) 2026</t>
  </si>
  <si>
    <t>Camat Kalideres</t>
  </si>
  <si>
    <t>Permohonan Sosialisasi di Kecamatan Kalideres</t>
  </si>
  <si>
    <t>Pemberitahuan Pelaksanaan Pekerjaan Pemasangan Jaringan Pipa  di Wilayah Ruas Tol Becakayu</t>
  </si>
  <si>
    <t>Undangan Uji Komisioning SPAM Jatiluhur Hilir – JDU JDB JDL PC 076 Kalibaru Barat RT 11 RW 7</t>
  </si>
  <si>
    <t>Permohonan Percepatan Finalisasi Dokumen TOK April 2025 untuk Proses KBA</t>
  </si>
  <si>
    <t>Permohonan Kesepakatan Teknis atas Kriteria Siap Pasang dan Basis Perhitungan SLA 1x24 Jam Pekerjaan Sambungan Langsung</t>
  </si>
  <si>
    <t>Tagihan Air Curah Perjanjian Brownfield Periode April 2026</t>
  </si>
  <si>
    <t>Tagihan Air Curah Perjanjian Greenfield Periode April 2026</t>
  </si>
  <si>
    <t>Penjelasan Kondisi Eksternal Penyebab Keterlambatan Pemasangan dan Pengembalian Field Activity (“FA”) Sambungan Langsung (“SL”) as per 04 May 2026</t>
  </si>
  <si>
    <t>Permohonan Fasilitasi Audiensi Tindak Lanjut Hasil Peninjauan Lapangan Pemasangan Jembatan Pipa Koneksi Boundary Valve (BV) pada Sungai Ciliwung</t>
  </si>
  <si>
    <t>Penjelasan Kondisi Eksternal Penyebab Keterlambatan Pemasangan dan Pengembalian Field Activity (“FA”) Sambungan Langsung (“SL”) as per 05 Mei 2026</t>
  </si>
  <si>
    <t>Penyampaian Pembaharuan Rencana Kerja Proyek - Program Konstruksi (Proyek Greenfield) dan Program Rehabilitasi (Proyek Brownfield) Tahun 2026</t>
  </si>
  <si>
    <t>Permintaan Perubahan Target Pumping Regime Oleh PAM JAYA selama  Bulan April 2026</t>
  </si>
  <si>
    <t>Pembaharuan Informasi Program Konstruksi Akibat Keterbatasan Bahan Baku Pipa HDPE</t>
  </si>
  <si>
    <t>SPBU 34.12304 BINTARO PERMAI</t>
  </si>
  <si>
    <t>Permohonan Izin Penggunaan Lahan SPBU 34.12304 Bintaro Permai sebagai Jalan Alternatif Sementara dalam Rangka Pekerjaan Pemasangan Jaringan Pipa Air Bersih</t>
  </si>
  <si>
    <t>Penyampaian Dokumen Analisa Harga Satuan Pekerjaan Proyek Greenfield</t>
  </si>
  <si>
    <t>Penjelasan Kondisi Eksternal Penyebab Keterlambatan Pemasangan dan Pengembalian Field Activity (“FA”) Sambungan Langsung (“SL”) as per 06 Mei 2026</t>
  </si>
  <si>
    <t>Daftar Area PC SPAM Buaran 3 Hilir Yang Memiliki Kendala Penolakan</t>
  </si>
  <si>
    <t>PT Transportasi Jakarta</t>
  </si>
  <si>
    <t xml:space="preserve">Permohonan Izin Pelaksanaan Test Pit Pekerjaan Pemasangan Jaringan Pipa Air Bersih </t>
  </si>
  <si>
    <t>Pembaruan DED dan RAB untuk Proyek Pembangunan Reservoir Pejompongan 2 dan Gedung CM – Trunk Main SPAM Jatiluhur Hilir</t>
  </si>
  <si>
    <t>Penyampaian Informasi Proyek SPAM Buaran 3 Hilir – PC 161 JDU</t>
  </si>
  <si>
    <t>Penjelasan Kondisi Eksternal Penyebab Keterlambatan Pemasangan dan Pengembalian Field Activity (“FA”) Sambungan Langsung (“SL”) as per 7 Mei 2026</t>
  </si>
  <si>
    <t>Undangan Uji Komisioning SPAM Jatiluhur Hilir B003 Dedy Rahyansyah</t>
  </si>
  <si>
    <t>Penjelasan Kondisi Eksternal Penyebab Keterlambatan Pemasangan dan Pengembalian Field Activity (“FA”) Sambungan Langsung (“SL”) as per 08 Mei 2026</t>
  </si>
  <si>
    <t>PT Wibawa Lingkungan Indonesia</t>
  </si>
  <si>
    <t xml:space="preserve">Kontrak Jasa Pengangkutan Lumpur </t>
  </si>
  <si>
    <t xml:space="preserve">SCM </t>
  </si>
  <si>
    <t>Penyampaian Informasi Kendala Sistem CDE BIM PAM JAYA</t>
  </si>
  <si>
    <t>Penjelasan Kondisi Eksternal Penyebab Keterlambatan Pemasangan dan Pengembalian Field Activity (“FA”) Sambungan Langsung (“SL”) as per 11 Mei 2026</t>
  </si>
  <si>
    <t>Pengakuan Investasi Sambungan Langsung</t>
  </si>
  <si>
    <t>Camat Kecamatan Ciracas</t>
  </si>
  <si>
    <t>Pelaksanaan Pekerjaan Pemasangan Pipa Air Minum di Kecamatan Ciracas, Jakarta Timur (meliputi Kelurahan Kelapa Dua Wetan &amp; Ciracas).</t>
  </si>
  <si>
    <t>Permohonan Pengajuan Uji Test Water Meter Itron Tipe Aquadis DN15 mm</t>
  </si>
  <si>
    <t>Pembaharuan RAB Untuk Apartemen Daan Mogot City Proyek SPAM Karian Serpong Hilir</t>
  </si>
  <si>
    <t>Penjelasan Kondisi Eksternal Penyebab Keterlambatan Pemasangan dan Pengembalian Field Activity (“FA”) Sambungan Langsung (“SL”) as per 12 Mei 2026</t>
  </si>
  <si>
    <t>Tanggapan Surat PAM JAYA Nomor 1567/PS.04.04/EKST/IV/2026 Perihal Pembayaran Atas Realisasi Kontrak Berbasis Angsuran (KBA) Tahun 2025</t>
  </si>
  <si>
    <t>Undangan Uji Komisioning 2 Program SPAM Jatiluhur Hilir</t>
  </si>
  <si>
    <t>Surat Tanggapan Permohonan Penggunaan Ruang Lab IPA Buaran 1 dan IPA Buaran 2</t>
  </si>
  <si>
    <t>Penyampaian Laporan Penyelesaian Uji Komisioning Project Greenfield – SPAM Buaran 3 Hilir Program PC 154 EZ 1 dan PC 161 EZ 1</t>
  </si>
  <si>
    <t>Permohonan Dukungan Verifikasi Perubahan Status FA serta Penyempurnaan Mekanisme Penugasan Sambungan Langsung</t>
  </si>
  <si>
    <t>Penjelasan Kondisi Eksternal Penyebab Keterlambatan Pemasangan dan Pengembalian Field Activity (“FA”) Sambungan Langsung (“SL”) as per 13 Mei 2026</t>
  </si>
  <si>
    <t>Justifikasi Teknis, Pembaharuan atas Rencana Anggaran Biaya (“RAB”) serta Pembaharuan Jadwal Proyek Untuk 4 Lokasi Koneksi Boundary Valve (BV) Wilayah Timur – Barat</t>
  </si>
  <si>
    <t xml:space="preserve">Pemberitahuan Tindak Lanjut Proses Interkoneksi Lokasi Non Standar </t>
  </si>
  <si>
    <t>Penyampaian Biaya Konsultan Independen Kontrak Berbasis Angsuran (KBA)</t>
  </si>
  <si>
    <t>Direktur Jalan Bebas Hambatan Direktorat Jenderal Bina Marga Kementerian Pekerjaan Umum</t>
  </si>
  <si>
    <t>Penyampaian Dokumen Materi Analisa Struktur Pemasangan Pipa Air Bersih Crossing Toll JORR S</t>
  </si>
  <si>
    <t>PT Asuransi Central Asia dan PT Indosurance Broker Utama</t>
  </si>
  <si>
    <t>Klaim Asuransi terkait Kebakaran di Gudang Penyimpanan PT Abhinaya Prima Engineering</t>
  </si>
  <si>
    <t>PT Asuransi Central Asia &amp; PT Indosurance Broker Utama</t>
  </si>
  <si>
    <t>Klaim Asuransi ABJ Terkait Kegagalan Konstruksi Bak Sludge Collection IPA Pulogadung</t>
  </si>
  <si>
    <t>Pemberitahuan Uji Komisioning Program Rehabilitasi 46330A</t>
  </si>
  <si>
    <t>Permohonan Perbaikan Data Email dan Nomor Telepon PT Aetra Air Jakarta</t>
  </si>
  <si>
    <t>Debit Note Iuran Driver BoD</t>
  </si>
  <si>
    <t>Management Sakura Garden City</t>
  </si>
  <si>
    <t>Permohonan Izin Penggunaan Jalan di Kawasan Sakura Garden City</t>
  </si>
  <si>
    <t>Penjelasan Kondisi Eksternal Penyebab Keterlambatan Pemasangan dan Pengembalian Field Activity (“FA”) Sambungan Langsung (“SL”) as per 15 Mei 2026</t>
  </si>
  <si>
    <t>SPAM Buaran III Hulu – Perubahan Program Pekerjaan Pembangunan Sarana Penunjang</t>
  </si>
  <si>
    <t>Undangan Uji Komisioning P001 Ruswandi</t>
  </si>
  <si>
    <t xml:space="preserve">Kejati DKJ </t>
  </si>
  <si>
    <t>Permintaan Advis Terkait Pembayaran Kontrak Bebasis Angsuran PT ABJ</t>
  </si>
  <si>
    <t xml:space="preserve">1033/TU.00.00/EKST/III/2026 </t>
  </si>
  <si>
    <t>E-73652/PP.01.05</t>
  </si>
  <si>
    <t xml:space="preserve">208/SCI-KPI/III/2026 </t>
  </si>
  <si>
    <t xml:space="preserve">1105/PS.04.03/EKST/III/2026 </t>
  </si>
  <si>
    <t xml:space="preserve">1107/PS.04.03/III/2026 </t>
  </si>
  <si>
    <t xml:space="preserve">1109/PS.04.03/EKST/III/2026 </t>
  </si>
  <si>
    <t xml:space="preserve">1111/PS.04.03/EKST/III/2026 </t>
  </si>
  <si>
    <t>1106/PS.04.05/EKST/III/2026</t>
  </si>
  <si>
    <t>E-75190/PP.01.04</t>
  </si>
  <si>
    <t xml:space="preserve">215/SCI-KPI/III/2026 </t>
  </si>
  <si>
    <t>214/SCI-KPI/III/2026</t>
  </si>
  <si>
    <t>Revisi Surat KPI No. 199/SCI-KPI/III/2026</t>
  </si>
  <si>
    <t xml:space="preserve">216/SCI-KPI/III/2026 </t>
  </si>
  <si>
    <t>205/SCI-KPI/III/2026</t>
  </si>
  <si>
    <t>206/SCI-KPI/III/2026</t>
  </si>
  <si>
    <t xml:space="preserve">222/SCI-KPI/III/2026 </t>
  </si>
  <si>
    <t xml:space="preserve">213/SCI/KPI/III/2026 </t>
  </si>
  <si>
    <t xml:space="preserve">223/SCI-KPI/III/2026 </t>
  </si>
  <si>
    <t xml:space="preserve">E-75940/PP.01.02 </t>
  </si>
  <si>
    <t>Undangan Rapat Evaluasi Dampak Padam Listrik PLN di Fasilitas IPA Bundling</t>
  </si>
  <si>
    <t>Teguran atas Bina Marga Nomor 266/KR.02.00 perihal Pelaksanaan Pekerjaan Galian Utilitas Pipa Air Bersih</t>
  </si>
  <si>
    <t>Tanggapan atas Surat PT Air Bersih Jakarta No. ABJ/DIR/EKS/03.26/0230 perihal Penyampaian Laporan Penyelesaian Uji Komisioning Project Greenfield – SPAM Karian Serpong Hilir Program SN02 Rumah Wagub.</t>
  </si>
  <si>
    <t>Tanggapan atas Surat PT Air Bersih Jakarta No. ABJ/DIR/EKS/03.26/0212 perihal Penyampaian Laporan Penyelesaian Uji Komisioning Project Greenfield – SPAM Karian Serpong Hilir Program B020 Citra 5 Tambahan dan S017 Copylast Blok K Cluster Lavender.</t>
  </si>
  <si>
    <t>Permintaan Struktur Organisasi Termutakhir Perode Tahun 2026</t>
  </si>
  <si>
    <t>Penyampaian Hasil Inspeksi K3L di IPA Buaran 1,2 dan 3 Tanggal 23 Januari 2026.</t>
  </si>
  <si>
    <t>Pemutakhiran Desain Akhir JDu JDB JDL dan SL Proyek Greenfield AB Pulomas dan Muara Karang</t>
  </si>
  <si>
    <t>Tanggapan atas Surat  ABJ No. ABJ/DIR/EKS/12.25/1111 Perihal Gangguan Listrik PLN di IPA Buaran 1 dan IPA Buaran 2 pada tanggal 21 Desember 2026</t>
  </si>
  <si>
    <t xml:space="preserve">Tanggapan dan Rekomendasi Persiapan Pelaksanaan TOK 5 April 2026.   </t>
  </si>
  <si>
    <t>Tanggapan atas Surat PT Air Bersih Jakarta No. ABJ/DIR/EKS/03.26/0259 perihal Penyampaian Laporan Penyelesaian Uji Komisioning Project Greenfield – SPAM Karian Serpong Hilir Program B20 Cendrawasih 7 dan S006 Jiban.</t>
  </si>
  <si>
    <t xml:space="preserve">Rekomendasi Metode Sampling Cyble dan Sambungan Langsung (SL).
</t>
  </si>
  <si>
    <t>Revisi 4 Laporan Bulanan Konsultan Pengawas Independen Periode Juni 2025</t>
  </si>
  <si>
    <t>Laporan Analisa Hasil Witness QC Pipa DCI PN 10 Non-Jacking DN 800 L=5.7m, 50 batang kedatangan 23 Februari 2026</t>
  </si>
  <si>
    <t>Laporan Analisa Hasil Witness QC Pipa DCI PN 10 Jacking DN 800 L=5.6 m, 20 Batang Hasil Repair Witness QC Tanggal 9 Februari 2026</t>
  </si>
  <si>
    <t>Justifikasi Pelaksanaan Alur Pengakuan Investasi SL &amp; Add On Cyble</t>
  </si>
  <si>
    <t>Pemberitahuan Libur Nasional dan Cuti Bersama Hari Suci Nyepi serta Hari Raya Idul Fitri Tahun 2026</t>
  </si>
  <si>
    <t>Tanggapan atas Surat PT Air Bersih Jakarta No. ABJ/DIR/EKS/03.26/0292 Tentang Penyampaian Laporan Penyelesaian Uji Komisioning Project Greenfield – SPAM Jatiluhur Hilir 4 Program</t>
  </si>
  <si>
    <t>Teguran atas keterlambatan Pelaksanaan Program Rehabilitasi Proyek Brownfield Tahun 2026</t>
  </si>
  <si>
    <t>Penyampaian Laporan Penyelesaian Uji Komisioning Project Greenfield – SPAM Jatiluhur Hilir 2 Program P008 PT Honor Decoration International dan S001 Perumahan Tanjung Mas Raya (tambahan)</t>
  </si>
  <si>
    <t xml:space="preserve">Tanggapan atas Surat PAM JAYA Nomor PJ 1324/PP.01.02-EKST-IV-2026 Terkait Teguran Atas Keterlambatan Pelaksanaan Program Rehabilitasi Proyek Brownfield Tahun 2026  </t>
  </si>
  <si>
    <t>Permohonan Penyampaian Surat Pemberitahuan Pelaksanaan Pekerjaan Pemasangan Pipa Air Minum di Jl. Gempol Raya – Jl. Bina Marga di Kecamatan Cipayung kepada Warga Terdampak di Kelurahan Ceger, Bambu Apus dan Cipayung.</t>
  </si>
  <si>
    <t>Undangan PAM JAYA kepada ABJ terkait Rapat Evaluasi Dampak Padam Listrik PLN di Fasilitas IPA Bundling pada Kamis, 12 Maret 2026</t>
  </si>
  <si>
    <t>PAM JAYA meminta PT ABJ menyampaikan struktur organisasi terbaru, data personel beserta sertifikasinya, serta memastikan komitmen pelaksanaan ketentuan kerja sama bundling berjalan optimal.</t>
  </si>
  <si>
    <t>Pamjaya meminta untuk dikirimkan klarifikasi pemenuhan kewajiban asuransi dan dikirimkan bukti pembayaran premi tahunan atas polis asuransi (persyaratan didetail surat, etc)</t>
  </si>
  <si>
    <t>Temuan dari hasil inspeksi peralatan serta housekeeping di IPA Buaran (77 temuan)</t>
  </si>
  <si>
    <t>ABJ diminta membuat DED dan pemodelan hidrolis fasilitas distribusi baru sesuai standar yang berlaku, serta melakukan pembahasan dan survey teknis bersama PAM JAYA dan KPI terkait desain, tekanan air, dan kebutuhan jaringan pipa agar memenuhi ketentuan teknis distribusi air.</t>
  </si>
  <si>
    <t>Gangguan pasokan listrik PLN di IPA Buaran 1 dan 2 menyebabkan pompa berhenti beroperasi dan target tekanan serta aliran air tidak tercapai. Berdasarkan bukti under voltage dari PLN, PAM JAYA menyetujui pengecualian denda kinerja yang diajukan PT ABJ.</t>
  </si>
  <si>
    <t>KPI menyampaikan rekomendasi program yang akan di-TOK-kan dan review Dokumen DPPP di BIM untuk program Greenfield Hilir, serta hasil analisis tren pelaksanaan TOK dari tahun ke tahun.</t>
  </si>
  <si>
    <t>Penyampaian revisi surat yang Merujuk pada MoM Diskusi Pengakuan Investasi SL dan Cyble tertanggal 20 Februari 2026</t>
  </si>
  <si>
    <t>Revisi 4 Laporan bulanan periode Juni 2025 - Daftar Tindak Lanjut Revisi Laporan Bulanan Periode Tahun 2025 https://bit.ly/TindaklanjutRevisiLaporanKPI.</t>
  </si>
  <si>
    <t>witness QC tersebut telah dilaksanakan pada tanggal 4 Maret 2026 dengan kesimpulan hasil secara umum adalah Lulus</t>
  </si>
  <si>
    <t>KPI menyampaikan Justifikasi Pelaksanaan Alur Pengakuan Investasi SL &amp; Add On Cyble, yang Merujuk pada MoM Alur, Dokumentasi, dan Pengakuan Investasi SL 
tertanggal 12 Maret 2026</t>
  </si>
  <si>
    <t>Operasional KPI diliburkan pada 18–24 Maret 2026 dan akan kembali normal pada 25 Maret 2026.</t>
  </si>
  <si>
    <t>Teguran atas keterlambatan Program Rehabilitasi 2026 (29 kegiatan belum Kick Off/MC 0) dan meminta penjelasan, pembaruan jadwal, pengiriman undangan Kick Off &amp; MC 0, serta kepatuhan pelaksanaan sesuai perjanjian</t>
  </si>
  <si>
    <t>temuan hasil inspeksi aset dan peralatan di IPA Pulogadung (15 temuan) ABJ diminta menyampaikan rencana perbaikan dalam 14 hari kalender</t>
  </si>
  <si>
    <t>ABJ diminta untuk melengkapi kekurangan dokumen DPPP TOK di BIM, memperbaiki ketidaksesuaian dokumen, dan memastikan kepatuhan terhadap ketentuan perjanjian.</t>
  </si>
  <si>
    <t xml:space="preserve">ABJ dinilai lalai dalam pengawasan operasional IPA Pejompongan 1 hingga menyebabkan kerusakan pompa blower dan asap di ruang pompa, serta meminta tindak lanjut, pengawasan optimal, dan penyampaian CAR dalam 14 hari.
</t>
  </si>
  <si>
    <t xml:space="preserve">temuan hasil inspeksi peralatan IPA Pejompongan 1 dan 2 (13 temuan) ABJ diminta menyampaikan rencana perbaikan dalam 14 hari kalender
</t>
  </si>
  <si>
    <t xml:space="preserve">ABJ diminta memperketat penerapan dan pengawasan K3, menyiapkan PIC siaga di lokasi pekerjaan, serta memastikan keamanan pekerjaan dan masyarakat selama periode Idul Fitri 2026.
</t>
  </si>
  <si>
    <t xml:space="preserve">PAM JAYA menyampaikan progres TOK 5 April 2026, di mana dari 108 program terdapat 18 program batal, 30 selesai, dan 60 masih berjalan, serta meminta PT ABJ memastikan penyelesaian pekerjaan, kelengkapan dokumen, perizinan, dan pembaruan progres sesuai ketentuan.
</t>
  </si>
  <si>
    <t>PAM JAYA belum dapat memproses pembayaran KBA karena menilai PT ABJ belum memenuhi kewajiban investasi dan kelengkapan dokumen administrasi sesuai perjanjian.</t>
  </si>
  <si>
    <t>Inspeksi pada tanggal 9 Maret 2026 oleh KPI dengan kesimpulan hasil secara umum adalah Lulus</t>
  </si>
  <si>
    <t>Teguran berulang ke ABJ atas pelanggaran K3 di proyek Buaran Hilir, seperti penggunaan APD, road barrier, rambu proyek, housekeeping, dan dokumen kerja yang tidak sesuai.</t>
  </si>
  <si>
    <t xml:space="preserve">ABJ diminta menyelesaikan permasalahan, perizinan, dan koordinasi proyek SPAM Buaran Hulu serta memastikan kepatuhan terhadap ketentuan yang berlaku.
</t>
  </si>
  <si>
    <t>keterlambatan penyampaian perbaikan Desain Akhir Pekerjaan Rehabilitasi 2026 melalui BIM. PAM JAYA meminta PT ABJ segera menyampaikan seluruh perbaikan, memperbarui jadwal pekerjaan, memastikan kesesuaian teknis, dan mematuhi ketentuan perjanjian bundling.</t>
  </si>
  <si>
    <t>PT ABJ dinilai belum optimal dalam pelaksanaan pekerjaan, mitigasi lalu lintas, K3, dan perizinan. PAM JAYA menegur dan meminta PT ABJ untuk segera menindaklanjuti perbaikan 98 temuan, mengganti pohon terdampak, mempercepat penyelesaian proyek, meningkatkan keselamatan kerja</t>
  </si>
  <si>
    <t>ABJ diminta menyampaikan usulan modifikasi program konstruksi pesanggrahan hilir</t>
  </si>
  <si>
    <t xml:space="preserve">ABJ diminta menyampaikan dan menjalankan program kepastian kualitas (SOP, ITP, checklist) untuk seluruh tahap proyek, serta memastikan pekerjaan sesuai standar dan mematuhi perjanjian dengan PAM JAYA.
</t>
  </si>
  <si>
    <t>Laporan Bulanan Periode Februari 2026</t>
  </si>
  <si>
    <t>hasil pemeriksaan atas dokumen tersebut dinyatakan TIDAK LOLOS</t>
  </si>
  <si>
    <t>hasil pemeriksaan atas dokumen tersebut dinyatakan LOLOS</t>
  </si>
  <si>
    <t xml:space="preserve">Terdapat perbedaan nilai investasi Program Cyclical dan Rehabilitasi tahun 2023–2025. ABJ diminta memberikan klarifikasi, menyesuaikan investasi dengan financial model, dan mematuhi perjanjian kerja sama.
</t>
  </si>
  <si>
    <t xml:space="preserve">hasil pemeriksaan atas dokumen tersebut 
1. B019 Satpol PP Jakarta - Potensi Cancel karena bangunan tidak berpenghuni - Proses Penerbitan Izin 
2. Terogong Raya - Potensi Cancel karena developer sudah tidak ada dan tidak bisa dihubungi - Proses Penerbitan Izin </t>
  </si>
  <si>
    <t xml:space="preserve">KPI merekomendasikan pengoperasian pipa sebelum TOK 5 April 2026 dapat dilakukan dalam kondisi khusus dengan syarat PAM JAYA dan ABJ melengkapi dokumen pendukung. Tanggung jawab kerusakan berlaku sejak tanggal operasional aktual.
</t>
  </si>
  <si>
    <t xml:space="preserve">Pengalihan material valve dari Paket 6 ke Paket 12 dapat dilakukan sesuai justifikasi ABJ tanpa mengubah spesifikasi dan fungsi. KPI meminta pekerjaan tetap sesuai standar serta seluruh perubahan dicatat dalam dokumen proyek.
</t>
  </si>
  <si>
    <t xml:space="preserve">Dari 108 program TOK 5 April 2026, terdapat 18 program batal, 36 selesai, dan 54 masih ongoing (39 konstruksi dan 15 belum mulai). ABJ diminta memastikan seluruh pekerjaan, dokumen, perizinan, dan pembaruan progres dipenuhi tepat waktu sesuai perjanjian kerja sama.
</t>
  </si>
  <si>
    <t>ABJ belum memenuhi perizinan bundling, sehingga PAM JAYA meminta percepatan pemenuhan, koordinasi instansi, dan pelaporan progres rutin sesuai perjanjian.</t>
  </si>
  <si>
    <t xml:space="preserve">KPI memerlukan hasil uji laboratorium PAM JAYA untuk water meter Itron Multimag DN 15 mm sebagai dasar penilaian objektif, sebelum memberikan rekomendasi permintaan dari surat ABJ/DIR/EKS/03.26/0318 Perihal Permohonan Persetujuan Perubahan Water Meter Itron Tipe Water Meter DN 15 mm menjadi Tipe Aquadis DN 15 mm
</t>
  </si>
  <si>
    <t>ABJ dinilai lalai dalam proyek Buaran Hilir menyebabkan banjir dan gangguan lalu lintas, Penyebab: tidak sesuai prosedur, kurang pengecekan, dan lambat penanganan. Pelanggaran akan ditindaklanjuti sesuai perjanjian.</t>
  </si>
  <si>
    <t>Inspeksi telah dilaksanakan pada tanggal 8 April 2026 dengan kesimpulan hasil secara umum adalah LULUS.</t>
  </si>
  <si>
    <t>Mulai 03 Februari 2026, Jabatan team leader yang sebelumnya ditugaskan kepada Bapak Ahmad Sadeli secara resmi digantikan oleh Bapak Yuswanto Andono</t>
  </si>
  <si>
    <t xml:space="preserve">ABJ diminta menyampaikan justifikasi keterlambatan </t>
  </si>
  <si>
    <t>E-75951/PP.03.05</t>
  </si>
  <si>
    <t xml:space="preserve">E-74540/PP.01.02 </t>
  </si>
  <si>
    <t xml:space="preserve">E-75952/PP.01.02 </t>
  </si>
  <si>
    <t xml:space="preserve">e-76093/PP.01.02 </t>
  </si>
  <si>
    <t>E-76094/PP.03.05</t>
  </si>
  <si>
    <t>e-76170/PD.03.08</t>
  </si>
  <si>
    <t xml:space="preserve">e-76185/PS.04.06 </t>
  </si>
  <si>
    <t>e-76222/PP.01.02</t>
  </si>
  <si>
    <t xml:space="preserve">1186/PS.04.04/EKST/III/2026 </t>
  </si>
  <si>
    <t xml:space="preserve">224/SCI-KPI/III/2026 </t>
  </si>
  <si>
    <t>e-76210/PP.01.02</t>
  </si>
  <si>
    <t xml:space="preserve">e-75059/PP.01.05 </t>
  </si>
  <si>
    <t>1211/PS.04.04/EKST/III/2026</t>
  </si>
  <si>
    <t xml:space="preserve">e-76341/PP.01.02 </t>
  </si>
  <si>
    <t xml:space="preserve">1162/PS.04.01/EKST/III/2026 </t>
  </si>
  <si>
    <t xml:space="preserve">e-76340/PS.04.06 </t>
  </si>
  <si>
    <t>226/SCI-KPI/III/2026</t>
  </si>
  <si>
    <t>231/SCI-KPI/IV/2026</t>
  </si>
  <si>
    <t>228/SCI-KPI/III/2026</t>
  </si>
  <si>
    <t>229/SCI-KPI/III/2026</t>
  </si>
  <si>
    <t xml:space="preserve">e-76450/PP.00.02 </t>
  </si>
  <si>
    <t xml:space="preserve">e-76549/PP.01.05 </t>
  </si>
  <si>
    <t>231/SCI-KPI/IV/2026 - B</t>
  </si>
  <si>
    <t>232/SCI-KPI/IV/2026</t>
  </si>
  <si>
    <t>235/SCI-KPI/IV/2026</t>
  </si>
  <si>
    <t xml:space="preserve">234/SCI-KPI/IV/2026 </t>
  </si>
  <si>
    <t>233/SCI-KPI/IV/2026</t>
  </si>
  <si>
    <t>E-76550/PP.01.02</t>
  </si>
  <si>
    <t>237/SCI-KPI/IV/2026</t>
  </si>
  <si>
    <t>238/SCI-KPI/IV/2026</t>
  </si>
  <si>
    <t>241/SCI-KPI/IV/2026</t>
  </si>
  <si>
    <t xml:space="preserve">1313/PP.01.02/EKST/III/2026 </t>
  </si>
  <si>
    <t>1311/PP.00.02/EKST/III/2026</t>
  </si>
  <si>
    <t xml:space="preserve">242/SCI-KPI/IV/2026 </t>
  </si>
  <si>
    <t xml:space="preserve">e-76737/PP.01.02 </t>
  </si>
  <si>
    <t xml:space="preserve">244/SCI-KPI/IV/2026 </t>
  </si>
  <si>
    <t>03/IND-I/INFRA/2026</t>
  </si>
  <si>
    <t>1324/PP.01.02/EKST/IV/2026</t>
  </si>
  <si>
    <t>Penyampaian Hasil Inspeksi Aset dan Peralatan di IPA Pulogadung Tanggal 04 Februari 2026</t>
  </si>
  <si>
    <t>Teguran atas Kegagalan Operasional Pompa Blower di IPA Pejompongan 1 pada tanggal 04 Maret 2026</t>
  </si>
  <si>
    <t>Teguran atas Pengawasan Aspek Keselamatan dan Kesehatan Kerja (K3) pada Proyek Bundling</t>
  </si>
  <si>
    <t>Penyampaian Hasil Inspeksi Perawatan Peralatan di IPA Pejompongan 1 dan 2 Periode Bulan Februari 2026</t>
  </si>
  <si>
    <t>Pemberitahuan atas akan Berakhirnya Jaminan Pelaksanaan Tahap II</t>
  </si>
  <si>
    <t>Permintaan Pengamanan Pekerjaan Selama Cuti Bersama Hari Raya Idul Fitri 1447H 2026 M</t>
  </si>
  <si>
    <t>Tanggapan atas Surat ABJ No. ABJ/DIR/EKS/03.26/0216 perihal Permintaan Pembayaran atas Realisasi Kontrak Berbasis Angsuran Tahun 2025</t>
  </si>
  <si>
    <t>Laporan Analisa Hasil Inspeksi Persiapan Lapangan dan Spot Witness Material Infill PT Pestapora Abadi (Mie Gacoan) SPAM Jatiluhur Hilir.</t>
  </si>
  <si>
    <t>Teguran Penerapan Aspek Keselamatan dan Kesehatan Kerja (K3) pada proyek Buaran Hilir</t>
  </si>
  <si>
    <t xml:space="preserve">Permintaan Penjelasan dan Klarifikasi  atas permasalahan pada Proyek SPAM  Buaran Hulu di RW 03 Kelurahan  Margahayu Kecamatan Bekasi Timur  Kota Bekasi </t>
  </si>
  <si>
    <t>Teguran Keterlambatan Penyampaian Perbaikan Desain Akhir Pekerjaan Rehabilitas Tahun 2026.</t>
  </si>
  <si>
    <t>Teguran atas Ketidak-sesuaian Pelaksanaan Pengurugan dan Perbaikan Bekas Galian yang Berdampak pada Gangguan Lalu Lintas, Keterlambatan Penyelesaian Proyek, serta Kewajiban Penggantian Kompensasi Pohon Terdampak Pekerjaan Pemasangan Pipa pada Program Infill SPAM Buaran III</t>
  </si>
  <si>
    <t>Pembangunan Jaringan Pipa Pendukung Sistem DC Semanan SPAM Karian Serpong Hilir di Jakarta</t>
  </si>
  <si>
    <t>Permintaan Program Kepastian Kualitas terkait Kualitas Pekerjaan pada Proyek Bundling</t>
  </si>
  <si>
    <t>Surat Pengantar  Laporan Bulanan Proyek Bundling SPAM DKI Jakarta – Konsultan Pengawas Independen Periode Februari 2026</t>
  </si>
  <si>
    <t>Tanggapan atas Surat PT Air Bersih Jakarta No. ABJ/DIR/EKS/03.26/0329 perihal Penyampaian Laporan Penyelesaian Uji Komisioning Project Greenfield – SPAM Buaran 3 Hilir Trunkmain P11</t>
  </si>
  <si>
    <t>Penyampaian Laporan Penyelesaian Uji Komisioning Project Greenfield – SPAM Buaran 3 Hilir  Program PC 162 Centex Gg. Jengki dan PC 162 Hanjuang</t>
  </si>
  <si>
    <t>Tanggapan atas Surat PT Air Bersih Jakarta No. ABJ/DIR/EKS/03.26/0328 perihal Penyampaian Laporan Penyelesaian Uji Komisioning Project Greenfield – SPAM Jatiluhur Hilir Trunkmain CDC</t>
  </si>
  <si>
    <t>Permintaan Penyampaian Konfirmasi Progress Infill Percepatan</t>
  </si>
  <si>
    <t>Klarifikasi atas Ketidaksesuaian Rincian Nilai Aset (RNA) Program Brownfield terhadap Ketentuan Investasi dalam Amandemen dan Pernyataan Kembali Perjanjian Kerja Sama Bundling</t>
  </si>
  <si>
    <t xml:space="preserve">Perihal Tanggapan atas Surat PT Air Bersih Jakarta No. ABJ/DIR/EKS/03.26/0329 perihal Penyampaian Laporan
Penyelesaian Uji Komisioning Project Greenfield – SPAM Buaran 3 Hilir Trunkmain P11
</t>
  </si>
  <si>
    <t>Tanggapan atas Surat PT Air Bersih Jakarta No.  ABJ/DIR/EKS/03.26/0275 perihal Konfirmasi Proyek SPAM Karian Serpong Hilir Infill Adhoc Terogong Raya dan Satpol PP.</t>
  </si>
  <si>
    <t>Tanggapan atas Surat PT Air Bersih Jakarta No.  ABJ/DIR/EKS/03.26/0362 perihal Penyampaian Laporan Penyelesaian Uji Komisioning Project Greenfield – SPAM Buaran 3 Hilir Trunkmain P6</t>
  </si>
  <si>
    <t>Rekomendasi KPI Menanggapi MoM Persiapan TOK 5 April 2026</t>
  </si>
  <si>
    <t>Tanggapan atas Surat PT Air Bersih Jakarta No.  ABJ/DIR/EKS/03.26/0336 perihal Pengalihan Material Aksesoris Butterfly Valve DN 1000 mm sebanyak 1 unit untuk Kebutuhan Paket P12</t>
  </si>
  <si>
    <t>Tanggapan atas Surat PT Air Bersih Jakarta No.  ABJ/DIR/EKS/04.26/0344 perihal Penyampaian Laporan Penyelesaian Uji Komisioning Project Greenfield – SPAM Buaran 3 Hilir PC 161 EZ 05</t>
  </si>
  <si>
    <t>Tanggapan atas Surat PT Air Bersih Jakarta No. ABJ/DIR/EKS/04.26/0352 perihal Penyampaian Laporan Penyelesaian Uji Komisioning Project Greenfield – SPAM Buaran 3 Hilir PC 161 EZ 13</t>
  </si>
  <si>
    <t>Tanggapan atas Surat PT Air Bersih Jakarta No. ABJ/DIR/EKS/04.26/0387 perihal Penyampaian Laporan Penyelesaian Uji Komisioning Project Greenfield – SPAM Karian Serpong Hilir TrunkMain TMPSG – 01</t>
  </si>
  <si>
    <t>Teguran atas Kelalaian PT ABJ atas Pelaksanaan Pekerjaan Yang Tidak Sesuai dengan Praktik Industri Yang Baik pada di Jalan Raya Taman Mini pada Proyek Buaran Hilir</t>
  </si>
  <si>
    <t xml:space="preserve">Laporan Analisa Hasil Witness QC Pipa DCI PN 10 Non-Jacking DN 800 L = 5.7 m Kedatangan 09 Mar - 01 Apr 2026 (Batch 1: 65 sample) </t>
  </si>
  <si>
    <t xml:space="preserve">Surat Pemberitahuan Pergantian Team Leader. </t>
  </si>
  <si>
    <t>Buaran 1, 2, 3</t>
  </si>
  <si>
    <t>Buaran 1 &amp;2</t>
  </si>
  <si>
    <t>Administrasi &amp; Dokumentasi</t>
  </si>
  <si>
    <t>Teguran atas pelaksanaan pemenuhan perizinan proyek bundling TOK 5 April 2026</t>
  </si>
  <si>
    <t>Permohonan Hasil Uji Laboratorium PAM JAYA  Water Meter Tipe Multimag DN 15 mm</t>
  </si>
  <si>
    <t>PMO Infill/PMO TM</t>
  </si>
  <si>
    <t>Suci/Jusman</t>
  </si>
  <si>
    <t>Compliance/HC</t>
  </si>
  <si>
    <t>A. Levi/Cucum</t>
  </si>
  <si>
    <t>Compliance/Finance</t>
  </si>
  <si>
    <t>A. Levi/Nurul S</t>
  </si>
  <si>
    <t>PMO/PGO</t>
  </si>
  <si>
    <t>Suci/Lusian F</t>
  </si>
  <si>
    <t>Wahdi Putra/Ahmad Fandhi</t>
  </si>
  <si>
    <t>PMO/Permit</t>
  </si>
  <si>
    <t>Jusman</t>
  </si>
  <si>
    <t>&lt; 44</t>
  </si>
  <si>
    <t>&lt; 45</t>
  </si>
  <si>
    <t>&lt; 46</t>
  </si>
  <si>
    <t>&lt; 47</t>
  </si>
  <si>
    <t>&lt; 48</t>
  </si>
  <si>
    <t>&lt; 49</t>
  </si>
  <si>
    <t>&lt; 50</t>
  </si>
  <si>
    <t>&lt; 51</t>
  </si>
  <si>
    <t>&lt; 52</t>
  </si>
  <si>
    <t>&lt; 54</t>
  </si>
  <si>
    <t>&lt; 55</t>
  </si>
  <si>
    <t>&lt; 56</t>
  </si>
  <si>
    <t>&lt; 57</t>
  </si>
  <si>
    <t>&lt; 58</t>
  </si>
  <si>
    <t>&lt; 59</t>
  </si>
  <si>
    <t>&lt; 60</t>
  </si>
  <si>
    <t>&lt; 61</t>
  </si>
  <si>
    <t>&lt; 62</t>
  </si>
  <si>
    <t>&lt; 63</t>
  </si>
  <si>
    <t>&lt; 64</t>
  </si>
  <si>
    <t>&lt; 65</t>
  </si>
  <si>
    <t>&lt; 66</t>
  </si>
  <si>
    <t>&lt; 67</t>
  </si>
  <si>
    <t>&lt; 68</t>
  </si>
  <si>
    <t>&lt; 69</t>
  </si>
  <si>
    <t>&lt; 70</t>
  </si>
  <si>
    <t>&lt; 71</t>
  </si>
  <si>
    <t>&lt; 72</t>
  </si>
  <si>
    <t>&lt; 73</t>
  </si>
  <si>
    <t>&lt; 74</t>
  </si>
  <si>
    <t>&lt; 75</t>
  </si>
  <si>
    <t>&lt; 76</t>
  </si>
  <si>
    <t>&lt; 78</t>
  </si>
  <si>
    <t>&lt; 79</t>
  </si>
  <si>
    <t>&lt; 80</t>
  </si>
  <si>
    <t>&lt; 81</t>
  </si>
  <si>
    <t>&lt; 82</t>
  </si>
  <si>
    <t>&lt; 83</t>
  </si>
  <si>
    <t>&lt; 84</t>
  </si>
  <si>
    <t>&lt; 85</t>
  </si>
  <si>
    <t>&lt; 86</t>
  </si>
  <si>
    <t>&lt; 87</t>
  </si>
  <si>
    <t>&lt; 88</t>
  </si>
  <si>
    <t>&lt; 89</t>
  </si>
  <si>
    <t>&lt; 90</t>
  </si>
  <si>
    <t>&lt; 91</t>
  </si>
  <si>
    <t>&lt; 92</t>
  </si>
  <si>
    <t>&lt; 93</t>
  </si>
  <si>
    <t>&lt; 94</t>
  </si>
  <si>
    <t>&lt; 95</t>
  </si>
  <si>
    <t>&lt; 96</t>
  </si>
  <si>
    <t>&lt; 97</t>
  </si>
  <si>
    <t>&lt; 98</t>
  </si>
  <si>
    <t>&lt; 99</t>
  </si>
  <si>
    <t>&lt; 100</t>
  </si>
  <si>
    <t>&lt; 101</t>
  </si>
  <si>
    <t>&lt; 102</t>
  </si>
  <si>
    <t>&lt; 103</t>
  </si>
  <si>
    <t>PAM JAYA menilai pengawasan K3 oleh KPI belum optimal dan meminta KPI memperketat pengawasan serta memastikan kepatuhan K3 pada seluruh proyek bundling.</t>
  </si>
  <si>
    <t>PAM JAYA menyampaikan progres TOK 5 April 2026, di mana dari 108 program terdapat 18 program batal, 30 selesai, dan 60 masih berjalan, serta meminta PT ABJ memastikan penyelesaian pekerjaan, kelengkapan dokumen, perizinan, dan pembaruan progres sesuai ketentuan.</t>
  </si>
  <si>
    <t>ABJ diminta menyampaikan dan menjalankan program kepastian kualitas (SOP, ITP, checklist) untuk seluruh tahap proyek, serta memastikan pekerjaan sesuai standar dan mematuhi perjanjian dengan PAM JAYA.</t>
  </si>
  <si>
    <t>PT ABJ belum menyampaikan pemutakhiran Desain Akhir Proyek Greenfield. ABJ diminta unggah data ke BIM, pembaruan database dan status pekerjaan, serta kepatuhan terhadap perjanjian kerja sama.</t>
  </si>
  <si>
    <t xml:space="preserve">250/SCI-KPI/IV/2026 </t>
  </si>
  <si>
    <t xml:space="preserve">e-77910/PP.01.05 </t>
  </si>
  <si>
    <t xml:space="preserve">e-77788/PS.04.06 </t>
  </si>
  <si>
    <t xml:space="preserve">1567/PS.04.04/EKST/IV/2026 </t>
  </si>
  <si>
    <t xml:space="preserve">253/SCI-KPI/IV/2026 </t>
  </si>
  <si>
    <t>255/SCI-KPI/IV/2026</t>
  </si>
  <si>
    <t xml:space="preserve">Revisi 2 Surat KPI No.199/SCI-KPI/III/2026 </t>
  </si>
  <si>
    <t xml:space="preserve">E-77954/PP.01.05 </t>
  </si>
  <si>
    <t xml:space="preserve">256/SCI-KPI/IV/2026 </t>
  </si>
  <si>
    <t>e-72069/PP.03.05</t>
  </si>
  <si>
    <t xml:space="preserve">e-78287/PS.04.06 </t>
  </si>
  <si>
    <t>258/SCI-KPI/IV/2026</t>
  </si>
  <si>
    <t xml:space="preserve">1571/PP.00.02/EKST/IV/2026 </t>
  </si>
  <si>
    <t>262/SCI-KPI/IV/2026</t>
  </si>
  <si>
    <t>263/SCI-KPI/IV/2026</t>
  </si>
  <si>
    <t xml:space="preserve">E-77961/PP.01.02 </t>
  </si>
  <si>
    <t xml:space="preserve">1738/PS.04.03/EKST/IV/2026 </t>
  </si>
  <si>
    <t xml:space="preserve">e-79036/PS.04.06 </t>
  </si>
  <si>
    <t>268/SCI-KPI/V/2026</t>
  </si>
  <si>
    <t xml:space="preserve">269/SCI-KPI/V/2026 </t>
  </si>
  <si>
    <t xml:space="preserve">E 79354/PP.01.02 </t>
  </si>
  <si>
    <t xml:space="preserve">e-76170/PD.03.08 </t>
  </si>
  <si>
    <t xml:space="preserve">E-79041/PP.01.05 </t>
  </si>
  <si>
    <t xml:space="preserve">e-79046/PS.04.03 </t>
  </si>
  <si>
    <t xml:space="preserve">e- 79081/PS.04.03 </t>
  </si>
  <si>
    <t>e-78978/PP.01.05</t>
  </si>
  <si>
    <t xml:space="preserve">e-78854/PP.01.02 </t>
  </si>
  <si>
    <t xml:space="preserve">e-79355/PP.03.05 </t>
  </si>
  <si>
    <t xml:space="preserve">e-78852/PS.04.06 </t>
  </si>
  <si>
    <t>270/SCI-KPI/V/2026</t>
  </si>
  <si>
    <t>272/SCI-KPI/V/2026</t>
  </si>
  <si>
    <t xml:space="preserve">1961/TU.00.00/EKST/V/2026 </t>
  </si>
  <si>
    <t>271/SCI-KPI/V/2026</t>
  </si>
  <si>
    <t xml:space="preserve">e-79136/PP.01/02 </t>
  </si>
  <si>
    <t xml:space="preserve">Laporan Analisa Hasil Witness QC Pipa DCI PN 10 Non-Jacking DN 800 L=5.7m Kedatangan 9 Maret - 1 April 2026 (Batch 2 dari 2: 60 dari 125 sample). </t>
  </si>
  <si>
    <t>Inspeksi telah dilaksanakan pada tanggal 15 April 2026 dengan kesimpulan hasil secara umum adalah Lulus</t>
  </si>
  <si>
    <t>Instruksi Optimalisasi Pengawasan Konsultan Pengawas Independen Pada Dokumen Amandemen dan Pernyataan Kembali Perjanjian Kerja Sama Bundling</t>
  </si>
  <si>
    <t xml:space="preserve">PAM JAYA menginstruksikan KPI untuk mengawasi pelaksanaan Proyek Bundling, memastikan kesesuaian pekerjaan, melaporkan temuan, menindaklanjuti ketidaksesuaian, serta memenuhi seluruh ketentuan perjanjian kerja sama.
</t>
  </si>
  <si>
    <t>Penyampaian Hasil Inspeksi Perawatan Peralatan di IPA Buaran</t>
  </si>
  <si>
    <t>Tanggapan atas Surat ABJ No.: ABJ/DIR/EKS/03.26/0314 perihal Tanggapan Surat PAM JAYA Nomor 1186/PS.04.04/EKST/III/2026 Mengenai Pembayaran atas Realisasi Kontrak Berbasis Angsuran (KBA) Tahun 2025</t>
  </si>
  <si>
    <t>ABJ diminta untuk menyampaikan surat atau korespondensi tagihan KBA secara lengkap dan benar sesuai dengan ketentuan A&amp;PK bundling dan perjanjian pengelolaan rekening</t>
  </si>
  <si>
    <t>Pengiriman Daftar Tabel Monitoring KPI Terkait Hasil Rapat Reviu Model dan Desain Akhir Pekerjaan Greenfield.</t>
  </si>
  <si>
    <t>Tanggapan atas Surat PT Air Bersih Jakarta No. ABJ/DIR/EKS/04.26/0449 perihal Penyampaian Laporan Penyelesaian Uji Komisioning Project Greenfield – SPAM Jatiluhur 2 Program P008 PT Honor Decoration International dan S001 Perumahan Tanjung Mas Raya (Tambahan).</t>
  </si>
  <si>
    <t>Usulan Konsultan Pengawas Independen (“KPI”) terkait Form Checklist Survey Pengakuan Sambungan Langsung</t>
  </si>
  <si>
    <t>KPI menyampaikan usulan form checklist survey pengakuan sambungan langsung yang merujuk pada MoM 1 April 2026 tentang Alur, Dokumentasi &amp; Pengakuan Investasi SL</t>
  </si>
  <si>
    <t>Permintaan Optimalisasi Fungsi Pengawasan Konsultan Pengawas Independen atas Pemenuhan Kewajiban Dokumen Para Pihak Berdasarkan Dokumen Amandemen dan Pernyataan Kembali Perjanjian Kerjasama Bundling</t>
  </si>
  <si>
    <t>Tanggapan atas Surat PT Air Bersih Jakarta No. ABJ/DIR/EKS/03.26/0286 perihal Pembaharuan Daftar Prioritas Program Rehabilitasi Proyek Brownfield Tahun 2026 Tertanggal 13 Maret 2026</t>
  </si>
  <si>
    <t xml:space="preserve">KPI merekomendasikan program Brownfield Prioritas 1 dan 2 dilanjutkan dengan perbaikan dokumen dan justifikasi teknis. Namun, pelaksanaannya berpotensi overbudget sehingga perubahan dan pengakuan investasi harus disetujui PAM JAYA melalui Berita Acara Kesepakatan.
</t>
  </si>
  <si>
    <t xml:space="preserve">Pemutakhiran Desain Akhir JDU JDB JDL dan SL Proyek Greenfield Corporate Pusat dan AB Dharmawangsa
</t>
  </si>
  <si>
    <t>Laporan Analisa Hasil Witness QC Pipa DCI PN 10 Non-Jacking DN 800 L=5.7 m kedatangan 07-08 April 2026.</t>
  </si>
  <si>
    <t>Inspeksi pada tanggal 27 Maret 2026 oleh KPI dengan kesimpulan hasil secara umum adalah Lulus</t>
  </si>
  <si>
    <t>Laporan Analisa Hasil Witness QC Pipa DCI PN 10 Non-Jacking DN 1000 L=5.7 m kedatangan 07-08 April 2026.</t>
  </si>
  <si>
    <t>Surat Teguran atas Tidak Sesuainya Penerapan Aspek Keselamatan dan Kesehatan Kerja (K3) dan Ketidaksesuaian Pelaksanaan Pengurugan dan Perbaikan Bekas Galian yang Berdampak pada Kecelakaan Lalu Lintas dan Citra Buruk PAM JAYA pada Masyarakat</t>
  </si>
  <si>
    <t>Pemberitahuan Perubahan Alamat Korespondensi</t>
  </si>
  <si>
    <t>Alamat : Jalan Penjernihan II - Pejompongan, Jakarta Pusat 10210
No Telp : +62 21 5704250
Email : SekretariatProyekBundling@pamjaya.co.id
CC Email : Serly.rianti@pamjaya.co.id, Dewi.novita@pamjaya.co.id, Hesty.oktavianti@pamjaya.co.id, Indah.aminiy@pamjaya.co.id</t>
  </si>
  <si>
    <t>Permohonan Penggunaan Ruang Laboratorium IPA Buaran 1 dan IPA Buaran 2 PT ABJ</t>
  </si>
  <si>
    <t>Pemberitahuan Kendala Akses Autodesk BIM CDE dan Permintaan Alternatif Transmisi Dokumen</t>
  </si>
  <si>
    <t xml:space="preserve">KPI menyampaikan kendala akses sistem BIM CDE selama 7 hari yang menghambat proses review dokumen. KPI meminta informasi pemulihan sistem serta mengusulkan alternatif pengiriman dokumen sementara melalui shared folder agar proses pengawasan tetap berjalan.
</t>
  </si>
  <si>
    <t>Pemberitahuan Libur Nasional dan Cuti Bersama Kenaikan Yesus Kristus</t>
  </si>
  <si>
    <t xml:space="preserve">Libur : Kamis – Jumat, 14 Mei 2026 - 15 Mei 2026
operasional kembali normal pada :  Senin, 18 Mei 2026 </t>
  </si>
  <si>
    <t>Permintaan Penyampaian Laporan Keuangan Audited Tahun 2025</t>
  </si>
  <si>
    <t>Permintaan Klarifikasi atas Pemenuhan Kewajiban Asuransi Berdasarkan A&amp;PK Bundling</t>
  </si>
  <si>
    <t>Permintaan Klarifikasi Atas Ketidakcermatan Pemeriksaan Dokumen Asuransi Pada Project Buaran Hilir dan Karian Hilir</t>
  </si>
  <si>
    <t>Teguran Penyampaian Laporan Keuangan Unaudited Kuartal 1 Tahun 2026</t>
  </si>
  <si>
    <t>Teguran Penerapan Aspek K3 pada proyek Buaran Hilir</t>
  </si>
  <si>
    <t>PAMJAYA menemukan temuan K3L dan housekeeping di IPA Pejompongan 1 dan 2 (36 Temuan), serta ABJ diminta menyampaikan rencana perbaikan dalam 14 hari kalender.</t>
  </si>
  <si>
    <t>Pemuktahiran Hak Akses PAM JAYA</t>
  </si>
  <si>
    <t xml:space="preserve">Tanggapan atas Surat PT Air Bersih Jakarta No.ABJ/DIR/EKS/05.26/0528 Tentang Penyampaian Laporan Penyelesaian Uji Komisioning Project Greenfield – SPAM Buaran 3 Hilir Program PC 154 EZ 1 dan PC 161 EZ 1 </t>
  </si>
  <si>
    <t>Tanggapan atas Surat PT Air Bersih Jakarta No. ABJ/DIR/EKS/04.26/0449 perihal Tanggapan atas Surat PT Air Bersih Jakarta No. ABJ/DIR/EKS/05.26/0549 Tentang Penyampaian Laporan Penyelesaian Uji Komisioning Project Greenfield – SPAM Jatiluhur Hilir B003 Dedy Rahyansyah</t>
  </si>
  <si>
    <t>Dilaksanakan pada;
Hari/Tanggal : Jumat 22 Mei 2026 
Waktu : 09:00 s.d selesai
Lokasi : Ruang Rapat Pola 1 Kantor Pusat PAM JAYA</t>
  </si>
  <si>
    <t>Tanggapan atas Surat PT Air Bersih Jakarta No. ABJ/DIR/EKS/05.26/0511 Tentang Penyampaian Informasi Proyek SPAM Buaran 3 Hilir – PC 161 JDU</t>
  </si>
  <si>
    <t xml:space="preserve">Surat Teguran Pekerjaan Pemasangan Sambungan Langsung Periode Maret 2026       </t>
  </si>
  <si>
    <t>PAM JAYA menemukan beberapa temuan hasil inspeksi perawatan alat di IPA Buaran dan meminta PT ABJ menyampaikan rencana perbaikan paling lambat 14 hari kalender setelah surat diterima. (28 Temuan)</t>
  </si>
  <si>
    <t>Aan H</t>
  </si>
  <si>
    <t>Dibalas Surat ABJ26 0525</t>
  </si>
  <si>
    <t xml:space="preserve">Terlampir daftar tabel monitoring KPI terkait proses telaah (review); Model dan Desain Akhir atas Pekerjaan Greenfield yang telah diunggah pada BIM CDE. </t>
  </si>
  <si>
    <t>ABJ diminta melengkapi dokumen pekerjaan, menyampaikan rencana penyelesaian dan progres mingguan, serta mematuhi seluruh ketentuan perjanjian. Ketidakpatuhan akan ditindaklanjuti sesuai perjanjian dan peraturan yang berlaku.</t>
  </si>
  <si>
    <t xml:space="preserve">PAM JAYA menemukan temuan K3L dan housekeeping di IPA Pejompongan 1 dan 2, (24 temuan), serta meminta PT ABJ menyampaikan rencana perbaikan dalam 14 hari kalender </t>
  </si>
  <si>
    <t>Irsan/Hendro</t>
  </si>
  <si>
    <t>Instruksi PAM JAYA ke KPI untuk memastikan pemeriksaan dokumen proyek dilakukan secara teliti dan bertanggung jawab sesuai ketentuan perjanjian.</t>
  </si>
  <si>
    <t>PAM JAYA meminta ABJ untuk menindaklanjuti seluruh temuan dalam 1x24 jam; Melaksanakan pengawasan dan monitoring; Memastikan tidak adanya pelanggaran K3</t>
  </si>
  <si>
    <t>PAM JAYA meminta izin untuk menggunakan ruang laboratorium di IPA Buaran 1 dan 2 selama Mei–November 2026 guna mendukung renovasi laboratorium dan menjaga pengawasan kualitas air tetap optimal.</t>
  </si>
  <si>
    <t>Dibalas surat ABJ26 0527</t>
  </si>
  <si>
    <t>PAM JAYA menegur PT ABJ atas keterlambatan Program Rehabilitasi 2026 dan meminta penjelasan, pembaruan jadwal, undangan Kick Off Meeting/MC 0, serta kepatuhan terhadap jadwal dan ketentuan perjanjian.</t>
  </si>
  <si>
    <t>PAM JAYA menginformasikan sejumlah Jaminan Pelaksanaan PT ABJ yang akan segera jatuh tempo, meminta perpanjangan dan penggantian BG Tahap II 2025–2026, serta penyerahan bukti perpanjangan sebelum masa berlaku berakhir.</t>
  </si>
  <si>
    <t>ABJ diminta menyerahkan laporan keuangan 2025 yang telah diaudit sesuai ketentuan perjanjian, serta memastikan kepatuhan terhadap seluruh aturan yang berlaku.</t>
  </si>
  <si>
    <t>ABJ diminta melengkapi dan memperpanjang seluruh kewajiban asuransi proyek, termasuk polis yang telah jatuh tempo, serta menyampaikan bukti pembayaran premi dan dokumen pendukung paling lambat 7 hari kerja sesuai ketentuan perjanjian.</t>
  </si>
  <si>
    <t>Compliance / Finance</t>
  </si>
  <si>
    <t>PAM JAYA menemukan ketidaksesuaian data pada 2 polis asuransi ABJ. maka ABJ diminta memberikan klarifikasi, memperbaiki dokumen, dan menyampaikan bukti pembayaran premi sesuai ketentuan dalam 7 hari kerja. berikut nomor polisnya
1. 100090126010000059
2. 100090126010000061</t>
  </si>
  <si>
    <t>ABJ belum menyampaikan laporan keuangan Kuartal I 2026 (unaudited) dan meminta segera menyerahkannya sesuai ketentuan perjanjian.</t>
  </si>
  <si>
    <t>Dibalalas surat ABJ26</t>
  </si>
  <si>
    <t>Teguran berulang atas atas pelanggaran K3 berulang pada proyek Buaran Hilir dan meminta perbaikan segera, pengawasan lebih ketat, penerapan K3 yang konsisten, serta kepatuhan penuh terhadap ketentuan perjanjian.</t>
  </si>
  <si>
    <t>PAM JAYA meminta PT ABJ memberikan akses kepada karyawan dan perwakilan sah PAM JAYA untuk memasuki lokasi proyek sesuai ketentuan perjanjian. (152 user)</t>
  </si>
  <si>
    <t>Dapat dilanjutkan MC100 - detail lampiran tersimpan di sharefolder : https://drive.google.com/file/d/1FNk3_noQxv-nXYzLbxs3Ukqkcfpb5deJ/view</t>
  </si>
  <si>
    <t>Rapat Pembahasan dan Penandatanganan Berita Acara Serah Terima Fasilitas Distribusi Baru Paket Pekerjaan Pertama Tahun 2025 ("BAST FDB Paket Pekerjaan Pertama Tahun 2025")</t>
  </si>
  <si>
    <t>Progres pekerjaan Sambungan Langsung ABJ belum mencapai target, masih terdapat kendala lapangan, ketidaksesuaian pelaporan, dan penolakan warga. PAM JAYA meminta ABJ segera melakukan percepatan pekerjaan, perbaikan koordinasi, serta pelaporan berkala, dengan risiko sanksi kontrak apabila keterlambatan berlanjut.</t>
  </si>
  <si>
    <t>Dibalas surat ABJ26 0591</t>
  </si>
  <si>
    <t>&lt; 104</t>
  </si>
  <si>
    <t>&lt; 105</t>
  </si>
  <si>
    <t>&lt; 106</t>
  </si>
  <si>
    <t>&lt; 107</t>
  </si>
  <si>
    <t>&lt; 108</t>
  </si>
  <si>
    <t>&lt; 109</t>
  </si>
  <si>
    <t>&lt; 110</t>
  </si>
  <si>
    <t>&lt; 111</t>
  </si>
  <si>
    <t>&lt; 112</t>
  </si>
  <si>
    <t>&lt; 113</t>
  </si>
  <si>
    <t>&lt; 114</t>
  </si>
  <si>
    <t>&lt; 115</t>
  </si>
  <si>
    <t>&lt; 116</t>
  </si>
  <si>
    <t>&lt; 117</t>
  </si>
  <si>
    <t>&lt; 118</t>
  </si>
  <si>
    <t>&lt; 119</t>
  </si>
  <si>
    <t>&lt; 120</t>
  </si>
  <si>
    <t>&lt; 121</t>
  </si>
  <si>
    <t>&lt; 122</t>
  </si>
  <si>
    <t>&lt; 123</t>
  </si>
  <si>
    <t>&lt; 124</t>
  </si>
  <si>
    <t>&lt; 125</t>
  </si>
  <si>
    <t>&lt; 126</t>
  </si>
  <si>
    <t>&lt; 127</t>
  </si>
  <si>
    <t>&lt; 128</t>
  </si>
  <si>
    <t>&lt; 129</t>
  </si>
  <si>
    <t>&lt; 130</t>
  </si>
  <si>
    <t>&lt; 131</t>
  </si>
  <si>
    <t>&lt; 132</t>
  </si>
  <si>
    <t>&lt; 133</t>
  </si>
  <si>
    <t>&lt; 134</t>
  </si>
  <si>
    <t>&lt; 135</t>
  </si>
  <si>
    <t>&lt; 136</t>
  </si>
  <si>
    <t>&lt; 137</t>
  </si>
  <si>
    <t>Laporan Bulanan PT Air Bersih Jakarta Periode April 2026</t>
  </si>
  <si>
    <t>ABJ/DIR/EKS/05.26/0545</t>
  </si>
  <si>
    <t>ABJ/DIR/EKS/05.26/0546</t>
  </si>
  <si>
    <t>ABJ/DIR/EKS/05.26/0547</t>
  </si>
  <si>
    <t>ABJ/DIR/EKS/05.26/0548</t>
  </si>
  <si>
    <t>ABJ/DIR/EKS/05.26/0549</t>
  </si>
  <si>
    <t>ABJ/DIR/EKS/05.26/0550</t>
  </si>
  <si>
    <t>ABJ/DIR/EKS/05.26/0551</t>
  </si>
  <si>
    <t>ABJ/DIR/EKS/05.26/0552</t>
  </si>
  <si>
    <t>ABJ/DIR/EKS/05.26/0553</t>
  </si>
  <si>
    <t>ABJ/DIR/EKS/05.26/0554</t>
  </si>
  <si>
    <t>ABJ/DIR/EKS/05.26/0555</t>
  </si>
  <si>
    <t>ABJ/DIR/EKS/05.26/0556</t>
  </si>
  <si>
    <t>ABJ/DIR/EKS/05.26/0557</t>
  </si>
  <si>
    <t>ABJ/DIR/EKS/05.26/0558</t>
  </si>
  <si>
    <t>ABJ/DIR/EKS/05.26/0559</t>
  </si>
  <si>
    <t>ABJ/DIR/EKS/05.26/0560</t>
  </si>
  <si>
    <t>ABJ/DIR/EKS/05.26/0561</t>
  </si>
  <si>
    <t>ABJ/DIR/EKS/05.26/0562</t>
  </si>
  <si>
    <t>ABJ/DIR/EKS/05.26/0564</t>
  </si>
  <si>
    <t>ABJ/DIR/EKS/05.26/0565</t>
  </si>
  <si>
    <t>ABJ/DIR/EKS/05.26/0566</t>
  </si>
  <si>
    <t>ABJ/DIR/EKS/05.26/0567</t>
  </si>
  <si>
    <t>ABJ/DIR/EKS/05.26/0568</t>
  </si>
  <si>
    <t>ABJ/DIR/EKS/05.26/0569</t>
  </si>
  <si>
    <t>ABJ/DIR/EKS/05.26/0570</t>
  </si>
  <si>
    <t>ABJ/DIR/EKS/05.26/0571</t>
  </si>
  <si>
    <t>ABJ/DIR/EKS/05.26/0572</t>
  </si>
  <si>
    <t>ABJ/DIR/EKS/05.26/0573</t>
  </si>
  <si>
    <t>ABJ/DIR/EKS/05.26/0574</t>
  </si>
  <si>
    <t>ABJ/DIR/EKS/05.26/0575</t>
  </si>
  <si>
    <t>ABJ/DIR/EKS/05.26/0576</t>
  </si>
  <si>
    <t>ABJ/DIR/EKS/05.26/0577</t>
  </si>
  <si>
    <t>ABJ/DIR/EKS/05.26/0578</t>
  </si>
  <si>
    <t>ABJ/DIR/EKS/05.26/0580</t>
  </si>
  <si>
    <t>ABJ/DIR/EKS/05.26/0581</t>
  </si>
  <si>
    <t>ABJ/DIR/EKS/05.26/0582</t>
  </si>
  <si>
    <t>ABJ/DIR/EKS/05.26/0583</t>
  </si>
  <si>
    <t>ABJ/DIR/EKS/05.26/0584</t>
  </si>
  <si>
    <t>ABJ/DIR/EKS/05.26/0585</t>
  </si>
  <si>
    <t>ABJ/DIR/EKS/05.26/0586</t>
  </si>
  <si>
    <t>ABJ/DIR/EKS/05.26/0587</t>
  </si>
  <si>
    <t>ABJ/DIR/EKS/05.26/0588</t>
  </si>
  <si>
    <t>ABJ/DIR/EKS/05.26/0589</t>
  </si>
  <si>
    <t>ABJ/DIR/EKS/05.26/0590</t>
  </si>
  <si>
    <t>ABJ/DIR/EKS/05.26/0591</t>
  </si>
  <si>
    <t>ABJ/DIR/EKS/05.26/0592</t>
  </si>
  <si>
    <t>ABJ/DIR/EKS/05.26/0593</t>
  </si>
  <si>
    <t>ABJ/DIR/EKS/05.26/0594</t>
  </si>
  <si>
    <t>ABJ/DIR/EKS/05.26/0595</t>
  </si>
  <si>
    <t>ABJ/DIR/EKS/05.26/0596</t>
  </si>
  <si>
    <t>Penjelasan Kondisi Eksternal Penyebab Keterlambatan Pemasangan dan Pengembalian Field Activity (“FA”) Sambungan Langsung (“SL”) as per 18 Mei 2026</t>
  </si>
  <si>
    <t>Bapak/Ibu Pimpinan Kebayoran Lama 3 First Mile Hub (SPX Express)</t>
  </si>
  <si>
    <t>Permohonan Izin Pelaksanaan Pekerjaan Pemasangan Jaringan Pipa (Open Cut)</t>
  </si>
  <si>
    <t>Penyampaian Dokumen Pendukung Program Konstruksi SPAM Jatiluhur Hilir – IBP Bassura</t>
  </si>
  <si>
    <t>Penyampaian Pembaharuan RAB Tipikal Sambungan Langsung Tahun 2026</t>
  </si>
  <si>
    <t>Penyampaian Laporan Penyelesaian Uji Komisioning Project Greenfield – SPAM Jatiluhur Hilir B003 Dedy Rahyansyah</t>
  </si>
  <si>
    <t>Pemberitahuan Tindak Lanjut Proses Interkoneksi Lokasi Non Standar</t>
  </si>
  <si>
    <t>Permohonan Izin Pelaksanaan Detour Pekerjaan Pemasangan Jaringan Pipa</t>
  </si>
  <si>
    <t xml:space="preserve">Gangguan Operasional IPA Pejompongan 1 Pada Tanggal 10 Mei 2026 </t>
  </si>
  <si>
    <t>Daftar Penolakan Pemasangan Pipa di Area PC SPAM Buaran 3 Hilir PC 145, PC 161 EZ 7, PC 161 EZ 8, dan PC 163 Kalisari (Bp. Endiartono)</t>
  </si>
  <si>
    <t>Penjelasan Kondisi Eksternal Penyebab Keterlambatan Pemasangan dan Pengembalian Field Activity (“FA”) Sambungan Langsung (“SL”) as per 19 Mei 2026</t>
  </si>
  <si>
    <t>Penyampaian Status Pembahasan dan Review DED Program Rehabilitasi Percepatan Tahun 2027</t>
  </si>
  <si>
    <t>Pemberitahuan Uji Komisioning SPAM Karian Serpong Hilir – BN02 PT Artha Citra Hutama</t>
  </si>
  <si>
    <t>Revisi Terhadap Tagihan Air Curah Perjanjian Brownfield – Periode April 2026</t>
  </si>
  <si>
    <t>Informasi Perubahan Susunan Pengurus PT Air Bersih Jakarta</t>
  </si>
  <si>
    <t>Tindak Lanjut Temuan Inspeksi PAM JAYA Surat No e 79355/PP.03.05 tentang Penyampaian Hasil Inspeksi K3L dan Housekeeping IPA Pejompongan 1 dan IPA Pejompongan 2</t>
  </si>
  <si>
    <t xml:space="preserve">Tanggapan atas Surat KPI No. 258/SCI-KPI/IV/2026 </t>
  </si>
  <si>
    <t>Penjelasan Kondisi Eksternal Penyebab Keterlambatan Pemasangan dan Pengembalian Field Activity (“FA”) Sambungan Langsung (“SL”) as per 20 Mei 2026</t>
  </si>
  <si>
    <t>Penyampaian Penyampaian Status dan Pemindahan TOK Program S002 Gaharu dan S002 SPBU Shell Simatupang</t>
  </si>
  <si>
    <t>Tanggapan Atas Surat PAM JAYA No. e-75951/PP.03.05 perihal Penyampaian Hasil Inspeksi Aset dan Peralatan di IPA Pulogadung Tanggal 04 Februari 2026</t>
  </si>
  <si>
    <t>Perawatan Peralatan Produksi IPA Buaran (Pengurasan Pulsator No. 1)</t>
  </si>
  <si>
    <t>Tanggapan atas Surat Teguran PAM JAYA terkait Pelaksanaan Program Rehabilitasi Proyek Brownfield Tahun 2026</t>
  </si>
  <si>
    <t>Penjelasan Kondisi Eksternal Penyebab Keterlambatan Pemasangan dan Pengembalian Field Activity (“FA”) Sambungan Langsung (“SL”) as per 21 Mei 2026</t>
  </si>
  <si>
    <t>Pengiriman Ke-6 Tanggapan Atas Hasil Review PAM dan KPI Terhadap Dokumen Desain Akhir Program Rehabilitasi Tahun 2026</t>
  </si>
  <si>
    <t>Permohonan Izin Persiapan dan Site Clearing Pekerjaan Pembangunan In Line Booster Pump (IBP) Basura pada Ruas Tol Becakayu</t>
  </si>
  <si>
    <t>Perawatan Peralatan Produksi IPA Pejompongan 1 Accelator No.1</t>
  </si>
  <si>
    <t>Penjelasan Kondisi Eksternal Penyebab Keterlambatan Pemasangan dan Pengembalian Field Activity (“FA”) Sambungan Langsung (“SL”) as per 22 Mei 2026</t>
  </si>
  <si>
    <t>Pekerjaan Berpotensi Terlambat Trunk Main SPAM Buaran 3 Hilir Program P12</t>
  </si>
  <si>
    <t>Penjelasan Kondisi Eksternal Penyebab Keterlambatan Pemasangan dan Pengembalian Field Activity (“FA”) Sambungan Langsung (“SL”) as per 25 Mei 2026</t>
  </si>
  <si>
    <t>Kemajuan Proyek Pelaksanaan Proyek Infill S006 SPAM Pesanggrahan Tahap 1</t>
  </si>
  <si>
    <t>Tindak Lanjut Hasil Inspeksi Perawatan Alat IPA Pejompongan 1 dan 2</t>
  </si>
  <si>
    <t>Tanggapan atas Surat PAM Jaya No. 1985/KU.01.10/EKST/V/2026 (Penerbitan Faktur Pajak)</t>
  </si>
  <si>
    <t>Peristiwa Substitusi - Project Bundling Greenfield Hilir - Koneksi Boundary Valve - Reservoir</t>
  </si>
  <si>
    <t>Tanggapan Atas Surat PAM JAYA Nomor: e-75952/PP.01.02</t>
  </si>
  <si>
    <t>Tindak Lanjut Penandatanganan Berita Acara Serah Terima Fasilitas Distribusi Baru 107 Program untuk Paket Pekerjaan Tahun Pertama TOK 5 April 2026</t>
  </si>
  <si>
    <t>Penjelasan Kondisi Eksternal Penyebab Keterlambatan Pemasangan dan Pengembalian Field Activity (“FA”) Sambungan Langsung (“SL”) as per 26 Mei 2026</t>
  </si>
  <si>
    <t>Penyampaian Laporan Penyelesaian Uji Komisioning Project Greenfield – SPAM Karian Serpong Hilir Program BN02 PT Artha Citra Hutama</t>
  </si>
  <si>
    <t>Konfirmasi Pembatalan Proyek SPAM Jatiluhur Hilir – Program PC 068 GOR Cakung Barat</t>
  </si>
  <si>
    <t>Penyampaian Revisi Nilai Akhir Program Proyek Brownfield 2025</t>
  </si>
  <si>
    <t>Permohonan Pengecualian SNI Pipa Yang Dipersyaratkan untuk Program TOK April 2027</t>
  </si>
  <si>
    <t>Permohonan Penggunaan Lahan untuk Pekerjaan Gedung Central Maintanance</t>
  </si>
  <si>
    <t xml:space="preserve">Permohonan Diskusi Untuk Batas Kemampuan Operasional IPA Pejompongan II </t>
  </si>
  <si>
    <t>Tanggapan Surat Teguran Sambungan Langsung oleh PAM JAYA dengan Nomor Surat e-79136/PP.01.02</t>
  </si>
  <si>
    <t>Laporan Temuan Meter Air Dengan Nomor Seri Ganda dan Tindak Lanjut Penggantian Meter Air</t>
  </si>
  <si>
    <t>Undangan Uji Komisioning SPAM Buaran III Hilir – Trunkmain P1A - Jl Pahlawan Revolusi DN600</t>
  </si>
  <si>
    <t>Undangan Uji Komisioning SPAM Buaran III Hilir – Trunkmain S02 - Jl Mabes Hankam DN500</t>
  </si>
  <si>
    <t>Teguran Atas Kejadian JIB Crane di IPA Pejompongan 1 tanggal 24 April 2026</t>
  </si>
  <si>
    <t>Pemberitahuan Pelaksanaan Pekerjaan 46346 Rehabilitasi Reservoir No 3 IPA Pejompongan 1</t>
  </si>
  <si>
    <t>Permohonan Pengesampingan dan Persetujuan atas Penerbitan Obligasi dan Sukuk, serta Tindakan Penanggungan oleh PT Moya Indonesia</t>
  </si>
  <si>
    <t>Tanggapan atas Surat PAM JAYA No. e-77954/PP.01.05 Perihal Pemenuhan Kewajiban Pekerjaan TOK April 2026</t>
  </si>
  <si>
    <t>Wahdi/Ahmad Fandhi</t>
  </si>
  <si>
    <t>Permintaan Tanggapan PAM JAYA atas Surat ABJ 0506 Mengenai Keterbatasan Material Pipa HDPE</t>
  </si>
  <si>
    <t>Dibalas surat ABJ26 0581</t>
  </si>
  <si>
    <t>Dibalas surat ABJ26 0567</t>
  </si>
  <si>
    <t>Dibalas surat ABJ26 0565</t>
  </si>
  <si>
    <t>Dibalas surat ABJ26 0561</t>
  </si>
  <si>
    <t>Dibalas surat ABJ26 0552</t>
  </si>
  <si>
    <t>Dibalas surat ABJ26 0472</t>
  </si>
  <si>
    <t>Dibalas surat ABJ26 0560</t>
  </si>
  <si>
    <t>Pemutakhiran Desain Akhir JDU JDB JDL dan SL Proyek Greenfield Gg Musholla AB Dewaruci</t>
  </si>
  <si>
    <t>Permintaan Pemenuhan Kewajiban Penyelesaian Paket Pekerjaan Ketiga Proyek Greenfield atau Tanggal Operasi Komersial 5 April 2026</t>
  </si>
  <si>
    <t>Dibalas surat ABJ26 0577</t>
  </si>
  <si>
    <t>ABJ diminta untuk membuat justifikasi teknis dan justifikasi finansial dalam perubahan metode pemasangan pipa crossing</t>
  </si>
  <si>
    <t>Permohonan Konfirmasi Terkait Asuransi</t>
  </si>
  <si>
    <t>277/SCI-KPI/V/2026</t>
  </si>
  <si>
    <t>1960/PS.04.05/EKST/V/2026</t>
  </si>
  <si>
    <t>280/SCI-KPI/V/2026</t>
  </si>
  <si>
    <t>283/SCI-KPI/V/2026</t>
  </si>
  <si>
    <t xml:space="preserve">e-80087/PP.00.02 </t>
  </si>
  <si>
    <t xml:space="preserve">e-80092/PP.00.02 </t>
  </si>
  <si>
    <t>275/SCI-KPI/V/2026</t>
  </si>
  <si>
    <t xml:space="preserve">e-80431/PP.01.02 </t>
  </si>
  <si>
    <t xml:space="preserve">e-80417/PP.01.05 </t>
  </si>
  <si>
    <t xml:space="preserve">e-80418/PP.03.05 </t>
  </si>
  <si>
    <t xml:space="preserve">e-80093/PP.00.02 </t>
  </si>
  <si>
    <t xml:space="preserve">e-80096/PP.01.05 </t>
  </si>
  <si>
    <t xml:space="preserve">e-79549/PP.03.05 </t>
  </si>
  <si>
    <t>e-80557/PS.04.03</t>
  </si>
  <si>
    <t xml:space="preserve">e-80519/PS.04.03 </t>
  </si>
  <si>
    <t>1967/PS.04.02/EKST/V/2026</t>
  </si>
  <si>
    <t xml:space="preserve">278/SCI-KPI/V/2026 </t>
  </si>
  <si>
    <t xml:space="preserve">1969/PS.04.04/EKST/V/2026 </t>
  </si>
  <si>
    <t xml:space="preserve">1970/PS.04.04/EKST/V/2026 </t>
  </si>
  <si>
    <t>Penyampaian Laporan Penyelesaian Uji Komisioning Project Greenfield – SPAM Jatiluhur 4 Program Tertanggal 22 Mei 2026.</t>
  </si>
  <si>
    <t>Permintaan Pemenuhan Perizinan Pekerjaan TOK 5 Oktober 2026</t>
  </si>
  <si>
    <t>Revisi 5 Laporan Bulanan KPI Periode Bulan Juni 2025 Proyek SPAM Bundling DKI Jakarta</t>
  </si>
  <si>
    <t>Revisi laporan telah menyesuaikan masukan dan koreksi yang diterima serta melalui pengecekan ulang untuk memastikan kesesuaian data, kelengkapan dokumentasi,dan ketepatan informasi yang diperlukan</t>
  </si>
  <si>
    <t>Tanggapan atas Surat PT Air Bersih Jakarta No. ABJ/DIR/EKS/05.26/0584 Perihal Penyampaian Laporan Penyelesaian Uji Komisioning Project Greenfield – SPAM Karian Serpong Hilir Program BN02 PT Artha Citra Hutama</t>
  </si>
  <si>
    <t>Pemutakhiran Desain Akhir JDU JDB JDL dan SL Proyek Greenfield Corporate Customer Timur dan Barat (Hutama kaya)</t>
  </si>
  <si>
    <t>Pemutakhiran Desain Akhir JDU JDB JDL dan SL Proyek Greenfield Corporate Customer Selatan dan AB Semanan</t>
  </si>
  <si>
    <t>ABJ diminta melakukan survei, pembaruan desain/pemodelan hidrolis, dan memberikan rekomendasi jaringan pipa serta tekanan air, untuk 2 lokasi sambungan pelanggan baru (Greenfield) sesuai ketentuan dan spesifikasi yang berlaku (Puskesmas Pesanggrahan dan Puri Botanical Residence)</t>
  </si>
  <si>
    <t>ABJ diminta meningkatkan pengamanan fasilitas proyek, mengganti 165 meter air dan 27 aksesoris yang hilang, serta mematuhi ketentuan perjanjian yang berlaku.</t>
  </si>
  <si>
    <t>Permintaan Rekomendasi KPI atas Surat PT ABJ No. ABJ/DIR/EKS/04.26/0388 dan Surat PT ABJ No. ABJ/DIR/ EKS/04.26/0432</t>
  </si>
  <si>
    <t>Isi Surat ABJ yg membahas prihal usulan penyesuaian jadwal program dan alokasi investasi antar SPAM akibat proyeksi investasi yang melebihi Financial Model, serta meminta pembahasan bersama PAM JAYA. Menindaklanjuti hal tersebut, PAM JAYA meminta KPI memberikan rekomendasi atas usulan yang disampaikan tersebut</t>
  </si>
  <si>
    <t>Penyampaian Hasil Inspeksi Keselamatan dan Kesehatan Kerja Lingkungan (”K3L”) di IPA Pulogadung Tanggal 28 April 2026</t>
  </si>
  <si>
    <t>PAM JAYA menemukan beberapa temuan K3L di IPA Pulogadung dan meminta PT ABJ menyampaikan rencana perbaikan paling lambat 14 hari kalender setelah surat diterima. (48 Temuan)</t>
  </si>
  <si>
    <t>Pemutakhiran Desain Akhir JDU JDB JDL dan SL Proyek Greenfield Corporate PT Indonesia Equipment Line dan Apartemen Puri Park View</t>
  </si>
  <si>
    <t>ABJ diminta melakukan survei, pembaruan desain/pemodelan hidrolis, dan memberikan rekomendasi jaringan pipa serta tekanan air, untuk 2 lokasi sambungan pelanggan baru (Greenfield) sesuai ketentuan dan spesifikasi yang berlaku (PT Indonesia Equipment Line dan Apartemen Puri Park View)</t>
  </si>
  <si>
    <t>Isi surat ABJ yang membahas prihal usulan penggantian material Flange Adaptor Multi Joint menjadi Stub Flange karena keterbatasan material, dan PAM JAYA meminta KPI memberikan rekomendasi atas usulan tersebut.</t>
  </si>
  <si>
    <t>Penyampaian Hasil Inspeksi Perawatan Peralatan Intake Banjir Kanal</t>
  </si>
  <si>
    <t>PAM JAYA menemukan 19 temuan hasil inspeksi peralatan di Intake Banjir Kanal dan meminta PT ABJ menyampaikan rencana perbaikan dalam waktu 14 hari kalender sejak surat diterima.</t>
  </si>
  <si>
    <t>Permintaan Dokumen Asli Jaminan Pelaksanaan Tahap II tahun 2026</t>
  </si>
  <si>
    <t>ABJ diminta PAM JAYA untuk segera menyerahkan dokumen asli Jaminan Pelaksanaan Tahap II Tahun 2026 senilai Rp495,77 miliar serta mematuhi seluruh ketentuan perjanjian yang berlaku</t>
  </si>
  <si>
    <t>Klarifikasi dan Permintaan Penyampaian Dokumen Asli Jaminan Pengoperasian dan Pemeliharaan untuk Proyek Brownfield</t>
  </si>
  <si>
    <t>ABJ diminta memastikan Jaminan Pengoperasian dan Pemeliharaan proyek Brownfield tetap berlaku sesuai ketentuan, melakukan perpanjangan dan menyerahkan dokumen asli bank garansi sebelum masa berlaku berakhir, serta mematuhi seluruh ketentuan dalam perjanjian kerja sama. PAM JAYA juga menegaskan bahwa setiap ketidakpatuhan akan ditindaklanjuti sesuai ketentuan yang berlaku.</t>
  </si>
  <si>
    <t>Permintaan Pengiriman Tagihan kontrak berbasis Angsuran dan Korespondensi sesuai dengan ketentuan Dokumen Amandemen dan Pernyataan Kembali Perjanjian Kerjasama Bundling</t>
  </si>
  <si>
    <t>PAM JAYA menegaskan seluruh korespondensi dan tagihan KBA harus dikirim ke alamat korespondensi resmi yang telah ditetapkan, dan dokumen yang dikirim ke alamat lain akan dianggap tidak pernah diterima oleh PAM JAYA.</t>
  </si>
  <si>
    <t>Hasil pemeriksaan KPI terhadap dokumen Inspection and Test Plan (ITP).</t>
  </si>
  <si>
    <t>KPI merekomendasikan PT ABJ melakukan pengujian Water Meter Aquadis melalui 50 sampel di laboratorium dan 10 sampel di pelanggan aktif, dengan pengujian meliputi akurasi, tekanan, kehilangan tekanan, serta pemeriksaan visual dan dimensi sesuai ITP yang telah direview.</t>
  </si>
  <si>
    <t>teguran berulang kepada ABJ atas pelanggaran K3 yang menyebabkan kecelakaan dan keluhan masyarakat, serta mewajibkan ABJ segera melakukan perbaikan, meningkatkan pengawasan, bertanggung jawab atas insiden, dan mencegah kejadian serupa terulang.</t>
  </si>
  <si>
    <t>Permintaan Komitmen atas Seluruh Fasilitas Baru Siap Dioperasikan Sesuai Ketentuan Dokumen Amandemen dan Pernyataan Kembali Perjanjian Kerja sama Bundling</t>
  </si>
  <si>
    <t>PAM JAYA menemukan kebocoran pada pipa Trunk Main P5 SPAM Buaran 3 Hilir setelah pekerjaan dinyatakan selesai oleh PT ABJ. Oleh karena itu, PT ABJ diminta memperbaiki kebocoran, memastikan kualitas pekerjaan agar tidak terulang, dan mempercepat operasional fasilitas untuk mendukung target cakupan layanan air minum 100%.</t>
  </si>
  <si>
    <t>(i) ABJ wajib menyelesaikan seluruh perizinan proyek.
(ii) PAM JAYA meminta percepatan izin untuk target TOK 5 Oktober 2026.
(iii) ABJ wajib lapor progres perizinan rutin setiap Kamis pukul 15.00 WIB.
(iv) Semua izin harus valid agar proyek tidak terlambat.</t>
  </si>
  <si>
    <t>ABJ diminta melakukan survei, pembaruan desain/pemodelan hidrolis, dan memberikan rekomendasi jaringan pipa serta tekanan air, untuk 3 lokasi sambungan pelanggan baru (Greenfield) sesuai ketentuan dan spesifikasi yang berlaku (Hutama Raya, PT Sunindo Hotel Indah, MTsN 43 Jakarta)</t>
  </si>
  <si>
    <t>Dokumen teknis, aspek keuangan, dan aspek legal telah memenuhi ketentuan, sehingga Program Rehabilitasi Brownfield 2026 Prioritas 2 dapat dilanjutkan ke tahap berikutnya, dengan pembuatan Berita Acara Kesepakatan Bersama oleh tiga pihak.</t>
  </si>
  <si>
    <t>Permintaan Penggantian Meter Air dan/atau Aksesoris Meter Air Yang Hilang</t>
  </si>
  <si>
    <t>Tanggapan atas surat PT Air Bersih Jakarta No. ABJ/DIR/EKS/03.26/0286 Tentang Pembaharuan Daftar Prioritas Program Rehabilitasi Proyek Brownfield Tahun 2026</t>
  </si>
  <si>
    <t>Permintaan Rekomendasi KPI atas Surat PT ABJ No. ABJ/DIR/EKS/04.26/0464 perihal Pemberitahuan Penggantian Material Flange Adaptor Multi Joint Menjadi Stub Flange PC 161 JDU &amp; TMCL 10</t>
  </si>
  <si>
    <t>&lt; 138</t>
  </si>
  <si>
    <t>&lt; 139</t>
  </si>
  <si>
    <t>&lt; 140</t>
  </si>
  <si>
    <t>&lt; 141</t>
  </si>
  <si>
    <t>&lt; 142</t>
  </si>
  <si>
    <t>&lt; 143</t>
  </si>
  <si>
    <t>&lt; 144</t>
  </si>
  <si>
    <t>&lt; 145</t>
  </si>
  <si>
    <t>&lt; 146</t>
  </si>
  <si>
    <t>&lt; 147</t>
  </si>
  <si>
    <t>&lt; 148</t>
  </si>
  <si>
    <t>&lt; 149</t>
  </si>
  <si>
    <t>&lt; 150</t>
  </si>
  <si>
    <t>&lt; 151</t>
  </si>
  <si>
    <t>&lt; 152</t>
  </si>
  <si>
    <t>&lt; 153</t>
  </si>
  <si>
    <t>&lt; 154</t>
  </si>
  <si>
    <t>&lt; 155</t>
  </si>
  <si>
    <t>&lt; 156</t>
  </si>
  <si>
    <t>Dibalas surat ABJ26 0476</t>
  </si>
  <si>
    <t>Dibalas ABJ26-0063</t>
  </si>
  <si>
    <t>ABJ/DIR/EKS/05.26/0597</t>
  </si>
  <si>
    <t>ABJ/DIR/EKS/05.26/0598</t>
  </si>
  <si>
    <t>ABJ/DIR/EKS/05.26/0599</t>
  </si>
  <si>
    <t>ABJ/DIR/EKS/05.26/0600</t>
  </si>
  <si>
    <t>ABJ/DIR/EKS/05.26/0601</t>
  </si>
  <si>
    <t>ABJ/DIR/EKS/05.26/0602</t>
  </si>
  <si>
    <t>ABJ/DIR/EKS/05.26/0603</t>
  </si>
  <si>
    <t>ABJ/DIR/EKS/05.26/0604</t>
  </si>
  <si>
    <t>ABJ/DIR/EKS/06.26/0605</t>
  </si>
  <si>
    <t>ABJ/DIR/EKS/06.26/0606</t>
  </si>
  <si>
    <t>ABJ/DIR/EKS/06.26/0607</t>
  </si>
  <si>
    <t>ABJ/DIR/EKS/06.26/0608</t>
  </si>
  <si>
    <t>ABJ/DIR/EKS/06.26/0609</t>
  </si>
  <si>
    <t>ABJ/DIR/EKS/06.26/0610</t>
  </si>
  <si>
    <t>ABJ/DIR/EKS/06.26/0612</t>
  </si>
  <si>
    <t>ABJ/DIR/EKS/06.26/0613</t>
  </si>
  <si>
    <t>ABJ/DIR/EKS/06.26/0614</t>
  </si>
  <si>
    <t>ABJ/DIR/EKS/06.26/0615</t>
  </si>
  <si>
    <t>ABJ/DIR/EKS/06.26/0616</t>
  </si>
  <si>
    <t>ABJ/DIR/EKS/06.26/0617</t>
  </si>
  <si>
    <t>ABJ/DIR/EKS/06.26/0618</t>
  </si>
  <si>
    <t>ABJ/DIR/EKS/06.26/0619</t>
  </si>
  <si>
    <t>ABJ/DIR/EKS/06.26/0620</t>
  </si>
  <si>
    <t>ABJ/DIR/EKS/06.26/0621</t>
  </si>
  <si>
    <t>ABJ/DIR/EKS/06.26/0622</t>
  </si>
  <si>
    <t>ABJ/DIR/EKS/06.26/0623</t>
  </si>
  <si>
    <t>ABJ/DIR/EKS/06.26/0624</t>
  </si>
  <si>
    <t>ABJ/DIR/EKS/06.26/0625</t>
  </si>
  <si>
    <t>ABJ/DIR/EKS/06.26/0626</t>
  </si>
  <si>
    <t>ABJ/DIR/EKS/06.26/0627</t>
  </si>
  <si>
    <t>ABJ/DIR/EKS/06.26/0628</t>
  </si>
  <si>
    <t>ABJ/DIR/EKS/06.26/0629</t>
  </si>
  <si>
    <t>ABJ/DIR/EKS/06.26/0630</t>
  </si>
  <si>
    <t>ABJ/DIR/EKS/06.26/0631</t>
  </si>
  <si>
    <t>ABJ/DIR/EKS/06.26/0632</t>
  </si>
  <si>
    <t>Penjelasan Kondisi Eksternal Penyebab Keterlambatan Pemasangan dan Pengembalian Field Activity (“FA”) Sambungan Langsung (“SL”) as per 28 Mei 2026</t>
  </si>
  <si>
    <t>Penyampaian Informasi Perubahan Metode Pemasangan Pipa di  Proyek SPAM Jatiluhur Hilir – SPAM Ciliwung TMCL 11</t>
  </si>
  <si>
    <t>Camat Kecamatan Duren Sawit</t>
  </si>
  <si>
    <t>Pelaksanaan Pekerjaan Pemasangan Pipa Air Minum di Kecamatan Duren Sawit, Jakarta Timur</t>
  </si>
  <si>
    <t>Kelurahan Cilandak Barat</t>
  </si>
  <si>
    <t>Pelaksanaan Pekerjaan Pemasangan Pipa Air Minum di Jl. Gaharu – Kelurahan Cilandak Barat, Kecamatan Cilandak – Jakarta Selatan</t>
  </si>
  <si>
    <t>Permohonan Data Jaringan Distribusi PAM JAYA Tahun 2026 dalam Rangka Pembuatan As Built Drawing (ABD) Sambungan Langsung (SL) dan Pemutakhiran Data Jaringan PT Air Bersih Jakarta</t>
  </si>
  <si>
    <t>Informasi pelaksanaan pekerjaan pemasangan jaringan pipa air minum di Kecamatan Tanjung Priok</t>
  </si>
  <si>
    <t>Penjelasan Kondisi Eksternal Penyebab Keterlambatan Pemasangan dan Pengembalian Field Activity (“FA”) Sambungan Langsung (“SL”) as per 29 Mei 2026</t>
  </si>
  <si>
    <t>Permintaan Rapat Antar Manajemen untuk Pembahasan Isu Strategis</t>
  </si>
  <si>
    <t>Lurah Kelurahan Petukangan Selatan</t>
  </si>
  <si>
    <t>Pelaksanaan Pekerjaan Pemasangan Pipa Air Minum di Kelurahan
Petukangan Selatan – Kecataman Pesanggrahan – Jakarta Selatan</t>
  </si>
  <si>
    <t>Pembaharuan RAB Untuk 3 Lokasi Proyek SPAM Karian Serpong Hilir</t>
  </si>
  <si>
    <t>Penyampaian Pembaharuan RAB Tipikal Key Account/Corporate Customer</t>
  </si>
  <si>
    <t>PT. Kresna Kusuma Dyandra Marga (”KKDM”)</t>
  </si>
  <si>
    <t>Jasamarga Metropolitan Toll Road Regional</t>
  </si>
  <si>
    <t>APJATEl</t>
  </si>
  <si>
    <t>Permohonan Koordinasi dan Survey Bersama</t>
  </si>
  <si>
    <t>Penyampaian Informasi Cancel Paket Proyek – Infill TOK Oktober 2026</t>
  </si>
  <si>
    <t>Permohonan Interkoneksi Proyek SPAM Buaran 3 Hilir Program P12</t>
  </si>
  <si>
    <t>Penjelasan Kondisi Eksternal Penyebab Keterlambatan Pemasangan dan Pengembalian Field Activity (“FA”) Sambungan Langsung (“SL”) as per 2 juni 2026</t>
  </si>
  <si>
    <t>Permintaan FA Sesuai Kriteria Lampiran 5 A&amp;R Greenfield</t>
  </si>
  <si>
    <t xml:space="preserve">Permintaan Tindak Lanjut atas Penyelesaian Status Sisa Material </t>
  </si>
  <si>
    <t>Pelaksanaan Stock Opname Aset Tahun 2026</t>
  </si>
  <si>
    <t>Tagihan Air Curah Perjanjian Brownfield – Periode Mei 2026</t>
  </si>
  <si>
    <t>Tagihan Air Curah Perjanjian Greenfield - Periode Mei 2026</t>
  </si>
  <si>
    <t>Pengiriman Laporan TKDN Tahap 1</t>
  </si>
  <si>
    <t>Penjelasan Kondisi Eksternal Penyebab Keterlambatan Pemasangan dan Pengembalian Field Activity (“FA”) Sambungan Langsung (“SL”) as per 3 juni 2026</t>
  </si>
  <si>
    <t>Surat Perihal Pemberitahuan Pelaksanaan Pekerjaan Rehabilitasi (Calendar of Event) IPA Pejompongan 2</t>
  </si>
  <si>
    <t>Permohonan Percepatan Penerbitan Hasil Review dan Rekomendasi  Metode Pengujian Water Meter 15 mm iTron Tipe Aquadis+</t>
  </si>
  <si>
    <t>Permintaan Perubahan Target Pumping Regime Oleh PAM JAYA selama  Bulan Mei 2026</t>
  </si>
  <si>
    <t>Pemadaman PLN ke IPA Pejompongan I Saat Pemeliharaan Gardu PLN</t>
  </si>
  <si>
    <t>Penyampaian Dokumen Pendukung Program Konstruksi SPAM Jatiluhur Hilir Untuk 5 Program</t>
  </si>
  <si>
    <t>Penjelasan Kondisi Eksternal Penyebab Keterlambatan Pemasangan dan Pengembalian Field Activity (“FA”) Sambungan Langsung (“SL”) as per 4 juni 2026</t>
  </si>
  <si>
    <t>Pemberitahuan Perubahan Dokumen Proyek</t>
  </si>
  <si>
    <t>Permohonan Rekomendasi atas Alur Verifikasi, BAST, dan Pengakuan Investasi Sambungan Langsung</t>
  </si>
  <si>
    <t>Pemberitahuan Mulai Kerja Pembangunan Inline Booster Pump Basura pada Ruang Manfaat Jalan Tol Bekasi–Cawang–Kampung Melayu (“Becakayu”)</t>
  </si>
  <si>
    <t>Penjelasan Kondisi Eksternal Penyebab Keterlambatan Pemasangan dan Pengembalian Field Activity (“FA”) Sambungan Langsung (“SL”) as per 5 juni 2026</t>
  </si>
  <si>
    <t>Dibalas ABJ26 0525</t>
  </si>
  <si>
    <t>Surat Teguran atas Tidak Sesuainya Penerapan Aspek Keselamatan dan Kesehatan Kerja(K3) yang berdampak pada Kecelakaan dan Citra Buruk PAM JAYA pada Masyarakat</t>
  </si>
  <si>
    <t>ABJ/DIR/EKS/06.26/0633</t>
  </si>
  <si>
    <t>ABJ/DIR/EKS/06.26/0634</t>
  </si>
  <si>
    <t>ABJ/DIR/EKS/06.26/0635</t>
  </si>
  <si>
    <t>ABJ/DIR/EKS/06.26/0636</t>
  </si>
  <si>
    <t>ABJ/DIR/EKS/06.26/0637</t>
  </si>
  <si>
    <t>ABJ/DIR/EKS/06.26/0638</t>
  </si>
  <si>
    <t>ABJ/DIR/EKS/06.26/0639</t>
  </si>
  <si>
    <t>ABJ/DIR/EKS/06.26/0640</t>
  </si>
  <si>
    <t>ABJ/DIR/EKS/06.26/0641</t>
  </si>
  <si>
    <t>ABJ/DIR/EKS/06.26/0642</t>
  </si>
  <si>
    <t>ABJ/DIR/EKS/06.26/0643</t>
  </si>
  <si>
    <t>ABJ/DIR/EKS/06.26/0644</t>
  </si>
  <si>
    <t>ABJ/DIR/EKS/06.26/0645</t>
  </si>
  <si>
    <t>ABJ/DIR/EKS/06.26/0646</t>
  </si>
  <si>
    <t>ABJ/DIR/EKS/06.26/0647</t>
  </si>
  <si>
    <t>ABJ/DIR/EKS/06.26/0648</t>
  </si>
  <si>
    <t>ABJ/DIR/EKS/06.26/0649</t>
  </si>
  <si>
    <t>ABJ/DIR/EKS/06.26/0650</t>
  </si>
  <si>
    <t>ABJ/DIR/EKS/06.26/0651</t>
  </si>
  <si>
    <t>ABJ/DIR/EKS/06.26/0652</t>
  </si>
  <si>
    <t>ABJ/DIR/EKS/06.26/0653</t>
  </si>
  <si>
    <t>ABJ/DIR/EKS/06.26/0654</t>
  </si>
  <si>
    <t>ABJ/DIR/EKS/06.26/0655</t>
  </si>
  <si>
    <t>ABJ/DIR/EKS/06.26/0656</t>
  </si>
  <si>
    <t>ABJ/DIR/EKS/06.26/0657</t>
  </si>
  <si>
    <t>ABJ/DIR/EKS/06.26/0658</t>
  </si>
  <si>
    <t>ABJ/DIR/EKS/06.26/0659</t>
  </si>
  <si>
    <t>ABJ/DIR/EKS/06.26/0660</t>
  </si>
  <si>
    <t>ABJ/DIR/EKS/06.26/0661</t>
  </si>
  <si>
    <t>ABJ/DIR/EKS/06.26/0663</t>
  </si>
  <si>
    <t>ABJ/DIR/EKS/06.26/0664</t>
  </si>
  <si>
    <t>ABJ/DIR/EKS/06.26/0665</t>
  </si>
  <si>
    <t>ABJ/DIR/EKS/06.26/0666</t>
  </si>
  <si>
    <t>ABJ/DIR/EKS/06.26/0667</t>
  </si>
  <si>
    <t>ABJ/DIR/EKS/06.26/0668</t>
  </si>
  <si>
    <t>ABJ/DIR/EKS/06.26/0669</t>
  </si>
  <si>
    <t>ABJ/DIR/EKS/06.26/0670</t>
  </si>
  <si>
    <t>ABJ/DIR/EKS/06.26/0671</t>
  </si>
  <si>
    <t>ABJ/DIR/EKS/06.26/0672</t>
  </si>
  <si>
    <t>ABJ/DIR/EKS/06.26/0673</t>
  </si>
  <si>
    <t>ABJ/DIR/EKS/06.26/0674</t>
  </si>
  <si>
    <t>ABJ/DIR/EKS/06.26/0675</t>
  </si>
  <si>
    <t>ABJ/DIR/EKS/06.26/0676</t>
  </si>
  <si>
    <t>ABJ/DIR/EKS/06.26/0677</t>
  </si>
  <si>
    <t>ABJ/DIR/EKS/06.26/0678</t>
  </si>
  <si>
    <t>ABJ/DIR/EKS/06.26/0679</t>
  </si>
  <si>
    <t>ABJ/DIR/EKS/06.26/0680</t>
  </si>
  <si>
    <t>ABJ/DIR/EKS/06.26/0681</t>
  </si>
  <si>
    <t>ABJ/DIR/EKS/06.26/0682</t>
  </si>
  <si>
    <t>ABJ/DIR/EKS/06.26/0683</t>
  </si>
  <si>
    <t>Penyampaian Laporan Penyelesaian Uji Komisioning Project Greenfield – SPAM Buaran Hilir Trunk Main P1A dan S02</t>
  </si>
  <si>
    <t>Permohonan Izin Relokasi Material Pipa Logistik PAM JAYA, Pembukaan akses Pintu Pos 3 dan Penebangan 2 pohon di Area Proyek Pembangunan Gedung Central Maintanance</t>
  </si>
  <si>
    <t>Tanggapan Surat PAM JAYA Terkait Jaminan Pelaksanaan Tahap II</t>
  </si>
  <si>
    <t>Pengiriman Dokumen Bukti Pembayaran Pajak Bumi dan Bangunan (PBB) Untuk Lahan IPA Proyek Bundling Tahun Pajak 2026</t>
  </si>
  <si>
    <t>Permohonan Penyesuaian Mekanisme Verifikasi MC100 Sesuai Alur PKS A&amp;R Greenfield</t>
  </si>
  <si>
    <t>Laporan Bulanan Kualitas Air Baku dan Air Curah Periode Mei 2026</t>
  </si>
  <si>
    <t>Surat Pemberitahuan Survey Bersama dan MC-100 Program Rehabilitasi 46322</t>
  </si>
  <si>
    <t>Tanggapan Atas Surat PAM JAYA Nomor e-80418/PP.03.05</t>
  </si>
  <si>
    <t>Tanggapan Atas Surat PAM JAYA Nomor e-79549/PP.03.05</t>
  </si>
  <si>
    <t>Penjelasan Kondisi Eksternal Penyebab Keterlambatan Pemasangan dan Pengembalian Field Activity (“FA”) Sambungan Langsung (“SL”) as per 8 juni 2026</t>
  </si>
  <si>
    <t>Lokasi Pengangkutan dan Penempatan Material Hasil Galian Terkait Pekerjaan Upgrade System Recycle IPA Pejompongan 1</t>
  </si>
  <si>
    <t>Pelaksanaan Pekerjaan Pemasangan Pipa Air Minum di Kecamatan Tebet, Jakarta Selatan</t>
  </si>
  <si>
    <t>Tindak Lanjut Permohonan Pengembalian Dana Cadangan Program Rehabilitasi Tahun 2023–2025</t>
  </si>
  <si>
    <t>Permintaan Pembayaran Tagihan Brownfield April 2026 dan Tagihan Greenfield April 2026</t>
  </si>
  <si>
    <t>Permohonan Penerbitan Izin Kerja Lapangan</t>
  </si>
  <si>
    <t>Camat Kecamatan Cilincing</t>
  </si>
  <si>
    <t>Pelaksanaan Pekerjaan Pemasangan Pipa Air Minum di Kecamatan Cilincing, Jakarta Utara</t>
  </si>
  <si>
    <t>Penjelasan Kondisi Eksternal Penyebab Keterlambatan Pemasangan dan Pengembalian Field Activity (“FA”) Sambungan Langsung (“SL”) as per 9 juni 2026</t>
  </si>
  <si>
    <t>Kepala Suku Dinas Pertamanan dan Hutan Kota Kota Administrasi Jakarta Barat</t>
  </si>
  <si>
    <t>Permohonan Izin Detour</t>
  </si>
  <si>
    <t xml:space="preserve">Permohonan Perubahan Jadwal Sampling bersama ABJ dan PAM JAYA terkait tidak beroperasinya Laboratorium Independen (Libur Tahun Baru Islam 1448 H – 16 Juni 2026) </t>
  </si>
  <si>
    <t>Penyampaian Laporan Penyelesaian Uji Komisioning Project Greenfield - SPAM Jatiluhur Hilir Koneksi BV Diponogoro</t>
  </si>
  <si>
    <t>Para Lenders</t>
  </si>
  <si>
    <t>Permohonan Pengesampingan dan Persetujuan atas Perubahan Kepemilikan Saham PT Moya Indonesia</t>
  </si>
  <si>
    <t>Permohonan Press Release Pekerjaan Pemasangan Jaringan Pipa Paket B2 SPAM Jatiluhur</t>
  </si>
  <si>
    <t xml:space="preserve">Tanggapan Surat PAM JAYA No e-72455/PS.04.00 </t>
  </si>
  <si>
    <t>Penyampaian Metode Flushing menggunakan SPAM CIliwung pada Proyek SPAM Jatiluhur Hilir – Program Ciliwung</t>
  </si>
  <si>
    <t>Pelaksanaan Pekerjaan Pemasangan Pipa Air Minum di Wilayah Jakarta Selatan dan Jakarta Barat</t>
  </si>
  <si>
    <t>Laporan Periode Mei 2026</t>
  </si>
  <si>
    <t>Uji Komisioning Program Rehabilitasi 46220 - Rehabilitasi Pipa Distribusi – IPA Pulogadung</t>
  </si>
  <si>
    <t xml:space="preserve">PMO Cyclical </t>
  </si>
  <si>
    <t>Penyampaian Laporan Keuangan Tahun 2025 Audited</t>
  </si>
  <si>
    <t>Permohonan Interkoneksi Proyek SPAM Buaran 3 Hilir PC 161 JDU dan PC 163.2</t>
  </si>
  <si>
    <t>Penjelasan Kondisi Eksternal Penyebab Keterlambatan Pemasangan dan Pengembalian Field Activity (“FA”) Sambungan Langsung (“SL”) as per 10 juni 2026</t>
  </si>
  <si>
    <t>Penjelasan Kondisi Eksternal Penyebab Keterlambatan Pemasangan dan Pengembalian Field Activity (“FA”) Sambungan Langsung (“SL”) as per 11 juni 2026</t>
  </si>
  <si>
    <t xml:space="preserve">Gangguan Operasional IPA Pejompongan 1 Pada Tanggal 9 Juni 2026 </t>
  </si>
  <si>
    <t>Tanggapan atas Surat PAM JAYA No. 2292/PS.04.04/EKST/VI/2026 tanggal 9 Juni 2026</t>
  </si>
  <si>
    <t>Pemberitahuan Perubahan Susunan Pemegang Saham PT Moya Indonesia</t>
  </si>
  <si>
    <t>Permohonan Rekomendasi atas Pengecualian SNI Pipa Yang Dipersyaratkan untuk Program TOK April 2027</t>
  </si>
  <si>
    <t>Penjelasan Kondisi Eksternal Penyebab Keterlambatan Pemasangan dan Pengembalian Field Activity (“FA”) Sambungan Langsung (“SL”) as per 12 juni 2026</t>
  </si>
  <si>
    <t>Tindaklanjut Program Percepatan Rehabilitasi Dalam Proyek Brownfield Tahun 2027 (Prioritas 2)</t>
  </si>
  <si>
    <t>Undangan Uji Komisioning PC 161 EZ 6</t>
  </si>
  <si>
    <t>Usulan Alur Proses Pekerjaan Pemasangan Sambungan Langsung</t>
  </si>
  <si>
    <t>Undangan Uji Komisioning P004 Jl Tomang Pulo RT 002 RW 05 dan PC 054 Dinda Ariestia (Cluster Griya Kintamani 2)</t>
  </si>
  <si>
    <t>Pelaksanaan Pekerjaan Pemasangan Pipa Air Minum di Kecamatan Ciracas, Jakarta Timur</t>
  </si>
  <si>
    <t>Penjelasan Kondi5si Eksternal Penyebab Keterlambatan Pemasangan dan Pengembalian Field Activity (“FA”) Sambungan Langsung (“SL”) as per 15 juni 2026</t>
  </si>
  <si>
    <t>Permohonan Penetapan Lokasi Penyimpanan Aset Terdahulu Proyek Brownfield Tahun 2026</t>
  </si>
  <si>
    <t>Pelaksanaan Pekerjaan Pemasangan Pipa Air Minum di Wilayah Jakarta Timur</t>
  </si>
  <si>
    <t>Pembatalan Program Rehabilitasi Tahun 2026 Dengan Kode Program 46247</t>
  </si>
  <si>
    <t>Penjelasan Kondi5si Eksternal Penyebab Keterlambatan Pemasangan dan Pengembalian Field Activity (“FA”) Sambungan Langsung (“SL”) as per 17 juni 2026</t>
  </si>
  <si>
    <t>ABJ/DIR/EKS/06.26/0684</t>
  </si>
  <si>
    <t>ABJ/DIR/EKS/06.26/0685</t>
  </si>
  <si>
    <t>ABJ/DIR/EKS/06.26/0686</t>
  </si>
  <si>
    <t>ABJ/DIR/EKS/06.26/0687</t>
  </si>
  <si>
    <t>ABJ/DIR/EKS/06.26/0688</t>
  </si>
  <si>
    <t>ABJ/DIR/EKS/06.26/0689</t>
  </si>
  <si>
    <t>ABJ/DIR/EKS/06.26/0690</t>
  </si>
  <si>
    <t>ABJ/DIR/EKS/06.26/0691</t>
  </si>
  <si>
    <t>ABJ/DIR/EKS/06.26/0692</t>
  </si>
  <si>
    <t>ABJ/DIR/EKS/06.26/0693</t>
  </si>
  <si>
    <t>ABJ/DIR/EKS/06.26/0694</t>
  </si>
  <si>
    <t>ABJ/DIR/EKS/06.26/0695</t>
  </si>
  <si>
    <t>ABJ/DIR/EKS/06.26/0697</t>
  </si>
  <si>
    <t>ABJ/DIR/EKS/06.26/0698</t>
  </si>
  <si>
    <t>ABJ/DIR/EKS/06.26/0699</t>
  </si>
  <si>
    <t>ABJ/DIR/EKS/06.26/0700</t>
  </si>
  <si>
    <t>ABJ/DIR/EKS/06.26/0701</t>
  </si>
  <si>
    <t>ABJ/DIR/EKS/06.26/0702</t>
  </si>
  <si>
    <t>ABJ/DIR/EKS/06.26/0703</t>
  </si>
  <si>
    <t>ABJ/DIR/EKS/06.26/0704</t>
  </si>
  <si>
    <t>ABJ/DIR/EKS/06.26/0705</t>
  </si>
  <si>
    <t>ABJ/DIR/EKS/06.26/0706</t>
  </si>
  <si>
    <t>ABJ/DIR/EKS/06.26/0707</t>
  </si>
  <si>
    <t>ABJ/DIR/EKS/06.26/0708</t>
  </si>
  <si>
    <t>0009/AAJ/EKS//VI/2026</t>
  </si>
  <si>
    <t>ABJ/DIR/EKS/06.26/0709</t>
  </si>
  <si>
    <t>ABJ/DIR/EKS/06.26/0710</t>
  </si>
  <si>
    <t>ABJ/DIR/EKS/06.26/0711</t>
  </si>
  <si>
    <t>ABJ/DIR/EKS/06.26/0712</t>
  </si>
  <si>
    <t>ABJ/DIR/EKS/06.26/0713</t>
  </si>
  <si>
    <t>ABJ/DIR/EKS/06.26/0714</t>
  </si>
  <si>
    <t>ABJ/DIR/EKS/06.26/0715</t>
  </si>
  <si>
    <t>Pembaharuan Rencana Anggaran Biaya (RAB) 3 Lokasi Corporate Customer Proyek SPAM Karian Serpong Hilir</t>
  </si>
  <si>
    <t>Tanggapan atas Surat PAM JAYA No. e-81093/PS.04.01 perihal Penyampaian Hasil Inspeksi Perawatan Peralatan Intake Banjir Kanal</t>
  </si>
  <si>
    <t>Permintaan Master Mutasi Sambungan Langsung Periode 2023 - Mei 2026</t>
  </si>
  <si>
    <t>Permintaan Dokumen Legalitas PAM JAYA</t>
  </si>
  <si>
    <t>Undangan Uji Komisioning Program Rehabilitasi 46102</t>
  </si>
  <si>
    <t>Undangan Joint Survey Terkait Pelaksanaan Pekerjaan Pemasangan Jaringan Pipa Air Bersih</t>
  </si>
  <si>
    <t>Permohonan Persetujuan Penyesuaian Item List Rincian Daftar Aset Atas Aset Terdahulu Program Rehabilitasi Proyek Brownfield Tahun 2025</t>
  </si>
  <si>
    <t>Penyampaian Dokumen Pendukung Program Konstruksi SPAM Karian Serpong Hilir – 3 Program</t>
  </si>
  <si>
    <t>Penjelasan Kondi5si Eksternal Penyebab Keterlambatan Pemasangan dan Pengembalian Field Activity (“FA”) Sambungan Langsung (“SL”) as per 18 juni 2026</t>
  </si>
  <si>
    <t>Teguran atas Pelaksanaan Pekerjaan</t>
  </si>
  <si>
    <t>Perawatan Peralatan Produksi IPA Buaran 2 (Pengurasan Pulsator No. 6 IPA Buaran 2)</t>
  </si>
  <si>
    <t>Penyampaian Progres Penerbitan Perizinan</t>
  </si>
  <si>
    <t>Penjelasan Kondi5si Eksternal Penyebab Keterlambatan Pemasangan dan Pengembalian Field Activity (“FA”) Sambungan Langsung (“SL”) as per 19 juni 2026</t>
  </si>
  <si>
    <t>Penyampaian Laporan Penyelesaian Uji Komisioning Project Greenfield – SPAM Jatiluhur Hilir Program 2 program</t>
  </si>
  <si>
    <t>Undangan Uji Komisioning PC 161 EZ 2 dan PC 161 EZ 12</t>
  </si>
  <si>
    <t>Penyampaian Dokumen Harga Pekerjaan dan Pengadaan yang digunakan di Proyek Greenfield</t>
  </si>
  <si>
    <t>Undangan Uji Komisioning Project Greenfield – SPAM Jatiluhur Hilir PC 068 Tipar Cakung</t>
  </si>
  <si>
    <t xml:space="preserve">Yodi </t>
  </si>
  <si>
    <t>Usulan Pekerjaan Tambahan Perbaikan Dak Sisi Atas Reservoir - Program 46346 IPA Pejompongan 1</t>
  </si>
  <si>
    <t>Pekerjaan Interkoneksi Poyek SPAM Buaran 3 Hilir Program P12</t>
  </si>
  <si>
    <t xml:space="preserve">Permohonan Bantuan Terkait  Informasi Kepastian Jadwal Penyediaan Suplai SPAM Karian Serpong ke Wilayah DKI Jakarta </t>
  </si>
  <si>
    <t>Penjelasan Kondi5si Eksternal Penyebab Keterlambatan Pemasangan dan Pengembalian Field Activity (“FA”) Sambungan Langsung (“SL”) as per 22 juni 2026</t>
  </si>
  <si>
    <t>Undangan Uji Komisioning PC 161 EZ 4, PC 156 dan PC 156 RT 05 RW 12</t>
  </si>
  <si>
    <t xml:space="preserve">Pelunasan utang sebagian dari APL </t>
  </si>
  <si>
    <t xml:space="preserve">Merry  Moya / Wahyu </t>
  </si>
  <si>
    <t>Penjelasan Kondi5si Eksternal Penyebab Keterlambatan Pemasangan dan Pengembalian Field Activity (“FA”) Sambungan Langsung (“SL”) as per 23 juni 2026</t>
  </si>
  <si>
    <t>Penyampaian Laporan Penyelesaian Uji Komisioning Project Greenfield – SPAM Jatiluhur Hilir Program Tipar Cakung</t>
  </si>
  <si>
    <t>Pemberitahuan Uji Komisioning SPAM Karian Serpong Hilir – B006 Ibu Elly, B006 Charles Kurniawan Dan BN00 PT Lumas Jaya Industri &amp; PT Honda Mugen</t>
  </si>
  <si>
    <t>Penyampaian Laporan Penyelesaian Uji Komisioning Project Greenfield – SPAM Buaran 3 Hilir Program PC 161 EZ 6</t>
  </si>
  <si>
    <t>Permohonan Pembuatan Jaminan Pelaksanaan atas Pemanfaatan Rumaja Tol Becakayu dalam Rangka Pembangunan Inline Booster Pump (IBP) Basura di Dalam Area Loop Gembrong</t>
  </si>
  <si>
    <t>Penjelasan Kondi5si Eksternal Penyebab Keterlambatan Pemasangan dan Pengembalian Field Activity (“FA”) Sambungan Langsung (“SL”) as per 24 juni 2026</t>
  </si>
  <si>
    <t>Penyampaian Laporan Penyelesaian Uji Komisioning Project Greenfield – SPAM Buaran 3 Hilir Program PC 161 EZ 2 dan PC 161 EZ 12</t>
  </si>
  <si>
    <t>e-80724/PP.01.02</t>
  </si>
  <si>
    <t>e-80737/PS.04.06</t>
  </si>
  <si>
    <t xml:space="preserve">e-80902/PS.04.03 </t>
  </si>
  <si>
    <t>e-80894/PP.01.05</t>
  </si>
  <si>
    <t>e-80895/PP.01.05</t>
  </si>
  <si>
    <t>Kumpulan Surat Terlampir</t>
  </si>
  <si>
    <t xml:space="preserve">288/SCI-KPI/V/2026 </t>
  </si>
  <si>
    <t xml:space="preserve">136/Dir-KKDM/VI/2026 </t>
  </si>
  <si>
    <t>2292/PS.04.04/EKST/VI/2026</t>
  </si>
  <si>
    <t xml:space="preserve">292/SCI-KPI/VI/2026 </t>
  </si>
  <si>
    <t>1062/TIN-VI/INFRA/2026</t>
  </si>
  <si>
    <t>e-80902/PS.04.03</t>
  </si>
  <si>
    <t>e-81093/PS.04.01</t>
  </si>
  <si>
    <t>e-81179/PS.04.06</t>
  </si>
  <si>
    <t>295/SCI-KPI/VI/2026</t>
  </si>
  <si>
    <t xml:space="preserve">2368/TU.00.00/EKST/VI/2026 </t>
  </si>
  <si>
    <t xml:space="preserve">296/SCI-KPI/VI/2026 </t>
  </si>
  <si>
    <t>e-81383/PP.01.05</t>
  </si>
  <si>
    <t>e-81385/PP.01.05</t>
  </si>
  <si>
    <t>e-81553/PP.01.05</t>
  </si>
  <si>
    <t>e-81554/PP.01.05</t>
  </si>
  <si>
    <t>e-81552/PP.01.05</t>
  </si>
  <si>
    <t>e-81551/PP.01.05</t>
  </si>
  <si>
    <t>e-81549/PP.03.05</t>
  </si>
  <si>
    <t>e -81442/KU.01.15</t>
  </si>
  <si>
    <t>e-81548/PP.01.02</t>
  </si>
  <si>
    <t>298/SCI-KPI/VI/2026</t>
  </si>
  <si>
    <t>DRAFT - 1162/TIN-VI/INFRA/2026</t>
  </si>
  <si>
    <t xml:space="preserve">e-81731/PS.00.04 </t>
  </si>
  <si>
    <t xml:space="preserve">e-81549/PP.03.05 </t>
  </si>
  <si>
    <t>e-81954/PP.03.05</t>
  </si>
  <si>
    <t xml:space="preserve"> e-81953/PP.03.05</t>
  </si>
  <si>
    <t>Teguran atas Ketidaksesuaian Pelaksanaan Pengurugan dan Perbaikan Bekas Galian yang Berdampak pada Gangguan Lalu Lintas dan Keterlambatan Penyelesaian Proyek pada Program Infill SPAM Buaran III</t>
  </si>
  <si>
    <t>PAM JAYA menemukan 168 titik bekas galian yang belum diperbaiki sesuai standar, penerapan K3 yang belum memadai, gangguan lalu lintas, serta pekerjaan yang menimbulkan keluhan masyarakat dan pemberitaan negatif pada PAMJAYA (wilayah condet) | ABJ diminta untuk segera perbaikin hal tersebut</t>
  </si>
  <si>
    <t>Pembangunan Sistem Hilir IPA Condet dan Sistem Hilir IPA Semanan</t>
  </si>
  <si>
    <t>PAM JAYA membutuhkan pembangunan jaringan pipa pendukung untuk optimalisasi penyerapan kapasitas IPA Condet (1.000 L/detik) dan IPA Semanan (200 L/detik) guna mendukung target cakupan layanan air minum 100%. | ABJ diminta menyampaikan usulan program konstruksi untuk sistem hilir IPA Semanan dan IPA Condet dan memberikan rekomendasi pemodelan hidrolis jaringan dan skenario desain jaringan pipa yang terintegrasi</t>
  </si>
  <si>
    <t xml:space="preserve">Permintaan Rekomendasi oleh KPI atas surat PT ABJ No ABJ/DIR/EKS/05.26/0580 Perihal Peristiwa Substitusi – Project Bundling Greenfield Hilir – Koneksi Boundary Valve – Reservoir </t>
  </si>
  <si>
    <t>KPI diminta PAMJAYA untuk, memberikan rekomendasi tertulis atas usulan substitusi dari PT ABJ. Menelaah dan memberikan penilaian terkait Justifikasi teknis substitusi, Dampak hukum dan teknis, Potensi perubahan nilai pekerjaan dan aspek finansial, Kelebihan dan kekurangan (pros &amp; cons) dari substitusi yang diusulkan.</t>
  </si>
  <si>
    <t>Tanggapan atas Surat ABJ No.: ABJ/DIR/EKS/05.26/0590 tertanggal 29 Mei 2026 dan Surat ABJ No.: ABJ/DIR/EKS/11.23/0587 tertanggal 26 Mei 2026</t>
  </si>
  <si>
    <t>PAM JAYA masih menunggu rekomendasi resmi dan tertulis dari PT Sucofindo (KPI) terkait permohonan PT ABJ. Setelahnya PAM JAYA akan mempertimbangkan dan memberikan tanggapan atas permohonan tersebut.</t>
  </si>
  <si>
    <t>Permintaan Rekomendasi KPI atas Tindak Lanjut Risalah Rapat 03 Juni 2026</t>
  </si>
  <si>
    <t>PAMJAYA meminta rekomendari KPI terkait, Paket Pekerjaan 1 dan 2 yang belum selesai lebih dari 90 hari setelah Tanggal Operasi Komersial. dan Tindak lanjut atas Surat ABJ 0506 dan ABJ 0587, serta memberikan rekomendasi atas hasil dan tindak lanjut Risalah Rapat 3 Juni 2026</t>
  </si>
  <si>
    <t>Tanggapan : Penyampaian Surat PT. Air Bersih Jakarta No. ABJ/DIR/EKS/02.26/0112 perihal Konfirmasi Pembatalan Proyek SPAM Jatiluhur Hilir</t>
  </si>
  <si>
    <t>Berdasarkan dokumen dan informasi sebagaimana disampaikan, pembatalan pekerjaan yang dimaksud hanya berlaku untuk area RT 03/RW 04 Sukapura yang telah terpasang SL. Dengan demikian pekerjaan pada area RT 05/RW 10 Sukapura agar dapat tetap ditindaklanjuti dan dilaksanakan oleh PT ABJ dengan mematuhi segala ketentuan yang diatur dalam Dokumen Amandemen dan Pernyataan Kembali Perjanjian Kerja Sama Bundling.</t>
  </si>
  <si>
    <t>Surat Pengantar Revisi 5 Laporan Bulanan Proyek Bundling SPAM DKI Jakarta – Konsultan Pengawas Independen Periode Juli 2025</t>
  </si>
  <si>
    <t>revisi laporan ini telah disesuaikan berdasarkan masukan dan koreksi yang diterima, serta telah melalui pengecekan ulang untuk memastikan kesesuaian data, kelengkapan dokumentasi, dan ketepatan informasi yang diperlukan. | Lampiran bisa dilihat di share folder berikut https://drive.google.com/file/d/1ONaSGzh4PkT12LCVCRm9XJP2B1ZcQfKj/view</t>
  </si>
  <si>
    <t>Tanggapan atas Surat Perihal Permohonan Izin Persiapan dan Site Clearing Pekerjaan Pembangunan In Line Booster Pump (IBP) Basura pada Ruas Tol Becakayu</t>
  </si>
  <si>
    <t>Pekerjaan dapat dilaksanakan setelah diperoleh persetujuan sewa BMN, dengan tetap memenuhi 13 ketentuan dalam Surat Izin Menteri. Sambil menunggu persetujuan, PAM Jaya dan PT Air Bersih Jakarta diminta berkoordinasi dengan PT KKDM terkait penyusunan PKS dan penyediaan Bank Garansi.</t>
  </si>
  <si>
    <t>Surat Teguran Keras (Legal Enforcement Notice)</t>
  </si>
  <si>
    <t>Teguran Keras atas kelalaian yang menyebabkan insiden ledakan saat pekerjaan galian di Jalan Fatmawati, serta mewajibkan perbaikan, investigasi menyeluruh, dan penyelesaian seluruh dampak kejadian.</t>
  </si>
  <si>
    <t>Tanggapan atas Surat PT Air Bersih Jakarta No. ABJ/DIR/EKS/06.26/0633 perihal Penyampaian Laporan Penyelesaian Uji Komisioning Project Greenfield – SPAM Buaran 3 Hilir Trunk Main P1A dan S02.</t>
  </si>
  <si>
    <t>1. NPP23BURP01A - P1A – Jl. Pahlawan Revolusi DN600  = Belum dapat Lanjut ke MC100
2. NPP23BURS02 - S2 – Jl. Mabes Hankam DN500 = Dapat dilanjutkan ke MC100
| Lampiran bisa dilihat di share folder berikut : https://drive.google.com/file/d/1E6WXOzBBcOdV7I3rW3abU5kXG0Q1-UAS/view</t>
  </si>
  <si>
    <t xml:space="preserve">Surat Permohonan Penyerahan Dokumen Laporan Akhir dan Outstanding KPI Surveyor Indonesia kepada PT Air Bersih Jakarta </t>
  </si>
  <si>
    <t xml:space="preserve">ABJ diminta mengirimkan; 
1.Bukti penyerahan Dokumen Laporan Akhir dari Surveyor Indonesia kepada PT Air Bersih Jakarta;
2.Dokumen Laporan Akhir beserta dokumen pendukung terkait pekerjaan yang masih menjadi outstanding dari Surveyor Indonesia kepada PT Air Bersih Jakarta.
</t>
  </si>
  <si>
    <t>Permintaan Rekomendasi KPI Atas Surat PT ABJ No. ABJ/DIR/EKS/04.26/0465 perihal Penyampaian Informasi Proyek SPAM Jatiluhur Hilir – TMCL 10 Program Ciliwung dan Surat Eletronik ABJ perihal Justifikasi Teknis Modelling Proyek Infill SPAM Ciliwung</t>
  </si>
  <si>
    <t>PAM Jaya meminta KPI memberikan rekomendasi tertulis atas metode kerja Jalan Kemuning I dan Jalan Kemuning Dalam I, detail teknis TMCL 10, serta justifikasi teknis modelling Proyek Infill SPAM Ciliwung yang disampaikan oleh PT ABJ, mengingat belum terdapat kesepakatan resmi yang sah dari para pihak.</t>
  </si>
  <si>
    <t>Penyampaian Hasil Inspeksi Asset dan Perawatan Peralatan Intake Banjir Kanal</t>
  </si>
  <si>
    <t>Berdasarkan hasil inspeksi di Intake Banjir Kanal Barat yang menemukan 5 temuan, PAM Jaya meminta PT ABJ menyampaikan rencana perbaikan dalam 14 hari, mengoptimalkan penggunaan pompa untuk efisiensi listrik.</t>
  </si>
  <si>
    <t>Permintaan Pengujian Toxicity Characteristic Leaching Procedure (“TLCP”) dalam Implementasi Proyek Bundling atas PAM JAYA</t>
  </si>
  <si>
    <t>ABJ diminta melakukan pengujian tahunan terhadap sampel lumpur dari fasilitas produksi, memenuhi kewajiban pengelolaan limbah B3 dan non-B3 sesuai arahan Kementerian Lingkungan Hidup.</t>
  </si>
  <si>
    <t>Tanggapan atas Surat PT Air Bersih Jakarta No. ABJ/DIR/EKS/06.26/0633 perihal Penyampaian Laporan Penyelesaian Uji Komisioning Project Greenfield – SPAM Buaran 3 Hilir Trunk Main P1A dan S02. (P1A)</t>
  </si>
  <si>
    <t>1. NPP23BURP01A - P1A – P1A – Jl. Pahlawan Revolusi DN600  = Dapat dilanjutkan ke MC100</t>
  </si>
  <si>
    <t>Undangan Peninjauan Lokasi Galian di Jl. Raya Fatmawati.</t>
  </si>
  <si>
    <t>Undangan peninjauan lokasi ledakan galian proyek air bersih di Jl. Raya Fatmawati (Bank Danamon). pada senin 15 Juni 2026 pukul 09:30 s.d Selesai</t>
  </si>
  <si>
    <t>Tanggapan atas Surat PT Air Bersih Jakarta No. ABJ/DIR/EKS/06.26/0652 Tentang Penyampaian Laporan Penyelesaian Uji Komisioning Project Greenfield – SPAM Jatiluhur Hilir Koneksi BV Diponogoro</t>
  </si>
  <si>
    <t xml:space="preserve">Teguran Penerapan Aspek Keselamatan dan Kesehatan Kerja (“K3”) Proyek Jatiluhur Hilir
</t>
  </si>
  <si>
    <t xml:space="preserve">Implementasi K3 ABJ dinilai masih belum sesuai standar dan terdapat beberapa pelanggaran yang berpotensi menimbulkan kecelakaan serta keluhan masyarakat. Oleh karena itu, ABJ diminta segera memperbaiki seluruh temuan, memperketat pengawasan K3, memastikan kepatuhan pekerja dan subkontraktor, serta menindaklanjuti setiap temuan maksimal dalam waktu 1 x 24 jam. LOKASI TEMUAN 
1. Proyek pekerjaan Infill Jatiluhur Hilir Paket TMCL 10, lokasi Jl. TMP Kalibata 
2. Proyek pekerjaan Infill Jatiluhur Hilir Paket S 011.3, lokasi Jl. Rawajati Timur </t>
  </si>
  <si>
    <t>Teguran Penerapan Aspek Keselamatan dan Kesehatan Kerja (“K3”) Proyek Buaran Hilir</t>
  </si>
  <si>
    <t>Implementasi K3 ABJ dinilai masih belum sesuai standar dan terdapat beberapa pelanggaran yang berpotensi menimbulkan kecelakaan serta keluhan masyarakat. Oleh karena itu, ABJ diminta segera memperbaiki seluruh temuan, memperketat pengawasan K3, memastikan kepatuhan pekerja dan subkontraktor, serta menindaklanjuti setiap temuan maksimal dalam waktu 1 x 24 jam. LOKASI TEMUAN
1. Temuan Inspeksi Proyek pekerjaan infil Buaran Hilir Paket 161 JDU STA3+700, Lokasi Jl. Raya Tengah, Gedong, Kec. Ps. Rebo, Kota Jakarta Timur
2. Temuan Inspeksi Proyek pekerjaan infil Buaran Hilir Paket 161 JDU STA3+850, Lokasi Jl. Raya Tengah, Gedong, Kec. Ps. Rebo, Kota Jakarta Timur</t>
  </si>
  <si>
    <t>Teguran Penerapan Aspek Keselamatan dan Kesehatan Kerja (“K3”) Proyek Infill Buaran Hilir PC 161 JDU, PC 161 EZ 2 dan PC 161 EZ 3</t>
  </si>
  <si>
    <t xml:space="preserve">Implementasi K3 ABJ dinilai masih belum sesuai standar dan terdapat beberapa pelanggaran yang berpotensi menimbulkan kecelakaan serta keluhan masyarakat. Oleh karena itu, ABJ diminta segera memperbaiki seluruh temuan, memperketat pengawasan K3, memastikan kepatuhan pekerja dan subkontraktor, serta menindaklanjuti setiap temuan maksimal dalam waktu 1 x 24 jam. LOKASI TEMUAN
1. Temuan Inspeksi Proyek pekerjaan infil Buaran Hilir Paket 161 JDU STA3+700, Lokasi Jl. Raya Tengah, Gedong, Kec. Ps. Rebo, Kota Jakarta Timur 
2. Temuan Inspeksi Proyek pekerjaan infil Buaran Hilir Paket 161 JDU STA 3+850, Lokasi Jl. Raya Tengah, Gedong, Kec. Ps. Rebo, Kota Jakarta Timur
3. Temuan Inspeksi Proyek pekerjaan infil Buaran Hilir Paket 161 Ez 2, Jl Raya Condet, cililitan, Kec.Kramat Jati, Kota Jakarta Timur
4. Temuan Inspeksi Proyek pekerjaan infil Buaran Hilir Paket 161 Ez 3, Jl Raya Condet, cililitan, Kec.Kramat Jati, Kota Jakarta Timur
</t>
  </si>
  <si>
    <t>Teguran Penerapan Aspek Keselamatan dan Kesehatan Kerja (“K3”) Proyek Jatiluhur Hilir</t>
  </si>
  <si>
    <t xml:space="preserve">Implementasi K3 ABJ dinilai masih belum sesuai standar dan terdapat beberapa pelanggaran yang berpotensi menimbulkan kecelakaan serta keluhan masyarakat. Oleh karena itu, ABJ diminta segera memperbaiki seluruh temuan, memperketat pengawasan K3, memastikan kepatuhan pekerja dan subkontraktor, serta menindaklanjuti setiap temuan maksimal dalam waktu 1 x 24 jam. LOKASI TEMUAN
1. Temuan Inspeksi Proyek pekerjaan Infill Jatiluhur Hilir Paket TMCL 10 (pemasangan pipa diameter 630 mm) lokasi Jl. Rawajati Timur Raya (PIT 5 depan BIN dan PIT 6, 7, 8 dan 9) 
2. Temuan Inspeksi Proyek pekerjaan Infill Jatiluhur Hilir Paket TMCL 11, (pemasangan pipa HDPE diameter 315 mm) lokasi Jl. Raya Pasar Minggu
3. </t>
  </si>
  <si>
    <t>Teguran Penerapan Aspek Keselamatan dan Kesehatan Kerja (“K3”) Proyek Greenfield Karian-Serpong Hilir</t>
  </si>
  <si>
    <t>Implementasi K3 ABJ dinilai masih belum sesuai standar dan terdapat beberapa pelanggaran yang berpotensi menimbulkan kecelakaan serta keluhan masyarakat. Oleh karena itu, ABJ diminta segera memperbaiki seluruh temuan, memperketat pengawasan K3, memastikan kepatuhan pekerja dan subkontraktor, serta menindaklanjuti setiap temuan maksimal dalam waktu 1 x 24 jam. LOKASI TEMUAN
1. Temuan Inspeksi Proyek Greenfield Paket infil S006.11, Lokasi Jalan Warga II, Ulujami 
2.Temuan Inspeksi Proyek Greenfield Paket infil S006.13.1, Lokasi Jalan Melati Bumi Bintaro Permai
3. Temuan Inspeksi Proyek Greenfield Paket TMPSG02 STA 070, Lokasi Jalan Kesehatan 
4. Temuan Inspeksi Proyek Greenfield Paket TMPSG04 STA 250, Lokasi Jalan Bintaro Puspita</t>
  </si>
  <si>
    <t xml:space="preserve">Teguran Penerapan Aspek Keselamatan dan Kesehatan Kerja (“K3”) Proyek Infill Buaran Hilir PC 161 JDU, PC 161 Ez 4b dan PC 161 Ez 12
</t>
  </si>
  <si>
    <t>Implementasi K3 ABJ dinilai masih belum sesuai standar dan terdapat beberapa pelanggaran yang berpotensi menimbulkan kecelakaan serta keluhan masyarakat. Oleh karena itu, ABJ diminta segera memperbaiki seluruh temuan, memperketat pengawasan K3, memastikan kepatuhan pekerja dan subkontraktor, serta menindaklanjuti setiap temuan maksimal dalam waktu 1 x 24 jam. LOKASI TEMUAN
1. Temuan Inspeksi Proyek pekerjaan infil Buaran Hilir Paket 161 JDU, Lokasi Jl. Raya Tengah, Jl Batu Ampar, Jl Raya Condet, Jl Raya H.Ali Kec. Ps. Rebo, Kota Jakarta Timur
2. Temuan Inspeksi Proyek pekerjaan infil Buaran Hilir Paket 161 4b, Jl raya masjid Condet (Masjid Alkhairaat) Kec. Ps. Rebo, Kota Jakarta Timur</t>
  </si>
  <si>
    <t>Teguran Penerapan Aspek Keselamatan dan Kesehatan Kerja (“K3”) Proyek Infill Buaran Hilir PC 161 JDU, PC 161 Ez 4b dan PC 161 Ez 12</t>
  </si>
  <si>
    <t xml:space="preserve">Implementasi K3 ABJ dinilai masih belum sesuai standar dan terdapat beberapa pelanggaran yang berpotensi menimbulkan kecelakaan serta keluhan masyarakat. Oleh karena itu, ABJ diminta segera memperbaiki seluruh temuan, memperketat pengawasan K3, memastikan kepatuhan pekerja dan subkontraktor, serta menindaklanjuti setiap temuan maksimal dalam waktu 1 x 24 jam. LOKASI TEMUAN
1. Temuan Inspeksi Proyek pekerjaan infil Buaran Hilir Paket 161 JDU, Lokasi Jl. Raya Tengah, Jl Batu Ampar, Jl Raya Condet, Jl Raya H.Ali Kec. Ps. Rebo, Kota Jakarta Timur
2. Temuan Inspeksi Proyek pekerjaan infil Buaran Hilir Paket 161 4b, Jl raya masjid Condet (Masjid Alkhairaat) Kec. Ps. Rebo, Kota Jakarta Timur
3. Temuan Inspeksi Proyek pekerjaan infil Buaran Hilir Paket 161 Ez 12, Jl Ujung Gedong, Kec.Kramat Jati, Kota Jakarta Timur
</t>
  </si>
  <si>
    <t xml:space="preserve">Permintaan Penyesuaian Laporan Keuangan Unaudited </t>
  </si>
  <si>
    <t>ABJ diminta melengkapi dan menyesuaikan Laporan Keuangan Kuartal Unaudited sesuai PSAK 201</t>
  </si>
  <si>
    <t>Teguran atas Keterlambatan Penyerahan Dokumen Pendukung Program Konstruksi</t>
  </si>
  <si>
    <t>ABJ diminta menyerahkan DPPK tepat waktu dan memastikan pelaksanaan konstruksi sesuai DPPK yang disetujui. kedepan penyerahan DPPK untuk lebih rinci, jelas, dan sesuai praktik industri yang baik paling lambat 1 bulan sebelum pekerjaan konstruksi dimulai.</t>
  </si>
  <si>
    <t>Revisi 5 Laporan Bulanan KPI Periode Bulan Agustus 2025 Proyek SPAM Bundling DKI Jakarta</t>
  </si>
  <si>
    <t>revisi laporan ini telah disesuaikan berdasarkan masukan dan koreksi yang diterima, serta telah melalui pengecekan ulang untuk memastikan kesesuaian data, kelengkapan dokumentasi, dan ketepatan informasi yang diperlukan. | Lampiran bisa dilihat di share folder berikut : https://drive.google.com/file/d/18-VJyxB63plqyqAm5VQknATxAXaDxAPT/view</t>
  </si>
  <si>
    <t>DRAFT - Surat Permohonan Adendum Nilai KPI Tahun 2025-2027</t>
  </si>
  <si>
    <t>DRAFT - Tindak lanjut dari hasil pertemuan pada tanggal 10 Juni 2026 dengan Bapak Dias serta pertemuan pada tanggal 12 Juni 2026 dengan pihak PAM Jaya terkait dengan justifikasi adendum nilai dan flowchart review laporan bulanan, bersama ini kami sampaikan kembali Surat Permohonan Adendum Nilai beserta dokumen justifikasi sebagai bahan pertimbangan lebih lanjut.</t>
  </si>
  <si>
    <t>Pemenuhan Dokumen Risk Register Calendar of Event (CoE) Program Rehabilitasi Tahun 2026</t>
  </si>
  <si>
    <t>ABJ diminta menyerahkan Risk Register Program 46404 (Penggantian Pompa Injektor dan Perpipaannya) dan 46416 (Rehabilitasi Pipa Service Water) paling lambat 18 Juni 2026 untuk mendukung implementasi dan audit manajemen risiko PAM JAYA.</t>
  </si>
  <si>
    <t xml:space="preserve">Teguran Penerapan Aspek Keselamatan dan Kesehatan Kerja (“K3”) Proyek Infill Buaran Hilir PC 161 JDU, PC 161 Ez 4b dan PC  161 Ez 12
</t>
  </si>
  <si>
    <t>teguran dalam penerapan K3 pada proyek Bundling, yang mengakibatkan citra negatif dan keluhan masyarakat kepada PAM JAYA. Temuan pelanggaran meliputi barrier yang tidak sesuai standar, area kerja yang tidak rapi, kelengkapan rambu K3 yang kurang, tidak adanya flagman, temuan berulang yang tidak ditindaklanjuti, pekerja tanpa APD lengkap, serta sisa tanah galian yang belum dibersihkan, ABJ diminta perbaiki dalam waktu max 1x24 jam</t>
  </si>
  <si>
    <t>Teguran Penerapan Aspek Keselamatan dan Kesehatan Kerja (“K3”) Proyek Jatiluhur Hilir Kwitang BV, Infill Kp. Muara dan Kp. Misyanto</t>
  </si>
  <si>
    <t>kelalaian penerapan K3, termasuk ketidaksesuaian barrier, ketidakpatuhan penggunaan APD, area kerja yang tidak rapi, dan turap galian yang tidak sesuai ketentuan. PAM JAYA meminta PT ABJ segera menindaklanjuti temuan dalam 1×24 jam, memperketat pengawasan K3, menindak pelanggaran, dan menghentikan pekerjaan yang tidak memenuhi persyaratan K3.</t>
  </si>
  <si>
    <t>kelalaian penerapan K3, termasuk ketidakpatuhan penggunaan APD, ketidaksesuaian barrier dan rambu, area kerja yang tidak rapi, tidak adanya flagman, temuan berulang yang tidak ditindaklanjuti, serta pekerja yang merokok saat bekerja. PAM JAYA meminta PT ABJ segera menindaklanjuti temuan dalam 1×24 jam, memperketat pengawasan dan penegakan K3, serta menghentikan pekerjaan yang tidak memenuhi persyaratan K3.</t>
  </si>
  <si>
    <t>Reinstatement</t>
  </si>
  <si>
    <t>Dibalas surat ABJ26 0669</t>
  </si>
  <si>
    <t>ABJ/DIR/EKS/06.26/0716</t>
  </si>
  <si>
    <t>ABJ/DIR/EKS/06.26/0717</t>
  </si>
  <si>
    <t>ABJ/DIR/EKS/06.26/0718</t>
  </si>
  <si>
    <t>ABJ/DIR/EKS/06.26/0719</t>
  </si>
  <si>
    <t>ABJ/DIR/EKS/06.26/0720</t>
  </si>
  <si>
    <t>ABJ/DIR/EKS/06.26/0721</t>
  </si>
  <si>
    <t>ABJ/DIR/EKS/06.26/0722</t>
  </si>
  <si>
    <t>ABJ/DIR/EKS/06.26/0723</t>
  </si>
  <si>
    <t>0010/AAJ/EKS//VI/2026</t>
  </si>
  <si>
    <t>ABJ/DIR/EKS/06.26/0724</t>
  </si>
  <si>
    <t>ABJ/DIR/EKS/06.26/0725</t>
  </si>
  <si>
    <t>ABJ/DIR/EKS/06.26/0726</t>
  </si>
  <si>
    <t>ABJ/DIR/EKS/06.26/0727</t>
  </si>
  <si>
    <t>ABJ/DIR/EKS/06.26/0728</t>
  </si>
  <si>
    <t>ABJ/DIR/EKS/06.26/0729</t>
  </si>
  <si>
    <t>ABJ/DIR/EKS/06.26/0730</t>
  </si>
  <si>
    <t>ABJ/DIR/EKS/06.26/0731</t>
  </si>
  <si>
    <t>ABJ/DIR/EKS/06.26/0732</t>
  </si>
  <si>
    <t>ABJ/DIR/EKS/06.26/0733</t>
  </si>
  <si>
    <t>ABJ/DIR/EKS/06.26/0734</t>
  </si>
  <si>
    <t>ABJ/DIR/EKS/06.26/0735</t>
  </si>
  <si>
    <t>ABJ/DIR/EKS/06.26/0736</t>
  </si>
  <si>
    <t>ABJ/DIR/EKS/06.26/0737</t>
  </si>
  <si>
    <t>ABJ/DIR/EKS/06.26/0738</t>
  </si>
  <si>
    <t>ABJ/DIR/EKS/06.26/0739</t>
  </si>
  <si>
    <t>ABJ/DIR/EKS/06.26/0740</t>
  </si>
  <si>
    <t>ABJ/DIR/EKS/06.26/0741</t>
  </si>
  <si>
    <t>ABJ/DIR/EKS/06.26/0742</t>
  </si>
  <si>
    <t>ABJ/DIR/EKS/06.26/0743</t>
  </si>
  <si>
    <t>ABJ/DIR/EKS/06.26/0744</t>
  </si>
  <si>
    <t>ABJ/DIR/EKS/06.26/0745</t>
  </si>
  <si>
    <t>ABJ/DIR/EKS/06.26/0746</t>
  </si>
  <si>
    <t>ABJ/DIR/EKS/06.26/0747</t>
  </si>
  <si>
    <t>ABJ/DIR/EKS/06.26/0748</t>
  </si>
  <si>
    <t>ABJ/DIR/EKS/06.26/0749</t>
  </si>
  <si>
    <t>ABJ/DIR/EKS/06.26/0750</t>
  </si>
  <si>
    <t>ABJ/DIR/EKS/06.26/0751</t>
  </si>
  <si>
    <t>ABJ/DIR/EKS/06.26/0752</t>
  </si>
  <si>
    <t>ABJ/DIR/EKS/06.26/0753</t>
  </si>
  <si>
    <t>ABJ/DIR/EKS/06.26/0754</t>
  </si>
  <si>
    <t>ABJ/DIR/EKS/06.26/0755</t>
  </si>
  <si>
    <t>ABJ/DIR/EKS/06.26/0756</t>
  </si>
  <si>
    <t>ABJ/DIR/EKS/06.26/0757</t>
  </si>
  <si>
    <t>ABJ/DIR/EKS/07.26/0758</t>
  </si>
  <si>
    <t>ABJ/DIR/EKS/07.26/0759</t>
  </si>
  <si>
    <t>ABJ/DIR/EKS/07.26/0760</t>
  </si>
  <si>
    <t>ABJ/DIR/EKS/07.26/0761</t>
  </si>
  <si>
    <t>ABJ/DIR/EKS/07.26/0762</t>
  </si>
  <si>
    <t>ABJ/DIR/EKS/07.26/0763</t>
  </si>
  <si>
    <t>ABJ/DIR/EKS/07.26/0768</t>
  </si>
  <si>
    <t>ABJ/DIR/EKS/07.26/0769</t>
  </si>
  <si>
    <t>ABJ/DIR/EKS/07.26/0770</t>
  </si>
  <si>
    <t>ABJ/DIR/EKS/07.26/0771</t>
  </si>
  <si>
    <t>ABJ/DIR/EKS/07.26/0772</t>
  </si>
  <si>
    <t>ABJ/DIR/EKS/07.26/0773</t>
  </si>
  <si>
    <t>ABJ/DIR/EKS/07.26/0774</t>
  </si>
  <si>
    <t>ABJ/DIR/EKS/07.26/0775</t>
  </si>
  <si>
    <t>ABJ/DIR/EKS/07.26/0776</t>
  </si>
  <si>
    <t>ABJ/DIR/EKS/07.26/0777</t>
  </si>
  <si>
    <t>ABJ/DIR/EKS/07.26/0778</t>
  </si>
  <si>
    <t>ABJ/DIR/EKS/07.26/0779</t>
  </si>
  <si>
    <t>ABJ/DIR/EKS/07.26/0780</t>
  </si>
  <si>
    <t>ABJ/DIR/EKS/07.26/0781</t>
  </si>
  <si>
    <t>ABJ/DIR/EKS/07.26/0782</t>
  </si>
  <si>
    <t>ABJ/DIR/EKS/07.26/0783</t>
  </si>
  <si>
    <t>ABJ/DIR/EKS/07.26/0784</t>
  </si>
  <si>
    <t>ABJ/DIR/EKS/07.26/0785</t>
  </si>
  <si>
    <t>ABJ/DIR/EKS/07.26/0786</t>
  </si>
  <si>
    <t>ABJ/DIR/EKS/07.26/0787</t>
  </si>
  <si>
    <t>ABJ/DIR/EKS/07.26/0788</t>
  </si>
  <si>
    <t>ABJ/DIR/EKS/07.26/0789</t>
  </si>
  <si>
    <t>ABJ/DIR/EKS/07.26/0790</t>
  </si>
  <si>
    <t>ABJ/DIR/EKS/07.26/0791</t>
  </si>
  <si>
    <t>ABJ/DIR/EKS/07.26/0792</t>
  </si>
  <si>
    <t>ABJ/DIR/EKS/07.26/0793</t>
  </si>
  <si>
    <t>ABJ/DIR/EKS/07.26/0794</t>
  </si>
  <si>
    <t>ABJ/DIR/EKS/07.26/0795</t>
  </si>
  <si>
    <t>ABJ/DIR/EKS/07.26/0796</t>
  </si>
  <si>
    <t>ABJ/DIR/EKS/07.26/0800</t>
  </si>
  <si>
    <t>ABJ/DIR/EKS/07.26/0801</t>
  </si>
  <si>
    <t>ABJ/DIR/EKS/07.26/0802</t>
  </si>
  <si>
    <t>ABJ/DIR/EKS/07.26/0803</t>
  </si>
  <si>
    <t>ABJ/DIR/EKS/07.26/0804</t>
  </si>
  <si>
    <t>ABJ/DIR/EKS/07.26/0805</t>
  </si>
  <si>
    <t>ABJ/DIR/EKS/07.26/0806</t>
  </si>
  <si>
    <t>ABJ/DIR/EKS/07.26/0807</t>
  </si>
  <si>
    <t>ABJ/DIR/EKS/07.26/0808</t>
  </si>
  <si>
    <t>ABJ/DIR/EKS/07.26/0809</t>
  </si>
  <si>
    <t>ABJ/DIR/EKS/07.26/0810</t>
  </si>
  <si>
    <t>ABJ/DIR/EKS/07.26/0811</t>
  </si>
  <si>
    <t>ABJ/DIR/EKS/07.26/0812</t>
  </si>
  <si>
    <t>ABJ/DIR/EKS/07.26/0813</t>
  </si>
  <si>
    <t>ABJ/DIR/EKS/07.26/0814</t>
  </si>
  <si>
    <t>ABJ/DIR/EKS/07.26/0815</t>
  </si>
  <si>
    <t>ABJ/DIR/EKS/07.26/0816</t>
  </si>
  <si>
    <t>ABJ/DIR/EKS/07.26/0817</t>
  </si>
  <si>
    <t>ABJ/DIR/EKS/07.26/0818</t>
  </si>
  <si>
    <t>ABJ/DIR/EKS/07.26/0819</t>
  </si>
  <si>
    <t>ABJ/DIR/EKS/07.26/0820</t>
  </si>
  <si>
    <t>ABJ/DIR/EKS/07.26/0821</t>
  </si>
  <si>
    <t>ABJ/DIR/EKS/07.26/0822</t>
  </si>
  <si>
    <t>ABJ/DIR/EKS/07.26/0823</t>
  </si>
  <si>
    <t>ABJ/DIR/EKS/07.26/0824</t>
  </si>
  <si>
    <t>ABJ/DIR/EKS/07.26/0825</t>
  </si>
  <si>
    <t>ABJ/DIR/EKS/07.26/0826</t>
  </si>
  <si>
    <t>ABJ/DIR/EKS/07.26/0827</t>
  </si>
  <si>
    <t>ABJ/DIR/EKS/07.26/0828</t>
  </si>
  <si>
    <t>ABJ/DIR/EKS/07.26/0829</t>
  </si>
  <si>
    <t>ABJ/DIR/EKS/07.26/0830</t>
  </si>
  <si>
    <t>ABJ/DIR/EKS/07.26/0831</t>
  </si>
  <si>
    <t>ABJ/DIR/EKS/07.26/0832</t>
  </si>
  <si>
    <t>ABJ/DIR/EKS/07.26/0833</t>
  </si>
  <si>
    <t>ABJ/DIR/EKS/07.26/0834</t>
  </si>
  <si>
    <t>ABJ/DIR/EKS/07.26/0835</t>
  </si>
  <si>
    <t>ABJ/DIR/EKS/07.26/0836</t>
  </si>
  <si>
    <t>0011/AAJ/EKS//VII/2026</t>
  </si>
  <si>
    <t>ABJ/DIR/EKS/07.26/0837</t>
  </si>
  <si>
    <t>ABJ/DIR/EKS/07.26/0838</t>
  </si>
  <si>
    <t>ABJ/DIR/EKS/07.26/0839</t>
  </si>
  <si>
    <t>ABJ/DIR/EKS/07.26/0840</t>
  </si>
  <si>
    <t>ABJ/DIR/EKS/07.26/0841</t>
  </si>
  <si>
    <t>ABJ/DIR/EKS/07.26/0842</t>
  </si>
  <si>
    <t>ABJ/DIR/EKS/07.26/0843</t>
  </si>
  <si>
    <t>ABJ/DIR/EKS/07.26/0844</t>
  </si>
  <si>
    <t>ABJ/DIR/EKS/07.26/0845</t>
  </si>
  <si>
    <t>ABJ/DIR/EKS/07.26/0846</t>
  </si>
  <si>
    <t>ABJ/DIR/EKS/07.26/0847</t>
  </si>
  <si>
    <t>Permohonan Penjelasan atas Nomor Seri Meter yang Telah Diajukan ABJ Namun Belum Diregistrasi oleh PAM JAYA</t>
  </si>
  <si>
    <t xml:space="preserve">Memo Desain Pompa IBP Basura Proyek SPAM Jatiluhur Hilir </t>
  </si>
  <si>
    <t>Tanggapan atas Surat Nomor 1700/PS.04.04/EKST/IV/2026 perihal Teguran Pemasangan Sambungan Langsung Periode April 2026</t>
  </si>
  <si>
    <t xml:space="preserve">Permohonan Penetapan Sumber Suplai Sebagai Dasar Pelaksanaan Proyek Pipa Trunk Main </t>
  </si>
  <si>
    <t>Permohonan Dukungan Penyelesaian Kebutuhan Gateway LoRaWAN/IoT Untuk Mendukung Target Pemasangan Cyble</t>
  </si>
  <si>
    <t>Tanggapan atas Permintaan Dokumen Risk Register CoE Program Rehabilitasi Tahun 2026</t>
  </si>
  <si>
    <t>Penjelasan Kondi5si Eksternal Penyebab Keterlambatan Pemasangan dan Pengembalian Field Activity (“FA”) Sambungan Langsung (“SL”) as per 25 juni 2026</t>
  </si>
  <si>
    <t>Tanggapan atas Surat PAM JAYA mengenai Penerapan Aspek Keselematan dan Kesehatan Kerja (K3) pada Project Greenfield</t>
  </si>
  <si>
    <t>Suhendro</t>
  </si>
  <si>
    <t>Surat instruksi pembayaran lebih awal dari AAJ kepada APL</t>
  </si>
  <si>
    <t>Pemberitahuan Uji Komisioning Program Rehabilitasi Proyek Brownfield – Kode Program 46441A</t>
  </si>
  <si>
    <t>Undangan Uji Komisioning Project Greenfield – 2 Program SPAM Jatiluhur Hilir</t>
  </si>
  <si>
    <t>Tanggapan Surat PAM (no. 1. e-81952,  e-81953, e-81955 )</t>
  </si>
  <si>
    <t>Tanggapan atas Surat PAM JAYA No. e-81179/PS.04.06 tentang Permintaan Pengujian Toxicity Characteristic Leaching Procedure (TCLP) dalam Implementasi Proyek Bundling atas PAM JAYA</t>
  </si>
  <si>
    <t>Penjelasan Kondi5si Eksternal Penyebab Keterlambatan Pemasangan dan Pengembalian Field Activity (“FA”) Sambungan Langsung (“SL”) as per 26 juni 2026</t>
  </si>
  <si>
    <t>Penyampaian Laporan Penyelesaian Uji Komisioning  SPAM Karian Serpong Hilir Ibu Elly, Charles dan Lumas Jaya</t>
  </si>
  <si>
    <t>Pemberitahuan Uji Komisioning SPAM Karian Serpong Hilir – B020 Tanjung Pura Dan B006 CV Jakarta Mall Expressindo</t>
  </si>
  <si>
    <t>Penyampaian Laporan Penyelesaian Uji Komisioning Project Greenfield - SPAM Karian Serpong Hilir Program B020 Tanjung Pura Dan B006 CV Jakarta Mall Expressindo</t>
  </si>
  <si>
    <t>PGN</t>
  </si>
  <si>
    <t>Undangan Uji Komisioning PC 161 EZ 3</t>
  </si>
  <si>
    <t>Undangan Uji Komisioning Project Greenfield Master Meter Syamsudin dan d Master Meter Syamsudin Reinforcment Program SPAM Jatiluhur Hilir</t>
  </si>
  <si>
    <t>Penyampaian Laporan Uji Komisioning Project Greenfield – 2 Program SPAM Jatiluhur Hilir</t>
  </si>
  <si>
    <t>PT. Bank DKI  Kantor Cabang Utama Balaikota</t>
  </si>
  <si>
    <t>Transfer Pengembalian Dana Kelebihan Bayar</t>
  </si>
  <si>
    <t>Penyampaian Laporan Penyelesaian Uji Komisioning Project Greenfield – SPAM Buaran 3 Hilir Program PC 156 dan PC 156 RT 05 RW 12</t>
  </si>
  <si>
    <t>Pemberitahuan dan Undangan Factory Acceptance Test (FAT) Pompa Submersible IBP Bassura</t>
  </si>
  <si>
    <t>Permohonan Persetujuan Pembongkaran (Demolish) dan Relokasi Sementara Kantor Central Maintenance (“Gedung CM”) Eksisting pada Area Pembangunan Reservoir D Pejompongan 2</t>
  </si>
  <si>
    <t>BPKP</t>
  </si>
  <si>
    <t>Permohonan Reviu dan Penilaian Independen</t>
  </si>
  <si>
    <t>Penjelasan Kondi5si Eksternal Penyebab Keterlambatan Pemasangan dan Pengembalian Field Activity (“FA”) Sambungan Langsung (“SL”) as per 29 juni 2026</t>
  </si>
  <si>
    <t xml:space="preserve">Permohonan Penjelasan atas Nomor Seri Meter yang Telah Diajukan ABJ Namun Belum Diregistrasi oleh PAM JAYA </t>
  </si>
  <si>
    <t>Undangan Uji Komisioning Program Rehabilitasi 46441A (Proyek Brownfield)</t>
  </si>
  <si>
    <t xml:space="preserve">Tanggapan atas Surat Nomor 1700/PS.04.04/EKST/IV/2026 perihal Teguran Pemasangan Sambungan Langsung Periode April 2026 (Poin 4.a) — FA Pending dan Rencana Tindak Lanjut	</t>
  </si>
  <si>
    <t>Tanggapan atas Surat Nomor 1700/PS.04.04/EKST/IV/2026 perihal Teguran Pemasangan Sambungan Langsung Periode April 2026 (Poin 4.b) — Percepatan Realisasi Pemasangan SL dan Kesesuaian dengan Master Schedule</t>
  </si>
  <si>
    <t>Tanggapan atas Surat Nomor 1700/PS.04.04/EKST/IV/2026 perihal Teguran Pemasangan Sambungan Langsung Periode April 2026 (Poin 4.c) — Penugasan FA pada Lokasi yang Belum Memiliki Jaringan Pipa Terpasang</t>
  </si>
  <si>
    <t xml:space="preserve">Tanggapan atas Surat Nomor 1700/PS.04.04/EKST/IV/2026 perihal Teguran Pemasangan Sambungan Langsung Periode April 2026 (Poin 4.d) — Pemberitahuan Hambatan Pelaksanaan dan Klarifikasi 1.872 FA yang Ditarik	</t>
  </si>
  <si>
    <t>Tanggapan atas Surat Nomor 1700/PS.04.04/EKST/IV/2026 perihal Teguran Pemasangan Sambungan Langsung Periode April 2026 (Poin 4.e) — Upaya Terbaik Pencegahan Keterlambatan</t>
  </si>
  <si>
    <t>Tanggapan atas Surat Nomor 1700/PS.04.04/EKST/IV/2026 perihal Teguran Pemasangan Sambungan Langsung Periode April 2026 (Poin 4.f) — Klarifikasi Proses Registrasi Meter</t>
  </si>
  <si>
    <t>Tanggapan atas Surat Nomor 1700/PS.04.04/EKST/IV/2026 perihal Teguran Pemasangan Sambungan Langsung Periode April 2026 (Poin 4.g) — Perapihan Pekerjaan dan Penanganan Keluhan Masyarakat</t>
  </si>
  <si>
    <t xml:space="preserve">Tanggapan atas Surat Nomor 1700/PS.04.04/EKST/IV/2026 perihal Teguran Pemasangan Sambungan Langsung Periode April 2026 (Poin 4.h) — Pemenuhan Ketentuan Perjanjian Bundling	</t>
  </si>
  <si>
    <t>Undangan Uji Komisioning PC 161 EZ 11</t>
  </si>
  <si>
    <t>Penyampaian Informasi Pengeluaran Proyek SPAM Buaran 3 Hilir PC 145</t>
  </si>
  <si>
    <t>Informasi Pengeluaran Proyek SPAM Karian Serpong Hilir – Program P36 Daan Mogot, Pemasangan FM dan RTU, B020 Distribusi Daan Mogot, SN01 Kemang Fight Gym dan Benda Raya</t>
  </si>
  <si>
    <t>Tanggapan Surat PAM Jaya No e-82276 perihal Teguran Penerapan Aspek Keselamatan dan Kesehatan Kerja (“K3”) Proyek Brownfield IPA Pejompongan 1, IPA Pejompongan 2, IPA Buaran dan IPAPulogadung Periode Bulan Juni 2026</t>
  </si>
  <si>
    <t>Penjelasan Kondisi Eksternal Penyebab Keterlambatan Pemasangan dan Pengembalian Field Activity (“FA”) Sambungan Langsung (“SL”) as per 30 juni 2026</t>
  </si>
  <si>
    <t>Informasi Pengeluaran Proyek SPAM Jatiluhur Hilir – Program Master Meter Syamsudin dan Master Meter Syamsudin - Reinforcement</t>
  </si>
  <si>
    <t>PLN UP3 Tanjung Priok</t>
  </si>
  <si>
    <t>Undangan Joint Survey Bersama PLN</t>
  </si>
  <si>
    <t>Permohonan Data As Built Drawing Struktur Jembatan Pada Jalur Jaringan Pipa Air Bersih di Jl. R.E. Martadinata</t>
  </si>
  <si>
    <t>Surat Peringatan Terkait Pekerjaan Interkoneksi DJ 24 P12 SPAM Buaran 3 Hilir</t>
  </si>
  <si>
    <t>Perawatan Peralatan Produksi IPA Pejompongan 1 (Accelator No. 4)</t>
  </si>
  <si>
    <t>Penjelasan Kondisi Eksternal Penyebab Keterlambatan Pemasangan dan Pengembalian Field Activity (“FA”) Sambungan Langsung (“SL”) as per 01 juli 2026</t>
  </si>
  <si>
    <t>Penyampaian Informasi Harga Satuan Terkait Dengan Dokumentasi TOK</t>
  </si>
  <si>
    <t>Permohonan Pengakuan Investasi Atas Pekerjaan Percepatan Pemasangan SL Sesuai Instruksi Direktur PAM JAYA no. 60 Tahun 2024</t>
  </si>
  <si>
    <t>Permohonan Penerbitan Laporan Verifikasi KPI Proyek Brownfield Program Rehabilitasi Tahun 2023 -2024</t>
  </si>
  <si>
    <t>Tanggapan Surat PAM Jaya perihal Teguran Penerapan Aspek Keselamatan dan Kesehatan Kerja (“K3”) Proyek Infill Buaran Hilir PC 161 JDU ( e-82036, e-82034,  e-82381, e-82384)</t>
  </si>
  <si>
    <t>Penjelasan Kondi5si Eksternal Penyebab Keterlambatan Pemasangan dan Pengembalian Field Activity (“FA”) Sambungan Langsung (“SL”) as per 02 juli 2026</t>
  </si>
  <si>
    <t>Dukungan Pelaksanaan Program No. 47304 Upgrade System Recycle IPA Pejompongan I - Program Percepatan 2027</t>
  </si>
  <si>
    <t>Kelurahan Jatinegara</t>
  </si>
  <si>
    <t>Permohonan Dukungan Pelaksanaan Pekerjaan Konstruksi Proyek Inline Booster Pump (IBP) Bassura</t>
  </si>
  <si>
    <t>Tanggapan Surat PAM Jaya Perihal Teguran Penerapan Aspek Keselamatan dan Kesehatan Kerja (“K3”) Proyek Jatiluhur Hilir (e-82380/PP.03.05, e-82383/PP.03.05)</t>
  </si>
  <si>
    <t>Penyampaian Laporan Investigasi Kecelakaan Kerja dan Safety Plan sebagai Tindak Lanjut atas Surat PAM JAYA No. 2292/PS.04.04/EKST/VI/2026</t>
  </si>
  <si>
    <t>Permohonan Penyesuaian BNBA ID pada Field Activity (FA) yang tidak sesuai</t>
  </si>
  <si>
    <t>Permohonan Penerbitan Nomor Field Activity (FA) atas Sambungan Langsung (SL) yang telah dilaksanakan oleh ABJ</t>
  </si>
  <si>
    <t>Penyampaian Rekapitulasi Pemasangan Sambungan Langsung (SL) Posisi s.d 31 Mei 2026</t>
  </si>
  <si>
    <t>Penyampaian Rekapitulasi Investasi Pemasangan Sambungan Langsung Posisi s.d 31 Mei 2026</t>
  </si>
  <si>
    <t>Tanggapan atas Surat PAM Jaya No. 1968/PS.04.01/EKST/V/2026 tentang Penyampaian Rencana Pemasangan Sambungan Langsung</t>
  </si>
  <si>
    <t>Permohonan Konfirmasi Kebijakan Penggunaan Water Meter Spesifikasi SNI 2547:2008 pasca berlakunya SNI 2547:2024</t>
  </si>
  <si>
    <t>Perawatan Peralatan Produksi IPA Buaran (Pengurasan Pulsator No. 4)</t>
  </si>
  <si>
    <t>Settlement Pembayaran</t>
  </si>
  <si>
    <t>Bapak Akbar Febriansyah - Senior Manager Finance Pam Jaya</t>
  </si>
  <si>
    <t>Konfirmasi Kebenaran Faktur</t>
  </si>
  <si>
    <t>Tanggapan Surat PAM Jaya perihal Teguran Penerapan Aspek Keselamatan dan Kesehatan Kerja (“K3”) Proyek Greenfield Karian-Serpong Hilir (e-82033, e-82261 dan e-82379)</t>
  </si>
  <si>
    <t xml:space="preserve">Penyampaian Klarifikasi Pelaksanaan Calendar of Event (CoE) Program Rehabilitasi Tahun 2026
</t>
  </si>
  <si>
    <t>Penyampaian Klarifikasi Pelaksanaan Calendar of Event (CoE) Program Rehabilitasi Tahun 2026</t>
  </si>
  <si>
    <t>Penyampaian Informasi Pengeluaran Proyek SPAM Karian Serpong Hilir – Program S002 PT Eka Boga Inti</t>
  </si>
  <si>
    <t>Penyampaian Pembaruan Informasi Perkembangan Proyek Greenfield – TOK April 2026</t>
  </si>
  <si>
    <t>Penyampaian Laporan Penyelesaian Uji Komisioning Project Greenfield – SPAM Buaran 3 Hilir Program PC 161 EZ 3 dan PC 161 EZ 4</t>
  </si>
  <si>
    <t>Penjelasan Kondisi Eksternal Penyebab Keterlambatan Pemasangan dan Pengembalian Field Activity (“FA”) Sambungan Langsung (“SL”) as per 03 juli 2026</t>
  </si>
  <si>
    <t xml:space="preserve">Kepala Dinas Bina Marga dan Sumber Daya Air Kota Bekasi </t>
  </si>
  <si>
    <t>Pekerjaan Perkerasan Pengaspalan JL. Raya Kalimalang</t>
  </si>
  <si>
    <t>Penjelasan Kondisi Eksternal Penyebab Keterlambatan Pemasangan dan Pengembalian Field Activity (“FA”) Sambungan Langsung (“SL”) as per 06 juli 2026</t>
  </si>
  <si>
    <t>Penyampaian Dokumen Pendukung Program Konstruksi SPAM JatiluhurJatiluhur HilirJatiluhur Hilir – Program TMCL 12, PA S001.01, PA S001.02, PA S001.3</t>
  </si>
  <si>
    <t>Permintaan Perubahan Target Pumping Regime Oleh PAM JAYA selama  Bulan Juni 2026</t>
  </si>
  <si>
    <t>Undangan Uji Komisioning SPAM Pesanggrajan Karian Hilir – JDU+JDB+JDL-S006.13 BUMI BINTARO PERMAI</t>
  </si>
  <si>
    <t>Undangan Peninjauan Lapangan (Joint Survey) dan Permohonan Pendampingan Teknis Pekerjaan Pemasangan Pipa</t>
  </si>
  <si>
    <t>Permintaan Perubahan Ruang Lingkup Pekerjaan Pembangunan Reservoir IPA Pejompongan 2</t>
  </si>
  <si>
    <t>Penyampaian Laporan Penyelesaian Uji Komisioning Project Greenfield – SPAM Buaran 3 Hilir Program PC 161 EZ 11</t>
  </si>
  <si>
    <t>Penjelasan Kondisi Eksternal Penyebab Keterlambatan Pemasangan dan Pengembalian Field Activity (“FA”) Sambungan Langsung (“SL”) as per 07 juli 2026</t>
  </si>
  <si>
    <t>Undangan Uji Komisioning PC 163 Kalisari (Pak Endriartono)</t>
  </si>
  <si>
    <t>Pengantar Berkas Klaim Kebocoran Tangki Koagulan</t>
  </si>
  <si>
    <t>Undangan Uji Komisioning PC 161 EZ 8</t>
  </si>
  <si>
    <t>Pemberitahuan dan Undangan Factory Acceptance Test Pompa Submersible IBP Bassura,</t>
  </si>
  <si>
    <t>Permohonan Konfirmasi Terkait Kepemilikan Lahan pada Ruang Milik Jalan Tol Bekasi–Cawang–Kampung Melayu (Looping Basura)</t>
  </si>
  <si>
    <t>Direktorat Jenderal Sumber Daya Air Kementerian Pekerjaan Umum</t>
  </si>
  <si>
    <t>Permohonan Audiensi Sehubungan Permohonan Izin Penggunaan
Sumber Daya Air (IPSDA) untuk Pelaksanaan Pemasangan Pipa Sejajar Maupun Crossing pada Sumber Daya Air dalam Kerjasama Penyelenggaraan Sistem Penyediaan Air Minum melalui Optimalisasi Aset Eksisting dan Penyediaan Aset Baru Perumda Air Minum Jaya</t>
  </si>
  <si>
    <t>Evaluasi Pelaksanaan Jasa Konsultasi Perencanaan Program Rehabilitasi Cyclical Tahun 2026</t>
  </si>
  <si>
    <t>Penyampaian Shapefile (“SHP”) untuk Percepatan Penerbitan Izin Dalam Rangka Mewujudkan Amanat Peraturan Gubernur 48 Tahun 2025</t>
  </si>
  <si>
    <t>Undangan Uji Komisioning Project Greenfield PC 081 Kalibaru Barat 13 A Gg Sadar Program SPAM Jatiluhur Hilir</t>
  </si>
  <si>
    <t xml:space="preserve">Daftar Rencana Program Rehabilitasi Proyek Brownfield Tahun 2027 </t>
  </si>
  <si>
    <t>Penjelasan Kondisi Eksternal Penyebab Keterlambatan Pemasangan dan Pengembalian Field Activity (“FA”) Sambungan Langsung (“SL”) as per 08 juli 2026</t>
  </si>
  <si>
    <t>Laporan Bulanan Kualitas Air Baku dan Air Curah Periode Juni 2026</t>
  </si>
  <si>
    <t>Permohonan Arahan Terkait Spesifikasi Water Meter Ukuran 25 mm, dan 40 mm untuk Sambungan Baru Revenue Corporate Customer (NC RCC)</t>
  </si>
  <si>
    <t>Penjelasan Kondisi Eksternal Penyebab Keterlambatan Pemasangan dan Pengembalian Field Activity (“FA”) Sambungan Langsung (“SL”) as per 09 juli 2026</t>
  </si>
  <si>
    <t>Pengiriman Revisi Ketiga Jadwal Program Rehabilitasi Tahun 2026</t>
  </si>
  <si>
    <t>Penyampaian Revisi Ketiga Jadwal Program Rehabilitasi (Cyclical Maintenance) 2026</t>
  </si>
  <si>
    <t>Permintaan Pembayaran Tagihan Air Curah Mei 2026</t>
  </si>
  <si>
    <t>Johan</t>
  </si>
  <si>
    <t>Pelaporan Kecelakaan Kerja pada Paket Pekerjaan TMP6 - Buaran 3 Hilir</t>
  </si>
  <si>
    <t>Bahtera N / Anggi</t>
  </si>
  <si>
    <t>Usulan Tindak Lanjut Sambungan Langsung Corporate Customer Barat dan Selatan</t>
  </si>
  <si>
    <t>Perawatan Peralatan Produksi IPA Buaran (Pengurasan Pulsator No. 5)</t>
  </si>
  <si>
    <t>Penyampaian Laporan Penyelesaian Uji Komisioning Project Greenfield – SPAM Buaran 3 Hilir Program PC 163 Kalisari (Pak Endriartono)</t>
  </si>
  <si>
    <t>Penjelasan Kondisi Eksternal Penyebab Keterlambatan Pemasangan dan Pengembalian Field Activity (“FA”) Sambungan Langsung (“SL”) as per 10 juli 2026</t>
  </si>
  <si>
    <t>Pembaharuan RAB dan DED serta DPPK untuk 5 lokasi Boundary Valve (BV) Proyek SPAM Jatiluhur Hilir</t>
  </si>
  <si>
    <t>Flushing Trunk Main SPAM Buaran 3 Hilir Program P12</t>
  </si>
  <si>
    <t>Undangan Uji Komisioning SPAM Pesanggrahan Karian Hilir – JDU+JDB+JDL-S006.13 BUMI BINTARO PERMAI</t>
  </si>
  <si>
    <t>Fabianus</t>
  </si>
  <si>
    <t>Undangan Uji Komisioning Project Greenfield SPAM KARIAN SERPONG HILIR Program Pesanggrahan PA S006.17</t>
  </si>
  <si>
    <t>KPP PMA V KALIBATA</t>
  </si>
  <si>
    <t>Penjelasan Tertulis terkait Permintaan Peminjaman Buku, Catatan dan Dokumen</t>
  </si>
  <si>
    <t>Pembaharuan Rencana Anggaran Biaya (RAB) dan Detailed Engineering Design (DED) IBP Basura Proyek SPAM Jatiluhur Hilir</t>
  </si>
  <si>
    <t>Penjelasan Kondisi Eksternal Penyebab Keterlambatan Pemasangan dan Pengembalian Field Activity (“FA”) Sambungan Langsung (“SL”) as per 13 juli 2026</t>
  </si>
  <si>
    <t>PT Bank Central Asia Tbk (“BCA”) sebagai Agen.</t>
  </si>
  <si>
    <t>Permintaan Surat Pernyataan Keabsahan dan Kebenaran Bank Garansi Jaminan Pelaksanaan dan Pemeliharaan Periode Tahun 2026 – 2027</t>
  </si>
  <si>
    <t>Tanggapan atas Surat PAM JAYA No. e-82156/PP.01.02 tanggal 18 Juni 2026 (Pembuangan Limbah Kali Krukut)</t>
  </si>
  <si>
    <t>Permohonan Perbaikan Sistem Pencatatan Koordinat pada Tutup Tugas Field Activity (FA) di Wilayah Barat</t>
  </si>
  <si>
    <t>Permohonan Arahan Terkait Spesifikasi Water Meter Ukuran 25 mm dan 40 mm untuk Sambungan Baru Revenue Corporate Customer (NC RCC)</t>
  </si>
  <si>
    <t>Penyampaian Laporan Penyelesaian Uji Komisioning Project Greenfield – SPAM Jatiluhur Hilir Program PC 081 Kalibaru Barat 13 A Gg Sadar</t>
  </si>
  <si>
    <t>DED dan RAB PA B020 Tahap Kedua Proyek SPAM Karian Serpong Hilir</t>
  </si>
  <si>
    <t>Pembaharuan DED dan RAB Desain Akhir 4 Lokasi Proyek SPAM Buaran 3 Hilir</t>
  </si>
  <si>
    <t>Penjelasan Kondisi Eksternal Penyebab Keterlambatan Pemasangan dan Pengembalian Field Activity (“FA”) Sambungan Langsung (“SL”) as per 14 juli 2026</t>
  </si>
  <si>
    <t>Tanggapan atas Surat PAM JAYA no e-79081/PS.04.03 Mengenai Asuransi</t>
  </si>
  <si>
    <t>Tagihan Brownfield Air Curah dan Air Baku Periode Bulan Juni 2026</t>
  </si>
  <si>
    <t>Tagihan Greenfield Air Curah dan Air Baku Periode Bulan Juni 2026</t>
  </si>
  <si>
    <t>Pelaporan &amp; Monitoring</t>
  </si>
  <si>
    <t xml:space="preserve">e-81952/PP.03.05 </t>
  </si>
  <si>
    <t>e-81869/PP.00.02</t>
  </si>
  <si>
    <t xml:space="preserve">e-81955/PP.01.05 </t>
  </si>
  <si>
    <t>e-81870/PP.01.04</t>
  </si>
  <si>
    <t>e-81956/PS.04.00</t>
  </si>
  <si>
    <t xml:space="preserve">e-81788/PP.01.05 </t>
  </si>
  <si>
    <t xml:space="preserve">1700/PS.04.04/EKST/IV/2026 </t>
  </si>
  <si>
    <t xml:space="preserve">152/Dir-KKDM/VI/2026 </t>
  </si>
  <si>
    <t xml:space="preserve">2370/PS.04.01/EKST/IV/2026 </t>
  </si>
  <si>
    <t xml:space="preserve">303/SCI-KPI/VI/2026 </t>
  </si>
  <si>
    <t>306/SCI-KPI/VI/2026</t>
  </si>
  <si>
    <t>e-82378/PP.03.05</t>
  </si>
  <si>
    <t xml:space="preserve">307/SCI-KPI/VI/2026 </t>
  </si>
  <si>
    <t xml:space="preserve">308/SCI-KPI/VI/2026 </t>
  </si>
  <si>
    <t>e-82384/PP.03.05</t>
  </si>
  <si>
    <t>e-82383/PP.03.05</t>
  </si>
  <si>
    <t>e-82379/PP.03.05</t>
  </si>
  <si>
    <t>e-82276/PP.01.05</t>
  </si>
  <si>
    <t>e-82261/PP.03.05</t>
  </si>
  <si>
    <t>e-82380/PP.03.05</t>
  </si>
  <si>
    <t>e-82381/PP.03.05</t>
  </si>
  <si>
    <t>e-82079/PP.01.04</t>
  </si>
  <si>
    <t>e-82157/PS.04.01</t>
  </si>
  <si>
    <t>e-82033/PP.03.05</t>
  </si>
  <si>
    <t>e-82034/PP.03.05</t>
  </si>
  <si>
    <t>e-82036/PP.03.05</t>
  </si>
  <si>
    <t>e-82156/PP.01.02</t>
  </si>
  <si>
    <t>e-82386/PP.03.05</t>
  </si>
  <si>
    <t>e-82155/PP.01.04</t>
  </si>
  <si>
    <t>e-82037/PS.04.03</t>
  </si>
  <si>
    <t>309/SCI-KPI/VI/2026</t>
  </si>
  <si>
    <t xml:space="preserve">311/SCI-KPI/VI/2026 </t>
  </si>
  <si>
    <t>315/SCI-KPI/VI/2026</t>
  </si>
  <si>
    <t>313/SCI-KPI/VI/2026</t>
  </si>
  <si>
    <t>317/SCI-KPI/VI/2026</t>
  </si>
  <si>
    <t xml:space="preserve">316/SCI-KPI/VI/2026 </t>
  </si>
  <si>
    <t xml:space="preserve">2278/PM.02.03/EKST/VI/2026 </t>
  </si>
  <si>
    <t xml:space="preserve">318/SCI-KPI/VI/2026 </t>
  </si>
  <si>
    <t xml:space="preserve">2527/PM.02.03/EKST/VI/2026 </t>
  </si>
  <si>
    <t xml:space="preserve">2454/PP.00.06/EKST/VI/2026 </t>
  </si>
  <si>
    <t xml:space="preserve">2455/PP.00.06/EKST/VI/2026 </t>
  </si>
  <si>
    <t xml:space="preserve">2456/PP.00.06/EKST/VI/2026 </t>
  </si>
  <si>
    <t xml:space="preserve">2458/PP.00.06/EKST/VI/2026 </t>
  </si>
  <si>
    <t xml:space="preserve">2457/PP.00.06/EKST/VI/2026 </t>
  </si>
  <si>
    <t xml:space="preserve">2504/PA.02.04/EKST/VI/2026 </t>
  </si>
  <si>
    <t xml:space="preserve">1968/PS.04.01/EKST/V/2026 </t>
  </si>
  <si>
    <t xml:space="preserve">2495/PS.04.02/EKST/VI/2026 </t>
  </si>
  <si>
    <t xml:space="preserve">294/SCI-KPI/VI/2026 </t>
  </si>
  <si>
    <t>275/SCI-KPI/VI/2026</t>
  </si>
  <si>
    <t>e-82594/PP.03.05</t>
  </si>
  <si>
    <t xml:space="preserve">1968/PA.07.00/INT/VI/2026 </t>
  </si>
  <si>
    <t>e-82732/PP.01.05</t>
  </si>
  <si>
    <t>e-82595/PP.03.05</t>
  </si>
  <si>
    <t xml:space="preserve">1162/TIN-VI/INFRA/2026 </t>
  </si>
  <si>
    <t xml:space="preserve">e-83222/PS.03.05 </t>
  </si>
  <si>
    <t xml:space="preserve">2633/PS.04.04/EKST/VI/2026 </t>
  </si>
  <si>
    <t xml:space="preserve">2930/TU.00.00/EKST/VII/2026 </t>
  </si>
  <si>
    <t xml:space="preserve">e-83071/PP.03.05 </t>
  </si>
  <si>
    <t xml:space="preserve">B/346/VII/2026 </t>
  </si>
  <si>
    <t>e-82984/PP.03.05</t>
  </si>
  <si>
    <t>e-83070/PP.03.05</t>
  </si>
  <si>
    <t>e-83069/PP.03.05</t>
  </si>
  <si>
    <t xml:space="preserve">e-83067/PP.03.05 </t>
  </si>
  <si>
    <t>e-83066/PP.03.05</t>
  </si>
  <si>
    <t xml:space="preserve">e-83068/PP.03.05 </t>
  </si>
  <si>
    <t xml:space="preserve"> e-83152/PP.03.05</t>
  </si>
  <si>
    <t xml:space="preserve">e-82981/PP.03.05 </t>
  </si>
  <si>
    <t>e-82982/PP.03.05</t>
  </si>
  <si>
    <t>324/SCI-KPI/VII/2026</t>
  </si>
  <si>
    <t xml:space="preserve">321/SCI-KPI/VII/2026 </t>
  </si>
  <si>
    <t>e-82823/PP.01.05</t>
  </si>
  <si>
    <t>e-82980/PP.03.05</t>
  </si>
  <si>
    <t>e-83262/PS.04.01</t>
  </si>
  <si>
    <t xml:space="preserve">325/SCI-KPI/VII/2026 </t>
  </si>
  <si>
    <t xml:space="preserve">Teguran Penerapan Aspek Keselamatan dan Kesehatan Kerja (“K3”) Proyek Greenfield Karian-Serpong Hilir
</t>
  </si>
  <si>
    <t xml:space="preserve">LOKASI TEMUAN
1. Paket infil S006.18, Lokasi Jl. Pahlawan
2. Paket infil S006.13.3, Lokasi Jl. Bintaro Melati  
3. Paket TMPSG02 STA 1000, Lokasi Jl. Taman Bintaro 
4. Paket TMPSG02 STA 1100, Lokasi Jl. Taman bintaro 
5. Paket TMPSG02 STA 000 dan STA 070, Lokasi Jl. Veteran
</t>
  </si>
  <si>
    <t xml:space="preserve">Pemutakhiran Desain Akhir JDU JDB JDL dan SL Proyek Greenfield Corporate Customer Barat dan Selatan </t>
  </si>
  <si>
    <t xml:space="preserve">ABJ diminta menyelesaikan DED dan pemodelan hidrolis, memberikan rekomendasi tekanan jaringan yang diperlukan, serta memastikan seluruh pekerjaan Greenfield sesuai ketentuan perjanjian dan standar teknis yang berlaku ( PT Bajaindo Eraprima, PT Paragon Technologi and Innovation(Rumah Flat Gamma, Startegoc Commend Center, dan  P Tower) </t>
  </si>
  <si>
    <t>Teguran Penerapan Aspek Keselamatan dan Kesehatan Kerja (“K3”) Proyek Infill Buaran Hilir PC 161 JDU</t>
  </si>
  <si>
    <t xml:space="preserve">LOKASI TEMUAN
1. Paket 161 JDU, Lokasi Jl. Raya Tengah, Jl Batu Ampar 3, Jl Raya Condet Kec. Ps. Rebo, Kota Jakarta Timur
</t>
  </si>
  <si>
    <t>Tanggapan atas Surat ABJ No.: ABJ/DIR/EKS/04.26/0427 Perihal Gangguan Pasokan Listrik PLN ke IPA Pejompongan 1 dan IPA Pejompongan 2 Pada Tanggal 9 April 2026</t>
  </si>
  <si>
    <t>Adanya gangguan kinerja dan recording SCADA di IPA Pejompongan 1 dan 2 pada 9 April 2026 disebabkan oleh padam/flicker listrik PLN, bukan karena kelalaian operasional PT ABJ. Meskipun data SCADA sempat tidak terekam, PT ABJ telah melakukan pemeriksaan manual terhadap kualitas air dan tekanan, serta fasilitas kembali beroperasi normal setelah listrik pulih. PAM JAYA mengonfirmasi terjadinya gangguan listrik dan telah menerima data pemeriksaan manual yang disampaikan PT ABJ.</t>
  </si>
  <si>
    <t>Realisasi Investasi dan Permintaan Klarifikasi Laporan Proyek Periode Kuartal I Tahun 2026</t>
  </si>
  <si>
    <t>PAM JAYA menemukan ketidaksesuaian antara realisasi investasi dan Financial Model, sehingga meminta PT ABJ memberikan klarifikasi, memastikan pemenuhan target investasi, dan mematuhi ketentuan perjanjian yang berlaku.</t>
  </si>
  <si>
    <t>Permintaan Klarifikasi Pelaksanaan Pekerjaan IBP Basura</t>
  </si>
  <si>
    <t>PAM JAYA mempertanyakan dan meminta justifikasi teknis yang lengkap atas perubahan desain pompa pada proyek IBP Basura dari pompa sentrifugal menjadi pompa submersible, karena perubahan tersebut dinilai belum didukung penjelasan dan dokumen yang memadai.</t>
  </si>
  <si>
    <t>Teguran Pekerjaan Pemasangan Sambungan Langsung Periode April 2026</t>
  </si>
  <si>
    <t>PAM JAYA menilai progres pemasangan Sambungan Langsung (SL) oleh PT ABJ masih belum mencapai target dan menemukan beberapa kendala di lapangan, seperti keluhan warga, perbaikan galian yang belum selesai, serta kurangnya sosialisasi. Oleh karena itu, PT ABJ diminta mempercepat pemasangan, memperbaiki ketidaksesuaian pekerjaan, menyelesaikan keluhan masyarakat, dan memastikan pelaksanaan sesuai ketentuan perjanjian.</t>
  </si>
  <si>
    <t>Penyampaian Permintaan Jaminan atas Pemanfaatan Rumaja Tol Bekasi - Cawang - Kmapung Melayu (Becakayu) dalam Rangka Pembangunan Inline Booster Pump (IBP) Basura di Dalam Area Loop Gembrong</t>
  </si>
  <si>
    <t>SURAT INI DIPERUNTUKAN UNTUK PAM JAYA, namun di CC ke PT ABJ, isinya adalah, PT Kresna Kusuma Dyandra Marga mengajukan jaminan bongkar, konstruksi, perbaikan, dan pemeliharaan/asuransi senilai Rp8,69 miliar terkait pekerjaan penempatan pompa Inline Booster pada area Jalan Tol Bekasi–Cawang–Kampung Melayu. Pekerjaan akan dilaksanakan selama 6 bulan hingga 31 Desember 2026, dengan rincian dan ketentuan lebih lanjut akan diatur dalam Perjanjian Kerja Sama (PKS)</t>
  </si>
  <si>
    <t>Tanggapan atas Surat ABJ Nomor: ABJ/DIR/EKS/06.26/0651 perihal Permohonan Perubahan Jadwal Sampling Bersama ABJ dan PAM JAYA terkait Tidak Beroperasinya Laboratorium Independen (Libur Tahun Baru Islam 1448 H – 16 Juni 2026)</t>
  </si>
  <si>
    <t>PAM JAYA menyetujui perubahan jadwal tersebut dan menegaskan bahwa apabila terdapat perbedaan hasil pengujian antara PT ABJ dan PAM JAYA, penyelesaiannya harus mengikuti mekanisme yang telah diatur dalam risalah rapat dan perjanjian yang berlaku.</t>
  </si>
  <si>
    <t>Tanggapan atas Surat PT Air Bersih Jakarta No. ABJ/DIR/EKS/06.26/0700 perihal Penyampaian Laporan Penyelesaian Uji Komisioning Project Greenfield – SPAM Jatiluhur 2 Program.</t>
  </si>
  <si>
    <t>Dapat dilanjut ke MC 100</t>
  </si>
  <si>
    <t>Tanggapan atas Surat PT Air Bersih Jakarta No. ABJ/DIR/EKS/06.26/0710 perihal Penyampaian Laporan Penyelesaian Uji Komisioning Project Greenfield – SPAM Jatiluhur Program Tipar Cakung.</t>
  </si>
  <si>
    <t>Teguran Penerapan Aspek Keselamatan dan Kesehatan Kerja (“K3”) Proyek Greenfield Buaran Hilir - Proyek Infill Buaran Hilir PC 161 JDU</t>
  </si>
  <si>
    <t xml:space="preserve"> LOKASI TEMUAN
1. Paket 161 JDU, Jl. Batu Ampar, Kramat Jati, Jakarta Timur 
2. Paket 161 JDU STA 00 + 50 JL. Batu Ampaar 1, Kramat Jati, Jakarta Timur
3. Paket 161 JDU Jl. Raya Condet, Kramat Jati, Jakarta Timur
4. Paket 161 JDU Jl. Raya Condet, Kramat Jati, Jakarta Timur</t>
  </si>
  <si>
    <t>Tanggapan atas Surat PT Air Bersih Jakarta No. ABJ/DIR/EKS/06.26/0712 perihal Penyampaian Laporan Penyelesaian Uji Komisioning Project Greenfield – SPAM Buaran 3 Hilir Program PC 161 EZ 6 Tertanggal 24 Juni 2026.</t>
  </si>
  <si>
    <t>Tanggapan atas Surat PT Air Bersih Jakarta No. ABJ/DIR/EKS/06.26/0715 perihal Penyampaian Laporan Penyelesaian Uji Komisioning Project Greenfield – SPAM Buaran 3 Hilir Program PC 16 EZ 2 dan PC 161 EZ 12 Tertanggal 24 Juni 2026</t>
  </si>
  <si>
    <t xml:space="preserve">LOKASI TEMUAN
1. Paket 161 JDU, Jl. Condet Raya, Kramat Jati, Jakarta Timur
2. Paket 161 JDU Manual Boring, Kramat Jati, Jakarta Timur 
3. Paket 161 JDU, JL. Batu Ampar 3, Kramat Jati, Jakarta Timur 
4. Paket 161 JDU, JL. Masjid Condet, Kramat Jati, Jakarta Timur
</t>
  </si>
  <si>
    <t>LOKASI TEMUAN
1. Paket TMCL 10, pelaksana PT DJA (pemasangan pipa HDPE diameter 200 mm) lokasi Jl. Rawajati Barat I dan II   
2. Paket TMCL 11 pelaksana PT BDH ( metode HDD) lokasi Jl. Kalibata Timur 
3. Paket S 011.4 pelaksana PT DJA lokasi Jl. Kalibata Timur 
4. Paket S 011.3, pelaksana PT KJS  lokasi Jl. Rawajati Timur Raya 
5. Paket TMCL 10, pelaksana PT DJA, lokasi Jl. Rawajati Timur Raya
6. Temuan Inspeksi Proyek pekerjaan BV MT HARYONO pelaksana PT CRCC lokasi Jl. MT Haryono 
,</t>
  </si>
  <si>
    <t xml:space="preserve">LOKASI TEMUAN
1. Paket infil Thoriq, Lokasi Jl. Perumahan green garden 
2. Paket infil Citra 2, Lokasi Jl. Kesayangan selatan 
3. paket P36, Lokasi Jl. Daan mogot dan Jl. Satu maret 
4. paket infil Citra 8, Lokasi Citra 8 cluster Aeromansion 
5. paket Distribusi Daan Mogot, Lokasi Jl. Daan mogot dan Jl. Tanah lot 
6. paket infil Citra 2 extension, Lokasi Jl. Perum. Citra utama 2
</t>
  </si>
  <si>
    <t>Teguran Penerapan Aspek Keselamatan dan Kesehatan Kerja (“K3”) Proyek Brownfield IPA Pejompongan 1, IPA Pejompongan 2, IPA Buaran dan IPA Pulogadung Periode Bulan Juni 2026</t>
  </si>
  <si>
    <t>LOKASI TEMUAN
1. Paket 46413, Lokasi IPA Pejompongan 2 
2. Paket 46441, Lokasi IPA Pejompongan 2
3. Paket 46346, Lokasi IPA Pejompongan 1
4. Paket 46231, Lokasi IPA Buaran
5. Paket 46231, Lokasi IPA Pulogadung
6. Paket 46244, Lokasi IPA Pulogadung
7. Paket 46-46244, Lokasi IPA Pulogadung
8. Paket 46231, Lokasi IPA Pulogadung 
9. Paket 46346, Lokasi IPA Pejompongan 1
10. Paket 46413, Lokasi IPA Pejompongan 2
11. Paket 46416, Lokasi IPA Pejompongan 2</t>
  </si>
  <si>
    <t xml:space="preserve">Teguran Penerapan Aspek Keselamatan dan Kesehatan Kerja (“K3”) Proyek Greenfield Karian-Serpong Hilir
</t>
  </si>
  <si>
    <t xml:space="preserve">LOKASI TEMUAN;
1. Paket infil S006.13.1, Lokasi Jl. Bintaro puspita 
2. Paket infil S006.7, Lokasi Jl. Merbabu 
3. Paket S006.9, Lokasi Jl. Mujahidin 
4. paket infil S006.4, Lokasi Jl. Pesanggrahan permai
5. paket Distribusi Daan Mogot, Lokasi Jl. Desa Semanan
</t>
  </si>
  <si>
    <t xml:space="preserve">Teguran Penerapan Aspek Keselamatan dan Kesehatan Kerja (“K3”) Proyek Greenfield Jatiluhur Hilir
</t>
  </si>
  <si>
    <t xml:space="preserve">LOKASI TEMUAN
1. Paket S 011.3, pelaksana PT KJS (pemasangan pipa HDPE diameter 200 mm) lokasi Jl. Rawajati Timur Raya  
2. Paket TMCL 10, pelaksana PT DJA ( PIT tunggu Interkoneksi, pipa HDPE diameter 300 mm) lokasi Jl. Rawajati Timur Raya 
3. Paket TMCL 10, pelaksana PT DJA (pemasangan pipa HDPE diameter 300 mm), lokasi Jl. Rawajati Barat 
4. Paket S 011.4, pelaksana PT DJA ( pemasangan pipa HDPE diameter 63 mm), lokasi Jl.Kalibata Timur 
5. Paket TMCL 11, pelaksana PT BDH ( pemasangan pipa HDPE diameter  400 mm – metode HDD) lokasi Jl. Kalibata Timur
6. Paket TMCL 10, pelaksana PT BDH ( pemasangan pipa HDPE – metode galian bertahap ), lokasi Jl. Kemuning 
</t>
  </si>
  <si>
    <t>LOKASI TEMUAN
1. Paket 161 JDU, JL Batu Ampar 3 , Kramat Jati, Jakarta Timur
2. Paket 161 JDU, JL H. Ali, Kramat Jati, Jakarta Timur 
3. Paket 161 JDU, STA 2 + 350 – 3 + 347
4. Paket 161 JDU, JL Raya Tengah, Kramat Jati, Jakarta Timur</t>
  </si>
  <si>
    <t>Tanggapan atas Surat ABJ No. ABJ/DIR/EKS/09.25/0714 Perihal Tanggapan Atas Surat PAM JAYA Nomor e-59697/PP.01.04 Tentang Sanksi Denda Kegagalan Kinerja Periode Bulan Juni 2025</t>
  </si>
  <si>
    <t xml:space="preserve">Berdasarkan data PAM JAYA dan SCADA PT ABJ, sisa tekanan pada Line Kuningan IPA Pejompongan 1 dan IPA Pejompongan 2 masih memenuhi target distribusi serta tidak ditemukan kegagalan kinerja. Dengan demikian, PT ABJ TIDAK DIKENAKAN DENDA KEGAGALAN KINERJA atas sisa tekanan pada IPA Pejompongan 1 dan IPA Pejompongan 2 </t>
  </si>
  <si>
    <t>Penyampaian Hasil Inspeksi Perawatan Peralatan di IPA Pejompongan 1 dan 2 Periode Bulan Mei 2026</t>
  </si>
  <si>
    <t>Terdapat 19 temuan terkait pemeliharaan peralatan di IPA Pejompongan 1 dan 2, ABJ diminta menyampaikan rencana perbaikan dalam 14 hari kalender</t>
  </si>
  <si>
    <t>Teguran Penerapan Aspek Keselamatan 
dan Kesehatan Kerja (“K3”) Proyek 
Greenfield Karian-Serpong Hilir</t>
  </si>
  <si>
    <t xml:space="preserve">LOKASI TEMUAN
1. Paket TMPSG04 STA 4100, Lokasi Jl. Ciledug raya 
2. Paket TMPSG04 STA 4500, Lokasi Jl. Ciledug raya
3. Paket TMPSG04 STA 4600, Lokasi Jl. Ciledug raya
</t>
  </si>
  <si>
    <t>LOKASI TEMUAN
1. Paket 161 JDU, Lokasi Jl. Raya Tengah, Jl H. ALi, Jl Batu Ampar 3, Jl Raya Condet Kec. Ps. Rebo, Kota Jakarta Timur</t>
  </si>
  <si>
    <t xml:space="preserve">LOKASI TEMUAN
1. Paket 161 JDU, Lokasi Jl. Raya Tengah, Jl H. ALi, Jl Batu Ampar 3, Jl Raya Condet Kec. Ps. Rebo, Kota Jakarta Timur 
</t>
  </si>
  <si>
    <t>Teguran Pembuangan Limbah ke Kali Krukut</t>
  </si>
  <si>
    <t>ABJ diminta menyampaikan klarifikasi serta Corrective Action Report (CAR), mengoptimalkan pengolahan lumpur, dan memastikan tidak terjadi pembuangan limbah serupa di seluruh fasilitas produksi.</t>
  </si>
  <si>
    <t xml:space="preserve">Balasan surat ABJ Nomor ABJ/DIR/EKS/05.26/0596 Pemberitahuan Pelaksanaan Pekerjaan 46346 Rehabilitasi Reservoir No. 3 di IPA Pejompongan 1
</t>
  </si>
  <si>
    <t>ABJ diminta memenuhi target regime sesuai ketentuan perjanjian dan mematuhi seluruh ketentuan kerja sama Bundling. Kegagalan mencapai target regime akibat pekerjaan rehabilitasi akan dikenakan denda kegagalan kinerja sesuai perjanjian</t>
  </si>
  <si>
    <t>Sanksi Denda atas Kegagalan Kinerja Periode Bulan Februari s.d Maret 2026</t>
  </si>
  <si>
    <t>ABJ diminta memberikan tanggapan atas perhitungan denda kegagalan kinerja dalam 5 hari kalender, berkomitmen memenuhi standar kualitas air dan kontinuitas layanan, serta melakukan perbaikan agar kejadian serupa tidak terulang</t>
  </si>
  <si>
    <t>Permintaan Tindaklanjut Surat Dinas Bina Marga no. 2663/KR.02.00</t>
  </si>
  <si>
    <t>Tanggapan atas Surat PT Air Bersih Jakarta No. ABJ/DIR/EKS/06.26/0729 perihal Penyampaian Laporan Penyelesaian Uji Komisioning Project Greenfield – SPAM Karian Serpong Hilir Program B006 Ibu Elly, B006 Charles Kurniawan dan BN00 PT Lumas Jaya Industri &amp; PT Honda Mugen</t>
  </si>
  <si>
    <t>Surat Pengantar Revisi 6 Laporan Bulanan Proyek Bundling SPAM DKI Jakarta – Konsultan Pengawas Independen Periode Juni 2025</t>
  </si>
  <si>
    <t xml:space="preserve">Revisi 6 Laporan Bulanan Proyek Bundling SPAM DKI Jakarta – Konsultan Pengawas Independen Periode Juni 2025. </t>
  </si>
  <si>
    <t>Surat Pengantar Revisi 6 Laporan Bulanan Proyek Bundling SPAM DKI 
Jakarta – Konsultan  Pengawas Independen Periode Agustus 2025</t>
  </si>
  <si>
    <t>Revisi 6 Laporan Bulanan Proyek Bundling SPAM DKI Jakarta – Konsultan Pengawas Independen Periode Agustus 2025.</t>
  </si>
  <si>
    <t>Surat Pengantar Revisi 6 Laporan Bulanan Proyek Bundling SPAM DKI Jakarta – Konsultan Pengawas Independen Periode Juli 2025</t>
  </si>
  <si>
    <t>Revisi 6 Laporan Bulanan Proyek Bundling SPAM DKI Jakarta – Konsultan Pengawas Independen Periode Juli 2025</t>
  </si>
  <si>
    <t>Tanggapan atas Surat PT Air Bersih Jakarta No. ABJ/DIR/EKS/06.26/0735 perihal Penyampaian Laporan Penyelesaian Uji Komisioning Project Greenfield – SPAM Jatiluhur 2 Program.</t>
  </si>
  <si>
    <t>Tanggapan atas Surat PT Air Bersih Jakarta No. ABJ/DIR/EKS/06.26/0731 perihal Penyampaian Laporan Penyelesaian Uji Komisioning Project Greenfield – SPAM Karian Serpong Hilir Program B020 Tanjung Pura dan B006 CV Jakarta Mall Expressindo.</t>
  </si>
  <si>
    <t>Tanggapan atas Surat Suku Dinas Bina Marga Kota Administrasi Jakarta Timur nomor 1382/KR.02.02</t>
  </si>
  <si>
    <t>Tanggapan atas Surat PT Air Bersih Jakarta No. ABJ/DIR/EKS/06.26/0737 perihal Penyampaian Laporan Penyelesaian Uji Komisioning Project Greenfield – SPAM Buaran 3 Hilir Program PC 156 dan PC 156 RT 05 RW 12.</t>
  </si>
  <si>
    <t xml:space="preserve">SURAT INI DIPERUNTUKAN UNTUK 
PPKK Kementerian Sekretariat Negara RI, 
dan di CC ke PT ABJ </t>
  </si>
  <si>
    <t>Permohonan Izin Penggunaan Sumber Daya Air Sebagai Media untuk Kegiatan Konstruksi Pipa Distribusi Air Bersih SPAM Jatiluhur disungai Buaran</t>
  </si>
  <si>
    <t>SURAT INI DIPERUNTUKAN UNTUK 
Menteri pekerjaan umum Cq Direktorat Jenderal Sumber Daya Air Kementerian Pekerjaan Umum, dan di CC ke PT ABJ</t>
  </si>
  <si>
    <t>Pernyataan Bertanggung Jawab atas Permasalahan Sosial Akibat Kegiatan Konstruksi Pipa Distribusi Air Bersih SPAM Jatiluhur disungai Buaran</t>
  </si>
  <si>
    <t xml:space="preserve">SURAT INI DIPERUNTUKAN UNTUK
Menteri pekerjaan umum Cq Direktorat Jenderal Sumber Daya Air Kementerian Pekerjaan Umum, dan di CC ke PT ABJ
</t>
  </si>
  <si>
    <t>Pernyataan Bertanggung Jawab Mutlak atas Penggunaan Lahan pada Lokasi Konstruksi Pipa Distribusi Air Bersih SPAM Jatiluhur disungai Buaran</t>
  </si>
  <si>
    <t>Permohonan Izin Penggunaan Sumber Daya Air Sebagai Media untuk Kegiatan Konstruksi Pipa Distribusi Air Bersih SPAM Jatiluhur di Kali Ciliwung</t>
  </si>
  <si>
    <t>SURAT INI DIPERUNTUKAN UNTUK
Menteri pekerjaan umum Cq Direktorat Jenderal Sumber Daya Air Kementerian Pekerjaan Umum, dan di CC ke PT ABJ</t>
  </si>
  <si>
    <t xml:space="preserve">Permohonan Izin Penggunaan Sumber Daya Air Sebagai Media untuk Kegiatan Konstruksi Pipa Distribusi Air Bersih SPAM
Jatiluhur di Kali Ciliwung
</t>
  </si>
  <si>
    <t xml:space="preserve">Tindak Lanjut Permohonan Pemanfaatan Barang Milik Negara (BMN) TNI AU Lanud Halim Perdanakusuma dalam Bentuk Sewa untuk Penyediaan Infrastruktur
</t>
  </si>
  <si>
    <t xml:space="preserve">SURAT INI DIPERUNTUKAN UNTUK
Dinas Barang Tidak Bergerak Markas Besar TNI AU,
dan di CC ke PT ABJ
</t>
  </si>
  <si>
    <t>Tanggapan Surat ABJ/DIR/EKS/04.26/0409 Perihal Penyampaian Rencana Pemasangan Sambungan Langsung</t>
  </si>
  <si>
    <t>PAM JAYA mengidentifikasi 24.360 potensi pelanggan, namun jaringan belum dapat dioperasikan optimal karena masih terdapat sambungan langsung yang belum terpasang. PT ABJ diminta memenuhi target Sambungan Langsung tahun 2026 dan menindaklanjuti pemasangannya.</t>
  </si>
  <si>
    <t>Tanggapan atas Permintaan Pengembalian Dana Cadangan.</t>
  </si>
  <si>
    <t>PAM JAYA belum dapat mencairkan dana cadangan rehabilitasi karena KPI belum menyampaikan laporan hasil verifikasi pekerjaan Brownfield PT ABJ. Berdasarkan hasil pengawasan, PT ABJ telah menyelesaikan 396 program pekerjaan 2023–2024 tepat waktu, namun terdapat 66 program yang diselesaikan melewati batas waktu sehingga dikenakan Kompensasi Realisasi Investasi sesuai ketentuan Perjanjian Brownfield.</t>
  </si>
  <si>
    <t>Tanggapan atas Surat PT Air Bersih Jakarta No. ABJ/DIR/EKS/05.26/0580 perihal Peristiwa Substitusi – Project Bundling Greenfield Hilir – Koneksi Boundary Valve – Reservoir</t>
  </si>
  <si>
    <t>Rekomendasi dari KPI adalah, KPI telah menyetujui proposal substitusi tersebut dan akan menyampaikan surat kepada ABJ dan PAM JAYA serta ABJ akan menuangkan proposal substitusi yang disetujui ke dalam BA Kesepakatan</t>
  </si>
  <si>
    <t>Tindak Lanjut atas Surat KPI No. 258/SCI-KPI/IV/2026 perihal tanggapan atas surat PT Air Bersih Jakarta No. ABJ/DIR/EKS/03.26/0286 Tentang Pembaharuan Daftar Prioritas Program Rehabilitasi Proyek Brownfield Tahun 2026</t>
  </si>
  <si>
    <t>KPI menyatakan Program Percepatan Rehabilitasi 2027 (Program Prioritas 2) dapat ditindaklanjuti, dengan investasi diakui pada tahun 2027 berdasarkan RNA, seluruh persyaratan legal telah terpenuhi, dan ABJ diminta menyusun Berita Acara Kesepakatan Bersama yang disetujui oleh tiga pihak</t>
  </si>
  <si>
    <t xml:space="preserve">LOKASI TEMUAN ;
1. Paket 161 JDU, Lokasi Jl. Batu Ampar 1 Kec. Ps. Rebo, Kota Jakarta Timur 
2. Paket 161 JDU, Lokasi Jl. Raya condet Kec. Ps. Rebo, Kota Jakarta Timur 
3. Paket 161 JDU, Lokasi Jl. Raya inpres Kec. Ps. Rebo, Kota Jakarta Timur
4. Paket 161 JDU, Lokasi Jl. Raya bogor Kec. Ps. Rebo, Kota Jakarta Timur
5. Paket 161 JDU, Lokasi Jl. Merpati Kec. Ps. Rebo, Kota Jakarta Timur 
6. Paket 161 JDU, Lokasi Jl. Batu Ampar 3 Kec. Ps. Rebo, Kota Jakarta Timur
7. </t>
  </si>
  <si>
    <t xml:space="preserve">Permohonan pasang baru sambungan listrik EFM RTU P36 Offtake Daan Mogot, Jl. Daan Mogot </t>
  </si>
  <si>
    <t>SURAT INI DIPERUNTUKAN UNTUK
PT PLN (Persero) 
dan di CC ke PT ABJ</t>
  </si>
  <si>
    <t>Surat Permintaan Pemenuhan Asuransi 
Ganti Rugi Profesional</t>
  </si>
  <si>
    <t xml:space="preserve">SURAT INI DIPERUNTUKAN UNTUK
PT KPI
dan di CC ke PT ABJ
</t>
  </si>
  <si>
    <t>LOKASI TEMUAN;
1. Paket TMPSG04 STA 000, Lokasi Jl. Bintaro utara
2. Paket infil S006.14.1, Lokasi Jl. Veteran dan Jl. Bintaro tengah
3. Paket infil CV Jakarta mall, Lokasi Jl. Puri kembangan
4. Paket infil Citra 2 extension, Lokasi Jl. Perum. Citra 2 extension
5. Paket infil Distribusi Daan mogot, Lokasi Jl. Daan mogot dan Jl. Tanah lot
6. Paket P36, Lokasi Jl. Peta barat 
7. Paket infil Citra 2, Lokasi Jl. Kesayangan Selatan
8. Paket infil S006.9, Lokasi Jl. Kramat
9. Paket infil S006.8, Lokasi Jl. Manggis
10. Paket infil S006.7, Lokasi Jl. Mertilang</t>
  </si>
  <si>
    <t xml:space="preserve">Surat Permohonan Adendum Nilai KPI Tahun 2025-2027 </t>
  </si>
  <si>
    <t>Tindak lanjut dari hasil pertemuan pada tanggal 10 Juni 2026 dengan Bapak Dias serta pertemuan pada tanggal 12 Juni 2026 dengan pihak PAM Jaya terkait dengan justifikasi adendum nilai dan flowchart review laporan bulanan, maka di sampaikan kembali Surat Permohonan Adendum Nilai beserta dokumen justifikasi sebagai bahan pertimbangan lebih lanjut.</t>
  </si>
  <si>
    <t xml:space="preserve">Teguran atas Keterlambatan Penyampaian Laporan Bulanan Periode April 2026 dan Laporan Bulanan Periode Mei 2026 Konsultan Pengawasan Independen Sistem Penyediaan Air Minum DKI Jakarta </t>
  </si>
  <si>
    <t>Teguran Pemenuhan Kewajiban Penyelesaian Paket Pekerjaaan Ketiga Proyek Greenfield Pada Saat Tanggal Operasi Komersial atau 5 April 2026</t>
  </si>
  <si>
    <t>PAM JAYA menegaskan bahwa dari 108 pekerjaan hanya 91 yang diakui selesai, masih terdapat 42 pekerjaan yang belum selesai, dan meminta PT ABJ segera menuntaskan seluruh pekerjaan beserta pemenuhan dokumen, kualitas, dan pelaporan progres.</t>
  </si>
  <si>
    <t>Undangan Rapat Peninjauan Laporan Perkembangan Proyek dan Laporan Pengawasan Kuartal 2 Tahun 2026</t>
  </si>
  <si>
    <t>dilaksanakan pada Jumat, 10 Juli 2026 pukul 13:30 bertempat di ICC kantor pusat PAMJAYA</t>
  </si>
  <si>
    <t>LOKASI TEMUAN
1.  JL Batu Ampar 1 Kec. Kramat Jati, Kota Jakarta Timur 
2. Jl Raya Tengah Kec. Kramat Jati, Kota Jakarta Timur
3. Jl Masjid Condet Kec. Kramat Jati, Kota Jakarta Timur 
4.  Jl Batu Ampar 3 Kec. Kramat Jati, Kota Jakarta Timur</t>
  </si>
  <si>
    <t>Rapat Tindak lanjut permohonan pemanfaatan BMN TNI AU di Lanud Halim Perdana Kusuma dan peninjauan lokasi rencana pemanfaatan lahan untuk pembangunan IBP TNI AU</t>
  </si>
  <si>
    <t>PAM JAYA meminta PT ABJ untuk menyiapkan bahan paparan paling lambat besok tanggal 09 Juli 2026 dan meminta PT ABJ untuk hadir dalam rapat dimaksud guna memberikan penjelasan terkait usulan pemanfaatan lahan tersebut.</t>
  </si>
  <si>
    <t xml:space="preserve">LOKASI TEMUAN
1. Paket infil Citra 8, Lokasi Komplek Citra 8 (Aeromansion) 
2. Paket infil S006.13.3, Lokasi Jl. Bulak sari 
3. Paket S006.7, Lokasi Jl. Saidi raya dan Jl. Segitiga utara
4. Paket S006.10, Lokasi Jl. Ululjami raya dan Jl. Rajai </t>
  </si>
  <si>
    <t>Teguran Penerapan Aspek Keselamatan dan Kesehatan Kerja (“K3”) Proyek Jatiluhur Hilir Kwitang BV dan Infill Kp. Muka</t>
  </si>
  <si>
    <t>LOKASI TEMUAN
1. Kp. Muka, Ancol Kec. Pademangan
2. Kwitang Kec. Senen Kota jakarta pusat</t>
  </si>
  <si>
    <t>LOKASI TEMUAN
1. Paket infil S006.9, Lokasi Jl. Kramat 
2. Paket infil S006.10, Lokasi Jl. Haji Buang 
3. Paket S006.12, Lokasi Gang Mesjid Al-Jihad</t>
  </si>
  <si>
    <t xml:space="preserve">LOKASI TEMUAN
1. Paket S 011.3, pelaksana PT KJS (pemasangan pipa HDPE) lokasi Jl. Rawajati Timur Raya
2. Paket TMCL 11, pelaksana PT BDH (Metode HDD &amp; Manual Boring), lokasi Jl. Rayq Pasar Minggu dan Kalibata Timur Raya
3. </t>
  </si>
  <si>
    <t xml:space="preserve">LOKASI TEMUAN
1. Jl. Raya Tengah, Kec. Ps. Rebo, Kota Jakarta Timur 
2. Jl. H. Ali Kota Administrasi, Kota Jakarta Timur
</t>
  </si>
  <si>
    <t>LOKASI TEMUAN
1. Paket infil Citra 2 Extension, Lokasi Perumahan Citra 2 extension
2. Paket infil Citra 8, Lokasi Perumahan Citra 8 Cluster Aromansion
3. Paket Distribusi Daan Mogot, Lokasi Jl. Daan Mogot
4. Paket S006.7, Lokasi Jl. Mertilang 
5.  Paket S006.6, Lokasi Jl. Pendopo</t>
  </si>
  <si>
    <t>LOKASI TEMUAN
1. Jatinegara Kec. Cakung, Jakarta Timur</t>
  </si>
  <si>
    <t xml:space="preserve">Teguran Penerapan Aspek Keselamatan dan Kesehatan Kerja (“K3”) Proyek Greenfield Karian-Serpong Hilir </t>
  </si>
  <si>
    <t>LOKASI TEMUAN
1. Paket infil S006.8, Lokasi Jl. Bintaro permai 
2. Paket infil S006.6, Lokasi Jl. Graha raya 
3. Paket TMPSG03, Lokasi Jl. Damai 
4. Paket Distribusi Daan Mogot, Lokasi Jl. Daan Mogot</t>
  </si>
  <si>
    <t>Teguran Penerapan Aspek Keselamatan dan Kesehatan Kerja (“K3”) Proyek Greenfileld Trunkmain SPAM Buaran Hilir P7</t>
  </si>
  <si>
    <t xml:space="preserve">LOKASI TEMUAN
1. Paket P7 Sta 1.875, Lokasi Sakura Garden City Kec. Cipayung, Kota Jakarta Timur 
2.  Paket P7 Sta 2.400, Lokasi Jl komp. Bina Marga Kec. Cipayung, Kota Jakarta Timur </t>
  </si>
  <si>
    <t>Tanggapan atas Surat PT Air Bersih Jakarta No. ABJ/DIR/EKS/07.26/0795 perihal Penyampaian Laporan Penyelesaian Uji Komisioning Project Greenfield – SPAM Buaran 3 Hilir Program PC 161 EZ 3 dan PC 161 EZ 4.</t>
  </si>
  <si>
    <t>Tanggapan atas Surat PT Air Bersih Jakarta No. ABJ/DIR/EKS/04.26/0465 Tentang Penyampaian Informasi Proyek SPAM Jatiluhur Hilir – TMCL 10 Program Ciliwung dan Surat Elektronik ABJ perihal Justifikasi Teknis Modelling Proyek Infill SPAM Ciliwung.</t>
  </si>
  <si>
    <t>KPI memberikan persetujuan atas perubahan metode konstruksi, mekanisme pelaksanaan flushing beserta alternatifnya, serta hasil modeling hidrolis sebagai dasar pelaksanaan pekerjaan Proyek SPAM Jatiluhur Hilir – TMCL 10 Program Ciliwung.</t>
  </si>
  <si>
    <t xml:space="preserve">Permintaan Surat Pernyataan Keabsahan dan Kebenaran Bank Garansi pada Jaminan Pelaksanaan Tahap II dan Jaminan Pemeliharaan Tahun 2026 oleh Bank Penerbit 
</t>
  </si>
  <si>
    <t>ABJ diminta menyampaikan Surat Pernyataan Keabsahan dan Kebenaran atas dokumen Bank Garansi yang diterbitkan resmi oleh Bank Penerbit untuk memastikan keabsahan dokumen dan kelancaran proses administrasi.</t>
  </si>
  <si>
    <t>LOKASI TEMUAN
1. Paket S 011.3, pelaksana PT KJS (pemasangan pipa HDPE diameter 200 mm) lokasi Jl. Rawajati Timur Raya 
2. Paket TMCL 10, pelaksana PT DJA (pemasangan pipa HDPE diameter 300 mm), lokasi Jl. Rawajati Barat 1 
3. Paket TMCL 10, pelaksana PT DJA (pemasangan pipa HDPE diameter 300 mm), lokasi Jl. Rawajati Barat 2
4. Paket TMCL 11, pelaksana PT BDH (pemasangan pipa HDPE diameter 400 mm – metode HDD &amp; Manual Boring), lokasi Jl. Kalibata Timur Raya</t>
  </si>
  <si>
    <t>dari hasil Inspeksi terjadwal perawatan alat di IPA Buaran 
1, IPA Buaran 2, dan IPA Buaran 3 yang dilakukan tanggal 20 Mei 2026, Pamjaya menemukan 26 temuan, dan ABJ diminta menindaklanjuti dalam 14 hari kalender</t>
  </si>
  <si>
    <t>Tanggapan atas Surat PT Air Bersih Jakarta No. ABJ/DIR/EKS/07.26/0809 perihal Penyampaian Laporan Penyelesaian Uji Komisioning Project Greenfield – SPAM Buaran 3 Hilir Program PC 161 EZ 11</t>
  </si>
  <si>
    <t>ABJ diminta Menindaklanjuti permintaan Dinas Bina Marga paling lambat dalam waktu 7 hari kerja sejak dilakukan Rapat DBM tanggal 18 juni 2026 terkait perbaikan yang telah ditentukan, Pit Bekas Galian Pekerjaan Penempatan Jaringan Utilitas Yang Perlu Dilakukan Perbaikan di 
1. Wilayah Jakarta Utara (1 lokasi)
2. Kecamatan Pasar Rebo (20 Lokasi)
3. Kecamatan Cipayung  (24 Lokasi)
4. Kecamatan Kramat Jati (24 Lokasi)
5. Kecamatan Ciracas (5 Lokasi)
6. Kecamatan Kramatjati (28 Lokasi)
7. Kecamatan Pasar Rebo (20 Lokasi)
8. Kecamatan Ciracas (5 Lokasi)
9. Kecamatan Cipayung (28 Lokasi)</t>
  </si>
  <si>
    <t>Surat Suku Dinas Bina Marga Kota Administrasi Jakarta Timur terkait Konfirmasi penyelesaian perihal kerusakan jalan</t>
  </si>
  <si>
    <t>Hasil pemeriksaan atas dokumen tersebut dinyatakan LOLOS</t>
  </si>
  <si>
    <t>Tindak Lanjut Permohonan Izin Pemasangan Jaringan Pipa di wilayah PPK Kemayoran</t>
  </si>
  <si>
    <t xml:space="preserve">Surat teguran keterlambatan Laporan Bulanan KPI ke PAM JAYA
</t>
  </si>
  <si>
    <t>&lt; 157</t>
  </si>
  <si>
    <t>&lt; 158</t>
  </si>
  <si>
    <t>&lt; 159</t>
  </si>
  <si>
    <t>&lt; 160</t>
  </si>
  <si>
    <t>&lt; 161</t>
  </si>
  <si>
    <t>&lt; 162</t>
  </si>
  <si>
    <t>&lt; 163</t>
  </si>
  <si>
    <t>&lt; 164</t>
  </si>
  <si>
    <t>&lt; 165</t>
  </si>
  <si>
    <t>&lt; 166</t>
  </si>
  <si>
    <t>&lt; 167</t>
  </si>
  <si>
    <t>&lt; 168</t>
  </si>
  <si>
    <t>&lt; 169</t>
  </si>
  <si>
    <t>&lt; 170</t>
  </si>
  <si>
    <t>&lt; 171</t>
  </si>
  <si>
    <t>&lt; 172</t>
  </si>
  <si>
    <t>&lt; 173</t>
  </si>
  <si>
    <t>&lt; 174</t>
  </si>
  <si>
    <t>&lt; 175</t>
  </si>
  <si>
    <t>&lt; 176</t>
  </si>
  <si>
    <t>&lt; 177</t>
  </si>
  <si>
    <t>&lt; 178</t>
  </si>
  <si>
    <t>&lt; 179</t>
  </si>
  <si>
    <t>&lt; 180</t>
  </si>
  <si>
    <t>&lt; 181</t>
  </si>
  <si>
    <t>&lt; 182</t>
  </si>
  <si>
    <t>&lt; 183</t>
  </si>
  <si>
    <t>&lt; 184</t>
  </si>
  <si>
    <t>&lt; 185</t>
  </si>
  <si>
    <t>&lt; 186</t>
  </si>
  <si>
    <t>&lt; 187</t>
  </si>
  <si>
    <t>&lt; 188</t>
  </si>
  <si>
    <t>&lt; 189</t>
  </si>
  <si>
    <t>&lt; 190</t>
  </si>
  <si>
    <t>&lt; 191</t>
  </si>
  <si>
    <t>&lt; 192</t>
  </si>
  <si>
    <t>&lt; 193</t>
  </si>
  <si>
    <t>&lt; 194</t>
  </si>
  <si>
    <t>&lt; 195</t>
  </si>
  <si>
    <t>&lt; 196</t>
  </si>
  <si>
    <t>&lt; 197</t>
  </si>
  <si>
    <t>&lt; 198</t>
  </si>
  <si>
    <t>&lt; 199</t>
  </si>
  <si>
    <t>&lt; 200</t>
  </si>
  <si>
    <t>&lt; 201</t>
  </si>
  <si>
    <t>&lt; 202</t>
  </si>
  <si>
    <t>&lt; 203</t>
  </si>
  <si>
    <t>&lt; 204</t>
  </si>
  <si>
    <t>&lt; 205</t>
  </si>
  <si>
    <t>&lt; 206</t>
  </si>
  <si>
    <t>&lt; 207</t>
  </si>
  <si>
    <t>&lt; 208</t>
  </si>
  <si>
    <t>&lt; 209</t>
  </si>
  <si>
    <t>&lt; 210</t>
  </si>
  <si>
    <t>&lt; 211</t>
  </si>
  <si>
    <t>&lt; 212</t>
  </si>
  <si>
    <t>&lt; 213</t>
  </si>
  <si>
    <t>&lt; 214</t>
  </si>
  <si>
    <t>&lt; 215</t>
  </si>
  <si>
    <t>&lt; 216</t>
  </si>
  <si>
    <t>&lt; 217</t>
  </si>
  <si>
    <t>&lt; 218</t>
  </si>
  <si>
    <t>&lt; 219</t>
  </si>
  <si>
    <t>&lt; 220</t>
  </si>
  <si>
    <t>&lt; 221</t>
  </si>
  <si>
    <t>&lt; 222</t>
  </si>
  <si>
    <t>&lt; 223</t>
  </si>
  <si>
    <t>&lt; 224</t>
  </si>
  <si>
    <t>&lt; 225</t>
  </si>
  <si>
    <t>&lt; 226</t>
  </si>
  <si>
    <t>&lt; 227</t>
  </si>
  <si>
    <t>&lt; 228</t>
  </si>
  <si>
    <t>&lt; 229</t>
  </si>
  <si>
    <t>&lt; 230</t>
  </si>
  <si>
    <t>&lt; 231</t>
  </si>
  <si>
    <t>&lt; 232</t>
  </si>
  <si>
    <t>&lt; 233</t>
  </si>
  <si>
    <t>&lt; 234</t>
  </si>
  <si>
    <t>&lt; 235</t>
  </si>
  <si>
    <t>&lt; 236</t>
  </si>
  <si>
    <t>&lt; 237</t>
  </si>
  <si>
    <t>&lt; 238</t>
  </si>
  <si>
    <t>&lt; 239</t>
  </si>
  <si>
    <t>&lt; 240</t>
  </si>
  <si>
    <t>&lt; 241</t>
  </si>
  <si>
    <t>&lt; 242</t>
  </si>
  <si>
    <t>&lt; 243</t>
  </si>
  <si>
    <t>&lt; 244</t>
  </si>
  <si>
    <t>&lt; 245</t>
  </si>
  <si>
    <t>&lt; 246</t>
  </si>
  <si>
    <t>&lt; 247</t>
  </si>
  <si>
    <t>&lt; 248</t>
  </si>
  <si>
    <t>&lt; 249</t>
  </si>
  <si>
    <t>&lt; 250</t>
  </si>
  <si>
    <t>&lt; 251</t>
  </si>
  <si>
    <t>&lt; 252</t>
  </si>
  <si>
    <t>&lt; 253</t>
  </si>
  <si>
    <t>&lt; 254</t>
  </si>
  <si>
    <t>&lt; 255</t>
  </si>
  <si>
    <t>&lt; 256</t>
  </si>
  <si>
    <t>&lt; 257</t>
  </si>
  <si>
    <t>&lt; 258</t>
  </si>
  <si>
    <t>&lt; 259</t>
  </si>
  <si>
    <t>&lt; 260</t>
  </si>
  <si>
    <t>&lt; 261</t>
  </si>
  <si>
    <t>&lt; 262</t>
  </si>
  <si>
    <t>Compliance; PGO</t>
  </si>
  <si>
    <t>A. Levi; Lusian F</t>
  </si>
  <si>
    <t>Compliance; Legal</t>
  </si>
  <si>
    <t>A. Levi; Bahtera</t>
  </si>
  <si>
    <t>Level  1</t>
  </si>
  <si>
    <t>PAM JAYA mengingatkan beberapa Jaminan Pelaksanaan PT ABJ segera berakhir, meminta perpanjangan dan penyerahan dokumen asli Bank Garansi, serta penyediaan Jaminan Pelaksanaan Tahap II Tahun 2026 sesuai ketentuan perjanjian.</t>
  </si>
  <si>
    <t>Dibalas ABJ/DIR/EKS/06.26/0635</t>
  </si>
  <si>
    <t>Dibalas ABJ/DIR/EKS/07.26/0840</t>
  </si>
  <si>
    <t>Dibalas ABJ/DIR/EKS/07.26/0789</t>
  </si>
  <si>
    <t>Dibalas ABJ/DIR/EKS/07.26/0782</t>
  </si>
  <si>
    <t>Dibalas ABJ/DIR/EKS/07.26/0776</t>
  </si>
  <si>
    <t>Dibalas ABJ/DIR/EKS/07.26/0770</t>
  </si>
  <si>
    <t>Dibalas ABJ/DIR/EKS/06.26/0755</t>
  </si>
  <si>
    <t>Dibalas ABJ/DIR/EKS/06.26/0744 - ABJ/DIR/EKS/06.26/0751</t>
  </si>
  <si>
    <t>Dibalas ABJ/DIR/EKS/06.26/0727</t>
  </si>
  <si>
    <t>Dibalas ABJ/DIR/EKS/06.26/0726</t>
  </si>
  <si>
    <t>Dibalas ABJ/DIR/EKS/06.26/0721</t>
  </si>
  <si>
    <t>Dibalas ABJ26 0109, ABJ26 0110</t>
  </si>
  <si>
    <t>Dibalas ABJ/DIR/EKS/03.26/0227</t>
  </si>
  <si>
    <t>Dibalas ABJ/DIR/EKS/06.26/0640</t>
  </si>
  <si>
    <t>Dibalas ABJ/DIR/EKS/06.26/0641</t>
  </si>
  <si>
    <t>Dibalas ABJ/DIR/EKS/06.26/0668</t>
  </si>
  <si>
    <t>Dibalas ABJ/DIR/EKS/06.26/0685</t>
  </si>
  <si>
    <t>ABJ menyampaikan lap audited K1 2026 pada ABJ/DIR/EKS/04.26/0482</t>
  </si>
  <si>
    <t>Dibalas ABJ/DIR/EKS/06.26/0669</t>
  </si>
  <si>
    <t>Compliance; PGO; QMS</t>
  </si>
  <si>
    <t>A. Levi; Lusian F; Sri H</t>
  </si>
  <si>
    <t>PMO/PGO-Suci/Lusian F</t>
  </si>
  <si>
    <t>Compliance; PGO; QMS-A. Levi; Lusian F; Sri H</t>
  </si>
  <si>
    <t>Planning-Aji S</t>
  </si>
  <si>
    <t>Compliance-A. Levi</t>
  </si>
  <si>
    <t>PMO Infill-Topan</t>
  </si>
  <si>
    <t>Permit-Rudy</t>
  </si>
  <si>
    <t>PMO TM-Puji R</t>
  </si>
  <si>
    <t>PMO Infill/PMO TM-Suci/Jusman</t>
  </si>
  <si>
    <t>Compliance; PGO-A. Levi; Lusian F</t>
  </si>
  <si>
    <t>PMO Infill-Yodi</t>
  </si>
  <si>
    <t>HSE-Suhendro</t>
  </si>
  <si>
    <t>Produksi-Wahdi P</t>
  </si>
  <si>
    <t>PMO Infill-Suci</t>
  </si>
  <si>
    <t>Produksi-Wahyudian</t>
  </si>
  <si>
    <t>Compliance; PGO; Legal
A. Levi; Lusian F; Bahtera</t>
  </si>
  <si>
    <t>HSE-Irsan/Suhendro</t>
  </si>
  <si>
    <t>Compliance; Legal
A. Levi; Bahtera</t>
  </si>
  <si>
    <t>HSE - Suhendro</t>
  </si>
  <si>
    <t>Reminder Surat Masuk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</si>
</sst>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1" formatCode="_-* #,##0_-;\-* #,##0_-;_-* &quot;-&quot;_-;_-@_-"/>
  </numFmts>
  <fonts count="24" x14ac:knownFonts="1">
    <font>
      <sz val="11"/>
      <color theme="1"/>
      <name val="Calibri"/>
      <family val="2"/>
      <scheme val="minor"/>
    </font>
    <font>
      <i/>
      <sz val="11"/>
      <color theme="1"/>
      <name val="Calibri"/>
      <family val="2"/>
      <scheme val="minor"/>
    </font>
    <font>
      <b/>
      <sz val="11"/>
      <color theme="1"/>
      <name val="Calibri"/>
      <family val="2"/>
      <scheme val="minor"/>
    </font>
    <font>
      <sz val="11"/>
      <color rgb="FF000000"/>
      <name val="Calibri"/>
      <family val="2"/>
      <scheme val="minor"/>
    </font>
    <font>
      <i/>
      <sz val="11"/>
      <color rgb="FF000000"/>
      <name val="Calibri"/>
      <family val="2"/>
      <scheme val="minor"/>
    </font>
    <font>
      <b/>
      <sz val="11"/>
      <color rgb="FF000000"/>
      <name val="Calibri"/>
      <family val="2"/>
      <scheme val="minor"/>
    </font>
    <font>
      <sz val="11"/>
      <color rgb="FFFF0000"/>
      <name val="Calibri"/>
      <family val="2"/>
      <scheme val="minor"/>
    </font>
    <font>
      <sz val="11"/>
      <name val="Calibri"/>
      <family val="2"/>
      <scheme val="minor"/>
    </font>
    <font>
      <sz val="11"/>
      <color theme="1"/>
      <name val="Calibri"/>
      <family val="2"/>
      <scheme val="minor"/>
    </font>
    <font>
      <sz val="8"/>
      <name val="Calibri"/>
      <family val="2"/>
      <scheme val="minor"/>
    </font>
    <font>
      <sz val="11"/>
      <color theme="1"/>
      <name val="Lucida Sans"/>
      <family val="2"/>
    </font>
    <font>
      <b/>
      <sz val="11"/>
      <color theme="1"/>
      <name val="Lucida Sans"/>
      <family val="2"/>
    </font>
    <font>
      <sz val="11"/>
      <name val="Lucida Sans"/>
      <family val="2"/>
    </font>
    <font>
      <sz val="11"/>
      <color theme="1"/>
      <name val="Wingdings"/>
      <charset val="2"/>
    </font>
    <font>
      <b/>
      <sz val="11"/>
      <color theme="0"/>
      <name val="Poppins"/>
    </font>
    <font>
      <sz val="11"/>
      <color theme="1"/>
      <name val="Poppins"/>
    </font>
    <font>
      <b/>
      <sz val="10"/>
      <color theme="0"/>
      <name val="Poppins"/>
    </font>
    <font>
      <sz val="10"/>
      <color theme="1"/>
      <name val="Poppins"/>
    </font>
    <font>
      <sz val="11"/>
      <color theme="0"/>
      <name val="Poppins"/>
    </font>
    <font>
      <sz val="10"/>
      <color theme="0"/>
      <name val="Poppins"/>
    </font>
    <font>
      <b/>
      <sz val="10"/>
      <color theme="1"/>
      <name val="Poppins"/>
    </font>
    <font>
      <b/>
      <sz val="20"/>
      <color theme="0"/>
      <name val="Poppins"/>
    </font>
    <font>
      <b/>
      <i/>
      <sz val="10"/>
      <color theme="1"/>
      <name val="Poppins"/>
    </font>
    <font>
      <sz val="11"/>
      <name val="Poppins"/>
    </font>
  </fonts>
  <fills count="12">
    <fill>
      <patternFill patternType="none"/>
    </fill>
    <fill>
      <patternFill patternType="gray125"/>
    </fill>
    <fill>
      <patternFill patternType="solid">
        <fgColor theme="4" tint="0.59999389629810485"/>
        <bgColor indexed="64"/>
      </patternFill>
    </fill>
    <fill>
      <patternFill patternType="solid">
        <fgColor theme="4" tint="0.79998168889431442"/>
        <bgColor indexed="64"/>
      </patternFill>
    </fill>
    <fill>
      <patternFill patternType="solid">
        <fgColor rgb="FFFFFF00"/>
        <bgColor indexed="64"/>
      </patternFill>
    </fill>
    <fill>
      <patternFill patternType="solid">
        <fgColor theme="0"/>
        <bgColor indexed="64"/>
      </patternFill>
    </fill>
    <fill>
      <patternFill patternType="solid">
        <fgColor rgb="FFFF0000"/>
        <bgColor indexed="64"/>
      </patternFill>
    </fill>
    <fill>
      <patternFill patternType="solid">
        <fgColor theme="9" tint="0.39997558519241921"/>
        <bgColor indexed="64"/>
      </patternFill>
    </fill>
    <fill>
      <patternFill patternType="solid">
        <fgColor theme="4" tint="-0.249977111117893"/>
        <bgColor indexed="64"/>
      </patternFill>
    </fill>
    <fill>
      <patternFill patternType="solid">
        <fgColor rgb="FFC00000"/>
        <bgColor indexed="64"/>
      </patternFill>
    </fill>
    <fill>
      <patternFill patternType="solid">
        <fgColor rgb="FF002060"/>
        <bgColor indexed="64"/>
      </patternFill>
    </fill>
    <fill>
      <patternFill patternType="solid">
        <fgColor theme="9" tint="-0.249977111117893"/>
        <bgColor indexed="64"/>
      </patternFill>
    </fill>
  </fills>
  <borders count="40">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theme="2"/>
      </left>
      <right style="thin">
        <color theme="2"/>
      </right>
      <top style="thin">
        <color theme="2"/>
      </top>
      <bottom style="thin">
        <color theme="2"/>
      </bottom>
      <diagonal/>
    </border>
    <border>
      <left/>
      <right/>
      <top/>
      <bottom style="thin">
        <color theme="2"/>
      </bottom>
      <diagonal/>
    </border>
    <border>
      <left style="thin">
        <color theme="2"/>
      </left>
      <right style="thin">
        <color theme="2"/>
      </right>
      <top/>
      <bottom style="thin">
        <color theme="2"/>
      </bottom>
      <diagonal/>
    </border>
    <border>
      <left/>
      <right style="thin">
        <color theme="2"/>
      </right>
      <top style="thin">
        <color theme="2"/>
      </top>
      <bottom style="thin">
        <color theme="2"/>
      </bottom>
      <diagonal/>
    </border>
    <border>
      <left/>
      <right style="thin">
        <color theme="2"/>
      </right>
      <top/>
      <bottom style="thin">
        <color theme="2"/>
      </bottom>
      <diagonal/>
    </border>
    <border>
      <left style="thin">
        <color theme="2"/>
      </left>
      <right/>
      <top/>
      <bottom style="thin">
        <color theme="2"/>
      </bottom>
      <diagonal/>
    </border>
    <border>
      <left/>
      <right/>
      <top/>
      <bottom style="thin">
        <color theme="2" tint="-9.9978637043366805E-2"/>
      </bottom>
      <diagonal/>
    </border>
    <border>
      <left/>
      <right/>
      <top style="thin">
        <color theme="2" tint="-9.9978637043366805E-2"/>
      </top>
      <bottom style="thin">
        <color theme="2" tint="-9.9978637043366805E-2"/>
      </bottom>
      <diagonal/>
    </border>
    <border>
      <left style="thin">
        <color theme="2" tint="-9.9978637043366805E-2"/>
      </left>
      <right/>
      <top/>
      <bottom style="thin">
        <color theme="2" tint="-9.9978637043366805E-2"/>
      </bottom>
      <diagonal/>
    </border>
    <border>
      <left/>
      <right/>
      <top/>
      <bottom style="thin">
        <color theme="4"/>
      </bottom>
      <diagonal/>
    </border>
    <border>
      <left style="thin">
        <color theme="2"/>
      </left>
      <right style="thin">
        <color theme="2"/>
      </right>
      <top style="thin">
        <color theme="4"/>
      </top>
      <bottom style="thin">
        <color theme="4"/>
      </bottom>
      <diagonal/>
    </border>
    <border>
      <left style="thin">
        <color indexed="64"/>
      </left>
      <right style="thin">
        <color theme="2"/>
      </right>
      <top style="thin">
        <color theme="4"/>
      </top>
      <bottom style="thin">
        <color theme="4"/>
      </bottom>
      <diagonal/>
    </border>
    <border>
      <left style="thin">
        <color theme="2"/>
      </left>
      <right style="thin">
        <color indexed="64"/>
      </right>
      <top style="thin">
        <color theme="4"/>
      </top>
      <bottom style="thin">
        <color theme="4"/>
      </bottom>
      <diagonal/>
    </border>
    <border>
      <left style="thin">
        <color indexed="64"/>
      </left>
      <right style="thin">
        <color theme="2"/>
      </right>
      <top/>
      <bottom style="thin">
        <color theme="4"/>
      </bottom>
      <diagonal/>
    </border>
    <border>
      <left style="thin">
        <color theme="2"/>
      </left>
      <right style="thin">
        <color theme="2"/>
      </right>
      <top/>
      <bottom style="thin">
        <color theme="4"/>
      </bottom>
      <diagonal/>
    </border>
    <border>
      <left style="thin">
        <color theme="2"/>
      </left>
      <right style="thin">
        <color theme="4"/>
      </right>
      <top style="thin">
        <color theme="4"/>
      </top>
      <bottom style="thin">
        <color theme="4"/>
      </bottom>
      <diagonal/>
    </border>
    <border>
      <left/>
      <right/>
      <top style="thin">
        <color theme="4"/>
      </top>
      <bottom/>
      <diagonal/>
    </border>
    <border>
      <left/>
      <right/>
      <top style="thin">
        <color theme="4"/>
      </top>
      <bottom style="thin">
        <color theme="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theme="0" tint="-4.9989318521683403E-2"/>
      </right>
      <top style="medium">
        <color indexed="64"/>
      </top>
      <bottom style="medium">
        <color indexed="64"/>
      </bottom>
      <diagonal/>
    </border>
    <border>
      <left style="thin">
        <color theme="0" tint="-4.9989318521683403E-2"/>
      </left>
      <right style="thin">
        <color theme="0" tint="-4.9989318521683403E-2"/>
      </right>
      <top style="medium">
        <color indexed="64"/>
      </top>
      <bottom style="medium">
        <color indexed="64"/>
      </bottom>
      <diagonal/>
    </border>
    <border>
      <left style="thin">
        <color theme="0" tint="-4.9989318521683403E-2"/>
      </left>
      <right style="medium">
        <color indexed="64"/>
      </right>
      <top style="medium">
        <color indexed="64"/>
      </top>
      <bottom style="medium">
        <color indexed="64"/>
      </bottom>
      <diagonal/>
    </border>
    <border>
      <left style="thin">
        <color theme="0" tint="-4.9989318521683403E-2"/>
      </left>
      <right style="thin">
        <color theme="0" tint="-4.9989318521683403E-2"/>
      </right>
      <top style="medium">
        <color indexed="64"/>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theme="0" tint="-4.9989318521683403E-2"/>
      </left>
      <right/>
      <top style="medium">
        <color indexed="64"/>
      </top>
      <bottom/>
      <diagonal/>
    </border>
    <border>
      <left style="medium">
        <color indexed="64"/>
      </left>
      <right/>
      <top style="medium">
        <color indexed="64"/>
      </top>
      <bottom style="medium">
        <color indexed="64"/>
      </bottom>
      <diagonal/>
    </border>
    <border>
      <left style="thin">
        <color indexed="64"/>
      </left>
      <right/>
      <top/>
      <bottom style="thin">
        <color indexed="64"/>
      </bottom>
      <diagonal/>
    </border>
    <border>
      <left style="thin">
        <color indexed="64"/>
      </left>
      <right/>
      <top style="thin">
        <color indexed="64"/>
      </top>
      <bottom/>
      <diagonal/>
    </border>
    <border>
      <left/>
      <right style="thin">
        <color theme="0" tint="-4.9989318521683403E-2"/>
      </right>
      <top style="medium">
        <color indexed="64"/>
      </top>
      <bottom style="medium">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s>
  <cellStyleXfs count="2">
    <xf numFmtId="0" fontId="0" fillId="0" borderId="0"/>
    <xf numFmtId="41" fontId="8" fillId="0" borderId="0" applyFont="0" applyFill="0" applyBorder="0" applyAlignment="0" applyProtection="0"/>
  </cellStyleXfs>
  <cellXfs count="315">
    <xf numFmtId="0" fontId="0" fillId="0" borderId="0" xfId="0"/>
    <xf numFmtId="0" fontId="0" fillId="0" borderId="0" xfId="0" applyAlignment="1">
      <alignment vertical="top" wrapText="1"/>
    </xf>
    <xf numFmtId="0" fontId="0" fillId="0" borderId="0" xfId="0" applyAlignment="1">
      <alignment vertical="top"/>
    </xf>
    <xf numFmtId="14" fontId="0" fillId="0" borderId="0" xfId="0" applyNumberFormat="1" applyAlignment="1">
      <alignment horizontal="left" vertical="top"/>
    </xf>
    <xf numFmtId="0" fontId="0" fillId="0" borderId="0" xfId="0" applyAlignment="1">
      <alignment horizontal="center" vertical="top"/>
    </xf>
    <xf numFmtId="0" fontId="0" fillId="0" borderId="0" xfId="0" applyAlignment="1">
      <alignment horizontal="left" vertical="top"/>
    </xf>
    <xf numFmtId="0" fontId="1" fillId="0" borderId="0" xfId="0" applyFont="1" applyAlignment="1">
      <alignment vertical="top" wrapText="1"/>
    </xf>
    <xf numFmtId="14" fontId="0" fillId="0" borderId="0" xfId="0" applyNumberFormat="1" applyAlignment="1">
      <alignment vertical="top"/>
    </xf>
    <xf numFmtId="14" fontId="0" fillId="0" borderId="0" xfId="0" applyNumberFormat="1" applyAlignment="1">
      <alignment horizontal="center" vertical="top" wrapText="1"/>
    </xf>
    <xf numFmtId="0" fontId="0" fillId="0" borderId="0" xfId="0" applyAlignment="1">
      <alignment horizontal="center" vertical="top" wrapText="1"/>
    </xf>
    <xf numFmtId="0" fontId="0" fillId="0" borderId="0" xfId="0" applyAlignment="1">
      <alignment horizontal="left" vertical="top" wrapText="1"/>
    </xf>
    <xf numFmtId="0" fontId="0" fillId="0" borderId="0" xfId="0" quotePrefix="1" applyAlignment="1">
      <alignment vertical="top" wrapText="1"/>
    </xf>
    <xf numFmtId="0" fontId="2" fillId="2" borderId="1" xfId="0" applyFont="1" applyFill="1" applyBorder="1" applyAlignment="1">
      <alignment horizontal="center" vertical="top"/>
    </xf>
    <xf numFmtId="0" fontId="2" fillId="2" borderId="1" xfId="0" applyFont="1" applyFill="1" applyBorder="1" applyAlignment="1">
      <alignment horizontal="center" vertical="top" wrapText="1"/>
    </xf>
    <xf numFmtId="0" fontId="2" fillId="2" borderId="1" xfId="0" applyFont="1" applyFill="1" applyBorder="1" applyAlignment="1">
      <alignment horizontal="center"/>
    </xf>
    <xf numFmtId="0" fontId="2" fillId="0" borderId="0" xfId="0" applyFont="1"/>
    <xf numFmtId="15" fontId="0" fillId="0" borderId="0" xfId="0" applyNumberFormat="1" applyAlignment="1">
      <alignment horizontal="center" vertical="top" wrapText="1"/>
    </xf>
    <xf numFmtId="0" fontId="0" fillId="0" borderId="0" xfId="0" applyAlignment="1">
      <alignment vertical="center"/>
    </xf>
    <xf numFmtId="0" fontId="3" fillId="0" borderId="0" xfId="0" applyFont="1"/>
    <xf numFmtId="0" fontId="3" fillId="0" borderId="0" xfId="0" applyFont="1" applyAlignment="1">
      <alignment vertical="top"/>
    </xf>
    <xf numFmtId="0" fontId="3" fillId="0" borderId="0" xfId="0" applyFont="1" applyAlignment="1">
      <alignment vertical="center"/>
    </xf>
    <xf numFmtId="16" fontId="0" fillId="0" borderId="0" xfId="0" applyNumberFormat="1" applyAlignment="1">
      <alignment horizontal="center" vertical="top" wrapText="1"/>
    </xf>
    <xf numFmtId="0" fontId="2" fillId="0" borderId="0" xfId="0" applyFont="1" applyAlignment="1">
      <alignment vertical="top" wrapText="1"/>
    </xf>
    <xf numFmtId="16" fontId="0" fillId="0" borderId="0" xfId="0" applyNumberFormat="1" applyAlignment="1">
      <alignment vertical="top"/>
    </xf>
    <xf numFmtId="0" fontId="3" fillId="0" borderId="0" xfId="0" applyFont="1" applyAlignment="1">
      <alignment wrapText="1"/>
    </xf>
    <xf numFmtId="0" fontId="2" fillId="2" borderId="0" xfId="0" applyFont="1" applyFill="1" applyAlignment="1">
      <alignment horizontal="center" vertical="top"/>
    </xf>
    <xf numFmtId="0" fontId="2" fillId="2" borderId="0" xfId="0" applyFont="1" applyFill="1" applyAlignment="1">
      <alignment horizontal="center" vertical="top" wrapText="1"/>
    </xf>
    <xf numFmtId="0" fontId="2" fillId="2" borderId="0" xfId="0" applyFont="1" applyFill="1" applyAlignment="1">
      <alignment horizontal="center"/>
    </xf>
    <xf numFmtId="0" fontId="0" fillId="0" borderId="0" xfId="0" quotePrefix="1" applyAlignment="1">
      <alignment horizontal="center" vertical="center"/>
    </xf>
    <xf numFmtId="0" fontId="0" fillId="0" borderId="0" xfId="0" applyAlignment="1">
      <alignment horizontal="center" vertical="center"/>
    </xf>
    <xf numFmtId="14" fontId="0" fillId="0" borderId="0" xfId="0" applyNumberFormat="1" applyAlignment="1">
      <alignment horizontal="center" vertical="center"/>
    </xf>
    <xf numFmtId="0" fontId="0" fillId="0" borderId="0" xfId="0" quotePrefix="1" applyAlignment="1">
      <alignment horizontal="center" vertical="top"/>
    </xf>
    <xf numFmtId="14" fontId="0" fillId="0" borderId="0" xfId="0" applyNumberFormat="1" applyAlignment="1">
      <alignment horizontal="center" vertical="center" wrapText="1"/>
    </xf>
    <xf numFmtId="0" fontId="0" fillId="0" borderId="0" xfId="0" applyAlignment="1">
      <alignment horizontal="center" vertical="center" wrapText="1"/>
    </xf>
    <xf numFmtId="0" fontId="2" fillId="2" borderId="0" xfId="0" applyFont="1" applyFill="1" applyAlignment="1">
      <alignment horizontal="center" vertical="center" wrapText="1"/>
    </xf>
    <xf numFmtId="0" fontId="6" fillId="0" borderId="0" xfId="0" applyFont="1"/>
    <xf numFmtId="0" fontId="7" fillId="0" borderId="0" xfId="0" applyFont="1" applyAlignment="1">
      <alignment horizontal="center" vertical="top"/>
    </xf>
    <xf numFmtId="0" fontId="7" fillId="0" borderId="0" xfId="0" applyFont="1" applyAlignment="1">
      <alignment vertical="top"/>
    </xf>
    <xf numFmtId="14" fontId="7" fillId="0" borderId="0" xfId="0" applyNumberFormat="1" applyFont="1" applyAlignment="1">
      <alignment horizontal="left" vertical="top"/>
    </xf>
    <xf numFmtId="0" fontId="7" fillId="0" borderId="0" xfId="0" applyFont="1" applyAlignment="1">
      <alignment horizontal="center" vertical="top" wrapText="1"/>
    </xf>
    <xf numFmtId="0" fontId="7" fillId="0" borderId="0" xfId="0" applyFont="1" applyAlignment="1">
      <alignment vertical="top" wrapText="1"/>
    </xf>
    <xf numFmtId="0" fontId="7" fillId="0" borderId="0" xfId="0" applyFont="1" applyAlignment="1">
      <alignment horizontal="left" vertical="top"/>
    </xf>
    <xf numFmtId="0" fontId="7" fillId="0" borderId="0" xfId="0" quotePrefix="1" applyFont="1" applyAlignment="1">
      <alignment horizontal="center" vertical="center"/>
    </xf>
    <xf numFmtId="0" fontId="7" fillId="0" borderId="0" xfId="0" applyFont="1"/>
    <xf numFmtId="0" fontId="0" fillId="0" borderId="3" xfId="0" applyBorder="1" applyAlignment="1">
      <alignment vertical="top" wrapText="1"/>
    </xf>
    <xf numFmtId="0" fontId="0" fillId="0" borderId="3" xfId="0" quotePrefix="1" applyBorder="1" applyAlignment="1">
      <alignment vertical="top" wrapText="1"/>
    </xf>
    <xf numFmtId="0" fontId="0" fillId="0" borderId="3" xfId="0" quotePrefix="1" applyBorder="1" applyAlignment="1">
      <alignment wrapText="1"/>
    </xf>
    <xf numFmtId="0" fontId="2" fillId="2" borderId="0" xfId="0" applyFont="1" applyFill="1" applyAlignment="1">
      <alignment vertical="top" wrapText="1"/>
    </xf>
    <xf numFmtId="0" fontId="2" fillId="2" borderId="2" xfId="0" applyFont="1" applyFill="1" applyBorder="1" applyAlignment="1">
      <alignment vertical="top" wrapText="1"/>
    </xf>
    <xf numFmtId="41" fontId="0" fillId="0" borderId="0" xfId="1" applyFont="1"/>
    <xf numFmtId="0" fontId="2" fillId="2" borderId="2" xfId="0" applyFont="1" applyFill="1" applyBorder="1" applyAlignment="1">
      <alignment horizontal="center" vertical="top"/>
    </xf>
    <xf numFmtId="0" fontId="10" fillId="0" borderId="0" xfId="0" applyFont="1" applyAlignment="1">
      <alignment horizontal="center" vertical="top"/>
    </xf>
    <xf numFmtId="0" fontId="10" fillId="0" borderId="0" xfId="0" applyFont="1" applyAlignment="1">
      <alignment horizontal="left" vertical="top" wrapText="1"/>
    </xf>
    <xf numFmtId="0" fontId="10" fillId="0" borderId="0" xfId="0" applyFont="1" applyAlignment="1">
      <alignment horizontal="center" vertical="top" wrapText="1"/>
    </xf>
    <xf numFmtId="0" fontId="10" fillId="0" borderId="0" xfId="0" applyFont="1" applyAlignment="1">
      <alignment vertical="top" wrapText="1"/>
    </xf>
    <xf numFmtId="0" fontId="10" fillId="0" borderId="0" xfId="0" applyFont="1" applyAlignment="1">
      <alignment vertical="top"/>
    </xf>
    <xf numFmtId="14" fontId="10" fillId="0" borderId="0" xfId="0" applyNumberFormat="1" applyFont="1" applyAlignment="1">
      <alignment horizontal="center" vertical="top"/>
    </xf>
    <xf numFmtId="14" fontId="10" fillId="0" borderId="0" xfId="0" applyNumberFormat="1" applyFont="1" applyAlignment="1">
      <alignment vertical="top"/>
    </xf>
    <xf numFmtId="0" fontId="10" fillId="0" borderId="0" xfId="0" applyFont="1" applyAlignment="1">
      <alignment vertical="center" wrapText="1"/>
    </xf>
    <xf numFmtId="0" fontId="10" fillId="0" borderId="0" xfId="0" applyFont="1" applyAlignment="1">
      <alignment horizontal="center" vertical="center" wrapText="1"/>
    </xf>
    <xf numFmtId="0" fontId="10" fillId="0" borderId="0" xfId="0" applyFont="1" applyAlignment="1">
      <alignment horizontal="left" vertical="center" wrapText="1"/>
    </xf>
    <xf numFmtId="14" fontId="10" fillId="0" borderId="0" xfId="0" applyNumberFormat="1" applyFont="1" applyAlignment="1">
      <alignment horizontal="left" vertical="center"/>
    </xf>
    <xf numFmtId="0" fontId="12" fillId="0" borderId="0" xfId="0" applyFont="1" applyAlignment="1">
      <alignment horizontal="left" vertical="center" wrapText="1"/>
    </xf>
    <xf numFmtId="0" fontId="11" fillId="2" borderId="1" xfId="0" applyFont="1" applyFill="1" applyBorder="1" applyAlignment="1">
      <alignment horizontal="center" vertical="center" wrapText="1"/>
    </xf>
    <xf numFmtId="0" fontId="0" fillId="0" borderId="0" xfId="0" applyAlignment="1">
      <alignment vertical="center" wrapText="1"/>
    </xf>
    <xf numFmtId="0" fontId="11" fillId="2" borderId="1" xfId="0" applyFont="1" applyFill="1" applyBorder="1" applyAlignment="1">
      <alignment horizontal="center" vertical="center"/>
    </xf>
    <xf numFmtId="0" fontId="10" fillId="0" borderId="0" xfId="0" applyFont="1" applyAlignment="1">
      <alignment vertical="center"/>
    </xf>
    <xf numFmtId="0" fontId="10" fillId="5" borderId="0" xfId="0" applyFont="1" applyFill="1" applyAlignment="1">
      <alignment vertical="center"/>
    </xf>
    <xf numFmtId="0" fontId="10" fillId="0" borderId="9" xfId="0" applyFont="1" applyBorder="1" applyAlignment="1">
      <alignment vertical="center"/>
    </xf>
    <xf numFmtId="0" fontId="10" fillId="5" borderId="9" xfId="0" applyFont="1" applyFill="1" applyBorder="1" applyAlignment="1">
      <alignment vertical="center"/>
    </xf>
    <xf numFmtId="0" fontId="10" fillId="5" borderId="10" xfId="0" applyFont="1" applyFill="1" applyBorder="1" applyAlignment="1">
      <alignment vertical="center"/>
    </xf>
    <xf numFmtId="0" fontId="10" fillId="0" borderId="10" xfId="0" applyFont="1" applyBorder="1" applyAlignment="1">
      <alignment vertical="center"/>
    </xf>
    <xf numFmtId="0" fontId="10" fillId="5" borderId="11" xfId="0" applyFont="1" applyFill="1" applyBorder="1" applyAlignment="1">
      <alignment vertical="center"/>
    </xf>
    <xf numFmtId="0" fontId="11" fillId="2" borderId="2" xfId="0" applyFont="1" applyFill="1" applyBorder="1" applyAlignment="1">
      <alignment horizontal="center" vertical="center" wrapText="1"/>
    </xf>
    <xf numFmtId="0" fontId="11" fillId="2" borderId="0" xfId="0" applyFont="1" applyFill="1" applyAlignment="1">
      <alignment horizontal="center" vertical="center" wrapText="1"/>
    </xf>
    <xf numFmtId="0" fontId="11" fillId="2" borderId="0" xfId="0" applyFont="1" applyFill="1" applyAlignment="1">
      <alignment horizontal="center" vertical="center"/>
    </xf>
    <xf numFmtId="0" fontId="11" fillId="2" borderId="0" xfId="0" applyFont="1" applyFill="1" applyAlignment="1">
      <alignment vertical="center"/>
    </xf>
    <xf numFmtId="0" fontId="10" fillId="0" borderId="0" xfId="0" applyFont="1" applyAlignment="1">
      <alignment horizontal="center" vertical="center"/>
    </xf>
    <xf numFmtId="0" fontId="10" fillId="0" borderId="0" xfId="0" applyFont="1" applyAlignment="1">
      <alignment horizontal="left" vertical="center"/>
    </xf>
    <xf numFmtId="0" fontId="10" fillId="0" borderId="0" xfId="0" quotePrefix="1" applyFont="1" applyAlignment="1">
      <alignment horizontal="center" vertical="center"/>
    </xf>
    <xf numFmtId="41" fontId="10" fillId="0" borderId="0" xfId="1" applyFont="1" applyAlignment="1">
      <alignment vertical="center"/>
    </xf>
    <xf numFmtId="0" fontId="2" fillId="2" borderId="0" xfId="0" applyFont="1" applyFill="1" applyAlignment="1">
      <alignment horizontal="center" vertical="center"/>
    </xf>
    <xf numFmtId="14" fontId="10" fillId="0" borderId="12" xfId="0" applyNumberFormat="1" applyFont="1" applyBorder="1" applyAlignment="1">
      <alignment horizontal="left" vertical="center"/>
    </xf>
    <xf numFmtId="0" fontId="10" fillId="0" borderId="12" xfId="0" applyFont="1" applyBorder="1" applyAlignment="1">
      <alignment vertical="center"/>
    </xf>
    <xf numFmtId="0" fontId="10" fillId="0" borderId="12" xfId="0" applyFont="1" applyBorder="1" applyAlignment="1">
      <alignment vertical="center" wrapText="1"/>
    </xf>
    <xf numFmtId="0" fontId="10" fillId="0" borderId="13" xfId="0" applyFont="1" applyBorder="1" applyAlignment="1">
      <alignment vertical="center" wrapText="1"/>
    </xf>
    <xf numFmtId="14" fontId="10" fillId="0" borderId="14" xfId="0" applyNumberFormat="1" applyFont="1" applyBorder="1" applyAlignment="1">
      <alignment horizontal="left" vertical="center"/>
    </xf>
    <xf numFmtId="0" fontId="10" fillId="0" borderId="15" xfId="0" applyFont="1" applyBorder="1" applyAlignment="1">
      <alignment vertical="center"/>
    </xf>
    <xf numFmtId="0" fontId="10" fillId="5" borderId="13" xfId="0" applyFont="1" applyFill="1" applyBorder="1" applyAlignment="1">
      <alignment vertical="center" wrapText="1"/>
    </xf>
    <xf numFmtId="14" fontId="10" fillId="5" borderId="16" xfId="0" applyNumberFormat="1" applyFont="1" applyFill="1" applyBorder="1" applyAlignment="1">
      <alignment horizontal="left" vertical="center"/>
    </xf>
    <xf numFmtId="14" fontId="10" fillId="5" borderId="14" xfId="0" applyNumberFormat="1" applyFont="1" applyFill="1" applyBorder="1" applyAlignment="1">
      <alignment horizontal="left" vertical="center"/>
    </xf>
    <xf numFmtId="0" fontId="10" fillId="5" borderId="15" xfId="0" applyFont="1" applyFill="1" applyBorder="1" applyAlignment="1">
      <alignment vertical="center"/>
    </xf>
    <xf numFmtId="0" fontId="10" fillId="0" borderId="13" xfId="0" applyFont="1" applyBorder="1" applyAlignment="1">
      <alignment vertical="center"/>
    </xf>
    <xf numFmtId="0" fontId="10" fillId="5" borderId="17" xfId="0" applyFont="1" applyFill="1" applyBorder="1" applyAlignment="1">
      <alignment vertical="center"/>
    </xf>
    <xf numFmtId="0" fontId="10" fillId="5" borderId="13" xfId="0" applyFont="1" applyFill="1" applyBorder="1" applyAlignment="1">
      <alignment vertical="center"/>
    </xf>
    <xf numFmtId="0" fontId="10" fillId="0" borderId="17" xfId="0" applyFont="1" applyBorder="1" applyAlignment="1">
      <alignment vertical="center"/>
    </xf>
    <xf numFmtId="0" fontId="10" fillId="0" borderId="18" xfId="0" applyFont="1" applyBorder="1" applyAlignment="1">
      <alignment vertical="center" wrapText="1"/>
    </xf>
    <xf numFmtId="0" fontId="10" fillId="5" borderId="18" xfId="0" applyFont="1" applyFill="1" applyBorder="1" applyAlignment="1">
      <alignment vertical="center" wrapText="1"/>
    </xf>
    <xf numFmtId="0" fontId="13" fillId="0" borderId="0" xfId="0" applyFont="1" applyAlignment="1">
      <alignment vertical="center"/>
    </xf>
    <xf numFmtId="0" fontId="13" fillId="4" borderId="0" xfId="0" applyFont="1" applyFill="1" applyAlignment="1">
      <alignment vertical="center"/>
    </xf>
    <xf numFmtId="0" fontId="2" fillId="2" borderId="1" xfId="0" applyFont="1" applyFill="1" applyBorder="1" applyAlignment="1">
      <alignment horizontal="center" vertical="center"/>
    </xf>
    <xf numFmtId="0" fontId="2" fillId="2" borderId="1" xfId="0" applyFont="1" applyFill="1" applyBorder="1" applyAlignment="1">
      <alignment horizontal="center" vertical="center" wrapText="1"/>
    </xf>
    <xf numFmtId="0" fontId="10" fillId="5" borderId="0" xfId="0" applyFont="1" applyFill="1" applyAlignment="1">
      <alignment vertical="center" wrapText="1"/>
    </xf>
    <xf numFmtId="0" fontId="10" fillId="0" borderId="0" xfId="0" applyFont="1"/>
    <xf numFmtId="0" fontId="10" fillId="0" borderId="4" xfId="0" applyFont="1" applyBorder="1" applyAlignment="1">
      <alignment vertical="center"/>
    </xf>
    <xf numFmtId="0" fontId="10" fillId="5" borderId="7" xfId="0" applyFont="1" applyFill="1" applyBorder="1" applyAlignment="1">
      <alignment vertical="center"/>
    </xf>
    <xf numFmtId="0" fontId="10" fillId="5" borderId="6" xfId="0" applyFont="1" applyFill="1" applyBorder="1" applyAlignment="1">
      <alignment vertical="center"/>
    </xf>
    <xf numFmtId="0" fontId="10" fillId="0" borderId="19" xfId="0" applyFont="1" applyBorder="1" applyAlignment="1">
      <alignment vertical="top" wrapText="1"/>
    </xf>
    <xf numFmtId="0" fontId="10" fillId="0" borderId="19" xfId="0" applyFont="1" applyBorder="1" applyAlignment="1">
      <alignment vertical="top"/>
    </xf>
    <xf numFmtId="0" fontId="10" fillId="0" borderId="20" xfId="0" applyFont="1" applyBorder="1" applyAlignment="1">
      <alignment vertical="top" wrapText="1"/>
    </xf>
    <xf numFmtId="0" fontId="10" fillId="0" borderId="20" xfId="0" applyFont="1" applyBorder="1" applyAlignment="1">
      <alignment vertical="top"/>
    </xf>
    <xf numFmtId="0" fontId="2" fillId="0" borderId="0" xfId="0" applyFont="1" applyAlignment="1">
      <alignment vertical="center"/>
    </xf>
    <xf numFmtId="0" fontId="10" fillId="0" borderId="0" xfId="0" quotePrefix="1" applyFont="1" applyAlignment="1">
      <alignment vertical="center" wrapText="1"/>
    </xf>
    <xf numFmtId="0" fontId="0" fillId="0" borderId="4" xfId="0" applyBorder="1" applyAlignment="1">
      <alignment vertical="center"/>
    </xf>
    <xf numFmtId="0" fontId="0" fillId="5" borderId="3" xfId="0" applyFill="1" applyBorder="1" applyAlignment="1">
      <alignment vertical="center"/>
    </xf>
    <xf numFmtId="0" fontId="0" fillId="5" borderId="5" xfId="0" applyFill="1" applyBorder="1" applyAlignment="1">
      <alignment vertical="center"/>
    </xf>
    <xf numFmtId="0" fontId="0" fillId="5" borderId="8" xfId="0" applyFill="1" applyBorder="1" applyAlignment="1">
      <alignment vertical="center"/>
    </xf>
    <xf numFmtId="0" fontId="0" fillId="5" borderId="0" xfId="0" applyFill="1" applyAlignment="1">
      <alignment vertical="center"/>
    </xf>
    <xf numFmtId="0" fontId="0" fillId="5" borderId="6" xfId="0" applyFill="1" applyBorder="1" applyAlignment="1">
      <alignment vertical="center"/>
    </xf>
    <xf numFmtId="0" fontId="10" fillId="0" borderId="17" xfId="0" applyFont="1" applyBorder="1" applyAlignment="1">
      <alignment vertical="center" wrapText="1"/>
    </xf>
    <xf numFmtId="0" fontId="10" fillId="5" borderId="0" xfId="0" applyFont="1" applyFill="1" applyAlignment="1">
      <alignment horizontal="center" vertical="center"/>
    </xf>
    <xf numFmtId="0" fontId="2" fillId="2" borderId="2" xfId="0" applyFont="1" applyFill="1" applyBorder="1" applyAlignment="1">
      <alignment horizontal="center" vertical="center"/>
    </xf>
    <xf numFmtId="14" fontId="10" fillId="0" borderId="0" xfId="0" applyNumberFormat="1" applyFont="1" applyAlignment="1">
      <alignment horizontal="center" vertical="center"/>
    </xf>
    <xf numFmtId="0" fontId="10" fillId="0" borderId="0" xfId="0" quotePrefix="1" applyFont="1" applyAlignment="1">
      <alignment horizontal="center" vertical="center" wrapText="1"/>
    </xf>
    <xf numFmtId="0" fontId="12" fillId="0" borderId="0" xfId="0" applyFont="1" applyAlignment="1">
      <alignment horizontal="center" vertical="center" wrapText="1"/>
    </xf>
    <xf numFmtId="0" fontId="10" fillId="0" borderId="19" xfId="0" applyFont="1" applyBorder="1" applyAlignment="1">
      <alignment horizontal="center" vertical="center" wrapText="1"/>
    </xf>
    <xf numFmtId="0" fontId="10" fillId="0" borderId="19" xfId="0" applyFont="1" applyBorder="1" applyAlignment="1">
      <alignment horizontal="center" vertical="center"/>
    </xf>
    <xf numFmtId="0" fontId="11" fillId="0" borderId="0" xfId="0" applyFont="1" applyAlignment="1">
      <alignment vertical="center" wrapText="1"/>
    </xf>
    <xf numFmtId="0" fontId="12" fillId="0" borderId="0" xfId="0" applyFont="1" applyAlignment="1">
      <alignment vertical="center" wrapText="1"/>
    </xf>
    <xf numFmtId="0" fontId="10" fillId="0" borderId="19" xfId="0" applyFont="1" applyBorder="1" applyAlignment="1">
      <alignment vertical="center" wrapText="1"/>
    </xf>
    <xf numFmtId="0" fontId="10" fillId="0" borderId="20" xfId="0" applyFont="1" applyBorder="1" applyAlignment="1">
      <alignment vertical="center" wrapText="1"/>
    </xf>
    <xf numFmtId="0" fontId="10" fillId="0" borderId="0" xfId="0" applyFont="1" applyAlignment="1">
      <alignment horizontal="left" vertical="top"/>
    </xf>
    <xf numFmtId="14" fontId="10" fillId="0" borderId="19" xfId="0" applyNumberFormat="1" applyFont="1" applyBorder="1" applyAlignment="1">
      <alignment horizontal="center" vertical="top"/>
    </xf>
    <xf numFmtId="14" fontId="10" fillId="0" borderId="20" xfId="0" applyNumberFormat="1" applyFont="1" applyBorder="1" applyAlignment="1">
      <alignment horizontal="center" vertical="top"/>
    </xf>
    <xf numFmtId="0" fontId="10" fillId="0" borderId="0" xfId="0" quotePrefix="1" applyFont="1" applyAlignment="1">
      <alignment vertical="center"/>
    </xf>
    <xf numFmtId="49" fontId="10" fillId="0" borderId="0" xfId="0" applyNumberFormat="1" applyFont="1" applyAlignment="1">
      <alignment vertical="center"/>
    </xf>
    <xf numFmtId="49" fontId="10" fillId="0" borderId="0" xfId="0" applyNumberFormat="1" applyFont="1" applyAlignment="1">
      <alignment vertical="center" wrapText="1"/>
    </xf>
    <xf numFmtId="49" fontId="10" fillId="0" borderId="0" xfId="0" applyNumberFormat="1" applyFont="1" applyAlignment="1">
      <alignment vertical="top" wrapText="1"/>
    </xf>
    <xf numFmtId="49" fontId="10" fillId="0" borderId="0" xfId="0" applyNumberFormat="1" applyFont="1" applyAlignment="1">
      <alignment vertical="top"/>
    </xf>
    <xf numFmtId="49" fontId="10" fillId="0" borderId="0" xfId="0" applyNumberFormat="1" applyFont="1" applyAlignment="1">
      <alignment horizontal="center" vertical="center" wrapText="1"/>
    </xf>
    <xf numFmtId="49" fontId="10" fillId="0" borderId="0" xfId="0" applyNumberFormat="1" applyFont="1" applyAlignment="1">
      <alignment horizontal="center" vertical="center"/>
    </xf>
    <xf numFmtId="0" fontId="0" fillId="0" borderId="0" xfId="0"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center"/>
    </xf>
    <xf numFmtId="0" fontId="10" fillId="0" borderId="0" xfId="0" applyFont="1" applyAlignment="1">
      <alignment wrapText="1"/>
    </xf>
    <xf numFmtId="0" fontId="10" fillId="0" borderId="0" xfId="0" applyFont="1" applyBorder="1"/>
    <xf numFmtId="0" fontId="14" fillId="8" borderId="22" xfId="0" applyFont="1" applyFill="1" applyBorder="1" applyAlignment="1">
      <alignment horizontal="center" vertical="center"/>
    </xf>
    <xf numFmtId="0" fontId="14" fillId="8" borderId="23" xfId="0" applyFont="1" applyFill="1" applyBorder="1" applyAlignment="1">
      <alignment horizontal="center" vertical="center"/>
    </xf>
    <xf numFmtId="0" fontId="14" fillId="8" borderId="24" xfId="0" applyFont="1" applyFill="1" applyBorder="1" applyAlignment="1">
      <alignment horizontal="center" vertical="center"/>
    </xf>
    <xf numFmtId="0" fontId="14" fillId="8" borderId="25" xfId="0" applyFont="1" applyFill="1" applyBorder="1" applyAlignment="1">
      <alignment horizontal="center" vertical="center" wrapText="1"/>
    </xf>
    <xf numFmtId="0" fontId="14" fillId="8" borderId="25" xfId="0" applyFont="1" applyFill="1" applyBorder="1" applyAlignment="1">
      <alignment horizontal="center" vertical="center"/>
    </xf>
    <xf numFmtId="0" fontId="14" fillId="8" borderId="26" xfId="0" applyFont="1" applyFill="1" applyBorder="1" applyAlignment="1">
      <alignment horizontal="center" vertical="center" wrapText="1"/>
    </xf>
    <xf numFmtId="0" fontId="15" fillId="0" borderId="0" xfId="0" applyFont="1"/>
    <xf numFmtId="0" fontId="15" fillId="0" borderId="21" xfId="0" applyFont="1" applyBorder="1" applyAlignment="1">
      <alignment horizontal="center" vertical="center"/>
    </xf>
    <xf numFmtId="49" fontId="15" fillId="0" borderId="21" xfId="0" applyNumberFormat="1" applyFont="1" applyBorder="1" applyAlignment="1">
      <alignment horizontal="center" vertical="center"/>
    </xf>
    <xf numFmtId="14" fontId="15" fillId="0" borderId="21" xfId="0" applyNumberFormat="1" applyFont="1" applyBorder="1" applyAlignment="1">
      <alignment horizontal="center" vertical="center"/>
    </xf>
    <xf numFmtId="49" fontId="15" fillId="0" borderId="21" xfId="0" applyNumberFormat="1" applyFont="1" applyBorder="1" applyAlignment="1">
      <alignment horizontal="center" vertical="center" wrapText="1"/>
    </xf>
    <xf numFmtId="0" fontId="15" fillId="0" borderId="21" xfId="0" applyFont="1" applyBorder="1" applyAlignment="1">
      <alignment vertical="center" wrapText="1"/>
    </xf>
    <xf numFmtId="0" fontId="15" fillId="0" borderId="21" xfId="0" applyFont="1" applyBorder="1" applyAlignment="1">
      <alignment wrapText="1"/>
    </xf>
    <xf numFmtId="49" fontId="15" fillId="0" borderId="21" xfId="0" applyNumberFormat="1" applyFont="1" applyBorder="1" applyAlignment="1">
      <alignment vertical="center"/>
    </xf>
    <xf numFmtId="49" fontId="15" fillId="0" borderId="21" xfId="0" applyNumberFormat="1" applyFont="1" applyBorder="1" applyAlignment="1">
      <alignment horizontal="left" vertical="center" wrapText="1"/>
    </xf>
    <xf numFmtId="0" fontId="15" fillId="0" borderId="21" xfId="0" applyFont="1" applyBorder="1"/>
    <xf numFmtId="49" fontId="15" fillId="0" borderId="21" xfId="0" applyNumberFormat="1" applyFont="1" applyBorder="1" applyAlignment="1">
      <alignment horizontal="left" vertical="center"/>
    </xf>
    <xf numFmtId="0" fontId="15" fillId="0" borderId="21" xfId="0" applyFont="1" applyBorder="1" applyAlignment="1">
      <alignment horizontal="left" vertical="center"/>
    </xf>
    <xf numFmtId="0" fontId="15" fillId="0" borderId="21" xfId="0" quotePrefix="1" applyFont="1" applyBorder="1" applyAlignment="1">
      <alignment horizontal="center" vertical="center"/>
    </xf>
    <xf numFmtId="41" fontId="15" fillId="0" borderId="21" xfId="1" applyFont="1" applyBorder="1" applyAlignment="1">
      <alignment horizontal="center" vertical="center"/>
    </xf>
    <xf numFmtId="0" fontId="15" fillId="0" borderId="1" xfId="0" applyFont="1" applyBorder="1" applyAlignment="1">
      <alignment horizontal="center" vertical="center"/>
    </xf>
    <xf numFmtId="49" fontId="15" fillId="0" borderId="1" xfId="0" applyNumberFormat="1" applyFont="1" applyBorder="1" applyAlignment="1">
      <alignment horizontal="center" vertical="center"/>
    </xf>
    <xf numFmtId="14" fontId="15" fillId="0" borderId="1" xfId="0" applyNumberFormat="1" applyFont="1" applyBorder="1" applyAlignment="1">
      <alignment horizontal="center" vertical="center"/>
    </xf>
    <xf numFmtId="49" fontId="15" fillId="0" borderId="1" xfId="0" applyNumberFormat="1" applyFont="1" applyBorder="1" applyAlignment="1">
      <alignment horizontal="center" vertical="center" wrapText="1"/>
    </xf>
    <xf numFmtId="0" fontId="15" fillId="0" borderId="1" xfId="0" applyFont="1" applyBorder="1" applyAlignment="1">
      <alignment vertical="center" wrapText="1"/>
    </xf>
    <xf numFmtId="0" fontId="15" fillId="0" borderId="1" xfId="0" applyFont="1" applyBorder="1" applyAlignment="1">
      <alignment wrapText="1"/>
    </xf>
    <xf numFmtId="49" fontId="15" fillId="0" borderId="1" xfId="0" applyNumberFormat="1" applyFont="1" applyBorder="1" applyAlignment="1">
      <alignment vertical="center"/>
    </xf>
    <xf numFmtId="49" fontId="15" fillId="0" borderId="1" xfId="0" applyNumberFormat="1" applyFont="1" applyBorder="1" applyAlignment="1">
      <alignment horizontal="left" vertical="center" wrapText="1"/>
    </xf>
    <xf numFmtId="0" fontId="15" fillId="0" borderId="1" xfId="0" applyFont="1" applyBorder="1"/>
    <xf numFmtId="49" fontId="15" fillId="0" borderId="1" xfId="0" applyNumberFormat="1" applyFont="1" applyBorder="1" applyAlignment="1">
      <alignment horizontal="left" vertical="center"/>
    </xf>
    <xf numFmtId="0" fontId="15" fillId="0" borderId="1" xfId="0" applyFont="1" applyBorder="1" applyAlignment="1">
      <alignment horizontal="left" vertical="center"/>
    </xf>
    <xf numFmtId="0" fontId="15" fillId="0" borderId="1" xfId="0" applyFont="1" applyBorder="1" applyAlignment="1">
      <alignment vertical="center"/>
    </xf>
    <xf numFmtId="0" fontId="15" fillId="0" borderId="1" xfId="0" applyFont="1" applyBorder="1" applyAlignment="1">
      <alignment horizontal="left" vertical="center" wrapText="1"/>
    </xf>
    <xf numFmtId="0" fontId="15" fillId="0" borderId="0" xfId="0" applyFont="1" applyAlignment="1">
      <alignment vertical="center"/>
    </xf>
    <xf numFmtId="49" fontId="15" fillId="0" borderId="1" xfId="0" applyNumberFormat="1" applyFont="1" applyBorder="1"/>
    <xf numFmtId="49" fontId="15" fillId="0" borderId="28" xfId="0" applyNumberFormat="1" applyFont="1" applyBorder="1" applyAlignment="1">
      <alignment horizontal="center" vertical="center" wrapText="1"/>
    </xf>
    <xf numFmtId="0" fontId="15" fillId="0" borderId="28" xfId="0" applyFont="1" applyBorder="1" applyAlignment="1">
      <alignment horizontal="center" vertical="center"/>
    </xf>
    <xf numFmtId="49" fontId="15" fillId="0" borderId="28" xfId="0" applyNumberFormat="1" applyFont="1" applyBorder="1" applyAlignment="1">
      <alignment horizontal="center" vertical="center"/>
    </xf>
    <xf numFmtId="14" fontId="15" fillId="0" borderId="28" xfId="0" applyNumberFormat="1" applyFont="1" applyBorder="1" applyAlignment="1">
      <alignment horizontal="center" vertical="center"/>
    </xf>
    <xf numFmtId="0" fontId="15" fillId="0" borderId="0" xfId="0" applyFont="1" applyAlignment="1">
      <alignment vertical="center" wrapText="1"/>
    </xf>
    <xf numFmtId="0" fontId="15" fillId="0" borderId="28" xfId="0" applyFont="1" applyBorder="1" applyAlignment="1">
      <alignment wrapText="1"/>
    </xf>
    <xf numFmtId="49" fontId="15" fillId="0" borderId="0" xfId="0" applyNumberFormat="1" applyFont="1" applyAlignment="1">
      <alignment vertical="center"/>
    </xf>
    <xf numFmtId="49" fontId="15" fillId="0" borderId="0" xfId="0" applyNumberFormat="1" applyFont="1" applyAlignment="1">
      <alignment horizontal="left" vertical="center" wrapText="1"/>
    </xf>
    <xf numFmtId="49" fontId="15" fillId="0" borderId="0" xfId="0" applyNumberFormat="1" applyFont="1"/>
    <xf numFmtId="0" fontId="15" fillId="0" borderId="1" xfId="0" quotePrefix="1" applyFont="1" applyBorder="1" applyAlignment="1">
      <alignment horizontal="center" vertical="center"/>
    </xf>
    <xf numFmtId="41" fontId="15" fillId="0" borderId="1" xfId="1" applyFont="1" applyBorder="1" applyAlignment="1">
      <alignment horizontal="center" vertical="center"/>
    </xf>
    <xf numFmtId="0" fontId="17" fillId="0" borderId="0" xfId="0" applyFont="1"/>
    <xf numFmtId="0" fontId="17" fillId="0" borderId="1" xfId="0" applyFont="1" applyBorder="1" applyAlignment="1">
      <alignment vertical="center" wrapText="1"/>
    </xf>
    <xf numFmtId="0" fontId="17" fillId="0" borderId="1" xfId="0" applyFont="1" applyBorder="1" applyAlignment="1">
      <alignment vertical="center"/>
    </xf>
    <xf numFmtId="0" fontId="17" fillId="0" borderId="0" xfId="0" applyFont="1" applyAlignment="1">
      <alignment vertical="center"/>
    </xf>
    <xf numFmtId="0" fontId="17" fillId="0" borderId="0" xfId="0" applyFont="1" applyAlignment="1">
      <alignment vertical="center" wrapText="1"/>
    </xf>
    <xf numFmtId="0" fontId="17" fillId="0" borderId="0" xfId="0" applyFont="1" applyAlignment="1">
      <alignment horizontal="center" vertical="center"/>
    </xf>
    <xf numFmtId="0" fontId="17" fillId="0" borderId="0" xfId="0" applyFont="1" applyAlignment="1">
      <alignment horizontal="center" vertical="center" wrapText="1"/>
    </xf>
    <xf numFmtId="0" fontId="17" fillId="0" borderId="0" xfId="0" applyFont="1" applyAlignment="1">
      <alignment wrapText="1"/>
    </xf>
    <xf numFmtId="0" fontId="17" fillId="0" borderId="0" xfId="0" applyFont="1" applyAlignment="1">
      <alignment horizontal="left" vertical="center" wrapText="1"/>
    </xf>
    <xf numFmtId="0" fontId="17" fillId="0" borderId="0" xfId="0" applyFont="1" applyAlignment="1">
      <alignment horizontal="center"/>
    </xf>
    <xf numFmtId="0" fontId="14" fillId="8" borderId="27" xfId="0" applyFont="1" applyFill="1" applyBorder="1" applyAlignment="1">
      <alignment horizontal="center" vertical="center" wrapText="1"/>
    </xf>
    <xf numFmtId="0" fontId="14" fillId="8" borderId="30" xfId="0" applyFont="1" applyFill="1" applyBorder="1" applyAlignment="1">
      <alignment horizontal="center" vertical="center" wrapText="1"/>
    </xf>
    <xf numFmtId="0" fontId="14" fillId="8" borderId="1" xfId="0" applyFont="1" applyFill="1" applyBorder="1" applyAlignment="1">
      <alignment horizontal="center" vertical="center" wrapText="1"/>
    </xf>
    <xf numFmtId="49" fontId="15" fillId="0" borderId="21" xfId="0" applyNumberFormat="1" applyFont="1" applyBorder="1" applyAlignment="1">
      <alignment vertical="center" wrapText="1"/>
    </xf>
    <xf numFmtId="14" fontId="15" fillId="0" borderId="21" xfId="0" applyNumberFormat="1" applyFont="1" applyBorder="1" applyAlignment="1">
      <alignment horizontal="center" vertical="center" wrapText="1"/>
    </xf>
    <xf numFmtId="49" fontId="15" fillId="0" borderId="1" xfId="0" applyNumberFormat="1" applyFont="1" applyBorder="1" applyAlignment="1">
      <alignment vertical="center" wrapText="1"/>
    </xf>
    <xf numFmtId="0" fontId="15" fillId="0" borderId="1" xfId="0" applyFont="1" applyBorder="1" applyAlignment="1">
      <alignment horizontal="center" vertical="center" wrapText="1"/>
    </xf>
    <xf numFmtId="14" fontId="15" fillId="0" borderId="1" xfId="0" applyNumberFormat="1" applyFont="1" applyBorder="1" applyAlignment="1">
      <alignment horizontal="center" vertical="center" wrapText="1"/>
    </xf>
    <xf numFmtId="49" fontId="15" fillId="0" borderId="1" xfId="0" applyNumberFormat="1" applyFont="1" applyFill="1" applyBorder="1" applyAlignment="1">
      <alignment horizontal="center" vertical="center"/>
    </xf>
    <xf numFmtId="0" fontId="15" fillId="0" borderId="29" xfId="0" applyFont="1" applyBorder="1" applyAlignment="1">
      <alignment horizontal="center" vertical="center"/>
    </xf>
    <xf numFmtId="49" fontId="15" fillId="0" borderId="28" xfId="0" applyNumberFormat="1" applyFont="1" applyBorder="1" applyAlignment="1">
      <alignment vertical="center" wrapText="1"/>
    </xf>
    <xf numFmtId="14" fontId="15" fillId="0" borderId="28" xfId="0" applyNumberFormat="1" applyFont="1" applyBorder="1" applyAlignment="1">
      <alignment horizontal="center" vertical="center" wrapText="1"/>
    </xf>
    <xf numFmtId="0" fontId="15" fillId="0" borderId="28" xfId="0" applyFont="1" applyBorder="1" applyAlignment="1">
      <alignment vertical="center" wrapText="1"/>
    </xf>
    <xf numFmtId="49" fontId="15" fillId="0" borderId="1" xfId="0" applyNumberFormat="1" applyFont="1" applyFill="1" applyBorder="1" applyAlignment="1">
      <alignment vertical="center"/>
    </xf>
    <xf numFmtId="14" fontId="15" fillId="0" borderId="1" xfId="0" applyNumberFormat="1" applyFont="1" applyBorder="1" applyAlignment="1">
      <alignment vertical="center"/>
    </xf>
    <xf numFmtId="14" fontId="15" fillId="0" borderId="1" xfId="0" applyNumberFormat="1" applyFont="1" applyBorder="1"/>
    <xf numFmtId="49" fontId="15" fillId="0" borderId="1" xfId="0" applyNumberFormat="1" applyFont="1" applyBorder="1" applyAlignment="1">
      <alignment horizontal="right" vertical="center"/>
    </xf>
    <xf numFmtId="14" fontId="17" fillId="0" borderId="1" xfId="0" applyNumberFormat="1" applyFont="1" applyBorder="1" applyAlignment="1">
      <alignment horizontal="center" vertical="center" wrapText="1"/>
    </xf>
    <xf numFmtId="0" fontId="17" fillId="0" borderId="1" xfId="0" applyFont="1" applyBorder="1" applyAlignment="1">
      <alignment horizontal="center" vertical="center" wrapText="1"/>
    </xf>
    <xf numFmtId="0" fontId="16" fillId="8" borderId="1" xfId="0" applyFont="1" applyFill="1" applyBorder="1" applyAlignment="1">
      <alignment horizontal="center" vertical="center" wrapText="1"/>
    </xf>
    <xf numFmtId="49" fontId="15" fillId="6" borderId="1" xfId="0" applyNumberFormat="1" applyFont="1" applyFill="1" applyBorder="1" applyAlignment="1">
      <alignment horizontal="center" vertical="center"/>
    </xf>
    <xf numFmtId="14" fontId="15" fillId="6" borderId="1" xfId="0" applyNumberFormat="1" applyFont="1" applyFill="1" applyBorder="1" applyAlignment="1">
      <alignment horizontal="center" vertical="center"/>
    </xf>
    <xf numFmtId="49" fontId="15" fillId="6" borderId="1" xfId="0" applyNumberFormat="1" applyFont="1" applyFill="1" applyBorder="1" applyAlignment="1">
      <alignment horizontal="center" vertical="center" wrapText="1"/>
    </xf>
    <xf numFmtId="0" fontId="15" fillId="6" borderId="1" xfId="0" applyFont="1" applyFill="1" applyBorder="1" applyAlignment="1">
      <alignment vertical="center" wrapText="1"/>
    </xf>
    <xf numFmtId="0" fontId="15" fillId="6" borderId="1" xfId="0" applyFont="1" applyFill="1" applyBorder="1" applyAlignment="1">
      <alignment wrapText="1"/>
    </xf>
    <xf numFmtId="49" fontId="15" fillId="6" borderId="1" xfId="0" applyNumberFormat="1" applyFont="1" applyFill="1" applyBorder="1" applyAlignment="1">
      <alignment vertical="center"/>
    </xf>
    <xf numFmtId="49" fontId="15" fillId="6" borderId="1" xfId="0" applyNumberFormat="1" applyFont="1" applyFill="1" applyBorder="1" applyAlignment="1">
      <alignment horizontal="left" vertical="center" wrapText="1"/>
    </xf>
    <xf numFmtId="49" fontId="15" fillId="6" borderId="1" xfId="0" applyNumberFormat="1" applyFont="1" applyFill="1" applyBorder="1"/>
    <xf numFmtId="0" fontId="15" fillId="6" borderId="1" xfId="0" applyFont="1" applyFill="1" applyBorder="1" applyAlignment="1">
      <alignment vertical="center"/>
    </xf>
    <xf numFmtId="0" fontId="14" fillId="8" borderId="31" xfId="0" applyFont="1" applyFill="1" applyBorder="1" applyAlignment="1">
      <alignment horizontal="center" vertical="center" wrapText="1"/>
    </xf>
    <xf numFmtId="0" fontId="15" fillId="0" borderId="32" xfId="0" applyFont="1" applyBorder="1" applyAlignment="1">
      <alignment horizontal="center" vertical="center" wrapText="1"/>
    </xf>
    <xf numFmtId="0" fontId="15" fillId="0" borderId="29" xfId="0" applyFont="1" applyBorder="1" applyAlignment="1">
      <alignment horizontal="center" vertical="center" wrapText="1"/>
    </xf>
    <xf numFmtId="0" fontId="15" fillId="0" borderId="33" xfId="0" applyFont="1" applyBorder="1" applyAlignment="1">
      <alignment horizontal="center" vertical="center" wrapText="1"/>
    </xf>
    <xf numFmtId="0" fontId="14" fillId="8" borderId="34" xfId="0" applyFont="1" applyFill="1" applyBorder="1" applyAlignment="1">
      <alignment horizontal="center" vertical="center" wrapText="1"/>
    </xf>
    <xf numFmtId="14" fontId="15" fillId="0" borderId="35" xfId="0" applyNumberFormat="1" applyFont="1" applyBorder="1" applyAlignment="1">
      <alignment horizontal="center" vertical="center" wrapText="1"/>
    </xf>
    <xf numFmtId="14" fontId="15" fillId="0" borderId="36" xfId="0" applyNumberFormat="1" applyFont="1" applyBorder="1" applyAlignment="1">
      <alignment horizontal="center" vertical="center" wrapText="1"/>
    </xf>
    <xf numFmtId="14" fontId="15" fillId="0" borderId="37" xfId="0" applyNumberFormat="1" applyFont="1" applyBorder="1" applyAlignment="1">
      <alignment horizontal="center" vertical="center" wrapText="1"/>
    </xf>
    <xf numFmtId="14" fontId="15" fillId="0" borderId="36" xfId="0" applyNumberFormat="1" applyFont="1" applyBorder="1" applyAlignment="1">
      <alignment horizontal="center" vertical="center"/>
    </xf>
    <xf numFmtId="49" fontId="17" fillId="0" borderId="1" xfId="0" applyNumberFormat="1" applyFont="1" applyBorder="1" applyAlignment="1">
      <alignment vertical="center" wrapText="1"/>
    </xf>
    <xf numFmtId="0" fontId="15" fillId="0" borderId="0" xfId="0" applyFont="1" applyBorder="1"/>
    <xf numFmtId="14" fontId="18" fillId="0" borderId="0" xfId="0" applyNumberFormat="1" applyFont="1" applyBorder="1"/>
    <xf numFmtId="0" fontId="15" fillId="0" borderId="0" xfId="0" applyFont="1" applyAlignment="1">
      <alignment horizontal="center"/>
    </xf>
    <xf numFmtId="0" fontId="15" fillId="0" borderId="0" xfId="0" applyFont="1" applyAlignment="1">
      <alignment wrapText="1"/>
    </xf>
    <xf numFmtId="0" fontId="15" fillId="0" borderId="0" xfId="0" applyFont="1" applyAlignment="1">
      <alignment horizontal="center" vertical="center"/>
    </xf>
    <xf numFmtId="49" fontId="18" fillId="9" borderId="1" xfId="0" applyNumberFormat="1" applyFont="1" applyFill="1" applyBorder="1" applyAlignment="1">
      <alignment horizontal="center" vertical="center"/>
    </xf>
    <xf numFmtId="0" fontId="19" fillId="0" borderId="0" xfId="0" applyFont="1"/>
    <xf numFmtId="0" fontId="19" fillId="0" borderId="0" xfId="0" applyFont="1" applyAlignment="1">
      <alignment vertical="center"/>
    </xf>
    <xf numFmtId="14" fontId="15" fillId="0" borderId="0" xfId="0" applyNumberFormat="1" applyFont="1" applyAlignment="1">
      <alignment horizontal="left" vertical="top"/>
    </xf>
    <xf numFmtId="0" fontId="20" fillId="0" borderId="0" xfId="0" applyFont="1" applyAlignment="1">
      <alignment horizontal="left" vertical="center"/>
    </xf>
    <xf numFmtId="0" fontId="20" fillId="0" borderId="0" xfId="0" applyFont="1" applyAlignment="1">
      <alignment vertical="center"/>
    </xf>
    <xf numFmtId="0" fontId="20" fillId="3" borderId="1" xfId="0" applyFont="1" applyFill="1" applyBorder="1" applyAlignment="1">
      <alignment vertical="center"/>
    </xf>
    <xf numFmtId="0" fontId="20" fillId="3" borderId="1" xfId="0" applyFont="1" applyFill="1" applyBorder="1" applyAlignment="1">
      <alignment horizontal="center" vertical="center"/>
    </xf>
    <xf numFmtId="0" fontId="20" fillId="5" borderId="1" xfId="0" applyFont="1" applyFill="1" applyBorder="1" applyAlignment="1">
      <alignment vertical="center"/>
    </xf>
    <xf numFmtId="0" fontId="20" fillId="0" borderId="1" xfId="0" applyFont="1" applyBorder="1" applyAlignment="1">
      <alignment vertical="center"/>
    </xf>
    <xf numFmtId="0" fontId="20" fillId="6" borderId="1" xfId="0" applyFont="1" applyFill="1" applyBorder="1" applyAlignment="1">
      <alignment vertical="center"/>
    </xf>
    <xf numFmtId="0" fontId="20" fillId="7" borderId="1" xfId="0" applyFont="1" applyFill="1" applyBorder="1" applyAlignment="1">
      <alignment vertical="center"/>
    </xf>
    <xf numFmtId="0" fontId="20" fillId="0" borderId="1" xfId="0" applyFont="1" applyFill="1" applyBorder="1" applyAlignment="1">
      <alignment vertical="center"/>
    </xf>
    <xf numFmtId="0" fontId="20" fillId="5" borderId="0" xfId="0" applyFont="1" applyFill="1" applyAlignment="1">
      <alignment vertical="center"/>
    </xf>
    <xf numFmtId="0" fontId="21" fillId="10" borderId="0" xfId="0" applyFont="1" applyFill="1" applyAlignment="1">
      <alignment vertical="center"/>
    </xf>
    <xf numFmtId="0" fontId="19" fillId="10" borderId="0" xfId="0" applyFont="1" applyFill="1" applyAlignment="1">
      <alignment vertical="center"/>
    </xf>
    <xf numFmtId="14" fontId="18" fillId="0" borderId="0" xfId="0" applyNumberFormat="1" applyFont="1"/>
    <xf numFmtId="0" fontId="15" fillId="0" borderId="0" xfId="0" applyFont="1" applyAlignment="1">
      <alignment horizontal="center" vertical="center" wrapText="1"/>
    </xf>
    <xf numFmtId="0" fontId="15" fillId="0" borderId="0" xfId="0" applyFont="1" applyAlignment="1">
      <alignment horizontal="left" vertical="center" wrapText="1"/>
    </xf>
    <xf numFmtId="0" fontId="15" fillId="0" borderId="38" xfId="0" applyFont="1" applyBorder="1" applyAlignment="1">
      <alignment horizontal="center" vertical="center"/>
    </xf>
    <xf numFmtId="49" fontId="15" fillId="0" borderId="38" xfId="0" applyNumberFormat="1" applyFont="1" applyBorder="1" applyAlignment="1">
      <alignment horizontal="center" vertical="center"/>
    </xf>
    <xf numFmtId="14" fontId="15" fillId="0" borderId="38" xfId="0" applyNumberFormat="1" applyFont="1" applyBorder="1" applyAlignment="1">
      <alignment horizontal="center" vertical="center"/>
    </xf>
    <xf numFmtId="49" fontId="15" fillId="0" borderId="38" xfId="0" applyNumberFormat="1" applyFont="1" applyBorder="1" applyAlignment="1">
      <alignment horizontal="center" vertical="center" wrapText="1"/>
    </xf>
    <xf numFmtId="0" fontId="15" fillId="0" borderId="38" xfId="0" applyFont="1" applyBorder="1" applyAlignment="1">
      <alignment vertical="center" wrapText="1"/>
    </xf>
    <xf numFmtId="0" fontId="15" fillId="0" borderId="38" xfId="0" applyFont="1" applyBorder="1" applyAlignment="1">
      <alignment wrapText="1"/>
    </xf>
    <xf numFmtId="49" fontId="15" fillId="0" borderId="38" xfId="0" applyNumberFormat="1" applyFont="1" applyBorder="1" applyAlignment="1">
      <alignment vertical="center"/>
    </xf>
    <xf numFmtId="49" fontId="15" fillId="0" borderId="38" xfId="0" applyNumberFormat="1" applyFont="1" applyBorder="1" applyAlignment="1">
      <alignment horizontal="left" vertical="center" wrapText="1"/>
    </xf>
    <xf numFmtId="49" fontId="15" fillId="0" borderId="38" xfId="0" applyNumberFormat="1" applyFont="1" applyBorder="1"/>
    <xf numFmtId="0" fontId="15" fillId="0" borderId="38" xfId="0" applyFont="1" applyBorder="1" applyAlignment="1">
      <alignment vertical="center"/>
    </xf>
    <xf numFmtId="0" fontId="15" fillId="0" borderId="38" xfId="0" quotePrefix="1" applyFont="1" applyBorder="1" applyAlignment="1">
      <alignment horizontal="center" vertical="center"/>
    </xf>
    <xf numFmtId="41" fontId="15" fillId="0" borderId="38" xfId="1" applyFont="1" applyBorder="1" applyAlignment="1">
      <alignment horizontal="center" vertical="center"/>
    </xf>
    <xf numFmtId="0" fontId="15" fillId="0" borderId="38" xfId="0" applyFont="1" applyBorder="1"/>
    <xf numFmtId="0" fontId="14" fillId="8" borderId="38" xfId="0" applyFont="1" applyFill="1" applyBorder="1" applyAlignment="1">
      <alignment horizontal="center" vertical="center"/>
    </xf>
    <xf numFmtId="0" fontId="14" fillId="8" borderId="38" xfId="0" applyFont="1" applyFill="1" applyBorder="1" applyAlignment="1">
      <alignment horizontal="center" vertical="center" wrapText="1"/>
    </xf>
    <xf numFmtId="49" fontId="15" fillId="0" borderId="38" xfId="0" applyNumberFormat="1" applyFont="1" applyBorder="1" applyAlignment="1">
      <alignment horizontal="left" vertical="center"/>
    </xf>
    <xf numFmtId="49" fontId="18" fillId="11" borderId="1" xfId="0" applyNumberFormat="1" applyFont="1" applyFill="1" applyBorder="1" applyAlignment="1">
      <alignment horizontal="center" vertical="center"/>
    </xf>
    <xf numFmtId="0" fontId="15" fillId="0" borderId="38" xfId="0" applyFont="1" applyBorder="1" applyAlignment="1">
      <alignment horizontal="left" vertical="center" wrapText="1"/>
    </xf>
    <xf numFmtId="0" fontId="22" fillId="0" borderId="0" xfId="0" applyFont="1" applyAlignment="1">
      <alignment vertical="center"/>
    </xf>
    <xf numFmtId="0" fontId="14" fillId="8" borderId="39" xfId="0" applyFont="1" applyFill="1" applyBorder="1" applyAlignment="1">
      <alignment horizontal="center" vertical="center" wrapText="1"/>
    </xf>
    <xf numFmtId="0" fontId="15" fillId="0" borderId="39" xfId="0" applyFont="1" applyBorder="1" applyAlignment="1">
      <alignment horizontal="center" vertical="center" wrapText="1"/>
    </xf>
    <xf numFmtId="49" fontId="15" fillId="0" borderId="39" xfId="0" applyNumberFormat="1" applyFont="1" applyBorder="1" applyAlignment="1">
      <alignment vertical="center" wrapText="1"/>
    </xf>
    <xf numFmtId="14" fontId="15" fillId="0" borderId="39" xfId="0" applyNumberFormat="1" applyFont="1" applyBorder="1" applyAlignment="1">
      <alignment horizontal="center" vertical="center" wrapText="1"/>
    </xf>
    <xf numFmtId="49" fontId="15" fillId="0" borderId="39" xfId="0" applyNumberFormat="1" applyFont="1" applyBorder="1" applyAlignment="1">
      <alignment horizontal="center" vertical="center" wrapText="1"/>
    </xf>
    <xf numFmtId="0" fontId="15" fillId="0" borderId="39" xfId="0" applyFont="1" applyBorder="1" applyAlignment="1">
      <alignment vertical="center" wrapText="1"/>
    </xf>
    <xf numFmtId="0" fontId="15" fillId="0" borderId="39" xfId="0" applyFont="1" applyBorder="1" applyAlignment="1">
      <alignment horizontal="left" vertical="center" wrapText="1"/>
    </xf>
    <xf numFmtId="0" fontId="15" fillId="0" borderId="39" xfId="0" applyFont="1" applyBorder="1" applyAlignment="1">
      <alignment vertical="center"/>
    </xf>
    <xf numFmtId="49" fontId="15" fillId="0" borderId="39" xfId="0" applyNumberFormat="1" applyFont="1" applyBorder="1" applyAlignment="1">
      <alignment horizontal="center" vertical="center"/>
    </xf>
    <xf numFmtId="0" fontId="15" fillId="0" borderId="39" xfId="0" applyFont="1" applyBorder="1" applyAlignment="1">
      <alignment horizontal="center" vertical="center"/>
    </xf>
    <xf numFmtId="49" fontId="18" fillId="9" borderId="39" xfId="0" applyNumberFormat="1" applyFont="1" applyFill="1" applyBorder="1" applyAlignment="1">
      <alignment horizontal="center" vertical="center" wrapText="1"/>
    </xf>
    <xf numFmtId="49" fontId="15" fillId="0" borderId="39" xfId="0" applyNumberFormat="1" applyFont="1" applyBorder="1" applyAlignment="1">
      <alignment vertical="center"/>
    </xf>
    <xf numFmtId="14" fontId="15" fillId="0" borderId="39" xfId="0" applyNumberFormat="1" applyFont="1" applyBorder="1" applyAlignment="1">
      <alignment horizontal="center" vertical="center"/>
    </xf>
    <xf numFmtId="49" fontId="18" fillId="11" borderId="39" xfId="0" applyNumberFormat="1" applyFont="1" applyFill="1" applyBorder="1" applyAlignment="1">
      <alignment horizontal="center" vertical="center" wrapText="1"/>
    </xf>
    <xf numFmtId="49" fontId="15" fillId="0" borderId="39" xfId="0" applyNumberFormat="1" applyFont="1" applyBorder="1" applyAlignment="1">
      <alignment horizontal="left" vertical="center" wrapText="1"/>
    </xf>
    <xf numFmtId="49" fontId="15" fillId="0" borderId="38" xfId="0" applyNumberFormat="1" applyFont="1" applyBorder="1" applyAlignment="1">
      <alignment vertical="center" wrapText="1"/>
    </xf>
    <xf numFmtId="0" fontId="17" fillId="0" borderId="0" xfId="0" applyFont="1" applyAlignment="1">
      <alignment horizontal="right" vertical="center" wrapText="1"/>
    </xf>
    <xf numFmtId="0" fontId="15" fillId="0" borderId="0" xfId="0" applyFont="1" applyBorder="1" applyAlignment="1">
      <alignment horizontal="right" vertical="center" wrapText="1"/>
    </xf>
    <xf numFmtId="0" fontId="17" fillId="0" borderId="0" xfId="0" applyFont="1" applyAlignment="1">
      <alignment horizontal="right" vertical="center"/>
    </xf>
    <xf numFmtId="49" fontId="15" fillId="0" borderId="0" xfId="0" applyNumberFormat="1" applyFont="1" applyAlignment="1">
      <alignment horizontal="center" vertical="center"/>
    </xf>
    <xf numFmtId="14" fontId="15" fillId="0" borderId="0" xfId="0" applyNumberFormat="1" applyFont="1" applyAlignment="1">
      <alignment horizontal="center" vertical="center"/>
    </xf>
    <xf numFmtId="49" fontId="15" fillId="0" borderId="0" xfId="0" applyNumberFormat="1" applyFont="1" applyAlignment="1">
      <alignment vertical="center" wrapText="1"/>
    </xf>
    <xf numFmtId="0" fontId="15" fillId="0" borderId="0" xfId="0" applyFont="1" applyAlignment="1">
      <alignment horizontal="left" vertical="center"/>
    </xf>
    <xf numFmtId="49" fontId="15" fillId="0" borderId="0" xfId="0" applyNumberFormat="1" applyFont="1" applyAlignment="1">
      <alignment horizontal="center" vertical="center" wrapText="1"/>
    </xf>
    <xf numFmtId="0" fontId="15" fillId="0" borderId="0" xfId="0" applyFont="1" applyAlignment="1">
      <alignment horizontal="center" wrapText="1"/>
    </xf>
    <xf numFmtId="14" fontId="15" fillId="0" borderId="1" xfId="0" applyNumberFormat="1" applyFont="1" applyBorder="1" applyAlignment="1">
      <alignment vertical="center" wrapText="1"/>
    </xf>
    <xf numFmtId="49" fontId="15" fillId="0" borderId="1" xfId="0" applyNumberFormat="1" applyFont="1" applyBorder="1" applyAlignment="1">
      <alignment wrapText="1"/>
    </xf>
    <xf numFmtId="0" fontId="20" fillId="0" borderId="1" xfId="0" applyFont="1" applyBorder="1" applyAlignment="1">
      <alignment horizontal="center" vertical="center"/>
    </xf>
    <xf numFmtId="0" fontId="17" fillId="0" borderId="0" xfId="0" applyFont="1" applyAlignment="1">
      <alignment horizontal="center" vertical="center"/>
    </xf>
    <xf numFmtId="49" fontId="15" fillId="0" borderId="38" xfId="0" applyNumberFormat="1" applyFont="1" applyBorder="1" applyAlignment="1">
      <alignment horizontal="left"/>
    </xf>
    <xf numFmtId="49" fontId="23" fillId="0" borderId="39" xfId="0" applyNumberFormat="1" applyFont="1" applyFill="1" applyBorder="1" applyAlignment="1">
      <alignment horizontal="center" vertical="center" wrapText="1"/>
    </xf>
  </cellXfs>
  <cellStyles count="2">
    <cellStyle name="Comma [0]" xfId="1" builtinId="6"/>
    <cellStyle name="Normal" xfId="0" builtinId="0"/>
  </cellStyles>
  <dxfs count="925">
    <dxf>
      <fill>
        <patternFill>
          <bgColor rgb="FFFF6565"/>
        </patternFill>
      </fill>
    </dxf>
    <dxf>
      <fill>
        <patternFill>
          <bgColor rgb="FFFF6565"/>
        </patternFill>
      </fill>
    </dxf>
    <dxf>
      <fill>
        <patternFill>
          <bgColor rgb="FFFF6565"/>
        </patternFill>
      </fill>
    </dxf>
    <dxf>
      <fill>
        <patternFill>
          <bgColor theme="9" tint="0.39994506668294322"/>
        </patternFill>
      </fill>
    </dxf>
    <dxf>
      <fill>
        <patternFill>
          <bgColor rgb="FFFF6565"/>
        </patternFill>
      </fill>
    </dxf>
    <dxf>
      <fill>
        <patternFill>
          <bgColor rgb="FFFF5D5D"/>
        </patternFill>
      </fill>
    </dxf>
    <dxf>
      <fill>
        <patternFill>
          <bgColor rgb="FFFF6969"/>
        </patternFill>
      </fill>
    </dxf>
    <dxf>
      <fill>
        <patternFill>
          <bgColor rgb="FFFF0000"/>
        </patternFill>
      </fill>
    </dxf>
    <dxf>
      <fill>
        <patternFill>
          <bgColor theme="9" tint="0.39994506668294322"/>
        </patternFill>
      </fill>
    </dxf>
    <dxf>
      <fill>
        <patternFill>
          <bgColor rgb="FFFF6565"/>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6969"/>
        </patternFill>
      </fill>
    </dxf>
    <dxf>
      <fill>
        <patternFill>
          <bgColor theme="9" tint="0.39994506668294322"/>
        </patternFill>
      </fill>
    </dxf>
    <dxf>
      <font>
        <color theme="0"/>
      </font>
      <fill>
        <patternFill>
          <bgColor rgb="FF9C4B02"/>
        </patternFill>
      </fill>
    </dxf>
    <dxf>
      <fill>
        <patternFill>
          <bgColor rgb="FFFCA342"/>
        </patternFill>
      </fill>
    </dxf>
    <dxf>
      <fill>
        <patternFill>
          <bgColor rgb="FFFAC876"/>
        </patternFill>
      </fill>
    </dxf>
    <dxf>
      <fill>
        <patternFill>
          <bgColor rgb="FFB4DDFE"/>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rgb="FFFF7171"/>
        </patternFill>
      </fill>
    </dxf>
    <dxf>
      <fill>
        <patternFill>
          <bgColor theme="9" tint="0.39994506668294322"/>
        </patternFill>
      </fill>
    </dxf>
    <dxf>
      <fill>
        <patternFill>
          <bgColor rgb="FFFF6969"/>
        </patternFill>
      </fill>
    </dxf>
    <dxf>
      <fill>
        <patternFill>
          <bgColor rgb="FFFF0000"/>
        </patternFill>
      </fill>
    </dxf>
    <dxf>
      <fill>
        <patternFill>
          <bgColor theme="9" tint="0.39994506668294322"/>
        </patternFill>
      </fill>
    </dxf>
    <dxf>
      <fill>
        <patternFill>
          <bgColor rgb="FFFF0000"/>
        </patternFill>
      </fill>
    </dxf>
    <dxf>
      <fill>
        <patternFill>
          <bgColor theme="9" tint="0.39994506668294322"/>
        </patternFill>
      </fill>
    </dxf>
    <dxf>
      <fill>
        <patternFill>
          <bgColor rgb="FFFF0000"/>
        </patternFill>
      </fill>
    </dxf>
    <dxf>
      <fill>
        <patternFill>
          <bgColor theme="9" tint="0.39994506668294322"/>
        </patternFill>
      </fill>
    </dxf>
    <dxf>
      <fill>
        <patternFill>
          <bgColor rgb="FFFF0000"/>
        </patternFill>
      </fill>
    </dxf>
    <dxf>
      <fill>
        <patternFill>
          <bgColor theme="9" tint="0.39994506668294322"/>
        </patternFill>
      </fill>
    </dxf>
    <dxf>
      <fill>
        <patternFill>
          <bgColor rgb="FFFF0000"/>
        </patternFill>
      </fill>
    </dxf>
    <dxf>
      <fill>
        <patternFill>
          <bgColor theme="9" tint="0.39994506668294322"/>
        </patternFill>
      </fill>
    </dxf>
    <dxf>
      <fill>
        <patternFill>
          <bgColor rgb="FFFF0000"/>
        </patternFill>
      </fill>
    </dxf>
    <dxf>
      <fill>
        <patternFill>
          <bgColor theme="9" tint="0.39994506668294322"/>
        </patternFill>
      </fill>
    </dxf>
    <dxf>
      <fill>
        <patternFill>
          <bgColor rgb="FFFF0000"/>
        </patternFill>
      </fill>
    </dxf>
    <dxf>
      <fill>
        <patternFill>
          <bgColor theme="9" tint="0.39994506668294322"/>
        </patternFill>
      </fill>
    </dxf>
    <dxf>
      <font>
        <color theme="0"/>
      </font>
      <fill>
        <patternFill>
          <bgColor rgb="FF9C4B02"/>
        </patternFill>
      </fill>
    </dxf>
    <dxf>
      <fill>
        <patternFill>
          <bgColor rgb="FFFCA342"/>
        </patternFill>
      </fill>
    </dxf>
    <dxf>
      <fill>
        <patternFill>
          <bgColor rgb="FFFAC876"/>
        </patternFill>
      </fill>
    </dxf>
    <dxf>
      <fill>
        <patternFill>
          <bgColor rgb="FFB4DDFE"/>
        </patternFill>
      </fill>
    </dxf>
    <dxf>
      <fill>
        <patternFill>
          <bgColor rgb="FFFF6565"/>
        </patternFill>
      </fill>
    </dxf>
    <dxf>
      <fill>
        <patternFill>
          <bgColor theme="9" tint="0.39994506668294322"/>
        </patternFill>
      </fill>
    </dxf>
    <dxf>
      <fill>
        <patternFill>
          <bgColor rgb="FFFF6565"/>
        </patternFill>
      </fill>
    </dxf>
    <dxf>
      <fill>
        <patternFill>
          <bgColor theme="9" tint="0.39994506668294322"/>
        </patternFill>
      </fill>
    </dxf>
    <dxf>
      <fill>
        <patternFill>
          <bgColor rgb="FFFF6565"/>
        </patternFill>
      </fill>
    </dxf>
    <dxf>
      <fill>
        <patternFill>
          <bgColor rgb="FFFF6565"/>
        </patternFill>
      </fill>
    </dxf>
    <dxf>
      <fill>
        <patternFill>
          <bgColor rgb="FFFF6969"/>
        </patternFill>
      </fill>
    </dxf>
    <dxf>
      <fill>
        <patternFill>
          <bgColor rgb="FFFF0000"/>
        </patternFill>
      </fill>
    </dxf>
    <dxf>
      <fill>
        <patternFill>
          <bgColor theme="9" tint="0.39994506668294322"/>
        </patternFill>
      </fill>
    </dxf>
    <dxf>
      <fill>
        <patternFill>
          <bgColor theme="9" tint="0.39994506668294322"/>
        </patternFill>
      </fill>
    </dxf>
    <dxf>
      <fill>
        <patternFill>
          <bgColor rgb="FFFF6565"/>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ont>
        <color theme="0"/>
      </font>
      <fill>
        <patternFill>
          <bgColor rgb="FF9C4B02"/>
        </patternFill>
      </fill>
    </dxf>
    <dxf>
      <fill>
        <patternFill>
          <bgColor rgb="FFFCA342"/>
        </patternFill>
      </fill>
    </dxf>
    <dxf>
      <fill>
        <patternFill>
          <bgColor rgb="FFFAC876"/>
        </patternFill>
      </fill>
    </dxf>
    <dxf>
      <fill>
        <patternFill>
          <bgColor rgb="FFB4DDFE"/>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ont>
        <color theme="0"/>
      </font>
      <fill>
        <patternFill>
          <bgColor rgb="FF9C4B02"/>
        </patternFill>
      </fill>
    </dxf>
    <dxf>
      <fill>
        <patternFill>
          <bgColor rgb="FFFCA342"/>
        </patternFill>
      </fill>
    </dxf>
    <dxf>
      <fill>
        <patternFill>
          <bgColor rgb="FFFAC876"/>
        </patternFill>
      </fill>
    </dxf>
    <dxf>
      <fill>
        <patternFill>
          <bgColor rgb="FFB4DDFE"/>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ont>
        <color theme="0"/>
      </font>
      <fill>
        <patternFill>
          <bgColor rgb="FF9C4B02"/>
        </patternFill>
      </fill>
    </dxf>
    <dxf>
      <fill>
        <patternFill>
          <bgColor rgb="FFFCA342"/>
        </patternFill>
      </fill>
    </dxf>
    <dxf>
      <fill>
        <patternFill>
          <bgColor rgb="FFFAC876"/>
        </patternFill>
      </fill>
    </dxf>
    <dxf>
      <fill>
        <patternFill>
          <bgColor rgb="FFB4DDFE"/>
        </patternFill>
      </fill>
    </dxf>
    <dxf>
      <fill>
        <patternFill>
          <bgColor theme="9" tint="0.39994506668294322"/>
        </patternFill>
      </fill>
    </dxf>
    <dxf>
      <font>
        <color theme="0"/>
      </font>
      <fill>
        <patternFill>
          <bgColor rgb="FF9C4B02"/>
        </patternFill>
      </fill>
    </dxf>
    <dxf>
      <fill>
        <patternFill>
          <bgColor rgb="FFFCA342"/>
        </patternFill>
      </fill>
    </dxf>
    <dxf>
      <fill>
        <patternFill>
          <bgColor rgb="FFFAC876"/>
        </patternFill>
      </fill>
    </dxf>
    <dxf>
      <fill>
        <patternFill>
          <bgColor rgb="FFB4DDFE"/>
        </patternFill>
      </fill>
    </dxf>
    <dxf>
      <fill>
        <patternFill>
          <bgColor rgb="FFFF0000"/>
        </patternFill>
      </fill>
    </dxf>
    <dxf>
      <fill>
        <patternFill>
          <bgColor theme="9" tint="0.39994506668294322"/>
        </patternFill>
      </fill>
    </dxf>
    <dxf>
      <font>
        <color theme="0"/>
      </font>
      <fill>
        <patternFill>
          <bgColor rgb="FF9C4B02"/>
        </patternFill>
      </fill>
    </dxf>
    <dxf>
      <fill>
        <patternFill>
          <bgColor rgb="FFFCA342"/>
        </patternFill>
      </fill>
    </dxf>
    <dxf>
      <fill>
        <patternFill>
          <bgColor rgb="FFFAC876"/>
        </patternFill>
      </fill>
    </dxf>
    <dxf>
      <fill>
        <patternFill>
          <bgColor rgb="FFB4DDFE"/>
        </patternFill>
      </fill>
    </dxf>
    <dxf>
      <fill>
        <patternFill>
          <bgColor rgb="FFFF6969"/>
        </patternFill>
      </fill>
    </dxf>
    <dxf>
      <fill>
        <patternFill>
          <bgColor rgb="FFA9D08E"/>
        </patternFill>
      </fill>
    </dxf>
    <dxf>
      <fill>
        <patternFill>
          <bgColor rgb="FFFF6969"/>
        </patternFill>
      </fill>
    </dxf>
    <dxf>
      <fill>
        <patternFill>
          <bgColor rgb="FFA9D08E"/>
        </patternFill>
      </fill>
    </dxf>
    <dxf>
      <fill>
        <patternFill>
          <bgColor rgb="FFFF6969"/>
        </patternFill>
      </fill>
    </dxf>
    <dxf>
      <fill>
        <patternFill>
          <bgColor rgb="FFA9D08E"/>
        </patternFill>
      </fill>
    </dxf>
    <dxf>
      <fill>
        <patternFill>
          <bgColor rgb="FFFF6969"/>
        </patternFill>
      </fill>
    </dxf>
    <dxf>
      <fill>
        <patternFill>
          <bgColor rgb="FFA9D08E"/>
        </patternFill>
      </fill>
    </dxf>
    <dxf>
      <fill>
        <patternFill>
          <bgColor rgb="FFFF6969"/>
        </patternFill>
      </fill>
    </dxf>
    <dxf>
      <fill>
        <patternFill>
          <bgColor rgb="FFA9D08E"/>
        </patternFill>
      </fill>
    </dxf>
    <dxf>
      <fill>
        <patternFill>
          <bgColor rgb="FFFF6969"/>
        </patternFill>
      </fill>
    </dxf>
    <dxf>
      <fill>
        <patternFill>
          <bgColor rgb="FFA9D08E"/>
        </patternFill>
      </fill>
    </dxf>
    <dxf>
      <fill>
        <patternFill>
          <bgColor rgb="FFFF6969"/>
        </patternFill>
      </fill>
    </dxf>
    <dxf>
      <fill>
        <patternFill>
          <bgColor rgb="FFA9D08E"/>
        </patternFill>
      </fill>
    </dxf>
    <dxf>
      <fill>
        <patternFill>
          <bgColor rgb="FFFF7171"/>
        </patternFill>
      </fill>
    </dxf>
    <dxf>
      <fill>
        <patternFill>
          <bgColor theme="9" tint="0.39994506668294322"/>
        </patternFill>
      </fill>
    </dxf>
    <dxf>
      <fill>
        <patternFill>
          <bgColor rgb="FFFF6969"/>
        </patternFill>
      </fill>
    </dxf>
    <dxf>
      <font>
        <color theme="0"/>
      </font>
      <fill>
        <patternFill>
          <bgColor rgb="FF9C4B02"/>
        </patternFill>
      </fill>
    </dxf>
    <dxf>
      <fill>
        <patternFill>
          <bgColor rgb="FFFCA342"/>
        </patternFill>
      </fill>
    </dxf>
    <dxf>
      <fill>
        <patternFill>
          <bgColor rgb="FFFAC876"/>
        </patternFill>
      </fill>
    </dxf>
    <dxf>
      <fill>
        <patternFill>
          <bgColor rgb="FFB4DDFE"/>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ont>
        <color theme="0"/>
      </font>
      <fill>
        <patternFill>
          <bgColor rgb="FF9C4B02"/>
        </patternFill>
      </fill>
    </dxf>
    <dxf>
      <fill>
        <patternFill>
          <bgColor rgb="FFFCA342"/>
        </patternFill>
      </fill>
    </dxf>
    <dxf>
      <fill>
        <patternFill>
          <bgColor rgb="FFFAC876"/>
        </patternFill>
      </fill>
    </dxf>
    <dxf>
      <fill>
        <patternFill>
          <bgColor rgb="FFB4DDFE"/>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ont>
        <color theme="0"/>
      </font>
      <fill>
        <patternFill>
          <bgColor rgb="FF9C4B02"/>
        </patternFill>
      </fill>
    </dxf>
    <dxf>
      <fill>
        <patternFill>
          <bgColor rgb="FFFCA342"/>
        </patternFill>
      </fill>
    </dxf>
    <dxf>
      <fill>
        <patternFill>
          <bgColor rgb="FFFAC876"/>
        </patternFill>
      </fill>
    </dxf>
    <dxf>
      <fill>
        <patternFill>
          <bgColor rgb="FFB4DDFE"/>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ont>
        <color theme="0"/>
      </font>
      <fill>
        <patternFill>
          <bgColor rgb="FF9C4B02"/>
        </patternFill>
      </fill>
    </dxf>
    <dxf>
      <fill>
        <patternFill>
          <bgColor rgb="FFFCA342"/>
        </patternFill>
      </fill>
    </dxf>
    <dxf>
      <fill>
        <patternFill>
          <bgColor rgb="FFFAC876"/>
        </patternFill>
      </fill>
    </dxf>
    <dxf>
      <fill>
        <patternFill>
          <bgColor rgb="FFB4DDFE"/>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ont>
        <color theme="0"/>
      </font>
      <fill>
        <patternFill>
          <bgColor rgb="FF9C4B02"/>
        </patternFill>
      </fill>
    </dxf>
    <dxf>
      <fill>
        <patternFill>
          <bgColor rgb="FFFCA342"/>
        </patternFill>
      </fill>
    </dxf>
    <dxf>
      <fill>
        <patternFill>
          <bgColor rgb="FFFAC876"/>
        </patternFill>
      </fill>
    </dxf>
    <dxf>
      <fill>
        <patternFill>
          <bgColor rgb="FFB4DDFE"/>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ont>
        <color theme="0"/>
      </font>
      <fill>
        <patternFill>
          <bgColor rgb="FF9C4B02"/>
        </patternFill>
      </fill>
    </dxf>
    <dxf>
      <fill>
        <patternFill>
          <bgColor rgb="FFFCA342"/>
        </patternFill>
      </fill>
    </dxf>
    <dxf>
      <fill>
        <patternFill>
          <bgColor rgb="FFFAC876"/>
        </patternFill>
      </fill>
    </dxf>
    <dxf>
      <fill>
        <patternFill>
          <bgColor rgb="FFB4DDFE"/>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ont>
        <color theme="0"/>
      </font>
      <fill>
        <patternFill>
          <bgColor rgb="FF9C4B02"/>
        </patternFill>
      </fill>
    </dxf>
    <dxf>
      <fill>
        <patternFill>
          <bgColor rgb="FFFCA342"/>
        </patternFill>
      </fill>
    </dxf>
    <dxf>
      <fill>
        <patternFill>
          <bgColor rgb="FFFAC876"/>
        </patternFill>
      </fill>
    </dxf>
    <dxf>
      <fill>
        <patternFill>
          <bgColor rgb="FFB4DDFE"/>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rgb="FFB4DDFE"/>
        </patternFill>
      </fill>
    </dxf>
    <dxf>
      <font>
        <color theme="0"/>
      </font>
      <fill>
        <patternFill>
          <bgColor rgb="FF9C4B02"/>
        </patternFill>
      </fill>
    </dxf>
    <dxf>
      <fill>
        <patternFill>
          <bgColor rgb="FFFCA342"/>
        </patternFill>
      </fill>
    </dxf>
    <dxf>
      <fill>
        <patternFill>
          <bgColor rgb="FFFAC876"/>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theme="9" tint="0.39994506668294322"/>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6969"/>
        </patternFill>
      </fill>
    </dxf>
    <dxf>
      <fill>
        <patternFill>
          <bgColor rgb="FFA9D08E"/>
        </patternFill>
      </fill>
    </dxf>
    <dxf>
      <fill>
        <patternFill>
          <bgColor rgb="FFFF6969"/>
        </patternFill>
      </fill>
    </dxf>
    <dxf>
      <fill>
        <patternFill>
          <bgColor rgb="FFA9D08E"/>
        </patternFill>
      </fill>
    </dxf>
    <dxf>
      <fill>
        <patternFill>
          <bgColor rgb="FFFF6969"/>
        </patternFill>
      </fill>
    </dxf>
    <dxf>
      <fill>
        <patternFill>
          <bgColor rgb="FFA9D08E"/>
        </patternFill>
      </fill>
    </dxf>
    <dxf>
      <fill>
        <patternFill>
          <bgColor rgb="FFFF6969"/>
        </patternFill>
      </fill>
    </dxf>
    <dxf>
      <fill>
        <patternFill>
          <bgColor rgb="FFA9D08E"/>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ont>
        <color theme="0"/>
      </font>
      <fill>
        <patternFill>
          <bgColor rgb="FF9C4B02"/>
        </patternFill>
      </fill>
    </dxf>
    <dxf>
      <fill>
        <patternFill>
          <bgColor rgb="FFFCA342"/>
        </patternFill>
      </fill>
    </dxf>
    <dxf>
      <fill>
        <patternFill>
          <bgColor rgb="FFFAC876"/>
        </patternFill>
      </fill>
    </dxf>
    <dxf>
      <fill>
        <patternFill>
          <bgColor rgb="FFB4DDFE"/>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6969"/>
        </patternFill>
      </fill>
    </dxf>
    <dxf>
      <fill>
        <patternFill>
          <bgColor rgb="FFA9D08E"/>
        </patternFill>
      </fill>
    </dxf>
    <dxf>
      <fill>
        <patternFill>
          <bgColor rgb="FFFF6969"/>
        </patternFill>
      </fill>
    </dxf>
    <dxf>
      <fill>
        <patternFill>
          <bgColor rgb="FFA9D08E"/>
        </patternFill>
      </fill>
    </dxf>
    <dxf>
      <fill>
        <patternFill>
          <bgColor rgb="FFFF6969"/>
        </patternFill>
      </fill>
    </dxf>
    <dxf>
      <fill>
        <patternFill>
          <bgColor rgb="FFA9D08E"/>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ont>
        <color theme="0"/>
      </font>
      <fill>
        <patternFill>
          <bgColor rgb="FF9C4B02"/>
        </patternFill>
      </fill>
    </dxf>
    <dxf>
      <fill>
        <patternFill>
          <bgColor rgb="FFFCA342"/>
        </patternFill>
      </fill>
    </dxf>
    <dxf>
      <fill>
        <patternFill>
          <bgColor rgb="FFFAC876"/>
        </patternFill>
      </fill>
    </dxf>
    <dxf>
      <fill>
        <patternFill>
          <bgColor rgb="FFB4DDFE"/>
        </patternFill>
      </fill>
    </dxf>
    <dxf>
      <fill>
        <patternFill>
          <bgColor rgb="FFFF6969"/>
        </patternFill>
      </fill>
    </dxf>
    <dxf>
      <fill>
        <patternFill>
          <bgColor rgb="FFA9D08E"/>
        </patternFill>
      </fill>
    </dxf>
    <dxf>
      <fill>
        <patternFill>
          <bgColor rgb="FFFF6969"/>
        </patternFill>
      </fill>
    </dxf>
    <dxf>
      <fill>
        <patternFill>
          <bgColor rgb="FFA9D08E"/>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6969"/>
        </patternFill>
      </fill>
    </dxf>
    <dxf>
      <fill>
        <patternFill>
          <bgColor rgb="FFFF7171"/>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rgb="FFFF6969"/>
        </patternFill>
      </fill>
    </dxf>
    <dxf>
      <fill>
        <patternFill>
          <bgColor rgb="FFA9D08E"/>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ont>
        <color theme="0"/>
      </font>
      <fill>
        <patternFill>
          <bgColor rgb="FF9C4B02"/>
        </patternFill>
      </fill>
    </dxf>
    <dxf>
      <fill>
        <patternFill>
          <bgColor rgb="FFFCA342"/>
        </patternFill>
      </fill>
    </dxf>
    <dxf>
      <fill>
        <patternFill>
          <bgColor rgb="FFFAC876"/>
        </patternFill>
      </fill>
    </dxf>
    <dxf>
      <fill>
        <patternFill>
          <bgColor rgb="FFB4DDFE"/>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6969"/>
        </patternFill>
      </fill>
    </dxf>
    <dxf>
      <fill>
        <patternFill>
          <bgColor rgb="FFA9D08E"/>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6969"/>
        </patternFill>
      </fill>
    </dxf>
    <dxf>
      <fill>
        <patternFill>
          <bgColor rgb="FFA9D08E"/>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6969"/>
        </patternFill>
      </fill>
    </dxf>
    <dxf>
      <fill>
        <patternFill>
          <bgColor rgb="FFA9D08E"/>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6969"/>
        </patternFill>
      </fill>
    </dxf>
    <dxf>
      <fill>
        <patternFill>
          <bgColor rgb="FFA9D08E"/>
        </patternFill>
      </fill>
    </dxf>
    <dxf>
      <fill>
        <patternFill>
          <bgColor rgb="FFFF6565"/>
        </patternFill>
      </fill>
    </dxf>
    <dxf>
      <fill>
        <patternFill>
          <bgColor theme="9" tint="0.39994506668294322"/>
        </patternFill>
      </fill>
    </dxf>
    <dxf>
      <fill>
        <patternFill>
          <bgColor rgb="FFFF0000"/>
        </patternFill>
      </fill>
    </dxf>
    <dxf>
      <fill>
        <patternFill>
          <bgColor theme="9" tint="0.39994506668294322"/>
        </patternFill>
      </fill>
    </dxf>
    <dxf>
      <font>
        <color rgb="FF9C0006"/>
      </font>
      <fill>
        <patternFill>
          <bgColor rgb="FFFFC7CE"/>
        </patternFill>
      </fill>
    </dxf>
    <dxf>
      <font>
        <color rgb="FF9C0006"/>
      </font>
      <fill>
        <patternFill>
          <bgColor rgb="FFFFC7CE"/>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6969"/>
        </patternFill>
      </fill>
    </dxf>
    <dxf>
      <fill>
        <patternFill>
          <bgColor rgb="FFA9D08E"/>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6969"/>
        </patternFill>
      </fill>
    </dxf>
    <dxf>
      <fill>
        <patternFill>
          <bgColor rgb="FFA9D08E"/>
        </patternFill>
      </fill>
    </dxf>
    <dxf>
      <font>
        <color theme="0"/>
      </font>
      <fill>
        <patternFill>
          <bgColor rgb="FF9C4B02"/>
        </patternFill>
      </fill>
    </dxf>
    <dxf>
      <fill>
        <patternFill>
          <bgColor rgb="FFFCA342"/>
        </patternFill>
      </fill>
    </dxf>
    <dxf>
      <fill>
        <patternFill>
          <bgColor rgb="FFFAC876"/>
        </patternFill>
      </fill>
    </dxf>
    <dxf>
      <fill>
        <patternFill>
          <bgColor rgb="FFB4DDFE"/>
        </patternFill>
      </fill>
    </dxf>
    <dxf>
      <fill>
        <patternFill>
          <bgColor rgb="FFFF6969"/>
        </patternFill>
      </fill>
    </dxf>
    <dxf>
      <fill>
        <patternFill>
          <bgColor rgb="FFA9D08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6565"/>
        </patternFill>
      </fill>
    </dxf>
    <dxf>
      <fill>
        <patternFill>
          <bgColor theme="9" tint="0.39994506668294322"/>
        </patternFill>
      </fill>
    </dxf>
    <dxf>
      <fill>
        <patternFill>
          <bgColor rgb="FFFF0000"/>
        </patternFill>
      </fill>
    </dxf>
    <dxf>
      <fill>
        <patternFill>
          <bgColor theme="9" tint="0.39994506668294322"/>
        </patternFill>
      </fill>
    </dxf>
    <dxf>
      <font>
        <b val="0"/>
        <i val="0"/>
        <strike val="0"/>
        <condense val="0"/>
        <extend val="0"/>
        <outline val="0"/>
        <shadow val="0"/>
        <u val="none"/>
        <vertAlign val="baseline"/>
        <sz val="11"/>
        <color theme="1"/>
        <name val="Lucida Sans"/>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Wingdings"/>
        <charset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Lucida Sans"/>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Lucida Sans"/>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Lucida Sans"/>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Lucida Sans"/>
        <family val="2"/>
        <scheme val="none"/>
      </font>
      <numFmt numFmtId="19" formatCode="dd/mm/yyyy"/>
      <alignment horizontal="left"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general" vertical="center" textRotation="0" wrapText="0" indent="0" justifyLastLine="0" shrinkToFit="0" readingOrder="0"/>
    </dxf>
    <dxf>
      <alignment vertical="center" textRotation="0" justifyLastLine="0" shrinkToFit="0" readingOrder="0"/>
    </dxf>
    <dxf>
      <font>
        <b val="0"/>
        <i val="0"/>
        <strike val="0"/>
        <condense val="0"/>
        <extend val="0"/>
        <outline val="0"/>
        <shadow val="0"/>
        <u val="none"/>
        <vertAlign val="baseline"/>
        <sz val="11"/>
        <color theme="1"/>
        <name val="Lucida Sans"/>
        <family val="2"/>
        <scheme val="none"/>
      </font>
      <alignment horizontal="general" vertical="top" textRotation="0" wrapText="1" indent="0" justifyLastLine="0" shrinkToFit="0" readingOrder="0"/>
    </dxf>
    <dxf>
      <font>
        <strike val="0"/>
        <outline val="0"/>
        <shadow val="0"/>
        <u val="none"/>
        <vertAlign val="baseline"/>
        <sz val="11"/>
        <name val="Lucida Sans"/>
        <family val="2"/>
        <scheme val="none"/>
      </font>
      <alignment horizontal="general" vertical="top" textRotation="0" wrapText="1" indent="0" justifyLastLine="0" shrinkToFit="0" readingOrder="0"/>
    </dxf>
    <dxf>
      <font>
        <b val="0"/>
        <i val="0"/>
        <strike val="0"/>
        <condense val="0"/>
        <extend val="0"/>
        <outline val="0"/>
        <shadow val="0"/>
        <u val="none"/>
        <vertAlign val="baseline"/>
        <sz val="11"/>
        <color theme="1"/>
        <name val="Lucida Sans"/>
        <family val="2"/>
        <scheme val="none"/>
      </font>
      <alignment horizontal="center" vertical="center" textRotation="0" wrapText="0" indent="0" justifyLastLine="0" shrinkToFit="0" readingOrder="0"/>
    </dxf>
    <dxf>
      <font>
        <strike val="0"/>
        <outline val="0"/>
        <shadow val="0"/>
        <u val="none"/>
        <vertAlign val="baseline"/>
        <sz val="11"/>
        <name val="Lucida Sans"/>
        <family val="2"/>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center" vertical="center" textRotation="0" wrapText="0" indent="0" justifyLastLine="0" shrinkToFit="0" readingOrder="0"/>
    </dxf>
    <dxf>
      <font>
        <strike val="0"/>
        <outline val="0"/>
        <shadow val="0"/>
        <u val="none"/>
        <vertAlign val="baseline"/>
        <sz val="11"/>
        <name val="Lucida Sans"/>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center" vertical="center" textRotation="0" wrapText="0" indent="0" justifyLastLine="0" shrinkToFit="0" readingOrder="0"/>
    </dxf>
    <dxf>
      <font>
        <strike val="0"/>
        <outline val="0"/>
        <shadow val="0"/>
        <u val="none"/>
        <vertAlign val="baseline"/>
        <sz val="11"/>
        <name val="Lucida Sans"/>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general" vertical="center" textRotation="0" wrapText="0" indent="0" justifyLastLine="0" shrinkToFit="0" readingOrder="0"/>
    </dxf>
    <dxf>
      <font>
        <strike val="0"/>
        <outline val="0"/>
        <shadow val="0"/>
        <u val="none"/>
        <vertAlign val="baseline"/>
        <sz val="11"/>
        <name val="Lucida Sans"/>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center" vertical="center" textRotation="0" wrapText="0" indent="0" justifyLastLine="0" shrinkToFit="0" readingOrder="0"/>
    </dxf>
    <dxf>
      <font>
        <strike val="0"/>
        <outline val="0"/>
        <shadow val="0"/>
        <u val="none"/>
        <vertAlign val="baseline"/>
        <sz val="11"/>
        <name val="Lucida Sans"/>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center" vertical="center" textRotation="0" wrapText="0" indent="0" justifyLastLine="0" shrinkToFit="0" readingOrder="0"/>
    </dxf>
    <dxf>
      <font>
        <strike val="0"/>
        <outline val="0"/>
        <shadow val="0"/>
        <u val="none"/>
        <vertAlign val="baseline"/>
        <sz val="11"/>
        <name val="Lucida Sans"/>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center" vertical="center" textRotation="0" wrapText="0" indent="0" justifyLastLine="0" shrinkToFit="0" readingOrder="0"/>
    </dxf>
    <dxf>
      <font>
        <strike val="0"/>
        <outline val="0"/>
        <shadow val="0"/>
        <u val="none"/>
        <vertAlign val="baseline"/>
        <sz val="11"/>
        <name val="Lucida Sans"/>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center" vertical="center" textRotation="0" wrapText="0" indent="0" justifyLastLine="0" shrinkToFit="0" readingOrder="0"/>
    </dxf>
    <dxf>
      <font>
        <strike val="0"/>
        <outline val="0"/>
        <shadow val="0"/>
        <u val="none"/>
        <vertAlign val="baseline"/>
        <sz val="11"/>
        <name val="Lucida Sans"/>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center" vertical="top" textRotation="0" wrapText="0" indent="0" justifyLastLine="0" shrinkToFit="0" readingOrder="0"/>
    </dxf>
    <dxf>
      <font>
        <strike val="0"/>
        <outline val="0"/>
        <shadow val="0"/>
        <u val="none"/>
        <vertAlign val="baseline"/>
        <sz val="11"/>
        <name val="Lucida Sans"/>
        <family val="2"/>
        <scheme val="none"/>
      </font>
      <alignment horizontal="center" vertical="top"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center" vertical="center" textRotation="0" wrapText="1" indent="0" justifyLastLine="0" shrinkToFit="0" readingOrder="0"/>
    </dxf>
    <dxf>
      <font>
        <strike val="0"/>
        <outline val="0"/>
        <shadow val="0"/>
        <u val="none"/>
        <vertAlign val="baseline"/>
        <sz val="11"/>
        <name val="Lucida Sans"/>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1"/>
        <color theme="1"/>
        <name val="Lucida Sans"/>
        <family val="2"/>
        <scheme val="none"/>
      </font>
      <alignment horizontal="center" vertical="center" textRotation="0" wrapText="0" indent="0" justifyLastLine="0" shrinkToFit="0" readingOrder="0"/>
    </dxf>
    <dxf>
      <font>
        <strike val="0"/>
        <outline val="0"/>
        <shadow val="0"/>
        <u val="none"/>
        <vertAlign val="baseline"/>
        <sz val="11"/>
        <name val="Lucida Sans"/>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1"/>
        <color theme="1"/>
        <name val="Lucida Sans"/>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1"/>
        <color theme="1"/>
        <name val="Lucida Sans"/>
        <family val="2"/>
        <scheme val="none"/>
      </font>
      <alignment horizontal="general" vertical="center" textRotation="0" wrapText="1" indent="0" justifyLastLine="0" shrinkToFit="0" readingOrder="0"/>
    </dxf>
    <dxf>
      <font>
        <strike val="0"/>
        <outline val="0"/>
        <shadow val="0"/>
        <u val="none"/>
        <vertAlign val="baseline"/>
        <sz val="11"/>
        <name val="Lucida Sans"/>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Lucida Sans"/>
        <family val="2"/>
        <scheme val="none"/>
      </font>
      <alignment horizontal="general" vertical="top" textRotation="0" wrapText="1" indent="0" justifyLastLine="0" shrinkToFit="0" readingOrder="0"/>
    </dxf>
    <dxf>
      <font>
        <strike val="0"/>
        <outline val="0"/>
        <shadow val="0"/>
        <u val="none"/>
        <vertAlign val="baseline"/>
        <sz val="11"/>
        <name val="Lucida Sans"/>
        <family val="2"/>
        <scheme val="none"/>
      </font>
      <alignment horizontal="general" vertical="top" textRotation="0" wrapText="1" indent="0" justifyLastLine="0" shrinkToFit="0" readingOrder="0"/>
    </dxf>
    <dxf>
      <font>
        <b val="0"/>
        <i val="0"/>
        <strike val="0"/>
        <condense val="0"/>
        <extend val="0"/>
        <outline val="0"/>
        <shadow val="0"/>
        <u val="none"/>
        <vertAlign val="baseline"/>
        <sz val="11"/>
        <color theme="1"/>
        <name val="Lucida Sans"/>
        <family val="2"/>
        <scheme val="none"/>
      </font>
      <alignment horizontal="general" vertical="top" textRotation="0" wrapText="0" indent="0" justifyLastLine="0" shrinkToFit="0" readingOrder="0"/>
    </dxf>
    <dxf>
      <font>
        <strike val="0"/>
        <outline val="0"/>
        <shadow val="0"/>
        <u val="none"/>
        <vertAlign val="baseline"/>
        <sz val="11"/>
        <name val="Lucida Sans"/>
        <family val="2"/>
        <scheme val="none"/>
      </font>
      <alignment horizontal="general" vertical="top" textRotation="0" wrapText="0" indent="0" justifyLastLine="0" shrinkToFit="0" readingOrder="0"/>
    </dxf>
    <dxf>
      <font>
        <b val="0"/>
        <i val="0"/>
        <strike val="0"/>
        <condense val="0"/>
        <extend val="0"/>
        <outline val="0"/>
        <shadow val="0"/>
        <u val="none"/>
        <vertAlign val="baseline"/>
        <sz val="11"/>
        <color theme="1"/>
        <name val="Lucida Sans"/>
        <family val="2"/>
        <scheme val="none"/>
      </font>
      <numFmt numFmtId="165" formatCode="m/d/yyyy"/>
      <alignment horizontal="right" vertical="top" textRotation="0" wrapText="0" indent="0" justifyLastLine="0" shrinkToFit="0" readingOrder="0"/>
    </dxf>
    <dxf>
      <font>
        <strike val="0"/>
        <outline val="0"/>
        <shadow val="0"/>
        <u val="none"/>
        <vertAlign val="baseline"/>
        <sz val="11"/>
        <name val="Lucida Sans"/>
        <family val="2"/>
        <scheme val="none"/>
      </font>
      <numFmt numFmtId="165" formatCode="m/d/yyyy"/>
      <alignment horizontal="center" vertical="top" textRotation="0" wrapText="0" indent="0" justifyLastLine="0" shrinkToFit="0" readingOrder="0"/>
    </dxf>
    <dxf>
      <font>
        <b val="0"/>
        <i val="0"/>
        <strike val="0"/>
        <condense val="0"/>
        <extend val="0"/>
        <outline val="0"/>
        <shadow val="0"/>
        <u val="none"/>
        <vertAlign val="baseline"/>
        <sz val="11"/>
        <color theme="1"/>
        <name val="Lucida Sans"/>
        <family val="2"/>
        <scheme val="none"/>
      </font>
      <numFmt numFmtId="165" formatCode="m/d/yyyy"/>
      <alignment horizontal="right" vertical="top" textRotation="0" wrapText="0" indent="0" justifyLastLine="0" shrinkToFit="0" readingOrder="0"/>
    </dxf>
    <dxf>
      <font>
        <strike val="0"/>
        <outline val="0"/>
        <shadow val="0"/>
        <u val="none"/>
        <vertAlign val="baseline"/>
        <sz val="11"/>
        <name val="Lucida Sans"/>
        <family val="2"/>
        <scheme val="none"/>
      </font>
      <numFmt numFmtId="165" formatCode="m/d/yyyy"/>
      <alignment horizontal="center" vertical="top"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general" vertical="top" textRotation="0" wrapText="1" indent="0" justifyLastLine="0" shrinkToFit="0" readingOrder="0"/>
    </dxf>
    <dxf>
      <font>
        <strike val="0"/>
        <outline val="0"/>
        <shadow val="0"/>
        <u val="none"/>
        <vertAlign val="baseline"/>
        <sz val="11"/>
        <name val="Lucida Sans"/>
        <family val="2"/>
        <scheme val="none"/>
      </font>
      <alignment horizontal="general" vertical="top" textRotation="0" wrapText="1" indent="0" justifyLastLine="0" shrinkToFit="0" readingOrder="0"/>
    </dxf>
    <dxf>
      <font>
        <b val="0"/>
        <i val="0"/>
        <strike val="0"/>
        <condense val="0"/>
        <extend val="0"/>
        <outline val="0"/>
        <shadow val="0"/>
        <u val="none"/>
        <vertAlign val="baseline"/>
        <sz val="11"/>
        <color theme="1"/>
        <name val="Lucida Sans"/>
        <family val="2"/>
        <scheme val="none"/>
      </font>
      <fill>
        <patternFill patternType="none">
          <fgColor indexed="64"/>
          <bgColor indexed="65"/>
        </patternFill>
      </fill>
      <alignment horizontal="center" vertical="top" textRotation="0" wrapText="0" indent="0" justifyLastLine="0" shrinkToFit="0" readingOrder="0"/>
    </dxf>
    <dxf>
      <font>
        <strike val="0"/>
        <outline val="0"/>
        <shadow val="0"/>
        <u val="none"/>
        <vertAlign val="baseline"/>
        <sz val="11"/>
        <name val="Lucida Sans"/>
        <family val="2"/>
        <scheme val="none"/>
      </font>
      <alignment horizontal="center" vertical="top" textRotation="0" wrapText="0" indent="0" justifyLastLine="0" shrinkToFit="0" readingOrder="0"/>
    </dxf>
    <dxf>
      <font>
        <b val="0"/>
      </font>
    </dxf>
    <dxf>
      <font>
        <strike val="0"/>
        <outline val="0"/>
        <shadow val="0"/>
        <u val="none"/>
        <vertAlign val="baseline"/>
        <sz val="11"/>
        <name val="Lucida Sans"/>
        <family val="2"/>
        <scheme val="none"/>
      </font>
      <alignment horizontal="general" vertical="top"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s>
  <tableStyles count="0" defaultTableStyle="TableStyleMedium2" defaultPivotStyle="PivotStyleLight16"/>
  <colors>
    <mruColors>
      <color rgb="FFFF6969"/>
      <color rgb="FFA9D08E"/>
      <color rgb="FFB4DDFE"/>
      <color rgb="FFFCA342"/>
      <color rgb="FFFAC876"/>
      <color rgb="FF9C4B02"/>
      <color rgb="FFBF5E05"/>
      <color rgb="FFFC7C08"/>
      <color rgb="FFF87A08"/>
      <color rgb="FFFF656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Poppins" panose="00000500000000000000" pitchFamily="2" charset="0"/>
                <a:ea typeface="+mn-ea"/>
                <a:cs typeface="Poppins" panose="00000500000000000000" pitchFamily="2" charset="0"/>
              </a:defRPr>
            </a:pPr>
            <a:r>
              <a:rPr lang="en-ID" b="1"/>
              <a:t>Surat Masuk</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0CC-489D-9ED1-28A45AA94A7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0CC-489D-9ED1-28A45AA94A7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0CC-489D-9ED1-28A45AA94A73}"/>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Poppins" panose="00000500000000000000" pitchFamily="2" charset="0"/>
                    <a:ea typeface="+mn-ea"/>
                    <a:cs typeface="Poppins" panose="00000500000000000000" pitchFamily="2" charset="0"/>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Summary!$B$18:$B$21</c15:sqref>
                  </c15:fullRef>
                </c:ext>
              </c:extLst>
              <c:f>Summary!$B$19:$B$21</c:f>
              <c:strCache>
                <c:ptCount val="3"/>
                <c:pt idx="0">
                  <c:v>Open</c:v>
                </c:pt>
                <c:pt idx="1">
                  <c:v>Closed</c:v>
                </c:pt>
                <c:pt idx="2">
                  <c:v>Info</c:v>
                </c:pt>
              </c:strCache>
            </c:strRef>
          </c:cat>
          <c:val>
            <c:numRef>
              <c:extLst>
                <c:ext xmlns:c15="http://schemas.microsoft.com/office/drawing/2012/chart" uri="{02D57815-91ED-43cb-92C2-25804820EDAC}">
                  <c15:fullRef>
                    <c15:sqref>Summary!$C$18:$C$21</c15:sqref>
                  </c15:fullRef>
                </c:ext>
              </c:extLst>
              <c:f>Summary!$C$19:$C$21</c:f>
              <c:numCache>
                <c:formatCode>General</c:formatCode>
                <c:ptCount val="3"/>
                <c:pt idx="0">
                  <c:v>98</c:v>
                </c:pt>
                <c:pt idx="1">
                  <c:v>70</c:v>
                </c:pt>
                <c:pt idx="2">
                  <c:v>136</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6-90CC-489D-9ED1-28A45AA94A73}"/>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latin typeface="Poppins" panose="00000500000000000000" pitchFamily="2" charset="0"/>
          <a:cs typeface="Poppins" panose="00000500000000000000" pitchFamily="2"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Poppins" panose="00000500000000000000" pitchFamily="2" charset="0"/>
                <a:ea typeface="+mn-ea"/>
                <a:cs typeface="Poppins" panose="00000500000000000000" pitchFamily="2" charset="0"/>
              </a:defRPr>
            </a:pPr>
            <a:r>
              <a:rPr lang="en-ID" b="1"/>
              <a:t>Surat Keluar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9F4-4ABE-A9D9-28B98451175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9F4-4ABE-A9D9-28B98451175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9F4-4ABE-A9D9-28B98451175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Poppins" panose="00000500000000000000" pitchFamily="2" charset="0"/>
                    <a:ea typeface="+mn-ea"/>
                    <a:cs typeface="Poppins" panose="00000500000000000000" pitchFamily="2" charset="0"/>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Summary!$I$18:$I$21</c15:sqref>
                  </c15:fullRef>
                </c:ext>
              </c:extLst>
              <c:f>Summary!$I$19:$I$21</c:f>
              <c:strCache>
                <c:ptCount val="3"/>
                <c:pt idx="0">
                  <c:v>Open</c:v>
                </c:pt>
                <c:pt idx="1">
                  <c:v>Closed</c:v>
                </c:pt>
                <c:pt idx="2">
                  <c:v>Info</c:v>
                </c:pt>
              </c:strCache>
            </c:strRef>
          </c:cat>
          <c:val>
            <c:numRef>
              <c:extLst>
                <c:ext xmlns:c15="http://schemas.microsoft.com/office/drawing/2012/chart" uri="{02D57815-91ED-43cb-92C2-25804820EDAC}">
                  <c15:fullRef>
                    <c15:sqref>Summary!$J$18:$J$21</c15:sqref>
                  </c15:fullRef>
                </c:ext>
              </c:extLst>
              <c:f>Summary!$J$19:$J$21</c:f>
              <c:numCache>
                <c:formatCode>General</c:formatCode>
                <c:ptCount val="3"/>
                <c:pt idx="0">
                  <c:v>24</c:v>
                </c:pt>
                <c:pt idx="1">
                  <c:v>25</c:v>
                </c:pt>
                <c:pt idx="2">
                  <c:v>643</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6-A9F4-4ABE-A9D9-28B984511751}"/>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latin typeface="Poppins" panose="00000500000000000000" pitchFamily="2" charset="0"/>
          <a:cs typeface="Poppins" panose="00000500000000000000" pitchFamily="2" charset="0"/>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Poppins" panose="00000500000000000000" pitchFamily="2" charset="0"/>
                <a:ea typeface="+mn-ea"/>
                <a:cs typeface="Poppins" panose="00000500000000000000" pitchFamily="2" charset="0"/>
              </a:defRPr>
            </a:pPr>
            <a:r>
              <a:rPr lang="en-ID" b="1"/>
              <a:t>PIC Surat Masuk ABJ 2026</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title>
    <c:autoTitleDeleted val="0"/>
    <c:plotArea>
      <c:layout/>
      <c:barChart>
        <c:barDir val="col"/>
        <c:grouping val="clustered"/>
        <c:varyColors val="0"/>
        <c:ser>
          <c:idx val="0"/>
          <c:order val="0"/>
          <c:tx>
            <c:v>Surat Masuk</c:v>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Poppins" panose="00000500000000000000" pitchFamily="2" charset="0"/>
                    <a:ea typeface="+mn-ea"/>
                    <a:cs typeface="Poppins" panose="00000500000000000000" pitchFamily="2"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Summary!$N$79:$N$90</c15:sqref>
                  </c15:fullRef>
                </c:ext>
              </c:extLst>
              <c:f>(Summary!$N$80:$N$85,Summary!$N$87:$N$90)</c:f>
              <c:strCache>
                <c:ptCount val="10"/>
                <c:pt idx="0">
                  <c:v>PMO Infill</c:v>
                </c:pt>
                <c:pt idx="1">
                  <c:v>Compliance</c:v>
                </c:pt>
                <c:pt idx="2">
                  <c:v>Finance</c:v>
                </c:pt>
                <c:pt idx="3">
                  <c:v>PMO NC</c:v>
                </c:pt>
                <c:pt idx="4">
                  <c:v>PMO Cyclical</c:v>
                </c:pt>
                <c:pt idx="5">
                  <c:v>PMO; Permit</c:v>
                </c:pt>
                <c:pt idx="6">
                  <c:v>PGO</c:v>
                </c:pt>
                <c:pt idx="7">
                  <c:v>WQA</c:v>
                </c:pt>
                <c:pt idx="8">
                  <c:v>Legal</c:v>
                </c:pt>
                <c:pt idx="9">
                  <c:v>Permit</c:v>
                </c:pt>
              </c:strCache>
            </c:strRef>
          </c:cat>
          <c:val>
            <c:numRef>
              <c:extLst>
                <c:ext xmlns:c15="http://schemas.microsoft.com/office/drawing/2012/chart" uri="{02D57815-91ED-43cb-92C2-25804820EDAC}">
                  <c15:fullRef>
                    <c15:sqref>Summary!$O$79:$O$90</c15:sqref>
                  </c15:fullRef>
                </c:ext>
              </c:extLst>
              <c:f>(Summary!$O$80:$O$85,Summary!$O$87:$O$90)</c:f>
              <c:numCache>
                <c:formatCode>General</c:formatCode>
                <c:ptCount val="10"/>
                <c:pt idx="0">
                  <c:v>78</c:v>
                </c:pt>
                <c:pt idx="1">
                  <c:v>39</c:v>
                </c:pt>
                <c:pt idx="2">
                  <c:v>5</c:v>
                </c:pt>
                <c:pt idx="3">
                  <c:v>14</c:v>
                </c:pt>
                <c:pt idx="4">
                  <c:v>8</c:v>
                </c:pt>
                <c:pt idx="5">
                  <c:v>1</c:v>
                </c:pt>
                <c:pt idx="6">
                  <c:v>9</c:v>
                </c:pt>
                <c:pt idx="7">
                  <c:v>2</c:v>
                </c:pt>
                <c:pt idx="8">
                  <c:v>1</c:v>
                </c:pt>
                <c:pt idx="9">
                  <c:v>19</c:v>
                </c:pt>
              </c:numCache>
            </c:numRef>
          </c:val>
          <c:extLst>
            <c:ext xmlns:c16="http://schemas.microsoft.com/office/drawing/2014/chart" uri="{C3380CC4-5D6E-409C-BE32-E72D297353CC}">
              <c16:uniqueId val="{00000000-3598-423A-BB16-7D1C163C17DE}"/>
            </c:ext>
          </c:extLst>
        </c:ser>
        <c:ser>
          <c:idx val="1"/>
          <c:order val="1"/>
          <c:tx>
            <c:v>Surat Keluar</c:v>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Poppins" panose="00000500000000000000" pitchFamily="2" charset="0"/>
                    <a:ea typeface="+mn-ea"/>
                    <a:cs typeface="Poppins" panose="00000500000000000000" pitchFamily="2"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Summary!$N$79:$N$90</c15:sqref>
                  </c15:fullRef>
                </c:ext>
              </c:extLst>
              <c:f>(Summary!$N$80:$N$85,Summary!$N$87:$N$90)</c:f>
              <c:strCache>
                <c:ptCount val="10"/>
                <c:pt idx="0">
                  <c:v>PMO Infill</c:v>
                </c:pt>
                <c:pt idx="1">
                  <c:v>Compliance</c:v>
                </c:pt>
                <c:pt idx="2">
                  <c:v>Finance</c:v>
                </c:pt>
                <c:pt idx="3">
                  <c:v>PMO NC</c:v>
                </c:pt>
                <c:pt idx="4">
                  <c:v>PMO Cyclical</c:v>
                </c:pt>
                <c:pt idx="5">
                  <c:v>PMO; Permit</c:v>
                </c:pt>
                <c:pt idx="6">
                  <c:v>PGO</c:v>
                </c:pt>
                <c:pt idx="7">
                  <c:v>WQA</c:v>
                </c:pt>
                <c:pt idx="8">
                  <c:v>Legal</c:v>
                </c:pt>
                <c:pt idx="9">
                  <c:v>Permit</c:v>
                </c:pt>
              </c:strCache>
            </c:strRef>
          </c:cat>
          <c:val>
            <c:numRef>
              <c:extLst>
                <c:ext xmlns:c15="http://schemas.microsoft.com/office/drawing/2012/chart" uri="{02D57815-91ED-43cb-92C2-25804820EDAC}">
                  <c15:fullRef>
                    <c15:sqref>Summary!$P$79:$P$90</c15:sqref>
                  </c15:fullRef>
                </c:ext>
              </c:extLst>
              <c:f>(Summary!$P$80:$P$85,Summary!$P$87:$P$90)</c:f>
              <c:numCache>
                <c:formatCode>General</c:formatCode>
                <c:ptCount val="10"/>
                <c:pt idx="0">
                  <c:v>158</c:v>
                </c:pt>
                <c:pt idx="1">
                  <c:v>68</c:v>
                </c:pt>
                <c:pt idx="2">
                  <c:v>30</c:v>
                </c:pt>
                <c:pt idx="3">
                  <c:v>186</c:v>
                </c:pt>
                <c:pt idx="4">
                  <c:v>44</c:v>
                </c:pt>
                <c:pt idx="5">
                  <c:v>0</c:v>
                </c:pt>
                <c:pt idx="6">
                  <c:v>18</c:v>
                </c:pt>
                <c:pt idx="7">
                  <c:v>10</c:v>
                </c:pt>
                <c:pt idx="8">
                  <c:v>19</c:v>
                </c:pt>
                <c:pt idx="9">
                  <c:v>29</c:v>
                </c:pt>
              </c:numCache>
            </c:numRef>
          </c:val>
          <c:extLst>
            <c:ext xmlns:c16="http://schemas.microsoft.com/office/drawing/2014/chart" uri="{C3380CC4-5D6E-409C-BE32-E72D297353CC}">
              <c16:uniqueId val="{00000001-3598-423A-BB16-7D1C163C17DE}"/>
            </c:ext>
          </c:extLst>
        </c:ser>
        <c:dLbls>
          <c:dLblPos val="outEnd"/>
          <c:showLegendKey val="0"/>
          <c:showVal val="1"/>
          <c:showCatName val="0"/>
          <c:showSerName val="0"/>
          <c:showPercent val="0"/>
          <c:showBubbleSize val="0"/>
        </c:dLbls>
        <c:gapWidth val="182"/>
        <c:axId val="723381344"/>
        <c:axId val="723381760"/>
      </c:barChart>
      <c:catAx>
        <c:axId val="723381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crossAx val="723381760"/>
        <c:crosses val="autoZero"/>
        <c:auto val="1"/>
        <c:lblAlgn val="ctr"/>
        <c:lblOffset val="100"/>
        <c:noMultiLvlLbl val="0"/>
      </c:catAx>
      <c:valAx>
        <c:axId val="7233817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crossAx val="7233813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latin typeface="Poppins" panose="00000500000000000000" pitchFamily="2" charset="0"/>
          <a:cs typeface="Poppins" panose="00000500000000000000" pitchFamily="2" charset="0"/>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60" b="0" i="0" u="none" strike="noStrike" kern="1200" spc="0" baseline="0">
                <a:solidFill>
                  <a:schemeClr val="tx1">
                    <a:lumMod val="65000"/>
                    <a:lumOff val="35000"/>
                  </a:schemeClr>
                </a:solidFill>
                <a:latin typeface="Poppins" panose="00000500000000000000" pitchFamily="2" charset="0"/>
                <a:ea typeface="+mn-ea"/>
                <a:cs typeface="Poppins" panose="00000500000000000000" pitchFamily="2" charset="0"/>
              </a:defRPr>
            </a:pPr>
            <a:r>
              <a:rPr lang="en-ID" b="1"/>
              <a:t>Kategori Surat Masuk &amp; Keluar 2026</a:t>
            </a:r>
          </a:p>
        </c:rich>
      </c:tx>
      <c:overlay val="0"/>
      <c:spPr>
        <a:noFill/>
        <a:ln>
          <a:noFill/>
        </a:ln>
        <a:effectLst/>
      </c:spPr>
      <c:txPr>
        <a:bodyPr rot="0" spcFirstLastPara="1" vertOverflow="ellipsis" vert="horz" wrap="square" anchor="ctr" anchorCtr="1"/>
        <a:lstStyle/>
        <a:p>
          <a:pPr>
            <a:defRPr sz="1260" b="0" i="0" u="none" strike="noStrike" kern="1200" spc="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title>
    <c:autoTitleDeleted val="0"/>
    <c:plotArea>
      <c:layout/>
      <c:barChart>
        <c:barDir val="bar"/>
        <c:grouping val="clustered"/>
        <c:varyColors val="0"/>
        <c:ser>
          <c:idx val="0"/>
          <c:order val="0"/>
          <c:tx>
            <c:strRef>
              <c:f>Summary!$B$79:$B$80</c:f>
              <c:strCache>
                <c:ptCount val="2"/>
                <c:pt idx="0">
                  <c:v>Incoming</c:v>
                </c:pt>
              </c:strCache>
            </c:strRef>
          </c:tx>
          <c:spPr>
            <a:solidFill>
              <a:schemeClr val="accent1"/>
            </a:solidFill>
            <a:ln>
              <a:noFill/>
            </a:ln>
            <a:effectLst/>
          </c:spPr>
          <c:invertIfNegative val="0"/>
          <c:cat>
            <c:strRef>
              <c:extLst>
                <c:ext xmlns:c15="http://schemas.microsoft.com/office/drawing/2012/chart" uri="{02D57815-91ED-43cb-92C2-25804820EDAC}">
                  <c15:fullRef>
                    <c15:sqref>Summary!$A$81:$A$98</c15:sqref>
                  </c15:fullRef>
                </c:ext>
              </c:extLst>
              <c:f>(Summary!$A$81:$A$85,Summary!$A$87:$A$90,Summary!$A$92:$A$98)</c:f>
              <c:strCache>
                <c:ptCount val="16"/>
                <c:pt idx="0">
                  <c:v>Operation &amp; Maintenance</c:v>
                </c:pt>
                <c:pt idx="1">
                  <c:v>Denda &amp; Kegagalan</c:v>
                </c:pt>
                <c:pt idx="2">
                  <c:v>Perencanaan Program Rehabilitasi</c:v>
                </c:pt>
                <c:pt idx="3">
                  <c:v>Konstruksi Program Brownfield</c:v>
                </c:pt>
                <c:pt idx="4">
                  <c:v>Administrasi &amp; Dokumentasi </c:v>
                </c:pt>
                <c:pt idx="5">
                  <c:v>Perencanaan Program Greenfield</c:v>
                </c:pt>
                <c:pt idx="6">
                  <c:v>Konstruksi Program Greenfield</c:v>
                </c:pt>
                <c:pt idx="7">
                  <c:v>Administrasi &amp; Dokumentasi </c:v>
                </c:pt>
                <c:pt idx="8">
                  <c:v>Sambungan Langsung</c:v>
                </c:pt>
                <c:pt idx="9">
                  <c:v>Kontrak &amp; Legal</c:v>
                </c:pt>
                <c:pt idx="10">
                  <c:v>Keuangan &amp; Pembayaran</c:v>
                </c:pt>
                <c:pt idx="11">
                  <c:v>Perizinan</c:v>
                </c:pt>
                <c:pt idx="12">
                  <c:v>Monitoring &amp; Pelaporan</c:v>
                </c:pt>
                <c:pt idx="13">
                  <c:v>HSE</c:v>
                </c:pt>
                <c:pt idx="14">
                  <c:v>Koordinasi &amp; Sosialisasi</c:v>
                </c:pt>
                <c:pt idx="15">
                  <c:v>Manajemen risiko</c:v>
                </c:pt>
              </c:strCache>
            </c:strRef>
          </c:cat>
          <c:val>
            <c:numRef>
              <c:extLst>
                <c:ext xmlns:c15="http://schemas.microsoft.com/office/drawing/2012/chart" uri="{02D57815-91ED-43cb-92C2-25804820EDAC}">
                  <c15:fullRef>
                    <c15:sqref>Summary!$B$81:$B$98</c15:sqref>
                  </c15:fullRef>
                </c:ext>
              </c:extLst>
              <c:f>(Summary!$B$81:$B$85,Summary!$B$87:$B$90,Summary!$B$92:$B$98)</c:f>
              <c:numCache>
                <c:formatCode>General</c:formatCode>
                <c:ptCount val="16"/>
                <c:pt idx="0">
                  <c:v>15</c:v>
                </c:pt>
                <c:pt idx="1">
                  <c:v>3</c:v>
                </c:pt>
                <c:pt idx="2">
                  <c:v>6</c:v>
                </c:pt>
                <c:pt idx="3">
                  <c:v>0</c:v>
                </c:pt>
                <c:pt idx="4">
                  <c:v>3</c:v>
                </c:pt>
                <c:pt idx="5">
                  <c:v>41</c:v>
                </c:pt>
                <c:pt idx="6">
                  <c:v>87</c:v>
                </c:pt>
                <c:pt idx="7">
                  <c:v>3</c:v>
                </c:pt>
                <c:pt idx="8">
                  <c:v>14</c:v>
                </c:pt>
                <c:pt idx="9">
                  <c:v>14</c:v>
                </c:pt>
                <c:pt idx="10">
                  <c:v>0</c:v>
                </c:pt>
                <c:pt idx="11">
                  <c:v>5</c:v>
                </c:pt>
                <c:pt idx="12">
                  <c:v>19</c:v>
                </c:pt>
                <c:pt idx="13">
                  <c:v>52</c:v>
                </c:pt>
                <c:pt idx="14">
                  <c:v>15</c:v>
                </c:pt>
                <c:pt idx="15">
                  <c:v>0</c:v>
                </c:pt>
              </c:numCache>
            </c:numRef>
          </c:val>
          <c:extLst>
            <c:ext xmlns:c16="http://schemas.microsoft.com/office/drawing/2014/chart" uri="{C3380CC4-5D6E-409C-BE32-E72D297353CC}">
              <c16:uniqueId val="{00000000-ACC2-42A8-8642-4B76E040BC09}"/>
            </c:ext>
          </c:extLst>
        </c:ser>
        <c:ser>
          <c:idx val="1"/>
          <c:order val="1"/>
          <c:tx>
            <c:strRef>
              <c:f>Summary!$C$79:$C$80</c:f>
              <c:strCache>
                <c:ptCount val="2"/>
                <c:pt idx="0">
                  <c:v>Outgoing</c:v>
                </c:pt>
              </c:strCache>
            </c:strRef>
          </c:tx>
          <c:spPr>
            <a:solidFill>
              <a:schemeClr val="accent2"/>
            </a:solidFill>
            <a:ln>
              <a:noFill/>
            </a:ln>
            <a:effectLst/>
          </c:spPr>
          <c:invertIfNegative val="0"/>
          <c:cat>
            <c:strRef>
              <c:extLst>
                <c:ext xmlns:c15="http://schemas.microsoft.com/office/drawing/2012/chart" uri="{02D57815-91ED-43cb-92C2-25804820EDAC}">
                  <c15:fullRef>
                    <c15:sqref>Summary!$A$81:$A$98</c15:sqref>
                  </c15:fullRef>
                </c:ext>
              </c:extLst>
              <c:f>(Summary!$A$81:$A$85,Summary!$A$87:$A$90,Summary!$A$92:$A$98)</c:f>
              <c:strCache>
                <c:ptCount val="16"/>
                <c:pt idx="0">
                  <c:v>Operation &amp; Maintenance</c:v>
                </c:pt>
                <c:pt idx="1">
                  <c:v>Denda &amp; Kegagalan</c:v>
                </c:pt>
                <c:pt idx="2">
                  <c:v>Perencanaan Program Rehabilitasi</c:v>
                </c:pt>
                <c:pt idx="3">
                  <c:v>Konstruksi Program Brownfield</c:v>
                </c:pt>
                <c:pt idx="4">
                  <c:v>Administrasi &amp; Dokumentasi </c:v>
                </c:pt>
                <c:pt idx="5">
                  <c:v>Perencanaan Program Greenfield</c:v>
                </c:pt>
                <c:pt idx="6">
                  <c:v>Konstruksi Program Greenfield</c:v>
                </c:pt>
                <c:pt idx="7">
                  <c:v>Administrasi &amp; Dokumentasi </c:v>
                </c:pt>
                <c:pt idx="8">
                  <c:v>Sambungan Langsung</c:v>
                </c:pt>
                <c:pt idx="9">
                  <c:v>Kontrak &amp; Legal</c:v>
                </c:pt>
                <c:pt idx="10">
                  <c:v>Keuangan &amp; Pembayaran</c:v>
                </c:pt>
                <c:pt idx="11">
                  <c:v>Perizinan</c:v>
                </c:pt>
                <c:pt idx="12">
                  <c:v>Monitoring &amp; Pelaporan</c:v>
                </c:pt>
                <c:pt idx="13">
                  <c:v>HSE</c:v>
                </c:pt>
                <c:pt idx="14">
                  <c:v>Koordinasi &amp; Sosialisasi</c:v>
                </c:pt>
                <c:pt idx="15">
                  <c:v>Manajemen risiko</c:v>
                </c:pt>
              </c:strCache>
            </c:strRef>
          </c:cat>
          <c:val>
            <c:numRef>
              <c:extLst>
                <c:ext xmlns:c15="http://schemas.microsoft.com/office/drawing/2012/chart" uri="{02D57815-91ED-43cb-92C2-25804820EDAC}">
                  <c15:fullRef>
                    <c15:sqref>Summary!$C$81:$C$98</c15:sqref>
                  </c15:fullRef>
                </c:ext>
              </c:extLst>
              <c:f>(Summary!$C$81:$C$85,Summary!$C$87:$C$90,Summary!$C$92:$C$98)</c:f>
              <c:numCache>
                <c:formatCode>General</c:formatCode>
                <c:ptCount val="16"/>
                <c:pt idx="0">
                  <c:v>40</c:v>
                </c:pt>
                <c:pt idx="1">
                  <c:v>2</c:v>
                </c:pt>
                <c:pt idx="2">
                  <c:v>24</c:v>
                </c:pt>
                <c:pt idx="3">
                  <c:v>0</c:v>
                </c:pt>
                <c:pt idx="4">
                  <c:v>4</c:v>
                </c:pt>
                <c:pt idx="5">
                  <c:v>43</c:v>
                </c:pt>
                <c:pt idx="6">
                  <c:v>238</c:v>
                </c:pt>
                <c:pt idx="7">
                  <c:v>4</c:v>
                </c:pt>
                <c:pt idx="8">
                  <c:v>182</c:v>
                </c:pt>
                <c:pt idx="9">
                  <c:v>29</c:v>
                </c:pt>
                <c:pt idx="10">
                  <c:v>0</c:v>
                </c:pt>
                <c:pt idx="11">
                  <c:v>29</c:v>
                </c:pt>
                <c:pt idx="12">
                  <c:v>23</c:v>
                </c:pt>
                <c:pt idx="13">
                  <c:v>21</c:v>
                </c:pt>
                <c:pt idx="14">
                  <c:v>59</c:v>
                </c:pt>
                <c:pt idx="15">
                  <c:v>2</c:v>
                </c:pt>
              </c:numCache>
            </c:numRef>
          </c:val>
          <c:extLst>
            <c:ext xmlns:c16="http://schemas.microsoft.com/office/drawing/2014/chart" uri="{C3380CC4-5D6E-409C-BE32-E72D297353CC}">
              <c16:uniqueId val="{00000001-ACC2-42A8-8642-4B76E040BC09}"/>
            </c:ext>
          </c:extLst>
        </c:ser>
        <c:dLbls>
          <c:showLegendKey val="0"/>
          <c:showVal val="0"/>
          <c:showCatName val="0"/>
          <c:showSerName val="0"/>
          <c:showPercent val="0"/>
          <c:showBubbleSize val="0"/>
        </c:dLbls>
        <c:gapWidth val="182"/>
        <c:axId val="1569899487"/>
        <c:axId val="1569899071"/>
      </c:barChart>
      <c:catAx>
        <c:axId val="15698994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crossAx val="1569899071"/>
        <c:crosses val="autoZero"/>
        <c:auto val="1"/>
        <c:lblAlgn val="ctr"/>
        <c:lblOffset val="100"/>
        <c:noMultiLvlLbl val="0"/>
      </c:catAx>
      <c:valAx>
        <c:axId val="15698990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crossAx val="15698994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50">
          <a:latin typeface="Poppins" panose="00000500000000000000" pitchFamily="2" charset="0"/>
          <a:cs typeface="Poppins" panose="00000500000000000000" pitchFamily="2" charset="0"/>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Poppins" panose="00000500000000000000" pitchFamily="2" charset="0"/>
                <a:ea typeface="+mn-ea"/>
                <a:cs typeface="Poppins" panose="00000500000000000000" pitchFamily="2" charset="0"/>
              </a:defRPr>
            </a:pPr>
            <a:r>
              <a:rPr lang="en-ID" b="1"/>
              <a:t>Surat Masuk &amp; Durasi Keterlambatan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title>
    <c:autoTitleDeleted val="0"/>
    <c:plotArea>
      <c:layout/>
      <c:barChart>
        <c:barDir val="col"/>
        <c:grouping val="stacked"/>
        <c:varyColors val="0"/>
        <c:ser>
          <c:idx val="4"/>
          <c:order val="4"/>
          <c:tx>
            <c:strRef>
              <c:f>Summary!$I$105</c:f>
              <c:strCache>
                <c:ptCount val="1"/>
                <c:pt idx="0">
                  <c:v>&gt; 30</c:v>
                </c:pt>
              </c:strCache>
            </c:strRef>
          </c:tx>
          <c:spPr>
            <a:solidFill>
              <a:schemeClr val="accent5"/>
            </a:solidFill>
            <a:ln>
              <a:noFill/>
            </a:ln>
            <a:effectLst/>
          </c:spPr>
          <c:invertIfNegative val="0"/>
          <c:cat>
            <c:strRef>
              <c:extLst>
                <c:ext xmlns:c15="http://schemas.microsoft.com/office/drawing/2012/chart" uri="{02D57815-91ED-43cb-92C2-25804820EDAC}">
                  <c15:fullRef>
                    <c15:sqref>Summary!$A$106:$A$119</c15:sqref>
                  </c15:fullRef>
                </c:ext>
              </c:extLst>
              <c:f>(Summary!$A$106,Summary!$A$108:$A$109,Summary!$A$112,Summary!$A$117:$A$119)</c:f>
              <c:strCache>
                <c:ptCount val="7"/>
                <c:pt idx="0">
                  <c:v>PMO Infill</c:v>
                </c:pt>
                <c:pt idx="1">
                  <c:v>Finance</c:v>
                </c:pt>
                <c:pt idx="2">
                  <c:v>PMO NC</c:v>
                </c:pt>
                <c:pt idx="3">
                  <c:v>Planning</c:v>
                </c:pt>
                <c:pt idx="4">
                  <c:v>PMO Infill / PMO TM</c:v>
                </c:pt>
                <c:pt idx="5">
                  <c:v>Planning / PGO</c:v>
                </c:pt>
                <c:pt idx="6">
                  <c:v>HSE</c:v>
                </c:pt>
              </c:strCache>
            </c:strRef>
          </c:cat>
          <c:val>
            <c:numRef>
              <c:extLst>
                <c:ext xmlns:c15="http://schemas.microsoft.com/office/drawing/2012/chart" uri="{02D57815-91ED-43cb-92C2-25804820EDAC}">
                  <c15:fullRef>
                    <c15:sqref>Summary!$I$106:$I$119</c15:sqref>
                  </c15:fullRef>
                </c:ext>
              </c:extLst>
              <c:f>(Summary!$I$106,Summary!$I$108:$I$109,Summary!$I$112,Summary!$I$117:$I$119)</c:f>
              <c:numCache>
                <c:formatCode>General</c:formatCode>
                <c:ptCount val="7"/>
                <c:pt idx="0">
                  <c:v>16</c:v>
                </c:pt>
                <c:pt idx="1">
                  <c:v>1</c:v>
                </c:pt>
                <c:pt idx="2">
                  <c:v>2</c:v>
                </c:pt>
                <c:pt idx="3">
                  <c:v>2</c:v>
                </c:pt>
                <c:pt idx="4">
                  <c:v>2</c:v>
                </c:pt>
                <c:pt idx="5">
                  <c:v>2</c:v>
                </c:pt>
                <c:pt idx="6">
                  <c:v>0</c:v>
                </c:pt>
              </c:numCache>
            </c:numRef>
          </c:val>
          <c:extLst>
            <c:ext xmlns:c16="http://schemas.microsoft.com/office/drawing/2014/chart" uri="{C3380CC4-5D6E-409C-BE32-E72D297353CC}">
              <c16:uniqueId val="{00000000-52F1-4894-AF9F-086559269D63}"/>
            </c:ext>
          </c:extLst>
        </c:ser>
        <c:ser>
          <c:idx val="5"/>
          <c:order val="5"/>
          <c:tx>
            <c:strRef>
              <c:f>Summary!$J$105</c:f>
              <c:strCache>
                <c:ptCount val="1"/>
                <c:pt idx="0">
                  <c:v>&gt; 14</c:v>
                </c:pt>
              </c:strCache>
            </c:strRef>
          </c:tx>
          <c:spPr>
            <a:solidFill>
              <a:schemeClr val="accent6"/>
            </a:solidFill>
            <a:ln>
              <a:noFill/>
            </a:ln>
            <a:effectLst/>
          </c:spPr>
          <c:invertIfNegative val="0"/>
          <c:cat>
            <c:strRef>
              <c:extLst>
                <c:ext xmlns:c15="http://schemas.microsoft.com/office/drawing/2012/chart" uri="{02D57815-91ED-43cb-92C2-25804820EDAC}">
                  <c15:fullRef>
                    <c15:sqref>Summary!$A$106:$A$119</c15:sqref>
                  </c15:fullRef>
                </c:ext>
              </c:extLst>
              <c:f>(Summary!$A$106,Summary!$A$108:$A$109,Summary!$A$112,Summary!$A$117:$A$119)</c:f>
              <c:strCache>
                <c:ptCount val="7"/>
                <c:pt idx="0">
                  <c:v>PMO Infill</c:v>
                </c:pt>
                <c:pt idx="1">
                  <c:v>Finance</c:v>
                </c:pt>
                <c:pt idx="2">
                  <c:v>PMO NC</c:v>
                </c:pt>
                <c:pt idx="3">
                  <c:v>Planning</c:v>
                </c:pt>
                <c:pt idx="4">
                  <c:v>PMO Infill / PMO TM</c:v>
                </c:pt>
                <c:pt idx="5">
                  <c:v>Planning / PGO</c:v>
                </c:pt>
                <c:pt idx="6">
                  <c:v>HSE</c:v>
                </c:pt>
              </c:strCache>
            </c:strRef>
          </c:cat>
          <c:val>
            <c:numRef>
              <c:extLst>
                <c:ext xmlns:c15="http://schemas.microsoft.com/office/drawing/2012/chart" uri="{02D57815-91ED-43cb-92C2-25804820EDAC}">
                  <c15:fullRef>
                    <c15:sqref>Summary!$J$106:$J$119</c15:sqref>
                  </c15:fullRef>
                </c:ext>
              </c:extLst>
              <c:f>(Summary!$J$106,Summary!$J$108:$J$109,Summary!$J$112,Summary!$J$117:$J$119)</c:f>
              <c:numCache>
                <c:formatCode>General</c:formatCode>
                <c:ptCount val="7"/>
                <c:pt idx="0">
                  <c:v>15</c:v>
                </c:pt>
                <c:pt idx="1">
                  <c:v>1</c:v>
                </c:pt>
                <c:pt idx="2">
                  <c:v>0</c:v>
                </c:pt>
                <c:pt idx="3">
                  <c:v>8</c:v>
                </c:pt>
                <c:pt idx="4">
                  <c:v>0</c:v>
                </c:pt>
                <c:pt idx="5">
                  <c:v>0</c:v>
                </c:pt>
                <c:pt idx="6">
                  <c:v>1</c:v>
                </c:pt>
              </c:numCache>
            </c:numRef>
          </c:val>
          <c:extLst>
            <c:ext xmlns:c16="http://schemas.microsoft.com/office/drawing/2014/chart" uri="{C3380CC4-5D6E-409C-BE32-E72D297353CC}">
              <c16:uniqueId val="{00000001-52F1-4894-AF9F-086559269D63}"/>
            </c:ext>
          </c:extLst>
        </c:ser>
        <c:ser>
          <c:idx val="6"/>
          <c:order val="6"/>
          <c:tx>
            <c:strRef>
              <c:f>Summary!$K$105</c:f>
              <c:strCache>
                <c:ptCount val="1"/>
                <c:pt idx="0">
                  <c:v>&gt; 7</c:v>
                </c:pt>
              </c:strCache>
            </c:strRef>
          </c:tx>
          <c:spPr>
            <a:solidFill>
              <a:schemeClr val="accent1">
                <a:lumMod val="60000"/>
              </a:schemeClr>
            </a:solidFill>
            <a:ln>
              <a:noFill/>
            </a:ln>
            <a:effectLst/>
          </c:spPr>
          <c:invertIfNegative val="0"/>
          <c:cat>
            <c:strRef>
              <c:extLst>
                <c:ext xmlns:c15="http://schemas.microsoft.com/office/drawing/2012/chart" uri="{02D57815-91ED-43cb-92C2-25804820EDAC}">
                  <c15:fullRef>
                    <c15:sqref>Summary!$A$106:$A$119</c15:sqref>
                  </c15:fullRef>
                </c:ext>
              </c:extLst>
              <c:f>(Summary!$A$106,Summary!$A$108:$A$109,Summary!$A$112,Summary!$A$117:$A$119)</c:f>
              <c:strCache>
                <c:ptCount val="7"/>
                <c:pt idx="0">
                  <c:v>PMO Infill</c:v>
                </c:pt>
                <c:pt idx="1">
                  <c:v>Finance</c:v>
                </c:pt>
                <c:pt idx="2">
                  <c:v>PMO NC</c:v>
                </c:pt>
                <c:pt idx="3">
                  <c:v>Planning</c:v>
                </c:pt>
                <c:pt idx="4">
                  <c:v>PMO Infill / PMO TM</c:v>
                </c:pt>
                <c:pt idx="5">
                  <c:v>Planning / PGO</c:v>
                </c:pt>
                <c:pt idx="6">
                  <c:v>HSE</c:v>
                </c:pt>
              </c:strCache>
            </c:strRef>
          </c:cat>
          <c:val>
            <c:numRef>
              <c:extLst>
                <c:ext xmlns:c15="http://schemas.microsoft.com/office/drawing/2012/chart" uri="{02D57815-91ED-43cb-92C2-25804820EDAC}">
                  <c15:fullRef>
                    <c15:sqref>Summary!$K$106:$K$119</c15:sqref>
                  </c15:fullRef>
                </c:ext>
              </c:extLst>
              <c:f>(Summary!$K$106,Summary!$K$108:$K$109,Summary!$K$112,Summary!$K$117:$K$119)</c:f>
              <c:numCache>
                <c:formatCode>General</c:formatCode>
                <c:ptCount val="7"/>
                <c:pt idx="0">
                  <c:v>1</c:v>
                </c:pt>
                <c:pt idx="1">
                  <c:v>0</c:v>
                </c:pt>
                <c:pt idx="2">
                  <c:v>2</c:v>
                </c:pt>
                <c:pt idx="3">
                  <c:v>0</c:v>
                </c:pt>
                <c:pt idx="4">
                  <c:v>2</c:v>
                </c:pt>
                <c:pt idx="5">
                  <c:v>2</c:v>
                </c:pt>
                <c:pt idx="6">
                  <c:v>3</c:v>
                </c:pt>
              </c:numCache>
            </c:numRef>
          </c:val>
          <c:extLst>
            <c:ext xmlns:c16="http://schemas.microsoft.com/office/drawing/2014/chart" uri="{C3380CC4-5D6E-409C-BE32-E72D297353CC}">
              <c16:uniqueId val="{00000002-52F1-4894-AF9F-086559269D63}"/>
            </c:ext>
          </c:extLst>
        </c:ser>
        <c:ser>
          <c:idx val="7"/>
          <c:order val="7"/>
          <c:tx>
            <c:strRef>
              <c:f>Summary!$L$105</c:f>
              <c:strCache>
                <c:ptCount val="1"/>
                <c:pt idx="0">
                  <c:v>&lt; 7</c:v>
                </c:pt>
              </c:strCache>
            </c:strRef>
          </c:tx>
          <c:spPr>
            <a:solidFill>
              <a:schemeClr val="accent2">
                <a:lumMod val="60000"/>
              </a:schemeClr>
            </a:solidFill>
            <a:ln>
              <a:noFill/>
            </a:ln>
            <a:effectLst/>
          </c:spPr>
          <c:invertIfNegative val="0"/>
          <c:cat>
            <c:strRef>
              <c:extLst>
                <c:ext xmlns:c15="http://schemas.microsoft.com/office/drawing/2012/chart" uri="{02D57815-91ED-43cb-92C2-25804820EDAC}">
                  <c15:fullRef>
                    <c15:sqref>Summary!$A$106:$A$119</c15:sqref>
                  </c15:fullRef>
                </c:ext>
              </c:extLst>
              <c:f>(Summary!$A$106,Summary!$A$108:$A$109,Summary!$A$112,Summary!$A$117:$A$119)</c:f>
              <c:strCache>
                <c:ptCount val="7"/>
                <c:pt idx="0">
                  <c:v>PMO Infill</c:v>
                </c:pt>
                <c:pt idx="1">
                  <c:v>Finance</c:v>
                </c:pt>
                <c:pt idx="2">
                  <c:v>PMO NC</c:v>
                </c:pt>
                <c:pt idx="3">
                  <c:v>Planning</c:v>
                </c:pt>
                <c:pt idx="4">
                  <c:v>PMO Infill / PMO TM</c:v>
                </c:pt>
                <c:pt idx="5">
                  <c:v>Planning / PGO</c:v>
                </c:pt>
                <c:pt idx="6">
                  <c:v>HSE</c:v>
                </c:pt>
              </c:strCache>
            </c:strRef>
          </c:cat>
          <c:val>
            <c:numRef>
              <c:extLst>
                <c:ext xmlns:c15="http://schemas.microsoft.com/office/drawing/2012/chart" uri="{02D57815-91ED-43cb-92C2-25804820EDAC}">
                  <c15:fullRef>
                    <c15:sqref>Summary!$L$106:$L$119</c15:sqref>
                  </c15:fullRef>
                </c:ext>
              </c:extLst>
              <c:f>(Summary!$L$106,Summary!$L$108:$L$109,Summary!$L$112,Summary!$L$117:$L$119)</c:f>
              <c:numCache>
                <c:formatCode>General</c:formatCode>
                <c:ptCount val="7"/>
              </c:numCache>
            </c:numRef>
          </c:val>
          <c:extLst>
            <c:ext xmlns:c16="http://schemas.microsoft.com/office/drawing/2014/chart" uri="{C3380CC4-5D6E-409C-BE32-E72D297353CC}">
              <c16:uniqueId val="{00000003-52F1-4894-AF9F-086559269D63}"/>
            </c:ext>
          </c:extLst>
        </c:ser>
        <c:dLbls>
          <c:showLegendKey val="0"/>
          <c:showVal val="0"/>
          <c:showCatName val="0"/>
          <c:showSerName val="0"/>
          <c:showPercent val="0"/>
          <c:showBubbleSize val="0"/>
        </c:dLbls>
        <c:gapWidth val="150"/>
        <c:overlap val="100"/>
        <c:axId val="80035168"/>
        <c:axId val="80042240"/>
        <c:extLst>
          <c:ext xmlns:c15="http://schemas.microsoft.com/office/drawing/2012/chart" uri="{02D57815-91ED-43cb-92C2-25804820EDAC}">
            <c15:filteredBarSeries>
              <c15:ser>
                <c:idx val="0"/>
                <c:order val="0"/>
                <c:tx>
                  <c:strRef>
                    <c:extLst>
                      <c:ext uri="{02D57815-91ED-43cb-92C2-25804820EDAC}">
                        <c15:formulaRef>
                          <c15:sqref>Summary!$B$105</c15:sqref>
                        </c15:formulaRef>
                      </c:ext>
                    </c:extLst>
                    <c:strCache>
                      <c:ptCount val="1"/>
                      <c:pt idx="0">
                        <c:v>Incoming</c:v>
                      </c:pt>
                    </c:strCache>
                  </c:strRef>
                </c:tx>
                <c:spPr>
                  <a:solidFill>
                    <a:schemeClr val="accent1"/>
                  </a:solidFill>
                  <a:ln>
                    <a:noFill/>
                  </a:ln>
                  <a:effectLst/>
                </c:spPr>
                <c:invertIfNegative val="0"/>
                <c:cat>
                  <c:strRef>
                    <c:extLst>
                      <c:ext uri="{02D57815-91ED-43cb-92C2-25804820EDAC}">
                        <c15:fullRef>
                          <c15:sqref>Summary!$A$106:$A$119</c15:sqref>
                        </c15:fullRef>
                        <c15:formulaRef>
                          <c15:sqref>(Summary!$A$106,Summary!$A$108:$A$109,Summary!$A$112,Summary!$A$117:$A$119)</c15:sqref>
                        </c15:formulaRef>
                      </c:ext>
                    </c:extLst>
                    <c:strCache>
                      <c:ptCount val="7"/>
                      <c:pt idx="0">
                        <c:v>PMO Infill</c:v>
                      </c:pt>
                      <c:pt idx="1">
                        <c:v>Finance</c:v>
                      </c:pt>
                      <c:pt idx="2">
                        <c:v>PMO NC</c:v>
                      </c:pt>
                      <c:pt idx="3">
                        <c:v>Planning</c:v>
                      </c:pt>
                      <c:pt idx="4">
                        <c:v>PMO Infill / PMO TM</c:v>
                      </c:pt>
                      <c:pt idx="5">
                        <c:v>Planning / PGO</c:v>
                      </c:pt>
                      <c:pt idx="6">
                        <c:v>HSE</c:v>
                      </c:pt>
                    </c:strCache>
                  </c:strRef>
                </c:cat>
                <c:val>
                  <c:numRef>
                    <c:extLst>
                      <c:ext uri="{02D57815-91ED-43cb-92C2-25804820EDAC}">
                        <c15:fullRef>
                          <c15:sqref>Summary!$B$106:$B$119</c15:sqref>
                        </c15:fullRef>
                        <c15:formulaRef>
                          <c15:sqref>(Summary!$B$106,Summary!$B$108:$B$109,Summary!$B$112,Summary!$B$117:$B$119)</c15:sqref>
                        </c15:formulaRef>
                      </c:ext>
                    </c:extLst>
                    <c:numCache>
                      <c:formatCode>General</c:formatCode>
                      <c:ptCount val="7"/>
                      <c:pt idx="0">
                        <c:v>78</c:v>
                      </c:pt>
                      <c:pt idx="1">
                        <c:v>5</c:v>
                      </c:pt>
                      <c:pt idx="2">
                        <c:v>14</c:v>
                      </c:pt>
                      <c:pt idx="3">
                        <c:v>27</c:v>
                      </c:pt>
                      <c:pt idx="4">
                        <c:v>3</c:v>
                      </c:pt>
                      <c:pt idx="5">
                        <c:v>2</c:v>
                      </c:pt>
                      <c:pt idx="6">
                        <c:v>52</c:v>
                      </c:pt>
                    </c:numCache>
                  </c:numRef>
                </c:val>
                <c:extLst>
                  <c:ext xmlns:c16="http://schemas.microsoft.com/office/drawing/2014/chart" uri="{C3380CC4-5D6E-409C-BE32-E72D297353CC}">
                    <c16:uniqueId val="{00000004-52F1-4894-AF9F-086559269D63}"/>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Summary!$C$105</c15:sqref>
                        </c15:formulaRef>
                      </c:ext>
                    </c:extLst>
                    <c:strCache>
                      <c:ptCount val="1"/>
                      <c:pt idx="0">
                        <c:v>Open</c:v>
                      </c:pt>
                    </c:strCache>
                  </c:strRef>
                </c:tx>
                <c:spPr>
                  <a:solidFill>
                    <a:schemeClr val="accent2"/>
                  </a:solidFill>
                  <a:ln>
                    <a:noFill/>
                  </a:ln>
                  <a:effectLst/>
                </c:spPr>
                <c:invertIfNegative val="0"/>
                <c:cat>
                  <c:strRef>
                    <c:extLst>
                      <c:ext xmlns:c15="http://schemas.microsoft.com/office/drawing/2012/chart" uri="{02D57815-91ED-43cb-92C2-25804820EDAC}">
                        <c15:fullRef>
                          <c15:sqref>Summary!$A$106:$A$119</c15:sqref>
                        </c15:fullRef>
                        <c15:formulaRef>
                          <c15:sqref>(Summary!$A$106,Summary!$A$108:$A$109,Summary!$A$112,Summary!$A$117:$A$119)</c15:sqref>
                        </c15:formulaRef>
                      </c:ext>
                    </c:extLst>
                    <c:strCache>
                      <c:ptCount val="7"/>
                      <c:pt idx="0">
                        <c:v>PMO Infill</c:v>
                      </c:pt>
                      <c:pt idx="1">
                        <c:v>Finance</c:v>
                      </c:pt>
                      <c:pt idx="2">
                        <c:v>PMO NC</c:v>
                      </c:pt>
                      <c:pt idx="3">
                        <c:v>Planning</c:v>
                      </c:pt>
                      <c:pt idx="4">
                        <c:v>PMO Infill / PMO TM</c:v>
                      </c:pt>
                      <c:pt idx="5">
                        <c:v>Planning / PGO</c:v>
                      </c:pt>
                      <c:pt idx="6">
                        <c:v>HSE</c:v>
                      </c:pt>
                    </c:strCache>
                  </c:strRef>
                </c:cat>
                <c:val>
                  <c:numRef>
                    <c:extLst>
                      <c:ext xmlns:c15="http://schemas.microsoft.com/office/drawing/2012/chart" uri="{02D57815-91ED-43cb-92C2-25804820EDAC}">
                        <c15:fullRef>
                          <c15:sqref>Summary!$C$106:$C$119</c15:sqref>
                        </c15:fullRef>
                        <c15:formulaRef>
                          <c15:sqref>(Summary!$C$106,Summary!$C$108:$C$109,Summary!$C$112,Summary!$C$117:$C$119)</c15:sqref>
                        </c15:formulaRef>
                      </c:ext>
                    </c:extLst>
                    <c:numCache>
                      <c:formatCode>General</c:formatCode>
                      <c:ptCount val="7"/>
                      <c:pt idx="0">
                        <c:v>25</c:v>
                      </c:pt>
                      <c:pt idx="1">
                        <c:v>1</c:v>
                      </c:pt>
                      <c:pt idx="2">
                        <c:v>2</c:v>
                      </c:pt>
                      <c:pt idx="3">
                        <c:v>16</c:v>
                      </c:pt>
                      <c:pt idx="4">
                        <c:v>0</c:v>
                      </c:pt>
                      <c:pt idx="5">
                        <c:v>1</c:v>
                      </c:pt>
                      <c:pt idx="6">
                        <c:v>29</c:v>
                      </c:pt>
                    </c:numCache>
                  </c:numRef>
                </c:val>
                <c:extLst xmlns:c15="http://schemas.microsoft.com/office/drawing/2012/chart">
                  <c:ext xmlns:c16="http://schemas.microsoft.com/office/drawing/2014/chart" uri="{C3380CC4-5D6E-409C-BE32-E72D297353CC}">
                    <c16:uniqueId val="{00000005-52F1-4894-AF9F-086559269D63}"/>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Summary!$D$105</c15:sqref>
                        </c15:formulaRef>
                      </c:ext>
                    </c:extLst>
                    <c:strCache>
                      <c:ptCount val="1"/>
                      <c:pt idx="0">
                        <c:v>Level 1</c:v>
                      </c:pt>
                    </c:strCache>
                  </c:strRef>
                </c:tx>
                <c:spPr>
                  <a:solidFill>
                    <a:schemeClr val="accent3"/>
                  </a:solidFill>
                  <a:ln>
                    <a:noFill/>
                  </a:ln>
                  <a:effectLst/>
                </c:spPr>
                <c:invertIfNegative val="0"/>
                <c:cat>
                  <c:strRef>
                    <c:extLst>
                      <c:ext xmlns:c15="http://schemas.microsoft.com/office/drawing/2012/chart" uri="{02D57815-91ED-43cb-92C2-25804820EDAC}">
                        <c15:fullRef>
                          <c15:sqref>Summary!$A$106:$A$119</c15:sqref>
                        </c15:fullRef>
                        <c15:formulaRef>
                          <c15:sqref>(Summary!$A$106,Summary!$A$108:$A$109,Summary!$A$112,Summary!$A$117:$A$119)</c15:sqref>
                        </c15:formulaRef>
                      </c:ext>
                    </c:extLst>
                    <c:strCache>
                      <c:ptCount val="7"/>
                      <c:pt idx="0">
                        <c:v>PMO Infill</c:v>
                      </c:pt>
                      <c:pt idx="1">
                        <c:v>Finance</c:v>
                      </c:pt>
                      <c:pt idx="2">
                        <c:v>PMO NC</c:v>
                      </c:pt>
                      <c:pt idx="3">
                        <c:v>Planning</c:v>
                      </c:pt>
                      <c:pt idx="4">
                        <c:v>PMO Infill / PMO TM</c:v>
                      </c:pt>
                      <c:pt idx="5">
                        <c:v>Planning / PGO</c:v>
                      </c:pt>
                      <c:pt idx="6">
                        <c:v>HSE</c:v>
                      </c:pt>
                    </c:strCache>
                  </c:strRef>
                </c:cat>
                <c:val>
                  <c:numRef>
                    <c:extLst>
                      <c:ext xmlns:c15="http://schemas.microsoft.com/office/drawing/2012/chart" uri="{02D57815-91ED-43cb-92C2-25804820EDAC}">
                        <c15:fullRef>
                          <c15:sqref>Summary!$D$106:$D$119</c15:sqref>
                        </c15:fullRef>
                        <c15:formulaRef>
                          <c15:sqref>(Summary!$D$106,Summary!$D$108:$D$109,Summary!$D$112,Summary!$D$117:$D$119)</c15:sqref>
                        </c15:formulaRef>
                      </c:ext>
                    </c:extLst>
                    <c:numCache>
                      <c:formatCode>General</c:formatCode>
                      <c:ptCount val="7"/>
                      <c:pt idx="0">
                        <c:v>6</c:v>
                      </c:pt>
                      <c:pt idx="1">
                        <c:v>0</c:v>
                      </c:pt>
                      <c:pt idx="2">
                        <c:v>2</c:v>
                      </c:pt>
                      <c:pt idx="3">
                        <c:v>1</c:v>
                      </c:pt>
                      <c:pt idx="4">
                        <c:v>0</c:v>
                      </c:pt>
                      <c:pt idx="5">
                        <c:v>1</c:v>
                      </c:pt>
                      <c:pt idx="6">
                        <c:v>29</c:v>
                      </c:pt>
                    </c:numCache>
                  </c:numRef>
                </c:val>
                <c:extLst xmlns:c15="http://schemas.microsoft.com/office/drawing/2012/chart">
                  <c:ext xmlns:c16="http://schemas.microsoft.com/office/drawing/2014/chart" uri="{C3380CC4-5D6E-409C-BE32-E72D297353CC}">
                    <c16:uniqueId val="{00000006-52F1-4894-AF9F-086559269D63}"/>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Summary!$E$105</c15:sqref>
                        </c15:formulaRef>
                      </c:ext>
                    </c:extLst>
                    <c:strCache>
                      <c:ptCount val="1"/>
                      <c:pt idx="0">
                        <c:v>Level 2</c:v>
                      </c:pt>
                    </c:strCache>
                  </c:strRef>
                </c:tx>
                <c:spPr>
                  <a:solidFill>
                    <a:schemeClr val="accent4"/>
                  </a:solidFill>
                  <a:ln>
                    <a:noFill/>
                  </a:ln>
                  <a:effectLst/>
                </c:spPr>
                <c:invertIfNegative val="0"/>
                <c:cat>
                  <c:strRef>
                    <c:extLst>
                      <c:ext xmlns:c15="http://schemas.microsoft.com/office/drawing/2012/chart" uri="{02D57815-91ED-43cb-92C2-25804820EDAC}">
                        <c15:fullRef>
                          <c15:sqref>Summary!$A$106:$A$119</c15:sqref>
                        </c15:fullRef>
                        <c15:formulaRef>
                          <c15:sqref>(Summary!$A$106,Summary!$A$108:$A$109,Summary!$A$112,Summary!$A$117:$A$119)</c15:sqref>
                        </c15:formulaRef>
                      </c:ext>
                    </c:extLst>
                    <c:strCache>
                      <c:ptCount val="7"/>
                      <c:pt idx="0">
                        <c:v>PMO Infill</c:v>
                      </c:pt>
                      <c:pt idx="1">
                        <c:v>Finance</c:v>
                      </c:pt>
                      <c:pt idx="2">
                        <c:v>PMO NC</c:v>
                      </c:pt>
                      <c:pt idx="3">
                        <c:v>Planning</c:v>
                      </c:pt>
                      <c:pt idx="4">
                        <c:v>PMO Infill / PMO TM</c:v>
                      </c:pt>
                      <c:pt idx="5">
                        <c:v>Planning / PGO</c:v>
                      </c:pt>
                      <c:pt idx="6">
                        <c:v>HSE</c:v>
                      </c:pt>
                    </c:strCache>
                  </c:strRef>
                </c:cat>
                <c:val>
                  <c:numRef>
                    <c:extLst>
                      <c:ext xmlns:c15="http://schemas.microsoft.com/office/drawing/2012/chart" uri="{02D57815-91ED-43cb-92C2-25804820EDAC}">
                        <c15:fullRef>
                          <c15:sqref>Summary!$E$106:$E$119</c15:sqref>
                        </c15:fullRef>
                        <c15:formulaRef>
                          <c15:sqref>(Summary!$E$106,Summary!$E$108:$E$109,Summary!$E$112,Summary!$E$117:$E$119)</c15:sqref>
                        </c15:formulaRef>
                      </c:ext>
                    </c:extLst>
                    <c:numCache>
                      <c:formatCode>General</c:formatCode>
                      <c:ptCount val="7"/>
                      <c:pt idx="0">
                        <c:v>19</c:v>
                      </c:pt>
                      <c:pt idx="1">
                        <c:v>1</c:v>
                      </c:pt>
                      <c:pt idx="2">
                        <c:v>0</c:v>
                      </c:pt>
                      <c:pt idx="3">
                        <c:v>11</c:v>
                      </c:pt>
                      <c:pt idx="4">
                        <c:v>0</c:v>
                      </c:pt>
                      <c:pt idx="5">
                        <c:v>0</c:v>
                      </c:pt>
                      <c:pt idx="6">
                        <c:v>0</c:v>
                      </c:pt>
                    </c:numCache>
                  </c:numRef>
                </c:val>
                <c:extLst xmlns:c15="http://schemas.microsoft.com/office/drawing/2012/chart">
                  <c:ext xmlns:c16="http://schemas.microsoft.com/office/drawing/2014/chart" uri="{C3380CC4-5D6E-409C-BE32-E72D297353CC}">
                    <c16:uniqueId val="{00000007-52F1-4894-AF9F-086559269D63}"/>
                  </c:ext>
                </c:extLst>
              </c15:ser>
            </c15:filteredBarSeries>
          </c:ext>
        </c:extLst>
      </c:barChart>
      <c:catAx>
        <c:axId val="800351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r>
                  <a:rPr lang="en-ID"/>
                  <a:t>Durasi</a:t>
                </a:r>
                <a:r>
                  <a:rPr lang="en-ID" baseline="0"/>
                  <a:t> Keterrlambatan</a:t>
                </a:r>
                <a:endParaRPr lang="en-ID"/>
              </a:p>
            </c:rich>
          </c:tx>
          <c:layout>
            <c:manualLayout>
              <c:xMode val="edge"/>
              <c:yMode val="edge"/>
              <c:x val="0.41324221716021259"/>
              <c:y val="0.9165702419819473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crossAx val="80042240"/>
        <c:crosses val="autoZero"/>
        <c:auto val="1"/>
        <c:lblAlgn val="ctr"/>
        <c:lblOffset val="100"/>
        <c:noMultiLvlLbl val="0"/>
      </c:catAx>
      <c:valAx>
        <c:axId val="800422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r>
                  <a:rPr lang="en-ID"/>
                  <a:t>Jumlah Surat</a:t>
                </a:r>
              </a:p>
            </c:rich>
          </c:tx>
          <c:layout>
            <c:manualLayout>
              <c:xMode val="edge"/>
              <c:yMode val="edge"/>
              <c:x val="1.2148823082763858E-2"/>
              <c:y val="0.336577683887075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crossAx val="80035168"/>
        <c:crosses val="autoZero"/>
        <c:crossBetween val="between"/>
      </c:valAx>
      <c:spPr>
        <a:noFill/>
        <a:ln>
          <a:noFill/>
        </a:ln>
        <a:effectLst/>
      </c:spPr>
    </c:plotArea>
    <c:legend>
      <c:legendPos val="b"/>
      <c:layout>
        <c:manualLayout>
          <c:xMode val="edge"/>
          <c:yMode val="edge"/>
          <c:x val="0.42994828379937705"/>
          <c:y val="0.85864341271365474"/>
          <c:w val="0.19076115485564304"/>
          <c:h val="5.903951411561359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latin typeface="Poppins" panose="00000500000000000000" pitchFamily="2" charset="0"/>
          <a:cs typeface="Poppins" panose="00000500000000000000" pitchFamily="2" charset="0"/>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Lucida Sans" panose="020B0602030504020204" pitchFamily="34" charset="0"/>
                <a:ea typeface="+mn-ea"/>
                <a:cs typeface="+mn-cs"/>
              </a:defRPr>
            </a:pPr>
            <a:r>
              <a:rPr lang="en-ID" sz="1200" b="1"/>
              <a:t>Status Monitoring Surat Masuk</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Lucida Sans" panose="020B0602030504020204" pitchFamily="34" charset="0"/>
              <a:ea typeface="+mn-ea"/>
              <a:cs typeface="+mn-cs"/>
            </a:defRPr>
          </a:pPr>
          <a:endParaRPr lang="en-US"/>
        </a:p>
      </c:txPr>
    </c:title>
    <c:autoTitleDeleted val="0"/>
    <c:plotArea>
      <c:layout/>
      <c:barChart>
        <c:barDir val="col"/>
        <c:grouping val="clustered"/>
        <c:varyColors val="0"/>
        <c:ser>
          <c:idx val="0"/>
          <c:order val="0"/>
          <c:tx>
            <c:strRef>
              <c:f>Summary!$E$18</c:f>
              <c:strCache>
                <c:ptCount val="1"/>
                <c:pt idx="0">
                  <c:v>2024</c:v>
                </c:pt>
              </c:strCache>
            </c:strRef>
          </c:tx>
          <c:spPr>
            <a:solidFill>
              <a:schemeClr val="accent1"/>
            </a:solidFill>
            <a:ln>
              <a:noFill/>
            </a:ln>
            <a:effectLst/>
          </c:spPr>
          <c:invertIfNegative val="0"/>
          <c:cat>
            <c:strRef>
              <c:f>Summary!$B$19:$B$21</c:f>
              <c:strCache>
                <c:ptCount val="3"/>
                <c:pt idx="0">
                  <c:v>Open</c:v>
                </c:pt>
                <c:pt idx="1">
                  <c:v>Closed</c:v>
                </c:pt>
                <c:pt idx="2">
                  <c:v>Info</c:v>
                </c:pt>
              </c:strCache>
            </c:strRef>
          </c:cat>
          <c:val>
            <c:numRef>
              <c:f>Summary!$E$19:$E$21</c:f>
              <c:numCache>
                <c:formatCode>General</c:formatCode>
                <c:ptCount val="3"/>
                <c:pt idx="0">
                  <c:v>37</c:v>
                </c:pt>
                <c:pt idx="1">
                  <c:v>244</c:v>
                </c:pt>
                <c:pt idx="2">
                  <c:v>553</c:v>
                </c:pt>
              </c:numCache>
            </c:numRef>
          </c:val>
          <c:extLst>
            <c:ext xmlns:c16="http://schemas.microsoft.com/office/drawing/2014/chart" uri="{C3380CC4-5D6E-409C-BE32-E72D297353CC}">
              <c16:uniqueId val="{00000000-9618-42E1-8284-DB68A80008F1}"/>
            </c:ext>
          </c:extLst>
        </c:ser>
        <c:ser>
          <c:idx val="1"/>
          <c:order val="1"/>
          <c:tx>
            <c:strRef>
              <c:f>Summary!$F$18</c:f>
              <c:strCache>
                <c:ptCount val="1"/>
                <c:pt idx="0">
                  <c:v>2023</c:v>
                </c:pt>
              </c:strCache>
            </c:strRef>
          </c:tx>
          <c:spPr>
            <a:solidFill>
              <a:schemeClr val="accent2"/>
            </a:solidFill>
            <a:ln>
              <a:noFill/>
            </a:ln>
            <a:effectLst/>
          </c:spPr>
          <c:invertIfNegative val="0"/>
          <c:cat>
            <c:strRef>
              <c:f>Summary!$B$19:$B$21</c:f>
              <c:strCache>
                <c:ptCount val="3"/>
                <c:pt idx="0">
                  <c:v>Open</c:v>
                </c:pt>
                <c:pt idx="1">
                  <c:v>Closed</c:v>
                </c:pt>
                <c:pt idx="2">
                  <c:v>Info</c:v>
                </c:pt>
              </c:strCache>
            </c:strRef>
          </c:cat>
          <c:val>
            <c:numRef>
              <c:f>Summary!$F$19:$F$21</c:f>
              <c:numCache>
                <c:formatCode>General</c:formatCode>
                <c:ptCount val="3"/>
                <c:pt idx="0">
                  <c:v>9</c:v>
                </c:pt>
                <c:pt idx="1">
                  <c:v>252</c:v>
                </c:pt>
                <c:pt idx="2">
                  <c:v>177</c:v>
                </c:pt>
              </c:numCache>
            </c:numRef>
          </c:val>
          <c:extLst>
            <c:ext xmlns:c16="http://schemas.microsoft.com/office/drawing/2014/chart" uri="{C3380CC4-5D6E-409C-BE32-E72D297353CC}">
              <c16:uniqueId val="{00000001-9618-42E1-8284-DB68A80008F1}"/>
            </c:ext>
          </c:extLst>
        </c:ser>
        <c:dLbls>
          <c:showLegendKey val="0"/>
          <c:showVal val="0"/>
          <c:showCatName val="0"/>
          <c:showSerName val="0"/>
          <c:showPercent val="0"/>
          <c:showBubbleSize val="0"/>
        </c:dLbls>
        <c:gapWidth val="219"/>
        <c:overlap val="-27"/>
        <c:axId val="1666548560"/>
        <c:axId val="1666551472"/>
      </c:barChart>
      <c:catAx>
        <c:axId val="1666548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Lucida Sans" panose="020B0602030504020204" pitchFamily="34" charset="0"/>
                <a:ea typeface="+mn-ea"/>
                <a:cs typeface="+mn-cs"/>
              </a:defRPr>
            </a:pPr>
            <a:endParaRPr lang="en-US"/>
          </a:p>
        </c:txPr>
        <c:crossAx val="1666551472"/>
        <c:crosses val="autoZero"/>
        <c:auto val="1"/>
        <c:lblAlgn val="ctr"/>
        <c:lblOffset val="100"/>
        <c:noMultiLvlLbl val="0"/>
      </c:catAx>
      <c:valAx>
        <c:axId val="16665514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Lucida Sans" panose="020B0602030504020204" pitchFamily="34" charset="0"/>
                <a:ea typeface="+mn-ea"/>
                <a:cs typeface="+mn-cs"/>
              </a:defRPr>
            </a:pPr>
            <a:endParaRPr lang="en-US"/>
          </a:p>
        </c:txPr>
        <c:crossAx val="166654856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Lucida Sans" panose="020B0602030504020204" pitchFamily="34" charset="0"/>
                <a:ea typeface="+mn-ea"/>
                <a:cs typeface="+mn-cs"/>
              </a:defRPr>
            </a:pPr>
            <a:endParaRPr lang="en-US"/>
          </a:p>
        </c:txPr>
      </c:dTable>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Lucida Sans" panose="020B0602030504020204" pitchFamily="34" charset="0"/>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latin typeface="Lucida Sans" panose="020B0602030504020204" pitchFamily="34" charset="0"/>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Lucida Sans" panose="020B0602030504020204" pitchFamily="34" charset="0"/>
                <a:ea typeface="+mn-ea"/>
                <a:cs typeface="+mn-cs"/>
              </a:defRPr>
            </a:pPr>
            <a:r>
              <a:rPr lang="en-ID" sz="1200" b="1"/>
              <a:t>Kategori</a:t>
            </a:r>
            <a:r>
              <a:rPr lang="en-ID" sz="1200" b="1" baseline="0"/>
              <a:t> Surat Masuk 2024</a:t>
            </a:r>
            <a:endParaRPr lang="en-ID" sz="12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Lucida Sans" panose="020B0602030504020204" pitchFamily="34" charset="0"/>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Lucida Sans" panose="020B0602030504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Summary!$A$41:$A$56</c:f>
              <c:strCache>
                <c:ptCount val="16"/>
                <c:pt idx="0">
                  <c:v>TOK</c:v>
                </c:pt>
                <c:pt idx="1">
                  <c:v>DED/RAB</c:v>
                </c:pt>
                <c:pt idx="2">
                  <c:v>PKS</c:v>
                </c:pt>
                <c:pt idx="3">
                  <c:v>Dokumentasi</c:v>
                </c:pt>
                <c:pt idx="4">
                  <c:v>Denda</c:v>
                </c:pt>
                <c:pt idx="5">
                  <c:v>Perizinan</c:v>
                </c:pt>
                <c:pt idx="6">
                  <c:v>Sambungan Rumah/Sambungan Baru</c:v>
                </c:pt>
                <c:pt idx="7">
                  <c:v>Teguran</c:v>
                </c:pt>
                <c:pt idx="8">
                  <c:v>Komisioning/Pengoperasian</c:v>
                </c:pt>
                <c:pt idx="9">
                  <c:v>Spesifikasi Teknis/Metode Kerja</c:v>
                </c:pt>
                <c:pt idx="10">
                  <c:v>Inspeksi</c:v>
                </c:pt>
                <c:pt idx="12">
                  <c:v>Pengadaan</c:v>
                </c:pt>
                <c:pt idx="13">
                  <c:v>Pengecualian Denda</c:v>
                </c:pt>
                <c:pt idx="14">
                  <c:v>Produksi</c:v>
                </c:pt>
                <c:pt idx="15">
                  <c:v>Rencana Pekerjaan</c:v>
                </c:pt>
              </c:strCache>
            </c:strRef>
          </c:cat>
          <c:val>
            <c:numRef>
              <c:f>Summary!$B$41:$B$56</c:f>
              <c:numCache>
                <c:formatCode>General</c:formatCode>
                <c:ptCount val="16"/>
                <c:pt idx="0">
                  <c:v>0</c:v>
                </c:pt>
                <c:pt idx="1">
                  <c:v>0</c:v>
                </c:pt>
                <c:pt idx="2">
                  <c:v>0</c:v>
                </c:pt>
                <c:pt idx="3">
                  <c:v>0</c:v>
                </c:pt>
                <c:pt idx="4">
                  <c:v>0</c:v>
                </c:pt>
                <c:pt idx="5">
                  <c:v>0</c:v>
                </c:pt>
                <c:pt idx="6">
                  <c:v>0</c:v>
                </c:pt>
                <c:pt idx="7">
                  <c:v>0</c:v>
                </c:pt>
                <c:pt idx="8">
                  <c:v>0</c:v>
                </c:pt>
                <c:pt idx="9">
                  <c:v>0</c:v>
                </c:pt>
                <c:pt idx="10">
                  <c:v>0</c:v>
                </c:pt>
                <c:pt idx="12">
                  <c:v>0</c:v>
                </c:pt>
                <c:pt idx="13">
                  <c:v>0</c:v>
                </c:pt>
                <c:pt idx="14">
                  <c:v>0</c:v>
                </c:pt>
                <c:pt idx="15">
                  <c:v>0</c:v>
                </c:pt>
              </c:numCache>
            </c:numRef>
          </c:val>
          <c:extLst>
            <c:ext xmlns:c16="http://schemas.microsoft.com/office/drawing/2014/chart" uri="{C3380CC4-5D6E-409C-BE32-E72D297353CC}">
              <c16:uniqueId val="{00000000-3CB5-4759-BF24-9E9AE6847B6E}"/>
            </c:ext>
          </c:extLst>
        </c:ser>
        <c:dLbls>
          <c:dLblPos val="outEnd"/>
          <c:showLegendKey val="0"/>
          <c:showVal val="1"/>
          <c:showCatName val="0"/>
          <c:showSerName val="0"/>
          <c:showPercent val="0"/>
          <c:showBubbleSize val="0"/>
        </c:dLbls>
        <c:gapWidth val="219"/>
        <c:overlap val="-27"/>
        <c:axId val="2047152304"/>
        <c:axId val="2047156880"/>
      </c:barChart>
      <c:catAx>
        <c:axId val="2047152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Lucida Sans" panose="020B0602030504020204" pitchFamily="34" charset="0"/>
                <a:ea typeface="+mn-ea"/>
                <a:cs typeface="+mn-cs"/>
              </a:defRPr>
            </a:pPr>
            <a:endParaRPr lang="en-US"/>
          </a:p>
        </c:txPr>
        <c:crossAx val="2047156880"/>
        <c:crosses val="autoZero"/>
        <c:auto val="1"/>
        <c:lblAlgn val="ctr"/>
        <c:lblOffset val="100"/>
        <c:noMultiLvlLbl val="0"/>
      </c:catAx>
      <c:valAx>
        <c:axId val="20471568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Lucida Sans" panose="020B0602030504020204" pitchFamily="34" charset="0"/>
                <a:ea typeface="+mn-ea"/>
                <a:cs typeface="+mn-cs"/>
              </a:defRPr>
            </a:pPr>
            <a:endParaRPr lang="en-US"/>
          </a:p>
        </c:txPr>
        <c:crossAx val="20471523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latin typeface="Lucida Sans" panose="020B0602030504020204" pitchFamily="34" charset="0"/>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Jumlah </a:t>
            </a:r>
            <a:r>
              <a:rPr lang="en-ID" b="1"/>
              <a:t>surat masuk </a:t>
            </a:r>
            <a:r>
              <a:rPr lang="en-ID"/>
              <a:t>berdasarkan Durasi Keterlambatan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stacked"/>
        <c:varyColors val="0"/>
        <c:ser>
          <c:idx val="0"/>
          <c:order val="0"/>
          <c:tx>
            <c:strRef>
              <c:f>Summary!$N$35</c:f>
              <c:strCache>
                <c:ptCount val="1"/>
                <c:pt idx="0">
                  <c:v>7</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Summary!$M$36:$M$38</c15:sqref>
                  </c15:fullRef>
                </c:ext>
              </c:extLst>
              <c:f>Summary!$M$36:$M$37</c:f>
              <c:strCache>
                <c:ptCount val="2"/>
                <c:pt idx="0">
                  <c:v>Level 1</c:v>
                </c:pt>
                <c:pt idx="1">
                  <c:v>Level 2</c:v>
                </c:pt>
              </c:strCache>
            </c:strRef>
          </c:cat>
          <c:val>
            <c:numRef>
              <c:extLst>
                <c:ext xmlns:c15="http://schemas.microsoft.com/office/drawing/2012/chart" uri="{02D57815-91ED-43cb-92C2-25804820EDAC}">
                  <c15:fullRef>
                    <c15:sqref>Summary!$N$36:$N$38</c15:sqref>
                  </c15:fullRef>
                </c:ext>
              </c:extLst>
              <c:f>Summary!$N$36:$N$37</c:f>
              <c:numCache>
                <c:formatCode>General</c:formatCode>
                <c:ptCount val="2"/>
                <c:pt idx="0">
                  <c:v>23</c:v>
                </c:pt>
                <c:pt idx="1">
                  <c:v>33</c:v>
                </c:pt>
              </c:numCache>
            </c:numRef>
          </c:val>
          <c:extLst>
            <c:ext xmlns:c16="http://schemas.microsoft.com/office/drawing/2014/chart" uri="{C3380CC4-5D6E-409C-BE32-E72D297353CC}">
              <c16:uniqueId val="{00000000-D795-4FA3-8029-4DBC6006EC1E}"/>
            </c:ext>
          </c:extLst>
        </c:ser>
        <c:ser>
          <c:idx val="1"/>
          <c:order val="1"/>
          <c:tx>
            <c:strRef>
              <c:f>Summary!$O$35</c:f>
              <c:strCache>
                <c:ptCount val="1"/>
                <c:pt idx="0">
                  <c:v>14</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Summary!$M$36:$M$38</c15:sqref>
                  </c15:fullRef>
                </c:ext>
              </c:extLst>
              <c:f>Summary!$M$36:$M$37</c:f>
              <c:strCache>
                <c:ptCount val="2"/>
                <c:pt idx="0">
                  <c:v>Level 1</c:v>
                </c:pt>
                <c:pt idx="1">
                  <c:v>Level 2</c:v>
                </c:pt>
              </c:strCache>
            </c:strRef>
          </c:cat>
          <c:val>
            <c:numRef>
              <c:extLst>
                <c:ext xmlns:c15="http://schemas.microsoft.com/office/drawing/2012/chart" uri="{02D57815-91ED-43cb-92C2-25804820EDAC}">
                  <c15:fullRef>
                    <c15:sqref>Summary!$O$36:$O$38</c15:sqref>
                  </c15:fullRef>
                </c:ext>
              </c:extLst>
              <c:f>Summary!$O$36:$O$37</c:f>
              <c:numCache>
                <c:formatCode>General</c:formatCode>
                <c:ptCount val="2"/>
                <c:pt idx="0">
                  <c:v>2</c:v>
                </c:pt>
                <c:pt idx="1">
                  <c:v>0</c:v>
                </c:pt>
              </c:numCache>
            </c:numRef>
          </c:val>
          <c:extLst>
            <c:ext xmlns:c16="http://schemas.microsoft.com/office/drawing/2014/chart" uri="{C3380CC4-5D6E-409C-BE32-E72D297353CC}">
              <c16:uniqueId val="{00000001-D795-4FA3-8029-4DBC6006EC1E}"/>
            </c:ext>
          </c:extLst>
        </c:ser>
        <c:ser>
          <c:idx val="2"/>
          <c:order val="2"/>
          <c:tx>
            <c:strRef>
              <c:f>Summary!$P$35</c:f>
              <c:strCache>
                <c:ptCount val="1"/>
                <c:pt idx="0">
                  <c:v>21</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Summary!$M$36:$M$38</c15:sqref>
                  </c15:fullRef>
                </c:ext>
              </c:extLst>
              <c:f>Summary!$M$36:$M$37</c:f>
              <c:strCache>
                <c:ptCount val="2"/>
                <c:pt idx="0">
                  <c:v>Level 1</c:v>
                </c:pt>
                <c:pt idx="1">
                  <c:v>Level 2</c:v>
                </c:pt>
              </c:strCache>
            </c:strRef>
          </c:cat>
          <c:val>
            <c:numRef>
              <c:extLst>
                <c:ext xmlns:c15="http://schemas.microsoft.com/office/drawing/2012/chart" uri="{02D57815-91ED-43cb-92C2-25804820EDAC}">
                  <c15:fullRef>
                    <c15:sqref>Summary!$P$36:$P$38</c15:sqref>
                  </c15:fullRef>
                </c:ext>
              </c:extLst>
              <c:f>Summary!$P$36:$P$37</c:f>
              <c:numCache>
                <c:formatCode>General</c:formatCode>
                <c:ptCount val="2"/>
                <c:pt idx="0">
                  <c:v>3</c:v>
                </c:pt>
                <c:pt idx="1">
                  <c:v>0</c:v>
                </c:pt>
              </c:numCache>
            </c:numRef>
          </c:val>
          <c:extLst>
            <c:ext xmlns:c16="http://schemas.microsoft.com/office/drawing/2014/chart" uri="{C3380CC4-5D6E-409C-BE32-E72D297353CC}">
              <c16:uniqueId val="{00000002-D795-4FA3-8029-4DBC6006EC1E}"/>
            </c:ext>
          </c:extLst>
        </c:ser>
        <c:ser>
          <c:idx val="3"/>
          <c:order val="3"/>
          <c:tx>
            <c:strRef>
              <c:f>Summary!$Q$35</c:f>
              <c:strCache>
                <c:ptCount val="1"/>
                <c:pt idx="0">
                  <c:v>30</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Summary!$M$36:$M$38</c15:sqref>
                  </c15:fullRef>
                </c:ext>
              </c:extLst>
              <c:f>Summary!$M$36:$M$37</c:f>
              <c:strCache>
                <c:ptCount val="2"/>
                <c:pt idx="0">
                  <c:v>Level 1</c:v>
                </c:pt>
                <c:pt idx="1">
                  <c:v>Level 2</c:v>
                </c:pt>
              </c:strCache>
            </c:strRef>
          </c:cat>
          <c:val>
            <c:numRef>
              <c:extLst>
                <c:ext xmlns:c15="http://schemas.microsoft.com/office/drawing/2012/chart" uri="{02D57815-91ED-43cb-92C2-25804820EDAC}">
                  <c15:fullRef>
                    <c15:sqref>Summary!$Q$36:$Q$38</c15:sqref>
                  </c15:fullRef>
                </c:ext>
              </c:extLst>
              <c:f>Summary!$Q$36:$Q$37</c:f>
              <c:numCache>
                <c:formatCode>General</c:formatCode>
                <c:ptCount val="2"/>
                <c:pt idx="0">
                  <c:v>0</c:v>
                </c:pt>
                <c:pt idx="1">
                  <c:v>0</c:v>
                </c:pt>
              </c:numCache>
            </c:numRef>
          </c:val>
          <c:extLst>
            <c:ext xmlns:c16="http://schemas.microsoft.com/office/drawing/2014/chart" uri="{C3380CC4-5D6E-409C-BE32-E72D297353CC}">
              <c16:uniqueId val="{00000004-D795-4FA3-8029-4DBC6006EC1E}"/>
            </c:ext>
          </c:extLst>
        </c:ser>
        <c:dLbls>
          <c:dLblPos val="ctr"/>
          <c:showLegendKey val="0"/>
          <c:showVal val="1"/>
          <c:showCatName val="0"/>
          <c:showSerName val="0"/>
          <c:showPercent val="0"/>
          <c:showBubbleSize val="0"/>
        </c:dLbls>
        <c:gapWidth val="182"/>
        <c:overlap val="100"/>
        <c:axId val="360550639"/>
        <c:axId val="360557711"/>
      </c:barChart>
      <c:catAx>
        <c:axId val="3605506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0557711"/>
        <c:crosses val="autoZero"/>
        <c:auto val="1"/>
        <c:lblAlgn val="ctr"/>
        <c:lblOffset val="100"/>
        <c:noMultiLvlLbl val="0"/>
      </c:catAx>
      <c:valAx>
        <c:axId val="360557711"/>
        <c:scaling>
          <c:orientation val="minMax"/>
        </c:scaling>
        <c:delete val="0"/>
        <c:axPos val="b"/>
        <c:majorGridlines>
          <c:spPr>
            <a:ln w="9525" cap="flat" cmpd="sng" algn="ctr">
              <a:solidFill>
                <a:schemeClr val="accent1">
                  <a:alpha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0550639"/>
        <c:crosses val="autoZero"/>
        <c:crossBetween val="between"/>
        <c:majorUnit val="10"/>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Lucida Sans" panose="020B0602030504020204" pitchFamily="34" charset="0"/>
                <a:ea typeface="+mn-ea"/>
                <a:cs typeface="+mn-cs"/>
              </a:defRPr>
            </a:pPr>
            <a:r>
              <a:rPr lang="en-ID" b="1"/>
              <a:t>Surat Masuk Open/Closed</a:t>
            </a:r>
          </a:p>
        </c:rich>
      </c:tx>
      <c:overlay val="0"/>
      <c:spPr>
        <a:noFill/>
        <a:ln>
          <a:noFill/>
        </a:ln>
        <a:effectLst/>
      </c:spPr>
    </c:title>
    <c:autoTitleDeleted val="0"/>
    <c:plotArea>
      <c:layout/>
      <c:barChart>
        <c:barDir val="col"/>
        <c:grouping val="clustered"/>
        <c:varyColors val="0"/>
        <c:ser>
          <c:idx val="0"/>
          <c:order val="2"/>
          <c:tx>
            <c:strRef>
              <c:f>Summary!$M$4</c:f>
              <c:strCache>
                <c:ptCount val="1"/>
                <c:pt idx="0">
                  <c:v>Incoming Open</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Lucida Sans" panose="020B0602030504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Summary!$N$3:$AC$3</c:f>
              <c:strCache>
                <c:ptCount val="16"/>
                <c:pt idx="0">
                  <c:v>Compliance</c:v>
                </c:pt>
                <c:pt idx="1">
                  <c:v>Corcom</c:v>
                </c:pt>
                <c:pt idx="2">
                  <c:v>Finance</c:v>
                </c:pt>
                <c:pt idx="3">
                  <c:v>HC</c:v>
                </c:pt>
                <c:pt idx="4">
                  <c:v>HSE</c:v>
                </c:pt>
                <c:pt idx="8">
                  <c:v>Maintenance</c:v>
                </c:pt>
                <c:pt idx="9">
                  <c:v>Permit</c:v>
                </c:pt>
                <c:pt idx="10">
                  <c:v>Planning</c:v>
                </c:pt>
                <c:pt idx="11">
                  <c:v>PMO</c:v>
                </c:pt>
                <c:pt idx="12">
                  <c:v>Produksi</c:v>
                </c:pt>
                <c:pt idx="13">
                  <c:v>SCM</c:v>
                </c:pt>
                <c:pt idx="14">
                  <c:v>QMS</c:v>
                </c:pt>
                <c:pt idx="15">
                  <c:v>WQA</c:v>
                </c:pt>
              </c:strCache>
            </c:strRef>
          </c:cat>
          <c:val>
            <c:numRef>
              <c:f>Summary!$N$4:$AC$4</c:f>
              <c:numCache>
                <c:formatCode>General</c:formatCode>
                <c:ptCount val="16"/>
                <c:pt idx="0">
                  <c:v>3</c:v>
                </c:pt>
                <c:pt idx="1">
                  <c:v>0</c:v>
                </c:pt>
                <c:pt idx="2">
                  <c:v>0</c:v>
                </c:pt>
                <c:pt idx="3">
                  <c:v>0</c:v>
                </c:pt>
                <c:pt idx="4">
                  <c:v>29</c:v>
                </c:pt>
                <c:pt idx="8">
                  <c:v>0</c:v>
                </c:pt>
                <c:pt idx="9">
                  <c:v>2</c:v>
                </c:pt>
                <c:pt idx="10">
                  <c:v>16</c:v>
                </c:pt>
                <c:pt idx="11">
                  <c:v>1</c:v>
                </c:pt>
                <c:pt idx="12">
                  <c:v>2</c:v>
                </c:pt>
                <c:pt idx="13">
                  <c:v>0</c:v>
                </c:pt>
                <c:pt idx="14">
                  <c:v>0</c:v>
                </c:pt>
                <c:pt idx="15">
                  <c:v>0</c:v>
                </c:pt>
              </c:numCache>
            </c:numRef>
          </c:val>
          <c:extLst>
            <c:ext xmlns:c16="http://schemas.microsoft.com/office/drawing/2014/chart" uri="{C3380CC4-5D6E-409C-BE32-E72D297353CC}">
              <c16:uniqueId val="{00000002-015B-4EFE-88CD-949A1B00F485}"/>
            </c:ext>
          </c:extLst>
        </c:ser>
        <c:ser>
          <c:idx val="1"/>
          <c:order val="3"/>
          <c:tx>
            <c:strRef>
              <c:f>Summary!$M$5</c:f>
              <c:strCache>
                <c:ptCount val="1"/>
                <c:pt idx="0">
                  <c:v>Incoming Closed</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Lucida Sans" panose="020B0602030504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Summary!$N$3:$AC$3</c:f>
              <c:strCache>
                <c:ptCount val="16"/>
                <c:pt idx="0">
                  <c:v>Compliance</c:v>
                </c:pt>
                <c:pt idx="1">
                  <c:v>Corcom</c:v>
                </c:pt>
                <c:pt idx="2">
                  <c:v>Finance</c:v>
                </c:pt>
                <c:pt idx="3">
                  <c:v>HC</c:v>
                </c:pt>
                <c:pt idx="4">
                  <c:v>HSE</c:v>
                </c:pt>
                <c:pt idx="8">
                  <c:v>Maintenance</c:v>
                </c:pt>
                <c:pt idx="9">
                  <c:v>Permit</c:v>
                </c:pt>
                <c:pt idx="10">
                  <c:v>Planning</c:v>
                </c:pt>
                <c:pt idx="11">
                  <c:v>PMO</c:v>
                </c:pt>
                <c:pt idx="12">
                  <c:v>Produksi</c:v>
                </c:pt>
                <c:pt idx="13">
                  <c:v>SCM</c:v>
                </c:pt>
                <c:pt idx="14">
                  <c:v>QMS</c:v>
                </c:pt>
                <c:pt idx="15">
                  <c:v>WQA</c:v>
                </c:pt>
              </c:strCache>
            </c:strRef>
          </c:cat>
          <c:val>
            <c:numRef>
              <c:f>Summary!$N$5:$AC$5</c:f>
              <c:numCache>
                <c:formatCode>General</c:formatCode>
                <c:ptCount val="16"/>
                <c:pt idx="0">
                  <c:v>11</c:v>
                </c:pt>
                <c:pt idx="1">
                  <c:v>0</c:v>
                </c:pt>
                <c:pt idx="2">
                  <c:v>4</c:v>
                </c:pt>
                <c:pt idx="3">
                  <c:v>0</c:v>
                </c:pt>
                <c:pt idx="4">
                  <c:v>23</c:v>
                </c:pt>
                <c:pt idx="8">
                  <c:v>0</c:v>
                </c:pt>
                <c:pt idx="9">
                  <c:v>2</c:v>
                </c:pt>
                <c:pt idx="10">
                  <c:v>2</c:v>
                </c:pt>
                <c:pt idx="11">
                  <c:v>0</c:v>
                </c:pt>
                <c:pt idx="12">
                  <c:v>7</c:v>
                </c:pt>
                <c:pt idx="13">
                  <c:v>0</c:v>
                </c:pt>
                <c:pt idx="14">
                  <c:v>1</c:v>
                </c:pt>
                <c:pt idx="15">
                  <c:v>2</c:v>
                </c:pt>
              </c:numCache>
            </c:numRef>
          </c:val>
          <c:extLst>
            <c:ext xmlns:c16="http://schemas.microsoft.com/office/drawing/2014/chart" uri="{C3380CC4-5D6E-409C-BE32-E72D297353CC}">
              <c16:uniqueId val="{00000004-015B-4EFE-88CD-949A1B00F485}"/>
            </c:ext>
          </c:extLst>
        </c:ser>
        <c:dLbls>
          <c:dLblPos val="outEnd"/>
          <c:showLegendKey val="0"/>
          <c:showVal val="1"/>
          <c:showCatName val="0"/>
          <c:showSerName val="0"/>
          <c:showPercent val="0"/>
          <c:showBubbleSize val="0"/>
        </c:dLbls>
        <c:gapWidth val="219"/>
        <c:overlap val="-27"/>
        <c:axId val="255864064"/>
        <c:axId val="255875712"/>
        <c:extLst>
          <c:ext xmlns:c15="http://schemas.microsoft.com/office/drawing/2012/chart" uri="{02D57815-91ED-43cb-92C2-25804820EDAC}">
            <c15:filteredBarSeries>
              <c15:ser>
                <c:idx val="2"/>
                <c:order val="0"/>
                <c:tx>
                  <c:strRef>
                    <c:extLst>
                      <c:ext uri="{02D57815-91ED-43cb-92C2-25804820EDAC}">
                        <c15:formulaRef>
                          <c15:sqref>Summary!$M$4</c15:sqref>
                        </c15:formulaRef>
                      </c:ext>
                    </c:extLst>
                    <c:strCache>
                      <c:ptCount val="1"/>
                      <c:pt idx="0">
                        <c:v>Incoming Open</c:v>
                      </c:pt>
                    </c:strCache>
                  </c:strRef>
                </c:tx>
                <c:invertIfNegative val="0"/>
                <c:dLbls>
                  <c:spPr>
                    <a:noFill/>
                    <a:ln>
                      <a:noFill/>
                    </a:ln>
                    <a:effectLst/>
                  </c:spPr>
                  <c:dLblPos val="outEnd"/>
                  <c:showLegendKey val="0"/>
                  <c:showVal val="1"/>
                  <c:showCatName val="0"/>
                  <c:showSerName val="0"/>
                  <c:showPercent val="0"/>
                  <c:showBubbleSize val="0"/>
                  <c:showLeaderLines val="0"/>
                  <c:extLst>
                    <c:ext uri="{CE6537A1-D6FC-4f65-9D91-7224C49458BB}">
                      <c15:showLeaderLines val="1"/>
                    </c:ext>
                  </c:extLst>
                </c:dLbls>
                <c:cat>
                  <c:strRef>
                    <c:extLst>
                      <c:ext uri="{02D57815-91ED-43cb-92C2-25804820EDAC}">
                        <c15:formulaRef>
                          <c15:sqref>Summary!$N$3:$AC$3</c15:sqref>
                        </c15:formulaRef>
                      </c:ext>
                    </c:extLst>
                    <c:strCache>
                      <c:ptCount val="16"/>
                      <c:pt idx="0">
                        <c:v>Compliance</c:v>
                      </c:pt>
                      <c:pt idx="1">
                        <c:v>Corcom</c:v>
                      </c:pt>
                      <c:pt idx="2">
                        <c:v>Finance</c:v>
                      </c:pt>
                      <c:pt idx="3">
                        <c:v>HC</c:v>
                      </c:pt>
                      <c:pt idx="4">
                        <c:v>HSE</c:v>
                      </c:pt>
                      <c:pt idx="8">
                        <c:v>Maintenance</c:v>
                      </c:pt>
                      <c:pt idx="9">
                        <c:v>Permit</c:v>
                      </c:pt>
                      <c:pt idx="10">
                        <c:v>Planning</c:v>
                      </c:pt>
                      <c:pt idx="11">
                        <c:v>PMO</c:v>
                      </c:pt>
                      <c:pt idx="12">
                        <c:v>Produksi</c:v>
                      </c:pt>
                      <c:pt idx="13">
                        <c:v>SCM</c:v>
                      </c:pt>
                      <c:pt idx="14">
                        <c:v>QMS</c:v>
                      </c:pt>
                      <c:pt idx="15">
                        <c:v>WQA</c:v>
                      </c:pt>
                    </c:strCache>
                  </c:strRef>
                </c:cat>
                <c:val>
                  <c:numRef>
                    <c:extLst>
                      <c:ext uri="{02D57815-91ED-43cb-92C2-25804820EDAC}">
                        <c15:formulaRef>
                          <c15:sqref>Summary!$N$4:$AC$4</c15:sqref>
                        </c15:formulaRef>
                      </c:ext>
                    </c:extLst>
                    <c:numCache>
                      <c:formatCode>General</c:formatCode>
                      <c:ptCount val="16"/>
                      <c:pt idx="0">
                        <c:v>3</c:v>
                      </c:pt>
                      <c:pt idx="1">
                        <c:v>0</c:v>
                      </c:pt>
                      <c:pt idx="2">
                        <c:v>0</c:v>
                      </c:pt>
                      <c:pt idx="3">
                        <c:v>0</c:v>
                      </c:pt>
                      <c:pt idx="4">
                        <c:v>29</c:v>
                      </c:pt>
                      <c:pt idx="8">
                        <c:v>0</c:v>
                      </c:pt>
                      <c:pt idx="9">
                        <c:v>2</c:v>
                      </c:pt>
                      <c:pt idx="10">
                        <c:v>16</c:v>
                      </c:pt>
                      <c:pt idx="11">
                        <c:v>1</c:v>
                      </c:pt>
                      <c:pt idx="12">
                        <c:v>2</c:v>
                      </c:pt>
                      <c:pt idx="13">
                        <c:v>0</c:v>
                      </c:pt>
                      <c:pt idx="14">
                        <c:v>0</c:v>
                      </c:pt>
                      <c:pt idx="15">
                        <c:v>0</c:v>
                      </c:pt>
                    </c:numCache>
                  </c:numRef>
                </c:val>
                <c:extLst>
                  <c:ext xmlns:c16="http://schemas.microsoft.com/office/drawing/2014/chart" uri="{C3380CC4-5D6E-409C-BE32-E72D297353CC}">
                    <c16:uniqueId val="{00000005-015B-4EFE-88CD-949A1B00F485}"/>
                  </c:ext>
                </c:extLst>
              </c15:ser>
            </c15:filteredBarSeries>
            <c15:filteredBarSeries>
              <c15:ser>
                <c:idx val="3"/>
                <c:order val="1"/>
                <c:tx>
                  <c:strRef>
                    <c:extLst xmlns:c15="http://schemas.microsoft.com/office/drawing/2012/chart">
                      <c:ext xmlns:c15="http://schemas.microsoft.com/office/drawing/2012/chart" uri="{02D57815-91ED-43cb-92C2-25804820EDAC}">
                        <c15:formulaRef>
                          <c15:sqref>Summary!$M$5</c15:sqref>
                        </c15:formulaRef>
                      </c:ext>
                    </c:extLst>
                    <c:strCache>
                      <c:ptCount val="1"/>
                      <c:pt idx="0">
                        <c:v>Incoming Closed</c:v>
                      </c:pt>
                    </c:strCache>
                  </c:strRef>
                </c:tx>
                <c:invertIfNegative val="0"/>
                <c:dLbls>
                  <c:spPr>
                    <a:noFill/>
                    <a:ln>
                      <a:noFill/>
                    </a:ln>
                    <a:effectLst/>
                  </c:sp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ext>
                  </c:extLst>
                </c:dLbls>
                <c:cat>
                  <c:strRef>
                    <c:extLst xmlns:c15="http://schemas.microsoft.com/office/drawing/2012/chart">
                      <c:ext xmlns:c15="http://schemas.microsoft.com/office/drawing/2012/chart" uri="{02D57815-91ED-43cb-92C2-25804820EDAC}">
                        <c15:formulaRef>
                          <c15:sqref>Summary!$N$3:$AC$3</c15:sqref>
                        </c15:formulaRef>
                      </c:ext>
                    </c:extLst>
                    <c:strCache>
                      <c:ptCount val="16"/>
                      <c:pt idx="0">
                        <c:v>Compliance</c:v>
                      </c:pt>
                      <c:pt idx="1">
                        <c:v>Corcom</c:v>
                      </c:pt>
                      <c:pt idx="2">
                        <c:v>Finance</c:v>
                      </c:pt>
                      <c:pt idx="3">
                        <c:v>HC</c:v>
                      </c:pt>
                      <c:pt idx="4">
                        <c:v>HSE</c:v>
                      </c:pt>
                      <c:pt idx="8">
                        <c:v>Maintenance</c:v>
                      </c:pt>
                      <c:pt idx="9">
                        <c:v>Permit</c:v>
                      </c:pt>
                      <c:pt idx="10">
                        <c:v>Planning</c:v>
                      </c:pt>
                      <c:pt idx="11">
                        <c:v>PMO</c:v>
                      </c:pt>
                      <c:pt idx="12">
                        <c:v>Produksi</c:v>
                      </c:pt>
                      <c:pt idx="13">
                        <c:v>SCM</c:v>
                      </c:pt>
                      <c:pt idx="14">
                        <c:v>QMS</c:v>
                      </c:pt>
                      <c:pt idx="15">
                        <c:v>WQA</c:v>
                      </c:pt>
                    </c:strCache>
                  </c:strRef>
                </c:cat>
                <c:val>
                  <c:numRef>
                    <c:extLst xmlns:c15="http://schemas.microsoft.com/office/drawing/2012/chart">
                      <c:ext xmlns:c15="http://schemas.microsoft.com/office/drawing/2012/chart" uri="{02D57815-91ED-43cb-92C2-25804820EDAC}">
                        <c15:formulaRef>
                          <c15:sqref>Summary!$N$5:$AC$5</c15:sqref>
                        </c15:formulaRef>
                      </c:ext>
                    </c:extLst>
                    <c:numCache>
                      <c:formatCode>General</c:formatCode>
                      <c:ptCount val="16"/>
                      <c:pt idx="0">
                        <c:v>11</c:v>
                      </c:pt>
                      <c:pt idx="1">
                        <c:v>0</c:v>
                      </c:pt>
                      <c:pt idx="2">
                        <c:v>4</c:v>
                      </c:pt>
                      <c:pt idx="3">
                        <c:v>0</c:v>
                      </c:pt>
                      <c:pt idx="4">
                        <c:v>23</c:v>
                      </c:pt>
                      <c:pt idx="8">
                        <c:v>0</c:v>
                      </c:pt>
                      <c:pt idx="9">
                        <c:v>2</c:v>
                      </c:pt>
                      <c:pt idx="10">
                        <c:v>2</c:v>
                      </c:pt>
                      <c:pt idx="11">
                        <c:v>0</c:v>
                      </c:pt>
                      <c:pt idx="12">
                        <c:v>7</c:v>
                      </c:pt>
                      <c:pt idx="13">
                        <c:v>0</c:v>
                      </c:pt>
                      <c:pt idx="14">
                        <c:v>1</c:v>
                      </c:pt>
                      <c:pt idx="15">
                        <c:v>2</c:v>
                      </c:pt>
                    </c:numCache>
                  </c:numRef>
                </c:val>
                <c:extLst xmlns:c15="http://schemas.microsoft.com/office/drawing/2012/chart">
                  <c:ext xmlns:c16="http://schemas.microsoft.com/office/drawing/2014/chart" uri="{C3380CC4-5D6E-409C-BE32-E72D297353CC}">
                    <c16:uniqueId val="{00000006-015B-4EFE-88CD-949A1B00F485}"/>
                  </c:ext>
                </c:extLst>
              </c15:ser>
            </c15:filteredBarSeries>
          </c:ext>
        </c:extLst>
      </c:barChart>
      <c:catAx>
        <c:axId val="255864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Lucida Sans" panose="020B0602030504020204" pitchFamily="34" charset="0"/>
                <a:ea typeface="+mn-ea"/>
                <a:cs typeface="+mn-cs"/>
              </a:defRPr>
            </a:pPr>
            <a:endParaRPr lang="en-US"/>
          </a:p>
        </c:txPr>
        <c:crossAx val="255875712"/>
        <c:crosses val="autoZero"/>
        <c:auto val="1"/>
        <c:lblAlgn val="ctr"/>
        <c:lblOffset val="100"/>
        <c:noMultiLvlLbl val="0"/>
      </c:catAx>
      <c:valAx>
        <c:axId val="2558757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Lucida Sans" panose="020B0602030504020204" pitchFamily="34" charset="0"/>
                <a:ea typeface="+mn-ea"/>
                <a:cs typeface="+mn-cs"/>
              </a:defRPr>
            </a:pPr>
            <a:endParaRPr lang="en-US"/>
          </a:p>
        </c:txPr>
        <c:crossAx val="255864064"/>
        <c:crosses val="autoZero"/>
        <c:crossBetween val="between"/>
      </c:valAx>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Lucida Sans" panose="020B0602030504020204" pitchFamily="34" charset="0"/>
              <a:ea typeface="+mn-ea"/>
              <a:cs typeface="+mn-cs"/>
            </a:defRPr>
          </a:pPr>
          <a:endParaRPr lang="en-US"/>
        </a:p>
      </c:txPr>
    </c:legend>
    <c:plotVisOnly val="1"/>
    <c:dispBlanksAs val="gap"/>
    <c:showDLblsOverMax val="0"/>
  </c:chart>
  <c:txPr>
    <a:bodyPr/>
    <a:lstStyle/>
    <a:p>
      <a:pPr>
        <a:defRPr>
          <a:latin typeface="Lucida Sans" panose="020B0602030504020204" pitchFamily="34" charset="0"/>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sz="1400" b="1" i="0" baseline="0">
                <a:effectLst/>
                <a:latin typeface="Lucida Sans" panose="020B0602030504020204" pitchFamily="34" charset="0"/>
              </a:rPr>
              <a:t>Surat Keluar Open/Closed</a:t>
            </a:r>
            <a:endParaRPr lang="en-ID" sz="1100">
              <a:effectLst/>
              <a:latin typeface="Lucida Sans" panose="020B0602030504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2"/>
          <c:order val="2"/>
          <c:tx>
            <c:strRef>
              <c:f>Summary!$M$6</c:f>
              <c:strCache>
                <c:ptCount val="1"/>
                <c:pt idx="0">
                  <c:v>Outgoing Open</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Summary!$N$3:$AC$3</c:f>
              <c:strCache>
                <c:ptCount val="16"/>
                <c:pt idx="0">
                  <c:v>Compliance</c:v>
                </c:pt>
                <c:pt idx="1">
                  <c:v>Corcom</c:v>
                </c:pt>
                <c:pt idx="2">
                  <c:v>Finance</c:v>
                </c:pt>
                <c:pt idx="3">
                  <c:v>HC</c:v>
                </c:pt>
                <c:pt idx="4">
                  <c:v>HSE</c:v>
                </c:pt>
                <c:pt idx="8">
                  <c:v>Maintenance</c:v>
                </c:pt>
                <c:pt idx="9">
                  <c:v>Permit</c:v>
                </c:pt>
                <c:pt idx="10">
                  <c:v>Planning</c:v>
                </c:pt>
                <c:pt idx="11">
                  <c:v>PMO</c:v>
                </c:pt>
                <c:pt idx="12">
                  <c:v>Produksi</c:v>
                </c:pt>
                <c:pt idx="13">
                  <c:v>SCM</c:v>
                </c:pt>
                <c:pt idx="14">
                  <c:v>QMS</c:v>
                </c:pt>
                <c:pt idx="15">
                  <c:v>WQA</c:v>
                </c:pt>
              </c:strCache>
            </c:strRef>
          </c:cat>
          <c:val>
            <c:numRef>
              <c:f>Summary!$N$6:$AC$6</c:f>
              <c:numCache>
                <c:formatCode>General</c:formatCode>
                <c:ptCount val="16"/>
                <c:pt idx="0">
                  <c:v>11</c:v>
                </c:pt>
                <c:pt idx="1">
                  <c:v>0</c:v>
                </c:pt>
                <c:pt idx="2">
                  <c:v>0</c:v>
                </c:pt>
                <c:pt idx="3">
                  <c:v>0</c:v>
                </c:pt>
                <c:pt idx="4">
                  <c:v>0</c:v>
                </c:pt>
                <c:pt idx="8">
                  <c:v>0</c:v>
                </c:pt>
                <c:pt idx="9">
                  <c:v>2</c:v>
                </c:pt>
                <c:pt idx="10">
                  <c:v>0</c:v>
                </c:pt>
                <c:pt idx="11">
                  <c:v>0</c:v>
                </c:pt>
                <c:pt idx="12">
                  <c:v>2</c:v>
                </c:pt>
                <c:pt idx="13">
                  <c:v>0</c:v>
                </c:pt>
                <c:pt idx="14">
                  <c:v>0</c:v>
                </c:pt>
                <c:pt idx="15">
                  <c:v>0</c:v>
                </c:pt>
              </c:numCache>
            </c:numRef>
          </c:val>
          <c:extLst>
            <c:ext xmlns:c16="http://schemas.microsoft.com/office/drawing/2014/chart" uri="{C3380CC4-5D6E-409C-BE32-E72D297353CC}">
              <c16:uniqueId val="{00000002-516F-420F-8B7C-00CEB138CFBA}"/>
            </c:ext>
          </c:extLst>
        </c:ser>
        <c:ser>
          <c:idx val="3"/>
          <c:order val="3"/>
          <c:tx>
            <c:strRef>
              <c:f>Summary!$M$7</c:f>
              <c:strCache>
                <c:ptCount val="1"/>
                <c:pt idx="0">
                  <c:v>Outgoing Closed</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Summary!$N$3:$AC$3</c:f>
              <c:strCache>
                <c:ptCount val="16"/>
                <c:pt idx="0">
                  <c:v>Compliance</c:v>
                </c:pt>
                <c:pt idx="1">
                  <c:v>Corcom</c:v>
                </c:pt>
                <c:pt idx="2">
                  <c:v>Finance</c:v>
                </c:pt>
                <c:pt idx="3">
                  <c:v>HC</c:v>
                </c:pt>
                <c:pt idx="4">
                  <c:v>HSE</c:v>
                </c:pt>
                <c:pt idx="8">
                  <c:v>Maintenance</c:v>
                </c:pt>
                <c:pt idx="9">
                  <c:v>Permit</c:v>
                </c:pt>
                <c:pt idx="10">
                  <c:v>Planning</c:v>
                </c:pt>
                <c:pt idx="11">
                  <c:v>PMO</c:v>
                </c:pt>
                <c:pt idx="12">
                  <c:v>Produksi</c:v>
                </c:pt>
                <c:pt idx="13">
                  <c:v>SCM</c:v>
                </c:pt>
                <c:pt idx="14">
                  <c:v>QMS</c:v>
                </c:pt>
                <c:pt idx="15">
                  <c:v>WQA</c:v>
                </c:pt>
              </c:strCache>
            </c:strRef>
          </c:cat>
          <c:val>
            <c:numRef>
              <c:f>Summary!$N$7:$AC$7</c:f>
              <c:numCache>
                <c:formatCode>General</c:formatCode>
                <c:ptCount val="16"/>
                <c:pt idx="0">
                  <c:v>21</c:v>
                </c:pt>
                <c:pt idx="1">
                  <c:v>0</c:v>
                </c:pt>
                <c:pt idx="2">
                  <c:v>0</c:v>
                </c:pt>
                <c:pt idx="3">
                  <c:v>0</c:v>
                </c:pt>
                <c:pt idx="4">
                  <c:v>0</c:v>
                </c:pt>
                <c:pt idx="8">
                  <c:v>0</c:v>
                </c:pt>
                <c:pt idx="9">
                  <c:v>0</c:v>
                </c:pt>
                <c:pt idx="10">
                  <c:v>0</c:v>
                </c:pt>
                <c:pt idx="11">
                  <c:v>0</c:v>
                </c:pt>
                <c:pt idx="12">
                  <c:v>0</c:v>
                </c:pt>
                <c:pt idx="13">
                  <c:v>0</c:v>
                </c:pt>
                <c:pt idx="14">
                  <c:v>0</c:v>
                </c:pt>
                <c:pt idx="15">
                  <c:v>1</c:v>
                </c:pt>
              </c:numCache>
            </c:numRef>
          </c:val>
          <c:extLst>
            <c:ext xmlns:c16="http://schemas.microsoft.com/office/drawing/2014/chart" uri="{C3380CC4-5D6E-409C-BE32-E72D297353CC}">
              <c16:uniqueId val="{00000003-516F-420F-8B7C-00CEB138CFBA}"/>
            </c:ext>
          </c:extLst>
        </c:ser>
        <c:dLbls>
          <c:dLblPos val="outEnd"/>
          <c:showLegendKey val="0"/>
          <c:showVal val="1"/>
          <c:showCatName val="0"/>
          <c:showSerName val="0"/>
          <c:showPercent val="0"/>
          <c:showBubbleSize val="0"/>
        </c:dLbls>
        <c:gapWidth val="219"/>
        <c:overlap val="-27"/>
        <c:axId val="370662736"/>
        <c:axId val="370659408"/>
        <c:extLst>
          <c:ext xmlns:c15="http://schemas.microsoft.com/office/drawing/2012/chart" uri="{02D57815-91ED-43cb-92C2-25804820EDAC}">
            <c15:filteredBarSeries>
              <c15:ser>
                <c:idx val="0"/>
                <c:order val="0"/>
                <c:tx>
                  <c:strRef>
                    <c:extLst>
                      <c:ext uri="{02D57815-91ED-43cb-92C2-25804820EDAC}">
                        <c15:formulaRef>
                          <c15:sqref>Summary!$M$4</c15:sqref>
                        </c15:formulaRef>
                      </c:ext>
                    </c:extLst>
                    <c:strCache>
                      <c:ptCount val="1"/>
                      <c:pt idx="0">
                        <c:v>Incoming Open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ormulaRef>
                          <c15:sqref>Summary!$N$3:$AC$3</c15:sqref>
                        </c15:formulaRef>
                      </c:ext>
                    </c:extLst>
                    <c:strCache>
                      <c:ptCount val="16"/>
                      <c:pt idx="0">
                        <c:v>Compliance</c:v>
                      </c:pt>
                      <c:pt idx="1">
                        <c:v>Corcom</c:v>
                      </c:pt>
                      <c:pt idx="2">
                        <c:v>Finance</c:v>
                      </c:pt>
                      <c:pt idx="3">
                        <c:v>HC</c:v>
                      </c:pt>
                      <c:pt idx="4">
                        <c:v>HSE</c:v>
                      </c:pt>
                      <c:pt idx="8">
                        <c:v>Maintenance</c:v>
                      </c:pt>
                      <c:pt idx="9">
                        <c:v>Permit</c:v>
                      </c:pt>
                      <c:pt idx="10">
                        <c:v>Planning</c:v>
                      </c:pt>
                      <c:pt idx="11">
                        <c:v>PMO</c:v>
                      </c:pt>
                      <c:pt idx="12">
                        <c:v>Produksi</c:v>
                      </c:pt>
                      <c:pt idx="13">
                        <c:v>SCM</c:v>
                      </c:pt>
                      <c:pt idx="14">
                        <c:v>QMS</c:v>
                      </c:pt>
                      <c:pt idx="15">
                        <c:v>WQA</c:v>
                      </c:pt>
                    </c:strCache>
                  </c:strRef>
                </c:cat>
                <c:val>
                  <c:numRef>
                    <c:extLst>
                      <c:ext uri="{02D57815-91ED-43cb-92C2-25804820EDAC}">
                        <c15:formulaRef>
                          <c15:sqref>Summary!$N$4:$AC$4</c15:sqref>
                        </c15:formulaRef>
                      </c:ext>
                    </c:extLst>
                    <c:numCache>
                      <c:formatCode>General</c:formatCode>
                      <c:ptCount val="16"/>
                      <c:pt idx="0">
                        <c:v>3</c:v>
                      </c:pt>
                      <c:pt idx="1">
                        <c:v>0</c:v>
                      </c:pt>
                      <c:pt idx="2">
                        <c:v>0</c:v>
                      </c:pt>
                      <c:pt idx="3">
                        <c:v>0</c:v>
                      </c:pt>
                      <c:pt idx="4">
                        <c:v>29</c:v>
                      </c:pt>
                      <c:pt idx="8">
                        <c:v>0</c:v>
                      </c:pt>
                      <c:pt idx="9">
                        <c:v>2</c:v>
                      </c:pt>
                      <c:pt idx="10">
                        <c:v>16</c:v>
                      </c:pt>
                      <c:pt idx="11">
                        <c:v>1</c:v>
                      </c:pt>
                      <c:pt idx="12">
                        <c:v>2</c:v>
                      </c:pt>
                      <c:pt idx="13">
                        <c:v>0</c:v>
                      </c:pt>
                      <c:pt idx="14">
                        <c:v>0</c:v>
                      </c:pt>
                      <c:pt idx="15">
                        <c:v>0</c:v>
                      </c:pt>
                    </c:numCache>
                  </c:numRef>
                </c:val>
                <c:extLst>
                  <c:ext xmlns:c16="http://schemas.microsoft.com/office/drawing/2014/chart" uri="{C3380CC4-5D6E-409C-BE32-E72D297353CC}">
                    <c16:uniqueId val="{00000000-516F-420F-8B7C-00CEB138CFBA}"/>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Summary!$M$5</c15:sqref>
                        </c15:formulaRef>
                      </c:ext>
                    </c:extLst>
                    <c:strCache>
                      <c:ptCount val="1"/>
                      <c:pt idx="0">
                        <c:v>Incoming Closed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xmlns:c15="http://schemas.microsoft.com/office/drawing/2012/chart">
                      <c:ext xmlns:c15="http://schemas.microsoft.com/office/drawing/2012/chart" uri="{02D57815-91ED-43cb-92C2-25804820EDAC}">
                        <c15:formulaRef>
                          <c15:sqref>Summary!$N$3:$AC$3</c15:sqref>
                        </c15:formulaRef>
                      </c:ext>
                    </c:extLst>
                    <c:strCache>
                      <c:ptCount val="16"/>
                      <c:pt idx="0">
                        <c:v>Compliance</c:v>
                      </c:pt>
                      <c:pt idx="1">
                        <c:v>Corcom</c:v>
                      </c:pt>
                      <c:pt idx="2">
                        <c:v>Finance</c:v>
                      </c:pt>
                      <c:pt idx="3">
                        <c:v>HC</c:v>
                      </c:pt>
                      <c:pt idx="4">
                        <c:v>HSE</c:v>
                      </c:pt>
                      <c:pt idx="8">
                        <c:v>Maintenance</c:v>
                      </c:pt>
                      <c:pt idx="9">
                        <c:v>Permit</c:v>
                      </c:pt>
                      <c:pt idx="10">
                        <c:v>Planning</c:v>
                      </c:pt>
                      <c:pt idx="11">
                        <c:v>PMO</c:v>
                      </c:pt>
                      <c:pt idx="12">
                        <c:v>Produksi</c:v>
                      </c:pt>
                      <c:pt idx="13">
                        <c:v>SCM</c:v>
                      </c:pt>
                      <c:pt idx="14">
                        <c:v>QMS</c:v>
                      </c:pt>
                      <c:pt idx="15">
                        <c:v>WQA</c:v>
                      </c:pt>
                    </c:strCache>
                  </c:strRef>
                </c:cat>
                <c:val>
                  <c:numRef>
                    <c:extLst xmlns:c15="http://schemas.microsoft.com/office/drawing/2012/chart">
                      <c:ext xmlns:c15="http://schemas.microsoft.com/office/drawing/2012/chart" uri="{02D57815-91ED-43cb-92C2-25804820EDAC}">
                        <c15:formulaRef>
                          <c15:sqref>Summary!$N$5:$AC$5</c15:sqref>
                        </c15:formulaRef>
                      </c:ext>
                    </c:extLst>
                    <c:numCache>
                      <c:formatCode>General</c:formatCode>
                      <c:ptCount val="16"/>
                      <c:pt idx="0">
                        <c:v>11</c:v>
                      </c:pt>
                      <c:pt idx="1">
                        <c:v>0</c:v>
                      </c:pt>
                      <c:pt idx="2">
                        <c:v>4</c:v>
                      </c:pt>
                      <c:pt idx="3">
                        <c:v>0</c:v>
                      </c:pt>
                      <c:pt idx="4">
                        <c:v>23</c:v>
                      </c:pt>
                      <c:pt idx="8">
                        <c:v>0</c:v>
                      </c:pt>
                      <c:pt idx="9">
                        <c:v>2</c:v>
                      </c:pt>
                      <c:pt idx="10">
                        <c:v>2</c:v>
                      </c:pt>
                      <c:pt idx="11">
                        <c:v>0</c:v>
                      </c:pt>
                      <c:pt idx="12">
                        <c:v>7</c:v>
                      </c:pt>
                      <c:pt idx="13">
                        <c:v>0</c:v>
                      </c:pt>
                      <c:pt idx="14">
                        <c:v>1</c:v>
                      </c:pt>
                      <c:pt idx="15">
                        <c:v>2</c:v>
                      </c:pt>
                    </c:numCache>
                  </c:numRef>
                </c:val>
                <c:extLst xmlns:c15="http://schemas.microsoft.com/office/drawing/2012/chart">
                  <c:ext xmlns:c16="http://schemas.microsoft.com/office/drawing/2014/chart" uri="{C3380CC4-5D6E-409C-BE32-E72D297353CC}">
                    <c16:uniqueId val="{00000001-516F-420F-8B7C-00CEB138CFBA}"/>
                  </c:ext>
                </c:extLst>
              </c15:ser>
            </c15:filteredBarSeries>
          </c:ext>
        </c:extLst>
      </c:barChart>
      <c:catAx>
        <c:axId val="370662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0659408"/>
        <c:crosses val="autoZero"/>
        <c:auto val="1"/>
        <c:lblAlgn val="ctr"/>
        <c:lblOffset val="100"/>
        <c:noMultiLvlLbl val="0"/>
      </c:catAx>
      <c:valAx>
        <c:axId val="3706594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06627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bg2">
          <a:lumMod val="50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Lucida Sans" panose="020B0602030504020204" pitchFamily="34" charset="0"/>
                <a:ea typeface="+mn-ea"/>
                <a:cs typeface="+mn-cs"/>
              </a:defRPr>
            </a:pPr>
            <a:r>
              <a:rPr lang="en-ID" sz="1200" b="1"/>
              <a:t>Kategori Surat Masuk "</a:t>
            </a:r>
            <a:r>
              <a:rPr lang="en-ID" sz="1200" b="1">
                <a:solidFill>
                  <a:srgbClr val="FF0000"/>
                </a:solidFill>
              </a:rPr>
              <a:t>Open</a:t>
            </a:r>
            <a:r>
              <a:rPr lang="en-ID" sz="1200" b="1"/>
              <a: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Lucida Sans" panose="020B0602030504020204" pitchFamily="34" charset="0"/>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Lucida Sans" panose="020B0602030504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Summary!$A$60:$A$75</c:f>
              <c:strCache>
                <c:ptCount val="16"/>
                <c:pt idx="0">
                  <c:v>Shop Drawing</c:v>
                </c:pt>
                <c:pt idx="1">
                  <c:v>DED/RAB</c:v>
                </c:pt>
                <c:pt idx="2">
                  <c:v>PKS</c:v>
                </c:pt>
                <c:pt idx="3">
                  <c:v>Laporan Bulanan</c:v>
                </c:pt>
                <c:pt idx="4">
                  <c:v>Denda</c:v>
                </c:pt>
                <c:pt idx="5">
                  <c:v>Perizinan</c:v>
                </c:pt>
                <c:pt idx="6">
                  <c:v>MoM</c:v>
                </c:pt>
                <c:pt idx="7">
                  <c:v>Tagihan</c:v>
                </c:pt>
                <c:pt idx="8">
                  <c:v>Gangguan</c:v>
                </c:pt>
                <c:pt idx="9">
                  <c:v>Spesifikasi Teknis/Metode Kerja</c:v>
                </c:pt>
                <c:pt idx="10">
                  <c:v>Inspeksi</c:v>
                </c:pt>
                <c:pt idx="11">
                  <c:v>Komisioning/Pengoperasian</c:v>
                </c:pt>
                <c:pt idx="12">
                  <c:v>Pengadaan</c:v>
                </c:pt>
                <c:pt idx="13">
                  <c:v>Pengecualian Denda</c:v>
                </c:pt>
                <c:pt idx="14">
                  <c:v>Produksi</c:v>
                </c:pt>
                <c:pt idx="15">
                  <c:v>Rencana Pekerjaan</c:v>
                </c:pt>
              </c:strCache>
            </c:strRef>
          </c:cat>
          <c:val>
            <c:numRef>
              <c:f>Summary!$B$60:$B$75</c:f>
              <c:numCache>
                <c:formatCode>General</c:formatCode>
                <c:ptCount val="16"/>
                <c:pt idx="0">
                  <c:v>0</c:v>
                </c:pt>
                <c:pt idx="1">
                  <c:v>14</c:v>
                </c:pt>
                <c:pt idx="2">
                  <c:v>2</c:v>
                </c:pt>
                <c:pt idx="3">
                  <c:v>0</c:v>
                </c:pt>
                <c:pt idx="4">
                  <c:v>0</c:v>
                </c:pt>
                <c:pt idx="5">
                  <c:v>5</c:v>
                </c:pt>
                <c:pt idx="6">
                  <c:v>0</c:v>
                </c:pt>
                <c:pt idx="7">
                  <c:v>0</c:v>
                </c:pt>
                <c:pt idx="8">
                  <c:v>0</c:v>
                </c:pt>
                <c:pt idx="9">
                  <c:v>1</c:v>
                </c:pt>
                <c:pt idx="10">
                  <c:v>1</c:v>
                </c:pt>
                <c:pt idx="11">
                  <c:v>0</c:v>
                </c:pt>
                <c:pt idx="12">
                  <c:v>0</c:v>
                </c:pt>
                <c:pt idx="13">
                  <c:v>0</c:v>
                </c:pt>
                <c:pt idx="14">
                  <c:v>0</c:v>
                </c:pt>
                <c:pt idx="15">
                  <c:v>0</c:v>
                </c:pt>
              </c:numCache>
            </c:numRef>
          </c:val>
          <c:extLst>
            <c:ext xmlns:c16="http://schemas.microsoft.com/office/drawing/2014/chart" uri="{C3380CC4-5D6E-409C-BE32-E72D297353CC}">
              <c16:uniqueId val="{00000000-1018-4134-83DD-1220863A6064}"/>
            </c:ext>
          </c:extLst>
        </c:ser>
        <c:dLbls>
          <c:dLblPos val="outEnd"/>
          <c:showLegendKey val="0"/>
          <c:showVal val="1"/>
          <c:showCatName val="0"/>
          <c:showSerName val="0"/>
          <c:showPercent val="0"/>
          <c:showBubbleSize val="0"/>
        </c:dLbls>
        <c:gapWidth val="219"/>
        <c:overlap val="-27"/>
        <c:axId val="1745730319"/>
        <c:axId val="1745730735"/>
      </c:barChart>
      <c:catAx>
        <c:axId val="1745730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Lucida Sans" panose="020B0602030504020204" pitchFamily="34" charset="0"/>
                <a:ea typeface="+mn-ea"/>
                <a:cs typeface="+mn-cs"/>
              </a:defRPr>
            </a:pPr>
            <a:endParaRPr lang="en-US"/>
          </a:p>
        </c:txPr>
        <c:crossAx val="1745730735"/>
        <c:crosses val="autoZero"/>
        <c:auto val="1"/>
        <c:lblAlgn val="ctr"/>
        <c:lblOffset val="100"/>
        <c:noMultiLvlLbl val="0"/>
      </c:catAx>
      <c:valAx>
        <c:axId val="17457307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Lucida Sans" panose="020B0602030504020204" pitchFamily="34" charset="0"/>
                <a:ea typeface="+mn-ea"/>
                <a:cs typeface="+mn-cs"/>
              </a:defRPr>
            </a:pPr>
            <a:endParaRPr lang="en-US"/>
          </a:p>
        </c:txPr>
        <c:crossAx val="174573031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latin typeface="Lucida Sans" panose="020B0602030504020204" pitchFamily="34" charset="0"/>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Poppins" panose="00000500000000000000" pitchFamily="2" charset="0"/>
                <a:ea typeface="+mn-ea"/>
                <a:cs typeface="Poppins" panose="00000500000000000000" pitchFamily="2" charset="0"/>
              </a:defRPr>
            </a:pPr>
            <a:r>
              <a:rPr lang="en-ID" b="1"/>
              <a:t>PIC Surat Masuk ABJ 2026</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title>
    <c:autoTitleDeleted val="0"/>
    <c:plotArea>
      <c:layout/>
      <c:barChart>
        <c:barDir val="col"/>
        <c:grouping val="clustered"/>
        <c:varyColors val="0"/>
        <c:ser>
          <c:idx val="0"/>
          <c:order val="0"/>
          <c:tx>
            <c:v>Surat Masuk</c:v>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Poppins" panose="00000500000000000000" pitchFamily="2" charset="0"/>
                    <a:ea typeface="+mn-ea"/>
                    <a:cs typeface="Poppins" panose="00000500000000000000" pitchFamily="2"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Summary!$N$79:$N$90</c15:sqref>
                  </c15:fullRef>
                </c:ext>
              </c:extLst>
              <c:f>Summary!$N$80:$N$90</c:f>
              <c:strCache>
                <c:ptCount val="11"/>
                <c:pt idx="0">
                  <c:v>PMO Infill</c:v>
                </c:pt>
                <c:pt idx="1">
                  <c:v>Compliance</c:v>
                </c:pt>
                <c:pt idx="2">
                  <c:v>Finance</c:v>
                </c:pt>
                <c:pt idx="3">
                  <c:v>PMO NC</c:v>
                </c:pt>
                <c:pt idx="4">
                  <c:v>PMO Cyclical</c:v>
                </c:pt>
                <c:pt idx="5">
                  <c:v>PMO; Permit</c:v>
                </c:pt>
                <c:pt idx="7">
                  <c:v>PGO</c:v>
                </c:pt>
                <c:pt idx="8">
                  <c:v>WQA</c:v>
                </c:pt>
                <c:pt idx="9">
                  <c:v>Legal</c:v>
                </c:pt>
                <c:pt idx="10">
                  <c:v>Permit</c:v>
                </c:pt>
              </c:strCache>
            </c:strRef>
          </c:cat>
          <c:val>
            <c:numRef>
              <c:extLst>
                <c:ext xmlns:c15="http://schemas.microsoft.com/office/drawing/2012/chart" uri="{02D57815-91ED-43cb-92C2-25804820EDAC}">
                  <c15:fullRef>
                    <c15:sqref>Summary!$O$79:$O$90</c15:sqref>
                  </c15:fullRef>
                </c:ext>
              </c:extLst>
              <c:f>Summary!$O$80:$O$90</c:f>
              <c:numCache>
                <c:formatCode>General</c:formatCode>
                <c:ptCount val="11"/>
                <c:pt idx="0">
                  <c:v>78</c:v>
                </c:pt>
                <c:pt idx="1">
                  <c:v>39</c:v>
                </c:pt>
                <c:pt idx="2">
                  <c:v>5</c:v>
                </c:pt>
                <c:pt idx="3">
                  <c:v>14</c:v>
                </c:pt>
                <c:pt idx="4">
                  <c:v>8</c:v>
                </c:pt>
                <c:pt idx="5">
                  <c:v>1</c:v>
                </c:pt>
                <c:pt idx="6">
                  <c:v>0</c:v>
                </c:pt>
                <c:pt idx="7">
                  <c:v>9</c:v>
                </c:pt>
                <c:pt idx="8">
                  <c:v>2</c:v>
                </c:pt>
                <c:pt idx="9">
                  <c:v>1</c:v>
                </c:pt>
                <c:pt idx="10">
                  <c:v>19</c:v>
                </c:pt>
              </c:numCache>
            </c:numRef>
          </c:val>
          <c:extLst>
            <c:ext xmlns:c16="http://schemas.microsoft.com/office/drawing/2014/chart" uri="{C3380CC4-5D6E-409C-BE32-E72D297353CC}">
              <c16:uniqueId val="{00000000-C702-48F7-92D8-611425F39FCF}"/>
            </c:ext>
          </c:extLst>
        </c:ser>
        <c:ser>
          <c:idx val="1"/>
          <c:order val="1"/>
          <c:tx>
            <c:v>Surat Keluar</c:v>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Poppins" panose="00000500000000000000" pitchFamily="2" charset="0"/>
                    <a:ea typeface="+mn-ea"/>
                    <a:cs typeface="Poppins" panose="00000500000000000000" pitchFamily="2"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Summary!$N$79:$N$90</c15:sqref>
                  </c15:fullRef>
                </c:ext>
              </c:extLst>
              <c:f>Summary!$N$80:$N$90</c:f>
              <c:strCache>
                <c:ptCount val="11"/>
                <c:pt idx="0">
                  <c:v>PMO Infill</c:v>
                </c:pt>
                <c:pt idx="1">
                  <c:v>Compliance</c:v>
                </c:pt>
                <c:pt idx="2">
                  <c:v>Finance</c:v>
                </c:pt>
                <c:pt idx="3">
                  <c:v>PMO NC</c:v>
                </c:pt>
                <c:pt idx="4">
                  <c:v>PMO Cyclical</c:v>
                </c:pt>
                <c:pt idx="5">
                  <c:v>PMO; Permit</c:v>
                </c:pt>
                <c:pt idx="7">
                  <c:v>PGO</c:v>
                </c:pt>
                <c:pt idx="8">
                  <c:v>WQA</c:v>
                </c:pt>
                <c:pt idx="9">
                  <c:v>Legal</c:v>
                </c:pt>
                <c:pt idx="10">
                  <c:v>Permit</c:v>
                </c:pt>
              </c:strCache>
            </c:strRef>
          </c:cat>
          <c:val>
            <c:numRef>
              <c:extLst>
                <c:ext xmlns:c15="http://schemas.microsoft.com/office/drawing/2012/chart" uri="{02D57815-91ED-43cb-92C2-25804820EDAC}">
                  <c15:fullRef>
                    <c15:sqref>Summary!$P$79:$P$90</c15:sqref>
                  </c15:fullRef>
                </c:ext>
              </c:extLst>
              <c:f>Summary!$P$80:$P$90</c:f>
              <c:numCache>
                <c:formatCode>General</c:formatCode>
                <c:ptCount val="11"/>
                <c:pt idx="0">
                  <c:v>158</c:v>
                </c:pt>
                <c:pt idx="1">
                  <c:v>68</c:v>
                </c:pt>
                <c:pt idx="2">
                  <c:v>30</c:v>
                </c:pt>
                <c:pt idx="3">
                  <c:v>186</c:v>
                </c:pt>
                <c:pt idx="4">
                  <c:v>44</c:v>
                </c:pt>
                <c:pt idx="5">
                  <c:v>0</c:v>
                </c:pt>
                <c:pt idx="6">
                  <c:v>0</c:v>
                </c:pt>
                <c:pt idx="7">
                  <c:v>18</c:v>
                </c:pt>
                <c:pt idx="8">
                  <c:v>10</c:v>
                </c:pt>
                <c:pt idx="9">
                  <c:v>19</c:v>
                </c:pt>
                <c:pt idx="10">
                  <c:v>29</c:v>
                </c:pt>
              </c:numCache>
            </c:numRef>
          </c:val>
          <c:extLst>
            <c:ext xmlns:c16="http://schemas.microsoft.com/office/drawing/2014/chart" uri="{C3380CC4-5D6E-409C-BE32-E72D297353CC}">
              <c16:uniqueId val="{00000002-C702-48F7-92D8-611425F39FCF}"/>
            </c:ext>
          </c:extLst>
        </c:ser>
        <c:dLbls>
          <c:dLblPos val="outEnd"/>
          <c:showLegendKey val="0"/>
          <c:showVal val="1"/>
          <c:showCatName val="0"/>
          <c:showSerName val="0"/>
          <c:showPercent val="0"/>
          <c:showBubbleSize val="0"/>
        </c:dLbls>
        <c:gapWidth val="182"/>
        <c:axId val="723381344"/>
        <c:axId val="723381760"/>
      </c:barChart>
      <c:catAx>
        <c:axId val="723381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crossAx val="723381760"/>
        <c:crosses val="autoZero"/>
        <c:auto val="1"/>
        <c:lblAlgn val="ctr"/>
        <c:lblOffset val="100"/>
        <c:noMultiLvlLbl val="0"/>
      </c:catAx>
      <c:valAx>
        <c:axId val="7233817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crossAx val="7233813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latin typeface="Poppins" panose="00000500000000000000" pitchFamily="2" charset="0"/>
          <a:cs typeface="Poppins" panose="00000500000000000000" pitchFamily="2" charset="0"/>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Poppins" panose="00000500000000000000" pitchFamily="2" charset="0"/>
                <a:ea typeface="+mn-ea"/>
                <a:cs typeface="Poppins" panose="00000500000000000000" pitchFamily="2" charset="0"/>
              </a:defRPr>
            </a:pPr>
            <a:r>
              <a:rPr lang="en-ID"/>
              <a:t>Kategori Surat</a:t>
            </a:r>
            <a:r>
              <a:rPr lang="en-ID" baseline="0"/>
              <a:t> Masuk &amp; Keluar 2026</a:t>
            </a:r>
            <a:endParaRPr lang="en-ID"/>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title>
    <c:autoTitleDeleted val="0"/>
    <c:plotArea>
      <c:layout/>
      <c:barChart>
        <c:barDir val="bar"/>
        <c:grouping val="clustered"/>
        <c:varyColors val="0"/>
        <c:ser>
          <c:idx val="0"/>
          <c:order val="0"/>
          <c:tx>
            <c:strRef>
              <c:f>Summary!$B$79:$B$80</c:f>
              <c:strCache>
                <c:ptCount val="2"/>
                <c:pt idx="0">
                  <c:v>Incoming</c:v>
                </c:pt>
              </c:strCache>
            </c:strRef>
          </c:tx>
          <c:spPr>
            <a:solidFill>
              <a:schemeClr val="accent1"/>
            </a:solidFill>
            <a:ln>
              <a:noFill/>
            </a:ln>
            <a:effectLst/>
          </c:spPr>
          <c:invertIfNegative val="0"/>
          <c:cat>
            <c:strRef>
              <c:extLst>
                <c:ext xmlns:c15="http://schemas.microsoft.com/office/drawing/2012/chart" uri="{02D57815-91ED-43cb-92C2-25804820EDAC}">
                  <c15:fullRef>
                    <c15:sqref>Summary!$A$81:$A$98</c15:sqref>
                  </c15:fullRef>
                </c:ext>
              </c:extLst>
              <c:f>(Summary!$A$81:$A$85,Summary!$A$87:$A$90,Summary!$A$92:$A$98)</c:f>
              <c:strCache>
                <c:ptCount val="16"/>
                <c:pt idx="0">
                  <c:v>Operation &amp; Maintenance</c:v>
                </c:pt>
                <c:pt idx="1">
                  <c:v>Denda &amp; Kegagalan</c:v>
                </c:pt>
                <c:pt idx="2">
                  <c:v>Perencanaan Program Rehabilitasi</c:v>
                </c:pt>
                <c:pt idx="3">
                  <c:v>Konstruksi Program Brownfield</c:v>
                </c:pt>
                <c:pt idx="4">
                  <c:v>Administrasi &amp; Dokumentasi </c:v>
                </c:pt>
                <c:pt idx="5">
                  <c:v>Perencanaan Program Greenfield</c:v>
                </c:pt>
                <c:pt idx="6">
                  <c:v>Konstruksi Program Greenfield</c:v>
                </c:pt>
                <c:pt idx="7">
                  <c:v>Administrasi &amp; Dokumentasi </c:v>
                </c:pt>
                <c:pt idx="8">
                  <c:v>Sambungan Langsung</c:v>
                </c:pt>
                <c:pt idx="9">
                  <c:v>Kontrak &amp; Legal</c:v>
                </c:pt>
                <c:pt idx="10">
                  <c:v>Keuangan &amp; Pembayaran</c:v>
                </c:pt>
                <c:pt idx="11">
                  <c:v>Perizinan</c:v>
                </c:pt>
                <c:pt idx="12">
                  <c:v>Monitoring &amp; Pelaporan</c:v>
                </c:pt>
                <c:pt idx="13">
                  <c:v>HSE</c:v>
                </c:pt>
                <c:pt idx="14">
                  <c:v>Koordinasi &amp; Sosialisasi</c:v>
                </c:pt>
                <c:pt idx="15">
                  <c:v>Manajemen risiko</c:v>
                </c:pt>
              </c:strCache>
            </c:strRef>
          </c:cat>
          <c:val>
            <c:numRef>
              <c:extLst>
                <c:ext xmlns:c15="http://schemas.microsoft.com/office/drawing/2012/chart" uri="{02D57815-91ED-43cb-92C2-25804820EDAC}">
                  <c15:fullRef>
                    <c15:sqref>Summary!$B$81:$B$98</c15:sqref>
                  </c15:fullRef>
                </c:ext>
              </c:extLst>
              <c:f>(Summary!$B$81:$B$85,Summary!$B$87:$B$90,Summary!$B$92:$B$98)</c:f>
              <c:numCache>
                <c:formatCode>General</c:formatCode>
                <c:ptCount val="16"/>
                <c:pt idx="0">
                  <c:v>15</c:v>
                </c:pt>
                <c:pt idx="1">
                  <c:v>3</c:v>
                </c:pt>
                <c:pt idx="2">
                  <c:v>6</c:v>
                </c:pt>
                <c:pt idx="3">
                  <c:v>0</c:v>
                </c:pt>
                <c:pt idx="4">
                  <c:v>3</c:v>
                </c:pt>
                <c:pt idx="5">
                  <c:v>41</c:v>
                </c:pt>
                <c:pt idx="6">
                  <c:v>87</c:v>
                </c:pt>
                <c:pt idx="7">
                  <c:v>3</c:v>
                </c:pt>
                <c:pt idx="8">
                  <c:v>14</c:v>
                </c:pt>
                <c:pt idx="9">
                  <c:v>14</c:v>
                </c:pt>
                <c:pt idx="10">
                  <c:v>0</c:v>
                </c:pt>
                <c:pt idx="11">
                  <c:v>5</c:v>
                </c:pt>
                <c:pt idx="12">
                  <c:v>19</c:v>
                </c:pt>
                <c:pt idx="13">
                  <c:v>52</c:v>
                </c:pt>
                <c:pt idx="14">
                  <c:v>15</c:v>
                </c:pt>
                <c:pt idx="15">
                  <c:v>0</c:v>
                </c:pt>
              </c:numCache>
            </c:numRef>
          </c:val>
          <c:extLst>
            <c:ext xmlns:c16="http://schemas.microsoft.com/office/drawing/2014/chart" uri="{C3380CC4-5D6E-409C-BE32-E72D297353CC}">
              <c16:uniqueId val="{00000000-1B0F-4549-AE28-AF1E7C98AB1F}"/>
            </c:ext>
          </c:extLst>
        </c:ser>
        <c:ser>
          <c:idx val="1"/>
          <c:order val="1"/>
          <c:tx>
            <c:strRef>
              <c:f>Summary!$C$79:$C$80</c:f>
              <c:strCache>
                <c:ptCount val="2"/>
                <c:pt idx="0">
                  <c:v>Outgoing</c:v>
                </c:pt>
              </c:strCache>
            </c:strRef>
          </c:tx>
          <c:spPr>
            <a:solidFill>
              <a:schemeClr val="accent2"/>
            </a:solidFill>
            <a:ln>
              <a:noFill/>
            </a:ln>
            <a:effectLst/>
          </c:spPr>
          <c:invertIfNegative val="0"/>
          <c:cat>
            <c:strRef>
              <c:extLst>
                <c:ext xmlns:c15="http://schemas.microsoft.com/office/drawing/2012/chart" uri="{02D57815-91ED-43cb-92C2-25804820EDAC}">
                  <c15:fullRef>
                    <c15:sqref>Summary!$A$81:$A$98</c15:sqref>
                  </c15:fullRef>
                </c:ext>
              </c:extLst>
              <c:f>(Summary!$A$81:$A$85,Summary!$A$87:$A$90,Summary!$A$92:$A$98)</c:f>
              <c:strCache>
                <c:ptCount val="16"/>
                <c:pt idx="0">
                  <c:v>Operation &amp; Maintenance</c:v>
                </c:pt>
                <c:pt idx="1">
                  <c:v>Denda &amp; Kegagalan</c:v>
                </c:pt>
                <c:pt idx="2">
                  <c:v>Perencanaan Program Rehabilitasi</c:v>
                </c:pt>
                <c:pt idx="3">
                  <c:v>Konstruksi Program Brownfield</c:v>
                </c:pt>
                <c:pt idx="4">
                  <c:v>Administrasi &amp; Dokumentasi </c:v>
                </c:pt>
                <c:pt idx="5">
                  <c:v>Perencanaan Program Greenfield</c:v>
                </c:pt>
                <c:pt idx="6">
                  <c:v>Konstruksi Program Greenfield</c:v>
                </c:pt>
                <c:pt idx="7">
                  <c:v>Administrasi &amp; Dokumentasi </c:v>
                </c:pt>
                <c:pt idx="8">
                  <c:v>Sambungan Langsung</c:v>
                </c:pt>
                <c:pt idx="9">
                  <c:v>Kontrak &amp; Legal</c:v>
                </c:pt>
                <c:pt idx="10">
                  <c:v>Keuangan &amp; Pembayaran</c:v>
                </c:pt>
                <c:pt idx="11">
                  <c:v>Perizinan</c:v>
                </c:pt>
                <c:pt idx="12">
                  <c:v>Monitoring &amp; Pelaporan</c:v>
                </c:pt>
                <c:pt idx="13">
                  <c:v>HSE</c:v>
                </c:pt>
                <c:pt idx="14">
                  <c:v>Koordinasi &amp; Sosialisasi</c:v>
                </c:pt>
                <c:pt idx="15">
                  <c:v>Manajemen risiko</c:v>
                </c:pt>
              </c:strCache>
            </c:strRef>
          </c:cat>
          <c:val>
            <c:numRef>
              <c:extLst>
                <c:ext xmlns:c15="http://schemas.microsoft.com/office/drawing/2012/chart" uri="{02D57815-91ED-43cb-92C2-25804820EDAC}">
                  <c15:fullRef>
                    <c15:sqref>Summary!$C$81:$C$98</c15:sqref>
                  </c15:fullRef>
                </c:ext>
              </c:extLst>
              <c:f>(Summary!$C$81:$C$85,Summary!$C$87:$C$90,Summary!$C$92:$C$98)</c:f>
              <c:numCache>
                <c:formatCode>General</c:formatCode>
                <c:ptCount val="16"/>
                <c:pt idx="0">
                  <c:v>40</c:v>
                </c:pt>
                <c:pt idx="1">
                  <c:v>2</c:v>
                </c:pt>
                <c:pt idx="2">
                  <c:v>24</c:v>
                </c:pt>
                <c:pt idx="3">
                  <c:v>0</c:v>
                </c:pt>
                <c:pt idx="4">
                  <c:v>4</c:v>
                </c:pt>
                <c:pt idx="5">
                  <c:v>43</c:v>
                </c:pt>
                <c:pt idx="6">
                  <c:v>238</c:v>
                </c:pt>
                <c:pt idx="7">
                  <c:v>4</c:v>
                </c:pt>
                <c:pt idx="8">
                  <c:v>182</c:v>
                </c:pt>
                <c:pt idx="9">
                  <c:v>29</c:v>
                </c:pt>
                <c:pt idx="10">
                  <c:v>0</c:v>
                </c:pt>
                <c:pt idx="11">
                  <c:v>29</c:v>
                </c:pt>
                <c:pt idx="12">
                  <c:v>23</c:v>
                </c:pt>
                <c:pt idx="13">
                  <c:v>21</c:v>
                </c:pt>
                <c:pt idx="14">
                  <c:v>59</c:v>
                </c:pt>
                <c:pt idx="15">
                  <c:v>2</c:v>
                </c:pt>
              </c:numCache>
            </c:numRef>
          </c:val>
          <c:extLst>
            <c:ext xmlns:c16="http://schemas.microsoft.com/office/drawing/2014/chart" uri="{C3380CC4-5D6E-409C-BE32-E72D297353CC}">
              <c16:uniqueId val="{00000001-1B0F-4549-AE28-AF1E7C98AB1F}"/>
            </c:ext>
          </c:extLst>
        </c:ser>
        <c:dLbls>
          <c:showLegendKey val="0"/>
          <c:showVal val="0"/>
          <c:showCatName val="0"/>
          <c:showSerName val="0"/>
          <c:showPercent val="0"/>
          <c:showBubbleSize val="0"/>
        </c:dLbls>
        <c:gapWidth val="182"/>
        <c:axId val="1569899487"/>
        <c:axId val="1569899071"/>
      </c:barChart>
      <c:catAx>
        <c:axId val="15698994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crossAx val="1569899071"/>
        <c:crosses val="autoZero"/>
        <c:auto val="1"/>
        <c:lblAlgn val="ctr"/>
        <c:lblOffset val="100"/>
        <c:noMultiLvlLbl val="0"/>
      </c:catAx>
      <c:valAx>
        <c:axId val="15698990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crossAx val="15698994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latin typeface="Poppins" panose="00000500000000000000" pitchFamily="2" charset="0"/>
          <a:cs typeface="Poppins" panose="00000500000000000000" pitchFamily="2"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3.xml"/><Relationship Id="rId3" Type="http://schemas.openxmlformats.org/officeDocument/2006/relationships/chart" Target="../charts/chart8.xml"/><Relationship Id="rId7" Type="http://schemas.openxmlformats.org/officeDocument/2006/relationships/chart" Target="../charts/chart12.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15</xdr:col>
      <xdr:colOff>161335</xdr:colOff>
      <xdr:row>1</xdr:row>
      <xdr:rowOff>145145</xdr:rowOff>
    </xdr:from>
    <xdr:to>
      <xdr:col>19</xdr:col>
      <xdr:colOff>577851</xdr:colOff>
      <xdr:row>5</xdr:row>
      <xdr:rowOff>30389</xdr:rowOff>
    </xdr:to>
    <xdr:sp macro="" textlink="">
      <xdr:nvSpPr>
        <xdr:cNvPr id="2" name="Rounded Rectangle 3">
          <a:extLst>
            <a:ext uri="{FF2B5EF4-FFF2-40B4-BE49-F238E27FC236}">
              <a16:creationId xmlns:a16="http://schemas.microsoft.com/office/drawing/2014/main" id="{00000000-0008-0000-0100-000002000000}"/>
            </a:ext>
          </a:extLst>
        </xdr:cNvPr>
        <xdr:cNvSpPr/>
      </xdr:nvSpPr>
      <xdr:spPr>
        <a:xfrm>
          <a:off x="9305335" y="335645"/>
          <a:ext cx="2854916" cy="647244"/>
        </a:xfrm>
        <a:prstGeom prst="roundRect">
          <a:avLst>
            <a:gd name="adj" fmla="val 0"/>
          </a:avLst>
        </a:prstGeom>
        <a:ln>
          <a:solidFill>
            <a:schemeClr val="bg1">
              <a:lumMod val="50000"/>
            </a:schemeClr>
          </a:solidFill>
        </a:ln>
      </xdr:spPr>
      <xdr:style>
        <a:lnRef idx="2">
          <a:schemeClr val="accent1">
            <a:shade val="50000"/>
          </a:schemeClr>
        </a:lnRef>
        <a:fillRef idx="1001">
          <a:schemeClr val="lt2"/>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editAs="absolute">
    <xdr:from>
      <xdr:col>10</xdr:col>
      <xdr:colOff>293914</xdr:colOff>
      <xdr:row>1</xdr:row>
      <xdr:rowOff>145145</xdr:rowOff>
    </xdr:from>
    <xdr:to>
      <xdr:col>15</xdr:col>
      <xdr:colOff>83472</xdr:colOff>
      <xdr:row>5</xdr:row>
      <xdr:rowOff>30389</xdr:rowOff>
    </xdr:to>
    <xdr:sp macro="" textlink="">
      <xdr:nvSpPr>
        <xdr:cNvPr id="3" name="Rounded Rectangle 4">
          <a:extLst>
            <a:ext uri="{FF2B5EF4-FFF2-40B4-BE49-F238E27FC236}">
              <a16:creationId xmlns:a16="http://schemas.microsoft.com/office/drawing/2014/main" id="{00000000-0008-0000-0100-000003000000}"/>
            </a:ext>
          </a:extLst>
        </xdr:cNvPr>
        <xdr:cNvSpPr/>
      </xdr:nvSpPr>
      <xdr:spPr>
        <a:xfrm>
          <a:off x="6389914" y="330202"/>
          <a:ext cx="2837558" cy="625473"/>
        </a:xfrm>
        <a:prstGeom prst="roundRect">
          <a:avLst>
            <a:gd name="adj" fmla="val 0"/>
          </a:avLst>
        </a:prstGeom>
        <a:ln>
          <a:solidFill>
            <a:schemeClr val="bg1">
              <a:lumMod val="50000"/>
            </a:schemeClr>
          </a:solidFill>
        </a:ln>
      </xdr:spPr>
      <xdr:style>
        <a:lnRef idx="2">
          <a:schemeClr val="accent1">
            <a:shade val="50000"/>
          </a:schemeClr>
        </a:lnRef>
        <a:fillRef idx="1001">
          <a:schemeClr val="lt2"/>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editAs="absolute">
    <xdr:from>
      <xdr:col>0</xdr:col>
      <xdr:colOff>462642</xdr:colOff>
      <xdr:row>1</xdr:row>
      <xdr:rowOff>145145</xdr:rowOff>
    </xdr:from>
    <xdr:to>
      <xdr:col>5</xdr:col>
      <xdr:colOff>338017</xdr:colOff>
      <xdr:row>5</xdr:row>
      <xdr:rowOff>30389</xdr:rowOff>
    </xdr:to>
    <xdr:sp macro="" textlink="">
      <xdr:nvSpPr>
        <xdr:cNvPr id="4" name="Rounded Rectangle 6">
          <a:extLst>
            <a:ext uri="{FF2B5EF4-FFF2-40B4-BE49-F238E27FC236}">
              <a16:creationId xmlns:a16="http://schemas.microsoft.com/office/drawing/2014/main" id="{00000000-0008-0000-0100-000004000000}"/>
            </a:ext>
          </a:extLst>
        </xdr:cNvPr>
        <xdr:cNvSpPr/>
      </xdr:nvSpPr>
      <xdr:spPr>
        <a:xfrm>
          <a:off x="462642" y="330202"/>
          <a:ext cx="2923375" cy="625473"/>
        </a:xfrm>
        <a:prstGeom prst="roundRect">
          <a:avLst>
            <a:gd name="adj" fmla="val 0"/>
          </a:avLst>
        </a:prstGeom>
        <a:ln>
          <a:solidFill>
            <a:schemeClr val="bg1">
              <a:lumMod val="50000"/>
            </a:schemeClr>
          </a:solidFill>
        </a:ln>
      </xdr:spPr>
      <xdr:style>
        <a:lnRef idx="2">
          <a:schemeClr val="accent1">
            <a:shade val="50000"/>
          </a:schemeClr>
        </a:lnRef>
        <a:fillRef idx="1001">
          <a:schemeClr val="lt2"/>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5</xdr:col>
      <xdr:colOff>411751</xdr:colOff>
      <xdr:row>1</xdr:row>
      <xdr:rowOff>145145</xdr:rowOff>
    </xdr:from>
    <xdr:to>
      <xdr:col>10</xdr:col>
      <xdr:colOff>83459</xdr:colOff>
      <xdr:row>5</xdr:row>
      <xdr:rowOff>30389</xdr:rowOff>
    </xdr:to>
    <xdr:sp macro="" textlink="">
      <xdr:nvSpPr>
        <xdr:cNvPr id="12" name="Rounded Rectangle 5">
          <a:extLst>
            <a:ext uri="{FF2B5EF4-FFF2-40B4-BE49-F238E27FC236}">
              <a16:creationId xmlns:a16="http://schemas.microsoft.com/office/drawing/2014/main" id="{00000000-0008-0000-0100-00000C000000}"/>
            </a:ext>
          </a:extLst>
        </xdr:cNvPr>
        <xdr:cNvSpPr/>
      </xdr:nvSpPr>
      <xdr:spPr>
        <a:xfrm>
          <a:off x="3459751" y="330202"/>
          <a:ext cx="2719708" cy="625473"/>
        </a:xfrm>
        <a:prstGeom prst="roundRect">
          <a:avLst>
            <a:gd name="adj" fmla="val 0"/>
          </a:avLst>
        </a:prstGeom>
        <a:ln>
          <a:solidFill>
            <a:schemeClr val="bg1">
              <a:lumMod val="50000"/>
            </a:schemeClr>
          </a:solidFill>
        </a:ln>
      </xdr:spPr>
      <xdr:style>
        <a:lnRef idx="2">
          <a:schemeClr val="accent1">
            <a:shade val="50000"/>
          </a:schemeClr>
        </a:lnRef>
        <a:fillRef idx="1001">
          <a:schemeClr val="lt2"/>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editAs="absolute">
    <xdr:from>
      <xdr:col>0</xdr:col>
      <xdr:colOff>478974</xdr:colOff>
      <xdr:row>0</xdr:row>
      <xdr:rowOff>0</xdr:rowOff>
    </xdr:from>
    <xdr:to>
      <xdr:col>39</xdr:col>
      <xdr:colOff>318977</xdr:colOff>
      <xdr:row>1</xdr:row>
      <xdr:rowOff>124047</xdr:rowOff>
    </xdr:to>
    <xdr:sp macro="" textlink="">
      <xdr:nvSpPr>
        <xdr:cNvPr id="5" name="Rectangle 4">
          <a:extLst>
            <a:ext uri="{FF2B5EF4-FFF2-40B4-BE49-F238E27FC236}">
              <a16:creationId xmlns:a16="http://schemas.microsoft.com/office/drawing/2014/main" id="{00000000-0008-0000-0100-000005000000}"/>
            </a:ext>
          </a:extLst>
        </xdr:cNvPr>
        <xdr:cNvSpPr/>
      </xdr:nvSpPr>
      <xdr:spPr>
        <a:xfrm>
          <a:off x="478974" y="0"/>
          <a:ext cx="23337956" cy="301256"/>
        </a:xfrm>
        <a:prstGeom prst="rect">
          <a:avLst/>
        </a:prstGeom>
        <a:solidFill>
          <a:srgbClr val="9A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absolute">
    <xdr:from>
      <xdr:col>11</xdr:col>
      <xdr:colOff>38109</xdr:colOff>
      <xdr:row>1</xdr:row>
      <xdr:rowOff>59871</xdr:rowOff>
    </xdr:from>
    <xdr:to>
      <xdr:col>14</xdr:col>
      <xdr:colOff>258991</xdr:colOff>
      <xdr:row>3</xdr:row>
      <xdr:rowOff>166007</xdr:rowOff>
    </xdr:to>
    <xdr:sp macro="" textlink="">
      <xdr:nvSpPr>
        <xdr:cNvPr id="6" name="TextBox 5">
          <a:extLst>
            <a:ext uri="{FF2B5EF4-FFF2-40B4-BE49-F238E27FC236}">
              <a16:creationId xmlns:a16="http://schemas.microsoft.com/office/drawing/2014/main" id="{00000000-0008-0000-0100-000006000000}"/>
            </a:ext>
          </a:extLst>
        </xdr:cNvPr>
        <xdr:cNvSpPr txBox="1"/>
      </xdr:nvSpPr>
      <xdr:spPr>
        <a:xfrm>
          <a:off x="6743709" y="244928"/>
          <a:ext cx="2049682"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accent1">
                  <a:lumMod val="75000"/>
                </a:schemeClr>
              </a:solidFill>
              <a:latin typeface="Verdana" pitchFamily="34" charset="0"/>
              <a:ea typeface="Verdana" pitchFamily="34" charset="0"/>
              <a:cs typeface="Verdana" pitchFamily="34" charset="0"/>
            </a:rPr>
            <a:t>Surat Masuk "</a:t>
          </a:r>
          <a:r>
            <a:rPr lang="en-US" sz="1200" b="1" i="1">
              <a:solidFill>
                <a:srgbClr val="C00000"/>
              </a:solidFill>
              <a:latin typeface="Verdana" pitchFamily="34" charset="0"/>
              <a:ea typeface="Verdana" pitchFamily="34" charset="0"/>
              <a:cs typeface="Verdana" pitchFamily="34" charset="0"/>
            </a:rPr>
            <a:t>Open</a:t>
          </a:r>
          <a:r>
            <a:rPr lang="en-US" sz="1200" b="1">
              <a:solidFill>
                <a:schemeClr val="accent1">
                  <a:lumMod val="75000"/>
                </a:schemeClr>
              </a:solidFill>
              <a:latin typeface="Verdana" pitchFamily="34" charset="0"/>
              <a:ea typeface="Verdana" pitchFamily="34" charset="0"/>
              <a:cs typeface="Verdana" pitchFamily="34" charset="0"/>
            </a:rPr>
            <a:t>"</a:t>
          </a:r>
        </a:p>
      </xdr:txBody>
    </xdr:sp>
    <xdr:clientData/>
  </xdr:twoCellAnchor>
  <xdr:twoCellAnchor editAs="absolute">
    <xdr:from>
      <xdr:col>1</xdr:col>
      <xdr:colOff>145653</xdr:colOff>
      <xdr:row>2</xdr:row>
      <xdr:rowOff>128361</xdr:rowOff>
    </xdr:from>
    <xdr:to>
      <xdr:col>5</xdr:col>
      <xdr:colOff>6692</xdr:colOff>
      <xdr:row>5</xdr:row>
      <xdr:rowOff>114526</xdr:rowOff>
    </xdr:to>
    <xdr:sp macro="" textlink="Summary!D14">
      <xdr:nvSpPr>
        <xdr:cNvPr id="7" name="TextBox 6">
          <a:extLst>
            <a:ext uri="{FF2B5EF4-FFF2-40B4-BE49-F238E27FC236}">
              <a16:creationId xmlns:a16="http://schemas.microsoft.com/office/drawing/2014/main" id="{00000000-0008-0000-0100-000007000000}"/>
            </a:ext>
          </a:extLst>
        </xdr:cNvPr>
        <xdr:cNvSpPr txBox="1"/>
      </xdr:nvSpPr>
      <xdr:spPr>
        <a:xfrm>
          <a:off x="755253" y="498475"/>
          <a:ext cx="2292350" cy="5413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A9D41C5-C822-47BC-A14A-F38643CA59E7}" type="TxLink">
            <a:rPr lang="en-US" sz="1800" b="1" i="0" u="none" strike="noStrike">
              <a:solidFill>
                <a:srgbClr val="C00000"/>
              </a:solidFill>
              <a:latin typeface="Verdana" panose="020B0604030504040204" pitchFamily="34" charset="0"/>
              <a:ea typeface="Verdana" panose="020B0604030504040204" pitchFamily="34" charset="0"/>
              <a:cs typeface="Calibri"/>
            </a:rPr>
            <a:pPr marL="0" indent="0" algn="ctr"/>
            <a:t>304</a:t>
          </a:fld>
          <a:endParaRPr lang="en-US" sz="1800" b="1">
            <a:solidFill>
              <a:srgbClr val="C00000"/>
            </a:solidFill>
            <a:latin typeface="Verdana" pitchFamily="34" charset="0"/>
            <a:ea typeface="Verdana" pitchFamily="34" charset="0"/>
            <a:cs typeface="Verdana" pitchFamily="34" charset="0"/>
          </a:endParaRPr>
        </a:p>
      </xdr:txBody>
    </xdr:sp>
    <xdr:clientData/>
  </xdr:twoCellAnchor>
  <xdr:twoCellAnchor editAs="absolute">
    <xdr:from>
      <xdr:col>6</xdr:col>
      <xdr:colOff>97104</xdr:colOff>
      <xdr:row>2</xdr:row>
      <xdr:rowOff>128361</xdr:rowOff>
    </xdr:from>
    <xdr:to>
      <xdr:col>9</xdr:col>
      <xdr:colOff>195922</xdr:colOff>
      <xdr:row>5</xdr:row>
      <xdr:rowOff>114526</xdr:rowOff>
    </xdr:to>
    <xdr:sp macro="" textlink="Summary!D15">
      <xdr:nvSpPr>
        <xdr:cNvPr id="8" name="TextBox 7">
          <a:extLst>
            <a:ext uri="{FF2B5EF4-FFF2-40B4-BE49-F238E27FC236}">
              <a16:creationId xmlns:a16="http://schemas.microsoft.com/office/drawing/2014/main" id="{00000000-0008-0000-0100-000008000000}"/>
            </a:ext>
          </a:extLst>
        </xdr:cNvPr>
        <xdr:cNvSpPr txBox="1"/>
      </xdr:nvSpPr>
      <xdr:spPr>
        <a:xfrm>
          <a:off x="3754704" y="498475"/>
          <a:ext cx="1927618" cy="5413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16718E3-6AE7-4363-8988-F9A9CF0D25E3}" type="TxLink">
            <a:rPr lang="en-US" sz="1800" b="1" i="0" u="none" strike="noStrike">
              <a:solidFill>
                <a:srgbClr val="C00000"/>
              </a:solidFill>
              <a:latin typeface="Verdana" panose="020B0604030504040204" pitchFamily="34" charset="0"/>
              <a:ea typeface="Verdana" panose="020B0604030504040204" pitchFamily="34" charset="0"/>
              <a:cs typeface="Calibri"/>
            </a:rPr>
            <a:pPr marL="0" indent="0" algn="ctr"/>
            <a:t>820</a:t>
          </a:fld>
          <a:endParaRPr lang="en-US" sz="1800" b="1">
            <a:solidFill>
              <a:srgbClr val="C00000"/>
            </a:solidFill>
            <a:latin typeface="Verdana" pitchFamily="34" charset="0"/>
            <a:ea typeface="Verdana" pitchFamily="34" charset="0"/>
            <a:cs typeface="Verdana" pitchFamily="34" charset="0"/>
          </a:endParaRPr>
        </a:p>
      </xdr:txBody>
    </xdr:sp>
    <xdr:clientData/>
  </xdr:twoCellAnchor>
  <xdr:twoCellAnchor editAs="absolute">
    <xdr:from>
      <xdr:col>11</xdr:col>
      <xdr:colOff>265861</xdr:colOff>
      <xdr:row>2</xdr:row>
      <xdr:rowOff>128361</xdr:rowOff>
    </xdr:from>
    <xdr:to>
      <xdr:col>14</xdr:col>
      <xdr:colOff>176741</xdr:colOff>
      <xdr:row>5</xdr:row>
      <xdr:rowOff>114526</xdr:rowOff>
    </xdr:to>
    <xdr:sp macro="" textlink="Summary!C19">
      <xdr:nvSpPr>
        <xdr:cNvPr id="9" name="TextBox 8">
          <a:extLst>
            <a:ext uri="{FF2B5EF4-FFF2-40B4-BE49-F238E27FC236}">
              <a16:creationId xmlns:a16="http://schemas.microsoft.com/office/drawing/2014/main" id="{00000000-0008-0000-0100-000009000000}"/>
            </a:ext>
          </a:extLst>
        </xdr:cNvPr>
        <xdr:cNvSpPr txBox="1"/>
      </xdr:nvSpPr>
      <xdr:spPr>
        <a:xfrm>
          <a:off x="6971461" y="498475"/>
          <a:ext cx="1739680" cy="5413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3DA9B64-D60E-41A3-8E8C-3B63A9051F50}" type="TxLink">
            <a:rPr lang="en-US" sz="1800" b="1" i="0" u="none" strike="noStrike">
              <a:solidFill>
                <a:srgbClr val="C00000"/>
              </a:solidFill>
              <a:latin typeface="Verdana" panose="020B0604030504040204" pitchFamily="34" charset="0"/>
              <a:ea typeface="Verdana" panose="020B0604030504040204" pitchFamily="34" charset="0"/>
              <a:cs typeface="Calibri"/>
            </a:rPr>
            <a:pPr marL="0" indent="0" algn="ctr"/>
            <a:t>98</a:t>
          </a:fld>
          <a:endParaRPr lang="en-US" sz="1800" b="1">
            <a:solidFill>
              <a:srgbClr val="C00000"/>
            </a:solidFill>
            <a:latin typeface="Verdana" pitchFamily="34" charset="0"/>
            <a:ea typeface="Verdana" pitchFamily="34" charset="0"/>
            <a:cs typeface="Verdana" pitchFamily="34" charset="0"/>
          </a:endParaRPr>
        </a:p>
      </xdr:txBody>
    </xdr:sp>
    <xdr:clientData/>
  </xdr:twoCellAnchor>
  <xdr:twoCellAnchor editAs="absolute">
    <xdr:from>
      <xdr:col>16</xdr:col>
      <xdr:colOff>3316</xdr:colOff>
      <xdr:row>2</xdr:row>
      <xdr:rowOff>128361</xdr:rowOff>
    </xdr:from>
    <xdr:to>
      <xdr:col>18</xdr:col>
      <xdr:colOff>395661</xdr:colOff>
      <xdr:row>5</xdr:row>
      <xdr:rowOff>114526</xdr:rowOff>
    </xdr:to>
    <xdr:sp macro="" textlink="Summary!C20">
      <xdr:nvSpPr>
        <xdr:cNvPr id="10" name="TextBox 9">
          <a:extLst>
            <a:ext uri="{FF2B5EF4-FFF2-40B4-BE49-F238E27FC236}">
              <a16:creationId xmlns:a16="http://schemas.microsoft.com/office/drawing/2014/main" id="{00000000-0008-0000-0100-00000A000000}"/>
            </a:ext>
          </a:extLst>
        </xdr:cNvPr>
        <xdr:cNvSpPr txBox="1"/>
      </xdr:nvSpPr>
      <xdr:spPr>
        <a:xfrm>
          <a:off x="9756916" y="498475"/>
          <a:ext cx="1611545" cy="5413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8F94B1F-BA99-4BC5-8BC3-72C67FE23FE4}" type="TxLink">
            <a:rPr lang="en-US" sz="1800" b="1" i="0" u="none" strike="noStrike">
              <a:solidFill>
                <a:srgbClr val="C00000"/>
              </a:solidFill>
              <a:latin typeface="Verdana" panose="020B0604030504040204" pitchFamily="34" charset="0"/>
              <a:ea typeface="Verdana" panose="020B0604030504040204" pitchFamily="34" charset="0"/>
              <a:cs typeface="Calibri"/>
            </a:rPr>
            <a:pPr marL="0" indent="0" algn="ctr"/>
            <a:t>70</a:t>
          </a:fld>
          <a:endParaRPr lang="en-US" sz="1800" b="1">
            <a:solidFill>
              <a:srgbClr val="C00000"/>
            </a:solidFill>
            <a:latin typeface="Verdana" pitchFamily="34" charset="0"/>
            <a:ea typeface="Verdana" pitchFamily="34" charset="0"/>
            <a:cs typeface="Verdana" pitchFamily="34" charset="0"/>
          </a:endParaRPr>
        </a:p>
      </xdr:txBody>
    </xdr:sp>
    <xdr:clientData/>
  </xdr:twoCellAnchor>
  <xdr:twoCellAnchor editAs="absolute">
    <xdr:from>
      <xdr:col>5</xdr:col>
      <xdr:colOff>487948</xdr:colOff>
      <xdr:row>1</xdr:row>
      <xdr:rowOff>58058</xdr:rowOff>
    </xdr:from>
    <xdr:to>
      <xdr:col>9</xdr:col>
      <xdr:colOff>466033</xdr:colOff>
      <xdr:row>3</xdr:row>
      <xdr:rowOff>161908</xdr:rowOff>
    </xdr:to>
    <xdr:sp macro="" textlink="">
      <xdr:nvSpPr>
        <xdr:cNvPr id="14" name="TextBox 13">
          <a:extLst>
            <a:ext uri="{FF2B5EF4-FFF2-40B4-BE49-F238E27FC236}">
              <a16:creationId xmlns:a16="http://schemas.microsoft.com/office/drawing/2014/main" id="{00000000-0008-0000-0100-00000E000000}"/>
            </a:ext>
          </a:extLst>
        </xdr:cNvPr>
        <xdr:cNvSpPr txBox="1"/>
      </xdr:nvSpPr>
      <xdr:spPr>
        <a:xfrm>
          <a:off x="3535948" y="243115"/>
          <a:ext cx="2416485" cy="4739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rIns="0" rtlCol="0" anchor="ctr"/>
        <a:lstStyle/>
        <a:p>
          <a:pPr algn="ctr"/>
          <a:r>
            <a:rPr lang="en-US" sz="1200" b="1">
              <a:solidFill>
                <a:schemeClr val="accent1">
                  <a:lumMod val="75000"/>
                </a:schemeClr>
              </a:solidFill>
              <a:latin typeface="Verdana" pitchFamily="34" charset="0"/>
              <a:ea typeface="Verdana" pitchFamily="34" charset="0"/>
              <a:cs typeface="Verdana" pitchFamily="34" charset="0"/>
            </a:rPr>
            <a:t>Surat Keluar</a:t>
          </a:r>
          <a:endParaRPr lang="en-US" sz="1000" b="0">
            <a:solidFill>
              <a:schemeClr val="accent1">
                <a:lumMod val="75000"/>
              </a:schemeClr>
            </a:solidFill>
            <a:latin typeface="Verdana" pitchFamily="34" charset="0"/>
            <a:ea typeface="Verdana" pitchFamily="34" charset="0"/>
            <a:cs typeface="Verdana" pitchFamily="34" charset="0"/>
          </a:endParaRPr>
        </a:p>
      </xdr:txBody>
    </xdr:sp>
    <xdr:clientData/>
  </xdr:twoCellAnchor>
  <xdr:twoCellAnchor editAs="absolute">
    <xdr:from>
      <xdr:col>1</xdr:col>
      <xdr:colOff>281121</xdr:colOff>
      <xdr:row>1</xdr:row>
      <xdr:rowOff>47174</xdr:rowOff>
    </xdr:from>
    <xdr:to>
      <xdr:col>4</xdr:col>
      <xdr:colOff>586573</xdr:colOff>
      <xdr:row>3</xdr:row>
      <xdr:rowOff>153310</xdr:rowOff>
    </xdr:to>
    <xdr:sp macro="" textlink="">
      <xdr:nvSpPr>
        <xdr:cNvPr id="15" name="TextBox 14">
          <a:extLst>
            <a:ext uri="{FF2B5EF4-FFF2-40B4-BE49-F238E27FC236}">
              <a16:creationId xmlns:a16="http://schemas.microsoft.com/office/drawing/2014/main" id="{00000000-0008-0000-0100-00000F000000}"/>
            </a:ext>
          </a:extLst>
        </xdr:cNvPr>
        <xdr:cNvSpPr txBox="1"/>
      </xdr:nvSpPr>
      <xdr:spPr>
        <a:xfrm>
          <a:off x="890721" y="232231"/>
          <a:ext cx="2134252"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accent1">
                  <a:lumMod val="75000"/>
                </a:schemeClr>
              </a:solidFill>
              <a:latin typeface="Verdana" pitchFamily="34" charset="0"/>
              <a:ea typeface="Verdana" pitchFamily="34" charset="0"/>
              <a:cs typeface="Verdana" pitchFamily="34" charset="0"/>
            </a:rPr>
            <a:t>Surat</a:t>
          </a:r>
          <a:r>
            <a:rPr lang="en-US" sz="1200" b="1" baseline="0">
              <a:solidFill>
                <a:schemeClr val="accent1">
                  <a:lumMod val="75000"/>
                </a:schemeClr>
              </a:solidFill>
              <a:latin typeface="Verdana" pitchFamily="34" charset="0"/>
              <a:ea typeface="Verdana" pitchFamily="34" charset="0"/>
              <a:cs typeface="Verdana" pitchFamily="34" charset="0"/>
            </a:rPr>
            <a:t> Masuk</a:t>
          </a:r>
          <a:endParaRPr lang="en-US" sz="1200" b="1">
            <a:solidFill>
              <a:schemeClr val="accent1">
                <a:lumMod val="75000"/>
              </a:schemeClr>
            </a:solidFill>
            <a:latin typeface="Verdana" pitchFamily="34" charset="0"/>
            <a:ea typeface="Verdana" pitchFamily="34" charset="0"/>
            <a:cs typeface="Verdana" pitchFamily="34" charset="0"/>
          </a:endParaRPr>
        </a:p>
      </xdr:txBody>
    </xdr:sp>
    <xdr:clientData/>
  </xdr:twoCellAnchor>
  <xdr:twoCellAnchor editAs="absolute">
    <xdr:from>
      <xdr:col>15</xdr:col>
      <xdr:colOff>468086</xdr:colOff>
      <xdr:row>1</xdr:row>
      <xdr:rowOff>65314</xdr:rowOff>
    </xdr:from>
    <xdr:to>
      <xdr:col>19</xdr:col>
      <xdr:colOff>214457</xdr:colOff>
      <xdr:row>3</xdr:row>
      <xdr:rowOff>171450</xdr:rowOff>
    </xdr:to>
    <xdr:sp macro="" textlink="">
      <xdr:nvSpPr>
        <xdr:cNvPr id="16" name="TextBox 15">
          <a:extLst>
            <a:ext uri="{FF2B5EF4-FFF2-40B4-BE49-F238E27FC236}">
              <a16:creationId xmlns:a16="http://schemas.microsoft.com/office/drawing/2014/main" id="{00000000-0008-0000-0100-000010000000}"/>
            </a:ext>
          </a:extLst>
        </xdr:cNvPr>
        <xdr:cNvSpPr txBox="1"/>
      </xdr:nvSpPr>
      <xdr:spPr>
        <a:xfrm>
          <a:off x="9612086" y="250371"/>
          <a:ext cx="2184771"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rIns="0" rtlCol="0" anchor="ctr"/>
        <a:lstStyle/>
        <a:p>
          <a:pPr algn="ctr"/>
          <a:r>
            <a:rPr lang="en-US" sz="1200" b="1">
              <a:solidFill>
                <a:schemeClr val="accent1">
                  <a:lumMod val="75000"/>
                </a:schemeClr>
              </a:solidFill>
              <a:latin typeface="Verdana" pitchFamily="34" charset="0"/>
              <a:ea typeface="Verdana" pitchFamily="34" charset="0"/>
              <a:cs typeface="Verdana" pitchFamily="34" charset="0"/>
            </a:rPr>
            <a:t>Surat Masuk</a:t>
          </a:r>
          <a:r>
            <a:rPr lang="en-US" sz="1200" b="1" baseline="0">
              <a:solidFill>
                <a:schemeClr val="accent1">
                  <a:lumMod val="75000"/>
                </a:schemeClr>
              </a:solidFill>
              <a:latin typeface="Verdana" pitchFamily="34" charset="0"/>
              <a:ea typeface="Verdana" pitchFamily="34" charset="0"/>
              <a:cs typeface="Verdana" pitchFamily="34" charset="0"/>
            </a:rPr>
            <a:t> "</a:t>
          </a:r>
          <a:r>
            <a:rPr lang="en-US" sz="1200" b="1" i="1" baseline="0">
              <a:solidFill>
                <a:srgbClr val="00B050"/>
              </a:solidFill>
              <a:latin typeface="Verdana" pitchFamily="34" charset="0"/>
              <a:ea typeface="Verdana" pitchFamily="34" charset="0"/>
              <a:cs typeface="Verdana" pitchFamily="34" charset="0"/>
            </a:rPr>
            <a:t>Closed</a:t>
          </a:r>
          <a:r>
            <a:rPr lang="en-US" sz="1200" b="1" baseline="0">
              <a:solidFill>
                <a:schemeClr val="accent1">
                  <a:lumMod val="75000"/>
                </a:schemeClr>
              </a:solidFill>
              <a:latin typeface="Verdana" pitchFamily="34" charset="0"/>
              <a:ea typeface="Verdana" pitchFamily="34" charset="0"/>
              <a:cs typeface="Verdana" pitchFamily="34" charset="0"/>
            </a:rPr>
            <a:t>"</a:t>
          </a:r>
        </a:p>
      </xdr:txBody>
    </xdr:sp>
    <xdr:clientData/>
  </xdr:twoCellAnchor>
  <xdr:twoCellAnchor editAs="absolute">
    <xdr:from>
      <xdr:col>0</xdr:col>
      <xdr:colOff>293914</xdr:colOff>
      <xdr:row>0</xdr:row>
      <xdr:rowOff>50802</xdr:rowOff>
    </xdr:from>
    <xdr:to>
      <xdr:col>4</xdr:col>
      <xdr:colOff>3930</xdr:colOff>
      <xdr:row>1</xdr:row>
      <xdr:rowOff>47655</xdr:rowOff>
    </xdr:to>
    <xdr:sp macro="" textlink="Summary!A1">
      <xdr:nvSpPr>
        <xdr:cNvPr id="17" name="Rounded Rectangle 9">
          <a:extLst>
            <a:ext uri="{FF2B5EF4-FFF2-40B4-BE49-F238E27FC236}">
              <a16:creationId xmlns:a16="http://schemas.microsoft.com/office/drawing/2014/main" id="{00000000-0008-0000-0100-000011000000}"/>
            </a:ext>
          </a:extLst>
        </xdr:cNvPr>
        <xdr:cNvSpPr/>
      </xdr:nvSpPr>
      <xdr:spPr>
        <a:xfrm>
          <a:off x="293914" y="50802"/>
          <a:ext cx="2148416" cy="18191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0DFC4EB3-A595-4064-AC68-D534B954933F}" type="TxLink">
            <a:rPr lang="en-US" sz="1200" b="1" i="0" u="none" strike="noStrike">
              <a:solidFill>
                <a:schemeClr val="bg1"/>
              </a:solidFill>
              <a:latin typeface="Lucida Sans" panose="020B0602030504020204" pitchFamily="34" charset="0"/>
              <a:ea typeface="Calibri"/>
              <a:cs typeface="Calibri"/>
            </a:rPr>
            <a:pPr marL="0" indent="0" algn="ctr"/>
            <a:t>15/07/2026</a:t>
          </a:fld>
          <a:endParaRPr lang="en-GB" sz="1800" b="1" i="1" u="sng" strike="noStrike">
            <a:solidFill>
              <a:schemeClr val="bg1"/>
            </a:solidFill>
            <a:latin typeface="Lucida Sans" panose="020B0602030504020204" pitchFamily="34" charset="0"/>
            <a:ea typeface="+mn-ea"/>
            <a:cs typeface="+mn-cs"/>
          </a:endParaRPr>
        </a:p>
      </xdr:txBody>
    </xdr:sp>
    <xdr:clientData/>
  </xdr:twoCellAnchor>
  <xdr:twoCellAnchor>
    <xdr:from>
      <xdr:col>0</xdr:col>
      <xdr:colOff>468086</xdr:colOff>
      <xdr:row>6</xdr:row>
      <xdr:rowOff>2</xdr:rowOff>
    </xdr:from>
    <xdr:to>
      <xdr:col>10</xdr:col>
      <xdr:colOff>89525</xdr:colOff>
      <xdr:row>27</xdr:row>
      <xdr:rowOff>0</xdr:rowOff>
    </xdr:to>
    <xdr:graphicFrame macro="">
      <xdr:nvGraphicFramePr>
        <xdr:cNvPr id="20" name="Chart 19">
          <a:extLst>
            <a:ext uri="{FF2B5EF4-FFF2-40B4-BE49-F238E27FC236}">
              <a16:creationId xmlns:a16="http://schemas.microsoft.com/office/drawing/2014/main" id="{00000000-0008-0000-0100-00001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301885</xdr:colOff>
      <xdr:row>6</xdr:row>
      <xdr:rowOff>0</xdr:rowOff>
    </xdr:from>
    <xdr:to>
      <xdr:col>19</xdr:col>
      <xdr:colOff>595859</xdr:colOff>
      <xdr:row>27</xdr:row>
      <xdr:rowOff>30480</xdr:rowOff>
    </xdr:to>
    <xdr:graphicFrame macro="">
      <xdr:nvGraphicFramePr>
        <xdr:cNvPr id="21" name="Chart 20">
          <a:extLst>
            <a:ext uri="{FF2B5EF4-FFF2-40B4-BE49-F238E27FC236}">
              <a16:creationId xmlns:a16="http://schemas.microsoft.com/office/drawing/2014/main" id="{00000000-0008-0000-0100-00001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489858</xdr:colOff>
      <xdr:row>28</xdr:row>
      <xdr:rowOff>152401</xdr:rowOff>
    </xdr:from>
    <xdr:to>
      <xdr:col>19</xdr:col>
      <xdr:colOff>583370</xdr:colOff>
      <xdr:row>59</xdr:row>
      <xdr:rowOff>172513</xdr:rowOff>
    </xdr:to>
    <xdr:graphicFrame macro="">
      <xdr:nvGraphicFramePr>
        <xdr:cNvPr id="23" name="Chart 22">
          <a:extLst>
            <a:ext uri="{FF2B5EF4-FFF2-40B4-BE49-F238E27FC236}">
              <a16:creationId xmlns:a16="http://schemas.microsoft.com/office/drawing/2014/main" id="{00000000-0008-0000-0100-00001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29</xdr:col>
      <xdr:colOff>5442</xdr:colOff>
      <xdr:row>57</xdr:row>
      <xdr:rowOff>29028</xdr:rowOff>
    </xdr:from>
    <xdr:to>
      <xdr:col>31</xdr:col>
      <xdr:colOff>38099</xdr:colOff>
      <xdr:row>59</xdr:row>
      <xdr:rowOff>50800</xdr:rowOff>
    </xdr:to>
    <xdr:sp macro="" textlink="">
      <xdr:nvSpPr>
        <xdr:cNvPr id="26" name="Rectangle 25">
          <a:extLst>
            <a:ext uri="{FF2B5EF4-FFF2-40B4-BE49-F238E27FC236}">
              <a16:creationId xmlns:a16="http://schemas.microsoft.com/office/drawing/2014/main" id="{00000000-0008-0000-0100-00001A000000}"/>
            </a:ext>
          </a:extLst>
        </xdr:cNvPr>
        <xdr:cNvSpPr/>
      </xdr:nvSpPr>
      <xdr:spPr>
        <a:xfrm>
          <a:off x="17074242" y="10163628"/>
          <a:ext cx="1251857" cy="377372"/>
        </a:xfrm>
        <a:prstGeom prst="rect">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solidFill>
              <a:sysClr val="windowText" lastClr="000000"/>
            </a:solidFill>
            <a:latin typeface="Poppins" panose="00000500000000000000" pitchFamily="2" charset="0"/>
            <a:cs typeface="Poppins" panose="00000500000000000000" pitchFamily="2" charset="0"/>
          </a:endParaRPr>
        </a:p>
      </xdr:txBody>
    </xdr:sp>
    <xdr:clientData/>
  </xdr:twoCellAnchor>
  <xdr:twoCellAnchor>
    <xdr:from>
      <xdr:col>20</xdr:col>
      <xdr:colOff>266700</xdr:colOff>
      <xdr:row>2</xdr:row>
      <xdr:rowOff>0</xdr:rowOff>
    </xdr:from>
    <xdr:to>
      <xdr:col>39</xdr:col>
      <xdr:colOff>285750</xdr:colOff>
      <xdr:row>27</xdr:row>
      <xdr:rowOff>0</xdr:rowOff>
    </xdr:to>
    <xdr:graphicFrame macro="">
      <xdr:nvGraphicFramePr>
        <xdr:cNvPr id="24" name="Chart 23">
          <a:extLst>
            <a:ext uri="{FF2B5EF4-FFF2-40B4-BE49-F238E27FC236}">
              <a16:creationId xmlns:a16="http://schemas.microsoft.com/office/drawing/2014/main" id="{091BB6C0-E6B7-42C0-B3AB-CA434F3024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283534</xdr:colOff>
      <xdr:row>28</xdr:row>
      <xdr:rowOff>159489</xdr:rowOff>
    </xdr:from>
    <xdr:to>
      <xdr:col>39</xdr:col>
      <xdr:colOff>265814</xdr:colOff>
      <xdr:row>60</xdr:row>
      <xdr:rowOff>17721</xdr:rowOff>
    </xdr:to>
    <xdr:graphicFrame macro="">
      <xdr:nvGraphicFramePr>
        <xdr:cNvPr id="25" name="Chart 24">
          <a:extLst>
            <a:ext uri="{FF2B5EF4-FFF2-40B4-BE49-F238E27FC236}">
              <a16:creationId xmlns:a16="http://schemas.microsoft.com/office/drawing/2014/main" id="{C90B16B1-E67B-4B80-86DE-738AF91F24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167218</xdr:colOff>
      <xdr:row>22</xdr:row>
      <xdr:rowOff>106185</xdr:rowOff>
    </xdr:from>
    <xdr:to>
      <xdr:col>10</xdr:col>
      <xdr:colOff>486834</xdr:colOff>
      <xdr:row>38</xdr:row>
      <xdr:rowOff>77610</xdr:rowOff>
    </xdr:to>
    <xdr:graphicFrame macro="">
      <xdr:nvGraphicFramePr>
        <xdr:cNvPr id="2" name="Chart 1">
          <a:extLst>
            <a:ext uri="{FF2B5EF4-FFF2-40B4-BE49-F238E27FC236}">
              <a16:creationId xmlns:a16="http://schemas.microsoft.com/office/drawing/2014/main" id="{00000000-0008-0000-0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304872</xdr:colOff>
      <xdr:row>39</xdr:row>
      <xdr:rowOff>101165</xdr:rowOff>
    </xdr:from>
    <xdr:to>
      <xdr:col>11</xdr:col>
      <xdr:colOff>19886</xdr:colOff>
      <xdr:row>56</xdr:row>
      <xdr:rowOff>137679</xdr:rowOff>
    </xdr:to>
    <xdr:graphicFrame macro="">
      <xdr:nvGraphicFramePr>
        <xdr:cNvPr id="4" name="Chart 3">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697263</xdr:colOff>
      <xdr:row>39</xdr:row>
      <xdr:rowOff>59211</xdr:rowOff>
    </xdr:from>
    <xdr:to>
      <xdr:col>23</xdr:col>
      <xdr:colOff>239155</xdr:colOff>
      <xdr:row>63</xdr:row>
      <xdr:rowOff>24741</xdr:rowOff>
    </xdr:to>
    <xdr:graphicFrame macro="">
      <xdr:nvGraphicFramePr>
        <xdr:cNvPr id="5" name="Chart 4">
          <a:extLst>
            <a:ext uri="{FF2B5EF4-FFF2-40B4-BE49-F238E27FC236}">
              <a16:creationId xmlns:a16="http://schemas.microsoft.com/office/drawing/2014/main" id="{00000000-0008-0000-02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916213</xdr:colOff>
      <xdr:row>9</xdr:row>
      <xdr:rowOff>95497</xdr:rowOff>
    </xdr:from>
    <xdr:to>
      <xdr:col>24</xdr:col>
      <xdr:colOff>258122</xdr:colOff>
      <xdr:row>30</xdr:row>
      <xdr:rowOff>110507</xdr:rowOff>
    </xdr:to>
    <xdr:graphicFrame macro="">
      <xdr:nvGraphicFramePr>
        <xdr:cNvPr id="6" name="Chart 5">
          <a:extLst>
            <a:ext uri="{FF2B5EF4-FFF2-40B4-BE49-F238E27FC236}">
              <a16:creationId xmlns:a16="http://schemas.microsoft.com/office/drawing/2014/main" id="{00000000-0008-0000-02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25</xdr:col>
      <xdr:colOff>31748</xdr:colOff>
      <xdr:row>9</xdr:row>
      <xdr:rowOff>84364</xdr:rowOff>
    </xdr:from>
    <xdr:to>
      <xdr:col>35</xdr:col>
      <xdr:colOff>217714</xdr:colOff>
      <xdr:row>30</xdr:row>
      <xdr:rowOff>90715</xdr:rowOff>
    </xdr:to>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280458</xdr:colOff>
      <xdr:row>58</xdr:row>
      <xdr:rowOff>57150</xdr:rowOff>
    </xdr:from>
    <xdr:to>
      <xdr:col>11</xdr:col>
      <xdr:colOff>52915</xdr:colOff>
      <xdr:row>75</xdr:row>
      <xdr:rowOff>31750</xdr:rowOff>
    </xdr:to>
    <xdr:graphicFrame macro="">
      <xdr:nvGraphicFramePr>
        <xdr:cNvPr id="7" name="Chart 6">
          <a:extLst>
            <a:ext uri="{FF2B5EF4-FFF2-40B4-BE49-F238E27FC236}">
              <a16:creationId xmlns:a16="http://schemas.microsoft.com/office/drawing/2014/main" id="{00000000-0008-0000-02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36830</xdr:colOff>
      <xdr:row>78</xdr:row>
      <xdr:rowOff>6350</xdr:rowOff>
    </xdr:from>
    <xdr:to>
      <xdr:col>38</xdr:col>
      <xdr:colOff>259080</xdr:colOff>
      <xdr:row>101</xdr:row>
      <xdr:rowOff>121920</xdr:rowOff>
    </xdr:to>
    <xdr:graphicFrame macro="">
      <xdr:nvGraphicFramePr>
        <xdr:cNvPr id="10" name="Chart 9">
          <a:extLst>
            <a:ext uri="{FF2B5EF4-FFF2-40B4-BE49-F238E27FC236}">
              <a16:creationId xmlns:a16="http://schemas.microsoft.com/office/drawing/2014/main" id="{00000000-0008-0000-02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171450</xdr:colOff>
      <xdr:row>77</xdr:row>
      <xdr:rowOff>190500</xdr:rowOff>
    </xdr:from>
    <xdr:to>
      <xdr:col>12</xdr:col>
      <xdr:colOff>1206500</xdr:colOff>
      <xdr:row>101</xdr:row>
      <xdr:rowOff>152400</xdr:rowOff>
    </xdr:to>
    <xdr:graphicFrame macro="">
      <xdr:nvGraphicFramePr>
        <xdr:cNvPr id="14" name="Chart 13">
          <a:extLst>
            <a:ext uri="{FF2B5EF4-FFF2-40B4-BE49-F238E27FC236}">
              <a16:creationId xmlns:a16="http://schemas.microsoft.com/office/drawing/2014/main" id="{267124BE-1B8C-40FF-BD99-18A1588941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16</xdr:col>
      <xdr:colOff>35256</xdr:colOff>
      <xdr:row>316</xdr:row>
      <xdr:rowOff>108857</xdr:rowOff>
    </xdr:from>
    <xdr:to>
      <xdr:col>16</xdr:col>
      <xdr:colOff>1460468</xdr:colOff>
      <xdr:row>317</xdr:row>
      <xdr:rowOff>398838</xdr:rowOff>
    </xdr:to>
    <xdr:pic>
      <xdr:nvPicPr>
        <xdr:cNvPr id="2" name="Picture 1">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stretch>
          <a:fillRect/>
        </a:stretch>
      </xdr:blipFill>
      <xdr:spPr>
        <a:xfrm>
          <a:off x="14649327" y="2313214"/>
          <a:ext cx="1425212" cy="723436"/>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71F9AE3-1849-40E2-B383-B53666DE9C15}" name="Table1" displayName="Table1" ref="A1:T835" totalsRowShown="0" headerRowDxfId="924" dataDxfId="923" totalsRowDxfId="922">
  <autoFilter ref="A1:T835" xr:uid="{C71F9AE3-1849-40E2-B383-B53666DE9C15}"/>
  <tableColumns count="20">
    <tableColumn id="1" xr3:uid="{8520A255-62B5-4793-A282-8BBD44E9BD7E}" name="No" dataDxfId="921" totalsRowDxfId="920">
      <calculatedColumnFormula>ROW(A1)</calculatedColumnFormula>
    </tableColumn>
    <tableColumn id="2" xr3:uid="{22991E6D-62BB-40E8-A55B-8628966C50C8}" name="Nomor Surat" dataDxfId="919" totalsRowDxfId="918"/>
    <tableColumn id="3" xr3:uid="{5DC7DC8D-9034-4661-B893-EF24B4380B06}" name="Tanggal Diterima" dataDxfId="917" totalsRowDxfId="916"/>
    <tableColumn id="4" xr3:uid="{9520D853-E7C3-469D-ABC8-A7ED4A4B4E5F}" name="Tanggal Surat" dataDxfId="915" totalsRowDxfId="914"/>
    <tableColumn id="5" xr3:uid="{9C808766-F02D-4802-8A91-D1DD3A5B5BC6}" name="Pengirim" dataDxfId="913" totalsRowDxfId="912"/>
    <tableColumn id="6" xr3:uid="{F2EBF0BB-418A-448D-8DDA-4804C5E45E16}" name="Perihal" dataDxfId="911" totalsRowDxfId="910"/>
    <tableColumn id="7" xr3:uid="{67EB0614-E9DC-41ED-9FDA-FF508B9DC2C3}" name="Deskripsi" dataDxfId="909" totalsRowDxfId="908"/>
    <tableColumn id="20" xr3:uid="{AC905A97-DE7B-4F2A-8605-5B6A257BD56B}" name="Produksi/Project" dataDxfId="907" totalsRowDxfId="906"/>
    <tableColumn id="8" xr3:uid="{632983CF-17F9-4288-A8D0-F09135516FAE}" name="Lokasi" dataDxfId="905" totalsRowDxfId="904"/>
    <tableColumn id="9" xr3:uid="{71AE1351-F6E8-40C4-A34F-859FB2116266}" name="Kategori" dataDxfId="903" totalsRowDxfId="902"/>
    <tableColumn id="10" xr3:uid="{5E8747B8-6A08-4385-8802-DB45A326BBEE}" name="Due Date" dataDxfId="901" totalsRowDxfId="900"/>
    <tableColumn id="11" xr3:uid="{F1949F92-4082-4EA0-A3EE-5D35BAD30E2C}" name="Status" dataDxfId="899" totalsRowDxfId="898"/>
    <tableColumn id="12" xr3:uid="{94EEF63B-0BF5-4962-9E96-68C61D1A7583}" name="Level Status" dataDxfId="897" totalsRowDxfId="896"/>
    <tableColumn id="13" xr3:uid="{59EB8A76-BF08-4C24-B7D5-6C94EE617C1C}" name="DIC" dataDxfId="895" totalsRowDxfId="894"/>
    <tableColumn id="14" xr3:uid="{8C3AA72A-D6CD-44F1-BD27-A1BE354E2FBD}" name="PIC" dataDxfId="893" totalsRowDxfId="892"/>
    <tableColumn id="15" xr3:uid="{C86BFFB2-D554-48C2-8BB2-6471625E3A4C}" name="Durasi" dataDxfId="891" totalsRowDxfId="890">
      <calculatedColumnFormula>DATEDIF(C2,'Incoming 2023'!$O$2,"Y")&amp;" tahun, "&amp;DATEDIF(C2,'Incoming 2023'!$O$2,"YM")&amp;" bulan, "&amp;DATEDIF(C2,'Incoming 2023'!$O$2,"MD")&amp;" hari"</calculatedColumnFormula>
    </tableColumn>
    <tableColumn id="16" xr3:uid="{D7CD3690-7E9E-43E8-B109-A57B8379B261}" name="Durasi (hari)" dataDxfId="889" totalsRowDxfId="888">
      <calculatedColumnFormula>DATEDIF(C2,Summary!$A$1,"d")</calculatedColumnFormula>
    </tableColumn>
    <tableColumn id="17" xr3:uid="{516F2748-DB0B-4D8B-89EB-EFC9B0E0E213}" name="Durasi Keterlambatan" dataDxfId="887" totalsRowDxfId="886">
      <calculatedColumnFormula array="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calculatedColumnFormula>
    </tableColumn>
    <tableColumn id="18" xr3:uid="{85275240-96C1-40EB-9644-3941E2ED9EB7}" name="Durasi Deadline" dataDxfId="885" totalsRowDxfId="884">
      <calculatedColumnFormula array="1">_xlfn.IFS(Table1[[#This Row],[Level Status]]="Level 1",7,Table1[[#This Row],[Level Status]]="Level 2",14,Table1[[#This Row],[Level Status]]="Level 3","30",Table1[[#This Row],[Level Status]]="Info","Info",Table1[[#This Row],[Level Status]]="Closed","Closed")</calculatedColumnFormula>
    </tableColumn>
    <tableColumn id="19" xr3:uid="{C891D83C-0651-4EC8-8ADA-3B22BED06C6C}" name="Keterangan" dataDxfId="883" totalsRowDxfId="882"/>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5A8EA0F-2584-4DB3-BF83-7BA16B01DDC4}" name="Table2" displayName="Table2" ref="A1:R975" totalsRowShown="0" headerRowDxfId="881" dataDxfId="880">
  <autoFilter ref="A1:R975" xr:uid="{45A8EA0F-2584-4DB3-BF83-7BA16B01DDC4}"/>
  <tableColumns count="18">
    <tableColumn id="1" xr3:uid="{71BEF099-0290-4C37-AC8F-4253F4DE4DC9}" name="No" dataDxfId="879"/>
    <tableColumn id="2" xr3:uid="{CB508058-75A8-4885-9133-939E3F0E65A0}" name="Nomor Surat" dataDxfId="878"/>
    <tableColumn id="3" xr3:uid="{C0C2B727-D9AC-475F-BD22-8FAEAC94D945}" name="Tanggal Surat" dataDxfId="877"/>
    <tableColumn id="4" xr3:uid="{A1D200D6-4CB0-41F1-B2DF-39C0B7D4ACB5}" name="Penerima" dataDxfId="876"/>
    <tableColumn id="5" xr3:uid="{6E724C55-6716-4532-B365-E9C4747BEF48}" name="Perihal" dataDxfId="875"/>
    <tableColumn id="6" xr3:uid="{930D9DDD-EB74-4E31-A725-E0EB4D64CC6A}" name="Deskripsi" dataDxfId="874"/>
    <tableColumn id="17" xr3:uid="{8040E604-846D-49C8-A11C-C65D7EA8AF2A}" name="Produksi/Project" dataDxfId="873"/>
    <tableColumn id="7" xr3:uid="{FD64968B-8D78-41BF-B322-BB4D5E378EB6}" name="Lokasi" dataDxfId="872"/>
    <tableColumn id="8" xr3:uid="{07624593-9BEA-4890-A25F-93E0A4C0D7A2}" name="Kategori" dataDxfId="871"/>
    <tableColumn id="9" xr3:uid="{9117E3C3-E765-4B80-A6A6-FD2A1A9B0B90}" name="Due Date" dataDxfId="870"/>
    <tableColumn id="10" xr3:uid="{67AA5C16-223D-4AD2-823E-C2C52BA3577E}" name="Status" dataDxfId="869"/>
    <tableColumn id="11" xr3:uid="{11FE399C-1DEF-4862-B10B-AED9E919D714}" name="DIC" dataDxfId="868"/>
    <tableColumn id="12" xr3:uid="{99D012BE-DAE4-4990-972B-D837B38DCAFF}" name="PIC" dataDxfId="867"/>
    <tableColumn id="13" xr3:uid="{0BE8850C-5404-4245-BDEB-BCBE4497140C}" name="Durasi" dataDxfId="866"/>
    <tableColumn id="14" xr3:uid="{84C045FD-B6A9-497F-9734-DC9B705E9221}" name="Durasi (Hari)" dataDxfId="865"/>
    <tableColumn id="15" xr3:uid="{70020AA3-00F1-4D8E-B1A5-1F1149D83644}" name="Attachment" dataDxfId="864"/>
    <tableColumn id="16" xr3:uid="{9BE41FCD-FC81-4D6C-A94B-C788DF9C9710}" name="Keterangan" dataDxfId="863"/>
    <tableColumn id="18" xr3:uid="{97B3B87A-DC45-4B1A-BC5D-7A7382F8606D}" name="Kirim Hardcopy" dataDxfId="862"/>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AFAFFC-F789-4B1E-950F-77F9F714E4D2}">
  <dimension ref="A1"/>
  <sheetViews>
    <sheetView showGridLines="0" tabSelected="1" zoomScale="50" zoomScaleNormal="50" workbookViewId="0">
      <selection activeCell="AW38" sqref="AW38"/>
    </sheetView>
  </sheetViews>
  <sheetFormatPr defaultRowHeight="14.4" x14ac:dyDescent="0.3"/>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6EBF8A-CA85-413B-9140-036D87EEA37C}">
  <sheetPr codeName="Sheet3"/>
  <dimension ref="A1:AR119"/>
  <sheetViews>
    <sheetView showGridLines="0" topLeftCell="A97" zoomScale="60" zoomScaleNormal="60" workbookViewId="0">
      <selection activeCell="L119" sqref="L119"/>
    </sheetView>
  </sheetViews>
  <sheetFormatPr defaultColWidth="8.77734375" defaultRowHeight="19.8" x14ac:dyDescent="0.3"/>
  <cols>
    <col min="1" max="1" width="26.109375" style="195" customWidth="1"/>
    <col min="2" max="2" width="12.21875" style="195" bestFit="1" customWidth="1"/>
    <col min="3" max="3" width="14.21875" style="195" customWidth="1"/>
    <col min="4" max="4" width="10.21875" style="195" customWidth="1"/>
    <col min="5" max="5" width="9.6640625" style="195" customWidth="1"/>
    <col min="6" max="6" width="6.6640625" style="195" bestFit="1" customWidth="1"/>
    <col min="7" max="7" width="0" style="195" hidden="1" customWidth="1"/>
    <col min="8" max="8" width="17.33203125" style="195" bestFit="1" customWidth="1"/>
    <col min="9" max="9" width="17.21875" style="195" customWidth="1"/>
    <col min="10" max="10" width="8.33203125" style="195" bestFit="1" customWidth="1"/>
    <col min="11" max="11" width="8.5546875" style="195" bestFit="1" customWidth="1"/>
    <col min="12" max="12" width="13.6640625" style="195" bestFit="1" customWidth="1"/>
    <col min="13" max="13" width="18" style="195" customWidth="1"/>
    <col min="14" max="14" width="12.33203125" style="195" bestFit="1" customWidth="1"/>
    <col min="15" max="15" width="8.33203125" style="195" bestFit="1" customWidth="1"/>
    <col min="16" max="16" width="9.6640625" style="195" bestFit="1" customWidth="1"/>
    <col min="17" max="17" width="7.77734375" style="195" customWidth="1"/>
    <col min="18" max="18" width="7.88671875" style="195" customWidth="1"/>
    <col min="19" max="22" width="5.33203125" style="195" customWidth="1"/>
    <col min="23" max="23" width="7.21875" style="195" bestFit="1" customWidth="1"/>
    <col min="24" max="24" width="9.77734375" style="195" bestFit="1" customWidth="1"/>
    <col min="25" max="25" width="5.5546875" style="195" bestFit="1" customWidth="1"/>
    <col min="26" max="26" width="9.6640625" style="195" bestFit="1" customWidth="1"/>
    <col min="27" max="27" width="8.88671875" style="195" bestFit="1" customWidth="1"/>
    <col min="28" max="29" width="5.33203125" style="195" bestFit="1" customWidth="1"/>
    <col min="30" max="30" width="8.77734375" style="195"/>
    <col min="31" max="31" width="16.77734375" style="195" customWidth="1"/>
    <col min="32" max="16384" width="8.77734375" style="195"/>
  </cols>
  <sheetData>
    <row r="1" spans="1:29" ht="20.399999999999999" x14ac:dyDescent="0.3">
      <c r="A1" s="249">
        <f ca="1">TODAY()</f>
        <v>46218</v>
      </c>
    </row>
    <row r="2" spans="1:29" x14ac:dyDescent="0.3">
      <c r="I2" s="250"/>
      <c r="M2" s="311" t="s">
        <v>12318</v>
      </c>
      <c r="N2" s="311"/>
      <c r="O2" s="311"/>
      <c r="P2" s="311"/>
      <c r="Q2" s="311"/>
      <c r="R2" s="311"/>
      <c r="S2" s="311"/>
      <c r="T2" s="311"/>
      <c r="U2" s="311"/>
      <c r="V2" s="311"/>
      <c r="W2" s="311"/>
      <c r="X2" s="311"/>
      <c r="Y2" s="311"/>
      <c r="Z2" s="311"/>
      <c r="AA2" s="311"/>
      <c r="AB2" s="311"/>
      <c r="AC2" s="311"/>
    </row>
    <row r="3" spans="1:29" x14ac:dyDescent="0.7">
      <c r="A3" s="251" t="s">
        <v>2</v>
      </c>
      <c r="I3" s="192"/>
      <c r="M3" s="252" t="s">
        <v>2</v>
      </c>
      <c r="N3" s="253" t="s">
        <v>1080</v>
      </c>
      <c r="O3" s="253" t="s">
        <v>1267</v>
      </c>
      <c r="P3" s="253" t="s">
        <v>1072</v>
      </c>
      <c r="Q3" s="253" t="s">
        <v>1197</v>
      </c>
      <c r="R3" s="253" t="s">
        <v>1088</v>
      </c>
      <c r="S3" s="253"/>
      <c r="T3" s="253"/>
      <c r="U3" s="253"/>
      <c r="V3" s="253" t="s">
        <v>1074</v>
      </c>
      <c r="W3" s="253" t="s">
        <v>1170</v>
      </c>
      <c r="X3" s="253" t="s">
        <v>1175</v>
      </c>
      <c r="Y3" s="253" t="s">
        <v>1070</v>
      </c>
      <c r="Z3" s="253" t="s">
        <v>1079</v>
      </c>
      <c r="AA3" s="253" t="s">
        <v>1219</v>
      </c>
      <c r="AB3" s="253" t="s">
        <v>1744</v>
      </c>
      <c r="AC3" s="253" t="s">
        <v>1168</v>
      </c>
    </row>
    <row r="4" spans="1:29" x14ac:dyDescent="0.7">
      <c r="A4" s="195" t="s">
        <v>5815</v>
      </c>
      <c r="B4" s="195" t="s">
        <v>5818</v>
      </c>
      <c r="I4" s="192"/>
      <c r="M4" s="254" t="s">
        <v>5733</v>
      </c>
      <c r="N4" s="254">
        <f>COUNTIFS('Incoming 2026'!L:L,$B$19,'Incoming 2026'!N:N,N3)</f>
        <v>3</v>
      </c>
      <c r="O4" s="254">
        <f>COUNTIFS('Incoming 2026'!L:L,$B$19,'Incoming 2026'!N:N,"$O$3")</f>
        <v>0</v>
      </c>
      <c r="P4" s="254">
        <f>COUNTIFS('Incoming 2026'!L:L,$B$19,'Incoming 2026'!N:N,"HC")</f>
        <v>0</v>
      </c>
      <c r="Q4" s="254">
        <f>COUNTIFS('Incoming 2026'!L:L,$B$19,'Incoming 2026'!N:N,"HC")</f>
        <v>0</v>
      </c>
      <c r="R4" s="254">
        <f>COUNTIFS('Incoming 2026'!L:L,$B$19,'Incoming 2026'!N:N,"HSE")</f>
        <v>29</v>
      </c>
      <c r="S4" s="254"/>
      <c r="T4" s="254"/>
      <c r="U4" s="254"/>
      <c r="V4" s="254">
        <f>COUNTIFS('Incoming 2026'!L:L,$B$19,'Incoming 2026'!N:N,"maintenance")</f>
        <v>0</v>
      </c>
      <c r="W4" s="254">
        <f>COUNTIFS('Incoming 2026'!L:L,$B$19,'Incoming 2026'!N:N,"permit")</f>
        <v>2</v>
      </c>
      <c r="X4" s="254">
        <f>COUNTIFS('Incoming 2026'!L:L,$B$19,'Incoming 2026'!N:N,"Planning")</f>
        <v>16</v>
      </c>
      <c r="Y4" s="254">
        <f>COUNTIFS('Incoming 2026'!L:L,$B$19,'Incoming 2026'!N:N,"PMO")</f>
        <v>1</v>
      </c>
      <c r="Z4" s="254">
        <f>COUNTIFS('Incoming 2026'!L:L,$B$19,'Incoming 2026'!N:N,"Produksi")</f>
        <v>2</v>
      </c>
      <c r="AA4" s="254">
        <f>COUNTIFS('Incoming 2024'!L:L,$B$19,'Incoming 2024'!N:N,"SCM")</f>
        <v>0</v>
      </c>
      <c r="AB4" s="254">
        <f>COUNTIFS('Incoming 2024'!L:L,$B$19,'Incoming 2024'!N:N,"QMS")</f>
        <v>0</v>
      </c>
      <c r="AC4" s="254">
        <f>COUNTIFS('Incoming 2024'!L:L,$B$19,'Incoming 2024'!N:N,"WQA")</f>
        <v>0</v>
      </c>
    </row>
    <row r="5" spans="1:29" x14ac:dyDescent="0.7">
      <c r="A5" s="195" t="s">
        <v>5814</v>
      </c>
      <c r="B5" s="195" t="s">
        <v>5819</v>
      </c>
      <c r="I5" s="192"/>
      <c r="M5" s="255" t="s">
        <v>5827</v>
      </c>
      <c r="N5" s="194">
        <f>COUNTIFS('Incoming 2026'!L:L,Summary!$B$20,'Incoming 2026'!N:N,Summary!N3)</f>
        <v>11</v>
      </c>
      <c r="O5" s="194">
        <f>COUNTIFS('Incoming 2026'!L:L,Summary!$B$20,'Incoming 2026'!N:N,Summary!O3)</f>
        <v>0</v>
      </c>
      <c r="P5" s="194">
        <f>COUNTIFS('Incoming 2026'!L:L,Summary!$B$20,'Incoming 2026'!N:N,Summary!P3)</f>
        <v>4</v>
      </c>
      <c r="Q5" s="194">
        <f>COUNTIFS('Incoming 2026'!L:L,Summary!$B$20,'Incoming 2026'!N:N,Summary!Q3)</f>
        <v>0</v>
      </c>
      <c r="R5" s="194">
        <f>COUNTIFS('Incoming 2026'!L:L,Summary!$B$20,'Incoming 2026'!N:N,Summary!R3)</f>
        <v>23</v>
      </c>
      <c r="S5" s="194"/>
      <c r="T5" s="194"/>
      <c r="U5" s="194"/>
      <c r="V5" s="194">
        <f>COUNTIFS('Incoming 2026'!L:L,Summary!$B$20,'Incoming 2026'!N:N,Summary!V3)</f>
        <v>0</v>
      </c>
      <c r="W5" s="194">
        <f>COUNTIFS('Incoming 2026'!L:L,Summary!$B$20,'Incoming 2026'!N:N,Summary!W3)</f>
        <v>2</v>
      </c>
      <c r="X5" s="194">
        <f>COUNTIFS('Incoming 2026'!L:L,Summary!$B$20,'Incoming 2026'!N:N,Summary!X3)</f>
        <v>2</v>
      </c>
      <c r="Y5" s="194">
        <f>COUNTIFS('Incoming 2026'!L:L,Summary!$B$20,'Incoming 2026'!N:N,Summary!Y3)</f>
        <v>0</v>
      </c>
      <c r="Z5" s="194">
        <f>COUNTIFS('Incoming 2026'!L:L,Summary!$B$20,'Incoming 2026'!N:N,Summary!Z3)</f>
        <v>7</v>
      </c>
      <c r="AA5" s="194">
        <f>COUNTIFS('Incoming 2024'!L:L,Summary!$B$20,'Incoming 2024'!N:N,Summary!AA3)</f>
        <v>0</v>
      </c>
      <c r="AB5" s="194">
        <f>COUNTIFS('Incoming 2024'!L:L,Summary!$B$20,'Incoming 2024'!N:N,Summary!AB3)</f>
        <v>1</v>
      </c>
      <c r="AC5" s="194">
        <f>COUNTIFS('Incoming 2024'!L:L,Summary!$B$20,'Incoming 2024'!N:N,Summary!AC3)</f>
        <v>2</v>
      </c>
    </row>
    <row r="6" spans="1:29" x14ac:dyDescent="0.7">
      <c r="A6" s="195" t="s">
        <v>5813</v>
      </c>
      <c r="B6" s="195" t="s">
        <v>5820</v>
      </c>
      <c r="I6" s="192"/>
      <c r="M6" s="255" t="s">
        <v>5734</v>
      </c>
      <c r="N6" s="254">
        <f>COUNTIFS('Outgoing 2026'!K:K,$B$19,'Outgoing 2026'!L:L,"compliance")</f>
        <v>11</v>
      </c>
      <c r="O6" s="254">
        <f>COUNTIFS('Outgoing 2026'!K:K,$B$19,'Outgoing 2026'!L:L,"corcom")</f>
        <v>0</v>
      </c>
      <c r="P6" s="254">
        <f>COUNTIFS('Outgoing 2026'!K:K,$B$19,'Outgoing 2026'!L:L,"Finance")</f>
        <v>0</v>
      </c>
      <c r="Q6" s="254">
        <f>COUNTIFS('Outgoing 2026'!K:K,$B$19,'Outgoing 2026'!L:L,"HC")</f>
        <v>0</v>
      </c>
      <c r="R6" s="254">
        <f>COUNTIFS('Outgoing 2026'!K:K,$B$19,'Outgoing 2026'!L:L,"HSE")</f>
        <v>0</v>
      </c>
      <c r="S6" s="254"/>
      <c r="T6" s="254"/>
      <c r="U6" s="254"/>
      <c r="V6" s="254">
        <f>COUNTIFS('Outgoing 2026'!K:K,$B$19,'Outgoing 2026'!L:L,"Maintenance")</f>
        <v>0</v>
      </c>
      <c r="W6" s="254">
        <f>COUNTIFS('Outgoing 2026'!K:K,$B$19,'Outgoing 2026'!L:L,"Permit")</f>
        <v>2</v>
      </c>
      <c r="X6" s="254">
        <f>COUNTIFS('Outgoing 2026'!K:K,$B$19,'Outgoing 2026'!L:L,"Planning")</f>
        <v>0</v>
      </c>
      <c r="Y6" s="254">
        <f>COUNTIFS('Outgoing 2026'!K:K,$B$19,'Outgoing 2026'!L:L,$Y$3)</f>
        <v>0</v>
      </c>
      <c r="Z6" s="254">
        <f>COUNTIFS('Outgoing 2026'!K:K,$B$19,'Outgoing 2026'!L:L,$Z$3)</f>
        <v>2</v>
      </c>
      <c r="AA6" s="254">
        <f>COUNTIFS('Outgoing 2024'!K:K,$B$19,'Outgoing 2024'!L:L,$AA$3)</f>
        <v>0</v>
      </c>
      <c r="AB6" s="254">
        <f>COUNTIFS('Outgoing 2024'!K:K,$B$19,'Outgoing 2024'!L:L,$AB$3)</f>
        <v>0</v>
      </c>
      <c r="AC6" s="254">
        <f>COUNTIFS('Outgoing 2024'!K:K,$B$19,'Outgoing 2024'!L:L,$AC$3)</f>
        <v>0</v>
      </c>
    </row>
    <row r="7" spans="1:29" x14ac:dyDescent="0.7">
      <c r="I7" s="192"/>
      <c r="M7" s="255" t="s">
        <v>5880</v>
      </c>
      <c r="N7" s="254">
        <f>COUNTIFS('Outgoing 2026'!K:K,$B$20,'Outgoing 2026'!L:L,"compliance")</f>
        <v>21</v>
      </c>
      <c r="O7" s="254">
        <f>COUNTIFS('Outgoing 2026'!K:K,$B$20,'Outgoing 2026'!L:L,"corcom")</f>
        <v>0</v>
      </c>
      <c r="P7" s="254">
        <f>COUNTIFS('Outgoing 2026'!K:K,$B$20,'Outgoing 2026'!L:L,"Finance")</f>
        <v>0</v>
      </c>
      <c r="Q7" s="254">
        <f>COUNTIFS('Outgoing 2026'!K:K,$B$20,'Outgoing 2026'!L:L,"HC")</f>
        <v>0</v>
      </c>
      <c r="R7" s="254">
        <f>COUNTIFS('Outgoing 2026'!K:K,$B$20,'Outgoing 2026'!L:L,"HSE")</f>
        <v>0</v>
      </c>
      <c r="S7" s="254"/>
      <c r="T7" s="254"/>
      <c r="U7" s="254"/>
      <c r="V7" s="254">
        <f>COUNTIFS('Outgoing 2026'!K:K,$B$20,'Outgoing 2026'!L:L,"Maintenance")</f>
        <v>0</v>
      </c>
      <c r="W7" s="254">
        <f>COUNTIFS('Outgoing 2026'!K:K,$B$20,'Outgoing 2026'!L:L,"Permit")</f>
        <v>0</v>
      </c>
      <c r="X7" s="254">
        <f>COUNTIFS('Outgoing 2026'!K:K,$B$20,'Outgoing 2026'!L:L,"Planning")</f>
        <v>0</v>
      </c>
      <c r="Y7" s="254">
        <f>COUNTIFS('Outgoing 2026'!K:K,$B$20,'Outgoing 2026'!L:L,$Y$3)</f>
        <v>0</v>
      </c>
      <c r="Z7" s="254">
        <f>COUNTIFS('Outgoing 2026'!K:K,$B$20,'Outgoing 2026'!L:L,$Z$3)</f>
        <v>0</v>
      </c>
      <c r="AA7" s="254">
        <f>COUNTIFS('Outgoing 2024'!K:K,$B$20,'Outgoing 2024'!L:L,$AA$3)</f>
        <v>0</v>
      </c>
      <c r="AB7" s="254">
        <f>COUNTIFS('Outgoing 2024'!K:K,$B$20,'Outgoing 2024'!L:L,$AB$3)</f>
        <v>0</v>
      </c>
      <c r="AC7" s="254">
        <f>COUNTIFS('Outgoing 2024'!K:K,$B$20,'Outgoing 2024'!L:L,$AC$3)</f>
        <v>1</v>
      </c>
    </row>
    <row r="8" spans="1:29" x14ac:dyDescent="0.7">
      <c r="A8" s="312" t="s">
        <v>5823</v>
      </c>
      <c r="B8" s="312">
        <v>2023</v>
      </c>
      <c r="C8" s="195" t="s">
        <v>5821</v>
      </c>
      <c r="D8" s="195">
        <f>SUBTOTAL(3,'Incoming 2023'!D:D)</f>
        <v>439</v>
      </c>
      <c r="I8" s="192"/>
    </row>
    <row r="9" spans="1:29" x14ac:dyDescent="0.7">
      <c r="A9" s="312"/>
      <c r="B9" s="312"/>
      <c r="C9" s="195" t="s">
        <v>5822</v>
      </c>
      <c r="D9" s="195">
        <f>SUBTOTAL(3,'Outgoing 2023'!B:B)</f>
        <v>531</v>
      </c>
      <c r="I9" s="192"/>
    </row>
    <row r="10" spans="1:29" x14ac:dyDescent="0.7">
      <c r="A10" s="312"/>
      <c r="B10" s="312">
        <v>2024</v>
      </c>
      <c r="C10" s="195" t="s">
        <v>5821</v>
      </c>
      <c r="D10" s="195">
        <f>SUBTOTAL(3,'Incoming 2024'!B:B)</f>
        <v>835</v>
      </c>
      <c r="I10" s="192"/>
    </row>
    <row r="11" spans="1:29" x14ac:dyDescent="0.7">
      <c r="A11" s="312"/>
      <c r="B11" s="312"/>
      <c r="C11" s="195" t="s">
        <v>5822</v>
      </c>
      <c r="D11" s="195">
        <f>SUBTOTAL(3,'Outgoing 2024'!A:A)</f>
        <v>975</v>
      </c>
      <c r="I11" s="192"/>
    </row>
    <row r="12" spans="1:29" x14ac:dyDescent="0.7">
      <c r="A12" s="197"/>
      <c r="B12" s="197">
        <v>2025</v>
      </c>
      <c r="C12" s="195" t="s">
        <v>5821</v>
      </c>
      <c r="D12" s="195">
        <f>SUBTOTAL(3,'Incoming 2025'!B2:B2001)</f>
        <v>502</v>
      </c>
      <c r="I12" s="192"/>
    </row>
    <row r="13" spans="1:29" x14ac:dyDescent="0.7">
      <c r="A13" s="197"/>
      <c r="B13" s="197"/>
      <c r="C13" s="195" t="s">
        <v>5822</v>
      </c>
      <c r="D13" s="195">
        <f>SUBTOTAL(3,'Outgoing 2025'!B2:B1898)</f>
        <v>1158</v>
      </c>
      <c r="I13" s="192"/>
    </row>
    <row r="14" spans="1:29" x14ac:dyDescent="0.7">
      <c r="A14" s="197"/>
      <c r="B14" s="197">
        <v>2026</v>
      </c>
      <c r="C14" s="195" t="s">
        <v>5821</v>
      </c>
      <c r="D14" s="195">
        <f>SUBTOTAL(3,'Incoming 2026'!B2:B1990)</f>
        <v>304</v>
      </c>
      <c r="I14" s="192"/>
    </row>
    <row r="15" spans="1:29" x14ac:dyDescent="0.7">
      <c r="A15" s="197"/>
      <c r="B15" s="197"/>
      <c r="C15" s="195" t="s">
        <v>5822</v>
      </c>
      <c r="D15" s="195">
        <f>SUBTOTAL(3,'Outgoing 2026'!B2:B961)</f>
        <v>820</v>
      </c>
      <c r="I15" s="192"/>
    </row>
    <row r="16" spans="1:29" x14ac:dyDescent="0.7">
      <c r="I16" s="192"/>
    </row>
    <row r="18" spans="2:12" x14ac:dyDescent="0.3">
      <c r="B18" s="195" t="s">
        <v>1306</v>
      </c>
      <c r="C18" s="195">
        <v>2026</v>
      </c>
      <c r="D18" s="251">
        <v>2025</v>
      </c>
      <c r="E18" s="255">
        <v>2024</v>
      </c>
      <c r="F18" s="255">
        <v>2023</v>
      </c>
      <c r="I18" s="195" t="s">
        <v>1307</v>
      </c>
      <c r="J18" s="195">
        <v>2026</v>
      </c>
      <c r="K18" s="251">
        <v>2025</v>
      </c>
      <c r="L18" s="255">
        <v>2024</v>
      </c>
    </row>
    <row r="19" spans="2:12" x14ac:dyDescent="0.3">
      <c r="B19" s="256" t="s">
        <v>1305</v>
      </c>
      <c r="C19" s="256">
        <f>COUNTIF('Incoming 2026'!L2:L1988,Summary!B19)</f>
        <v>98</v>
      </c>
      <c r="D19" s="256">
        <f>COUNTIF('Incoming 2025'!L2:L2001,Summary!B19)</f>
        <v>44</v>
      </c>
      <c r="E19" s="256">
        <f>COUNTIF('Incoming 2024'!L:L,"open")</f>
        <v>37</v>
      </c>
      <c r="F19" s="256">
        <f>COUNTIF('Incoming 2023'!I:I,"open")</f>
        <v>9</v>
      </c>
      <c r="I19" s="256" t="s">
        <v>1305</v>
      </c>
      <c r="J19" s="256">
        <f>COUNTIF('Outgoing 2026'!$K$2:$K$961,Summary!I19)</f>
        <v>24</v>
      </c>
      <c r="K19" s="256">
        <f>COUNTIF('Outgoing 2025'!K2:K963,Summary!I19)</f>
        <v>11</v>
      </c>
      <c r="L19" s="256">
        <f>COUNTIF('Outgoing 2024'!K:K,"Open")</f>
        <v>2</v>
      </c>
    </row>
    <row r="20" spans="2:12" x14ac:dyDescent="0.3">
      <c r="B20" s="257" t="s">
        <v>1184</v>
      </c>
      <c r="C20" s="257">
        <f>COUNTIF('Incoming 2026'!L2:L1988,Summary!B20)</f>
        <v>70</v>
      </c>
      <c r="D20" s="257">
        <f>COUNTIF('Incoming 2025'!L3:L2001,Summary!B20)</f>
        <v>111</v>
      </c>
      <c r="E20" s="257">
        <f>COUNTIF('Incoming 2024'!L:L,"closed")</f>
        <v>244</v>
      </c>
      <c r="F20" s="257">
        <f>COUNTIF('Incoming 2023'!I:I,"closed")</f>
        <v>252</v>
      </c>
      <c r="I20" s="257" t="s">
        <v>1184</v>
      </c>
      <c r="J20" s="257">
        <f>COUNTIF('Outgoing 2026'!$K$2:$K$961,Summary!I20)</f>
        <v>25</v>
      </c>
      <c r="K20" s="257">
        <f>COUNTIF('Outgoing 2025'!K3:K963,Summary!I20)</f>
        <v>7</v>
      </c>
      <c r="L20" s="257">
        <f>COUNTIF('Outgoing 2024'!K:K,"Closed")</f>
        <v>177</v>
      </c>
    </row>
    <row r="21" spans="2:12" x14ac:dyDescent="0.3">
      <c r="B21" s="254" t="s">
        <v>1308</v>
      </c>
      <c r="C21" s="257">
        <f>COUNTIF('Incoming 2026'!L2:L1989,Summary!B21)</f>
        <v>136</v>
      </c>
      <c r="D21" s="258">
        <f>COUNTIF('Incoming 2025'!L4:L1001,Summary!B21)</f>
        <v>338</v>
      </c>
      <c r="E21" s="254">
        <f>COUNTIF('Incoming 2024'!L:L,"info")</f>
        <v>553</v>
      </c>
      <c r="F21" s="254">
        <f>COUNTIF('Incoming 2023'!I:I,"info")</f>
        <v>177</v>
      </c>
      <c r="I21" s="254" t="s">
        <v>1308</v>
      </c>
      <c r="J21" s="258">
        <f>COUNTIF('Outgoing 2026'!$K$2:$K$961,Summary!I21)</f>
        <v>643</v>
      </c>
      <c r="K21" s="258">
        <f>COUNTIF('Outgoing 2025'!K4:K963,Summary!I21)</f>
        <v>639</v>
      </c>
      <c r="L21" s="254">
        <f>COUNTIF('Outgoing 2024'!K:K,"Info")</f>
        <v>777</v>
      </c>
    </row>
    <row r="24" spans="2:12" x14ac:dyDescent="0.3">
      <c r="I24" s="259"/>
    </row>
    <row r="34" spans="1:17" x14ac:dyDescent="0.3">
      <c r="M34" s="195" t="s">
        <v>12325</v>
      </c>
    </row>
    <row r="35" spans="1:17" x14ac:dyDescent="0.3">
      <c r="N35" s="195">
        <v>7</v>
      </c>
      <c r="O35" s="195">
        <v>14</v>
      </c>
      <c r="P35" s="195">
        <v>21</v>
      </c>
      <c r="Q35" s="195">
        <v>30</v>
      </c>
    </row>
    <row r="36" spans="1:17" x14ac:dyDescent="0.3">
      <c r="M36" s="195" t="s">
        <v>5815</v>
      </c>
      <c r="N36" s="195">
        <f>COUNTIF('Incoming 2026'!M2:M192,Summary!M36)</f>
        <v>23</v>
      </c>
      <c r="O36" s="195">
        <f ca="1">COUNTIFS('Incoming 2026'!M:M,Summary!M36,'Incoming 2026'!S:S,Summary!O35)</f>
        <v>2</v>
      </c>
      <c r="P36" s="195">
        <f ca="1">COUNTIFS('Incoming 2026'!M:M,Summary!M36,'Incoming 2026'!S:S,Summary!P35)</f>
        <v>3</v>
      </c>
      <c r="Q36" s="195">
        <f>COUNTIFS('Incoming 2026'!M:M,Summary!N36,'Incoming 2026'!S:S,Summary!Q35)</f>
        <v>0</v>
      </c>
    </row>
    <row r="37" spans="1:17" x14ac:dyDescent="0.3">
      <c r="M37" s="195" t="s">
        <v>5814</v>
      </c>
      <c r="N37" s="195">
        <f>COUNTIF('Incoming 2026'!M3:M193,Summary!M37)</f>
        <v>33</v>
      </c>
      <c r="O37" s="195">
        <f ca="1">COUNTIFS('Incoming 2026'!M:M,Summary!M37,'Incoming 2026'!S:S,Summary!O35)</f>
        <v>0</v>
      </c>
      <c r="P37" s="195">
        <f ca="1">COUNTIFS('Incoming 2026'!M:M,Summary!M37,'Incoming 2026'!S:S,Summary!P35)</f>
        <v>0</v>
      </c>
      <c r="Q37" s="195">
        <f ca="1">COUNTIFS('Incoming 2026'!M:M,Summary!M37,'Incoming 2026'!S:S,Summary!Q35)</f>
        <v>0</v>
      </c>
    </row>
    <row r="38" spans="1:17" x14ac:dyDescent="0.3">
      <c r="M38" s="195" t="s">
        <v>5813</v>
      </c>
      <c r="N38" s="195">
        <f>COUNTIF('Incoming 2026'!M4:M194,Summary!M38)</f>
        <v>3</v>
      </c>
      <c r="O38" s="195">
        <f ca="1">COUNTIFS('Incoming 2026'!M:M,Summary!M38,'Incoming 2026'!S:S,Summary!O35)</f>
        <v>0</v>
      </c>
      <c r="P38" s="195">
        <f ca="1">COUNTIFS('Incoming 2026'!M:M,Summary!M38,'Incoming 2026'!S:S,Summary!P35)</f>
        <v>0</v>
      </c>
      <c r="Q38" s="195">
        <f ca="1">COUNTIFS('Incoming 2026'!M:M,Summary!M38,'Incoming 2026'!S:S,Summary!Q35)</f>
        <v>4</v>
      </c>
    </row>
    <row r="40" spans="1:17" x14ac:dyDescent="0.3">
      <c r="A40" s="250" t="s">
        <v>5699</v>
      </c>
    </row>
    <row r="41" spans="1:17" x14ac:dyDescent="0.7">
      <c r="A41" s="192" t="s">
        <v>8792</v>
      </c>
      <c r="B41" s="195" t="e">
        <f>COUNTIF('Incoming 2026'!#REF!,A41)</f>
        <v>#REF!</v>
      </c>
    </row>
    <row r="42" spans="1:17" x14ac:dyDescent="0.7">
      <c r="A42" s="192" t="s">
        <v>6030</v>
      </c>
      <c r="B42" s="195" t="e">
        <f>COUNTIF('Incoming 2026'!#REF!,A42)</f>
        <v>#REF!</v>
      </c>
    </row>
    <row r="43" spans="1:17" x14ac:dyDescent="0.7">
      <c r="A43" s="192" t="s">
        <v>2881</v>
      </c>
      <c r="B43" s="195" t="e">
        <f>COUNTIF('Incoming 2026'!#REF!,A43)</f>
        <v>#REF!</v>
      </c>
    </row>
    <row r="44" spans="1:17" x14ac:dyDescent="0.3">
      <c r="A44" s="195" t="s">
        <v>7655</v>
      </c>
      <c r="B44" s="195" t="e">
        <f>COUNTIF('Incoming 2026'!#REF!,A44)</f>
        <v>#REF!</v>
      </c>
    </row>
    <row r="45" spans="1:17" x14ac:dyDescent="0.3">
      <c r="A45" s="195" t="s">
        <v>5701</v>
      </c>
      <c r="B45" s="195" t="e">
        <f>COUNTIF('Incoming 2026'!#REF!,A45)</f>
        <v>#REF!</v>
      </c>
    </row>
    <row r="46" spans="1:17" x14ac:dyDescent="0.3">
      <c r="A46" s="195" t="s">
        <v>3188</v>
      </c>
      <c r="B46" s="195" t="e">
        <f>COUNTIF('Incoming 2026'!#REF!,A46)</f>
        <v>#REF!</v>
      </c>
    </row>
    <row r="47" spans="1:17" x14ac:dyDescent="0.3">
      <c r="A47" s="195" t="s">
        <v>7866</v>
      </c>
      <c r="B47" s="195" t="e">
        <f>COUNTIF('Incoming 2026'!#REF!,A47)</f>
        <v>#REF!</v>
      </c>
    </row>
    <row r="48" spans="1:17" x14ac:dyDescent="0.3">
      <c r="A48" s="195" t="s">
        <v>2883</v>
      </c>
      <c r="B48" s="195" t="e">
        <f>COUNTIF('Incoming 2026'!#REF!,A48)</f>
        <v>#REF!</v>
      </c>
    </row>
    <row r="49" spans="1:2" x14ac:dyDescent="0.3">
      <c r="A49" s="195" t="s">
        <v>5845</v>
      </c>
      <c r="B49" s="195" t="e">
        <f>COUNTIF('Incoming 2026'!#REF!,A49)</f>
        <v>#REF!</v>
      </c>
    </row>
    <row r="50" spans="1:2" ht="39.6" x14ac:dyDescent="0.3">
      <c r="A50" s="196" t="s">
        <v>5704</v>
      </c>
      <c r="B50" s="195" t="e">
        <f>COUNTIF('Incoming 2026'!#REF!,A50)</f>
        <v>#REF!</v>
      </c>
    </row>
    <row r="51" spans="1:2" x14ac:dyDescent="0.3">
      <c r="A51" s="195" t="s">
        <v>5841</v>
      </c>
      <c r="B51" s="195" t="e">
        <f>COUNTIF('Incoming 2026'!#REF!,A51)</f>
        <v>#REF!</v>
      </c>
    </row>
    <row r="53" spans="1:2" x14ac:dyDescent="0.3">
      <c r="A53" s="195" t="s">
        <v>5849</v>
      </c>
      <c r="B53" s="195" t="e">
        <f>COUNTIF('Incoming 2026'!#REF!,A53)</f>
        <v>#REF!</v>
      </c>
    </row>
    <row r="54" spans="1:2" x14ac:dyDescent="0.3">
      <c r="A54" s="195" t="s">
        <v>5852</v>
      </c>
      <c r="B54" s="195" t="e">
        <f>COUNTIF('Incoming 2026'!#REF!,A54)</f>
        <v>#REF!</v>
      </c>
    </row>
    <row r="55" spans="1:2" x14ac:dyDescent="0.3">
      <c r="A55" s="195" t="s">
        <v>1079</v>
      </c>
      <c r="B55" s="195" t="e">
        <f>COUNTIF('Incoming 2026'!#REF!,A55)</f>
        <v>#REF!</v>
      </c>
    </row>
    <row r="56" spans="1:2" x14ac:dyDescent="0.3">
      <c r="A56" s="195" t="s">
        <v>5892</v>
      </c>
      <c r="B56" s="195" t="e">
        <f>COUNTIF('Incoming 2026'!#REF!,A56)</f>
        <v>#REF!</v>
      </c>
    </row>
    <row r="59" spans="1:2" x14ac:dyDescent="0.3">
      <c r="A59" s="250" t="s">
        <v>6027</v>
      </c>
    </row>
    <row r="60" spans="1:2" x14ac:dyDescent="0.7">
      <c r="A60" s="192" t="s">
        <v>3201</v>
      </c>
      <c r="B60" s="195">
        <f>COUNTIFS('Incoming 2025'!L:L,Summary!$B$19,'Incoming 2025'!J:J,Summary!A60)</f>
        <v>0</v>
      </c>
    </row>
    <row r="61" spans="1:2" x14ac:dyDescent="0.7">
      <c r="A61" s="192" t="s">
        <v>6030</v>
      </c>
      <c r="B61" s="195">
        <f>COUNTIFS('Incoming 2025'!L:L,Summary!$B$19,'Incoming 2025'!J:J,Summary!A61)</f>
        <v>14</v>
      </c>
    </row>
    <row r="62" spans="1:2" x14ac:dyDescent="0.7">
      <c r="A62" s="192" t="s">
        <v>2881</v>
      </c>
      <c r="B62" s="195">
        <f>COUNTIFS('Incoming 2025'!L:L,Summary!$B$19,'Incoming 2025'!J:J,Summary!A62)</f>
        <v>2</v>
      </c>
    </row>
    <row r="63" spans="1:2" x14ac:dyDescent="0.3">
      <c r="A63" s="195" t="s">
        <v>5700</v>
      </c>
      <c r="B63" s="195">
        <f>COUNTIFS('Incoming 2025'!L:L,Summary!$B$19,'Incoming 2025'!J:J,Summary!A63)</f>
        <v>0</v>
      </c>
    </row>
    <row r="64" spans="1:2" x14ac:dyDescent="0.3">
      <c r="A64" s="195" t="s">
        <v>5701</v>
      </c>
      <c r="B64" s="195">
        <f>COUNTIFS('Incoming 2025'!L:L,Summary!$B$19,'Incoming 2025'!J:J,Summary!A64)</f>
        <v>0</v>
      </c>
    </row>
    <row r="65" spans="1:44" x14ac:dyDescent="0.3">
      <c r="A65" s="195" t="s">
        <v>3188</v>
      </c>
      <c r="B65" s="195">
        <f>COUNTIFS('Incoming 2025'!L:L,Summary!$B$19,'Incoming 2025'!J:J,Summary!A65)</f>
        <v>5</v>
      </c>
    </row>
    <row r="66" spans="1:44" x14ac:dyDescent="0.3">
      <c r="A66" s="195" t="s">
        <v>5703</v>
      </c>
      <c r="B66" s="195">
        <f>COUNTIFS('Incoming 2025'!L:L,Summary!$B$19,'Incoming 2025'!J:J,Summary!A66)</f>
        <v>0</v>
      </c>
    </row>
    <row r="67" spans="1:44" x14ac:dyDescent="0.3">
      <c r="A67" s="195" t="s">
        <v>5702</v>
      </c>
      <c r="B67" s="195">
        <f>COUNTIFS('Incoming 2025'!L:L,Summary!$B$19,'Incoming 2025'!J:J,Summary!A67)</f>
        <v>0</v>
      </c>
    </row>
    <row r="68" spans="1:44" x14ac:dyDescent="0.3">
      <c r="A68" s="195" t="s">
        <v>2895</v>
      </c>
      <c r="B68" s="195">
        <f>COUNTIFS('Incoming 2025'!L:L,Summary!$B$19,'Incoming 2025'!J:J,Summary!A68)</f>
        <v>0</v>
      </c>
    </row>
    <row r="69" spans="1:44" ht="39.6" x14ac:dyDescent="0.3">
      <c r="A69" s="196" t="s">
        <v>5704</v>
      </c>
      <c r="B69" s="195">
        <f>COUNTIFS('Incoming 2025'!L:L,Summary!$B$19,'Incoming 2025'!J:J,Summary!A69)</f>
        <v>1</v>
      </c>
    </row>
    <row r="70" spans="1:44" x14ac:dyDescent="0.3">
      <c r="A70" s="195" t="s">
        <v>5841</v>
      </c>
      <c r="B70" s="195">
        <f>COUNTIFS('Incoming 2025'!L:L,Summary!$B$19,'Incoming 2025'!J:J,Summary!A70)</f>
        <v>1</v>
      </c>
    </row>
    <row r="71" spans="1:44" x14ac:dyDescent="0.3">
      <c r="A71" s="195" t="s">
        <v>5845</v>
      </c>
      <c r="B71" s="195">
        <f>COUNTIFS('Incoming 2025'!L:L,Summary!$B$19,'Incoming 2025'!J:J,Summary!A71)</f>
        <v>0</v>
      </c>
    </row>
    <row r="72" spans="1:44" x14ac:dyDescent="0.3">
      <c r="A72" s="195" t="s">
        <v>5849</v>
      </c>
      <c r="B72" s="195">
        <f>COUNTIFS('Incoming 2025'!L:L,Summary!$B$19,'Incoming 2025'!J:J,Summary!A72)</f>
        <v>0</v>
      </c>
    </row>
    <row r="73" spans="1:44" x14ac:dyDescent="0.3">
      <c r="A73" s="195" t="s">
        <v>5852</v>
      </c>
      <c r="B73" s="195">
        <f>COUNTIFS('Incoming 2025'!L:L,Summary!$B$19,'Incoming 2025'!J:J,Summary!A73)</f>
        <v>0</v>
      </c>
    </row>
    <row r="74" spans="1:44" x14ac:dyDescent="0.3">
      <c r="A74" s="195" t="s">
        <v>1079</v>
      </c>
      <c r="B74" s="195">
        <f>COUNTIFS('Incoming 2025'!L:L,Summary!$B$19,'Incoming 2025'!J:J,Summary!A74)</f>
        <v>0</v>
      </c>
    </row>
    <row r="75" spans="1:44" x14ac:dyDescent="0.3">
      <c r="A75" s="195" t="s">
        <v>5892</v>
      </c>
      <c r="B75" s="195">
        <f>COUNTIFS('Incoming 2025'!L:L,Summary!$B$19,'Incoming 2025'!J:J,Summary!A75)</f>
        <v>0</v>
      </c>
    </row>
    <row r="77" spans="1:44" ht="53.4" customHeight="1" x14ac:dyDescent="0.3">
      <c r="A77" s="260">
        <v>2026</v>
      </c>
      <c r="B77" s="261"/>
      <c r="C77" s="261"/>
      <c r="D77" s="261"/>
      <c r="E77" s="261"/>
      <c r="F77" s="261"/>
      <c r="G77" s="261"/>
      <c r="H77" s="261"/>
      <c r="I77" s="261"/>
      <c r="J77" s="261"/>
      <c r="K77" s="261"/>
      <c r="L77" s="261"/>
      <c r="M77" s="261"/>
      <c r="N77" s="261"/>
      <c r="O77" s="261"/>
      <c r="P77" s="261"/>
      <c r="Q77" s="261"/>
      <c r="R77" s="261"/>
      <c r="S77" s="261"/>
      <c r="T77" s="261"/>
      <c r="U77" s="261"/>
      <c r="V77" s="261"/>
      <c r="W77" s="261"/>
      <c r="X77" s="261"/>
      <c r="Y77" s="261"/>
      <c r="Z77" s="261"/>
      <c r="AA77" s="261"/>
      <c r="AB77" s="261"/>
      <c r="AC77" s="261"/>
      <c r="AD77" s="261"/>
      <c r="AE77" s="261"/>
      <c r="AF77" s="261"/>
      <c r="AG77" s="261"/>
      <c r="AH77" s="261"/>
      <c r="AI77" s="261"/>
      <c r="AJ77" s="261"/>
      <c r="AK77" s="261"/>
      <c r="AL77" s="261"/>
      <c r="AM77" s="261"/>
      <c r="AN77" s="261"/>
      <c r="AO77" s="261"/>
      <c r="AP77" s="261"/>
      <c r="AQ77" s="261"/>
      <c r="AR77" s="261"/>
    </row>
    <row r="78" spans="1:44" x14ac:dyDescent="0.3">
      <c r="N78" s="251" t="s">
        <v>12326</v>
      </c>
    </row>
    <row r="79" spans="1:44" x14ac:dyDescent="0.3">
      <c r="A79" s="251" t="s">
        <v>12632</v>
      </c>
      <c r="B79" s="195" t="s">
        <v>5821</v>
      </c>
      <c r="C79" s="195" t="s">
        <v>5822</v>
      </c>
      <c r="O79" s="195" t="s">
        <v>5821</v>
      </c>
      <c r="P79" s="195" t="s">
        <v>5822</v>
      </c>
    </row>
    <row r="80" spans="1:44" x14ac:dyDescent="0.3">
      <c r="A80" s="283" t="s">
        <v>8242</v>
      </c>
      <c r="N80" s="195" t="str" cm="1">
        <f t="array" ref="N80:N85">_xlfn.UNIQUE('Incoming 2026'!N2:N17)</f>
        <v>PMO Infill</v>
      </c>
      <c r="O80" s="195">
        <f>COUNTIF('Incoming 2026'!$N$2:$N$990,Summary!N80)</f>
        <v>78</v>
      </c>
      <c r="P80" s="195">
        <f>COUNTIF('Outgoing 2026'!$L$2:$L$961,Summary!N80)</f>
        <v>158</v>
      </c>
    </row>
    <row r="81" spans="1:16" x14ac:dyDescent="0.3">
      <c r="A81" s="195" t="s">
        <v>12618</v>
      </c>
      <c r="B81" s="195">
        <f>COUNTIF('Incoming 2026'!$J$2:$J$990,Summary!A81)</f>
        <v>15</v>
      </c>
      <c r="C81" s="195">
        <f>COUNTIF('Outgoing 2026'!$I$2:$I$961,Summary!A81)</f>
        <v>40</v>
      </c>
      <c r="N81" s="195" t="str">
        <v>Compliance</v>
      </c>
      <c r="O81" s="195">
        <f>COUNTIF('Incoming 2026'!$N$2:$N$990,Summary!N81)</f>
        <v>39</v>
      </c>
      <c r="P81" s="195">
        <f>COUNTIF('Outgoing 2026'!$L$2:$L$961,Summary!N81)</f>
        <v>68</v>
      </c>
    </row>
    <row r="82" spans="1:16" x14ac:dyDescent="0.3">
      <c r="A82" s="195" t="s">
        <v>12619</v>
      </c>
      <c r="B82" s="195">
        <f>COUNTIF('Incoming 2026'!$J$2:$J$990,Summary!A82)</f>
        <v>3</v>
      </c>
      <c r="C82" s="195">
        <f>COUNTIF('Outgoing 2026'!$I$2:$I$961,Summary!A82)</f>
        <v>2</v>
      </c>
      <c r="N82" s="195" t="str">
        <v>Finance</v>
      </c>
      <c r="O82" s="195">
        <f>COUNTIF('Incoming 2026'!$N$2:$N$990,Summary!N82)</f>
        <v>5</v>
      </c>
      <c r="P82" s="195">
        <f>COUNTIF('Outgoing 2026'!$L$2:$L$961,Summary!N82)</f>
        <v>30</v>
      </c>
    </row>
    <row r="83" spans="1:16" x14ac:dyDescent="0.3">
      <c r="A83" s="195" t="s">
        <v>12622</v>
      </c>
      <c r="B83" s="195">
        <f>COUNTIF('Incoming 2026'!$J$2:$J$990,Summary!A83)</f>
        <v>6</v>
      </c>
      <c r="C83" s="195">
        <f>COUNTIF('Outgoing 2026'!$I$2:$I$961,Summary!A83)</f>
        <v>24</v>
      </c>
      <c r="N83" s="195" t="str">
        <v>PMO NC</v>
      </c>
      <c r="O83" s="195">
        <f>COUNTIF('Incoming 2026'!$N$2:$N$990,Summary!N83)</f>
        <v>14</v>
      </c>
      <c r="P83" s="195">
        <f>COUNTIF('Outgoing 2026'!$L$2:$L$961,Summary!N83)</f>
        <v>186</v>
      </c>
    </row>
    <row r="84" spans="1:16" x14ac:dyDescent="0.3">
      <c r="A84" s="195" t="s">
        <v>12621</v>
      </c>
      <c r="B84" s="195">
        <f>COUNTIF('Incoming 2026'!$J$2:$J$990,Summary!A84)</f>
        <v>0</v>
      </c>
      <c r="C84" s="195">
        <f>COUNTIF('Outgoing 2026'!$I$2:$I$961,Summary!A84)</f>
        <v>0</v>
      </c>
      <c r="N84" s="195" t="str">
        <v>PMO Cyclical</v>
      </c>
      <c r="O84" s="195">
        <f>COUNTIF('Incoming 2026'!$N$2:$N$990,Summary!N84)</f>
        <v>8</v>
      </c>
      <c r="P84" s="195">
        <f>COUNTIF('Outgoing 2026'!$L$2:$L$961,Summary!N84)</f>
        <v>44</v>
      </c>
    </row>
    <row r="85" spans="1:16" x14ac:dyDescent="0.3">
      <c r="A85" s="195" t="s">
        <v>12620</v>
      </c>
      <c r="B85" s="195">
        <f>COUNTIF('Incoming 2026'!$J$2:$J$990,Summary!A85)</f>
        <v>3</v>
      </c>
      <c r="C85" s="195">
        <f>COUNTIF('Outgoing 2026'!$I$2:$I$961,Summary!A85)</f>
        <v>4</v>
      </c>
      <c r="N85" s="195" t="str">
        <v>PMO; Permit</v>
      </c>
      <c r="O85" s="195">
        <f>COUNTIF('Incoming 2026'!$N$2:$N$990,Summary!N85)</f>
        <v>1</v>
      </c>
      <c r="P85" s="195">
        <f>COUNTIF('Outgoing 2026'!$L$2:$L$961,Summary!N85)</f>
        <v>0</v>
      </c>
    </row>
    <row r="86" spans="1:16" x14ac:dyDescent="0.3">
      <c r="A86" s="283" t="s">
        <v>5989</v>
      </c>
      <c r="O86" s="195">
        <f>COUNTIF('Incoming 2026'!$N$2:$N$990,Summary!N86)</f>
        <v>0</v>
      </c>
      <c r="P86" s="195">
        <f>COUNTIF('Outgoing 2026'!$L$2:$L$961,Summary!N86)</f>
        <v>0</v>
      </c>
    </row>
    <row r="87" spans="1:16" x14ac:dyDescent="0.3">
      <c r="A87" s="195" t="s">
        <v>12623</v>
      </c>
      <c r="B87" s="195">
        <f>COUNTIF('Incoming 2026'!$J$2:$J$990,Summary!A87)</f>
        <v>41</v>
      </c>
      <c r="C87" s="195">
        <f>COUNTIF('Outgoing 2026'!$I$2:$I$961,Summary!A87)</f>
        <v>43</v>
      </c>
      <c r="N87" s="195" t="s">
        <v>10300</v>
      </c>
      <c r="O87" s="195">
        <f>COUNTIF('Incoming 2026'!$N$2:$N$990,Summary!N87)</f>
        <v>9</v>
      </c>
      <c r="P87" s="195">
        <f>COUNTIF('Outgoing 2026'!$L$2:$L$961,Summary!N87)</f>
        <v>18</v>
      </c>
    </row>
    <row r="88" spans="1:16" x14ac:dyDescent="0.3">
      <c r="A88" s="195" t="s">
        <v>12624</v>
      </c>
      <c r="B88" s="195">
        <f>COUNTIF('Incoming 2026'!$J$2:$J$990,Summary!A88)</f>
        <v>87</v>
      </c>
      <c r="C88" s="195">
        <f>COUNTIF('Outgoing 2026'!$I$2:$I$961,Summary!A88)</f>
        <v>238</v>
      </c>
      <c r="N88" s="195" t="s">
        <v>1168</v>
      </c>
      <c r="O88" s="195">
        <f>COUNTIF('Incoming 2026'!$N$2:$N$990,Summary!N88)</f>
        <v>2</v>
      </c>
      <c r="P88" s="195">
        <f>COUNTIF('Outgoing 2026'!$L$2:$L$961,Summary!N88)</f>
        <v>10</v>
      </c>
    </row>
    <row r="89" spans="1:16" x14ac:dyDescent="0.3">
      <c r="A89" s="195" t="s">
        <v>12620</v>
      </c>
      <c r="B89" s="195">
        <f>COUNTIF('Incoming 2026'!$J$2:$J$990,Summary!A89)</f>
        <v>3</v>
      </c>
      <c r="C89" s="195">
        <f>COUNTIF('Outgoing 2026'!$I$2:$I$961,Summary!A89)</f>
        <v>4</v>
      </c>
      <c r="N89" s="195" t="s">
        <v>1167</v>
      </c>
      <c r="O89" s="195">
        <f>COUNTIF('Incoming 2026'!$N$2:$N$990,Summary!N89)</f>
        <v>1</v>
      </c>
      <c r="P89" s="195">
        <f>COUNTIF('Outgoing 2026'!$L$2:$L$961,Summary!N89)</f>
        <v>19</v>
      </c>
    </row>
    <row r="90" spans="1:16" x14ac:dyDescent="0.3">
      <c r="A90" s="195" t="s">
        <v>9844</v>
      </c>
      <c r="B90" s="195">
        <f>COUNTIF('Incoming 2026'!$J$2:$J$990,Summary!A90)</f>
        <v>14</v>
      </c>
      <c r="C90" s="195">
        <f>COUNTIF('Outgoing 2026'!$I$2:$I$961,Summary!A90)</f>
        <v>182</v>
      </c>
      <c r="N90" s="195" t="s">
        <v>1170</v>
      </c>
      <c r="O90" s="195">
        <f>COUNTIF('Incoming 2026'!$N$2:$N$990,Summary!N90)</f>
        <v>19</v>
      </c>
      <c r="P90" s="195">
        <f>COUNTIF('Outgoing 2026'!$L$2:$L$961,Summary!N90)</f>
        <v>29</v>
      </c>
    </row>
    <row r="91" spans="1:16" x14ac:dyDescent="0.3">
      <c r="A91" s="283" t="s">
        <v>12625</v>
      </c>
    </row>
    <row r="92" spans="1:16" x14ac:dyDescent="0.3">
      <c r="A92" s="195" t="s">
        <v>12611</v>
      </c>
      <c r="B92" s="195">
        <f>COUNTIF('Incoming 2026'!$J$2:$J$990,Summary!A92)</f>
        <v>14</v>
      </c>
      <c r="C92" s="195">
        <f>COUNTIF('Outgoing 2026'!$I$2:$I$961,Summary!A92)</f>
        <v>29</v>
      </c>
      <c r="N92" s="195" t="s">
        <v>12615</v>
      </c>
    </row>
    <row r="93" spans="1:16" x14ac:dyDescent="0.3">
      <c r="A93" s="195" t="s">
        <v>12612</v>
      </c>
      <c r="B93" s="195">
        <f>COUNTIF('Incoming 2026'!$J$2:$J$990,Summary!A93)</f>
        <v>0</v>
      </c>
      <c r="C93" s="195">
        <f>COUNTIF('Outgoing 2026'!$I$2:$I$961,Summary!A93)</f>
        <v>0</v>
      </c>
    </row>
    <row r="94" spans="1:16" x14ac:dyDescent="0.3">
      <c r="A94" s="195" t="s">
        <v>3188</v>
      </c>
      <c r="B94" s="195">
        <f>COUNTIF('Incoming 2026'!$J$2:$J$990,Summary!A94)</f>
        <v>5</v>
      </c>
      <c r="C94" s="195">
        <f>COUNTIF('Outgoing 2026'!$I$2:$I$961,Summary!A94)</f>
        <v>29</v>
      </c>
    </row>
    <row r="95" spans="1:16" x14ac:dyDescent="0.3">
      <c r="A95" s="195" t="s">
        <v>12613</v>
      </c>
      <c r="B95" s="195">
        <f>COUNTIF('Incoming 2026'!$J$2:$J$990,Summary!A95)</f>
        <v>19</v>
      </c>
      <c r="C95" s="195">
        <f>COUNTIF('Outgoing 2026'!$I$2:$I$961,Summary!A95)</f>
        <v>23</v>
      </c>
    </row>
    <row r="96" spans="1:16" x14ac:dyDescent="0.3">
      <c r="A96" s="195" t="s">
        <v>1088</v>
      </c>
      <c r="B96" s="195">
        <f>COUNTIF('Incoming 2026'!$J$2:$J$990,Summary!A96)</f>
        <v>52</v>
      </c>
      <c r="C96" s="195">
        <f>COUNTIF('Outgoing 2026'!$I$2:$I$961,Summary!A96)</f>
        <v>21</v>
      </c>
    </row>
    <row r="97" spans="1:12" x14ac:dyDescent="0.3">
      <c r="A97" s="195" t="s">
        <v>12614</v>
      </c>
      <c r="B97" s="195">
        <f>COUNTIF('Incoming 2026'!$J$2:$J$990,Summary!A97)</f>
        <v>15</v>
      </c>
      <c r="C97" s="195">
        <f>COUNTIF('Outgoing 2026'!$I$2:$I$961,Summary!A97)</f>
        <v>59</v>
      </c>
    </row>
    <row r="98" spans="1:12" x14ac:dyDescent="0.3">
      <c r="A98" s="195" t="s">
        <v>12626</v>
      </c>
      <c r="B98" s="195">
        <f>COUNTIF('Incoming 2026'!$J$2:$J$990,Summary!A98)</f>
        <v>0</v>
      </c>
      <c r="C98" s="195">
        <f>COUNTIF('Outgoing 2026'!$I$2:$I$961,Summary!A98)</f>
        <v>2</v>
      </c>
    </row>
    <row r="101" spans="1:12" x14ac:dyDescent="0.3">
      <c r="A101" s="251"/>
    </row>
    <row r="104" spans="1:12" x14ac:dyDescent="0.3">
      <c r="A104" s="251" t="s">
        <v>12326</v>
      </c>
    </row>
    <row r="105" spans="1:12" ht="39.6" x14ac:dyDescent="0.3">
      <c r="A105" s="196" t="s">
        <v>12395</v>
      </c>
      <c r="B105" s="200" t="s">
        <v>5821</v>
      </c>
      <c r="C105" s="200" t="s">
        <v>1305</v>
      </c>
      <c r="D105" s="200" t="s">
        <v>5815</v>
      </c>
      <c r="E105" s="200" t="s">
        <v>5814</v>
      </c>
      <c r="F105" s="200" t="s">
        <v>12630</v>
      </c>
      <c r="G105" s="200" t="s">
        <v>12629</v>
      </c>
      <c r="H105" s="200" t="s">
        <v>12729</v>
      </c>
      <c r="I105" s="300" t="s">
        <v>12628</v>
      </c>
      <c r="J105" s="301" t="s">
        <v>12627</v>
      </c>
      <c r="K105" s="300" t="s">
        <v>12730</v>
      </c>
      <c r="L105" s="300" t="s">
        <v>12616</v>
      </c>
    </row>
    <row r="106" spans="1:12" x14ac:dyDescent="0.3">
      <c r="A106" s="195" t="s">
        <v>11545</v>
      </c>
      <c r="B106" s="195">
        <f>COUNTIF('Incoming 2026'!$N$2:$N$990,Summary!A106)</f>
        <v>78</v>
      </c>
      <c r="C106" s="195">
        <f>COUNTIFS('Incoming 2026'!$N$2:$N$990,Summary!A106,'Incoming 2026'!$L$2:$L$990,$C$105)</f>
        <v>25</v>
      </c>
      <c r="D106" s="195">
        <f>COUNTIFS('Incoming 2026'!$N$2:$N$990,Summary!A106,'Incoming 2026'!$M$2:$M$990,$D$105)</f>
        <v>6</v>
      </c>
      <c r="E106" s="195">
        <f>COUNTIFS('Incoming 2026'!$N$2:$N$990,Summary!A106,'Incoming 2026'!$M$2:$M$990,$E$105)</f>
        <v>19</v>
      </c>
      <c r="F106" s="195">
        <f>COUNTIFS('Incoming 2026'!$N$2:$N$990,Summary!A106,'Incoming 2026'!$R$2:$R$990,$F$105)</f>
        <v>16</v>
      </c>
      <c r="G106" s="195">
        <f>COUNTIFS('Incoming 2026'!$N$2:$N$990,Summary!A106,'Incoming 2026'!$R$2:$R$990,$G$105)</f>
        <v>0</v>
      </c>
      <c r="H106" s="195">
        <f>COUNTIFS('Incoming 2026'!$N$2:$N$990,Summary!A106,'Incoming 2026'!$R$2:$R$990,$H$105)</f>
        <v>0</v>
      </c>
      <c r="I106" s="302">
        <v>16</v>
      </c>
      <c r="J106" s="302">
        <v>15</v>
      </c>
      <c r="K106" s="302">
        <v>1</v>
      </c>
      <c r="L106" s="302"/>
    </row>
    <row r="107" spans="1:12" x14ac:dyDescent="0.3">
      <c r="A107" s="195" t="s">
        <v>1080</v>
      </c>
      <c r="B107" s="195">
        <f>COUNTIF('Incoming 2026'!$N$2:$N$990,Summary!A107)</f>
        <v>39</v>
      </c>
      <c r="C107" s="195">
        <f>COUNTIFS('Incoming 2026'!$N$2:$N$990,Summary!A107,'Incoming 2026'!$L$2:$L$990,$C$105)</f>
        <v>3</v>
      </c>
      <c r="D107" s="195">
        <f>COUNTIFS('Incoming 2026'!$N$2:$N$990,Summary!A107,'Incoming 2026'!$M$2:$M$990,$D$105)</f>
        <v>1</v>
      </c>
      <c r="E107" s="195">
        <f>COUNTIFS('Incoming 2026'!$N$2:$N$990,Summary!A107,'Incoming 2026'!$M$2:$M$990,$E$105)</f>
        <v>2</v>
      </c>
      <c r="F107" s="195">
        <f>COUNTIFS('Incoming 2026'!$N$2:$N$990,Summary!A107,'Incoming 2026'!$R$2:$R$990,$F$105)</f>
        <v>0</v>
      </c>
      <c r="G107" s="195">
        <f>COUNTIFS('Incoming 2026'!$N$2:$N$990,Summary!A107,'Incoming 2026'!$R$2:$R$990,$G$105)</f>
        <v>0</v>
      </c>
      <c r="H107" s="195">
        <f>COUNTIFS('Incoming 2026'!$N$2:$N$990,Summary!A107,'Incoming 2026'!$R$2:$R$990,$H$105)</f>
        <v>0</v>
      </c>
      <c r="I107" s="302">
        <v>0</v>
      </c>
      <c r="J107" s="302">
        <v>0</v>
      </c>
      <c r="K107" s="302">
        <v>0</v>
      </c>
      <c r="L107" s="302"/>
    </row>
    <row r="108" spans="1:12" x14ac:dyDescent="0.3">
      <c r="A108" s="195" t="s">
        <v>1072</v>
      </c>
      <c r="B108" s="195">
        <f>COUNTIF('Incoming 2026'!$N$2:$N$990,Summary!A108)</f>
        <v>5</v>
      </c>
      <c r="C108" s="195">
        <f>COUNTIFS('Incoming 2026'!$N$2:$N$990,Summary!A108,'Incoming 2026'!$L$2:$L$990,$C$105)</f>
        <v>1</v>
      </c>
      <c r="D108" s="195">
        <f>COUNTIFS('Incoming 2026'!$N$2:$N$990,Summary!A108,'Incoming 2026'!$M$2:$M$990,$D$105)</f>
        <v>0</v>
      </c>
      <c r="E108" s="195">
        <f>COUNTIFS('Incoming 2026'!$N$2:$N$990,Summary!A108,'Incoming 2026'!$M$2:$M$990,$E$105)</f>
        <v>1</v>
      </c>
      <c r="F108" s="195">
        <f>COUNTIFS('Incoming 2026'!$N$2:$N$990,Summary!A108,'Incoming 2026'!$R$2:$R$990,$F$105)</f>
        <v>1</v>
      </c>
      <c r="G108" s="195">
        <f>COUNTIFS('Incoming 2026'!$N$2:$N$990,Summary!A108,'Incoming 2026'!$R$2:$R$990,$G$105)</f>
        <v>0</v>
      </c>
      <c r="H108" s="195">
        <f>COUNTIFS('Incoming 2026'!$N$2:$N$990,Summary!A108,'Incoming 2026'!$R$2:$R$990,$H$105)</f>
        <v>0</v>
      </c>
      <c r="I108" s="302">
        <v>1</v>
      </c>
      <c r="J108" s="302">
        <v>1</v>
      </c>
      <c r="K108" s="302">
        <v>0</v>
      </c>
      <c r="L108" s="302"/>
    </row>
    <row r="109" spans="1:12" x14ac:dyDescent="0.3">
      <c r="A109" s="195" t="s">
        <v>10720</v>
      </c>
      <c r="B109" s="195">
        <f>COUNTIF('Incoming 2026'!$N$2:$N$990,Summary!A109)</f>
        <v>14</v>
      </c>
      <c r="C109" s="195">
        <f>COUNTIFS('Incoming 2026'!$N$2:$N$990,Summary!A109,'Incoming 2026'!$L$2:$L$990,$C$105)</f>
        <v>2</v>
      </c>
      <c r="D109" s="195">
        <f>COUNTIFS('Incoming 2026'!$N$2:$N$990,Summary!A109,'Incoming 2026'!$M$2:$M$990,$D$105)</f>
        <v>2</v>
      </c>
      <c r="E109" s="195">
        <f>COUNTIFS('Incoming 2026'!$N$2:$N$990,Summary!A109,'Incoming 2026'!$M$2:$M$990,$E$105)</f>
        <v>0</v>
      </c>
      <c r="F109" s="195">
        <f>COUNTIFS('Incoming 2026'!$N$2:$N$990,Summary!A109,'Incoming 2026'!$R$2:$R$990,$F$105)</f>
        <v>2</v>
      </c>
      <c r="G109" s="195">
        <f>COUNTIFS('Incoming 2026'!$N$2:$N$990,Summary!A109,'Incoming 2026'!$R$2:$R$990,$G$105)</f>
        <v>0</v>
      </c>
      <c r="H109" s="195">
        <f>COUNTIFS('Incoming 2026'!$N$2:$N$990,Summary!A109,'Incoming 2026'!$R$2:$R$990,$H$105)</f>
        <v>1</v>
      </c>
      <c r="I109" s="302">
        <v>2</v>
      </c>
      <c r="J109" s="302">
        <v>0</v>
      </c>
      <c r="K109" s="302">
        <v>2</v>
      </c>
      <c r="L109" s="302"/>
    </row>
    <row r="110" spans="1:12" x14ac:dyDescent="0.3">
      <c r="A110" s="195" t="s">
        <v>10661</v>
      </c>
      <c r="B110" s="195">
        <f>COUNTIF('Incoming 2026'!$N$2:$N$990,Summary!A110)</f>
        <v>8</v>
      </c>
      <c r="C110" s="195">
        <f>COUNTIFS('Incoming 2026'!$N$2:$N$990,Summary!A110,'Incoming 2026'!$L$2:$L$990,$C$105)</f>
        <v>0</v>
      </c>
      <c r="D110" s="195">
        <f>COUNTIFS('Incoming 2026'!$N$2:$N$990,Summary!A110,'Incoming 2026'!$M$2:$M$990,$D$105)</f>
        <v>0</v>
      </c>
      <c r="E110" s="195">
        <f>COUNTIFS('Incoming 2026'!$N$2:$N$990,Summary!A110,'Incoming 2026'!$M$2:$M$990,$E$105)</f>
        <v>0</v>
      </c>
      <c r="F110" s="195">
        <f>COUNTIFS('Incoming 2026'!$N$2:$N$990,Summary!A110,'Incoming 2026'!$R$2:$R$990,$F$105)</f>
        <v>0</v>
      </c>
      <c r="G110" s="195">
        <f>COUNTIFS('Incoming 2026'!$N$2:$N$990,Summary!A110,'Incoming 2026'!$R$2:$R$990,$G$105)</f>
        <v>0</v>
      </c>
      <c r="H110" s="195">
        <f>COUNTIFS('Incoming 2026'!$N$2:$N$990,Summary!A110,'Incoming 2026'!$R$2:$R$990,$H$105)</f>
        <v>0</v>
      </c>
      <c r="I110" s="302">
        <v>0</v>
      </c>
      <c r="J110" s="302">
        <v>0</v>
      </c>
      <c r="K110" s="302">
        <v>0</v>
      </c>
      <c r="L110" s="302"/>
    </row>
    <row r="111" spans="1:12" x14ac:dyDescent="0.3">
      <c r="A111" s="195" t="s">
        <v>12307</v>
      </c>
      <c r="B111" s="195">
        <f>COUNTIF('Incoming 2026'!$N$2:$N$990,Summary!A111)</f>
        <v>1</v>
      </c>
      <c r="C111" s="195">
        <f>COUNTIFS('Incoming 2026'!$N$2:$N$990,Summary!A111,'Incoming 2026'!$L$2:$L$990,$C$105)</f>
        <v>0</v>
      </c>
      <c r="D111" s="195">
        <f>COUNTIFS('Incoming 2026'!$N$2:$N$990,Summary!A111,'Incoming 2026'!$M$2:$M$990,$D$105)</f>
        <v>0</v>
      </c>
      <c r="E111" s="195">
        <f>COUNTIFS('Incoming 2026'!$N$2:$N$990,Summary!A111,'Incoming 2026'!$M$2:$M$990,$E$105)</f>
        <v>0</v>
      </c>
      <c r="F111" s="195">
        <f>COUNTIFS('Incoming 2026'!$N$2:$N$990,Summary!A111,'Incoming 2026'!$R$2:$R$990,$F$105)</f>
        <v>0</v>
      </c>
      <c r="G111" s="195">
        <f>COUNTIFS('Incoming 2026'!$N$2:$N$990,Summary!A111,'Incoming 2026'!$R$2:$R$990,$G$105)</f>
        <v>0</v>
      </c>
      <c r="H111" s="195">
        <f>COUNTIFS('Incoming 2026'!$N$2:$N$990,Summary!A111,'Incoming 2026'!$R$2:$R$990,$H$105)</f>
        <v>0</v>
      </c>
      <c r="I111" s="302">
        <v>0</v>
      </c>
      <c r="J111" s="302">
        <v>0</v>
      </c>
      <c r="K111" s="302">
        <v>0</v>
      </c>
      <c r="L111" s="302"/>
    </row>
    <row r="112" spans="1:12" x14ac:dyDescent="0.3">
      <c r="A112" s="195" t="s">
        <v>1175</v>
      </c>
      <c r="B112" s="195">
        <f>COUNTIF('Incoming 2026'!$N$2:$N$990,Summary!A112)</f>
        <v>27</v>
      </c>
      <c r="C112" s="195">
        <f>COUNTIFS('Incoming 2026'!$N$2:$N$990,Summary!A112,'Incoming 2026'!$L$2:$L$990,$C$105)</f>
        <v>16</v>
      </c>
      <c r="D112" s="195">
        <f>COUNTIFS('Incoming 2026'!$N$2:$N$990,Summary!A112,'Incoming 2026'!$M$2:$M$990,$D$105)</f>
        <v>1</v>
      </c>
      <c r="E112" s="195">
        <f>COUNTIFS('Incoming 2026'!$N$2:$N$990,Summary!A112,'Incoming 2026'!$M$2:$M$990,$E$105)</f>
        <v>11</v>
      </c>
      <c r="F112" s="195">
        <f>COUNTIFS('Incoming 2026'!$N$2:$N$990,Summary!A112,'Incoming 2026'!$R$2:$R$990,$F$105)</f>
        <v>2</v>
      </c>
      <c r="G112" s="195">
        <f>COUNTIFS('Incoming 2026'!$N$2:$N$990,Summary!A112,'Incoming 2026'!$R$2:$R$990,$G$105)</f>
        <v>0</v>
      </c>
      <c r="H112" s="195">
        <f>COUNTIFS('Incoming 2026'!$N$2:$N$990,Summary!A112,'Incoming 2026'!$R$2:$R$990,$H$105)</f>
        <v>3</v>
      </c>
      <c r="I112" s="302">
        <v>2</v>
      </c>
      <c r="J112" s="302">
        <v>8</v>
      </c>
      <c r="K112" s="302">
        <v>0</v>
      </c>
      <c r="L112" s="302"/>
    </row>
    <row r="113" spans="1:12" x14ac:dyDescent="0.3">
      <c r="A113" s="195" t="s">
        <v>10300</v>
      </c>
      <c r="B113" s="195">
        <f>COUNTIF('Incoming 2026'!$N$2:$N$990,Summary!A113)</f>
        <v>9</v>
      </c>
      <c r="C113" s="195">
        <f>COUNTIFS('Incoming 2026'!$N$2:$N$990,Summary!A113,'Incoming 2026'!$L$2:$L$990,$C$105)</f>
        <v>1</v>
      </c>
      <c r="D113" s="195">
        <f>COUNTIFS('Incoming 2026'!$N$2:$N$990,Summary!A113,'Incoming 2026'!$M$2:$M$990,$D$105)</f>
        <v>1</v>
      </c>
      <c r="E113" s="195">
        <f>COUNTIFS('Incoming 2026'!$N$2:$N$990,Summary!A113,'Incoming 2026'!$M$2:$M$990,$E$105)</f>
        <v>0</v>
      </c>
      <c r="F113" s="195">
        <f>COUNTIFS('Incoming 2026'!$N$2:$N$990,Summary!A113,'Incoming 2026'!$R$2:$R$990,$F$105)</f>
        <v>0</v>
      </c>
      <c r="G113" s="195">
        <f>COUNTIFS('Incoming 2026'!$N$2:$N$990,Summary!A113,'Incoming 2026'!$R$2:$R$990,$G$105)</f>
        <v>0</v>
      </c>
      <c r="H113" s="195">
        <f>COUNTIFS('Incoming 2026'!$N$2:$N$990,Summary!A113,'Incoming 2026'!$R$2:$R$990,$H$105)</f>
        <v>0</v>
      </c>
      <c r="I113" s="302">
        <v>0</v>
      </c>
      <c r="J113" s="302">
        <v>0</v>
      </c>
      <c r="K113" s="302">
        <v>0</v>
      </c>
      <c r="L113" s="302"/>
    </row>
    <row r="114" spans="1:12" x14ac:dyDescent="0.3">
      <c r="A114" s="195" t="s">
        <v>1168</v>
      </c>
      <c r="B114" s="195">
        <f>COUNTIF('Incoming 2026'!$N$2:$N$990,Summary!A114)</f>
        <v>2</v>
      </c>
      <c r="C114" s="195">
        <f>COUNTIFS('Incoming 2026'!$N$2:$N$990,Summary!A114,'Incoming 2026'!$L$2:$L$990,$C$105)</f>
        <v>0</v>
      </c>
      <c r="D114" s="195">
        <f>COUNTIFS('Incoming 2026'!$N$2:$N$990,Summary!A114,'Incoming 2026'!$M$2:$M$990,$D$105)</f>
        <v>0</v>
      </c>
      <c r="E114" s="195">
        <f>COUNTIFS('Incoming 2026'!$N$2:$N$990,Summary!A114,'Incoming 2026'!$M$2:$M$990,$E$105)</f>
        <v>0</v>
      </c>
      <c r="F114" s="195">
        <f>COUNTIFS('Incoming 2026'!$N$2:$N$990,Summary!A114,'Incoming 2026'!$R$2:$R$990,$F$105)</f>
        <v>0</v>
      </c>
      <c r="G114" s="195">
        <f>COUNTIFS('Incoming 2026'!$N$2:$N$990,Summary!A114,'Incoming 2026'!$R$2:$R$990,$G$105)</f>
        <v>0</v>
      </c>
      <c r="H114" s="195">
        <f>COUNTIFS('Incoming 2026'!$N$2:$N$990,Summary!A114,'Incoming 2026'!$R$2:$R$990,$H$105)</f>
        <v>0</v>
      </c>
      <c r="I114" s="302">
        <v>0</v>
      </c>
      <c r="J114" s="302">
        <v>0</v>
      </c>
      <c r="K114" s="302">
        <v>0</v>
      </c>
      <c r="L114" s="302"/>
    </row>
    <row r="115" spans="1:12" x14ac:dyDescent="0.3">
      <c r="A115" s="195" t="s">
        <v>1167</v>
      </c>
      <c r="B115" s="195">
        <f>COUNTIF('Incoming 2026'!$N$2:$N$990,Summary!A115)</f>
        <v>1</v>
      </c>
      <c r="C115" s="195">
        <f>COUNTIFS('Incoming 2026'!$N$2:$N$990,Summary!A115,'Incoming 2026'!$L$2:$L$990,$C$105)</f>
        <v>0</v>
      </c>
      <c r="D115" s="195">
        <f>COUNTIFS('Incoming 2026'!$N$2:$N$990,Summary!A115,'Incoming 2026'!$M$2:$M$990,$D$105)</f>
        <v>0</v>
      </c>
      <c r="E115" s="195">
        <f>COUNTIFS('Incoming 2026'!$N$2:$N$990,Summary!A115,'Incoming 2026'!$M$2:$M$990,$E$105)</f>
        <v>0</v>
      </c>
      <c r="F115" s="195">
        <f>COUNTIFS('Incoming 2026'!$N$2:$N$990,Summary!A115,'Incoming 2026'!$R$2:$R$990,$F$105)</f>
        <v>0</v>
      </c>
      <c r="G115" s="195">
        <f>COUNTIFS('Incoming 2026'!$N$2:$N$990,Summary!A115,'Incoming 2026'!$R$2:$R$990,$G$105)</f>
        <v>0</v>
      </c>
      <c r="H115" s="195">
        <f>COUNTIFS('Incoming 2026'!$N$2:$N$990,Summary!A115,'Incoming 2026'!$R$2:$R$990,$H$105)</f>
        <v>0</v>
      </c>
      <c r="I115" s="302">
        <v>0</v>
      </c>
      <c r="J115" s="302">
        <v>0</v>
      </c>
      <c r="K115" s="302">
        <v>0</v>
      </c>
      <c r="L115" s="302"/>
    </row>
    <row r="116" spans="1:12" x14ac:dyDescent="0.3">
      <c r="A116" s="195" t="s">
        <v>1170</v>
      </c>
      <c r="B116" s="195">
        <f>COUNTIF('Incoming 2026'!$N$2:$N$990,Summary!A116)</f>
        <v>19</v>
      </c>
      <c r="C116" s="195">
        <f>COUNTIFS('Incoming 2026'!$N$2:$N$990,Summary!A116,'Incoming 2026'!$L$2:$L$990,$C$105)</f>
        <v>2</v>
      </c>
      <c r="D116" s="195">
        <f>COUNTIFS('Incoming 2026'!$N$2:$N$990,Summary!A116,'Incoming 2026'!$M$2:$M$990,$D$105)</f>
        <v>1</v>
      </c>
      <c r="E116" s="195">
        <f>COUNTIFS('Incoming 2026'!$N$2:$N$990,Summary!A116,'Incoming 2026'!$M$2:$M$990,$E$105)</f>
        <v>1</v>
      </c>
      <c r="F116" s="195">
        <f>COUNTIFS('Incoming 2026'!$N$2:$N$990,Summary!A116,'Incoming 2026'!$R$2:$R$990,$F$105)</f>
        <v>0</v>
      </c>
      <c r="G116" s="195">
        <f>COUNTIFS('Incoming 2026'!$N$2:$N$990,Summary!A116,'Incoming 2026'!$R$2:$R$990,$G$105)</f>
        <v>0</v>
      </c>
      <c r="H116" s="195">
        <f>COUNTIFS('Incoming 2026'!$N$2:$N$990,Summary!A116,'Incoming 2026'!$R$2:$R$990,$H$105)</f>
        <v>0</v>
      </c>
      <c r="I116" s="302">
        <v>0</v>
      </c>
      <c r="J116" s="302">
        <v>0</v>
      </c>
      <c r="K116" s="302">
        <v>0</v>
      </c>
      <c r="L116" s="302"/>
    </row>
    <row r="117" spans="1:12" x14ac:dyDescent="0.3">
      <c r="A117" s="195" t="s">
        <v>12471</v>
      </c>
      <c r="B117" s="195">
        <f>COUNTIF('Incoming 2026'!$N$2:$N$990,Summary!A117)</f>
        <v>3</v>
      </c>
      <c r="C117" s="195">
        <f>COUNTIFS('Incoming 2026'!$N$2:$N$990,Summary!A117,'Incoming 2026'!$L$2:$L$990,$C$105)</f>
        <v>0</v>
      </c>
      <c r="D117" s="195">
        <f>COUNTIFS('Incoming 2026'!$N$2:$N$990,Summary!A117,'Incoming 2026'!$M$2:$M$990,$D$105)</f>
        <v>0</v>
      </c>
      <c r="E117" s="195">
        <f>COUNTIFS('Incoming 2026'!$N$2:$N$990,Summary!A117,'Incoming 2026'!$M$2:$M$990,$E$105)</f>
        <v>0</v>
      </c>
      <c r="F117" s="195">
        <f>COUNTIFS('Incoming 2026'!$N$2:$N$990,Summary!A117,'Incoming 2026'!$R$2:$R$990,$F$105)</f>
        <v>0</v>
      </c>
      <c r="G117" s="195">
        <f>COUNTIFS('Incoming 2026'!$N$2:$N$990,Summary!A117,'Incoming 2026'!$R$2:$R$990,$G$105)</f>
        <v>0</v>
      </c>
      <c r="H117" s="195">
        <f>COUNTIFS('Incoming 2026'!$N$2:$N$990,Summary!A117,'Incoming 2026'!$R$2:$R$990,$H$105)</f>
        <v>1</v>
      </c>
      <c r="I117" s="302">
        <v>2</v>
      </c>
      <c r="J117" s="302">
        <v>0</v>
      </c>
      <c r="K117" s="302">
        <v>2</v>
      </c>
      <c r="L117" s="302"/>
    </row>
    <row r="118" spans="1:12" x14ac:dyDescent="0.3">
      <c r="A118" s="195" t="s">
        <v>12480</v>
      </c>
      <c r="B118" s="195">
        <f>COUNTIF('Incoming 2026'!$N$2:$N$990,Summary!A118)</f>
        <v>2</v>
      </c>
      <c r="C118" s="195">
        <f>COUNTIFS('Incoming 2026'!$N$2:$N$990,Summary!A118,'Incoming 2026'!$L$2:$L$990,$C$105)</f>
        <v>1</v>
      </c>
      <c r="D118" s="195">
        <f>COUNTIFS('Incoming 2026'!$N$2:$N$990,Summary!A118,'Incoming 2026'!$M$2:$M$990,$D$105)</f>
        <v>1</v>
      </c>
      <c r="E118" s="195">
        <f>COUNTIFS('Incoming 2026'!$N$2:$N$990,Summary!A118,'Incoming 2026'!$M$2:$M$990,$E$105)</f>
        <v>0</v>
      </c>
      <c r="F118" s="195">
        <f>COUNTIFS('Incoming 2026'!$N$2:$N$990,Summary!A118,'Incoming 2026'!$R$2:$R$990,$F$105)</f>
        <v>2</v>
      </c>
      <c r="G118" s="195">
        <f>COUNTIFS('Incoming 2026'!$N$2:$N$990,Summary!A118,'Incoming 2026'!$R$2:$R$990,$G$105)</f>
        <v>0</v>
      </c>
      <c r="H118" s="195">
        <f>COUNTIFS('Incoming 2026'!$N$2:$N$990,Summary!A118,'Incoming 2026'!$R$2:$R$990,$H$105)</f>
        <v>0</v>
      </c>
      <c r="I118" s="302">
        <v>2</v>
      </c>
      <c r="J118" s="302">
        <v>0</v>
      </c>
      <c r="K118" s="302">
        <v>2</v>
      </c>
      <c r="L118" s="302"/>
    </row>
    <row r="119" spans="1:12" x14ac:dyDescent="0.3">
      <c r="A119" s="195" t="s">
        <v>1088</v>
      </c>
      <c r="B119" s="195">
        <f>COUNTIF('Incoming 2026'!$N$2:$N$990,Summary!A119)</f>
        <v>52</v>
      </c>
      <c r="C119" s="195">
        <f>COUNTIFS('Incoming 2026'!$N$2:$N$990,Summary!A119,'Incoming 2026'!$L$2:$L$990,$C$105)</f>
        <v>29</v>
      </c>
      <c r="D119" s="195">
        <f>COUNTIFS('Incoming 2026'!$N$2:$N$990,Summary!A119,'Incoming 2026'!$M$2:$M$990,$D$105)</f>
        <v>29</v>
      </c>
      <c r="E119" s="195">
        <f>COUNTIFS('Incoming 2026'!$N$2:$N$990,Summary!A119,'Incoming 2026'!$M$2:$M$990,$E$105)</f>
        <v>0</v>
      </c>
      <c r="F119" s="195">
        <f>COUNTIFS('Incoming 2026'!$N$2:$N$990,Summary!A119,'Incoming 2026'!$R$2:$R$990,$F$105)</f>
        <v>0</v>
      </c>
      <c r="G119" s="195">
        <f>COUNTIFS('Incoming 2026'!$N$2:$N$990,Summary!A119,'Incoming 2026'!$R$2:$R$990,$G$105)</f>
        <v>0</v>
      </c>
      <c r="H119" s="195">
        <f>COUNTIFS('Incoming 2026'!$N$2:$N$990,Summary!A119,'Incoming 2026'!$R$2:$R$990,$H$105)</f>
        <v>0</v>
      </c>
      <c r="I119" s="195">
        <v>0</v>
      </c>
      <c r="J119" s="195">
        <v>1</v>
      </c>
      <c r="K119" s="195">
        <v>3</v>
      </c>
    </row>
  </sheetData>
  <mergeCells count="4">
    <mergeCell ref="M2:AC2"/>
    <mergeCell ref="B8:B9"/>
    <mergeCell ref="B10:B11"/>
    <mergeCell ref="A8:A11"/>
  </mergeCells>
  <phoneticPr fontId="9" type="noConversion"/>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28964C-EAC3-4E83-BBF9-7131EEA108E4}">
  <sheetPr>
    <tabColor rgb="FFFF6969"/>
  </sheetPr>
  <dimension ref="A1:G45"/>
  <sheetViews>
    <sheetView zoomScale="70" zoomScaleNormal="70" workbookViewId="0">
      <selection activeCell="G4" sqref="G4"/>
    </sheetView>
  </sheetViews>
  <sheetFormatPr defaultColWidth="8.88671875" defaultRowHeight="19.8" x14ac:dyDescent="0.3"/>
  <cols>
    <col min="1" max="1" width="6.6640625" style="196" customWidth="1"/>
    <col min="2" max="2" width="21.21875" style="196" bestFit="1" customWidth="1"/>
    <col min="3" max="3" width="45.33203125" style="196" customWidth="1"/>
    <col min="4" max="4" width="59.5546875" style="196" customWidth="1"/>
    <col min="5" max="5" width="25.5546875" style="196" customWidth="1"/>
    <col min="6" max="6" width="21.5546875" style="196" customWidth="1"/>
    <col min="7" max="7" width="25.6640625" style="196" customWidth="1"/>
    <col min="8" max="16384" width="8.88671875" style="195"/>
  </cols>
  <sheetData>
    <row r="1" spans="1:7" x14ac:dyDescent="0.3">
      <c r="A1" s="283" t="s">
        <v>15066</v>
      </c>
    </row>
    <row r="2" spans="1:7" x14ac:dyDescent="0.3">
      <c r="A2" s="221" t="s">
        <v>7</v>
      </c>
      <c r="B2" s="221" t="s">
        <v>5</v>
      </c>
      <c r="C2" s="221" t="s">
        <v>1</v>
      </c>
      <c r="D2" s="221" t="s">
        <v>2</v>
      </c>
      <c r="E2" s="221" t="s">
        <v>1069</v>
      </c>
      <c r="F2" s="221" t="s">
        <v>6</v>
      </c>
      <c r="G2" s="221" t="s">
        <v>4</v>
      </c>
    </row>
    <row r="3" spans="1:7" ht="59.4" x14ac:dyDescent="0.3">
      <c r="A3" s="220">
        <v>1</v>
      </c>
      <c r="B3" s="240" t="s">
        <v>12424</v>
      </c>
      <c r="C3" s="193" t="s">
        <v>12482</v>
      </c>
      <c r="D3" s="193" t="s">
        <v>12483</v>
      </c>
      <c r="E3" s="193" t="s">
        <v>15062</v>
      </c>
      <c r="F3" s="219">
        <v>46224</v>
      </c>
      <c r="G3" s="193"/>
    </row>
    <row r="4" spans="1:7" ht="118.8" x14ac:dyDescent="0.3">
      <c r="A4" s="220">
        <v>2</v>
      </c>
      <c r="B4" s="240" t="s">
        <v>13661</v>
      </c>
      <c r="C4" s="193" t="s">
        <v>13008</v>
      </c>
      <c r="D4" s="193" t="s">
        <v>13798</v>
      </c>
      <c r="E4" s="193" t="s">
        <v>15048</v>
      </c>
      <c r="F4" s="219">
        <v>46224</v>
      </c>
      <c r="G4" s="193"/>
    </row>
    <row r="5" spans="1:7" ht="79.2" x14ac:dyDescent="0.3">
      <c r="A5" s="220">
        <v>3</v>
      </c>
      <c r="B5" s="240" t="s">
        <v>13669</v>
      </c>
      <c r="C5" s="193" t="s">
        <v>13705</v>
      </c>
      <c r="D5" s="193" t="s">
        <v>13799</v>
      </c>
      <c r="E5" s="193" t="s">
        <v>15049</v>
      </c>
      <c r="F5" s="219">
        <v>46224</v>
      </c>
      <c r="G5" s="193"/>
    </row>
    <row r="6" spans="1:7" ht="79.2" x14ac:dyDescent="0.3">
      <c r="A6" s="220">
        <v>4</v>
      </c>
      <c r="B6" s="240" t="s">
        <v>13674</v>
      </c>
      <c r="C6" s="193" t="s">
        <v>13710</v>
      </c>
      <c r="D6" s="193" t="s">
        <v>13800</v>
      </c>
      <c r="E6" s="193" t="s">
        <v>15050</v>
      </c>
      <c r="F6" s="219">
        <v>46224</v>
      </c>
      <c r="G6" s="193"/>
    </row>
    <row r="7" spans="1:7" ht="138.6" x14ac:dyDescent="0.3">
      <c r="A7" s="220">
        <v>5</v>
      </c>
      <c r="B7" s="240" t="s">
        <v>13816</v>
      </c>
      <c r="C7" s="193" t="s">
        <v>13853</v>
      </c>
      <c r="D7" s="193" t="s">
        <v>13881</v>
      </c>
      <c r="E7" s="193" t="s">
        <v>15063</v>
      </c>
      <c r="F7" s="219">
        <v>46224</v>
      </c>
      <c r="G7" s="193"/>
    </row>
    <row r="8" spans="1:7" ht="79.2" x14ac:dyDescent="0.3">
      <c r="A8" s="220">
        <v>6</v>
      </c>
      <c r="B8" s="240" t="s">
        <v>13827</v>
      </c>
      <c r="C8" s="193" t="s">
        <v>13865</v>
      </c>
      <c r="D8" s="193" t="s">
        <v>13892</v>
      </c>
      <c r="E8" s="193" t="s">
        <v>15063</v>
      </c>
      <c r="F8" s="219">
        <v>46224</v>
      </c>
      <c r="G8" s="193"/>
    </row>
    <row r="9" spans="1:7" ht="59.4" x14ac:dyDescent="0.3">
      <c r="A9" s="220">
        <v>7</v>
      </c>
      <c r="B9" s="240" t="s">
        <v>13829</v>
      </c>
      <c r="C9" s="193" t="s">
        <v>13867</v>
      </c>
      <c r="D9" s="193" t="s">
        <v>13893</v>
      </c>
      <c r="E9" s="193" t="s">
        <v>15051</v>
      </c>
      <c r="F9" s="219">
        <v>46224</v>
      </c>
      <c r="G9" s="193"/>
    </row>
    <row r="10" spans="1:7" ht="79.2" x14ac:dyDescent="0.3">
      <c r="A10" s="220">
        <v>8</v>
      </c>
      <c r="B10" s="240" t="s">
        <v>13833</v>
      </c>
      <c r="C10" s="193" t="s">
        <v>13871</v>
      </c>
      <c r="D10" s="193" t="s">
        <v>14045</v>
      </c>
      <c r="E10" s="193" t="s">
        <v>15052</v>
      </c>
      <c r="F10" s="219">
        <v>46224</v>
      </c>
      <c r="G10" s="193"/>
    </row>
    <row r="11" spans="1:7" ht="118.8" x14ac:dyDescent="0.3">
      <c r="A11" s="220">
        <v>9</v>
      </c>
      <c r="B11" s="240" t="s">
        <v>14048</v>
      </c>
      <c r="C11" s="193" t="s">
        <v>14067</v>
      </c>
      <c r="D11" s="193" t="s">
        <v>14095</v>
      </c>
      <c r="E11" s="193" t="s">
        <v>15053</v>
      </c>
      <c r="F11" s="219">
        <v>46224</v>
      </c>
      <c r="G11" s="193"/>
    </row>
    <row r="12" spans="1:7" ht="99" x14ac:dyDescent="0.3">
      <c r="A12" s="220">
        <v>10</v>
      </c>
      <c r="B12" s="240" t="s">
        <v>14064</v>
      </c>
      <c r="C12" s="193" t="s">
        <v>14196</v>
      </c>
      <c r="D12" s="193" t="s">
        <v>14092</v>
      </c>
      <c r="E12" s="193" t="s">
        <v>15063</v>
      </c>
      <c r="F12" s="219">
        <v>46224</v>
      </c>
      <c r="G12" s="193"/>
    </row>
    <row r="13" spans="1:7" ht="118.8" x14ac:dyDescent="0.3">
      <c r="A13" s="220">
        <v>11</v>
      </c>
      <c r="B13" s="240" t="s">
        <v>14065</v>
      </c>
      <c r="C13" s="193" t="s">
        <v>14093</v>
      </c>
      <c r="D13" s="193" t="s">
        <v>14094</v>
      </c>
      <c r="E13" s="193" t="s">
        <v>15054</v>
      </c>
      <c r="F13" s="219">
        <v>46224</v>
      </c>
      <c r="G13" s="193"/>
    </row>
    <row r="14" spans="1:7" ht="118.8" x14ac:dyDescent="0.3">
      <c r="A14" s="220">
        <v>12</v>
      </c>
      <c r="B14" s="240" t="s">
        <v>14361</v>
      </c>
      <c r="C14" s="193" t="s">
        <v>14393</v>
      </c>
      <c r="D14" s="193" t="s">
        <v>14394</v>
      </c>
      <c r="E14" s="193" t="s">
        <v>15058</v>
      </c>
      <c r="F14" s="219">
        <v>46224</v>
      </c>
      <c r="G14" s="193"/>
    </row>
    <row r="15" spans="1:7" ht="237.6" x14ac:dyDescent="0.3">
      <c r="A15" s="220">
        <v>13</v>
      </c>
      <c r="B15" s="240" t="s">
        <v>14378</v>
      </c>
      <c r="C15" s="193" t="s">
        <v>14426</v>
      </c>
      <c r="D15" s="193" t="s">
        <v>14427</v>
      </c>
      <c r="E15" s="193" t="s">
        <v>15058</v>
      </c>
      <c r="F15" s="219">
        <v>46224</v>
      </c>
      <c r="G15" s="193"/>
    </row>
    <row r="16" spans="1:7" ht="277.2" x14ac:dyDescent="0.3">
      <c r="A16" s="220">
        <v>14</v>
      </c>
      <c r="B16" s="240" t="s">
        <v>14379</v>
      </c>
      <c r="C16" s="193" t="s">
        <v>14428</v>
      </c>
      <c r="D16" s="193" t="s">
        <v>14429</v>
      </c>
      <c r="E16" s="193" t="s">
        <v>15058</v>
      </c>
      <c r="F16" s="219">
        <v>46224</v>
      </c>
      <c r="G16" s="193"/>
    </row>
    <row r="17" spans="1:7" ht="409.6" x14ac:dyDescent="0.3">
      <c r="A17" s="220">
        <v>15</v>
      </c>
      <c r="B17" s="240" t="s">
        <v>14380</v>
      </c>
      <c r="C17" s="193" t="s">
        <v>14430</v>
      </c>
      <c r="D17" s="193" t="s">
        <v>14431</v>
      </c>
      <c r="E17" s="193" t="s">
        <v>15058</v>
      </c>
      <c r="F17" s="219">
        <v>46224</v>
      </c>
      <c r="G17" s="193"/>
    </row>
    <row r="18" spans="1:7" ht="316.8" x14ac:dyDescent="0.3">
      <c r="A18" s="220">
        <v>16</v>
      </c>
      <c r="B18" s="240" t="s">
        <v>14381</v>
      </c>
      <c r="C18" s="193" t="s">
        <v>14432</v>
      </c>
      <c r="D18" s="193" t="s">
        <v>14433</v>
      </c>
      <c r="E18" s="193" t="s">
        <v>15058</v>
      </c>
      <c r="F18" s="219">
        <v>46224</v>
      </c>
      <c r="G18" s="193"/>
    </row>
    <row r="19" spans="1:7" ht="316.8" x14ac:dyDescent="0.3">
      <c r="A19" s="220">
        <v>17</v>
      </c>
      <c r="B19" s="240" t="s">
        <v>14382</v>
      </c>
      <c r="C19" s="193" t="s">
        <v>14434</v>
      </c>
      <c r="D19" s="193" t="s">
        <v>14435</v>
      </c>
      <c r="E19" s="193" t="s">
        <v>15058</v>
      </c>
      <c r="F19" s="219">
        <v>46224</v>
      </c>
      <c r="G19" s="193"/>
    </row>
    <row r="20" spans="1:7" ht="277.2" x14ac:dyDescent="0.3">
      <c r="A20" s="220">
        <v>18</v>
      </c>
      <c r="B20" s="240" t="s">
        <v>14383</v>
      </c>
      <c r="C20" s="193" t="s">
        <v>14436</v>
      </c>
      <c r="D20" s="193" t="s">
        <v>14437</v>
      </c>
      <c r="E20" s="193" t="s">
        <v>15058</v>
      </c>
      <c r="F20" s="219">
        <v>46224</v>
      </c>
      <c r="G20" s="193"/>
    </row>
    <row r="21" spans="1:7" ht="356.4" x14ac:dyDescent="0.3">
      <c r="A21" s="220">
        <v>19</v>
      </c>
      <c r="B21" s="240" t="s">
        <v>14384</v>
      </c>
      <c r="C21" s="193" t="s">
        <v>14438</v>
      </c>
      <c r="D21" s="193" t="s">
        <v>14439</v>
      </c>
      <c r="E21" s="193" t="s">
        <v>15058</v>
      </c>
      <c r="F21" s="219">
        <v>46224</v>
      </c>
      <c r="G21" s="193"/>
    </row>
    <row r="22" spans="1:7" ht="99" x14ac:dyDescent="0.3">
      <c r="A22" s="220">
        <v>20</v>
      </c>
      <c r="B22" s="240" t="s">
        <v>14386</v>
      </c>
      <c r="C22" s="193" t="s">
        <v>14442</v>
      </c>
      <c r="D22" s="193" t="s">
        <v>14443</v>
      </c>
      <c r="E22" s="193" t="s">
        <v>15055</v>
      </c>
      <c r="F22" s="219">
        <v>46224</v>
      </c>
      <c r="G22" s="193"/>
    </row>
    <row r="23" spans="1:7" ht="158.4" x14ac:dyDescent="0.3">
      <c r="A23" s="193">
        <v>21</v>
      </c>
      <c r="B23" s="240" t="s">
        <v>14390</v>
      </c>
      <c r="C23" s="193" t="s">
        <v>14450</v>
      </c>
      <c r="D23" s="193" t="s">
        <v>14451</v>
      </c>
      <c r="E23" s="193" t="s">
        <v>15058</v>
      </c>
      <c r="F23" s="219">
        <v>46224</v>
      </c>
      <c r="G23" s="193"/>
    </row>
    <row r="24" spans="1:7" ht="138.6" x14ac:dyDescent="0.3">
      <c r="A24" s="193">
        <v>22</v>
      </c>
      <c r="B24" s="240" t="s">
        <v>14391</v>
      </c>
      <c r="C24" s="193" t="s">
        <v>14452</v>
      </c>
      <c r="D24" s="193" t="s">
        <v>14453</v>
      </c>
      <c r="E24" s="193" t="s">
        <v>15058</v>
      </c>
      <c r="F24" s="219">
        <v>46224</v>
      </c>
      <c r="G24" s="193"/>
    </row>
    <row r="25" spans="1:7" ht="79.2" x14ac:dyDescent="0.3">
      <c r="A25" s="193">
        <v>23</v>
      </c>
      <c r="B25" s="240" t="s">
        <v>14724</v>
      </c>
      <c r="C25" s="193" t="s">
        <v>14802</v>
      </c>
      <c r="D25" s="193" t="s">
        <v>14803</v>
      </c>
      <c r="E25" s="193" t="s">
        <v>15056</v>
      </c>
      <c r="F25" s="219">
        <v>46224</v>
      </c>
      <c r="G25" s="193"/>
    </row>
    <row r="26" spans="1:7" ht="99" x14ac:dyDescent="0.3">
      <c r="A26" s="193">
        <v>24</v>
      </c>
      <c r="B26" s="240" t="s">
        <v>14725</v>
      </c>
      <c r="C26" s="193" t="s">
        <v>14804</v>
      </c>
      <c r="D26" s="193" t="s">
        <v>14805</v>
      </c>
      <c r="E26" s="193" t="s">
        <v>15057</v>
      </c>
      <c r="F26" s="219">
        <v>46224</v>
      </c>
      <c r="G26" s="193"/>
    </row>
    <row r="27" spans="1:7" ht="118.8" x14ac:dyDescent="0.3">
      <c r="A27" s="193">
        <v>25</v>
      </c>
      <c r="B27" s="240" t="s">
        <v>14731</v>
      </c>
      <c r="C27" s="193" t="s">
        <v>14815</v>
      </c>
      <c r="D27" s="193" t="s">
        <v>14816</v>
      </c>
      <c r="E27" s="193" t="s">
        <v>15052</v>
      </c>
      <c r="F27" s="219">
        <v>46224</v>
      </c>
      <c r="G27" s="193"/>
    </row>
    <row r="28" spans="1:7" ht="138.6" x14ac:dyDescent="0.3">
      <c r="A28" s="193">
        <v>26</v>
      </c>
      <c r="B28" s="240" t="s">
        <v>14738</v>
      </c>
      <c r="C28" s="193" t="s">
        <v>14824</v>
      </c>
      <c r="D28" s="193" t="s">
        <v>14825</v>
      </c>
      <c r="E28" s="193" t="s">
        <v>15065</v>
      </c>
      <c r="F28" s="219">
        <v>46224</v>
      </c>
      <c r="G28" s="193"/>
    </row>
    <row r="29" spans="1:7" ht="59.4" x14ac:dyDescent="0.3">
      <c r="A29" s="193">
        <v>27</v>
      </c>
      <c r="B29" s="240" t="s">
        <v>14742</v>
      </c>
      <c r="C29" s="193" t="s">
        <v>14831</v>
      </c>
      <c r="D29" s="193" t="s">
        <v>14832</v>
      </c>
      <c r="E29" s="193" t="s">
        <v>15059</v>
      </c>
      <c r="F29" s="219">
        <v>46224</v>
      </c>
      <c r="G29" s="193"/>
    </row>
    <row r="30" spans="1:7" ht="277.2" x14ac:dyDescent="0.3">
      <c r="A30" s="193">
        <v>28</v>
      </c>
      <c r="B30" s="240" t="s">
        <v>14769</v>
      </c>
      <c r="C30" s="193" t="s">
        <v>14798</v>
      </c>
      <c r="D30" s="193" t="s">
        <v>14874</v>
      </c>
      <c r="E30" s="193" t="s">
        <v>15065</v>
      </c>
      <c r="F30" s="219">
        <v>46224</v>
      </c>
      <c r="G30" s="193"/>
    </row>
    <row r="31" spans="1:7" ht="277.2" x14ac:dyDescent="0.3">
      <c r="A31" s="193">
        <v>29</v>
      </c>
      <c r="B31" s="240" t="s">
        <v>14772</v>
      </c>
      <c r="C31" s="193" t="s">
        <v>14434</v>
      </c>
      <c r="D31" s="193" t="s">
        <v>14879</v>
      </c>
      <c r="E31" s="193" t="s">
        <v>15065</v>
      </c>
      <c r="F31" s="219">
        <v>46224</v>
      </c>
      <c r="G31" s="193"/>
    </row>
    <row r="32" spans="1:7" ht="99" x14ac:dyDescent="0.3">
      <c r="A32" s="193">
        <v>30</v>
      </c>
      <c r="B32" s="240" t="s">
        <v>14775</v>
      </c>
      <c r="C32" s="193" t="s">
        <v>14883</v>
      </c>
      <c r="D32" s="193" t="s">
        <v>14884</v>
      </c>
      <c r="E32" s="193" t="s">
        <v>15060</v>
      </c>
      <c r="F32" s="219">
        <v>46224</v>
      </c>
      <c r="G32" s="193"/>
    </row>
    <row r="33" spans="1:7" ht="99" x14ac:dyDescent="0.3">
      <c r="A33" s="193">
        <v>31</v>
      </c>
      <c r="B33" s="240" t="s">
        <v>14777</v>
      </c>
      <c r="C33" s="193" t="s">
        <v>14798</v>
      </c>
      <c r="D33" s="193" t="s">
        <v>14887</v>
      </c>
      <c r="E33" s="193" t="s">
        <v>15065</v>
      </c>
      <c r="F33" s="219">
        <v>46224</v>
      </c>
      <c r="G33" s="193"/>
    </row>
    <row r="34" spans="1:7" ht="99" x14ac:dyDescent="0.3">
      <c r="A34" s="193">
        <v>32</v>
      </c>
      <c r="B34" s="240" t="s">
        <v>14779</v>
      </c>
      <c r="C34" s="193" t="s">
        <v>14434</v>
      </c>
      <c r="D34" s="193" t="s">
        <v>14890</v>
      </c>
      <c r="E34" s="193" t="s">
        <v>15065</v>
      </c>
      <c r="F34" s="219">
        <v>46224</v>
      </c>
      <c r="G34" s="193"/>
    </row>
    <row r="35" spans="1:7" ht="59.4" x14ac:dyDescent="0.3">
      <c r="A35" s="193">
        <v>33</v>
      </c>
      <c r="B35" s="240" t="s">
        <v>14780</v>
      </c>
      <c r="C35" s="193" t="s">
        <v>14891</v>
      </c>
      <c r="D35" s="193" t="s">
        <v>14892</v>
      </c>
      <c r="E35" s="193" t="s">
        <v>15065</v>
      </c>
      <c r="F35" s="219">
        <v>46224</v>
      </c>
      <c r="G35" s="193"/>
    </row>
    <row r="36" spans="1:7" ht="79.2" x14ac:dyDescent="0.3">
      <c r="A36" s="193">
        <v>34</v>
      </c>
      <c r="B36" s="240" t="s">
        <v>14781</v>
      </c>
      <c r="C36" s="193" t="s">
        <v>14434</v>
      </c>
      <c r="D36" s="193" t="s">
        <v>14893</v>
      </c>
      <c r="E36" s="193" t="s">
        <v>15065</v>
      </c>
      <c r="F36" s="219">
        <v>46224</v>
      </c>
      <c r="G36" s="193"/>
    </row>
    <row r="37" spans="1:7" ht="138.6" x14ac:dyDescent="0.3">
      <c r="A37" s="193">
        <v>35</v>
      </c>
      <c r="B37" s="240" t="s">
        <v>14782</v>
      </c>
      <c r="C37" s="193" t="s">
        <v>14432</v>
      </c>
      <c r="D37" s="193" t="s">
        <v>14894</v>
      </c>
      <c r="E37" s="193" t="s">
        <v>15065</v>
      </c>
      <c r="F37" s="219">
        <v>46224</v>
      </c>
      <c r="G37" s="193"/>
    </row>
    <row r="38" spans="1:7" ht="79.2" x14ac:dyDescent="0.3">
      <c r="A38" s="193">
        <v>36</v>
      </c>
      <c r="B38" s="240" t="s">
        <v>14783</v>
      </c>
      <c r="C38" s="193" t="s">
        <v>14798</v>
      </c>
      <c r="D38" s="193" t="s">
        <v>14895</v>
      </c>
      <c r="E38" s="193" t="s">
        <v>15065</v>
      </c>
      <c r="F38" s="219">
        <v>46224</v>
      </c>
      <c r="G38" s="193"/>
    </row>
    <row r="39" spans="1:7" ht="158.4" x14ac:dyDescent="0.3">
      <c r="A39" s="193">
        <v>37</v>
      </c>
      <c r="B39" s="240" t="s">
        <v>14784</v>
      </c>
      <c r="C39" s="193" t="s">
        <v>14434</v>
      </c>
      <c r="D39" s="193" t="s">
        <v>14896</v>
      </c>
      <c r="E39" s="193" t="s">
        <v>15065</v>
      </c>
      <c r="F39" s="219">
        <v>46224</v>
      </c>
      <c r="G39" s="193"/>
    </row>
    <row r="40" spans="1:7" ht="39.6" x14ac:dyDescent="0.3">
      <c r="A40" s="193">
        <v>38</v>
      </c>
      <c r="B40" s="240" t="s">
        <v>14785</v>
      </c>
      <c r="C40" s="193" t="s">
        <v>14432</v>
      </c>
      <c r="D40" s="193" t="s">
        <v>14897</v>
      </c>
      <c r="E40" s="193" t="s">
        <v>15065</v>
      </c>
      <c r="F40" s="219">
        <v>46224</v>
      </c>
      <c r="G40" s="193"/>
    </row>
    <row r="41" spans="1:7" ht="99" x14ac:dyDescent="0.3">
      <c r="A41" s="193">
        <v>39</v>
      </c>
      <c r="B41" s="240" t="s">
        <v>14786</v>
      </c>
      <c r="C41" s="193" t="s">
        <v>14898</v>
      </c>
      <c r="D41" s="193" t="s">
        <v>14899</v>
      </c>
      <c r="E41" s="193" t="s">
        <v>15065</v>
      </c>
      <c r="F41" s="219">
        <v>46224</v>
      </c>
      <c r="G41" s="193"/>
    </row>
    <row r="42" spans="1:7" ht="99" x14ac:dyDescent="0.3">
      <c r="A42" s="193">
        <v>40</v>
      </c>
      <c r="B42" s="240" t="s">
        <v>14787</v>
      </c>
      <c r="C42" s="193" t="s">
        <v>14900</v>
      </c>
      <c r="D42" s="193" t="s">
        <v>14901</v>
      </c>
      <c r="E42" s="193" t="s">
        <v>15065</v>
      </c>
      <c r="F42" s="219">
        <v>46224</v>
      </c>
      <c r="G42" s="193"/>
    </row>
    <row r="43" spans="1:7" ht="99" x14ac:dyDescent="0.3">
      <c r="A43" s="193">
        <v>41</v>
      </c>
      <c r="B43" s="240" t="s">
        <v>14790</v>
      </c>
      <c r="C43" s="193" t="s">
        <v>14905</v>
      </c>
      <c r="D43" s="193" t="s">
        <v>14906</v>
      </c>
      <c r="E43" s="193" t="s">
        <v>15064</v>
      </c>
      <c r="F43" s="219">
        <v>46224</v>
      </c>
      <c r="G43" s="193"/>
    </row>
    <row r="44" spans="1:7" ht="198" x14ac:dyDescent="0.3">
      <c r="A44" s="193">
        <v>42</v>
      </c>
      <c r="B44" s="240" t="s">
        <v>14791</v>
      </c>
      <c r="C44" s="193" t="s">
        <v>14432</v>
      </c>
      <c r="D44" s="193" t="s">
        <v>14907</v>
      </c>
      <c r="E44" s="193" t="s">
        <v>15065</v>
      </c>
      <c r="F44" s="219">
        <v>46224</v>
      </c>
      <c r="G44" s="193"/>
    </row>
    <row r="45" spans="1:7" ht="79.2" x14ac:dyDescent="0.3">
      <c r="A45" s="193">
        <v>43</v>
      </c>
      <c r="B45" s="240" t="s">
        <v>14792</v>
      </c>
      <c r="C45" s="193" t="s">
        <v>13839</v>
      </c>
      <c r="D45" s="193" t="s">
        <v>14908</v>
      </c>
      <c r="E45" s="193" t="s">
        <v>15061</v>
      </c>
      <c r="F45" s="219">
        <v>46224</v>
      </c>
      <c r="G45" s="193"/>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FA69D-C883-46EF-A1CE-FE760CFEA7DD}">
  <sheetPr>
    <tabColor theme="9" tint="0.39997558519241921"/>
  </sheetPr>
  <dimension ref="A1:Q821"/>
  <sheetViews>
    <sheetView showGridLines="0" zoomScale="73" zoomScaleNormal="50" workbookViewId="0">
      <pane xSplit="2" ySplit="1" topLeftCell="C148" activePane="bottomRight" state="frozen"/>
      <selection pane="topRight" activeCell="C1" sqref="C1"/>
      <selection pane="bottomLeft" activeCell="A2" sqref="A2"/>
      <selection pane="bottomRight" activeCell="E44" sqref="E44"/>
    </sheetView>
  </sheetViews>
  <sheetFormatPr defaultColWidth="8.88671875" defaultRowHeight="20.399999999999999" x14ac:dyDescent="0.7"/>
  <cols>
    <col min="1" max="1" width="8.77734375" style="152" customWidth="1"/>
    <col min="2" max="2" width="28.77734375" style="306" customWidth="1"/>
    <col min="3" max="3" width="15.5546875" style="245" bestFit="1" customWidth="1"/>
    <col min="4" max="4" width="22.44140625" style="263" customWidth="1"/>
    <col min="5" max="5" width="67" style="185" customWidth="1"/>
    <col min="6" max="6" width="29.5546875" style="244" hidden="1" customWidth="1"/>
    <col min="7" max="7" width="22.5546875" style="245" customWidth="1"/>
    <col min="8" max="8" width="30" style="245" customWidth="1"/>
    <col min="9" max="9" width="54.21875" style="264" bestFit="1" customWidth="1"/>
    <col min="10" max="10" width="18.6640625" style="152" customWidth="1"/>
    <col min="11" max="12" width="26.88671875" style="245" bestFit="1" customWidth="1"/>
    <col min="13" max="13" width="21.33203125" style="179" customWidth="1"/>
    <col min="14" max="14" width="26" style="152" customWidth="1"/>
    <col min="15" max="15" width="15.44140625" style="243" customWidth="1"/>
    <col min="16" max="16" width="8.88671875" style="152"/>
    <col min="17" max="17" width="12.33203125" style="152" bestFit="1" customWidth="1"/>
    <col min="18" max="16384" width="8.88671875" style="152"/>
  </cols>
  <sheetData>
    <row r="1" spans="1:17" ht="40.200000000000003" customHeight="1" x14ac:dyDescent="0.7">
      <c r="A1" s="278" t="s">
        <v>7</v>
      </c>
      <c r="B1" s="278" t="s">
        <v>5</v>
      </c>
      <c r="C1" s="278" t="s">
        <v>1085</v>
      </c>
      <c r="D1" s="279" t="s">
        <v>117</v>
      </c>
      <c r="E1" s="279" t="s">
        <v>1</v>
      </c>
      <c r="F1" s="279" t="s">
        <v>1090</v>
      </c>
      <c r="G1" s="279" t="s">
        <v>5929</v>
      </c>
      <c r="H1" s="279" t="s">
        <v>5930</v>
      </c>
      <c r="I1" s="279" t="s">
        <v>2602</v>
      </c>
      <c r="J1" s="279" t="s">
        <v>6</v>
      </c>
      <c r="K1" s="278" t="s">
        <v>4</v>
      </c>
      <c r="L1" s="279" t="s">
        <v>4135</v>
      </c>
      <c r="M1" s="279" t="s">
        <v>1069</v>
      </c>
      <c r="N1" s="278" t="s">
        <v>1894</v>
      </c>
      <c r="O1" s="278" t="s">
        <v>5826</v>
      </c>
      <c r="Q1" s="262">
        <f ca="1">TODAY()</f>
        <v>46218</v>
      </c>
    </row>
    <row r="2" spans="1:17" ht="40.799999999999997" x14ac:dyDescent="0.7">
      <c r="A2" s="265">
        <v>1</v>
      </c>
      <c r="B2" s="280" t="s">
        <v>12149</v>
      </c>
      <c r="C2" s="267">
        <v>46024</v>
      </c>
      <c r="D2" s="268" t="s">
        <v>39</v>
      </c>
      <c r="E2" s="269" t="s">
        <v>12204</v>
      </c>
      <c r="F2" s="270"/>
      <c r="G2" s="266" t="s">
        <v>5508</v>
      </c>
      <c r="H2" s="280" t="s">
        <v>5989</v>
      </c>
      <c r="I2" s="282" t="s">
        <v>12631</v>
      </c>
      <c r="J2" s="273"/>
      <c r="K2" s="265" t="s">
        <v>1184</v>
      </c>
      <c r="L2" s="274" t="s">
        <v>1080</v>
      </c>
      <c r="M2" s="274" t="s">
        <v>8269</v>
      </c>
      <c r="N2" s="275" t="str">
        <f ca="1">DATEDIF(C2,$Q$1,"Y")&amp;" tahun, "&amp;DATEDIF(C2,$Q$1,"YM")&amp;" bulan, "&amp;DATEDIF(C2,$Q$1,"MD")&amp;" hari"</f>
        <v>0 tahun, 6 bulan, 13 hari</v>
      </c>
      <c r="O2" s="276">
        <f ca="1">TODAY()-C2</f>
        <v>194</v>
      </c>
    </row>
    <row r="3" spans="1:17" ht="40.799999999999997" x14ac:dyDescent="0.7">
      <c r="A3" s="265">
        <v>2</v>
      </c>
      <c r="B3" s="280" t="s">
        <v>12150</v>
      </c>
      <c r="C3" s="267">
        <v>46024</v>
      </c>
      <c r="D3" s="268" t="s">
        <v>39</v>
      </c>
      <c r="E3" s="269" t="s">
        <v>12205</v>
      </c>
      <c r="F3" s="270"/>
      <c r="G3" s="266" t="s">
        <v>5508</v>
      </c>
      <c r="H3" s="280" t="s">
        <v>5989</v>
      </c>
      <c r="I3" s="282" t="s">
        <v>12624</v>
      </c>
      <c r="J3" s="273"/>
      <c r="K3" s="265" t="s">
        <v>1308</v>
      </c>
      <c r="L3" s="274" t="s">
        <v>10300</v>
      </c>
      <c r="M3" s="274" t="s">
        <v>1071</v>
      </c>
      <c r="N3" s="275" t="str">
        <f t="shared" ref="N3:N56" ca="1" si="0">DATEDIF(C3,$Q$1,"Y")&amp;" tahun, "&amp;DATEDIF(C3,$Q$1,"YM")&amp;" bulan, "&amp;DATEDIF(C3,$Q$1,"MD")&amp;" hari"</f>
        <v>0 tahun, 6 bulan, 13 hari</v>
      </c>
      <c r="O3" s="276">
        <f t="shared" ref="O3:O56" ca="1" si="1">TODAY()-C3</f>
        <v>194</v>
      </c>
    </row>
    <row r="4" spans="1:17" x14ac:dyDescent="0.7">
      <c r="A4" s="265">
        <v>3</v>
      </c>
      <c r="B4" s="280" t="s">
        <v>12151</v>
      </c>
      <c r="C4" s="267">
        <v>46024</v>
      </c>
      <c r="D4" s="268" t="s">
        <v>39</v>
      </c>
      <c r="E4" s="269" t="s">
        <v>12206</v>
      </c>
      <c r="F4" s="270"/>
      <c r="G4" s="266" t="s">
        <v>5508</v>
      </c>
      <c r="H4" s="280" t="s">
        <v>5990</v>
      </c>
      <c r="I4" s="282" t="s">
        <v>12624</v>
      </c>
      <c r="J4" s="273"/>
      <c r="K4" s="265" t="s">
        <v>1308</v>
      </c>
      <c r="L4" s="274" t="s">
        <v>11545</v>
      </c>
      <c r="M4" s="274" t="s">
        <v>5481</v>
      </c>
      <c r="N4" s="275" t="str">
        <f t="shared" ca="1" si="0"/>
        <v>0 tahun, 6 bulan, 13 hari</v>
      </c>
      <c r="O4" s="276">
        <f t="shared" ca="1" si="1"/>
        <v>194</v>
      </c>
    </row>
    <row r="5" spans="1:17" ht="44.4" customHeight="1" x14ac:dyDescent="0.7">
      <c r="A5" s="265">
        <v>4</v>
      </c>
      <c r="B5" s="280" t="s">
        <v>12152</v>
      </c>
      <c r="C5" s="267">
        <v>46024</v>
      </c>
      <c r="D5" s="268" t="s">
        <v>9</v>
      </c>
      <c r="E5" s="269" t="s">
        <v>12207</v>
      </c>
      <c r="F5" s="270"/>
      <c r="G5" s="266" t="s">
        <v>5508</v>
      </c>
      <c r="H5" s="280" t="s">
        <v>3189</v>
      </c>
      <c r="I5" s="282" t="s">
        <v>12620</v>
      </c>
      <c r="J5" s="273"/>
      <c r="K5" s="265" t="s">
        <v>1305</v>
      </c>
      <c r="L5" s="274" t="s">
        <v>1080</v>
      </c>
      <c r="M5" s="274" t="s">
        <v>8269</v>
      </c>
      <c r="N5" s="275" t="str">
        <f t="shared" ca="1" si="0"/>
        <v>0 tahun, 6 bulan, 13 hari</v>
      </c>
      <c r="O5" s="276">
        <f t="shared" ca="1" si="1"/>
        <v>194</v>
      </c>
    </row>
    <row r="6" spans="1:17" x14ac:dyDescent="0.7">
      <c r="A6" s="265">
        <v>5</v>
      </c>
      <c r="B6" s="280" t="s">
        <v>12153</v>
      </c>
      <c r="C6" s="267">
        <v>46027</v>
      </c>
      <c r="D6" s="268" t="s">
        <v>12208</v>
      </c>
      <c r="E6" s="269" t="s">
        <v>12209</v>
      </c>
      <c r="F6" s="270"/>
      <c r="G6" s="266" t="s">
        <v>5508</v>
      </c>
      <c r="H6" s="280" t="s">
        <v>5989</v>
      </c>
      <c r="I6" s="282" t="s">
        <v>12624</v>
      </c>
      <c r="J6" s="273"/>
      <c r="K6" s="265" t="s">
        <v>1308</v>
      </c>
      <c r="L6" s="274" t="s">
        <v>10515</v>
      </c>
      <c r="M6" s="274" t="s">
        <v>10488</v>
      </c>
      <c r="N6" s="275" t="str">
        <f t="shared" ca="1" si="0"/>
        <v>0 tahun, 6 bulan, 10 hari</v>
      </c>
      <c r="O6" s="276">
        <f t="shared" ca="1" si="1"/>
        <v>191</v>
      </c>
    </row>
    <row r="7" spans="1:17" ht="40.799999999999997" x14ac:dyDescent="0.7">
      <c r="A7" s="265">
        <v>6</v>
      </c>
      <c r="B7" s="280" t="s">
        <v>12154</v>
      </c>
      <c r="C7" s="267">
        <v>46027</v>
      </c>
      <c r="D7" s="268" t="s">
        <v>39</v>
      </c>
      <c r="E7" s="269" t="s">
        <v>12210</v>
      </c>
      <c r="F7" s="270"/>
      <c r="G7" s="266" t="s">
        <v>5985</v>
      </c>
      <c r="H7" s="280" t="s">
        <v>5985</v>
      </c>
      <c r="I7" s="282" t="s">
        <v>12631</v>
      </c>
      <c r="J7" s="273"/>
      <c r="K7" s="265" t="s">
        <v>1184</v>
      </c>
      <c r="L7" s="274" t="s">
        <v>1080</v>
      </c>
      <c r="M7" s="274" t="s">
        <v>8269</v>
      </c>
      <c r="N7" s="275" t="str">
        <f t="shared" ca="1" si="0"/>
        <v>0 tahun, 6 bulan, 10 hari</v>
      </c>
      <c r="O7" s="276">
        <f t="shared" ca="1" si="1"/>
        <v>191</v>
      </c>
    </row>
    <row r="8" spans="1:17" ht="40.799999999999997" x14ac:dyDescent="0.7">
      <c r="A8" s="265">
        <v>7</v>
      </c>
      <c r="B8" s="280" t="s">
        <v>12155</v>
      </c>
      <c r="C8" s="267">
        <v>46027</v>
      </c>
      <c r="D8" s="268" t="s">
        <v>39</v>
      </c>
      <c r="E8" s="269" t="s">
        <v>12211</v>
      </c>
      <c r="F8" s="270"/>
      <c r="G8" s="266" t="s">
        <v>5985</v>
      </c>
      <c r="H8" s="280" t="s">
        <v>5985</v>
      </c>
      <c r="I8" s="282" t="s">
        <v>12631</v>
      </c>
      <c r="J8" s="273"/>
      <c r="K8" s="265" t="s">
        <v>1184</v>
      </c>
      <c r="L8" s="274" t="s">
        <v>1080</v>
      </c>
      <c r="M8" s="274" t="s">
        <v>8269</v>
      </c>
      <c r="N8" s="275" t="str">
        <f t="shared" ca="1" si="0"/>
        <v>0 tahun, 6 bulan, 10 hari</v>
      </c>
      <c r="O8" s="276">
        <f t="shared" ca="1" si="1"/>
        <v>191</v>
      </c>
    </row>
    <row r="9" spans="1:17" ht="58.95" customHeight="1" x14ac:dyDescent="0.7">
      <c r="A9" s="265">
        <v>8</v>
      </c>
      <c r="B9" s="280" t="s">
        <v>12156</v>
      </c>
      <c r="C9" s="267">
        <v>46027</v>
      </c>
      <c r="D9" s="268" t="s">
        <v>39</v>
      </c>
      <c r="E9" s="269" t="s">
        <v>12212</v>
      </c>
      <c r="F9" s="270"/>
      <c r="G9" s="266" t="s">
        <v>5508</v>
      </c>
      <c r="H9" s="280" t="s">
        <v>5989</v>
      </c>
      <c r="I9" s="282" t="s">
        <v>12620</v>
      </c>
      <c r="J9" s="273"/>
      <c r="K9" s="265" t="s">
        <v>1308</v>
      </c>
      <c r="L9" s="274" t="s">
        <v>10300</v>
      </c>
      <c r="M9" s="274" t="s">
        <v>1071</v>
      </c>
      <c r="N9" s="275" t="str">
        <f t="shared" ca="1" si="0"/>
        <v>0 tahun, 6 bulan, 10 hari</v>
      </c>
      <c r="O9" s="276">
        <f t="shared" ca="1" si="1"/>
        <v>191</v>
      </c>
    </row>
    <row r="10" spans="1:17" ht="40.799999999999997" x14ac:dyDescent="0.7">
      <c r="A10" s="265">
        <v>9</v>
      </c>
      <c r="B10" s="280" t="s">
        <v>12157</v>
      </c>
      <c r="C10" s="267">
        <v>46027</v>
      </c>
      <c r="D10" s="268" t="s">
        <v>39</v>
      </c>
      <c r="E10" s="269" t="s">
        <v>12213</v>
      </c>
      <c r="F10" s="270"/>
      <c r="G10" s="266" t="s">
        <v>1079</v>
      </c>
      <c r="H10" s="280" t="s">
        <v>7756</v>
      </c>
      <c r="I10" s="282" t="s">
        <v>12613</v>
      </c>
      <c r="J10" s="273"/>
      <c r="K10" s="265" t="s">
        <v>1308</v>
      </c>
      <c r="L10" s="274" t="s">
        <v>1168</v>
      </c>
      <c r="M10" s="274" t="s">
        <v>4425</v>
      </c>
      <c r="N10" s="275" t="str">
        <f t="shared" ca="1" si="0"/>
        <v>0 tahun, 6 bulan, 10 hari</v>
      </c>
      <c r="O10" s="276">
        <f t="shared" ca="1" si="1"/>
        <v>191</v>
      </c>
    </row>
    <row r="11" spans="1:17" ht="102" x14ac:dyDescent="0.7">
      <c r="A11" s="265">
        <v>10</v>
      </c>
      <c r="B11" s="280" t="s">
        <v>12158</v>
      </c>
      <c r="C11" s="267">
        <v>46027</v>
      </c>
      <c r="D11" s="268" t="s">
        <v>12214</v>
      </c>
      <c r="E11" s="269" t="s">
        <v>12215</v>
      </c>
      <c r="F11" s="270"/>
      <c r="G11" s="266" t="s">
        <v>5985</v>
      </c>
      <c r="H11" s="280" t="s">
        <v>5985</v>
      </c>
      <c r="I11" s="282" t="s">
        <v>12611</v>
      </c>
      <c r="J11" s="273"/>
      <c r="K11" s="265" t="s">
        <v>1308</v>
      </c>
      <c r="L11" s="274" t="s">
        <v>12216</v>
      </c>
      <c r="M11" s="274" t="s">
        <v>12217</v>
      </c>
      <c r="N11" s="275" t="str">
        <f t="shared" ca="1" si="0"/>
        <v>0 tahun, 6 bulan, 10 hari</v>
      </c>
      <c r="O11" s="276">
        <f t="shared" ca="1" si="1"/>
        <v>191</v>
      </c>
    </row>
    <row r="12" spans="1:17" ht="61.2" x14ac:dyDescent="0.7">
      <c r="A12" s="265">
        <v>11</v>
      </c>
      <c r="B12" s="280" t="s">
        <v>12159</v>
      </c>
      <c r="C12" s="267">
        <v>46028</v>
      </c>
      <c r="D12" s="268" t="s">
        <v>12218</v>
      </c>
      <c r="E12" s="269" t="s">
        <v>6549</v>
      </c>
      <c r="F12" s="270"/>
      <c r="G12" s="266" t="s">
        <v>5985</v>
      </c>
      <c r="H12" s="280" t="s">
        <v>5985</v>
      </c>
      <c r="I12" s="282" t="s">
        <v>12631</v>
      </c>
      <c r="J12" s="273"/>
      <c r="K12" s="265" t="s">
        <v>1308</v>
      </c>
      <c r="L12" s="274" t="s">
        <v>1072</v>
      </c>
      <c r="M12" s="274" t="s">
        <v>1191</v>
      </c>
      <c r="N12" s="275" t="str">
        <f t="shared" ca="1" si="0"/>
        <v>0 tahun, 6 bulan, 9 hari</v>
      </c>
      <c r="O12" s="276">
        <f t="shared" ca="1" si="1"/>
        <v>190</v>
      </c>
    </row>
    <row r="13" spans="1:17" ht="40.799999999999997" x14ac:dyDescent="0.7">
      <c r="A13" s="265">
        <v>12</v>
      </c>
      <c r="B13" s="280" t="s">
        <v>12160</v>
      </c>
      <c r="C13" s="267">
        <v>46028</v>
      </c>
      <c r="D13" s="268" t="s">
        <v>12219</v>
      </c>
      <c r="E13" s="269" t="s">
        <v>12220</v>
      </c>
      <c r="F13" s="270"/>
      <c r="G13" s="266" t="s">
        <v>5985</v>
      </c>
      <c r="H13" s="280" t="s">
        <v>5985</v>
      </c>
      <c r="I13" s="282" t="s">
        <v>12611</v>
      </c>
      <c r="J13" s="273"/>
      <c r="K13" s="265" t="s">
        <v>1308</v>
      </c>
      <c r="L13" s="274" t="s">
        <v>1167</v>
      </c>
      <c r="M13" s="274" t="s">
        <v>1163</v>
      </c>
      <c r="N13" s="275" t="str">
        <f t="shared" ca="1" si="0"/>
        <v>0 tahun, 6 bulan, 9 hari</v>
      </c>
      <c r="O13" s="276">
        <f t="shared" ca="1" si="1"/>
        <v>190</v>
      </c>
    </row>
    <row r="14" spans="1:17" ht="61.2" x14ac:dyDescent="0.7">
      <c r="A14" s="265">
        <v>13</v>
      </c>
      <c r="B14" s="280" t="s">
        <v>12161</v>
      </c>
      <c r="C14" s="267">
        <v>46028</v>
      </c>
      <c r="D14" s="268" t="s">
        <v>12219</v>
      </c>
      <c r="E14" s="269" t="s">
        <v>14031</v>
      </c>
      <c r="F14" s="270"/>
      <c r="G14" s="266" t="s">
        <v>5985</v>
      </c>
      <c r="H14" s="280" t="s">
        <v>5985</v>
      </c>
      <c r="I14" s="282" t="s">
        <v>12611</v>
      </c>
      <c r="J14" s="273"/>
      <c r="K14" s="265" t="s">
        <v>1308</v>
      </c>
      <c r="L14" s="274" t="s">
        <v>1167</v>
      </c>
      <c r="M14" s="274" t="s">
        <v>1163</v>
      </c>
      <c r="N14" s="275" t="str">
        <f t="shared" ca="1" si="0"/>
        <v>0 tahun, 6 bulan, 9 hari</v>
      </c>
      <c r="O14" s="276">
        <f t="shared" ca="1" si="1"/>
        <v>190</v>
      </c>
    </row>
    <row r="15" spans="1:17" ht="122.4" x14ac:dyDescent="0.7">
      <c r="A15" s="265">
        <v>14</v>
      </c>
      <c r="B15" s="280" t="s">
        <v>12162</v>
      </c>
      <c r="C15" s="267">
        <v>46028</v>
      </c>
      <c r="D15" s="268" t="s">
        <v>11757</v>
      </c>
      <c r="E15" s="269" t="s">
        <v>12221</v>
      </c>
      <c r="F15" s="270"/>
      <c r="G15" s="266" t="s">
        <v>5508</v>
      </c>
      <c r="H15" s="280" t="s">
        <v>5989</v>
      </c>
      <c r="I15" s="272" t="s">
        <v>12614</v>
      </c>
      <c r="J15" s="273"/>
      <c r="K15" s="265" t="s">
        <v>1308</v>
      </c>
      <c r="L15" s="274" t="s">
        <v>1170</v>
      </c>
      <c r="M15" s="274" t="s">
        <v>13462</v>
      </c>
      <c r="N15" s="275" t="str">
        <f t="shared" ca="1" si="0"/>
        <v>0 tahun, 6 bulan, 9 hari</v>
      </c>
      <c r="O15" s="276">
        <f t="shared" ca="1" si="1"/>
        <v>190</v>
      </c>
    </row>
    <row r="16" spans="1:17" ht="40.799999999999997" x14ac:dyDescent="0.7">
      <c r="A16" s="265">
        <v>15</v>
      </c>
      <c r="B16" s="280" t="s">
        <v>12163</v>
      </c>
      <c r="C16" s="267">
        <v>46028</v>
      </c>
      <c r="D16" s="268" t="s">
        <v>12585</v>
      </c>
      <c r="E16" s="269" t="s">
        <v>9330</v>
      </c>
      <c r="F16" s="270"/>
      <c r="G16" s="266" t="s">
        <v>5985</v>
      </c>
      <c r="H16" s="280" t="s">
        <v>5985</v>
      </c>
      <c r="I16" s="282" t="s">
        <v>12631</v>
      </c>
      <c r="J16" s="273"/>
      <c r="K16" s="265" t="s">
        <v>1308</v>
      </c>
      <c r="L16" s="274" t="s">
        <v>1072</v>
      </c>
      <c r="M16" s="274" t="s">
        <v>1191</v>
      </c>
      <c r="N16" s="275" t="str">
        <f t="shared" ca="1" si="0"/>
        <v>0 tahun, 6 bulan, 9 hari</v>
      </c>
      <c r="O16" s="276">
        <f t="shared" ca="1" si="1"/>
        <v>190</v>
      </c>
    </row>
    <row r="17" spans="1:15" ht="40.799999999999997" x14ac:dyDescent="0.7">
      <c r="A17" s="265">
        <v>16</v>
      </c>
      <c r="B17" s="280" t="s">
        <v>12164</v>
      </c>
      <c r="C17" s="267">
        <v>46029</v>
      </c>
      <c r="D17" s="268" t="s">
        <v>39</v>
      </c>
      <c r="E17" s="269" t="s">
        <v>12222</v>
      </c>
      <c r="F17" s="270"/>
      <c r="G17" s="266" t="s">
        <v>5508</v>
      </c>
      <c r="H17" s="280" t="s">
        <v>5990</v>
      </c>
      <c r="I17" s="282" t="s">
        <v>12624</v>
      </c>
      <c r="J17" s="273"/>
      <c r="K17" s="265" t="s">
        <v>1308</v>
      </c>
      <c r="L17" s="274" t="s">
        <v>11545</v>
      </c>
      <c r="M17" s="274" t="s">
        <v>5481</v>
      </c>
      <c r="N17" s="275" t="str">
        <f t="shared" ca="1" si="0"/>
        <v>0 tahun, 6 bulan, 8 hari</v>
      </c>
      <c r="O17" s="276">
        <f t="shared" ca="1" si="1"/>
        <v>189</v>
      </c>
    </row>
    <row r="18" spans="1:15" ht="40.799999999999997" x14ac:dyDescent="0.7">
      <c r="A18" s="265">
        <v>17</v>
      </c>
      <c r="B18" s="280" t="s">
        <v>12165</v>
      </c>
      <c r="C18" s="267">
        <v>46029</v>
      </c>
      <c r="D18" s="268" t="s">
        <v>39</v>
      </c>
      <c r="E18" s="269" t="s">
        <v>12223</v>
      </c>
      <c r="F18" s="270"/>
      <c r="G18" s="266" t="s">
        <v>5508</v>
      </c>
      <c r="H18" s="280" t="s">
        <v>5990</v>
      </c>
      <c r="I18" s="282" t="s">
        <v>12624</v>
      </c>
      <c r="J18" s="273"/>
      <c r="K18" s="265" t="s">
        <v>1308</v>
      </c>
      <c r="L18" s="274" t="s">
        <v>11545</v>
      </c>
      <c r="M18" s="274" t="s">
        <v>5481</v>
      </c>
      <c r="N18" s="275" t="str">
        <f t="shared" ca="1" si="0"/>
        <v>0 tahun, 6 bulan, 8 hari</v>
      </c>
      <c r="O18" s="276">
        <f t="shared" ca="1" si="1"/>
        <v>189</v>
      </c>
    </row>
    <row r="19" spans="1:15" ht="61.2" x14ac:dyDescent="0.7">
      <c r="A19" s="265">
        <v>18</v>
      </c>
      <c r="B19" s="280" t="s">
        <v>12166</v>
      </c>
      <c r="C19" s="267">
        <v>46029</v>
      </c>
      <c r="D19" s="268" t="s">
        <v>39</v>
      </c>
      <c r="E19" s="269" t="s">
        <v>12224</v>
      </c>
      <c r="F19" s="270"/>
      <c r="G19" s="266" t="s">
        <v>5508</v>
      </c>
      <c r="H19" s="280" t="s">
        <v>5990</v>
      </c>
      <c r="I19" s="282" t="s">
        <v>12624</v>
      </c>
      <c r="J19" s="273"/>
      <c r="K19" s="265" t="s">
        <v>1308</v>
      </c>
      <c r="L19" s="274" t="s">
        <v>11545</v>
      </c>
      <c r="M19" s="274" t="s">
        <v>5481</v>
      </c>
      <c r="N19" s="275" t="str">
        <f t="shared" ca="1" si="0"/>
        <v>0 tahun, 6 bulan, 8 hari</v>
      </c>
      <c r="O19" s="276">
        <f t="shared" ca="1" si="1"/>
        <v>189</v>
      </c>
    </row>
    <row r="20" spans="1:15" ht="102" x14ac:dyDescent="0.7">
      <c r="A20" s="265">
        <v>19</v>
      </c>
      <c r="B20" s="280" t="s">
        <v>12167</v>
      </c>
      <c r="C20" s="267">
        <v>46029</v>
      </c>
      <c r="D20" s="268" t="s">
        <v>12225</v>
      </c>
      <c r="E20" s="269" t="s">
        <v>12226</v>
      </c>
      <c r="F20" s="270"/>
      <c r="G20" s="266" t="s">
        <v>5508</v>
      </c>
      <c r="H20" s="280" t="s">
        <v>5989</v>
      </c>
      <c r="I20" s="272" t="s">
        <v>12614</v>
      </c>
      <c r="J20" s="273"/>
      <c r="K20" s="265" t="s">
        <v>1308</v>
      </c>
      <c r="L20" s="274" t="s">
        <v>1170</v>
      </c>
      <c r="M20" s="274" t="s">
        <v>13462</v>
      </c>
      <c r="N20" s="275" t="str">
        <f t="shared" ca="1" si="0"/>
        <v>0 tahun, 6 bulan, 8 hari</v>
      </c>
      <c r="O20" s="276">
        <f t="shared" ca="1" si="1"/>
        <v>189</v>
      </c>
    </row>
    <row r="21" spans="1:15" ht="40.799999999999997" x14ac:dyDescent="0.7">
      <c r="A21" s="265">
        <v>20</v>
      </c>
      <c r="B21" s="280" t="s">
        <v>12168</v>
      </c>
      <c r="C21" s="267">
        <v>46029</v>
      </c>
      <c r="D21" s="268" t="s">
        <v>39</v>
      </c>
      <c r="E21" s="269" t="s">
        <v>12227</v>
      </c>
      <c r="F21" s="270"/>
      <c r="G21" s="266" t="s">
        <v>5508</v>
      </c>
      <c r="H21" s="280" t="s">
        <v>7640</v>
      </c>
      <c r="I21" s="282" t="s">
        <v>12623</v>
      </c>
      <c r="J21" s="273"/>
      <c r="K21" s="265" t="s">
        <v>1308</v>
      </c>
      <c r="L21" s="274" t="s">
        <v>1175</v>
      </c>
      <c r="M21" s="274" t="s">
        <v>7484</v>
      </c>
      <c r="N21" s="275" t="str">
        <f t="shared" ca="1" si="0"/>
        <v>0 tahun, 6 bulan, 8 hari</v>
      </c>
      <c r="O21" s="276">
        <f t="shared" ca="1" si="1"/>
        <v>189</v>
      </c>
    </row>
    <row r="22" spans="1:15" ht="40.799999999999997" x14ac:dyDescent="0.7">
      <c r="A22" s="265">
        <v>21</v>
      </c>
      <c r="B22" s="280" t="s">
        <v>12169</v>
      </c>
      <c r="C22" s="267">
        <v>46030</v>
      </c>
      <c r="D22" s="268" t="s">
        <v>39</v>
      </c>
      <c r="E22" s="269" t="s">
        <v>12228</v>
      </c>
      <c r="F22" s="270"/>
      <c r="G22" s="266" t="s">
        <v>5508</v>
      </c>
      <c r="H22" s="280" t="s">
        <v>5989</v>
      </c>
      <c r="I22" s="282" t="s">
        <v>12631</v>
      </c>
      <c r="J22" s="273"/>
      <c r="K22" s="265" t="s">
        <v>1184</v>
      </c>
      <c r="L22" s="274" t="s">
        <v>1080</v>
      </c>
      <c r="M22" s="274" t="s">
        <v>8269</v>
      </c>
      <c r="N22" s="275" t="str">
        <f t="shared" ca="1" si="0"/>
        <v>0 tahun, 6 bulan, 7 hari</v>
      </c>
      <c r="O22" s="276">
        <f t="shared" ca="1" si="1"/>
        <v>188</v>
      </c>
    </row>
    <row r="23" spans="1:15" ht="40.799999999999997" x14ac:dyDescent="0.7">
      <c r="A23" s="265">
        <v>22</v>
      </c>
      <c r="B23" s="280" t="s">
        <v>12170</v>
      </c>
      <c r="C23" s="267">
        <v>46030</v>
      </c>
      <c r="D23" s="268" t="s">
        <v>39</v>
      </c>
      <c r="E23" s="269" t="s">
        <v>12229</v>
      </c>
      <c r="F23" s="270"/>
      <c r="G23" s="266" t="s">
        <v>5508</v>
      </c>
      <c r="H23" s="280" t="s">
        <v>5990</v>
      </c>
      <c r="I23" s="282" t="s">
        <v>12624</v>
      </c>
      <c r="J23" s="273"/>
      <c r="K23" s="265" t="s">
        <v>1308</v>
      </c>
      <c r="L23" s="274" t="s">
        <v>11545</v>
      </c>
      <c r="M23" s="274" t="s">
        <v>5481</v>
      </c>
      <c r="N23" s="275" t="str">
        <f t="shared" ca="1" si="0"/>
        <v>0 tahun, 6 bulan, 7 hari</v>
      </c>
      <c r="O23" s="276">
        <f t="shared" ca="1" si="1"/>
        <v>188</v>
      </c>
    </row>
    <row r="24" spans="1:15" ht="40.799999999999997" x14ac:dyDescent="0.7">
      <c r="A24" s="265">
        <v>23</v>
      </c>
      <c r="B24" s="280" t="s">
        <v>12171</v>
      </c>
      <c r="C24" s="267">
        <v>46030</v>
      </c>
      <c r="D24" s="268" t="s">
        <v>39</v>
      </c>
      <c r="E24" s="269" t="s">
        <v>12230</v>
      </c>
      <c r="F24" s="270"/>
      <c r="G24" s="266" t="s">
        <v>5508</v>
      </c>
      <c r="H24" s="280" t="s">
        <v>5990</v>
      </c>
      <c r="I24" s="282" t="s">
        <v>12624</v>
      </c>
      <c r="J24" s="273"/>
      <c r="K24" s="265" t="s">
        <v>1308</v>
      </c>
      <c r="L24" s="274" t="s">
        <v>11545</v>
      </c>
      <c r="M24" s="274" t="s">
        <v>5481</v>
      </c>
      <c r="N24" s="275" t="str">
        <f t="shared" ca="1" si="0"/>
        <v>0 tahun, 6 bulan, 7 hari</v>
      </c>
      <c r="O24" s="276">
        <f t="shared" ca="1" si="1"/>
        <v>188</v>
      </c>
    </row>
    <row r="25" spans="1:15" ht="61.2" x14ac:dyDescent="0.7">
      <c r="A25" s="265">
        <v>24</v>
      </c>
      <c r="B25" s="280" t="s">
        <v>12172</v>
      </c>
      <c r="C25" s="267">
        <v>46031</v>
      </c>
      <c r="D25" s="268" t="s">
        <v>39</v>
      </c>
      <c r="E25" s="269" t="s">
        <v>12231</v>
      </c>
      <c r="F25" s="270"/>
      <c r="G25" s="266" t="s">
        <v>5508</v>
      </c>
      <c r="H25" s="280" t="s">
        <v>3191</v>
      </c>
      <c r="I25" s="282" t="s">
        <v>12624</v>
      </c>
      <c r="J25" s="273"/>
      <c r="K25" s="265" t="s">
        <v>1308</v>
      </c>
      <c r="L25" s="274" t="s">
        <v>10515</v>
      </c>
      <c r="M25" s="274" t="s">
        <v>10488</v>
      </c>
      <c r="N25" s="275" t="str">
        <f t="shared" ca="1" si="0"/>
        <v>0 tahun, 6 bulan, 6 hari</v>
      </c>
      <c r="O25" s="276">
        <f t="shared" ca="1" si="1"/>
        <v>187</v>
      </c>
    </row>
    <row r="26" spans="1:15" ht="40.799999999999997" x14ac:dyDescent="0.7">
      <c r="A26" s="265">
        <v>25</v>
      </c>
      <c r="B26" s="280" t="s">
        <v>12173</v>
      </c>
      <c r="C26" s="267">
        <v>46031</v>
      </c>
      <c r="D26" s="268" t="s">
        <v>39</v>
      </c>
      <c r="E26" s="269" t="s">
        <v>12232</v>
      </c>
      <c r="F26" s="270"/>
      <c r="G26" s="266" t="s">
        <v>5508</v>
      </c>
      <c r="H26" s="280" t="s">
        <v>5990</v>
      </c>
      <c r="I26" s="282" t="s">
        <v>12624</v>
      </c>
      <c r="J26" s="273"/>
      <c r="K26" s="265" t="s">
        <v>1308</v>
      </c>
      <c r="L26" s="274" t="s">
        <v>11545</v>
      </c>
      <c r="M26" s="274" t="s">
        <v>5481</v>
      </c>
      <c r="N26" s="275" t="str">
        <f t="shared" ca="1" si="0"/>
        <v>0 tahun, 6 bulan, 6 hari</v>
      </c>
      <c r="O26" s="276">
        <f t="shared" ca="1" si="1"/>
        <v>187</v>
      </c>
    </row>
    <row r="27" spans="1:15" ht="40.799999999999997" x14ac:dyDescent="0.7">
      <c r="A27" s="265">
        <v>26</v>
      </c>
      <c r="B27" s="280" t="s">
        <v>12174</v>
      </c>
      <c r="C27" s="267">
        <v>46031</v>
      </c>
      <c r="D27" s="268" t="s">
        <v>39</v>
      </c>
      <c r="E27" s="269" t="s">
        <v>12233</v>
      </c>
      <c r="F27" s="270"/>
      <c r="G27" s="266" t="s">
        <v>5508</v>
      </c>
      <c r="H27" s="280" t="s">
        <v>5990</v>
      </c>
      <c r="I27" s="282" t="s">
        <v>12624</v>
      </c>
      <c r="J27" s="273"/>
      <c r="K27" s="265" t="s">
        <v>1308</v>
      </c>
      <c r="L27" s="274" t="s">
        <v>11545</v>
      </c>
      <c r="M27" s="274" t="s">
        <v>5481</v>
      </c>
      <c r="N27" s="275" t="str">
        <f t="shared" ca="1" si="0"/>
        <v>0 tahun, 6 bulan, 6 hari</v>
      </c>
      <c r="O27" s="276">
        <f t="shared" ca="1" si="1"/>
        <v>187</v>
      </c>
    </row>
    <row r="28" spans="1:15" ht="40.799999999999997" x14ac:dyDescent="0.7">
      <c r="A28" s="265">
        <v>27</v>
      </c>
      <c r="B28" s="280" t="s">
        <v>12175</v>
      </c>
      <c r="C28" s="267">
        <v>46031</v>
      </c>
      <c r="D28" s="268" t="s">
        <v>39</v>
      </c>
      <c r="E28" s="269" t="s">
        <v>12234</v>
      </c>
      <c r="F28" s="270"/>
      <c r="G28" s="266" t="s">
        <v>5508</v>
      </c>
      <c r="H28" s="280" t="s">
        <v>5990</v>
      </c>
      <c r="I28" s="282" t="s">
        <v>12624</v>
      </c>
      <c r="J28" s="273"/>
      <c r="K28" s="265" t="s">
        <v>1308</v>
      </c>
      <c r="L28" s="274" t="s">
        <v>11545</v>
      </c>
      <c r="M28" s="274" t="s">
        <v>5481</v>
      </c>
      <c r="N28" s="275" t="str">
        <f t="shared" ca="1" si="0"/>
        <v>0 tahun, 6 bulan, 6 hari</v>
      </c>
      <c r="O28" s="276">
        <f t="shared" ca="1" si="1"/>
        <v>187</v>
      </c>
    </row>
    <row r="29" spans="1:15" ht="40.799999999999997" x14ac:dyDescent="0.7">
      <c r="A29" s="265">
        <v>28</v>
      </c>
      <c r="B29" s="280" t="s">
        <v>12176</v>
      </c>
      <c r="C29" s="267">
        <v>46031</v>
      </c>
      <c r="D29" s="268" t="s">
        <v>39</v>
      </c>
      <c r="E29" s="269" t="s">
        <v>12235</v>
      </c>
      <c r="F29" s="270"/>
      <c r="G29" s="266" t="s">
        <v>5508</v>
      </c>
      <c r="H29" s="280" t="s">
        <v>3200</v>
      </c>
      <c r="I29" s="282" t="s">
        <v>12631</v>
      </c>
      <c r="J29" s="273"/>
      <c r="K29" s="265" t="s">
        <v>1305</v>
      </c>
      <c r="L29" s="274" t="s">
        <v>1167</v>
      </c>
      <c r="M29" s="274" t="s">
        <v>1163</v>
      </c>
      <c r="N29" s="275" t="str">
        <f t="shared" ca="1" si="0"/>
        <v>0 tahun, 6 bulan, 6 hari</v>
      </c>
      <c r="O29" s="276">
        <f t="shared" ca="1" si="1"/>
        <v>187</v>
      </c>
    </row>
    <row r="30" spans="1:15" ht="40.799999999999997" x14ac:dyDescent="0.7">
      <c r="A30" s="265">
        <v>30</v>
      </c>
      <c r="B30" s="280" t="s">
        <v>12177</v>
      </c>
      <c r="C30" s="267">
        <v>46034</v>
      </c>
      <c r="D30" s="268" t="s">
        <v>39</v>
      </c>
      <c r="E30" s="269" t="s">
        <v>12236</v>
      </c>
      <c r="F30" s="270"/>
      <c r="G30" s="266" t="s">
        <v>5508</v>
      </c>
      <c r="H30" s="280" t="s">
        <v>7640</v>
      </c>
      <c r="I30" s="272" t="s">
        <v>12624</v>
      </c>
      <c r="J30" s="273"/>
      <c r="K30" s="265" t="s">
        <v>1308</v>
      </c>
      <c r="L30" s="274" t="s">
        <v>10515</v>
      </c>
      <c r="M30" s="274" t="s">
        <v>10488</v>
      </c>
      <c r="N30" s="275" t="str">
        <f t="shared" ca="1" si="0"/>
        <v>0 tahun, 6 bulan, 3 hari</v>
      </c>
      <c r="O30" s="276">
        <f t="shared" ca="1" si="1"/>
        <v>184</v>
      </c>
    </row>
    <row r="31" spans="1:15" ht="40.799999999999997" x14ac:dyDescent="0.7">
      <c r="A31" s="265">
        <v>31</v>
      </c>
      <c r="B31" s="280" t="s">
        <v>12178</v>
      </c>
      <c r="C31" s="267">
        <v>46034</v>
      </c>
      <c r="D31" s="268" t="s">
        <v>39</v>
      </c>
      <c r="E31" s="269" t="s">
        <v>12237</v>
      </c>
      <c r="F31" s="270"/>
      <c r="G31" s="266" t="s">
        <v>5508</v>
      </c>
      <c r="H31" s="280" t="s">
        <v>5989</v>
      </c>
      <c r="I31" s="272" t="s">
        <v>9844</v>
      </c>
      <c r="J31" s="273"/>
      <c r="K31" s="265" t="s">
        <v>1305</v>
      </c>
      <c r="L31" s="274" t="s">
        <v>10720</v>
      </c>
      <c r="M31" s="271" t="s">
        <v>9788</v>
      </c>
      <c r="N31" s="275" t="str">
        <f t="shared" ca="1" si="0"/>
        <v>0 tahun, 6 bulan, 3 hari</v>
      </c>
      <c r="O31" s="276">
        <f t="shared" ca="1" si="1"/>
        <v>184</v>
      </c>
    </row>
    <row r="32" spans="1:15" ht="40.799999999999997" x14ac:dyDescent="0.7">
      <c r="A32" s="265">
        <v>32</v>
      </c>
      <c r="B32" s="280" t="s">
        <v>12179</v>
      </c>
      <c r="C32" s="267">
        <v>46034</v>
      </c>
      <c r="D32" s="268" t="s">
        <v>39</v>
      </c>
      <c r="E32" s="269" t="s">
        <v>12238</v>
      </c>
      <c r="F32" s="270"/>
      <c r="G32" s="266" t="s">
        <v>5508</v>
      </c>
      <c r="H32" s="280" t="s">
        <v>5508</v>
      </c>
      <c r="I32" s="272" t="s">
        <v>12620</v>
      </c>
      <c r="J32" s="273"/>
      <c r="K32" s="265" t="s">
        <v>12266</v>
      </c>
      <c r="L32" s="274" t="s">
        <v>10300</v>
      </c>
      <c r="M32" s="274" t="s">
        <v>1071</v>
      </c>
      <c r="N32" s="275" t="str">
        <f t="shared" ca="1" si="0"/>
        <v>0 tahun, 6 bulan, 3 hari</v>
      </c>
      <c r="O32" s="276">
        <f t="shared" ca="1" si="1"/>
        <v>184</v>
      </c>
    </row>
    <row r="33" spans="1:15" ht="61.2" x14ac:dyDescent="0.7">
      <c r="A33" s="265">
        <v>33</v>
      </c>
      <c r="B33" s="280" t="s">
        <v>12180</v>
      </c>
      <c r="C33" s="267">
        <v>46035</v>
      </c>
      <c r="D33" s="268" t="s">
        <v>12384</v>
      </c>
      <c r="E33" s="269" t="s">
        <v>12239</v>
      </c>
      <c r="F33" s="270"/>
      <c r="G33" s="266" t="s">
        <v>5508</v>
      </c>
      <c r="H33" s="280" t="s">
        <v>5508</v>
      </c>
      <c r="I33" s="272" t="s">
        <v>12624</v>
      </c>
      <c r="J33" s="273"/>
      <c r="K33" s="265" t="s">
        <v>1308</v>
      </c>
      <c r="L33" s="274" t="s">
        <v>10300</v>
      </c>
      <c r="M33" s="274" t="s">
        <v>1071</v>
      </c>
      <c r="N33" s="275" t="str">
        <f t="shared" ca="1" si="0"/>
        <v>0 tahun, 6 bulan, 2 hari</v>
      </c>
      <c r="O33" s="276">
        <f t="shared" ca="1" si="1"/>
        <v>183</v>
      </c>
    </row>
    <row r="34" spans="1:15" ht="61.2" x14ac:dyDescent="0.7">
      <c r="A34" s="265">
        <v>34</v>
      </c>
      <c r="B34" s="280" t="s">
        <v>12181</v>
      </c>
      <c r="C34" s="267">
        <v>46035</v>
      </c>
      <c r="D34" s="268" t="s">
        <v>39</v>
      </c>
      <c r="E34" s="269" t="s">
        <v>12240</v>
      </c>
      <c r="F34" s="270"/>
      <c r="G34" s="266" t="s">
        <v>1079</v>
      </c>
      <c r="H34" s="280" t="s">
        <v>7397</v>
      </c>
      <c r="I34" s="272" t="s">
        <v>12619</v>
      </c>
      <c r="J34" s="273"/>
      <c r="K34" s="265" t="s">
        <v>1308</v>
      </c>
      <c r="L34" s="274" t="s">
        <v>1080</v>
      </c>
      <c r="M34" s="274" t="s">
        <v>8269</v>
      </c>
      <c r="N34" s="275" t="str">
        <f t="shared" ca="1" si="0"/>
        <v>0 tahun, 6 bulan, 2 hari</v>
      </c>
      <c r="O34" s="276">
        <f t="shared" ca="1" si="1"/>
        <v>183</v>
      </c>
    </row>
    <row r="35" spans="1:15" ht="40.799999999999997" x14ac:dyDescent="0.7">
      <c r="A35" s="265">
        <v>35</v>
      </c>
      <c r="B35" s="280" t="s">
        <v>12182</v>
      </c>
      <c r="C35" s="267">
        <v>46035</v>
      </c>
      <c r="D35" s="268" t="s">
        <v>39</v>
      </c>
      <c r="E35" s="269" t="s">
        <v>12241</v>
      </c>
      <c r="F35" s="270"/>
      <c r="G35" s="266" t="s">
        <v>5508</v>
      </c>
      <c r="H35" s="280" t="s">
        <v>5990</v>
      </c>
      <c r="I35" s="282" t="s">
        <v>12623</v>
      </c>
      <c r="J35" s="273"/>
      <c r="K35" s="265" t="s">
        <v>1308</v>
      </c>
      <c r="L35" s="274" t="s">
        <v>1175</v>
      </c>
      <c r="M35" s="274" t="s">
        <v>7484</v>
      </c>
      <c r="N35" s="275" t="str">
        <f t="shared" ca="1" si="0"/>
        <v>0 tahun, 6 bulan, 2 hari</v>
      </c>
      <c r="O35" s="276">
        <f t="shared" ca="1" si="1"/>
        <v>183</v>
      </c>
    </row>
    <row r="36" spans="1:15" ht="40.799999999999997" x14ac:dyDescent="0.7">
      <c r="A36" s="265">
        <v>36</v>
      </c>
      <c r="B36" s="280" t="s">
        <v>12183</v>
      </c>
      <c r="C36" s="267">
        <v>46036</v>
      </c>
      <c r="D36" s="268" t="s">
        <v>12242</v>
      </c>
      <c r="E36" s="269" t="s">
        <v>12243</v>
      </c>
      <c r="F36" s="270"/>
      <c r="G36" s="266" t="s">
        <v>5508</v>
      </c>
      <c r="H36" s="280" t="s">
        <v>7640</v>
      </c>
      <c r="I36" s="272" t="s">
        <v>12614</v>
      </c>
      <c r="J36" s="273"/>
      <c r="K36" s="265" t="s">
        <v>1308</v>
      </c>
      <c r="L36" s="274" t="s">
        <v>1170</v>
      </c>
      <c r="M36" s="274" t="s">
        <v>13462</v>
      </c>
      <c r="N36" s="275" t="str">
        <f t="shared" ca="1" si="0"/>
        <v>0 tahun, 6 bulan, 1 hari</v>
      </c>
      <c r="O36" s="276">
        <f t="shared" ca="1" si="1"/>
        <v>182</v>
      </c>
    </row>
    <row r="37" spans="1:15" ht="40.799999999999997" x14ac:dyDescent="0.7">
      <c r="A37" s="265">
        <v>37</v>
      </c>
      <c r="B37" s="280" t="s">
        <v>12184</v>
      </c>
      <c r="C37" s="267">
        <v>46036</v>
      </c>
      <c r="D37" s="268" t="s">
        <v>39</v>
      </c>
      <c r="E37" s="269" t="s">
        <v>12244</v>
      </c>
      <c r="F37" s="270"/>
      <c r="G37" s="266" t="s">
        <v>5508</v>
      </c>
      <c r="H37" s="280" t="s">
        <v>5990</v>
      </c>
      <c r="I37" s="282" t="s">
        <v>12624</v>
      </c>
      <c r="J37" s="273"/>
      <c r="K37" s="265" t="s">
        <v>1308</v>
      </c>
      <c r="L37" s="274" t="s">
        <v>11545</v>
      </c>
      <c r="M37" s="274" t="s">
        <v>5481</v>
      </c>
      <c r="N37" s="275" t="str">
        <f t="shared" ca="1" si="0"/>
        <v>0 tahun, 6 bulan, 1 hari</v>
      </c>
      <c r="O37" s="276">
        <f t="shared" ca="1" si="1"/>
        <v>182</v>
      </c>
    </row>
    <row r="38" spans="1:15" ht="40.799999999999997" x14ac:dyDescent="0.7">
      <c r="A38" s="265">
        <v>38</v>
      </c>
      <c r="B38" s="280" t="s">
        <v>12185</v>
      </c>
      <c r="C38" s="267">
        <v>46036</v>
      </c>
      <c r="D38" s="268" t="s">
        <v>39</v>
      </c>
      <c r="E38" s="269" t="s">
        <v>12245</v>
      </c>
      <c r="F38" s="270"/>
      <c r="G38" s="266" t="s">
        <v>5508</v>
      </c>
      <c r="H38" s="280" t="s">
        <v>5989</v>
      </c>
      <c r="I38" s="272" t="s">
        <v>9844</v>
      </c>
      <c r="J38" s="273"/>
      <c r="K38" s="265" t="s">
        <v>1308</v>
      </c>
      <c r="L38" s="274" t="s">
        <v>10720</v>
      </c>
      <c r="M38" s="271" t="s">
        <v>9788</v>
      </c>
      <c r="N38" s="275" t="str">
        <f t="shared" ca="1" si="0"/>
        <v>0 tahun, 6 bulan, 1 hari</v>
      </c>
      <c r="O38" s="276">
        <f t="shared" ca="1" si="1"/>
        <v>182</v>
      </c>
    </row>
    <row r="39" spans="1:15" ht="61.2" x14ac:dyDescent="0.7">
      <c r="A39" s="265">
        <v>39</v>
      </c>
      <c r="B39" s="280" t="s">
        <v>12186</v>
      </c>
      <c r="C39" s="267">
        <v>46036</v>
      </c>
      <c r="D39" s="268" t="s">
        <v>12246</v>
      </c>
      <c r="E39" s="269" t="s">
        <v>12247</v>
      </c>
      <c r="F39" s="270"/>
      <c r="G39" s="266" t="s">
        <v>5508</v>
      </c>
      <c r="H39" s="280" t="s">
        <v>5989</v>
      </c>
      <c r="I39" s="272" t="s">
        <v>12614</v>
      </c>
      <c r="J39" s="273"/>
      <c r="K39" s="265" t="s">
        <v>1308</v>
      </c>
      <c r="L39" s="274" t="s">
        <v>1170</v>
      </c>
      <c r="M39" s="274" t="s">
        <v>13462</v>
      </c>
      <c r="N39" s="275" t="str">
        <f t="shared" ca="1" si="0"/>
        <v>0 tahun, 6 bulan, 1 hari</v>
      </c>
      <c r="O39" s="276">
        <f t="shared" ca="1" si="1"/>
        <v>182</v>
      </c>
    </row>
    <row r="40" spans="1:15" ht="61.2" x14ac:dyDescent="0.7">
      <c r="A40" s="265">
        <v>40</v>
      </c>
      <c r="B40" s="280" t="s">
        <v>12187</v>
      </c>
      <c r="C40" s="267">
        <v>46036</v>
      </c>
      <c r="D40" s="268" t="s">
        <v>12248</v>
      </c>
      <c r="E40" s="269" t="s">
        <v>12249</v>
      </c>
      <c r="F40" s="270"/>
      <c r="G40" s="266" t="s">
        <v>5508</v>
      </c>
      <c r="H40" s="280" t="s">
        <v>5989</v>
      </c>
      <c r="I40" s="272" t="s">
        <v>12614</v>
      </c>
      <c r="J40" s="273"/>
      <c r="K40" s="265" t="s">
        <v>1308</v>
      </c>
      <c r="L40" s="274" t="s">
        <v>10515</v>
      </c>
      <c r="M40" s="274" t="s">
        <v>10488</v>
      </c>
      <c r="N40" s="275" t="str">
        <f t="shared" ca="1" si="0"/>
        <v>0 tahun, 6 bulan, 1 hari</v>
      </c>
      <c r="O40" s="276">
        <f t="shared" ca="1" si="1"/>
        <v>182</v>
      </c>
    </row>
    <row r="41" spans="1:15" ht="40.799999999999997" x14ac:dyDescent="0.7">
      <c r="A41" s="265">
        <v>41</v>
      </c>
      <c r="B41" s="280" t="s">
        <v>12188</v>
      </c>
      <c r="C41" s="267">
        <v>46036</v>
      </c>
      <c r="D41" s="268" t="s">
        <v>39</v>
      </c>
      <c r="E41" s="269" t="s">
        <v>12250</v>
      </c>
      <c r="F41" s="270"/>
      <c r="G41" s="266" t="s">
        <v>5985</v>
      </c>
      <c r="H41" s="280" t="s">
        <v>5985</v>
      </c>
      <c r="I41" s="272" t="s">
        <v>12620</v>
      </c>
      <c r="J41" s="271"/>
      <c r="K41" s="265" t="s">
        <v>1308</v>
      </c>
      <c r="L41" s="274" t="s">
        <v>1419</v>
      </c>
      <c r="M41" s="274" t="s">
        <v>8269</v>
      </c>
      <c r="N41" s="275" t="str">
        <f t="shared" ca="1" si="0"/>
        <v>0 tahun, 6 bulan, 1 hari</v>
      </c>
      <c r="O41" s="276">
        <f t="shared" ca="1" si="1"/>
        <v>182</v>
      </c>
    </row>
    <row r="42" spans="1:15" ht="40.799999999999997" x14ac:dyDescent="0.7">
      <c r="A42" s="265">
        <v>42</v>
      </c>
      <c r="B42" s="280" t="s">
        <v>12189</v>
      </c>
      <c r="C42" s="267">
        <v>46037</v>
      </c>
      <c r="D42" s="268" t="s">
        <v>39</v>
      </c>
      <c r="E42" s="269" t="s">
        <v>12251</v>
      </c>
      <c r="F42" s="270"/>
      <c r="G42" s="266" t="s">
        <v>5508</v>
      </c>
      <c r="H42" s="280" t="s">
        <v>5990</v>
      </c>
      <c r="I42" s="282" t="s">
        <v>12624</v>
      </c>
      <c r="J42" s="273"/>
      <c r="K42" s="265" t="s">
        <v>1308</v>
      </c>
      <c r="L42" s="274" t="s">
        <v>1175</v>
      </c>
      <c r="M42" s="274" t="s">
        <v>7484</v>
      </c>
      <c r="N42" s="275" t="str">
        <f t="shared" ca="1" si="0"/>
        <v>0 tahun, 6 bulan, 0 hari</v>
      </c>
      <c r="O42" s="276">
        <f t="shared" ca="1" si="1"/>
        <v>181</v>
      </c>
    </row>
    <row r="43" spans="1:15" ht="40.799999999999997" x14ac:dyDescent="0.7">
      <c r="A43" s="265">
        <v>43</v>
      </c>
      <c r="B43" s="280" t="s">
        <v>12190</v>
      </c>
      <c r="C43" s="267">
        <v>46037</v>
      </c>
      <c r="D43" s="268" t="s">
        <v>39</v>
      </c>
      <c r="E43" s="269" t="s">
        <v>10156</v>
      </c>
      <c r="F43" s="270"/>
      <c r="G43" s="266" t="s">
        <v>5508</v>
      </c>
      <c r="H43" s="280" t="s">
        <v>5508</v>
      </c>
      <c r="I43" s="282" t="s">
        <v>12631</v>
      </c>
      <c r="J43" s="273"/>
      <c r="K43" s="265" t="s">
        <v>1308</v>
      </c>
      <c r="L43" s="274" t="s">
        <v>1072</v>
      </c>
      <c r="M43" s="274" t="s">
        <v>12252</v>
      </c>
      <c r="N43" s="275" t="str">
        <f t="shared" ca="1" si="0"/>
        <v>0 tahun, 6 bulan, 0 hari</v>
      </c>
      <c r="O43" s="276">
        <f t="shared" ca="1" si="1"/>
        <v>181</v>
      </c>
    </row>
    <row r="44" spans="1:15" ht="40.799999999999997" x14ac:dyDescent="0.7">
      <c r="A44" s="265">
        <v>44</v>
      </c>
      <c r="B44" s="280" t="s">
        <v>12191</v>
      </c>
      <c r="C44" s="267">
        <v>46037</v>
      </c>
      <c r="D44" s="268" t="s">
        <v>39</v>
      </c>
      <c r="E44" s="269" t="s">
        <v>12253</v>
      </c>
      <c r="F44" s="270"/>
      <c r="G44" s="266" t="s">
        <v>5508</v>
      </c>
      <c r="H44" s="280" t="s">
        <v>3200</v>
      </c>
      <c r="I44" s="282" t="s">
        <v>12624</v>
      </c>
      <c r="J44" s="273"/>
      <c r="K44" s="265" t="s">
        <v>1308</v>
      </c>
      <c r="L44" s="274" t="s">
        <v>10661</v>
      </c>
      <c r="M44" s="274" t="s">
        <v>10891</v>
      </c>
      <c r="N44" s="275" t="str">
        <f t="shared" ca="1" si="0"/>
        <v>0 tahun, 6 bulan, 0 hari</v>
      </c>
      <c r="O44" s="276">
        <f t="shared" ca="1" si="1"/>
        <v>181</v>
      </c>
    </row>
    <row r="45" spans="1:15" ht="40.799999999999997" x14ac:dyDescent="0.7">
      <c r="A45" s="265">
        <v>45</v>
      </c>
      <c r="B45" s="280" t="s">
        <v>12192</v>
      </c>
      <c r="C45" s="267">
        <v>46037</v>
      </c>
      <c r="D45" s="268" t="s">
        <v>39</v>
      </c>
      <c r="E45" s="269" t="s">
        <v>12254</v>
      </c>
      <c r="F45" s="270"/>
      <c r="G45" s="266" t="s">
        <v>5508</v>
      </c>
      <c r="H45" s="280" t="s">
        <v>5989</v>
      </c>
      <c r="I45" s="272" t="s">
        <v>12623</v>
      </c>
      <c r="J45" s="273"/>
      <c r="K45" s="265" t="s">
        <v>1308</v>
      </c>
      <c r="L45" s="274" t="s">
        <v>1175</v>
      </c>
      <c r="M45" s="274" t="s">
        <v>1176</v>
      </c>
      <c r="N45" s="275" t="str">
        <f t="shared" ca="1" si="0"/>
        <v>0 tahun, 6 bulan, 0 hari</v>
      </c>
      <c r="O45" s="276">
        <f t="shared" ca="1" si="1"/>
        <v>181</v>
      </c>
    </row>
    <row r="46" spans="1:15" ht="61.2" x14ac:dyDescent="0.7">
      <c r="A46" s="265">
        <v>46</v>
      </c>
      <c r="B46" s="280" t="s">
        <v>12193</v>
      </c>
      <c r="C46" s="267">
        <v>46037</v>
      </c>
      <c r="D46" s="268" t="s">
        <v>12384</v>
      </c>
      <c r="E46" s="269" t="s">
        <v>12255</v>
      </c>
      <c r="F46" s="270"/>
      <c r="G46" s="266" t="s">
        <v>5508</v>
      </c>
      <c r="H46" s="280" t="s">
        <v>5508</v>
      </c>
      <c r="I46" s="282" t="s">
        <v>12624</v>
      </c>
      <c r="J46" s="273"/>
      <c r="K46" s="265" t="s">
        <v>1308</v>
      </c>
      <c r="L46" s="274" t="s">
        <v>11545</v>
      </c>
      <c r="M46" s="274" t="s">
        <v>5604</v>
      </c>
      <c r="N46" s="275" t="str">
        <f t="shared" ca="1" si="0"/>
        <v>0 tahun, 6 bulan, 0 hari</v>
      </c>
      <c r="O46" s="276">
        <f t="shared" ca="1" si="1"/>
        <v>181</v>
      </c>
    </row>
    <row r="47" spans="1:15" x14ac:dyDescent="0.7">
      <c r="A47" s="265">
        <v>47</v>
      </c>
      <c r="B47" s="280" t="s">
        <v>12194</v>
      </c>
      <c r="C47" s="267">
        <v>46037</v>
      </c>
      <c r="D47" s="268" t="s">
        <v>12890</v>
      </c>
      <c r="E47" s="269" t="s">
        <v>12256</v>
      </c>
      <c r="F47" s="270"/>
      <c r="G47" s="266" t="s">
        <v>5508</v>
      </c>
      <c r="H47" s="280" t="s">
        <v>5508</v>
      </c>
      <c r="I47" s="282" t="s">
        <v>12624</v>
      </c>
      <c r="J47" s="273"/>
      <c r="K47" s="265" t="s">
        <v>1308</v>
      </c>
      <c r="L47" s="274" t="s">
        <v>11545</v>
      </c>
      <c r="M47" s="274" t="s">
        <v>5604</v>
      </c>
      <c r="N47" s="275" t="str">
        <f t="shared" ca="1" si="0"/>
        <v>0 tahun, 6 bulan, 0 hari</v>
      </c>
      <c r="O47" s="276">
        <f t="shared" ca="1" si="1"/>
        <v>181</v>
      </c>
    </row>
    <row r="48" spans="1:15" ht="61.2" x14ac:dyDescent="0.7">
      <c r="A48" s="265">
        <v>48</v>
      </c>
      <c r="B48" s="280" t="s">
        <v>12195</v>
      </c>
      <c r="C48" s="267">
        <v>46037</v>
      </c>
      <c r="D48" s="268" t="s">
        <v>39</v>
      </c>
      <c r="E48" s="269" t="s">
        <v>12257</v>
      </c>
      <c r="F48" s="270"/>
      <c r="G48" s="266" t="s">
        <v>5508</v>
      </c>
      <c r="H48" s="280" t="s">
        <v>3200</v>
      </c>
      <c r="I48" s="272" t="s">
        <v>12622</v>
      </c>
      <c r="J48" s="273"/>
      <c r="K48" s="265" t="s">
        <v>1308</v>
      </c>
      <c r="L48" s="274" t="s">
        <v>10661</v>
      </c>
      <c r="M48" s="274" t="s">
        <v>10891</v>
      </c>
      <c r="N48" s="275" t="str">
        <f t="shared" ca="1" si="0"/>
        <v>0 tahun, 6 bulan, 0 hari</v>
      </c>
      <c r="O48" s="276">
        <f t="shared" ca="1" si="1"/>
        <v>181</v>
      </c>
    </row>
    <row r="49" spans="1:15" ht="61.2" x14ac:dyDescent="0.7">
      <c r="A49" s="265">
        <v>49</v>
      </c>
      <c r="B49" s="280" t="s">
        <v>12196</v>
      </c>
      <c r="C49" s="267">
        <v>46037</v>
      </c>
      <c r="D49" s="268" t="s">
        <v>39</v>
      </c>
      <c r="E49" s="269" t="s">
        <v>12258</v>
      </c>
      <c r="F49" s="270"/>
      <c r="G49" s="266" t="s">
        <v>5508</v>
      </c>
      <c r="H49" s="280" t="s">
        <v>5990</v>
      </c>
      <c r="I49" s="282" t="s">
        <v>12624</v>
      </c>
      <c r="J49" s="273"/>
      <c r="K49" s="265" t="s">
        <v>1308</v>
      </c>
      <c r="L49" s="274" t="s">
        <v>11545</v>
      </c>
      <c r="M49" s="274" t="s">
        <v>5481</v>
      </c>
      <c r="N49" s="275" t="str">
        <f t="shared" ca="1" si="0"/>
        <v>0 tahun, 6 bulan, 0 hari</v>
      </c>
      <c r="O49" s="276">
        <f t="shared" ca="1" si="1"/>
        <v>181</v>
      </c>
    </row>
    <row r="50" spans="1:15" ht="40.799999999999997" x14ac:dyDescent="0.7">
      <c r="A50" s="265">
        <v>50</v>
      </c>
      <c r="B50" s="280" t="s">
        <v>12197</v>
      </c>
      <c r="C50" s="267">
        <v>46041</v>
      </c>
      <c r="D50" s="268" t="s">
        <v>39</v>
      </c>
      <c r="E50" s="269" t="s">
        <v>12259</v>
      </c>
      <c r="F50" s="270"/>
      <c r="G50" s="266" t="s">
        <v>5508</v>
      </c>
      <c r="H50" s="280" t="s">
        <v>5508</v>
      </c>
      <c r="I50" s="282" t="s">
        <v>12613</v>
      </c>
      <c r="J50" s="273"/>
      <c r="K50" s="265" t="s">
        <v>1308</v>
      </c>
      <c r="L50" s="274" t="s">
        <v>1080</v>
      </c>
      <c r="M50" s="274" t="s">
        <v>8269</v>
      </c>
      <c r="N50" s="275" t="str">
        <f t="shared" ca="1" si="0"/>
        <v>0 tahun, 5 bulan, 26 hari</v>
      </c>
      <c r="O50" s="276">
        <f t="shared" ca="1" si="1"/>
        <v>177</v>
      </c>
    </row>
    <row r="51" spans="1:15" x14ac:dyDescent="0.7">
      <c r="A51" s="265">
        <v>51</v>
      </c>
      <c r="B51" s="280" t="s">
        <v>12198</v>
      </c>
      <c r="C51" s="267">
        <v>46041</v>
      </c>
      <c r="D51" s="268" t="s">
        <v>39</v>
      </c>
      <c r="E51" s="269" t="s">
        <v>12206</v>
      </c>
      <c r="F51" s="270"/>
      <c r="G51" s="266" t="s">
        <v>5508</v>
      </c>
      <c r="H51" s="280" t="s">
        <v>5990</v>
      </c>
      <c r="I51" s="282" t="s">
        <v>12624</v>
      </c>
      <c r="J51" s="273"/>
      <c r="K51" s="265" t="s">
        <v>1308</v>
      </c>
      <c r="L51" s="274" t="s">
        <v>11545</v>
      </c>
      <c r="M51" s="274" t="s">
        <v>5481</v>
      </c>
      <c r="N51" s="275" t="str">
        <f t="shared" ca="1" si="0"/>
        <v>0 tahun, 5 bulan, 26 hari</v>
      </c>
      <c r="O51" s="276">
        <f t="shared" ca="1" si="1"/>
        <v>177</v>
      </c>
    </row>
    <row r="52" spans="1:15" ht="40.799999999999997" x14ac:dyDescent="0.7">
      <c r="A52" s="265">
        <v>52</v>
      </c>
      <c r="B52" s="280" t="s">
        <v>12199</v>
      </c>
      <c r="C52" s="267">
        <v>46041</v>
      </c>
      <c r="D52" s="268" t="s">
        <v>12260</v>
      </c>
      <c r="E52" s="269" t="s">
        <v>12261</v>
      </c>
      <c r="F52" s="270"/>
      <c r="G52" s="266" t="s">
        <v>5508</v>
      </c>
      <c r="H52" s="280" t="s">
        <v>5989</v>
      </c>
      <c r="I52" s="272" t="s">
        <v>12614</v>
      </c>
      <c r="J52" s="273"/>
      <c r="K52" s="265" t="s">
        <v>1308</v>
      </c>
      <c r="L52" s="274" t="s">
        <v>10515</v>
      </c>
      <c r="M52" s="274" t="s">
        <v>10488</v>
      </c>
      <c r="N52" s="275" t="str">
        <f t="shared" ca="1" si="0"/>
        <v>0 tahun, 5 bulan, 26 hari</v>
      </c>
      <c r="O52" s="276">
        <f t="shared" ca="1" si="1"/>
        <v>177</v>
      </c>
    </row>
    <row r="53" spans="1:15" ht="40.799999999999997" x14ac:dyDescent="0.7">
      <c r="A53" s="265">
        <v>53</v>
      </c>
      <c r="B53" s="280" t="s">
        <v>12200</v>
      </c>
      <c r="C53" s="267">
        <v>46041</v>
      </c>
      <c r="D53" s="268" t="s">
        <v>39</v>
      </c>
      <c r="E53" s="269" t="s">
        <v>12262</v>
      </c>
      <c r="F53" s="270"/>
      <c r="G53" s="266" t="s">
        <v>5508</v>
      </c>
      <c r="H53" s="280" t="s">
        <v>5989</v>
      </c>
      <c r="I53" s="272" t="s">
        <v>12623</v>
      </c>
      <c r="J53" s="273"/>
      <c r="K53" s="265" t="s">
        <v>1308</v>
      </c>
      <c r="L53" s="274" t="s">
        <v>1175</v>
      </c>
      <c r="M53" s="274" t="s">
        <v>7484</v>
      </c>
      <c r="N53" s="275" t="str">
        <f t="shared" ca="1" si="0"/>
        <v>0 tahun, 5 bulan, 26 hari</v>
      </c>
      <c r="O53" s="276">
        <f t="shared" ca="1" si="1"/>
        <v>177</v>
      </c>
    </row>
    <row r="54" spans="1:15" ht="40.799999999999997" x14ac:dyDescent="0.7">
      <c r="A54" s="265">
        <v>54</v>
      </c>
      <c r="B54" s="280" t="s">
        <v>12201</v>
      </c>
      <c r="C54" s="267">
        <v>46041</v>
      </c>
      <c r="D54" s="268" t="s">
        <v>39</v>
      </c>
      <c r="E54" s="269" t="s">
        <v>12263</v>
      </c>
      <c r="F54" s="270"/>
      <c r="G54" s="266" t="s">
        <v>5508</v>
      </c>
      <c r="H54" s="280" t="s">
        <v>3191</v>
      </c>
      <c r="I54" s="282" t="s">
        <v>12624</v>
      </c>
      <c r="J54" s="273"/>
      <c r="K54" s="265" t="s">
        <v>1308</v>
      </c>
      <c r="L54" s="274" t="s">
        <v>11545</v>
      </c>
      <c r="M54" s="274" t="s">
        <v>11722</v>
      </c>
      <c r="N54" s="275" t="str">
        <f t="shared" ca="1" si="0"/>
        <v>0 tahun, 5 bulan, 26 hari</v>
      </c>
      <c r="O54" s="276">
        <f t="shared" ca="1" si="1"/>
        <v>177</v>
      </c>
    </row>
    <row r="55" spans="1:15" ht="61.2" x14ac:dyDescent="0.7">
      <c r="A55" s="265">
        <v>55</v>
      </c>
      <c r="B55" s="280" t="s">
        <v>12202</v>
      </c>
      <c r="C55" s="267">
        <v>46041</v>
      </c>
      <c r="D55" s="268" t="s">
        <v>12384</v>
      </c>
      <c r="E55" s="269" t="s">
        <v>12264</v>
      </c>
      <c r="F55" s="270"/>
      <c r="G55" s="266" t="s">
        <v>5508</v>
      </c>
      <c r="H55" s="280" t="s">
        <v>5508</v>
      </c>
      <c r="I55" s="282" t="s">
        <v>12624</v>
      </c>
      <c r="J55" s="273"/>
      <c r="K55" s="265" t="s">
        <v>1308</v>
      </c>
      <c r="L55" s="274" t="s">
        <v>10300</v>
      </c>
      <c r="M55" s="274" t="s">
        <v>1071</v>
      </c>
      <c r="N55" s="275" t="str">
        <f t="shared" ca="1" si="0"/>
        <v>0 tahun, 5 bulan, 26 hari</v>
      </c>
      <c r="O55" s="276">
        <f t="shared" ca="1" si="1"/>
        <v>177</v>
      </c>
    </row>
    <row r="56" spans="1:15" ht="40.799999999999997" x14ac:dyDescent="0.7">
      <c r="A56" s="265">
        <v>56</v>
      </c>
      <c r="B56" s="280" t="s">
        <v>12203</v>
      </c>
      <c r="C56" s="267">
        <v>46041</v>
      </c>
      <c r="D56" s="268" t="s">
        <v>39</v>
      </c>
      <c r="E56" s="269" t="s">
        <v>12265</v>
      </c>
      <c r="F56" s="270"/>
      <c r="G56" s="266" t="s">
        <v>5508</v>
      </c>
      <c r="H56" s="280" t="s">
        <v>5989</v>
      </c>
      <c r="I56" s="282" t="s">
        <v>12624</v>
      </c>
      <c r="J56" s="273"/>
      <c r="K56" s="265" t="s">
        <v>1308</v>
      </c>
      <c r="L56" s="274" t="s">
        <v>10515</v>
      </c>
      <c r="M56" s="274" t="s">
        <v>10488</v>
      </c>
      <c r="N56" s="275" t="str">
        <f t="shared" ca="1" si="0"/>
        <v>0 tahun, 5 bulan, 26 hari</v>
      </c>
      <c r="O56" s="276">
        <f t="shared" ca="1" si="1"/>
        <v>177</v>
      </c>
    </row>
    <row r="57" spans="1:15" ht="40.799999999999997" x14ac:dyDescent="0.7">
      <c r="A57" s="265">
        <v>57</v>
      </c>
      <c r="B57" s="266" t="s">
        <v>12345</v>
      </c>
      <c r="C57" s="267">
        <v>46042</v>
      </c>
      <c r="D57" s="268" t="s">
        <v>39</v>
      </c>
      <c r="E57" s="269" t="s">
        <v>12368</v>
      </c>
      <c r="F57" s="277"/>
      <c r="G57" s="266" t="s">
        <v>5508</v>
      </c>
      <c r="H57" s="313" t="s">
        <v>5508</v>
      </c>
      <c r="I57" s="282" t="s">
        <v>6086</v>
      </c>
      <c r="J57" s="273"/>
      <c r="K57" s="265" t="s">
        <v>1308</v>
      </c>
      <c r="L57" s="274" t="s">
        <v>1744</v>
      </c>
      <c r="M57" s="274" t="s">
        <v>11562</v>
      </c>
      <c r="N57" s="275" t="str">
        <f t="shared" ref="N57:N79" ca="1" si="2">DATEDIF(C57,$Q$1,"Y")&amp;" tahun, "&amp;DATEDIF(C57,$Q$1,"YM")&amp;" bulan, "&amp;DATEDIF(C57,$Q$1,"MD")&amp;" hari"</f>
        <v>0 tahun, 5 bulan, 25 hari</v>
      </c>
      <c r="O57" s="276">
        <f t="shared" ref="O57:O79" ca="1" si="3">TODAY()-C57</f>
        <v>176</v>
      </c>
    </row>
    <row r="58" spans="1:15" ht="81.599999999999994" x14ac:dyDescent="0.7">
      <c r="A58" s="265">
        <v>58</v>
      </c>
      <c r="B58" s="266" t="s">
        <v>12346</v>
      </c>
      <c r="C58" s="267">
        <v>46042</v>
      </c>
      <c r="D58" s="268" t="s">
        <v>12369</v>
      </c>
      <c r="E58" s="269" t="s">
        <v>12370</v>
      </c>
      <c r="F58" s="277"/>
      <c r="G58" s="266" t="s">
        <v>5508</v>
      </c>
      <c r="H58" s="313" t="s">
        <v>5989</v>
      </c>
      <c r="I58" s="272" t="s">
        <v>12614</v>
      </c>
      <c r="J58" s="273"/>
      <c r="K58" s="265" t="s">
        <v>1308</v>
      </c>
      <c r="L58" s="274" t="s">
        <v>8319</v>
      </c>
      <c r="M58" s="274" t="s">
        <v>1268</v>
      </c>
      <c r="N58" s="275" t="str">
        <f t="shared" ca="1" si="2"/>
        <v>0 tahun, 5 bulan, 25 hari</v>
      </c>
      <c r="O58" s="276">
        <f t="shared" ca="1" si="3"/>
        <v>176</v>
      </c>
    </row>
    <row r="59" spans="1:15" ht="61.2" x14ac:dyDescent="0.7">
      <c r="A59" s="265">
        <v>59</v>
      </c>
      <c r="B59" s="266" t="s">
        <v>12347</v>
      </c>
      <c r="C59" s="267">
        <v>46042</v>
      </c>
      <c r="D59" s="268" t="s">
        <v>12371</v>
      </c>
      <c r="E59" s="269" t="s">
        <v>12372</v>
      </c>
      <c r="F59" s="277"/>
      <c r="G59" s="266" t="s">
        <v>5508</v>
      </c>
      <c r="H59" s="313" t="s">
        <v>5989</v>
      </c>
      <c r="I59" s="272" t="s">
        <v>12614</v>
      </c>
      <c r="J59" s="273"/>
      <c r="K59" s="265" t="s">
        <v>1308</v>
      </c>
      <c r="L59" s="274" t="s">
        <v>1170</v>
      </c>
      <c r="M59" s="274" t="s">
        <v>13462</v>
      </c>
      <c r="N59" s="275" t="str">
        <f t="shared" ca="1" si="2"/>
        <v>0 tahun, 5 bulan, 25 hari</v>
      </c>
      <c r="O59" s="276">
        <f t="shared" ca="1" si="3"/>
        <v>176</v>
      </c>
    </row>
    <row r="60" spans="1:15" ht="40.799999999999997" x14ac:dyDescent="0.7">
      <c r="A60" s="265">
        <v>60</v>
      </c>
      <c r="B60" s="266" t="s">
        <v>12348</v>
      </c>
      <c r="C60" s="267">
        <v>46042</v>
      </c>
      <c r="D60" s="268" t="s">
        <v>39</v>
      </c>
      <c r="E60" s="269" t="s">
        <v>12373</v>
      </c>
      <c r="F60" s="277"/>
      <c r="G60" s="266" t="s">
        <v>5508</v>
      </c>
      <c r="H60" s="313" t="s">
        <v>5989</v>
      </c>
      <c r="I60" s="282" t="s">
        <v>12624</v>
      </c>
      <c r="J60" s="273"/>
      <c r="K60" s="265" t="s">
        <v>1308</v>
      </c>
      <c r="L60" s="274" t="s">
        <v>1175</v>
      </c>
      <c r="M60" s="274" t="s">
        <v>7484</v>
      </c>
      <c r="N60" s="275" t="str">
        <f t="shared" ca="1" si="2"/>
        <v>0 tahun, 5 bulan, 25 hari</v>
      </c>
      <c r="O60" s="276">
        <f t="shared" ca="1" si="3"/>
        <v>176</v>
      </c>
    </row>
    <row r="61" spans="1:15" ht="40.799999999999997" x14ac:dyDescent="0.7">
      <c r="A61" s="265">
        <v>61</v>
      </c>
      <c r="B61" s="266" t="s">
        <v>12349</v>
      </c>
      <c r="C61" s="267">
        <v>46042</v>
      </c>
      <c r="D61" s="268" t="s">
        <v>39</v>
      </c>
      <c r="E61" s="269" t="s">
        <v>12374</v>
      </c>
      <c r="F61" s="277"/>
      <c r="G61" s="266" t="s">
        <v>5508</v>
      </c>
      <c r="H61" s="280" t="s">
        <v>5990</v>
      </c>
      <c r="I61" s="282" t="s">
        <v>12624</v>
      </c>
      <c r="J61" s="273"/>
      <c r="K61" s="265" t="s">
        <v>1308</v>
      </c>
      <c r="L61" s="274" t="s">
        <v>11545</v>
      </c>
      <c r="M61" s="274" t="s">
        <v>5481</v>
      </c>
      <c r="N61" s="275" t="str">
        <f t="shared" ca="1" si="2"/>
        <v>0 tahun, 5 bulan, 25 hari</v>
      </c>
      <c r="O61" s="276">
        <f t="shared" ca="1" si="3"/>
        <v>176</v>
      </c>
    </row>
    <row r="62" spans="1:15" ht="40.799999999999997" x14ac:dyDescent="0.7">
      <c r="A62" s="265">
        <v>62</v>
      </c>
      <c r="B62" s="266" t="s">
        <v>12350</v>
      </c>
      <c r="C62" s="267">
        <v>46042</v>
      </c>
      <c r="D62" s="268" t="s">
        <v>39</v>
      </c>
      <c r="E62" s="269" t="s">
        <v>12375</v>
      </c>
      <c r="F62" s="277"/>
      <c r="G62" s="266" t="s">
        <v>5508</v>
      </c>
      <c r="H62" s="313" t="s">
        <v>5508</v>
      </c>
      <c r="I62" s="272" t="s">
        <v>12622</v>
      </c>
      <c r="J62" s="273"/>
      <c r="K62" s="265" t="s">
        <v>1308</v>
      </c>
      <c r="L62" s="274" t="s">
        <v>11545</v>
      </c>
      <c r="M62" s="274" t="s">
        <v>5604</v>
      </c>
      <c r="N62" s="275" t="str">
        <f t="shared" ca="1" si="2"/>
        <v>0 tahun, 5 bulan, 25 hari</v>
      </c>
      <c r="O62" s="276">
        <f t="shared" ca="1" si="3"/>
        <v>176</v>
      </c>
    </row>
    <row r="63" spans="1:15" ht="40.799999999999997" x14ac:dyDescent="0.7">
      <c r="A63" s="265">
        <v>63</v>
      </c>
      <c r="B63" s="266" t="s">
        <v>12351</v>
      </c>
      <c r="C63" s="267">
        <v>46042</v>
      </c>
      <c r="D63" s="268" t="s">
        <v>39</v>
      </c>
      <c r="E63" s="269" t="s">
        <v>12376</v>
      </c>
      <c r="F63" s="270"/>
      <c r="G63" s="266" t="s">
        <v>1079</v>
      </c>
      <c r="H63" s="280" t="s">
        <v>7397</v>
      </c>
      <c r="I63" s="272" t="s">
        <v>12619</v>
      </c>
      <c r="J63" s="273"/>
      <c r="K63" s="265" t="s">
        <v>1308</v>
      </c>
      <c r="L63" s="274" t="s">
        <v>1079</v>
      </c>
      <c r="M63" s="271" t="s">
        <v>5498</v>
      </c>
      <c r="N63" s="275" t="str">
        <f t="shared" ca="1" si="2"/>
        <v>0 tahun, 5 bulan, 25 hari</v>
      </c>
      <c r="O63" s="276">
        <f t="shared" ca="1" si="3"/>
        <v>176</v>
      </c>
    </row>
    <row r="64" spans="1:15" ht="40.799999999999997" x14ac:dyDescent="0.7">
      <c r="A64" s="265">
        <v>64</v>
      </c>
      <c r="B64" s="266" t="s">
        <v>12352</v>
      </c>
      <c r="C64" s="267">
        <v>46043</v>
      </c>
      <c r="D64" s="268" t="s">
        <v>39</v>
      </c>
      <c r="E64" s="269" t="s">
        <v>12377</v>
      </c>
      <c r="F64" s="270"/>
      <c r="G64" s="266" t="s">
        <v>5508</v>
      </c>
      <c r="H64" s="280" t="s">
        <v>5989</v>
      </c>
      <c r="I64" s="272" t="s">
        <v>9844</v>
      </c>
      <c r="J64" s="273"/>
      <c r="K64" s="265" t="s">
        <v>1308</v>
      </c>
      <c r="L64" s="274" t="s">
        <v>10720</v>
      </c>
      <c r="M64" s="271" t="s">
        <v>9788</v>
      </c>
      <c r="N64" s="275" t="str">
        <f t="shared" ca="1" si="2"/>
        <v>0 tahun, 5 bulan, 24 hari</v>
      </c>
      <c r="O64" s="276">
        <f t="shared" ca="1" si="3"/>
        <v>175</v>
      </c>
    </row>
    <row r="65" spans="1:15" ht="40.799999999999997" x14ac:dyDescent="0.7">
      <c r="A65" s="265">
        <v>65</v>
      </c>
      <c r="B65" s="266" t="s">
        <v>12353</v>
      </c>
      <c r="C65" s="267">
        <v>46044</v>
      </c>
      <c r="D65" s="268" t="s">
        <v>12378</v>
      </c>
      <c r="E65" s="269" t="s">
        <v>12379</v>
      </c>
      <c r="F65" s="270"/>
      <c r="G65" s="266" t="s">
        <v>5985</v>
      </c>
      <c r="H65" s="280" t="s">
        <v>5985</v>
      </c>
      <c r="I65" s="272" t="s">
        <v>12631</v>
      </c>
      <c r="J65" s="273"/>
      <c r="K65" s="265" t="s">
        <v>1308</v>
      </c>
      <c r="L65" s="274" t="s">
        <v>1072</v>
      </c>
      <c r="M65" s="274" t="s">
        <v>1191</v>
      </c>
      <c r="N65" s="275" t="str">
        <f t="shared" ca="1" si="2"/>
        <v>0 tahun, 5 bulan, 23 hari</v>
      </c>
      <c r="O65" s="276">
        <f t="shared" ca="1" si="3"/>
        <v>174</v>
      </c>
    </row>
    <row r="66" spans="1:15" ht="40.799999999999997" x14ac:dyDescent="0.7">
      <c r="A66" s="265">
        <v>66</v>
      </c>
      <c r="B66" s="266" t="s">
        <v>12354</v>
      </c>
      <c r="C66" s="267">
        <v>46045</v>
      </c>
      <c r="D66" s="268" t="s">
        <v>39</v>
      </c>
      <c r="E66" s="269" t="s">
        <v>12380</v>
      </c>
      <c r="F66" s="270"/>
      <c r="G66" s="266" t="s">
        <v>5508</v>
      </c>
      <c r="H66" s="280" t="s">
        <v>3191</v>
      </c>
      <c r="I66" s="282" t="s">
        <v>12624</v>
      </c>
      <c r="J66" s="273"/>
      <c r="K66" s="265" t="s">
        <v>1308</v>
      </c>
      <c r="L66" s="274" t="s">
        <v>11545</v>
      </c>
      <c r="M66" s="274" t="s">
        <v>11722</v>
      </c>
      <c r="N66" s="275" t="str">
        <f t="shared" ca="1" si="2"/>
        <v>0 tahun, 5 bulan, 22 hari</v>
      </c>
      <c r="O66" s="276">
        <f t="shared" ca="1" si="3"/>
        <v>173</v>
      </c>
    </row>
    <row r="67" spans="1:15" ht="40.799999999999997" x14ac:dyDescent="0.7">
      <c r="A67" s="265">
        <v>67</v>
      </c>
      <c r="B67" s="266" t="s">
        <v>12355</v>
      </c>
      <c r="C67" s="267">
        <v>46045</v>
      </c>
      <c r="D67" s="268" t="s">
        <v>39</v>
      </c>
      <c r="E67" s="269" t="s">
        <v>12381</v>
      </c>
      <c r="F67" s="270"/>
      <c r="G67" s="266" t="s">
        <v>5508</v>
      </c>
      <c r="H67" s="280" t="s">
        <v>7640</v>
      </c>
      <c r="I67" s="282" t="s">
        <v>12624</v>
      </c>
      <c r="J67" s="273"/>
      <c r="K67" s="265" t="s">
        <v>1308</v>
      </c>
      <c r="L67" s="274" t="s">
        <v>10515</v>
      </c>
      <c r="M67" s="274" t="s">
        <v>10488</v>
      </c>
      <c r="N67" s="275" t="str">
        <f t="shared" ca="1" si="2"/>
        <v>0 tahun, 5 bulan, 22 hari</v>
      </c>
      <c r="O67" s="276">
        <f t="shared" ca="1" si="3"/>
        <v>173</v>
      </c>
    </row>
    <row r="68" spans="1:15" ht="40.799999999999997" x14ac:dyDescent="0.7">
      <c r="A68" s="265">
        <v>68</v>
      </c>
      <c r="B68" s="266" t="s">
        <v>12356</v>
      </c>
      <c r="C68" s="267">
        <v>46045</v>
      </c>
      <c r="D68" s="268" t="s">
        <v>39</v>
      </c>
      <c r="E68" s="269" t="s">
        <v>12382</v>
      </c>
      <c r="F68" s="270"/>
      <c r="G68" s="266" t="s">
        <v>5508</v>
      </c>
      <c r="H68" s="280" t="s">
        <v>7640</v>
      </c>
      <c r="I68" s="282" t="s">
        <v>12624</v>
      </c>
      <c r="J68" s="273"/>
      <c r="K68" s="265" t="s">
        <v>1308</v>
      </c>
      <c r="L68" s="274" t="s">
        <v>10515</v>
      </c>
      <c r="M68" s="274" t="s">
        <v>10488</v>
      </c>
      <c r="N68" s="275" t="str">
        <f t="shared" ca="1" si="2"/>
        <v>0 tahun, 5 bulan, 22 hari</v>
      </c>
      <c r="O68" s="276">
        <f t="shared" ca="1" si="3"/>
        <v>173</v>
      </c>
    </row>
    <row r="69" spans="1:15" ht="40.799999999999997" x14ac:dyDescent="0.7">
      <c r="A69" s="265">
        <v>69</v>
      </c>
      <c r="B69" s="266" t="s">
        <v>12357</v>
      </c>
      <c r="C69" s="267">
        <v>46048</v>
      </c>
      <c r="D69" s="268" t="s">
        <v>39</v>
      </c>
      <c r="E69" s="269" t="s">
        <v>12383</v>
      </c>
      <c r="F69" s="270"/>
      <c r="G69" s="266" t="s">
        <v>5508</v>
      </c>
      <c r="H69" s="280" t="s">
        <v>5990</v>
      </c>
      <c r="I69" s="282" t="s">
        <v>12624</v>
      </c>
      <c r="J69" s="273"/>
      <c r="K69" s="265" t="s">
        <v>1308</v>
      </c>
      <c r="L69" s="274" t="s">
        <v>11545</v>
      </c>
      <c r="M69" s="274" t="s">
        <v>5481</v>
      </c>
      <c r="N69" s="275" t="str">
        <f t="shared" ca="1" si="2"/>
        <v>0 tahun, 5 bulan, 19 hari</v>
      </c>
      <c r="O69" s="276">
        <f t="shared" ca="1" si="3"/>
        <v>170</v>
      </c>
    </row>
    <row r="70" spans="1:15" ht="61.2" x14ac:dyDescent="0.7">
      <c r="A70" s="265">
        <v>70</v>
      </c>
      <c r="B70" s="266" t="s">
        <v>12358</v>
      </c>
      <c r="C70" s="267">
        <v>46048</v>
      </c>
      <c r="D70" s="268" t="s">
        <v>12384</v>
      </c>
      <c r="E70" s="269" t="s">
        <v>12385</v>
      </c>
      <c r="F70" s="270"/>
      <c r="G70" s="266" t="s">
        <v>5508</v>
      </c>
      <c r="H70" s="280" t="s">
        <v>5508</v>
      </c>
      <c r="I70" s="282" t="s">
        <v>12624</v>
      </c>
      <c r="J70" s="273"/>
      <c r="K70" s="265" t="s">
        <v>1308</v>
      </c>
      <c r="L70" s="274" t="s">
        <v>10515</v>
      </c>
      <c r="M70" s="274" t="s">
        <v>10488</v>
      </c>
      <c r="N70" s="275" t="str">
        <f t="shared" ca="1" si="2"/>
        <v>0 tahun, 5 bulan, 19 hari</v>
      </c>
      <c r="O70" s="276">
        <f t="shared" ca="1" si="3"/>
        <v>170</v>
      </c>
    </row>
    <row r="71" spans="1:15" ht="61.2" x14ac:dyDescent="0.7">
      <c r="A71" s="265">
        <v>71</v>
      </c>
      <c r="B71" s="266" t="s">
        <v>12359</v>
      </c>
      <c r="C71" s="267">
        <v>46048</v>
      </c>
      <c r="D71" s="268" t="s">
        <v>39</v>
      </c>
      <c r="E71" s="269" t="s">
        <v>12386</v>
      </c>
      <c r="F71" s="270"/>
      <c r="G71" s="266" t="s">
        <v>5508</v>
      </c>
      <c r="H71" s="280" t="s">
        <v>3200</v>
      </c>
      <c r="I71" s="272" t="s">
        <v>12622</v>
      </c>
      <c r="J71" s="273"/>
      <c r="K71" s="265" t="s">
        <v>1308</v>
      </c>
      <c r="L71" s="274" t="s">
        <v>1175</v>
      </c>
      <c r="M71" s="274" t="s">
        <v>1176</v>
      </c>
      <c r="N71" s="275" t="str">
        <f t="shared" ca="1" si="2"/>
        <v>0 tahun, 5 bulan, 19 hari</v>
      </c>
      <c r="O71" s="276">
        <f t="shared" ca="1" si="3"/>
        <v>170</v>
      </c>
    </row>
    <row r="72" spans="1:15" ht="40.799999999999997" x14ac:dyDescent="0.7">
      <c r="A72" s="265">
        <v>72</v>
      </c>
      <c r="B72" s="266" t="s">
        <v>12360</v>
      </c>
      <c r="C72" s="267">
        <v>46048</v>
      </c>
      <c r="D72" s="268" t="s">
        <v>39</v>
      </c>
      <c r="E72" s="269" t="s">
        <v>12387</v>
      </c>
      <c r="F72" s="270"/>
      <c r="G72" s="266" t="s">
        <v>5508</v>
      </c>
      <c r="H72" s="280" t="s">
        <v>5990</v>
      </c>
      <c r="I72" s="282" t="s">
        <v>12624</v>
      </c>
      <c r="J72" s="273"/>
      <c r="K72" s="265" t="s">
        <v>1308</v>
      </c>
      <c r="L72" s="274" t="s">
        <v>10515</v>
      </c>
      <c r="M72" s="274" t="s">
        <v>10488</v>
      </c>
      <c r="N72" s="275" t="str">
        <f t="shared" ca="1" si="2"/>
        <v>0 tahun, 5 bulan, 19 hari</v>
      </c>
      <c r="O72" s="276">
        <f t="shared" ca="1" si="3"/>
        <v>170</v>
      </c>
    </row>
    <row r="73" spans="1:15" ht="40.799999999999997" x14ac:dyDescent="0.7">
      <c r="A73" s="265">
        <v>73</v>
      </c>
      <c r="B73" s="266" t="s">
        <v>12361</v>
      </c>
      <c r="C73" s="267">
        <v>46048</v>
      </c>
      <c r="D73" s="268" t="s">
        <v>39</v>
      </c>
      <c r="E73" s="269" t="s">
        <v>12388</v>
      </c>
      <c r="F73" s="270"/>
      <c r="G73" s="266" t="s">
        <v>5508</v>
      </c>
      <c r="H73" s="280" t="s">
        <v>5990</v>
      </c>
      <c r="I73" s="282" t="s">
        <v>12624</v>
      </c>
      <c r="J73" s="273"/>
      <c r="K73" s="265" t="s">
        <v>1308</v>
      </c>
      <c r="L73" s="274" t="s">
        <v>10515</v>
      </c>
      <c r="M73" s="274" t="s">
        <v>10488</v>
      </c>
      <c r="N73" s="275" t="str">
        <f t="shared" ca="1" si="2"/>
        <v>0 tahun, 5 bulan, 19 hari</v>
      </c>
      <c r="O73" s="276">
        <f t="shared" ca="1" si="3"/>
        <v>170</v>
      </c>
    </row>
    <row r="74" spans="1:15" ht="40.799999999999997" x14ac:dyDescent="0.7">
      <c r="A74" s="265">
        <v>74</v>
      </c>
      <c r="B74" s="266" t="s">
        <v>12362</v>
      </c>
      <c r="C74" s="267">
        <v>46049</v>
      </c>
      <c r="D74" s="268" t="s">
        <v>39</v>
      </c>
      <c r="E74" s="269" t="s">
        <v>12389</v>
      </c>
      <c r="F74" s="270"/>
      <c r="G74" s="266" t="s">
        <v>5508</v>
      </c>
      <c r="H74" s="280" t="s">
        <v>5990</v>
      </c>
      <c r="I74" s="282" t="s">
        <v>12624</v>
      </c>
      <c r="J74" s="273"/>
      <c r="K74" s="265" t="s">
        <v>1308</v>
      </c>
      <c r="L74" s="274" t="s">
        <v>11545</v>
      </c>
      <c r="M74" s="274" t="s">
        <v>5604</v>
      </c>
      <c r="N74" s="275" t="str">
        <f t="shared" ca="1" si="2"/>
        <v>0 tahun, 5 bulan, 18 hari</v>
      </c>
      <c r="O74" s="276">
        <f t="shared" ca="1" si="3"/>
        <v>169</v>
      </c>
    </row>
    <row r="75" spans="1:15" ht="61.2" x14ac:dyDescent="0.7">
      <c r="A75" s="265">
        <v>75</v>
      </c>
      <c r="B75" s="266" t="s">
        <v>12363</v>
      </c>
      <c r="C75" s="267">
        <v>46049</v>
      </c>
      <c r="D75" s="268" t="s">
        <v>39</v>
      </c>
      <c r="E75" s="269" t="s">
        <v>12390</v>
      </c>
      <c r="F75" s="270"/>
      <c r="G75" s="266" t="s">
        <v>5508</v>
      </c>
      <c r="H75" s="280" t="s">
        <v>3191</v>
      </c>
      <c r="I75" s="282" t="s">
        <v>12624</v>
      </c>
      <c r="J75" s="273"/>
      <c r="K75" s="265" t="s">
        <v>1308</v>
      </c>
      <c r="L75" s="274" t="s">
        <v>11545</v>
      </c>
      <c r="M75" s="274" t="s">
        <v>11722</v>
      </c>
      <c r="N75" s="275" t="str">
        <f t="shared" ca="1" si="2"/>
        <v>0 tahun, 5 bulan, 18 hari</v>
      </c>
      <c r="O75" s="276">
        <f t="shared" ca="1" si="3"/>
        <v>169</v>
      </c>
    </row>
    <row r="76" spans="1:15" ht="57" customHeight="1" x14ac:dyDescent="0.7">
      <c r="A76" s="265">
        <v>76</v>
      </c>
      <c r="B76" s="266" t="s">
        <v>12364</v>
      </c>
      <c r="C76" s="267">
        <v>46049</v>
      </c>
      <c r="D76" s="268" t="s">
        <v>11788</v>
      </c>
      <c r="E76" s="269" t="s">
        <v>12391</v>
      </c>
      <c r="F76" s="270"/>
      <c r="G76" s="266" t="s">
        <v>5508</v>
      </c>
      <c r="H76" s="280" t="s">
        <v>7640</v>
      </c>
      <c r="I76" s="282" t="s">
        <v>12624</v>
      </c>
      <c r="J76" s="273"/>
      <c r="K76" s="265" t="s">
        <v>1308</v>
      </c>
      <c r="L76" s="274" t="s">
        <v>10515</v>
      </c>
      <c r="M76" s="274" t="s">
        <v>10488</v>
      </c>
      <c r="N76" s="275" t="str">
        <f t="shared" ca="1" si="2"/>
        <v>0 tahun, 5 bulan, 18 hari</v>
      </c>
      <c r="O76" s="276">
        <f t="shared" ca="1" si="3"/>
        <v>169</v>
      </c>
    </row>
    <row r="77" spans="1:15" ht="40.799999999999997" x14ac:dyDescent="0.7">
      <c r="A77" s="265">
        <v>77</v>
      </c>
      <c r="B77" s="266" t="s">
        <v>12365</v>
      </c>
      <c r="C77" s="267">
        <v>46049</v>
      </c>
      <c r="D77" s="268" t="s">
        <v>39</v>
      </c>
      <c r="E77" s="269" t="s">
        <v>12392</v>
      </c>
      <c r="F77" s="270"/>
      <c r="G77" s="266" t="s">
        <v>5508</v>
      </c>
      <c r="H77" s="280" t="s">
        <v>7640</v>
      </c>
      <c r="I77" s="282" t="s">
        <v>12624</v>
      </c>
      <c r="J77" s="273"/>
      <c r="K77" s="265" t="s">
        <v>1308</v>
      </c>
      <c r="L77" s="274" t="s">
        <v>10515</v>
      </c>
      <c r="M77" s="274" t="s">
        <v>10488</v>
      </c>
      <c r="N77" s="275" t="str">
        <f t="shared" ca="1" si="2"/>
        <v>0 tahun, 5 bulan, 18 hari</v>
      </c>
      <c r="O77" s="276">
        <f t="shared" ca="1" si="3"/>
        <v>169</v>
      </c>
    </row>
    <row r="78" spans="1:15" ht="40.799999999999997" x14ac:dyDescent="0.7">
      <c r="A78" s="265">
        <v>78</v>
      </c>
      <c r="B78" s="266" t="s">
        <v>12366</v>
      </c>
      <c r="C78" s="267">
        <v>46050</v>
      </c>
      <c r="D78" s="268" t="s">
        <v>39</v>
      </c>
      <c r="E78" s="269" t="s">
        <v>12393</v>
      </c>
      <c r="F78" s="270"/>
      <c r="G78" s="266" t="s">
        <v>5508</v>
      </c>
      <c r="H78" s="280" t="s">
        <v>5989</v>
      </c>
      <c r="I78" s="282" t="s">
        <v>12624</v>
      </c>
      <c r="J78" s="273"/>
      <c r="K78" s="265" t="s">
        <v>1308</v>
      </c>
      <c r="L78" s="274" t="s">
        <v>11545</v>
      </c>
      <c r="M78" s="274" t="s">
        <v>5604</v>
      </c>
      <c r="N78" s="275" t="str">
        <f t="shared" ca="1" si="2"/>
        <v>0 tahun, 5 bulan, 17 hari</v>
      </c>
      <c r="O78" s="276">
        <f t="shared" ca="1" si="3"/>
        <v>168</v>
      </c>
    </row>
    <row r="79" spans="1:15" ht="61.2" x14ac:dyDescent="0.7">
      <c r="A79" s="265">
        <v>79</v>
      </c>
      <c r="B79" s="266" t="s">
        <v>12367</v>
      </c>
      <c r="C79" s="267">
        <v>46050</v>
      </c>
      <c r="D79" s="268" t="s">
        <v>11726</v>
      </c>
      <c r="E79" s="269" t="s">
        <v>12391</v>
      </c>
      <c r="F79" s="270"/>
      <c r="G79" s="266" t="s">
        <v>5508</v>
      </c>
      <c r="H79" s="280" t="s">
        <v>7640</v>
      </c>
      <c r="I79" s="282" t="s">
        <v>12624</v>
      </c>
      <c r="J79" s="273"/>
      <c r="K79" s="265" t="s">
        <v>1308</v>
      </c>
      <c r="L79" s="274" t="s">
        <v>10515</v>
      </c>
      <c r="M79" s="274" t="s">
        <v>10488</v>
      </c>
      <c r="N79" s="275" t="str">
        <f t="shared" ca="1" si="2"/>
        <v>0 tahun, 5 bulan, 17 hari</v>
      </c>
      <c r="O79" s="276">
        <f t="shared" ca="1" si="3"/>
        <v>168</v>
      </c>
    </row>
    <row r="80" spans="1:15" ht="81.599999999999994" x14ac:dyDescent="0.7">
      <c r="A80" s="265">
        <v>80</v>
      </c>
      <c r="B80" s="266" t="s">
        <v>12489</v>
      </c>
      <c r="C80" s="267">
        <v>46050</v>
      </c>
      <c r="D80" s="268" t="s">
        <v>39</v>
      </c>
      <c r="E80" s="269" t="s">
        <v>12545</v>
      </c>
      <c r="F80" s="270"/>
      <c r="G80" s="266" t="s">
        <v>5508</v>
      </c>
      <c r="H80" s="280" t="s">
        <v>5990</v>
      </c>
      <c r="I80" s="282" t="s">
        <v>12624</v>
      </c>
      <c r="J80" s="266"/>
      <c r="K80" s="265" t="s">
        <v>1308</v>
      </c>
      <c r="L80" s="274" t="s">
        <v>11545</v>
      </c>
      <c r="M80" s="274" t="s">
        <v>5481</v>
      </c>
      <c r="N80" s="275" t="str">
        <f t="shared" ref="N80:N135" ca="1" si="4">DATEDIF(C80,$Q$1,"Y")&amp;" tahun, "&amp;DATEDIF(C80,$Q$1,"YM")&amp;" bulan, "&amp;DATEDIF(C80,$Q$1,"MD")&amp;" hari"</f>
        <v>0 tahun, 5 bulan, 17 hari</v>
      </c>
      <c r="O80" s="276">
        <f t="shared" ref="O80:O135" ca="1" si="5">TODAY()-C80</f>
        <v>168</v>
      </c>
    </row>
    <row r="81" spans="1:15" ht="40.799999999999997" x14ac:dyDescent="0.7">
      <c r="A81" s="265">
        <v>81</v>
      </c>
      <c r="B81" s="266" t="s">
        <v>12490</v>
      </c>
      <c r="C81" s="267">
        <v>46050</v>
      </c>
      <c r="D81" s="268" t="s">
        <v>39</v>
      </c>
      <c r="E81" s="269" t="s">
        <v>12546</v>
      </c>
      <c r="F81" s="270"/>
      <c r="G81" s="266" t="s">
        <v>5508</v>
      </c>
      <c r="H81" s="280" t="s">
        <v>7640</v>
      </c>
      <c r="I81" s="282" t="s">
        <v>12624</v>
      </c>
      <c r="J81" s="266"/>
      <c r="K81" s="265" t="s">
        <v>1308</v>
      </c>
      <c r="L81" s="274" t="s">
        <v>11545</v>
      </c>
      <c r="M81" s="274" t="s">
        <v>8067</v>
      </c>
      <c r="N81" s="275" t="str">
        <f t="shared" ca="1" si="4"/>
        <v>0 tahun, 5 bulan, 17 hari</v>
      </c>
      <c r="O81" s="276">
        <f t="shared" ca="1" si="5"/>
        <v>168</v>
      </c>
    </row>
    <row r="82" spans="1:15" ht="40.799999999999997" x14ac:dyDescent="0.7">
      <c r="A82" s="265">
        <v>82</v>
      </c>
      <c r="B82" s="266" t="s">
        <v>12491</v>
      </c>
      <c r="C82" s="267">
        <v>46050</v>
      </c>
      <c r="D82" s="268" t="s">
        <v>39</v>
      </c>
      <c r="E82" s="269" t="s">
        <v>12547</v>
      </c>
      <c r="F82" s="270"/>
      <c r="G82" s="266" t="s">
        <v>5508</v>
      </c>
      <c r="H82" s="280" t="s">
        <v>7640</v>
      </c>
      <c r="I82" s="282" t="s">
        <v>12624</v>
      </c>
      <c r="J82" s="266"/>
      <c r="K82" s="265" t="s">
        <v>1308</v>
      </c>
      <c r="L82" s="274" t="s">
        <v>11545</v>
      </c>
      <c r="M82" s="274" t="s">
        <v>8067</v>
      </c>
      <c r="N82" s="275" t="str">
        <f t="shared" ca="1" si="4"/>
        <v>0 tahun, 5 bulan, 17 hari</v>
      </c>
      <c r="O82" s="276">
        <f t="shared" ca="1" si="5"/>
        <v>168</v>
      </c>
    </row>
    <row r="83" spans="1:15" ht="40.799999999999997" x14ac:dyDescent="0.7">
      <c r="A83" s="265">
        <v>83</v>
      </c>
      <c r="B83" s="266" t="s">
        <v>12492</v>
      </c>
      <c r="C83" s="267">
        <v>46050</v>
      </c>
      <c r="D83" s="268" t="s">
        <v>12548</v>
      </c>
      <c r="E83" s="269" t="s">
        <v>12549</v>
      </c>
      <c r="F83" s="270"/>
      <c r="G83" s="266" t="s">
        <v>5508</v>
      </c>
      <c r="H83" s="280" t="s">
        <v>5989</v>
      </c>
      <c r="I83" s="282" t="s">
        <v>12624</v>
      </c>
      <c r="J83" s="266"/>
      <c r="K83" s="265" t="s">
        <v>1308</v>
      </c>
      <c r="L83" s="274" t="s">
        <v>10515</v>
      </c>
      <c r="M83" s="274" t="s">
        <v>10488</v>
      </c>
      <c r="N83" s="275" t="str">
        <f t="shared" ca="1" si="4"/>
        <v>0 tahun, 5 bulan, 17 hari</v>
      </c>
      <c r="O83" s="276">
        <f t="shared" ca="1" si="5"/>
        <v>168</v>
      </c>
    </row>
    <row r="84" spans="1:15" ht="61.2" x14ac:dyDescent="0.7">
      <c r="A84" s="265">
        <v>84</v>
      </c>
      <c r="B84" s="266" t="s">
        <v>12493</v>
      </c>
      <c r="C84" s="267">
        <v>46050</v>
      </c>
      <c r="D84" s="268" t="s">
        <v>39</v>
      </c>
      <c r="E84" s="269" t="s">
        <v>12550</v>
      </c>
      <c r="F84" s="270"/>
      <c r="G84" s="266" t="s">
        <v>5508</v>
      </c>
      <c r="H84" s="280" t="s">
        <v>5989</v>
      </c>
      <c r="I84" s="272" t="s">
        <v>9844</v>
      </c>
      <c r="J84" s="273"/>
      <c r="K84" s="265" t="s">
        <v>1308</v>
      </c>
      <c r="L84" s="274" t="s">
        <v>10720</v>
      </c>
      <c r="M84" s="271" t="s">
        <v>9788</v>
      </c>
      <c r="N84" s="275" t="str">
        <f t="shared" ca="1" si="4"/>
        <v>0 tahun, 5 bulan, 17 hari</v>
      </c>
      <c r="O84" s="276">
        <f t="shared" ca="1" si="5"/>
        <v>168</v>
      </c>
    </row>
    <row r="85" spans="1:15" ht="61.2" x14ac:dyDescent="0.7">
      <c r="A85" s="265">
        <v>85</v>
      </c>
      <c r="B85" s="266" t="s">
        <v>12494</v>
      </c>
      <c r="C85" s="267">
        <v>46051</v>
      </c>
      <c r="D85" s="268" t="s">
        <v>39</v>
      </c>
      <c r="E85" s="269" t="s">
        <v>12551</v>
      </c>
      <c r="F85" s="270"/>
      <c r="G85" s="266" t="s">
        <v>5508</v>
      </c>
      <c r="H85" s="280" t="s">
        <v>5990</v>
      </c>
      <c r="I85" s="282" t="s">
        <v>12624</v>
      </c>
      <c r="J85" s="266"/>
      <c r="K85" s="265" t="s">
        <v>1308</v>
      </c>
      <c r="L85" s="274" t="s">
        <v>11545</v>
      </c>
      <c r="M85" s="274" t="s">
        <v>5481</v>
      </c>
      <c r="N85" s="275" t="str">
        <f t="shared" ca="1" si="4"/>
        <v>0 tahun, 5 bulan, 16 hari</v>
      </c>
      <c r="O85" s="276">
        <f t="shared" ca="1" si="5"/>
        <v>167</v>
      </c>
    </row>
    <row r="86" spans="1:15" ht="61.2" x14ac:dyDescent="0.7">
      <c r="A86" s="265">
        <v>86</v>
      </c>
      <c r="B86" s="266" t="s">
        <v>12495</v>
      </c>
      <c r="C86" s="267">
        <v>46051</v>
      </c>
      <c r="D86" s="268" t="s">
        <v>39</v>
      </c>
      <c r="E86" s="269" t="s">
        <v>12552</v>
      </c>
      <c r="F86" s="270"/>
      <c r="G86" s="266" t="s">
        <v>5508</v>
      </c>
      <c r="H86" s="280" t="s">
        <v>5990</v>
      </c>
      <c r="I86" s="282" t="s">
        <v>12624</v>
      </c>
      <c r="J86" s="266"/>
      <c r="K86" s="265" t="s">
        <v>1308</v>
      </c>
      <c r="L86" s="274" t="s">
        <v>11545</v>
      </c>
      <c r="M86" s="274" t="s">
        <v>5481</v>
      </c>
      <c r="N86" s="275" t="str">
        <f t="shared" ca="1" si="4"/>
        <v>0 tahun, 5 bulan, 16 hari</v>
      </c>
      <c r="O86" s="276">
        <f t="shared" ca="1" si="5"/>
        <v>167</v>
      </c>
    </row>
    <row r="87" spans="1:15" ht="61.2" x14ac:dyDescent="0.7">
      <c r="A87" s="265">
        <v>87</v>
      </c>
      <c r="B87" s="266" t="s">
        <v>12496</v>
      </c>
      <c r="C87" s="267">
        <v>46051</v>
      </c>
      <c r="D87" s="268" t="s">
        <v>39</v>
      </c>
      <c r="E87" s="269" t="s">
        <v>12553</v>
      </c>
      <c r="F87" s="270"/>
      <c r="G87" s="266" t="s">
        <v>5508</v>
      </c>
      <c r="H87" s="280" t="s">
        <v>5989</v>
      </c>
      <c r="I87" s="272" t="s">
        <v>9844</v>
      </c>
      <c r="J87" s="273"/>
      <c r="K87" s="265" t="s">
        <v>1308</v>
      </c>
      <c r="L87" s="274" t="s">
        <v>10720</v>
      </c>
      <c r="M87" s="271" t="s">
        <v>9788</v>
      </c>
      <c r="N87" s="275" t="str">
        <f t="shared" ca="1" si="4"/>
        <v>0 tahun, 5 bulan, 16 hari</v>
      </c>
      <c r="O87" s="276">
        <f t="shared" ca="1" si="5"/>
        <v>167</v>
      </c>
    </row>
    <row r="88" spans="1:15" ht="40.799999999999997" x14ac:dyDescent="0.7">
      <c r="A88" s="265">
        <v>88</v>
      </c>
      <c r="B88" s="266" t="s">
        <v>12497</v>
      </c>
      <c r="C88" s="267">
        <v>46052</v>
      </c>
      <c r="D88" s="268" t="s">
        <v>39</v>
      </c>
      <c r="E88" s="269" t="s">
        <v>12554</v>
      </c>
      <c r="F88" s="270"/>
      <c r="G88" s="266" t="s">
        <v>5985</v>
      </c>
      <c r="H88" s="280" t="s">
        <v>5985</v>
      </c>
      <c r="I88" s="272" t="s">
        <v>12631</v>
      </c>
      <c r="J88" s="266"/>
      <c r="K88" s="265" t="s">
        <v>1308</v>
      </c>
      <c r="L88" s="274" t="s">
        <v>1072</v>
      </c>
      <c r="M88" s="274" t="s">
        <v>1191</v>
      </c>
      <c r="N88" s="275" t="str">
        <f t="shared" ca="1" si="4"/>
        <v>0 tahun, 5 bulan, 15 hari</v>
      </c>
      <c r="O88" s="276">
        <f t="shared" ca="1" si="5"/>
        <v>166</v>
      </c>
    </row>
    <row r="89" spans="1:15" ht="61.2" x14ac:dyDescent="0.7">
      <c r="A89" s="265">
        <v>89</v>
      </c>
      <c r="B89" s="266" t="s">
        <v>12498</v>
      </c>
      <c r="C89" s="267">
        <v>46052</v>
      </c>
      <c r="D89" s="268" t="s">
        <v>12384</v>
      </c>
      <c r="E89" s="269" t="s">
        <v>12555</v>
      </c>
      <c r="F89" s="270"/>
      <c r="G89" s="266" t="s">
        <v>5508</v>
      </c>
      <c r="H89" s="280" t="s">
        <v>5508</v>
      </c>
      <c r="I89" s="272" t="s">
        <v>12624</v>
      </c>
      <c r="J89" s="266"/>
      <c r="K89" s="265" t="s">
        <v>1308</v>
      </c>
      <c r="L89" s="274" t="s">
        <v>10300</v>
      </c>
      <c r="M89" s="274" t="s">
        <v>1071</v>
      </c>
      <c r="N89" s="275" t="str">
        <f t="shared" ca="1" si="4"/>
        <v>0 tahun, 5 bulan, 15 hari</v>
      </c>
      <c r="O89" s="276">
        <f t="shared" ca="1" si="5"/>
        <v>166</v>
      </c>
    </row>
    <row r="90" spans="1:15" ht="61.2" x14ac:dyDescent="0.7">
      <c r="A90" s="265">
        <v>90</v>
      </c>
      <c r="B90" s="266" t="s">
        <v>12499</v>
      </c>
      <c r="C90" s="267">
        <v>46052</v>
      </c>
      <c r="D90" s="268" t="s">
        <v>39</v>
      </c>
      <c r="E90" s="269" t="s">
        <v>12556</v>
      </c>
      <c r="F90" s="270"/>
      <c r="G90" s="266" t="s">
        <v>5508</v>
      </c>
      <c r="H90" s="280" t="s">
        <v>5989</v>
      </c>
      <c r="I90" s="272" t="s">
        <v>9844</v>
      </c>
      <c r="J90" s="273"/>
      <c r="K90" s="265" t="s">
        <v>1308</v>
      </c>
      <c r="L90" s="274" t="s">
        <v>10720</v>
      </c>
      <c r="M90" s="271" t="s">
        <v>9788</v>
      </c>
      <c r="N90" s="275" t="str">
        <f t="shared" ca="1" si="4"/>
        <v>0 tahun, 5 bulan, 15 hari</v>
      </c>
      <c r="O90" s="276">
        <f t="shared" ca="1" si="5"/>
        <v>166</v>
      </c>
    </row>
    <row r="91" spans="1:15" ht="40.799999999999997" x14ac:dyDescent="0.7">
      <c r="A91" s="265">
        <v>91</v>
      </c>
      <c r="B91" s="266" t="s">
        <v>12500</v>
      </c>
      <c r="C91" s="267">
        <v>46053</v>
      </c>
      <c r="D91" s="268" t="s">
        <v>39</v>
      </c>
      <c r="E91" s="269" t="s">
        <v>12557</v>
      </c>
      <c r="F91" s="270"/>
      <c r="G91" s="266" t="s">
        <v>5508</v>
      </c>
      <c r="H91" s="280" t="s">
        <v>3191</v>
      </c>
      <c r="I91" s="282" t="s">
        <v>12624</v>
      </c>
      <c r="J91" s="266"/>
      <c r="K91" s="265" t="s">
        <v>1308</v>
      </c>
      <c r="L91" s="274" t="s">
        <v>11545</v>
      </c>
      <c r="M91" s="274" t="s">
        <v>11722</v>
      </c>
      <c r="N91" s="275" t="str">
        <f t="shared" ca="1" si="4"/>
        <v>0 tahun, 5 bulan, 14 hari</v>
      </c>
      <c r="O91" s="276">
        <f t="shared" ca="1" si="5"/>
        <v>165</v>
      </c>
    </row>
    <row r="92" spans="1:15" ht="61.2" x14ac:dyDescent="0.7">
      <c r="A92" s="265">
        <v>92</v>
      </c>
      <c r="B92" s="266" t="s">
        <v>12501</v>
      </c>
      <c r="C92" s="267">
        <v>46055</v>
      </c>
      <c r="D92" s="268" t="s">
        <v>39</v>
      </c>
      <c r="E92" s="269" t="s">
        <v>12558</v>
      </c>
      <c r="F92" s="270"/>
      <c r="G92" s="266" t="s">
        <v>5508</v>
      </c>
      <c r="H92" s="280" t="s">
        <v>3200</v>
      </c>
      <c r="I92" s="272" t="s">
        <v>12622</v>
      </c>
      <c r="J92" s="266"/>
      <c r="K92" s="265" t="s">
        <v>1308</v>
      </c>
      <c r="L92" s="274" t="s">
        <v>10661</v>
      </c>
      <c r="M92" s="274" t="s">
        <v>10891</v>
      </c>
      <c r="N92" s="275" t="str">
        <f t="shared" ca="1" si="4"/>
        <v>0 tahun, 5 bulan, 13 hari</v>
      </c>
      <c r="O92" s="276">
        <f t="shared" ca="1" si="5"/>
        <v>163</v>
      </c>
    </row>
    <row r="93" spans="1:15" ht="40.799999999999997" x14ac:dyDescent="0.7">
      <c r="A93" s="265">
        <v>93</v>
      </c>
      <c r="B93" s="266" t="s">
        <v>12502</v>
      </c>
      <c r="C93" s="267">
        <v>46055</v>
      </c>
      <c r="D93" s="268" t="s">
        <v>39</v>
      </c>
      <c r="E93" s="269" t="s">
        <v>12559</v>
      </c>
      <c r="F93" s="270"/>
      <c r="G93" s="266" t="s">
        <v>5508</v>
      </c>
      <c r="H93" s="280" t="s">
        <v>3189</v>
      </c>
      <c r="I93" s="272" t="s">
        <v>12622</v>
      </c>
      <c r="J93" s="266"/>
      <c r="K93" s="265" t="s">
        <v>1308</v>
      </c>
      <c r="L93" s="274" t="s">
        <v>1175</v>
      </c>
      <c r="M93" s="274" t="s">
        <v>1176</v>
      </c>
      <c r="N93" s="275" t="str">
        <f t="shared" ca="1" si="4"/>
        <v>0 tahun, 5 bulan, 13 hari</v>
      </c>
      <c r="O93" s="276">
        <f t="shared" ca="1" si="5"/>
        <v>163</v>
      </c>
    </row>
    <row r="94" spans="1:15" ht="61.2" x14ac:dyDescent="0.7">
      <c r="A94" s="265">
        <v>94</v>
      </c>
      <c r="B94" s="266" t="s">
        <v>12503</v>
      </c>
      <c r="C94" s="267">
        <v>46055</v>
      </c>
      <c r="D94" s="268" t="s">
        <v>39</v>
      </c>
      <c r="E94" s="269" t="s">
        <v>12560</v>
      </c>
      <c r="F94" s="270"/>
      <c r="G94" s="266" t="s">
        <v>5508</v>
      </c>
      <c r="H94" s="280" t="s">
        <v>5989</v>
      </c>
      <c r="I94" s="272" t="s">
        <v>9844</v>
      </c>
      <c r="J94" s="273"/>
      <c r="K94" s="265" t="s">
        <v>1308</v>
      </c>
      <c r="L94" s="274" t="s">
        <v>10720</v>
      </c>
      <c r="M94" s="271" t="s">
        <v>9788</v>
      </c>
      <c r="N94" s="275" t="str">
        <f t="shared" ca="1" si="4"/>
        <v>0 tahun, 5 bulan, 13 hari</v>
      </c>
      <c r="O94" s="276">
        <f t="shared" ca="1" si="5"/>
        <v>163</v>
      </c>
    </row>
    <row r="95" spans="1:15" ht="40.799999999999997" x14ac:dyDescent="0.7">
      <c r="A95" s="265">
        <v>95</v>
      </c>
      <c r="B95" s="266" t="s">
        <v>12504</v>
      </c>
      <c r="C95" s="267">
        <v>46056</v>
      </c>
      <c r="D95" s="268" t="s">
        <v>12561</v>
      </c>
      <c r="E95" s="269" t="s">
        <v>12562</v>
      </c>
      <c r="F95" s="270"/>
      <c r="G95" s="266" t="s">
        <v>5508</v>
      </c>
      <c r="H95" s="280" t="s">
        <v>5989</v>
      </c>
      <c r="I95" s="282" t="s">
        <v>12624</v>
      </c>
      <c r="J95" s="266"/>
      <c r="K95" s="265" t="s">
        <v>1308</v>
      </c>
      <c r="L95" s="274" t="s">
        <v>10515</v>
      </c>
      <c r="M95" s="274" t="s">
        <v>10488</v>
      </c>
      <c r="N95" s="275" t="str">
        <f t="shared" ca="1" si="4"/>
        <v>0 tahun, 5 bulan, 12 hari</v>
      </c>
      <c r="O95" s="276">
        <f t="shared" ca="1" si="5"/>
        <v>162</v>
      </c>
    </row>
    <row r="96" spans="1:15" x14ac:dyDescent="0.7">
      <c r="A96" s="265">
        <v>96</v>
      </c>
      <c r="B96" s="266" t="s">
        <v>12505</v>
      </c>
      <c r="C96" s="267">
        <v>46056</v>
      </c>
      <c r="D96" s="268" t="s">
        <v>39</v>
      </c>
      <c r="E96" s="269" t="s">
        <v>12563</v>
      </c>
      <c r="F96" s="270"/>
      <c r="G96" s="266" t="s">
        <v>5508</v>
      </c>
      <c r="H96" s="280" t="s">
        <v>3191</v>
      </c>
      <c r="I96" s="282" t="s">
        <v>12624</v>
      </c>
      <c r="J96" s="266"/>
      <c r="K96" s="265" t="s">
        <v>1308</v>
      </c>
      <c r="L96" s="274" t="s">
        <v>11545</v>
      </c>
      <c r="M96" s="274" t="s">
        <v>11722</v>
      </c>
      <c r="N96" s="275" t="str">
        <f t="shared" ca="1" si="4"/>
        <v>0 tahun, 5 bulan, 12 hari</v>
      </c>
      <c r="O96" s="276">
        <f t="shared" ca="1" si="5"/>
        <v>162</v>
      </c>
    </row>
    <row r="97" spans="1:15" ht="40.799999999999997" x14ac:dyDescent="0.7">
      <c r="A97" s="265">
        <v>97</v>
      </c>
      <c r="B97" s="266" t="s">
        <v>12506</v>
      </c>
      <c r="C97" s="267">
        <v>46056</v>
      </c>
      <c r="D97" s="268" t="s">
        <v>39</v>
      </c>
      <c r="E97" s="269" t="s">
        <v>12564</v>
      </c>
      <c r="F97" s="270"/>
      <c r="G97" s="266" t="s">
        <v>1079</v>
      </c>
      <c r="H97" s="280" t="s">
        <v>7756</v>
      </c>
      <c r="I97" s="282" t="s">
        <v>12613</v>
      </c>
      <c r="J97" s="266"/>
      <c r="K97" s="265" t="s">
        <v>1308</v>
      </c>
      <c r="L97" s="274" t="s">
        <v>1168</v>
      </c>
      <c r="M97" s="274" t="s">
        <v>4425</v>
      </c>
      <c r="N97" s="275" t="str">
        <f t="shared" ca="1" si="4"/>
        <v>0 tahun, 5 bulan, 12 hari</v>
      </c>
      <c r="O97" s="276">
        <f t="shared" ca="1" si="5"/>
        <v>162</v>
      </c>
    </row>
    <row r="98" spans="1:15" ht="40.799999999999997" x14ac:dyDescent="0.7">
      <c r="A98" s="265">
        <v>98</v>
      </c>
      <c r="B98" s="266" t="s">
        <v>12507</v>
      </c>
      <c r="C98" s="267">
        <v>46056</v>
      </c>
      <c r="D98" s="268" t="s">
        <v>39</v>
      </c>
      <c r="E98" s="269" t="s">
        <v>12565</v>
      </c>
      <c r="F98" s="270"/>
      <c r="G98" s="266" t="s">
        <v>5508</v>
      </c>
      <c r="H98" s="280" t="s">
        <v>5990</v>
      </c>
      <c r="I98" s="272" t="s">
        <v>12624</v>
      </c>
      <c r="J98" s="266"/>
      <c r="K98" s="265" t="s">
        <v>1308</v>
      </c>
      <c r="L98" s="274" t="s">
        <v>11545</v>
      </c>
      <c r="M98" s="274" t="s">
        <v>5481</v>
      </c>
      <c r="N98" s="275" t="str">
        <f t="shared" ca="1" si="4"/>
        <v>0 tahun, 5 bulan, 12 hari</v>
      </c>
      <c r="O98" s="276">
        <f t="shared" ca="1" si="5"/>
        <v>162</v>
      </c>
    </row>
    <row r="99" spans="1:15" ht="61.2" x14ac:dyDescent="0.7">
      <c r="A99" s="265">
        <v>99</v>
      </c>
      <c r="B99" s="266" t="s">
        <v>12508</v>
      </c>
      <c r="C99" s="267">
        <v>46056</v>
      </c>
      <c r="D99" s="268" t="s">
        <v>39</v>
      </c>
      <c r="E99" s="269" t="s">
        <v>12566</v>
      </c>
      <c r="F99" s="270"/>
      <c r="G99" s="266" t="s">
        <v>5508</v>
      </c>
      <c r="H99" s="280" t="s">
        <v>5989</v>
      </c>
      <c r="I99" s="272" t="s">
        <v>9844</v>
      </c>
      <c r="J99" s="273"/>
      <c r="K99" s="265" t="s">
        <v>1308</v>
      </c>
      <c r="L99" s="274" t="s">
        <v>10720</v>
      </c>
      <c r="M99" s="271" t="s">
        <v>9788</v>
      </c>
      <c r="N99" s="275" t="str">
        <f t="shared" ca="1" si="4"/>
        <v>0 tahun, 5 bulan, 12 hari</v>
      </c>
      <c r="O99" s="276">
        <f t="shared" ca="1" si="5"/>
        <v>162</v>
      </c>
    </row>
    <row r="100" spans="1:15" ht="61.2" x14ac:dyDescent="0.7">
      <c r="A100" s="265">
        <v>100</v>
      </c>
      <c r="B100" s="266" t="s">
        <v>12509</v>
      </c>
      <c r="C100" s="267">
        <v>46056</v>
      </c>
      <c r="D100" s="268" t="s">
        <v>39</v>
      </c>
      <c r="E100" s="269" t="s">
        <v>12567</v>
      </c>
      <c r="F100" s="270"/>
      <c r="G100" s="266" t="s">
        <v>5508</v>
      </c>
      <c r="H100" s="280" t="s">
        <v>3199</v>
      </c>
      <c r="I100" s="272" t="s">
        <v>1088</v>
      </c>
      <c r="J100" s="266"/>
      <c r="K100" s="265" t="s">
        <v>1308</v>
      </c>
      <c r="L100" s="274" t="s">
        <v>1088</v>
      </c>
      <c r="M100" s="274" t="s">
        <v>1089</v>
      </c>
      <c r="N100" s="275" t="str">
        <f t="shared" ca="1" si="4"/>
        <v>0 tahun, 5 bulan, 12 hari</v>
      </c>
      <c r="O100" s="276">
        <f t="shared" ca="1" si="5"/>
        <v>162</v>
      </c>
    </row>
    <row r="101" spans="1:15" ht="40.799999999999997" x14ac:dyDescent="0.7">
      <c r="A101" s="265">
        <v>101</v>
      </c>
      <c r="B101" s="266" t="s">
        <v>12510</v>
      </c>
      <c r="C101" s="267">
        <v>46057</v>
      </c>
      <c r="D101" s="268" t="s">
        <v>39</v>
      </c>
      <c r="E101" s="269" t="s">
        <v>12568</v>
      </c>
      <c r="F101" s="270"/>
      <c r="G101" s="266" t="s">
        <v>5508</v>
      </c>
      <c r="H101" s="280" t="s">
        <v>5989</v>
      </c>
      <c r="I101" s="272" t="s">
        <v>9844</v>
      </c>
      <c r="J101" s="266"/>
      <c r="K101" s="265" t="s">
        <v>1308</v>
      </c>
      <c r="L101" s="274" t="s">
        <v>10720</v>
      </c>
      <c r="M101" s="271" t="s">
        <v>9788</v>
      </c>
      <c r="N101" s="275" t="str">
        <f t="shared" ca="1" si="4"/>
        <v>0 tahun, 5 bulan, 11 hari</v>
      </c>
      <c r="O101" s="276">
        <f t="shared" ca="1" si="5"/>
        <v>161</v>
      </c>
    </row>
    <row r="102" spans="1:15" ht="40.799999999999997" x14ac:dyDescent="0.7">
      <c r="A102" s="265">
        <v>102</v>
      </c>
      <c r="B102" s="266" t="s">
        <v>12511</v>
      </c>
      <c r="C102" s="267">
        <v>46057</v>
      </c>
      <c r="D102" s="268" t="s">
        <v>39</v>
      </c>
      <c r="E102" s="269" t="s">
        <v>12569</v>
      </c>
      <c r="F102" s="270"/>
      <c r="G102" s="266" t="s">
        <v>5508</v>
      </c>
      <c r="H102" s="280" t="s">
        <v>5989</v>
      </c>
      <c r="I102" s="272" t="s">
        <v>9844</v>
      </c>
      <c r="J102" s="273"/>
      <c r="K102" s="265" t="s">
        <v>1308</v>
      </c>
      <c r="L102" s="274" t="s">
        <v>10720</v>
      </c>
      <c r="M102" s="271" t="s">
        <v>9788</v>
      </c>
      <c r="N102" s="275" t="str">
        <f t="shared" ca="1" si="4"/>
        <v>0 tahun, 5 bulan, 11 hari</v>
      </c>
      <c r="O102" s="276">
        <f t="shared" ca="1" si="5"/>
        <v>161</v>
      </c>
    </row>
    <row r="103" spans="1:15" ht="61.2" x14ac:dyDescent="0.7">
      <c r="A103" s="265">
        <v>103</v>
      </c>
      <c r="B103" s="266" t="s">
        <v>12512</v>
      </c>
      <c r="C103" s="267">
        <v>46057</v>
      </c>
      <c r="D103" s="268" t="s">
        <v>39</v>
      </c>
      <c r="E103" s="269" t="s">
        <v>12570</v>
      </c>
      <c r="F103" s="270"/>
      <c r="G103" s="266" t="s">
        <v>5508</v>
      </c>
      <c r="H103" s="280" t="s">
        <v>5989</v>
      </c>
      <c r="I103" s="282" t="s">
        <v>12613</v>
      </c>
      <c r="J103" s="266"/>
      <c r="K103" s="265" t="s">
        <v>1308</v>
      </c>
      <c r="L103" s="274" t="s">
        <v>10515</v>
      </c>
      <c r="M103" s="274" t="s">
        <v>10488</v>
      </c>
      <c r="N103" s="275" t="str">
        <f t="shared" ca="1" si="4"/>
        <v>0 tahun, 5 bulan, 11 hari</v>
      </c>
      <c r="O103" s="276">
        <f t="shared" ca="1" si="5"/>
        <v>161</v>
      </c>
    </row>
    <row r="104" spans="1:15" ht="40.799999999999997" x14ac:dyDescent="0.7">
      <c r="A104" s="265">
        <v>104</v>
      </c>
      <c r="B104" s="266" t="s">
        <v>12513</v>
      </c>
      <c r="C104" s="267">
        <v>46057</v>
      </c>
      <c r="D104" s="268" t="s">
        <v>6928</v>
      </c>
      <c r="E104" s="269" t="s">
        <v>12571</v>
      </c>
      <c r="F104" s="270"/>
      <c r="G104" s="266" t="s">
        <v>5508</v>
      </c>
      <c r="H104" s="280" t="s">
        <v>5989</v>
      </c>
      <c r="I104" s="272" t="s">
        <v>12624</v>
      </c>
      <c r="J104" s="266"/>
      <c r="K104" s="265" t="s">
        <v>1308</v>
      </c>
      <c r="L104" s="274" t="s">
        <v>11545</v>
      </c>
      <c r="M104" s="274" t="s">
        <v>3230</v>
      </c>
      <c r="N104" s="275" t="str">
        <f t="shared" ca="1" si="4"/>
        <v>0 tahun, 5 bulan, 11 hari</v>
      </c>
      <c r="O104" s="276">
        <f t="shared" ca="1" si="5"/>
        <v>161</v>
      </c>
    </row>
    <row r="105" spans="1:15" x14ac:dyDescent="0.7">
      <c r="A105" s="265">
        <v>105</v>
      </c>
      <c r="B105" s="266" t="s">
        <v>12514</v>
      </c>
      <c r="C105" s="267">
        <v>46057</v>
      </c>
      <c r="D105" s="268" t="s">
        <v>39</v>
      </c>
      <c r="E105" s="269" t="s">
        <v>12572</v>
      </c>
      <c r="F105" s="270"/>
      <c r="G105" s="266" t="s">
        <v>5508</v>
      </c>
      <c r="H105" s="280" t="s">
        <v>5990</v>
      </c>
      <c r="I105" s="272" t="s">
        <v>12624</v>
      </c>
      <c r="J105" s="266"/>
      <c r="K105" s="274" t="s">
        <v>1184</v>
      </c>
      <c r="L105" s="274" t="s">
        <v>11545</v>
      </c>
      <c r="M105" s="274" t="s">
        <v>5481</v>
      </c>
      <c r="N105" s="275" t="str">
        <f t="shared" ca="1" si="4"/>
        <v>0 tahun, 5 bulan, 11 hari</v>
      </c>
      <c r="O105" s="276">
        <f t="shared" ca="1" si="5"/>
        <v>161</v>
      </c>
    </row>
    <row r="106" spans="1:15" ht="40.799999999999997" x14ac:dyDescent="0.7">
      <c r="A106" s="265">
        <v>106</v>
      </c>
      <c r="B106" s="266" t="s">
        <v>12515</v>
      </c>
      <c r="C106" s="267">
        <v>46057</v>
      </c>
      <c r="D106" s="268" t="s">
        <v>39</v>
      </c>
      <c r="E106" s="269" t="s">
        <v>12573</v>
      </c>
      <c r="F106" s="270"/>
      <c r="G106" s="266" t="s">
        <v>5508</v>
      </c>
      <c r="H106" s="280" t="s">
        <v>5990</v>
      </c>
      <c r="I106" s="282" t="s">
        <v>12624</v>
      </c>
      <c r="J106" s="266"/>
      <c r="K106" s="265" t="s">
        <v>1308</v>
      </c>
      <c r="L106" s="274" t="s">
        <v>11545</v>
      </c>
      <c r="M106" s="274" t="s">
        <v>5481</v>
      </c>
      <c r="N106" s="275" t="str">
        <f t="shared" ca="1" si="4"/>
        <v>0 tahun, 5 bulan, 11 hari</v>
      </c>
      <c r="O106" s="276">
        <f t="shared" ca="1" si="5"/>
        <v>161</v>
      </c>
    </row>
    <row r="107" spans="1:15" x14ac:dyDescent="0.7">
      <c r="A107" s="265">
        <v>107</v>
      </c>
      <c r="B107" s="266" t="s">
        <v>12516</v>
      </c>
      <c r="C107" s="267">
        <v>46057</v>
      </c>
      <c r="D107" s="268" t="s">
        <v>39</v>
      </c>
      <c r="E107" s="269" t="s">
        <v>12574</v>
      </c>
      <c r="F107" s="270"/>
      <c r="G107" s="266" t="s">
        <v>5508</v>
      </c>
      <c r="H107" s="280" t="s">
        <v>3189</v>
      </c>
      <c r="I107" s="272" t="s">
        <v>12622</v>
      </c>
      <c r="J107" s="266"/>
      <c r="K107" s="265" t="s">
        <v>1308</v>
      </c>
      <c r="L107" s="274" t="s">
        <v>1080</v>
      </c>
      <c r="M107" s="274" t="s">
        <v>8269</v>
      </c>
      <c r="N107" s="275" t="str">
        <f t="shared" ca="1" si="4"/>
        <v>0 tahun, 5 bulan, 11 hari</v>
      </c>
      <c r="O107" s="276">
        <f t="shared" ca="1" si="5"/>
        <v>161</v>
      </c>
    </row>
    <row r="108" spans="1:15" x14ac:dyDescent="0.7">
      <c r="A108" s="265">
        <v>108</v>
      </c>
      <c r="B108" s="266" t="s">
        <v>12517</v>
      </c>
      <c r="C108" s="267">
        <v>46057</v>
      </c>
      <c r="D108" s="268" t="s">
        <v>39</v>
      </c>
      <c r="E108" s="269" t="s">
        <v>12575</v>
      </c>
      <c r="F108" s="270"/>
      <c r="G108" s="266" t="s">
        <v>5985</v>
      </c>
      <c r="H108" s="280" t="s">
        <v>5985</v>
      </c>
      <c r="I108" s="272" t="s">
        <v>12631</v>
      </c>
      <c r="J108" s="266"/>
      <c r="K108" s="265" t="s">
        <v>1184</v>
      </c>
      <c r="L108" s="274" t="s">
        <v>1080</v>
      </c>
      <c r="M108" s="274" t="s">
        <v>8269</v>
      </c>
      <c r="N108" s="275" t="str">
        <f t="shared" ca="1" si="4"/>
        <v>0 tahun, 5 bulan, 11 hari</v>
      </c>
      <c r="O108" s="276">
        <f t="shared" ca="1" si="5"/>
        <v>161</v>
      </c>
    </row>
    <row r="109" spans="1:15" x14ac:dyDescent="0.7">
      <c r="A109" s="265">
        <v>109</v>
      </c>
      <c r="B109" s="266" t="s">
        <v>12518</v>
      </c>
      <c r="C109" s="267">
        <v>46057</v>
      </c>
      <c r="D109" s="268" t="s">
        <v>39</v>
      </c>
      <c r="E109" s="269" t="s">
        <v>12576</v>
      </c>
      <c r="F109" s="270"/>
      <c r="G109" s="266" t="s">
        <v>5985</v>
      </c>
      <c r="H109" s="280" t="s">
        <v>5985</v>
      </c>
      <c r="I109" s="272" t="s">
        <v>12631</v>
      </c>
      <c r="J109" s="266"/>
      <c r="K109" s="265" t="s">
        <v>1184</v>
      </c>
      <c r="L109" s="274" t="s">
        <v>1080</v>
      </c>
      <c r="M109" s="274" t="s">
        <v>8269</v>
      </c>
      <c r="N109" s="275" t="str">
        <f t="shared" ca="1" si="4"/>
        <v>0 tahun, 5 bulan, 11 hari</v>
      </c>
      <c r="O109" s="276">
        <f t="shared" ca="1" si="5"/>
        <v>161</v>
      </c>
    </row>
    <row r="110" spans="1:15" x14ac:dyDescent="0.7">
      <c r="A110" s="265">
        <v>110</v>
      </c>
      <c r="B110" s="266" t="s">
        <v>12519</v>
      </c>
      <c r="C110" s="267">
        <v>46057</v>
      </c>
      <c r="D110" s="268" t="s">
        <v>39</v>
      </c>
      <c r="E110" s="269" t="s">
        <v>12577</v>
      </c>
      <c r="F110" s="270"/>
      <c r="G110" s="266" t="s">
        <v>5508</v>
      </c>
      <c r="H110" s="280" t="s">
        <v>3191</v>
      </c>
      <c r="I110" s="282" t="s">
        <v>12624</v>
      </c>
      <c r="J110" s="266"/>
      <c r="K110" s="265" t="s">
        <v>1308</v>
      </c>
      <c r="L110" s="274" t="s">
        <v>11545</v>
      </c>
      <c r="M110" s="274" t="s">
        <v>11722</v>
      </c>
      <c r="N110" s="275" t="str">
        <f t="shared" ca="1" si="4"/>
        <v>0 tahun, 5 bulan, 11 hari</v>
      </c>
      <c r="O110" s="276">
        <f t="shared" ca="1" si="5"/>
        <v>161</v>
      </c>
    </row>
    <row r="111" spans="1:15" ht="61.2" x14ac:dyDescent="0.7">
      <c r="A111" s="265">
        <v>111</v>
      </c>
      <c r="B111" s="266" t="s">
        <v>12520</v>
      </c>
      <c r="C111" s="267">
        <v>46057</v>
      </c>
      <c r="D111" s="268" t="s">
        <v>39</v>
      </c>
      <c r="E111" s="269" t="s">
        <v>12578</v>
      </c>
      <c r="F111" s="270"/>
      <c r="G111" s="266" t="s">
        <v>5508</v>
      </c>
      <c r="H111" s="280" t="s">
        <v>5989</v>
      </c>
      <c r="I111" s="272" t="s">
        <v>9844</v>
      </c>
      <c r="J111" s="273"/>
      <c r="K111" s="265" t="s">
        <v>1308</v>
      </c>
      <c r="L111" s="274" t="s">
        <v>10720</v>
      </c>
      <c r="M111" s="271" t="s">
        <v>9788</v>
      </c>
      <c r="N111" s="275" t="str">
        <f t="shared" ca="1" si="4"/>
        <v>0 tahun, 5 bulan, 11 hari</v>
      </c>
      <c r="O111" s="276">
        <f t="shared" ca="1" si="5"/>
        <v>161</v>
      </c>
    </row>
    <row r="112" spans="1:15" ht="40.799999999999997" x14ac:dyDescent="0.7">
      <c r="A112" s="265">
        <v>112</v>
      </c>
      <c r="B112" s="266" t="s">
        <v>12521</v>
      </c>
      <c r="C112" s="267">
        <v>46057</v>
      </c>
      <c r="D112" s="268" t="s">
        <v>12579</v>
      </c>
      <c r="E112" s="269" t="s">
        <v>12580</v>
      </c>
      <c r="F112" s="270"/>
      <c r="G112" s="266" t="s">
        <v>5508</v>
      </c>
      <c r="H112" s="280" t="s">
        <v>5989</v>
      </c>
      <c r="I112" s="272" t="s">
        <v>12624</v>
      </c>
      <c r="J112" s="266"/>
      <c r="K112" s="265" t="s">
        <v>1308</v>
      </c>
      <c r="L112" s="274" t="s">
        <v>10515</v>
      </c>
      <c r="M112" s="274" t="s">
        <v>10488</v>
      </c>
      <c r="N112" s="275" t="str">
        <f t="shared" ca="1" si="4"/>
        <v>0 tahun, 5 bulan, 11 hari</v>
      </c>
      <c r="O112" s="276">
        <f t="shared" ca="1" si="5"/>
        <v>161</v>
      </c>
    </row>
    <row r="113" spans="1:15" ht="40.799999999999997" x14ac:dyDescent="0.7">
      <c r="A113" s="265">
        <v>113</v>
      </c>
      <c r="B113" s="266" t="s">
        <v>12522</v>
      </c>
      <c r="C113" s="267">
        <v>46057</v>
      </c>
      <c r="D113" s="268" t="s">
        <v>39</v>
      </c>
      <c r="E113" s="269" t="s">
        <v>12581</v>
      </c>
      <c r="F113" s="270"/>
      <c r="G113" s="266" t="s">
        <v>5508</v>
      </c>
      <c r="H113" s="280" t="s">
        <v>5989</v>
      </c>
      <c r="I113" s="299" t="s">
        <v>12624</v>
      </c>
      <c r="J113" s="266"/>
      <c r="K113" s="265" t="s">
        <v>1308</v>
      </c>
      <c r="L113" s="274" t="s">
        <v>10515</v>
      </c>
      <c r="M113" s="274" t="s">
        <v>10488</v>
      </c>
      <c r="N113" s="275" t="str">
        <f t="shared" ca="1" si="4"/>
        <v>0 tahun, 5 bulan, 11 hari</v>
      </c>
      <c r="O113" s="276">
        <f t="shared" ca="1" si="5"/>
        <v>161</v>
      </c>
    </row>
    <row r="114" spans="1:15" ht="40.799999999999997" x14ac:dyDescent="0.7">
      <c r="A114" s="265">
        <v>114</v>
      </c>
      <c r="B114" s="266" t="s">
        <v>12523</v>
      </c>
      <c r="C114" s="267">
        <v>46058</v>
      </c>
      <c r="D114" s="268" t="s">
        <v>39</v>
      </c>
      <c r="E114" s="269" t="s">
        <v>12582</v>
      </c>
      <c r="F114" s="270"/>
      <c r="G114" s="266" t="s">
        <v>5508</v>
      </c>
      <c r="H114" s="280" t="s">
        <v>5990</v>
      </c>
      <c r="I114" s="282" t="s">
        <v>12624</v>
      </c>
      <c r="J114" s="266"/>
      <c r="K114" s="265" t="s">
        <v>1308</v>
      </c>
      <c r="L114" s="274" t="s">
        <v>11545</v>
      </c>
      <c r="M114" s="274" t="s">
        <v>5481</v>
      </c>
      <c r="N114" s="275" t="str">
        <f t="shared" ca="1" si="4"/>
        <v>0 tahun, 5 bulan, 10 hari</v>
      </c>
      <c r="O114" s="276">
        <f t="shared" ca="1" si="5"/>
        <v>160</v>
      </c>
    </row>
    <row r="115" spans="1:15" ht="61.2" x14ac:dyDescent="0.7">
      <c r="A115" s="265">
        <v>115</v>
      </c>
      <c r="B115" s="266" t="s">
        <v>12524</v>
      </c>
      <c r="C115" s="267">
        <v>46058</v>
      </c>
      <c r="D115" s="268" t="s">
        <v>39</v>
      </c>
      <c r="E115" s="269" t="s">
        <v>12583</v>
      </c>
      <c r="F115" s="270"/>
      <c r="G115" s="266" t="s">
        <v>5508</v>
      </c>
      <c r="H115" s="280" t="s">
        <v>5989</v>
      </c>
      <c r="I115" s="272" t="s">
        <v>9844</v>
      </c>
      <c r="J115" s="273"/>
      <c r="K115" s="265" t="s">
        <v>1308</v>
      </c>
      <c r="L115" s="274" t="s">
        <v>10720</v>
      </c>
      <c r="M115" s="271" t="s">
        <v>9788</v>
      </c>
      <c r="N115" s="275" t="str">
        <f t="shared" ca="1" si="4"/>
        <v>0 tahun, 5 bulan, 10 hari</v>
      </c>
      <c r="O115" s="276">
        <f t="shared" ca="1" si="5"/>
        <v>160</v>
      </c>
    </row>
    <row r="116" spans="1:15" ht="58.95" customHeight="1" x14ac:dyDescent="0.7">
      <c r="A116" s="265">
        <v>116</v>
      </c>
      <c r="B116" s="266" t="s">
        <v>12525</v>
      </c>
      <c r="C116" s="267">
        <v>46059</v>
      </c>
      <c r="D116" s="268" t="s">
        <v>39</v>
      </c>
      <c r="E116" s="269" t="s">
        <v>12584</v>
      </c>
      <c r="F116" s="270"/>
      <c r="G116" s="266" t="s">
        <v>5508</v>
      </c>
      <c r="H116" s="280" t="s">
        <v>3191</v>
      </c>
      <c r="I116" s="282" t="s">
        <v>12624</v>
      </c>
      <c r="J116" s="266"/>
      <c r="K116" s="265" t="s">
        <v>1308</v>
      </c>
      <c r="L116" s="274" t="s">
        <v>11545</v>
      </c>
      <c r="M116" s="274" t="s">
        <v>11722</v>
      </c>
      <c r="N116" s="275" t="str">
        <f t="shared" ca="1" si="4"/>
        <v>0 tahun, 5 bulan, 9 hari</v>
      </c>
      <c r="O116" s="276">
        <f t="shared" ca="1" si="5"/>
        <v>159</v>
      </c>
    </row>
    <row r="117" spans="1:15" ht="40.799999999999997" x14ac:dyDescent="0.7">
      <c r="A117" s="265">
        <v>117</v>
      </c>
      <c r="B117" s="266" t="s">
        <v>12526</v>
      </c>
      <c r="C117" s="267">
        <v>46059</v>
      </c>
      <c r="D117" s="268" t="s">
        <v>12585</v>
      </c>
      <c r="E117" s="269" t="s">
        <v>9330</v>
      </c>
      <c r="F117" s="270"/>
      <c r="G117" s="266" t="s">
        <v>5985</v>
      </c>
      <c r="H117" s="280" t="s">
        <v>5985</v>
      </c>
      <c r="I117" s="272" t="s">
        <v>12631</v>
      </c>
      <c r="J117" s="266"/>
      <c r="K117" s="265" t="s">
        <v>1308</v>
      </c>
      <c r="L117" s="274" t="s">
        <v>1072</v>
      </c>
      <c r="M117" s="274" t="s">
        <v>12252</v>
      </c>
      <c r="N117" s="275" t="str">
        <f t="shared" ca="1" si="4"/>
        <v>0 tahun, 5 bulan, 9 hari</v>
      </c>
      <c r="O117" s="276">
        <f t="shared" ca="1" si="5"/>
        <v>159</v>
      </c>
    </row>
    <row r="118" spans="1:15" ht="40.799999999999997" x14ac:dyDescent="0.7">
      <c r="A118" s="265">
        <v>118</v>
      </c>
      <c r="B118" s="266" t="s">
        <v>12527</v>
      </c>
      <c r="C118" s="267">
        <v>46059</v>
      </c>
      <c r="D118" s="268" t="s">
        <v>39</v>
      </c>
      <c r="E118" s="269" t="s">
        <v>12586</v>
      </c>
      <c r="F118" s="270"/>
      <c r="G118" s="266" t="s">
        <v>5508</v>
      </c>
      <c r="H118" s="280" t="s">
        <v>7640</v>
      </c>
      <c r="I118" s="282" t="s">
        <v>12624</v>
      </c>
      <c r="J118" s="266"/>
      <c r="K118" s="265" t="s">
        <v>1308</v>
      </c>
      <c r="L118" s="274" t="s">
        <v>10515</v>
      </c>
      <c r="M118" s="274" t="s">
        <v>10488</v>
      </c>
      <c r="N118" s="275" t="str">
        <f t="shared" ca="1" si="4"/>
        <v>0 tahun, 5 bulan, 9 hari</v>
      </c>
      <c r="O118" s="276">
        <f t="shared" ca="1" si="5"/>
        <v>159</v>
      </c>
    </row>
    <row r="119" spans="1:15" ht="61.2" x14ac:dyDescent="0.7">
      <c r="A119" s="265">
        <v>119</v>
      </c>
      <c r="B119" s="266" t="s">
        <v>12528</v>
      </c>
      <c r="C119" s="267">
        <v>46059</v>
      </c>
      <c r="D119" s="268" t="s">
        <v>39</v>
      </c>
      <c r="E119" s="269" t="s">
        <v>12587</v>
      </c>
      <c r="F119" s="270"/>
      <c r="G119" s="266" t="s">
        <v>5508</v>
      </c>
      <c r="H119" s="280" t="s">
        <v>5989</v>
      </c>
      <c r="I119" s="272" t="s">
        <v>9844</v>
      </c>
      <c r="J119" s="273"/>
      <c r="K119" s="265" t="s">
        <v>1308</v>
      </c>
      <c r="L119" s="274" t="s">
        <v>10720</v>
      </c>
      <c r="M119" s="271" t="s">
        <v>9788</v>
      </c>
      <c r="N119" s="275" t="str">
        <f t="shared" ca="1" si="4"/>
        <v>0 tahun, 5 bulan, 9 hari</v>
      </c>
      <c r="O119" s="276">
        <f t="shared" ca="1" si="5"/>
        <v>159</v>
      </c>
    </row>
    <row r="120" spans="1:15" ht="40.799999999999997" x14ac:dyDescent="0.7">
      <c r="A120" s="265">
        <v>120</v>
      </c>
      <c r="B120" s="266" t="s">
        <v>12529</v>
      </c>
      <c r="C120" s="267">
        <v>46059</v>
      </c>
      <c r="D120" s="268" t="s">
        <v>12588</v>
      </c>
      <c r="E120" s="269" t="s">
        <v>12589</v>
      </c>
      <c r="F120" s="270"/>
      <c r="G120" s="266" t="s">
        <v>5508</v>
      </c>
      <c r="H120" s="280" t="s">
        <v>5989</v>
      </c>
      <c r="I120" s="272" t="s">
        <v>12614</v>
      </c>
      <c r="J120" s="273"/>
      <c r="K120" s="265" t="s">
        <v>1308</v>
      </c>
      <c r="L120" s="274" t="s">
        <v>1170</v>
      </c>
      <c r="M120" s="274" t="s">
        <v>13462</v>
      </c>
      <c r="N120" s="275" t="str">
        <f t="shared" ca="1" si="4"/>
        <v>0 tahun, 5 bulan, 9 hari</v>
      </c>
      <c r="O120" s="276">
        <f t="shared" ca="1" si="5"/>
        <v>159</v>
      </c>
    </row>
    <row r="121" spans="1:15" x14ac:dyDescent="0.7">
      <c r="A121" s="265">
        <v>121</v>
      </c>
      <c r="B121" s="266" t="s">
        <v>12530</v>
      </c>
      <c r="C121" s="267">
        <v>46059</v>
      </c>
      <c r="D121" s="268" t="s">
        <v>39</v>
      </c>
      <c r="E121" s="269" t="s">
        <v>12590</v>
      </c>
      <c r="F121" s="270"/>
      <c r="G121" s="266" t="s">
        <v>1079</v>
      </c>
      <c r="H121" s="280" t="s">
        <v>3199</v>
      </c>
      <c r="I121" s="272" t="s">
        <v>12618</v>
      </c>
      <c r="J121" s="266"/>
      <c r="K121" s="265" t="s">
        <v>1308</v>
      </c>
      <c r="L121" s="274" t="s">
        <v>1079</v>
      </c>
      <c r="M121" s="274" t="s">
        <v>2490</v>
      </c>
      <c r="N121" s="275" t="str">
        <f t="shared" ca="1" si="4"/>
        <v>0 tahun, 5 bulan, 9 hari</v>
      </c>
      <c r="O121" s="276">
        <f t="shared" ca="1" si="5"/>
        <v>159</v>
      </c>
    </row>
    <row r="122" spans="1:15" x14ac:dyDescent="0.7">
      <c r="A122" s="265">
        <v>122</v>
      </c>
      <c r="B122" s="266" t="s">
        <v>12531</v>
      </c>
      <c r="C122" s="267">
        <v>46059</v>
      </c>
      <c r="D122" s="268" t="s">
        <v>39</v>
      </c>
      <c r="E122" s="269" t="s">
        <v>12591</v>
      </c>
      <c r="F122" s="270"/>
      <c r="G122" s="266" t="s">
        <v>5508</v>
      </c>
      <c r="H122" s="280" t="s">
        <v>5989</v>
      </c>
      <c r="I122" s="272" t="s">
        <v>9844</v>
      </c>
      <c r="J122" s="273"/>
      <c r="K122" s="265" t="s">
        <v>1308</v>
      </c>
      <c r="L122" s="274" t="s">
        <v>10720</v>
      </c>
      <c r="M122" s="271" t="s">
        <v>9788</v>
      </c>
      <c r="N122" s="275" t="str">
        <f t="shared" ca="1" si="4"/>
        <v>0 tahun, 5 bulan, 9 hari</v>
      </c>
      <c r="O122" s="276">
        <f t="shared" ca="1" si="5"/>
        <v>159</v>
      </c>
    </row>
    <row r="123" spans="1:15" x14ac:dyDescent="0.7">
      <c r="A123" s="265">
        <v>123</v>
      </c>
      <c r="B123" s="266" t="s">
        <v>12532</v>
      </c>
      <c r="C123" s="267">
        <v>46062</v>
      </c>
      <c r="D123" s="268" t="s">
        <v>39</v>
      </c>
      <c r="E123" s="269" t="s">
        <v>12592</v>
      </c>
      <c r="F123" s="270"/>
      <c r="G123" s="266" t="s">
        <v>5508</v>
      </c>
      <c r="H123" s="280" t="s">
        <v>5508</v>
      </c>
      <c r="I123" s="282" t="s">
        <v>12613</v>
      </c>
      <c r="J123" s="266"/>
      <c r="K123" s="265" t="s">
        <v>1308</v>
      </c>
      <c r="L123" s="274" t="s">
        <v>1080</v>
      </c>
      <c r="M123" s="274" t="s">
        <v>8269</v>
      </c>
      <c r="N123" s="275" t="str">
        <f t="shared" ca="1" si="4"/>
        <v>0 tahun, 5 bulan, 6 hari</v>
      </c>
      <c r="O123" s="276">
        <f t="shared" ca="1" si="5"/>
        <v>156</v>
      </c>
    </row>
    <row r="124" spans="1:15" ht="61.2" x14ac:dyDescent="0.7">
      <c r="A124" s="265">
        <v>124</v>
      </c>
      <c r="B124" s="266" t="s">
        <v>12533</v>
      </c>
      <c r="C124" s="267">
        <v>46062</v>
      </c>
      <c r="D124" s="268" t="s">
        <v>39</v>
      </c>
      <c r="E124" s="269" t="s">
        <v>12593</v>
      </c>
      <c r="F124" s="270"/>
      <c r="G124" s="266" t="s">
        <v>5508</v>
      </c>
      <c r="H124" s="280" t="s">
        <v>5989</v>
      </c>
      <c r="I124" s="272" t="s">
        <v>9844</v>
      </c>
      <c r="J124" s="273"/>
      <c r="K124" s="265" t="s">
        <v>1308</v>
      </c>
      <c r="L124" s="274" t="s">
        <v>10720</v>
      </c>
      <c r="M124" s="271" t="s">
        <v>9788</v>
      </c>
      <c r="N124" s="275" t="str">
        <f t="shared" ca="1" si="4"/>
        <v>0 tahun, 5 bulan, 6 hari</v>
      </c>
      <c r="O124" s="276">
        <f t="shared" ca="1" si="5"/>
        <v>156</v>
      </c>
    </row>
    <row r="125" spans="1:15" ht="61.2" x14ac:dyDescent="0.7">
      <c r="A125" s="265">
        <v>125</v>
      </c>
      <c r="B125" s="266" t="s">
        <v>12534</v>
      </c>
      <c r="C125" s="267">
        <v>46063</v>
      </c>
      <c r="D125" s="268" t="s">
        <v>39</v>
      </c>
      <c r="E125" s="269" t="s">
        <v>12594</v>
      </c>
      <c r="F125" s="270"/>
      <c r="G125" s="266" t="s">
        <v>5508</v>
      </c>
      <c r="H125" s="280" t="s">
        <v>5989</v>
      </c>
      <c r="I125" s="272" t="s">
        <v>9844</v>
      </c>
      <c r="J125" s="273"/>
      <c r="K125" s="265" t="s">
        <v>1308</v>
      </c>
      <c r="L125" s="274" t="s">
        <v>11545</v>
      </c>
      <c r="M125" s="274" t="s">
        <v>5481</v>
      </c>
      <c r="N125" s="275" t="str">
        <f t="shared" ca="1" si="4"/>
        <v>0 tahun, 5 bulan, 5 hari</v>
      </c>
      <c r="O125" s="276">
        <f t="shared" ca="1" si="5"/>
        <v>155</v>
      </c>
    </row>
    <row r="126" spans="1:15" ht="40.799999999999997" x14ac:dyDescent="0.7">
      <c r="A126" s="265">
        <v>126</v>
      </c>
      <c r="B126" s="266" t="s">
        <v>12535</v>
      </c>
      <c r="C126" s="267">
        <v>46063</v>
      </c>
      <c r="D126" s="268" t="s">
        <v>39</v>
      </c>
      <c r="E126" s="269" t="s">
        <v>12595</v>
      </c>
      <c r="F126" s="270"/>
      <c r="G126" s="266" t="s">
        <v>5508</v>
      </c>
      <c r="H126" s="280" t="s">
        <v>5989</v>
      </c>
      <c r="I126" s="282" t="s">
        <v>12624</v>
      </c>
      <c r="J126" s="266"/>
      <c r="K126" s="265" t="s">
        <v>1308</v>
      </c>
      <c r="L126" s="274" t="s">
        <v>11545</v>
      </c>
      <c r="M126" s="274" t="s">
        <v>5604</v>
      </c>
      <c r="N126" s="275" t="str">
        <f t="shared" ca="1" si="4"/>
        <v>0 tahun, 5 bulan, 5 hari</v>
      </c>
      <c r="O126" s="276">
        <f t="shared" ca="1" si="5"/>
        <v>155</v>
      </c>
    </row>
    <row r="127" spans="1:15" ht="40.799999999999997" x14ac:dyDescent="0.7">
      <c r="A127" s="265">
        <v>127</v>
      </c>
      <c r="B127" s="266" t="s">
        <v>12536</v>
      </c>
      <c r="C127" s="267">
        <v>46063</v>
      </c>
      <c r="D127" s="268" t="s">
        <v>39</v>
      </c>
      <c r="E127" s="269" t="s">
        <v>12595</v>
      </c>
      <c r="F127" s="270"/>
      <c r="G127" s="266" t="s">
        <v>5508</v>
      </c>
      <c r="H127" s="280" t="s">
        <v>5989</v>
      </c>
      <c r="I127" s="282" t="s">
        <v>12624</v>
      </c>
      <c r="J127" s="266"/>
      <c r="K127" s="265" t="s">
        <v>1308</v>
      </c>
      <c r="L127" s="274" t="s">
        <v>11545</v>
      </c>
      <c r="M127" s="274" t="s">
        <v>5604</v>
      </c>
      <c r="N127" s="275" t="str">
        <f t="shared" ca="1" si="4"/>
        <v>0 tahun, 5 bulan, 5 hari</v>
      </c>
      <c r="O127" s="276">
        <f t="shared" ca="1" si="5"/>
        <v>155</v>
      </c>
    </row>
    <row r="128" spans="1:15" ht="61.2" x14ac:dyDescent="0.7">
      <c r="A128" s="265">
        <v>128</v>
      </c>
      <c r="B128" s="266" t="s">
        <v>12537</v>
      </c>
      <c r="C128" s="267">
        <v>46063</v>
      </c>
      <c r="D128" s="268" t="s">
        <v>39</v>
      </c>
      <c r="E128" s="269" t="s">
        <v>12596</v>
      </c>
      <c r="F128" s="270"/>
      <c r="G128" s="266" t="s">
        <v>5508</v>
      </c>
      <c r="H128" s="280" t="s">
        <v>5989</v>
      </c>
      <c r="I128" s="272" t="s">
        <v>9844</v>
      </c>
      <c r="J128" s="273"/>
      <c r="K128" s="265" t="s">
        <v>1308</v>
      </c>
      <c r="L128" s="274" t="s">
        <v>10720</v>
      </c>
      <c r="M128" s="271" t="s">
        <v>9788</v>
      </c>
      <c r="N128" s="275" t="str">
        <f t="shared" ca="1" si="4"/>
        <v>0 tahun, 5 bulan, 5 hari</v>
      </c>
      <c r="O128" s="276">
        <f t="shared" ca="1" si="5"/>
        <v>155</v>
      </c>
    </row>
    <row r="129" spans="1:15" ht="40.799999999999997" x14ac:dyDescent="0.7">
      <c r="A129" s="265">
        <v>129</v>
      </c>
      <c r="B129" s="266" t="s">
        <v>12538</v>
      </c>
      <c r="C129" s="267">
        <v>46064</v>
      </c>
      <c r="D129" s="268" t="s">
        <v>12597</v>
      </c>
      <c r="E129" s="269" t="s">
        <v>12598</v>
      </c>
      <c r="F129" s="270"/>
      <c r="G129" s="266" t="s">
        <v>5508</v>
      </c>
      <c r="H129" s="280" t="s">
        <v>5989</v>
      </c>
      <c r="I129" s="272" t="s">
        <v>12614</v>
      </c>
      <c r="J129" s="266"/>
      <c r="K129" s="265" t="s">
        <v>1308</v>
      </c>
      <c r="L129" s="274" t="s">
        <v>10720</v>
      </c>
      <c r="M129" s="271" t="s">
        <v>9788</v>
      </c>
      <c r="N129" s="275" t="str">
        <f t="shared" ca="1" si="4"/>
        <v>0 tahun, 5 bulan, 4 hari</v>
      </c>
      <c r="O129" s="276">
        <f t="shared" ca="1" si="5"/>
        <v>154</v>
      </c>
    </row>
    <row r="130" spans="1:15" ht="40.799999999999997" x14ac:dyDescent="0.7">
      <c r="A130" s="265">
        <v>130</v>
      </c>
      <c r="B130" s="266" t="s">
        <v>12539</v>
      </c>
      <c r="C130" s="267">
        <v>46064</v>
      </c>
      <c r="D130" s="268" t="s">
        <v>12599</v>
      </c>
      <c r="E130" s="269" t="s">
        <v>12600</v>
      </c>
      <c r="F130" s="270"/>
      <c r="G130" s="266" t="s">
        <v>5508</v>
      </c>
      <c r="H130" s="280" t="s">
        <v>5989</v>
      </c>
      <c r="I130" s="272" t="s">
        <v>12614</v>
      </c>
      <c r="J130" s="266"/>
      <c r="K130" s="265" t="s">
        <v>1308</v>
      </c>
      <c r="L130" s="274" t="s">
        <v>10720</v>
      </c>
      <c r="M130" s="271" t="s">
        <v>9788</v>
      </c>
      <c r="N130" s="275" t="str">
        <f t="shared" ca="1" si="4"/>
        <v>0 tahun, 5 bulan, 4 hari</v>
      </c>
      <c r="O130" s="276">
        <f t="shared" ca="1" si="5"/>
        <v>154</v>
      </c>
    </row>
    <row r="131" spans="1:15" ht="40.799999999999997" x14ac:dyDescent="0.7">
      <c r="A131" s="265">
        <v>131</v>
      </c>
      <c r="B131" s="266" t="s">
        <v>12540</v>
      </c>
      <c r="C131" s="267">
        <v>46064</v>
      </c>
      <c r="D131" s="268" t="s">
        <v>12601</v>
      </c>
      <c r="E131" s="269" t="s">
        <v>12602</v>
      </c>
      <c r="F131" s="270"/>
      <c r="G131" s="266" t="s">
        <v>5508</v>
      </c>
      <c r="H131" s="280" t="s">
        <v>5989</v>
      </c>
      <c r="I131" s="272" t="s">
        <v>12614</v>
      </c>
      <c r="J131" s="266"/>
      <c r="K131" s="265" t="s">
        <v>1308</v>
      </c>
      <c r="L131" s="274" t="s">
        <v>10720</v>
      </c>
      <c r="M131" s="271" t="s">
        <v>9788</v>
      </c>
      <c r="N131" s="275" t="str">
        <f t="shared" ca="1" si="4"/>
        <v>0 tahun, 5 bulan, 4 hari</v>
      </c>
      <c r="O131" s="276">
        <f t="shared" ca="1" si="5"/>
        <v>154</v>
      </c>
    </row>
    <row r="132" spans="1:15" ht="81.599999999999994" x14ac:dyDescent="0.7">
      <c r="A132" s="265">
        <v>132</v>
      </c>
      <c r="B132" s="266" t="s">
        <v>12541</v>
      </c>
      <c r="C132" s="267">
        <v>46064</v>
      </c>
      <c r="D132" s="268" t="s">
        <v>39</v>
      </c>
      <c r="E132" s="269" t="s">
        <v>12603</v>
      </c>
      <c r="F132" s="270"/>
      <c r="G132" s="266" t="s">
        <v>5508</v>
      </c>
      <c r="H132" s="280" t="s">
        <v>5990</v>
      </c>
      <c r="I132" s="282" t="s">
        <v>12624</v>
      </c>
      <c r="J132" s="266"/>
      <c r="K132" s="265" t="s">
        <v>1308</v>
      </c>
      <c r="L132" s="274" t="s">
        <v>11545</v>
      </c>
      <c r="M132" s="274" t="s">
        <v>5481</v>
      </c>
      <c r="N132" s="275" t="str">
        <f t="shared" ca="1" si="4"/>
        <v>0 tahun, 5 bulan, 4 hari</v>
      </c>
      <c r="O132" s="276">
        <f t="shared" ca="1" si="5"/>
        <v>154</v>
      </c>
    </row>
    <row r="133" spans="1:15" x14ac:dyDescent="0.7">
      <c r="A133" s="265">
        <v>133</v>
      </c>
      <c r="B133" s="266" t="s">
        <v>12542</v>
      </c>
      <c r="C133" s="267">
        <v>46064</v>
      </c>
      <c r="D133" s="268" t="s">
        <v>39</v>
      </c>
      <c r="E133" s="269" t="s">
        <v>12604</v>
      </c>
      <c r="F133" s="270"/>
      <c r="G133" s="266" t="s">
        <v>5508</v>
      </c>
      <c r="H133" s="280" t="s">
        <v>5989</v>
      </c>
      <c r="I133" s="272" t="s">
        <v>9844</v>
      </c>
      <c r="J133" s="273"/>
      <c r="K133" s="265" t="s">
        <v>1308</v>
      </c>
      <c r="L133" s="274" t="s">
        <v>10720</v>
      </c>
      <c r="M133" s="271" t="s">
        <v>9788</v>
      </c>
      <c r="N133" s="275" t="str">
        <f t="shared" ca="1" si="4"/>
        <v>0 tahun, 5 bulan, 4 hari</v>
      </c>
      <c r="O133" s="276">
        <f t="shared" ca="1" si="5"/>
        <v>154</v>
      </c>
    </row>
    <row r="134" spans="1:15" x14ac:dyDescent="0.7">
      <c r="A134" s="265">
        <v>134</v>
      </c>
      <c r="B134" s="266" t="s">
        <v>12543</v>
      </c>
      <c r="C134" s="267">
        <v>46064</v>
      </c>
      <c r="D134" s="268" t="s">
        <v>39</v>
      </c>
      <c r="E134" s="269" t="s">
        <v>12605</v>
      </c>
      <c r="F134" s="270"/>
      <c r="G134" s="266" t="s">
        <v>5508</v>
      </c>
      <c r="H134" s="280" t="s">
        <v>5989</v>
      </c>
      <c r="I134" s="272" t="s">
        <v>1088</v>
      </c>
      <c r="J134" s="266"/>
      <c r="K134" s="265" t="s">
        <v>1308</v>
      </c>
      <c r="L134" s="274" t="s">
        <v>1088</v>
      </c>
      <c r="M134" s="274" t="s">
        <v>1089</v>
      </c>
      <c r="N134" s="275" t="str">
        <f t="shared" ca="1" si="4"/>
        <v>0 tahun, 5 bulan, 4 hari</v>
      </c>
      <c r="O134" s="276">
        <f t="shared" ca="1" si="5"/>
        <v>154</v>
      </c>
    </row>
    <row r="135" spans="1:15" ht="61.2" x14ac:dyDescent="0.7">
      <c r="A135" s="265">
        <v>135</v>
      </c>
      <c r="B135" s="266" t="s">
        <v>12544</v>
      </c>
      <c r="C135" s="267">
        <v>46064</v>
      </c>
      <c r="D135" s="268" t="s">
        <v>39</v>
      </c>
      <c r="E135" s="269" t="s">
        <v>12606</v>
      </c>
      <c r="F135" s="270"/>
      <c r="G135" s="266" t="s">
        <v>5508</v>
      </c>
      <c r="H135" s="280" t="s">
        <v>5989</v>
      </c>
      <c r="I135" s="272" t="s">
        <v>9844</v>
      </c>
      <c r="J135" s="271"/>
      <c r="K135" s="265" t="s">
        <v>1308</v>
      </c>
      <c r="L135" s="274" t="s">
        <v>10720</v>
      </c>
      <c r="M135" s="271" t="s">
        <v>9788</v>
      </c>
      <c r="N135" s="275" t="str">
        <f t="shared" ca="1" si="4"/>
        <v>0 tahun, 5 bulan, 4 hari</v>
      </c>
      <c r="O135" s="276">
        <f t="shared" ca="1" si="5"/>
        <v>154</v>
      </c>
    </row>
    <row r="136" spans="1:15" ht="61.2" x14ac:dyDescent="0.7">
      <c r="A136" s="265">
        <v>136</v>
      </c>
      <c r="B136" s="271" t="s">
        <v>12663</v>
      </c>
      <c r="C136" s="267">
        <v>46065</v>
      </c>
      <c r="D136" s="268" t="s">
        <v>12384</v>
      </c>
      <c r="E136" s="299" t="s">
        <v>12693</v>
      </c>
      <c r="F136" s="273"/>
      <c r="G136" s="266" t="s">
        <v>5508</v>
      </c>
      <c r="H136" s="280" t="s">
        <v>5989</v>
      </c>
      <c r="I136" s="272" t="s">
        <v>12614</v>
      </c>
      <c r="J136" s="266"/>
      <c r="K136" s="265" t="s">
        <v>1308</v>
      </c>
      <c r="L136" s="271" t="s">
        <v>10515</v>
      </c>
      <c r="M136" s="271" t="s">
        <v>10488</v>
      </c>
      <c r="N136" s="275" t="str">
        <f t="shared" ref="N136:N165" ca="1" si="6">DATEDIF(C136,$Q$1,"Y")&amp;" tahun, "&amp;DATEDIF(C136,$Q$1,"YM")&amp;" bulan, "&amp;DATEDIF(C136,$Q$1,"MD")&amp;" hari"</f>
        <v>0 tahun, 5 bulan, 3 hari</v>
      </c>
      <c r="O136" s="276">
        <f t="shared" ref="O136:O165" ca="1" si="7">TODAY()-C136</f>
        <v>153</v>
      </c>
    </row>
    <row r="137" spans="1:15" ht="40.799999999999997" x14ac:dyDescent="0.7">
      <c r="A137" s="265">
        <v>137</v>
      </c>
      <c r="B137" s="271" t="s">
        <v>12664</v>
      </c>
      <c r="C137" s="267">
        <v>46065</v>
      </c>
      <c r="D137" s="268" t="s">
        <v>39</v>
      </c>
      <c r="E137" s="299" t="s">
        <v>12694</v>
      </c>
      <c r="F137" s="273"/>
      <c r="G137" s="266" t="s">
        <v>5508</v>
      </c>
      <c r="H137" s="280" t="s">
        <v>5989</v>
      </c>
      <c r="I137" s="299" t="s">
        <v>12624</v>
      </c>
      <c r="J137" s="271"/>
      <c r="K137" s="265" t="s">
        <v>1308</v>
      </c>
      <c r="L137" s="274" t="s">
        <v>1170</v>
      </c>
      <c r="M137" s="274" t="s">
        <v>13462</v>
      </c>
      <c r="N137" s="275" t="str">
        <f t="shared" ca="1" si="6"/>
        <v>0 tahun, 5 bulan, 3 hari</v>
      </c>
      <c r="O137" s="276">
        <f t="shared" ca="1" si="7"/>
        <v>153</v>
      </c>
    </row>
    <row r="138" spans="1:15" ht="40.799999999999997" x14ac:dyDescent="0.7">
      <c r="A138" s="265">
        <v>138</v>
      </c>
      <c r="B138" s="271" t="s">
        <v>12665</v>
      </c>
      <c r="C138" s="267">
        <v>46065</v>
      </c>
      <c r="D138" s="268" t="s">
        <v>6928</v>
      </c>
      <c r="E138" s="299" t="s">
        <v>12695</v>
      </c>
      <c r="F138" s="273"/>
      <c r="G138" s="266" t="s">
        <v>5508</v>
      </c>
      <c r="H138" s="280" t="s">
        <v>5989</v>
      </c>
      <c r="I138" s="299" t="s">
        <v>9844</v>
      </c>
      <c r="J138" s="271"/>
      <c r="K138" s="265" t="s">
        <v>1308</v>
      </c>
      <c r="L138" s="274" t="s">
        <v>10720</v>
      </c>
      <c r="M138" s="271" t="s">
        <v>9788</v>
      </c>
      <c r="N138" s="275" t="str">
        <f t="shared" ca="1" si="6"/>
        <v>0 tahun, 5 bulan, 3 hari</v>
      </c>
      <c r="O138" s="276">
        <f t="shared" ca="1" si="7"/>
        <v>153</v>
      </c>
    </row>
    <row r="139" spans="1:15" x14ac:dyDescent="0.7">
      <c r="A139" s="265">
        <v>139</v>
      </c>
      <c r="B139" s="280" t="s">
        <v>12666</v>
      </c>
      <c r="C139" s="267">
        <v>46065</v>
      </c>
      <c r="D139" s="268" t="s">
        <v>12696</v>
      </c>
      <c r="E139" s="299" t="s">
        <v>12697</v>
      </c>
      <c r="F139" s="273"/>
      <c r="G139" s="266" t="s">
        <v>5985</v>
      </c>
      <c r="H139" s="280" t="s">
        <v>5985</v>
      </c>
      <c r="I139" s="299" t="s">
        <v>1219</v>
      </c>
      <c r="J139" s="266"/>
      <c r="K139" s="265" t="s">
        <v>1308</v>
      </c>
      <c r="L139" s="271" t="s">
        <v>1219</v>
      </c>
      <c r="M139" s="271" t="s">
        <v>1219</v>
      </c>
      <c r="N139" s="275" t="str">
        <f t="shared" ca="1" si="6"/>
        <v>0 tahun, 5 bulan, 3 hari</v>
      </c>
      <c r="O139" s="276">
        <f t="shared" ca="1" si="7"/>
        <v>153</v>
      </c>
    </row>
    <row r="140" spans="1:15" x14ac:dyDescent="0.7">
      <c r="A140" s="265">
        <v>140</v>
      </c>
      <c r="B140" s="271" t="s">
        <v>12667</v>
      </c>
      <c r="C140" s="267">
        <v>46065</v>
      </c>
      <c r="D140" s="268" t="s">
        <v>39</v>
      </c>
      <c r="E140" s="299" t="s">
        <v>12698</v>
      </c>
      <c r="F140" s="273"/>
      <c r="G140" s="266" t="s">
        <v>5508</v>
      </c>
      <c r="H140" s="280" t="s">
        <v>5989</v>
      </c>
      <c r="I140" s="299" t="s">
        <v>11944</v>
      </c>
      <c r="J140" s="266"/>
      <c r="K140" s="265" t="s">
        <v>1308</v>
      </c>
      <c r="L140" s="271" t="s">
        <v>1175</v>
      </c>
      <c r="M140" s="271" t="s">
        <v>7484</v>
      </c>
      <c r="N140" s="275" t="str">
        <f t="shared" ca="1" si="6"/>
        <v>0 tahun, 5 bulan, 3 hari</v>
      </c>
      <c r="O140" s="276">
        <f t="shared" ca="1" si="7"/>
        <v>153</v>
      </c>
    </row>
    <row r="141" spans="1:15" ht="40.799999999999997" x14ac:dyDescent="0.7">
      <c r="A141" s="265">
        <v>141</v>
      </c>
      <c r="B141" s="271" t="s">
        <v>12668</v>
      </c>
      <c r="C141" s="267">
        <v>46065</v>
      </c>
      <c r="D141" s="268" t="s">
        <v>39</v>
      </c>
      <c r="E141" s="299" t="s">
        <v>12699</v>
      </c>
      <c r="F141" s="273"/>
      <c r="G141" s="266" t="s">
        <v>5508</v>
      </c>
      <c r="H141" s="280" t="s">
        <v>5990</v>
      </c>
      <c r="I141" s="299" t="s">
        <v>12624</v>
      </c>
      <c r="J141" s="266"/>
      <c r="K141" s="265" t="s">
        <v>1308</v>
      </c>
      <c r="L141" s="271" t="s">
        <v>11545</v>
      </c>
      <c r="M141" s="271" t="s">
        <v>5481</v>
      </c>
      <c r="N141" s="275" t="str">
        <f t="shared" ca="1" si="6"/>
        <v>0 tahun, 5 bulan, 3 hari</v>
      </c>
      <c r="O141" s="276">
        <f t="shared" ca="1" si="7"/>
        <v>153</v>
      </c>
    </row>
    <row r="142" spans="1:15" ht="61.2" x14ac:dyDescent="0.7">
      <c r="A142" s="265">
        <v>142</v>
      </c>
      <c r="B142" s="271" t="s">
        <v>12669</v>
      </c>
      <c r="C142" s="267">
        <v>46065</v>
      </c>
      <c r="D142" s="268" t="s">
        <v>39</v>
      </c>
      <c r="E142" s="299" t="s">
        <v>12700</v>
      </c>
      <c r="F142" s="273"/>
      <c r="G142" s="266" t="s">
        <v>5508</v>
      </c>
      <c r="H142" s="280" t="s">
        <v>5989</v>
      </c>
      <c r="I142" s="299" t="s">
        <v>9844</v>
      </c>
      <c r="J142" s="271"/>
      <c r="K142" s="265" t="s">
        <v>1308</v>
      </c>
      <c r="L142" s="274" t="s">
        <v>10720</v>
      </c>
      <c r="M142" s="271" t="s">
        <v>9788</v>
      </c>
      <c r="N142" s="275" t="str">
        <f t="shared" ca="1" si="6"/>
        <v>0 tahun, 5 bulan, 3 hari</v>
      </c>
      <c r="O142" s="276">
        <f t="shared" ca="1" si="7"/>
        <v>153</v>
      </c>
    </row>
    <row r="143" spans="1:15" x14ac:dyDescent="0.7">
      <c r="A143" s="265">
        <v>143</v>
      </c>
      <c r="B143" s="271" t="s">
        <v>12670</v>
      </c>
      <c r="C143" s="267">
        <v>46065</v>
      </c>
      <c r="D143" s="268" t="s">
        <v>39</v>
      </c>
      <c r="E143" s="299" t="s">
        <v>12701</v>
      </c>
      <c r="F143" s="273"/>
      <c r="G143" s="266" t="s">
        <v>5508</v>
      </c>
      <c r="H143" s="280" t="s">
        <v>5989</v>
      </c>
      <c r="I143" s="299" t="s">
        <v>9844</v>
      </c>
      <c r="J143" s="271"/>
      <c r="K143" s="265" t="s">
        <v>1308</v>
      </c>
      <c r="L143" s="274" t="s">
        <v>10720</v>
      </c>
      <c r="M143" s="271" t="s">
        <v>9788</v>
      </c>
      <c r="N143" s="275" t="str">
        <f t="shared" ca="1" si="6"/>
        <v>0 tahun, 5 bulan, 3 hari</v>
      </c>
      <c r="O143" s="276">
        <f t="shared" ca="1" si="7"/>
        <v>153</v>
      </c>
    </row>
    <row r="144" spans="1:15" x14ac:dyDescent="0.7">
      <c r="A144" s="265">
        <v>144</v>
      </c>
      <c r="B144" s="271" t="s">
        <v>12671</v>
      </c>
      <c r="C144" s="267">
        <v>46065</v>
      </c>
      <c r="D144" s="268" t="s">
        <v>39</v>
      </c>
      <c r="E144" s="299" t="s">
        <v>12702</v>
      </c>
      <c r="F144" s="273"/>
      <c r="G144" s="266" t="s">
        <v>5508</v>
      </c>
      <c r="H144" s="280" t="s">
        <v>5990</v>
      </c>
      <c r="I144" s="299" t="s">
        <v>12624</v>
      </c>
      <c r="J144" s="266"/>
      <c r="K144" s="265" t="s">
        <v>1308</v>
      </c>
      <c r="L144" s="271" t="s">
        <v>11545</v>
      </c>
      <c r="M144" s="271" t="s">
        <v>3230</v>
      </c>
      <c r="N144" s="275" t="str">
        <f t="shared" ca="1" si="6"/>
        <v>0 tahun, 5 bulan, 3 hari</v>
      </c>
      <c r="O144" s="276">
        <f t="shared" ca="1" si="7"/>
        <v>153</v>
      </c>
    </row>
    <row r="145" spans="1:15" x14ac:dyDescent="0.7">
      <c r="A145" s="265">
        <v>145</v>
      </c>
      <c r="B145" s="280" t="s">
        <v>12672</v>
      </c>
      <c r="C145" s="267">
        <v>46065</v>
      </c>
      <c r="D145" s="268"/>
      <c r="E145" s="299"/>
      <c r="F145" s="273"/>
      <c r="G145" s="266"/>
      <c r="H145" s="280"/>
      <c r="I145" s="299"/>
      <c r="J145" s="266"/>
      <c r="K145" s="265" t="s">
        <v>1308</v>
      </c>
      <c r="L145" s="271"/>
      <c r="M145" s="271"/>
      <c r="N145" s="275" t="str">
        <f t="shared" ca="1" si="6"/>
        <v>0 tahun, 5 bulan, 3 hari</v>
      </c>
      <c r="O145" s="276">
        <f t="shared" ca="1" si="7"/>
        <v>153</v>
      </c>
    </row>
    <row r="146" spans="1:15" ht="61.2" x14ac:dyDescent="0.7">
      <c r="A146" s="265">
        <v>146</v>
      </c>
      <c r="B146" s="271" t="s">
        <v>12673</v>
      </c>
      <c r="C146" s="267">
        <v>46066</v>
      </c>
      <c r="D146" s="268" t="s">
        <v>39</v>
      </c>
      <c r="E146" s="299" t="s">
        <v>12703</v>
      </c>
      <c r="F146" s="273"/>
      <c r="G146" s="266" t="s">
        <v>5508</v>
      </c>
      <c r="H146" s="280" t="s">
        <v>5989</v>
      </c>
      <c r="I146" s="299" t="s">
        <v>6086</v>
      </c>
      <c r="J146" s="271"/>
      <c r="K146" s="265" t="s">
        <v>1308</v>
      </c>
      <c r="L146" s="274" t="s">
        <v>1744</v>
      </c>
      <c r="M146" s="274" t="s">
        <v>11562</v>
      </c>
      <c r="N146" s="275" t="str">
        <f t="shared" ca="1" si="6"/>
        <v>0 tahun, 5 bulan, 2 hari</v>
      </c>
      <c r="O146" s="276">
        <f t="shared" ca="1" si="7"/>
        <v>152</v>
      </c>
    </row>
    <row r="147" spans="1:15" ht="40.799999999999997" x14ac:dyDescent="0.7">
      <c r="A147" s="265">
        <v>147</v>
      </c>
      <c r="B147" s="271" t="s">
        <v>12674</v>
      </c>
      <c r="C147" s="267">
        <v>46066</v>
      </c>
      <c r="D147" s="268" t="s">
        <v>6928</v>
      </c>
      <c r="E147" s="299" t="s">
        <v>12704</v>
      </c>
      <c r="F147" s="273"/>
      <c r="G147" s="266" t="s">
        <v>5508</v>
      </c>
      <c r="H147" s="280" t="s">
        <v>5989</v>
      </c>
      <c r="I147" s="299" t="s">
        <v>12631</v>
      </c>
      <c r="J147" s="266"/>
      <c r="K147" s="265" t="s">
        <v>1308</v>
      </c>
      <c r="L147" s="271" t="s">
        <v>1072</v>
      </c>
      <c r="M147" s="271" t="s">
        <v>1191</v>
      </c>
      <c r="N147" s="275" t="str">
        <f t="shared" ca="1" si="6"/>
        <v>0 tahun, 5 bulan, 2 hari</v>
      </c>
      <c r="O147" s="276">
        <f t="shared" ca="1" si="7"/>
        <v>152</v>
      </c>
    </row>
    <row r="148" spans="1:15" ht="40.799999999999997" x14ac:dyDescent="0.7">
      <c r="A148" s="265">
        <v>148</v>
      </c>
      <c r="B148" s="271" t="s">
        <v>12675</v>
      </c>
      <c r="C148" s="267">
        <v>46066</v>
      </c>
      <c r="D148" s="268" t="s">
        <v>39</v>
      </c>
      <c r="E148" s="299" t="s">
        <v>12705</v>
      </c>
      <c r="F148" s="273"/>
      <c r="G148" s="266" t="s">
        <v>5508</v>
      </c>
      <c r="H148" s="280" t="s">
        <v>5989</v>
      </c>
      <c r="I148" s="299" t="s">
        <v>9844</v>
      </c>
      <c r="J148" s="271"/>
      <c r="K148" s="265" t="s">
        <v>1308</v>
      </c>
      <c r="L148" s="274" t="s">
        <v>10720</v>
      </c>
      <c r="M148" s="271" t="s">
        <v>9788</v>
      </c>
      <c r="N148" s="275" t="str">
        <f t="shared" ca="1" si="6"/>
        <v>0 tahun, 5 bulan, 2 hari</v>
      </c>
      <c r="O148" s="276">
        <f t="shared" ca="1" si="7"/>
        <v>152</v>
      </c>
    </row>
    <row r="149" spans="1:15" ht="61.2" x14ac:dyDescent="0.7">
      <c r="A149" s="265">
        <v>149</v>
      </c>
      <c r="B149" s="271" t="s">
        <v>12676</v>
      </c>
      <c r="C149" s="267">
        <v>46066</v>
      </c>
      <c r="D149" s="268" t="s">
        <v>39</v>
      </c>
      <c r="E149" s="299" t="s">
        <v>12706</v>
      </c>
      <c r="F149" s="273"/>
      <c r="G149" s="266" t="s">
        <v>5508</v>
      </c>
      <c r="H149" s="280" t="s">
        <v>5989</v>
      </c>
      <c r="I149" s="299" t="s">
        <v>9844</v>
      </c>
      <c r="J149" s="271"/>
      <c r="K149" s="265" t="s">
        <v>1308</v>
      </c>
      <c r="L149" s="274" t="s">
        <v>10720</v>
      </c>
      <c r="M149" s="271" t="s">
        <v>9788</v>
      </c>
      <c r="N149" s="275" t="str">
        <f t="shared" ca="1" si="6"/>
        <v>0 tahun, 5 bulan, 2 hari</v>
      </c>
      <c r="O149" s="276">
        <f t="shared" ca="1" si="7"/>
        <v>152</v>
      </c>
    </row>
    <row r="150" spans="1:15" ht="40.799999999999997" x14ac:dyDescent="0.7">
      <c r="A150" s="265">
        <v>150</v>
      </c>
      <c r="B150" s="271" t="s">
        <v>12677</v>
      </c>
      <c r="C150" s="267">
        <v>46066</v>
      </c>
      <c r="D150" s="268" t="s">
        <v>39</v>
      </c>
      <c r="E150" s="299" t="s">
        <v>12707</v>
      </c>
      <c r="F150" s="273"/>
      <c r="G150" s="266" t="s">
        <v>5508</v>
      </c>
      <c r="H150" s="280" t="s">
        <v>5508</v>
      </c>
      <c r="I150" s="299" t="s">
        <v>12631</v>
      </c>
      <c r="J150" s="266"/>
      <c r="K150" s="265" t="s">
        <v>1184</v>
      </c>
      <c r="L150" s="271" t="s">
        <v>1080</v>
      </c>
      <c r="M150" s="271" t="s">
        <v>8269</v>
      </c>
      <c r="N150" s="275" t="str">
        <f t="shared" ca="1" si="6"/>
        <v>0 tahun, 5 bulan, 2 hari</v>
      </c>
      <c r="O150" s="276">
        <f t="shared" ca="1" si="7"/>
        <v>152</v>
      </c>
    </row>
    <row r="151" spans="1:15" ht="40.799999999999997" x14ac:dyDescent="0.7">
      <c r="A151" s="265">
        <v>151</v>
      </c>
      <c r="B151" s="271" t="s">
        <v>12678</v>
      </c>
      <c r="C151" s="267">
        <v>46066</v>
      </c>
      <c r="D151" s="268" t="s">
        <v>39</v>
      </c>
      <c r="E151" s="299" t="s">
        <v>12708</v>
      </c>
      <c r="F151" s="273"/>
      <c r="G151" s="266" t="s">
        <v>5508</v>
      </c>
      <c r="H151" s="280" t="s">
        <v>5989</v>
      </c>
      <c r="I151" s="299" t="s">
        <v>12624</v>
      </c>
      <c r="J151" s="266"/>
      <c r="K151" s="265" t="s">
        <v>1308</v>
      </c>
      <c r="L151" s="271" t="s">
        <v>10515</v>
      </c>
      <c r="M151" s="271" t="s">
        <v>10488</v>
      </c>
      <c r="N151" s="275" t="str">
        <f t="shared" ca="1" si="6"/>
        <v>0 tahun, 5 bulan, 2 hari</v>
      </c>
      <c r="O151" s="276">
        <f t="shared" ca="1" si="7"/>
        <v>152</v>
      </c>
    </row>
    <row r="152" spans="1:15" ht="40.799999999999997" x14ac:dyDescent="0.7">
      <c r="A152" s="265">
        <v>152</v>
      </c>
      <c r="B152" s="271" t="s">
        <v>12679</v>
      </c>
      <c r="C152" s="267">
        <v>46071</v>
      </c>
      <c r="D152" s="268" t="s">
        <v>39</v>
      </c>
      <c r="E152" s="299" t="s">
        <v>12709</v>
      </c>
      <c r="F152" s="273"/>
      <c r="G152" s="266" t="s">
        <v>5508</v>
      </c>
      <c r="H152" s="280" t="s">
        <v>5989</v>
      </c>
      <c r="I152" s="299" t="s">
        <v>9844</v>
      </c>
      <c r="J152" s="271"/>
      <c r="K152" s="265" t="s">
        <v>1308</v>
      </c>
      <c r="L152" s="274" t="s">
        <v>10720</v>
      </c>
      <c r="M152" s="271" t="s">
        <v>9788</v>
      </c>
      <c r="N152" s="275" t="str">
        <f t="shared" ca="1" si="6"/>
        <v>0 tahun, 4 bulan, 27 hari</v>
      </c>
      <c r="O152" s="276">
        <f t="shared" ca="1" si="7"/>
        <v>147</v>
      </c>
    </row>
    <row r="153" spans="1:15" ht="40.799999999999997" x14ac:dyDescent="0.7">
      <c r="A153" s="265">
        <v>153</v>
      </c>
      <c r="B153" s="271" t="s">
        <v>12680</v>
      </c>
      <c r="C153" s="267">
        <v>46071</v>
      </c>
      <c r="D153" s="268" t="s">
        <v>6928</v>
      </c>
      <c r="E153" s="299" t="s">
        <v>12710</v>
      </c>
      <c r="F153" s="273"/>
      <c r="G153" s="266" t="s">
        <v>5508</v>
      </c>
      <c r="H153" s="280" t="s">
        <v>5989</v>
      </c>
      <c r="I153" s="299" t="s">
        <v>12624</v>
      </c>
      <c r="J153" s="266"/>
      <c r="K153" s="265" t="s">
        <v>1308</v>
      </c>
      <c r="L153" s="274" t="s">
        <v>10720</v>
      </c>
      <c r="M153" s="271" t="s">
        <v>9788</v>
      </c>
      <c r="N153" s="275" t="str">
        <f t="shared" ca="1" si="6"/>
        <v>0 tahun, 4 bulan, 27 hari</v>
      </c>
      <c r="O153" s="276">
        <f t="shared" ca="1" si="7"/>
        <v>147</v>
      </c>
    </row>
    <row r="154" spans="1:15" ht="40.799999999999997" x14ac:dyDescent="0.7">
      <c r="A154" s="265">
        <v>154</v>
      </c>
      <c r="B154" s="271" t="s">
        <v>12681</v>
      </c>
      <c r="C154" s="267">
        <v>46071</v>
      </c>
      <c r="D154" s="268" t="s">
        <v>39</v>
      </c>
      <c r="E154" s="299" t="s">
        <v>12711</v>
      </c>
      <c r="F154" s="273"/>
      <c r="G154" s="266" t="s">
        <v>5508</v>
      </c>
      <c r="H154" s="280" t="s">
        <v>5989</v>
      </c>
      <c r="I154" s="299" t="s">
        <v>9844</v>
      </c>
      <c r="J154" s="271"/>
      <c r="K154" s="265" t="s">
        <v>1308</v>
      </c>
      <c r="L154" s="274" t="s">
        <v>10720</v>
      </c>
      <c r="M154" s="271" t="s">
        <v>9788</v>
      </c>
      <c r="N154" s="275" t="str">
        <f t="shared" ca="1" si="6"/>
        <v>0 tahun, 4 bulan, 27 hari</v>
      </c>
      <c r="O154" s="276">
        <f t="shared" ca="1" si="7"/>
        <v>147</v>
      </c>
    </row>
    <row r="155" spans="1:15" ht="40.799999999999997" x14ac:dyDescent="0.7">
      <c r="A155" s="265">
        <v>155</v>
      </c>
      <c r="B155" s="271" t="s">
        <v>12682</v>
      </c>
      <c r="C155" s="267">
        <v>46071</v>
      </c>
      <c r="D155" s="268" t="s">
        <v>12712</v>
      </c>
      <c r="E155" s="299" t="s">
        <v>12713</v>
      </c>
      <c r="F155" s="273"/>
      <c r="G155" s="266" t="s">
        <v>5508</v>
      </c>
      <c r="H155" s="280" t="s">
        <v>5989</v>
      </c>
      <c r="I155" s="272" t="s">
        <v>12614</v>
      </c>
      <c r="J155" s="266"/>
      <c r="K155" s="265" t="s">
        <v>1308</v>
      </c>
      <c r="L155" s="271" t="s">
        <v>10515</v>
      </c>
      <c r="M155" s="271" t="s">
        <v>10488</v>
      </c>
      <c r="N155" s="275" t="str">
        <f t="shared" ca="1" si="6"/>
        <v>0 tahun, 4 bulan, 27 hari</v>
      </c>
      <c r="O155" s="276">
        <f t="shared" ca="1" si="7"/>
        <v>147</v>
      </c>
    </row>
    <row r="156" spans="1:15" ht="40.799999999999997" x14ac:dyDescent="0.7">
      <c r="A156" s="265">
        <v>156</v>
      </c>
      <c r="B156" s="271" t="s">
        <v>12683</v>
      </c>
      <c r="C156" s="267">
        <v>46071</v>
      </c>
      <c r="D156" s="268" t="s">
        <v>12714</v>
      </c>
      <c r="E156" s="299" t="s">
        <v>12715</v>
      </c>
      <c r="F156" s="273"/>
      <c r="G156" s="266" t="s">
        <v>5508</v>
      </c>
      <c r="H156" s="280" t="s">
        <v>5989</v>
      </c>
      <c r="I156" s="272" t="s">
        <v>12614</v>
      </c>
      <c r="J156" s="266"/>
      <c r="K156" s="265" t="s">
        <v>1308</v>
      </c>
      <c r="L156" s="271" t="s">
        <v>10515</v>
      </c>
      <c r="M156" s="271" t="s">
        <v>10488</v>
      </c>
      <c r="N156" s="275" t="str">
        <f t="shared" ca="1" si="6"/>
        <v>0 tahun, 4 bulan, 27 hari</v>
      </c>
      <c r="O156" s="276">
        <f t="shared" ca="1" si="7"/>
        <v>147</v>
      </c>
    </row>
    <row r="157" spans="1:15" ht="40.799999999999997" x14ac:dyDescent="0.7">
      <c r="A157" s="265">
        <v>157</v>
      </c>
      <c r="B157" s="271" t="s">
        <v>12684</v>
      </c>
      <c r="C157" s="267">
        <v>46071</v>
      </c>
      <c r="D157" s="268" t="s">
        <v>12716</v>
      </c>
      <c r="E157" s="299" t="s">
        <v>12717</v>
      </c>
      <c r="F157" s="273"/>
      <c r="G157" s="266" t="s">
        <v>5508</v>
      </c>
      <c r="H157" s="280" t="s">
        <v>5989</v>
      </c>
      <c r="I157" s="272" t="s">
        <v>12614</v>
      </c>
      <c r="J157" s="266"/>
      <c r="K157" s="265" t="s">
        <v>1308</v>
      </c>
      <c r="L157" s="271" t="s">
        <v>10515</v>
      </c>
      <c r="M157" s="271" t="s">
        <v>10488</v>
      </c>
      <c r="N157" s="275" t="str">
        <f t="shared" ca="1" si="6"/>
        <v>0 tahun, 4 bulan, 27 hari</v>
      </c>
      <c r="O157" s="276">
        <f t="shared" ca="1" si="7"/>
        <v>147</v>
      </c>
    </row>
    <row r="158" spans="1:15" ht="40.799999999999997" x14ac:dyDescent="0.7">
      <c r="A158" s="265">
        <v>158</v>
      </c>
      <c r="B158" s="271" t="s">
        <v>12685</v>
      </c>
      <c r="C158" s="267">
        <v>46071</v>
      </c>
      <c r="D158" s="268" t="s">
        <v>12718</v>
      </c>
      <c r="E158" s="299" t="s">
        <v>12719</v>
      </c>
      <c r="F158" s="273"/>
      <c r="G158" s="266" t="s">
        <v>5508</v>
      </c>
      <c r="H158" s="280" t="s">
        <v>5989</v>
      </c>
      <c r="I158" s="272" t="s">
        <v>12614</v>
      </c>
      <c r="J158" s="266"/>
      <c r="K158" s="265" t="s">
        <v>1308</v>
      </c>
      <c r="L158" s="271" t="s">
        <v>10515</v>
      </c>
      <c r="M158" s="271" t="s">
        <v>10488</v>
      </c>
      <c r="N158" s="275" t="str">
        <f t="shared" ca="1" si="6"/>
        <v>0 tahun, 4 bulan, 27 hari</v>
      </c>
      <c r="O158" s="276">
        <f t="shared" ca="1" si="7"/>
        <v>147</v>
      </c>
    </row>
    <row r="159" spans="1:15" ht="61.2" x14ac:dyDescent="0.7">
      <c r="A159" s="265">
        <v>159</v>
      </c>
      <c r="B159" s="271" t="s">
        <v>12686</v>
      </c>
      <c r="C159" s="267">
        <v>46071</v>
      </c>
      <c r="D159" s="268" t="s">
        <v>12720</v>
      </c>
      <c r="E159" s="299" t="s">
        <v>12721</v>
      </c>
      <c r="F159" s="273"/>
      <c r="G159" s="266" t="s">
        <v>5508</v>
      </c>
      <c r="H159" s="280" t="s">
        <v>5989</v>
      </c>
      <c r="I159" s="272" t="s">
        <v>12614</v>
      </c>
      <c r="J159" s="266"/>
      <c r="K159" s="265" t="s">
        <v>1308</v>
      </c>
      <c r="L159" s="271" t="s">
        <v>10515</v>
      </c>
      <c r="M159" s="271" t="s">
        <v>10488</v>
      </c>
      <c r="N159" s="275" t="str">
        <f t="shared" ca="1" si="6"/>
        <v>0 tahun, 4 bulan, 27 hari</v>
      </c>
      <c r="O159" s="276">
        <f t="shared" ca="1" si="7"/>
        <v>147</v>
      </c>
    </row>
    <row r="160" spans="1:15" ht="61.2" x14ac:dyDescent="0.7">
      <c r="A160" s="265">
        <v>160</v>
      </c>
      <c r="B160" s="271" t="s">
        <v>12687</v>
      </c>
      <c r="C160" s="267">
        <v>46071</v>
      </c>
      <c r="D160" s="268" t="s">
        <v>39</v>
      </c>
      <c r="E160" s="299" t="s">
        <v>12722</v>
      </c>
      <c r="F160" s="273"/>
      <c r="G160" s="266" t="s">
        <v>5508</v>
      </c>
      <c r="H160" s="280" t="s">
        <v>5989</v>
      </c>
      <c r="I160" s="299" t="s">
        <v>9844</v>
      </c>
      <c r="J160" s="271"/>
      <c r="K160" s="265" t="s">
        <v>1308</v>
      </c>
      <c r="L160" s="274" t="s">
        <v>10720</v>
      </c>
      <c r="M160" s="271" t="s">
        <v>9788</v>
      </c>
      <c r="N160" s="275" t="str">
        <f t="shared" ca="1" si="6"/>
        <v>0 tahun, 4 bulan, 27 hari</v>
      </c>
      <c r="O160" s="276">
        <f t="shared" ca="1" si="7"/>
        <v>147</v>
      </c>
    </row>
    <row r="161" spans="1:15" x14ac:dyDescent="0.7">
      <c r="A161" s="265">
        <v>161</v>
      </c>
      <c r="B161" s="271" t="s">
        <v>12688</v>
      </c>
      <c r="C161" s="267">
        <v>46071</v>
      </c>
      <c r="D161" s="268" t="s">
        <v>39</v>
      </c>
      <c r="E161" s="299" t="s">
        <v>12723</v>
      </c>
      <c r="F161" s="273"/>
      <c r="G161" s="266" t="s">
        <v>1079</v>
      </c>
      <c r="H161" s="280" t="s">
        <v>7756</v>
      </c>
      <c r="I161" s="282" t="s">
        <v>12613</v>
      </c>
      <c r="J161" s="266"/>
      <c r="K161" s="265" t="s">
        <v>1308</v>
      </c>
      <c r="L161" s="271" t="s">
        <v>1080</v>
      </c>
      <c r="M161" s="271" t="s">
        <v>8269</v>
      </c>
      <c r="N161" s="275" t="str">
        <f t="shared" ca="1" si="6"/>
        <v>0 tahun, 4 bulan, 27 hari</v>
      </c>
      <c r="O161" s="276">
        <f t="shared" ca="1" si="7"/>
        <v>147</v>
      </c>
    </row>
    <row r="162" spans="1:15" ht="61.2" x14ac:dyDescent="0.7">
      <c r="A162" s="265">
        <v>162</v>
      </c>
      <c r="B162" s="271" t="s">
        <v>12689</v>
      </c>
      <c r="C162" s="267">
        <v>46072</v>
      </c>
      <c r="D162" s="268" t="s">
        <v>39</v>
      </c>
      <c r="E162" s="299" t="s">
        <v>12724</v>
      </c>
      <c r="F162" s="273"/>
      <c r="G162" s="266" t="s">
        <v>1079</v>
      </c>
      <c r="H162" s="280" t="s">
        <v>7715</v>
      </c>
      <c r="I162" s="299" t="s">
        <v>12618</v>
      </c>
      <c r="J162" s="266"/>
      <c r="K162" s="265" t="s">
        <v>1308</v>
      </c>
      <c r="L162" s="271" t="s">
        <v>1079</v>
      </c>
      <c r="M162" s="271" t="s">
        <v>5499</v>
      </c>
      <c r="N162" s="275" t="str">
        <f t="shared" ca="1" si="6"/>
        <v>0 tahun, 4 bulan, 26 hari</v>
      </c>
      <c r="O162" s="276">
        <f t="shared" ca="1" si="7"/>
        <v>146</v>
      </c>
    </row>
    <row r="163" spans="1:15" x14ac:dyDescent="0.7">
      <c r="A163" s="265">
        <v>163</v>
      </c>
      <c r="B163" s="280" t="s">
        <v>12690</v>
      </c>
      <c r="C163" s="267">
        <v>46072</v>
      </c>
      <c r="D163" s="268" t="s">
        <v>12725</v>
      </c>
      <c r="E163" s="299" t="s">
        <v>12726</v>
      </c>
      <c r="F163" s="273"/>
      <c r="G163" s="266" t="s">
        <v>5985</v>
      </c>
      <c r="H163" s="280" t="s">
        <v>5985</v>
      </c>
      <c r="I163" s="299" t="s">
        <v>1219</v>
      </c>
      <c r="J163" s="266"/>
      <c r="K163" s="265" t="s">
        <v>1308</v>
      </c>
      <c r="L163" s="271" t="s">
        <v>1219</v>
      </c>
      <c r="M163" s="271" t="s">
        <v>1219</v>
      </c>
      <c r="N163" s="275" t="str">
        <f t="shared" ca="1" si="6"/>
        <v>0 tahun, 4 bulan, 26 hari</v>
      </c>
      <c r="O163" s="276">
        <f t="shared" ca="1" si="7"/>
        <v>146</v>
      </c>
    </row>
    <row r="164" spans="1:15" x14ac:dyDescent="0.7">
      <c r="A164" s="265">
        <v>164</v>
      </c>
      <c r="B164" s="280" t="s">
        <v>12691</v>
      </c>
      <c r="C164" s="267">
        <v>46072</v>
      </c>
      <c r="D164" s="268" t="s">
        <v>7887</v>
      </c>
      <c r="E164" s="299" t="s">
        <v>12727</v>
      </c>
      <c r="F164" s="273"/>
      <c r="G164" s="266" t="s">
        <v>5985</v>
      </c>
      <c r="H164" s="280" t="s">
        <v>5985</v>
      </c>
      <c r="I164" s="299" t="s">
        <v>1219</v>
      </c>
      <c r="J164" s="266"/>
      <c r="K164" s="265" t="s">
        <v>1308</v>
      </c>
      <c r="L164" s="271" t="s">
        <v>1219</v>
      </c>
      <c r="M164" s="271" t="s">
        <v>1219</v>
      </c>
      <c r="N164" s="275" t="str">
        <f t="shared" ca="1" si="6"/>
        <v>0 tahun, 4 bulan, 26 hari</v>
      </c>
      <c r="O164" s="276">
        <f t="shared" ca="1" si="7"/>
        <v>146</v>
      </c>
    </row>
    <row r="165" spans="1:15" ht="40.799999999999997" x14ac:dyDescent="0.7">
      <c r="A165" s="265">
        <v>165</v>
      </c>
      <c r="B165" s="280" t="s">
        <v>12692</v>
      </c>
      <c r="C165" s="267">
        <v>46072</v>
      </c>
      <c r="D165" s="268" t="s">
        <v>39</v>
      </c>
      <c r="E165" s="299" t="s">
        <v>12728</v>
      </c>
      <c r="F165" s="273"/>
      <c r="G165" s="266" t="s">
        <v>1079</v>
      </c>
      <c r="H165" s="280" t="s">
        <v>7756</v>
      </c>
      <c r="I165" s="299" t="s">
        <v>12618</v>
      </c>
      <c r="J165" s="266"/>
      <c r="K165" s="265" t="s">
        <v>1308</v>
      </c>
      <c r="L165" s="271" t="s">
        <v>1079</v>
      </c>
      <c r="M165" s="271" t="s">
        <v>1172</v>
      </c>
      <c r="N165" s="275" t="str">
        <f t="shared" ca="1" si="6"/>
        <v>0 tahun, 4 bulan, 26 hari</v>
      </c>
      <c r="O165" s="276">
        <f t="shared" ca="1" si="7"/>
        <v>146</v>
      </c>
    </row>
    <row r="166" spans="1:15" ht="40.799999999999997" x14ac:dyDescent="0.7">
      <c r="A166" s="265">
        <v>166</v>
      </c>
      <c r="B166" s="271" t="s">
        <v>12731</v>
      </c>
      <c r="C166" s="267">
        <v>46072</v>
      </c>
      <c r="D166" s="268" t="s">
        <v>39</v>
      </c>
      <c r="E166" s="299" t="s">
        <v>12840</v>
      </c>
      <c r="F166" s="271"/>
      <c r="G166" s="266" t="s">
        <v>5508</v>
      </c>
      <c r="H166" s="280" t="s">
        <v>5990</v>
      </c>
      <c r="I166" s="271" t="s">
        <v>12624</v>
      </c>
      <c r="J166" s="266"/>
      <c r="K166" s="265" t="s">
        <v>1308</v>
      </c>
      <c r="L166" s="271" t="s">
        <v>11545</v>
      </c>
      <c r="M166" s="271" t="s">
        <v>5604</v>
      </c>
      <c r="N166" s="275" t="str">
        <f t="shared" ref="N166:N225" ca="1" si="8">DATEDIF(C166,$Q$1,"Y")&amp;" tahun, "&amp;DATEDIF(C166,$Q$1,"YM")&amp;" bulan, "&amp;DATEDIF(C166,$Q$1,"MD")&amp;" hari"</f>
        <v>0 tahun, 4 bulan, 26 hari</v>
      </c>
      <c r="O166" s="276">
        <f t="shared" ref="O166:O225" ca="1" si="9">TODAY()-C166</f>
        <v>146</v>
      </c>
    </row>
    <row r="167" spans="1:15" ht="61.2" x14ac:dyDescent="0.7">
      <c r="A167" s="265">
        <v>167</v>
      </c>
      <c r="B167" s="271" t="s">
        <v>12732</v>
      </c>
      <c r="C167" s="267">
        <v>46072</v>
      </c>
      <c r="D167" s="268" t="s">
        <v>39</v>
      </c>
      <c r="E167" s="299" t="s">
        <v>12841</v>
      </c>
      <c r="F167" s="271"/>
      <c r="G167" s="266" t="s">
        <v>5508</v>
      </c>
      <c r="H167" s="280" t="s">
        <v>5989</v>
      </c>
      <c r="I167" s="271" t="s">
        <v>9844</v>
      </c>
      <c r="J167" s="271"/>
      <c r="K167" s="265" t="s">
        <v>1308</v>
      </c>
      <c r="L167" s="274" t="s">
        <v>10720</v>
      </c>
      <c r="M167" s="271" t="s">
        <v>9788</v>
      </c>
      <c r="N167" s="275" t="str">
        <f t="shared" ca="1" si="8"/>
        <v>0 tahun, 4 bulan, 26 hari</v>
      </c>
      <c r="O167" s="276">
        <f t="shared" ca="1" si="9"/>
        <v>146</v>
      </c>
    </row>
    <row r="168" spans="1:15" ht="40.799999999999997" x14ac:dyDescent="0.7">
      <c r="A168" s="265">
        <v>168</v>
      </c>
      <c r="B168" s="271" t="s">
        <v>12733</v>
      </c>
      <c r="C168" s="267">
        <v>46072</v>
      </c>
      <c r="D168" s="268" t="s">
        <v>39</v>
      </c>
      <c r="E168" s="299" t="s">
        <v>12842</v>
      </c>
      <c r="F168" s="271"/>
      <c r="G168" s="266" t="s">
        <v>5508</v>
      </c>
      <c r="H168" s="280" t="s">
        <v>5989</v>
      </c>
      <c r="I168" s="271" t="s">
        <v>12623</v>
      </c>
      <c r="J168" s="266"/>
      <c r="K168" s="265" t="s">
        <v>1308</v>
      </c>
      <c r="L168" s="271" t="s">
        <v>1175</v>
      </c>
      <c r="M168" s="271" t="s">
        <v>7484</v>
      </c>
      <c r="N168" s="275" t="str">
        <f t="shared" ca="1" si="8"/>
        <v>0 tahun, 4 bulan, 26 hari</v>
      </c>
      <c r="O168" s="276">
        <f t="shared" ca="1" si="9"/>
        <v>146</v>
      </c>
    </row>
    <row r="169" spans="1:15" ht="40.799999999999997" x14ac:dyDescent="0.7">
      <c r="A169" s="265">
        <v>169</v>
      </c>
      <c r="B169" s="271" t="s">
        <v>12734</v>
      </c>
      <c r="C169" s="267">
        <v>46073</v>
      </c>
      <c r="D169" s="268" t="s">
        <v>39</v>
      </c>
      <c r="E169" s="299" t="s">
        <v>12843</v>
      </c>
      <c r="F169" s="271"/>
      <c r="G169" s="266" t="s">
        <v>5508</v>
      </c>
      <c r="H169" s="280" t="s">
        <v>5508</v>
      </c>
      <c r="I169" s="272" t="s">
        <v>12614</v>
      </c>
      <c r="J169" s="266"/>
      <c r="K169" s="265" t="s">
        <v>1308</v>
      </c>
      <c r="L169" s="271" t="s">
        <v>10300</v>
      </c>
      <c r="M169" s="271" t="s">
        <v>1071</v>
      </c>
      <c r="N169" s="275" t="str">
        <f t="shared" ca="1" si="8"/>
        <v>0 tahun, 4 bulan, 25 hari</v>
      </c>
      <c r="O169" s="276">
        <f t="shared" ca="1" si="9"/>
        <v>145</v>
      </c>
    </row>
    <row r="170" spans="1:15" ht="40.799999999999997" x14ac:dyDescent="0.7">
      <c r="A170" s="265">
        <v>170</v>
      </c>
      <c r="B170" s="271" t="s">
        <v>12735</v>
      </c>
      <c r="C170" s="267">
        <v>46073</v>
      </c>
      <c r="D170" s="268" t="s">
        <v>39</v>
      </c>
      <c r="E170" s="299" t="s">
        <v>12844</v>
      </c>
      <c r="F170" s="271"/>
      <c r="G170" s="266" t="s">
        <v>5508</v>
      </c>
      <c r="H170" s="280" t="s">
        <v>5989</v>
      </c>
      <c r="I170" s="271" t="s">
        <v>3188</v>
      </c>
      <c r="J170" s="271"/>
      <c r="K170" s="265" t="s">
        <v>1308</v>
      </c>
      <c r="L170" s="274" t="s">
        <v>1170</v>
      </c>
      <c r="M170" s="274" t="s">
        <v>13462</v>
      </c>
      <c r="N170" s="275" t="str">
        <f t="shared" ca="1" si="8"/>
        <v>0 tahun, 4 bulan, 25 hari</v>
      </c>
      <c r="O170" s="276">
        <f t="shared" ca="1" si="9"/>
        <v>145</v>
      </c>
    </row>
    <row r="171" spans="1:15" ht="40.799999999999997" x14ac:dyDescent="0.7">
      <c r="A171" s="265">
        <v>171</v>
      </c>
      <c r="B171" s="271" t="s">
        <v>12736</v>
      </c>
      <c r="C171" s="267">
        <v>46073</v>
      </c>
      <c r="D171" s="268" t="s">
        <v>39</v>
      </c>
      <c r="E171" s="299" t="s">
        <v>12845</v>
      </c>
      <c r="F171" s="271"/>
      <c r="G171" s="266" t="s">
        <v>5508</v>
      </c>
      <c r="H171" s="280" t="s">
        <v>7640</v>
      </c>
      <c r="I171" s="271" t="s">
        <v>12624</v>
      </c>
      <c r="J171" s="266"/>
      <c r="K171" s="265" t="s">
        <v>1308</v>
      </c>
      <c r="L171" s="271" t="s">
        <v>11545</v>
      </c>
      <c r="M171" s="274" t="s">
        <v>8067</v>
      </c>
      <c r="N171" s="275" t="str">
        <f t="shared" ca="1" si="8"/>
        <v>0 tahun, 4 bulan, 25 hari</v>
      </c>
      <c r="O171" s="276">
        <f t="shared" ca="1" si="9"/>
        <v>145</v>
      </c>
    </row>
    <row r="172" spans="1:15" ht="40.799999999999997" x14ac:dyDescent="0.7">
      <c r="A172" s="265">
        <v>172</v>
      </c>
      <c r="B172" s="271" t="s">
        <v>12737</v>
      </c>
      <c r="C172" s="267">
        <v>46073</v>
      </c>
      <c r="D172" s="268" t="s">
        <v>39</v>
      </c>
      <c r="E172" s="299" t="s">
        <v>12846</v>
      </c>
      <c r="F172" s="271"/>
      <c r="G172" s="266" t="s">
        <v>5508</v>
      </c>
      <c r="H172" s="280" t="s">
        <v>5989</v>
      </c>
      <c r="I172" s="271" t="s">
        <v>12624</v>
      </c>
      <c r="J172" s="266"/>
      <c r="K172" s="265" t="s">
        <v>1308</v>
      </c>
      <c r="L172" s="271" t="s">
        <v>11545</v>
      </c>
      <c r="M172" s="274" t="s">
        <v>8067</v>
      </c>
      <c r="N172" s="275" t="str">
        <f t="shared" ca="1" si="8"/>
        <v>0 tahun, 4 bulan, 25 hari</v>
      </c>
      <c r="O172" s="276">
        <f t="shared" ca="1" si="9"/>
        <v>145</v>
      </c>
    </row>
    <row r="173" spans="1:15" ht="61.2" x14ac:dyDescent="0.7">
      <c r="A173" s="265">
        <v>173</v>
      </c>
      <c r="B173" s="271" t="s">
        <v>12738</v>
      </c>
      <c r="C173" s="267">
        <v>46073</v>
      </c>
      <c r="D173" s="268" t="s">
        <v>39</v>
      </c>
      <c r="E173" s="299" t="s">
        <v>12847</v>
      </c>
      <c r="F173" s="271"/>
      <c r="G173" s="266" t="s">
        <v>5508</v>
      </c>
      <c r="H173" s="280" t="s">
        <v>5989</v>
      </c>
      <c r="I173" s="271" t="s">
        <v>9844</v>
      </c>
      <c r="J173" s="271"/>
      <c r="K173" s="265" t="s">
        <v>1308</v>
      </c>
      <c r="L173" s="274" t="s">
        <v>10720</v>
      </c>
      <c r="M173" s="271" t="s">
        <v>9788</v>
      </c>
      <c r="N173" s="275" t="str">
        <f t="shared" ca="1" si="8"/>
        <v>0 tahun, 4 bulan, 25 hari</v>
      </c>
      <c r="O173" s="276">
        <f t="shared" ca="1" si="9"/>
        <v>145</v>
      </c>
    </row>
    <row r="174" spans="1:15" x14ac:dyDescent="0.7">
      <c r="A174" s="265">
        <v>174</v>
      </c>
      <c r="B174" s="271" t="s">
        <v>12739</v>
      </c>
      <c r="C174" s="267">
        <v>46073</v>
      </c>
      <c r="D174" s="268" t="s">
        <v>39</v>
      </c>
      <c r="E174" s="299" t="s">
        <v>12848</v>
      </c>
      <c r="F174" s="271"/>
      <c r="G174" s="266" t="s">
        <v>5508</v>
      </c>
      <c r="H174" s="280" t="s">
        <v>5989</v>
      </c>
      <c r="I174" s="271" t="s">
        <v>12624</v>
      </c>
      <c r="J174" s="266"/>
      <c r="K174" s="265" t="s">
        <v>1308</v>
      </c>
      <c r="L174" s="271" t="s">
        <v>10515</v>
      </c>
      <c r="M174" s="271" t="s">
        <v>10488</v>
      </c>
      <c r="N174" s="275" t="str">
        <f t="shared" ca="1" si="8"/>
        <v>0 tahun, 4 bulan, 25 hari</v>
      </c>
      <c r="O174" s="276">
        <f t="shared" ca="1" si="9"/>
        <v>145</v>
      </c>
    </row>
    <row r="175" spans="1:15" ht="40.799999999999997" x14ac:dyDescent="0.7">
      <c r="A175" s="265">
        <v>175</v>
      </c>
      <c r="B175" s="271" t="s">
        <v>12740</v>
      </c>
      <c r="C175" s="267">
        <v>46076</v>
      </c>
      <c r="D175" s="268" t="s">
        <v>39</v>
      </c>
      <c r="E175" s="299" t="s">
        <v>12849</v>
      </c>
      <c r="F175" s="271"/>
      <c r="G175" s="266" t="s">
        <v>5508</v>
      </c>
      <c r="H175" s="280" t="s">
        <v>5989</v>
      </c>
      <c r="I175" s="271" t="s">
        <v>9844</v>
      </c>
      <c r="J175" s="271"/>
      <c r="K175" s="265" t="s">
        <v>1308</v>
      </c>
      <c r="L175" s="274" t="s">
        <v>10720</v>
      </c>
      <c r="M175" s="271" t="s">
        <v>9788</v>
      </c>
      <c r="N175" s="275" t="str">
        <f t="shared" ca="1" si="8"/>
        <v>0 tahun, 4 bulan, 22 hari</v>
      </c>
      <c r="O175" s="276">
        <f t="shared" ca="1" si="9"/>
        <v>142</v>
      </c>
    </row>
    <row r="176" spans="1:15" ht="40.799999999999997" x14ac:dyDescent="0.7">
      <c r="A176" s="265">
        <v>176</v>
      </c>
      <c r="B176" s="271" t="s">
        <v>12741</v>
      </c>
      <c r="C176" s="267">
        <v>46076</v>
      </c>
      <c r="D176" s="268" t="s">
        <v>39</v>
      </c>
      <c r="E176" s="299" t="s">
        <v>12850</v>
      </c>
      <c r="F176" s="271"/>
      <c r="G176" s="266" t="s">
        <v>5508</v>
      </c>
      <c r="H176" s="280" t="s">
        <v>3189</v>
      </c>
      <c r="I176" s="271" t="s">
        <v>12624</v>
      </c>
      <c r="J176" s="266"/>
      <c r="K176" s="265" t="s">
        <v>1308</v>
      </c>
      <c r="L176" s="271" t="s">
        <v>12125</v>
      </c>
      <c r="M176" s="271" t="s">
        <v>7530</v>
      </c>
      <c r="N176" s="275" t="str">
        <f t="shared" ca="1" si="8"/>
        <v>0 tahun, 4 bulan, 22 hari</v>
      </c>
      <c r="O176" s="276">
        <f t="shared" ca="1" si="9"/>
        <v>142</v>
      </c>
    </row>
    <row r="177" spans="1:15" ht="61.2" x14ac:dyDescent="0.7">
      <c r="A177" s="265">
        <v>177</v>
      </c>
      <c r="B177" s="271" t="s">
        <v>12742</v>
      </c>
      <c r="C177" s="267">
        <v>46076</v>
      </c>
      <c r="D177" s="268" t="s">
        <v>39</v>
      </c>
      <c r="E177" s="299" t="s">
        <v>12851</v>
      </c>
      <c r="F177" s="271"/>
      <c r="G177" s="266" t="s">
        <v>5508</v>
      </c>
      <c r="H177" s="280" t="s">
        <v>5989</v>
      </c>
      <c r="I177" s="271" t="s">
        <v>9844</v>
      </c>
      <c r="J177" s="271"/>
      <c r="K177" s="265" t="s">
        <v>1308</v>
      </c>
      <c r="L177" s="274" t="s">
        <v>10720</v>
      </c>
      <c r="M177" s="271" t="s">
        <v>9788</v>
      </c>
      <c r="N177" s="275" t="str">
        <f t="shared" ca="1" si="8"/>
        <v>0 tahun, 4 bulan, 22 hari</v>
      </c>
      <c r="O177" s="276">
        <f t="shared" ca="1" si="9"/>
        <v>142</v>
      </c>
    </row>
    <row r="178" spans="1:15" ht="40.799999999999997" x14ac:dyDescent="0.7">
      <c r="A178" s="265">
        <v>178</v>
      </c>
      <c r="B178" s="271" t="s">
        <v>12743</v>
      </c>
      <c r="C178" s="267">
        <v>46077</v>
      </c>
      <c r="D178" s="268" t="s">
        <v>6928</v>
      </c>
      <c r="E178" s="299" t="s">
        <v>12852</v>
      </c>
      <c r="F178" s="271"/>
      <c r="G178" s="266" t="s">
        <v>5508</v>
      </c>
      <c r="H178" s="280" t="s">
        <v>3189</v>
      </c>
      <c r="I178" s="271" t="s">
        <v>12624</v>
      </c>
      <c r="J178" s="266"/>
      <c r="K178" s="265" t="s">
        <v>1308</v>
      </c>
      <c r="L178" s="271" t="s">
        <v>11545</v>
      </c>
      <c r="M178" s="271" t="s">
        <v>5604</v>
      </c>
      <c r="N178" s="275" t="str">
        <f t="shared" ca="1" si="8"/>
        <v>0 tahun, 4 bulan, 21 hari</v>
      </c>
      <c r="O178" s="276">
        <f t="shared" ca="1" si="9"/>
        <v>141</v>
      </c>
    </row>
    <row r="179" spans="1:15" x14ac:dyDescent="0.7">
      <c r="A179" s="265">
        <v>179</v>
      </c>
      <c r="B179" s="271" t="s">
        <v>12744</v>
      </c>
      <c r="C179" s="267">
        <v>46077</v>
      </c>
      <c r="D179" s="268" t="s">
        <v>12853</v>
      </c>
      <c r="E179" s="299" t="s">
        <v>5747</v>
      </c>
      <c r="F179" s="271"/>
      <c r="G179" s="266" t="s">
        <v>5985</v>
      </c>
      <c r="H179" s="280" t="s">
        <v>5985</v>
      </c>
      <c r="I179" s="271" t="s">
        <v>12631</v>
      </c>
      <c r="J179" s="266"/>
      <c r="K179" s="265" t="s">
        <v>1308</v>
      </c>
      <c r="L179" s="271" t="s">
        <v>1072</v>
      </c>
      <c r="M179" s="271" t="s">
        <v>5606</v>
      </c>
      <c r="N179" s="275" t="str">
        <f t="shared" ca="1" si="8"/>
        <v>0 tahun, 4 bulan, 21 hari</v>
      </c>
      <c r="O179" s="276">
        <f t="shared" ca="1" si="9"/>
        <v>141</v>
      </c>
    </row>
    <row r="180" spans="1:15" x14ac:dyDescent="0.7">
      <c r="A180" s="265">
        <v>180</v>
      </c>
      <c r="B180" s="271" t="s">
        <v>12745</v>
      </c>
      <c r="C180" s="267">
        <v>46077</v>
      </c>
      <c r="D180" s="268" t="s">
        <v>10899</v>
      </c>
      <c r="E180" s="299" t="s">
        <v>12854</v>
      </c>
      <c r="F180" s="271"/>
      <c r="G180" s="266" t="s">
        <v>5508</v>
      </c>
      <c r="H180" s="280" t="s">
        <v>5989</v>
      </c>
      <c r="I180" s="271" t="s">
        <v>12624</v>
      </c>
      <c r="J180" s="266"/>
      <c r="K180" s="265" t="s">
        <v>1308</v>
      </c>
      <c r="L180" s="271" t="s">
        <v>10515</v>
      </c>
      <c r="M180" s="271" t="s">
        <v>10488</v>
      </c>
      <c r="N180" s="275" t="str">
        <f t="shared" ca="1" si="8"/>
        <v>0 tahun, 4 bulan, 21 hari</v>
      </c>
      <c r="O180" s="276">
        <f t="shared" ca="1" si="9"/>
        <v>141</v>
      </c>
    </row>
    <row r="181" spans="1:15" ht="61.2" x14ac:dyDescent="0.7">
      <c r="A181" s="265">
        <v>181</v>
      </c>
      <c r="B181" s="271" t="s">
        <v>12746</v>
      </c>
      <c r="C181" s="267">
        <v>46077</v>
      </c>
      <c r="D181" s="268" t="s">
        <v>39</v>
      </c>
      <c r="E181" s="299" t="s">
        <v>12855</v>
      </c>
      <c r="F181" s="271"/>
      <c r="G181" s="266" t="s">
        <v>5508</v>
      </c>
      <c r="H181" s="280" t="s">
        <v>5989</v>
      </c>
      <c r="I181" s="271" t="s">
        <v>9844</v>
      </c>
      <c r="J181" s="271"/>
      <c r="K181" s="265" t="s">
        <v>1308</v>
      </c>
      <c r="L181" s="274" t="s">
        <v>10720</v>
      </c>
      <c r="M181" s="271" t="s">
        <v>9788</v>
      </c>
      <c r="N181" s="275" t="str">
        <f t="shared" ca="1" si="8"/>
        <v>0 tahun, 4 bulan, 21 hari</v>
      </c>
      <c r="O181" s="276">
        <f t="shared" ca="1" si="9"/>
        <v>141</v>
      </c>
    </row>
    <row r="182" spans="1:15" ht="40.799999999999997" x14ac:dyDescent="0.7">
      <c r="A182" s="265">
        <v>182</v>
      </c>
      <c r="B182" s="271" t="s">
        <v>12747</v>
      </c>
      <c r="C182" s="267">
        <v>46077</v>
      </c>
      <c r="D182" s="268" t="s">
        <v>39</v>
      </c>
      <c r="E182" s="299" t="s">
        <v>12856</v>
      </c>
      <c r="F182" s="271"/>
      <c r="G182" s="266" t="s">
        <v>5508</v>
      </c>
      <c r="H182" s="280" t="s">
        <v>5990</v>
      </c>
      <c r="I182" s="271" t="s">
        <v>12624</v>
      </c>
      <c r="J182" s="266"/>
      <c r="K182" s="265" t="s">
        <v>1308</v>
      </c>
      <c r="L182" s="271" t="s">
        <v>11545</v>
      </c>
      <c r="M182" s="271" t="s">
        <v>5481</v>
      </c>
      <c r="N182" s="275" t="str">
        <f t="shared" ca="1" si="8"/>
        <v>0 tahun, 4 bulan, 21 hari</v>
      </c>
      <c r="O182" s="276">
        <f t="shared" ca="1" si="9"/>
        <v>141</v>
      </c>
    </row>
    <row r="183" spans="1:15" ht="61.2" x14ac:dyDescent="0.7">
      <c r="A183" s="265">
        <v>183</v>
      </c>
      <c r="B183" s="271" t="s">
        <v>12748</v>
      </c>
      <c r="C183" s="267">
        <v>46077</v>
      </c>
      <c r="D183" s="268" t="s">
        <v>11726</v>
      </c>
      <c r="E183" s="299" t="s">
        <v>12857</v>
      </c>
      <c r="F183" s="271"/>
      <c r="G183" s="266" t="s">
        <v>5508</v>
      </c>
      <c r="H183" s="280" t="s">
        <v>7640</v>
      </c>
      <c r="I183" s="271" t="s">
        <v>12624</v>
      </c>
      <c r="J183" s="266"/>
      <c r="K183" s="265" t="s">
        <v>1308</v>
      </c>
      <c r="L183" s="271" t="s">
        <v>10515</v>
      </c>
      <c r="M183" s="271" t="s">
        <v>10488</v>
      </c>
      <c r="N183" s="275" t="str">
        <f t="shared" ca="1" si="8"/>
        <v>0 tahun, 4 bulan, 21 hari</v>
      </c>
      <c r="O183" s="276">
        <f t="shared" ca="1" si="9"/>
        <v>141</v>
      </c>
    </row>
    <row r="184" spans="1:15" ht="40.799999999999997" x14ac:dyDescent="0.7">
      <c r="A184" s="265">
        <v>184</v>
      </c>
      <c r="B184" s="271" t="s">
        <v>12749</v>
      </c>
      <c r="C184" s="267">
        <v>46078</v>
      </c>
      <c r="D184" s="268" t="s">
        <v>39</v>
      </c>
      <c r="E184" s="299" t="s">
        <v>12858</v>
      </c>
      <c r="F184" s="271"/>
      <c r="G184" s="266" t="s">
        <v>5508</v>
      </c>
      <c r="H184" s="280" t="s">
        <v>5989</v>
      </c>
      <c r="I184" s="271" t="s">
        <v>9844</v>
      </c>
      <c r="J184" s="271"/>
      <c r="K184" s="265" t="s">
        <v>1308</v>
      </c>
      <c r="L184" s="274" t="s">
        <v>10720</v>
      </c>
      <c r="M184" s="271" t="s">
        <v>9788</v>
      </c>
      <c r="N184" s="275" t="str">
        <f t="shared" ca="1" si="8"/>
        <v>0 tahun, 4 bulan, 20 hari</v>
      </c>
      <c r="O184" s="276">
        <f t="shared" ca="1" si="9"/>
        <v>140</v>
      </c>
    </row>
    <row r="185" spans="1:15" ht="40.799999999999997" x14ac:dyDescent="0.7">
      <c r="A185" s="265">
        <v>185</v>
      </c>
      <c r="B185" s="280" t="s">
        <v>12750</v>
      </c>
      <c r="C185" s="267">
        <v>46078</v>
      </c>
      <c r="D185" s="268" t="s">
        <v>6928</v>
      </c>
      <c r="E185" s="299" t="s">
        <v>12859</v>
      </c>
      <c r="F185" s="271"/>
      <c r="G185" s="266" t="s">
        <v>5508</v>
      </c>
      <c r="H185" s="280" t="s">
        <v>5989</v>
      </c>
      <c r="I185" s="271" t="s">
        <v>9844</v>
      </c>
      <c r="J185" s="271"/>
      <c r="K185" s="265" t="s">
        <v>1308</v>
      </c>
      <c r="L185" s="274" t="s">
        <v>10720</v>
      </c>
      <c r="M185" s="271" t="s">
        <v>1071</v>
      </c>
      <c r="N185" s="275" t="str">
        <f t="shared" ca="1" si="8"/>
        <v>0 tahun, 4 bulan, 20 hari</v>
      </c>
      <c r="O185" s="276">
        <f t="shared" ca="1" si="9"/>
        <v>140</v>
      </c>
    </row>
    <row r="186" spans="1:15" x14ac:dyDescent="0.7">
      <c r="A186" s="265">
        <v>186</v>
      </c>
      <c r="B186" s="271" t="s">
        <v>12751</v>
      </c>
      <c r="C186" s="267">
        <v>46078</v>
      </c>
      <c r="D186" s="268" t="s">
        <v>3073</v>
      </c>
      <c r="E186" s="299" t="s">
        <v>12860</v>
      </c>
      <c r="F186" s="271"/>
      <c r="G186" s="266" t="s">
        <v>5508</v>
      </c>
      <c r="H186" s="280" t="s">
        <v>3200</v>
      </c>
      <c r="I186" s="271" t="s">
        <v>12861</v>
      </c>
      <c r="J186" s="266"/>
      <c r="K186" s="265" t="s">
        <v>1308</v>
      </c>
      <c r="L186" s="271" t="s">
        <v>10661</v>
      </c>
      <c r="M186" s="271" t="s">
        <v>10891</v>
      </c>
      <c r="N186" s="275" t="str">
        <f t="shared" ca="1" si="8"/>
        <v>0 tahun, 4 bulan, 20 hari</v>
      </c>
      <c r="O186" s="276">
        <f t="shared" ca="1" si="9"/>
        <v>140</v>
      </c>
    </row>
    <row r="187" spans="1:15" ht="61.2" x14ac:dyDescent="0.7">
      <c r="A187" s="265">
        <v>187</v>
      </c>
      <c r="B187" s="271" t="s">
        <v>12752</v>
      </c>
      <c r="C187" s="267">
        <v>46078</v>
      </c>
      <c r="D187" s="268" t="s">
        <v>12384</v>
      </c>
      <c r="E187" s="299" t="s">
        <v>12862</v>
      </c>
      <c r="F187" s="271"/>
      <c r="G187" s="266" t="s">
        <v>5508</v>
      </c>
      <c r="H187" s="280" t="s">
        <v>3200</v>
      </c>
      <c r="I187" s="271" t="s">
        <v>12861</v>
      </c>
      <c r="J187" s="266"/>
      <c r="K187" s="265" t="s">
        <v>1308</v>
      </c>
      <c r="L187" s="271" t="s">
        <v>10661</v>
      </c>
      <c r="M187" s="271" t="s">
        <v>10891</v>
      </c>
      <c r="N187" s="275" t="str">
        <f t="shared" ca="1" si="8"/>
        <v>0 tahun, 4 bulan, 20 hari</v>
      </c>
      <c r="O187" s="276">
        <f t="shared" ca="1" si="9"/>
        <v>140</v>
      </c>
    </row>
    <row r="188" spans="1:15" ht="40.799999999999997" x14ac:dyDescent="0.7">
      <c r="A188" s="265">
        <v>188</v>
      </c>
      <c r="B188" s="271" t="s">
        <v>12753</v>
      </c>
      <c r="C188" s="267">
        <v>46078</v>
      </c>
      <c r="D188" s="268" t="s">
        <v>7223</v>
      </c>
      <c r="E188" s="299" t="s">
        <v>7243</v>
      </c>
      <c r="F188" s="271"/>
      <c r="G188" s="266" t="s">
        <v>5508</v>
      </c>
      <c r="H188" s="280" t="s">
        <v>5989</v>
      </c>
      <c r="I188" s="271" t="s">
        <v>12863</v>
      </c>
      <c r="J188" s="266"/>
      <c r="K188" s="265" t="s">
        <v>1308</v>
      </c>
      <c r="L188" s="271" t="s">
        <v>11545</v>
      </c>
      <c r="M188" s="271" t="s">
        <v>5604</v>
      </c>
      <c r="N188" s="275" t="str">
        <f t="shared" ca="1" si="8"/>
        <v>0 tahun, 4 bulan, 20 hari</v>
      </c>
      <c r="O188" s="276">
        <f t="shared" ca="1" si="9"/>
        <v>140</v>
      </c>
    </row>
    <row r="189" spans="1:15" ht="61.2" x14ac:dyDescent="0.7">
      <c r="A189" s="265">
        <v>189</v>
      </c>
      <c r="B189" s="271" t="s">
        <v>12754</v>
      </c>
      <c r="C189" s="267">
        <v>46078</v>
      </c>
      <c r="D189" s="268" t="s">
        <v>39</v>
      </c>
      <c r="E189" s="299" t="s">
        <v>12864</v>
      </c>
      <c r="F189" s="271"/>
      <c r="G189" s="266" t="s">
        <v>5508</v>
      </c>
      <c r="H189" s="280" t="s">
        <v>5989</v>
      </c>
      <c r="I189" s="271" t="s">
        <v>9844</v>
      </c>
      <c r="J189" s="271"/>
      <c r="K189" s="265" t="s">
        <v>1308</v>
      </c>
      <c r="L189" s="274" t="s">
        <v>10720</v>
      </c>
      <c r="M189" s="271" t="s">
        <v>9788</v>
      </c>
      <c r="N189" s="275" t="str">
        <f t="shared" ca="1" si="8"/>
        <v>0 tahun, 4 bulan, 20 hari</v>
      </c>
      <c r="O189" s="276">
        <f t="shared" ca="1" si="9"/>
        <v>140</v>
      </c>
    </row>
    <row r="190" spans="1:15" ht="61.2" x14ac:dyDescent="0.7">
      <c r="A190" s="265">
        <v>190</v>
      </c>
      <c r="B190" s="271" t="s">
        <v>12755</v>
      </c>
      <c r="C190" s="267">
        <v>46078</v>
      </c>
      <c r="D190" s="268" t="s">
        <v>39</v>
      </c>
      <c r="E190" s="299" t="s">
        <v>12864</v>
      </c>
      <c r="F190" s="271"/>
      <c r="G190" s="266" t="s">
        <v>5508</v>
      </c>
      <c r="H190" s="280" t="s">
        <v>5989</v>
      </c>
      <c r="I190" s="271" t="s">
        <v>9844</v>
      </c>
      <c r="J190" s="271"/>
      <c r="K190" s="265" t="s">
        <v>1308</v>
      </c>
      <c r="L190" s="274" t="s">
        <v>10720</v>
      </c>
      <c r="M190" s="271" t="s">
        <v>9788</v>
      </c>
      <c r="N190" s="275" t="str">
        <f t="shared" ca="1" si="8"/>
        <v>0 tahun, 4 bulan, 20 hari</v>
      </c>
      <c r="O190" s="276">
        <f t="shared" ca="1" si="9"/>
        <v>140</v>
      </c>
    </row>
    <row r="191" spans="1:15" ht="40.799999999999997" x14ac:dyDescent="0.7">
      <c r="A191" s="265">
        <v>191</v>
      </c>
      <c r="B191" s="271" t="s">
        <v>12756</v>
      </c>
      <c r="C191" s="267">
        <v>46079</v>
      </c>
      <c r="D191" s="268" t="s">
        <v>39</v>
      </c>
      <c r="E191" s="299" t="s">
        <v>12865</v>
      </c>
      <c r="F191" s="271"/>
      <c r="G191" s="266" t="s">
        <v>5508</v>
      </c>
      <c r="H191" s="280" t="s">
        <v>5989</v>
      </c>
      <c r="I191" s="271" t="s">
        <v>9844</v>
      </c>
      <c r="J191" s="271"/>
      <c r="K191" s="265" t="s">
        <v>1308</v>
      </c>
      <c r="L191" s="271" t="s">
        <v>1175</v>
      </c>
      <c r="M191" s="271" t="s">
        <v>7484</v>
      </c>
      <c r="N191" s="275" t="str">
        <f t="shared" ca="1" si="8"/>
        <v>0 tahun, 4 bulan, 19 hari</v>
      </c>
      <c r="O191" s="276">
        <f t="shared" ca="1" si="9"/>
        <v>139</v>
      </c>
    </row>
    <row r="192" spans="1:15" x14ac:dyDescent="0.7">
      <c r="A192" s="265">
        <v>192</v>
      </c>
      <c r="B192" s="271" t="s">
        <v>12757</v>
      </c>
      <c r="C192" s="267">
        <v>46079</v>
      </c>
      <c r="D192" s="268" t="s">
        <v>39</v>
      </c>
      <c r="E192" s="299" t="s">
        <v>12866</v>
      </c>
      <c r="F192" s="271"/>
      <c r="G192" s="266" t="s">
        <v>5508</v>
      </c>
      <c r="H192" s="280" t="s">
        <v>5989</v>
      </c>
      <c r="I192" s="271" t="s">
        <v>9844</v>
      </c>
      <c r="J192" s="271"/>
      <c r="K192" s="265" t="s">
        <v>1308</v>
      </c>
      <c r="L192" s="274" t="s">
        <v>10720</v>
      </c>
      <c r="M192" s="271" t="s">
        <v>9788</v>
      </c>
      <c r="N192" s="275" t="str">
        <f t="shared" ca="1" si="8"/>
        <v>0 tahun, 4 bulan, 19 hari</v>
      </c>
      <c r="O192" s="276">
        <f t="shared" ca="1" si="9"/>
        <v>139</v>
      </c>
    </row>
    <row r="193" spans="1:15" ht="61.2" x14ac:dyDescent="0.7">
      <c r="A193" s="265">
        <v>193</v>
      </c>
      <c r="B193" s="271" t="s">
        <v>12758</v>
      </c>
      <c r="C193" s="267">
        <v>46079</v>
      </c>
      <c r="D193" s="268" t="s">
        <v>39</v>
      </c>
      <c r="E193" s="299" t="s">
        <v>12867</v>
      </c>
      <c r="F193" s="271"/>
      <c r="G193" s="266" t="s">
        <v>5508</v>
      </c>
      <c r="H193" s="280" t="s">
        <v>5989</v>
      </c>
      <c r="I193" s="271" t="s">
        <v>9844</v>
      </c>
      <c r="J193" s="271"/>
      <c r="K193" s="265" t="s">
        <v>1308</v>
      </c>
      <c r="L193" s="274" t="s">
        <v>10720</v>
      </c>
      <c r="M193" s="271" t="s">
        <v>9788</v>
      </c>
      <c r="N193" s="275" t="str">
        <f t="shared" ca="1" si="8"/>
        <v>0 tahun, 4 bulan, 19 hari</v>
      </c>
      <c r="O193" s="276">
        <f t="shared" ca="1" si="9"/>
        <v>139</v>
      </c>
    </row>
    <row r="194" spans="1:15" ht="40.799999999999997" x14ac:dyDescent="0.7">
      <c r="A194" s="265">
        <v>194</v>
      </c>
      <c r="B194" s="271" t="s">
        <v>12759</v>
      </c>
      <c r="C194" s="267">
        <v>46080</v>
      </c>
      <c r="D194" s="268" t="s">
        <v>39</v>
      </c>
      <c r="E194" s="299" t="s">
        <v>12868</v>
      </c>
      <c r="F194" s="271"/>
      <c r="G194" s="266" t="s">
        <v>5508</v>
      </c>
      <c r="H194" s="280" t="s">
        <v>5989</v>
      </c>
      <c r="I194" s="271" t="s">
        <v>12624</v>
      </c>
      <c r="J194" s="266"/>
      <c r="K194" s="265" t="s">
        <v>1308</v>
      </c>
      <c r="L194" s="271" t="s">
        <v>11545</v>
      </c>
      <c r="M194" s="271" t="s">
        <v>5481</v>
      </c>
      <c r="N194" s="275" t="str">
        <f t="shared" ca="1" si="8"/>
        <v>0 tahun, 4 bulan, 18 hari</v>
      </c>
      <c r="O194" s="276">
        <f t="shared" ca="1" si="9"/>
        <v>138</v>
      </c>
    </row>
    <row r="195" spans="1:15" ht="40.799999999999997" x14ac:dyDescent="0.7">
      <c r="A195" s="265">
        <v>195</v>
      </c>
      <c r="B195" s="271" t="s">
        <v>12760</v>
      </c>
      <c r="C195" s="267">
        <v>46080</v>
      </c>
      <c r="D195" s="268" t="s">
        <v>39</v>
      </c>
      <c r="E195" s="299" t="s">
        <v>12869</v>
      </c>
      <c r="F195" s="271"/>
      <c r="G195" s="266" t="s">
        <v>5508</v>
      </c>
      <c r="H195" s="280" t="s">
        <v>5989</v>
      </c>
      <c r="I195" s="271" t="s">
        <v>9844</v>
      </c>
      <c r="J195" s="271"/>
      <c r="K195" s="265" t="s">
        <v>1308</v>
      </c>
      <c r="L195" s="274" t="s">
        <v>10720</v>
      </c>
      <c r="M195" s="271" t="s">
        <v>9788</v>
      </c>
      <c r="N195" s="275" t="str">
        <f t="shared" ca="1" si="8"/>
        <v>0 tahun, 4 bulan, 18 hari</v>
      </c>
      <c r="O195" s="276">
        <f t="shared" ca="1" si="9"/>
        <v>138</v>
      </c>
    </row>
    <row r="196" spans="1:15" ht="61.2" x14ac:dyDescent="0.7">
      <c r="A196" s="265">
        <v>196</v>
      </c>
      <c r="B196" s="271" t="s">
        <v>12761</v>
      </c>
      <c r="C196" s="267">
        <v>46080</v>
      </c>
      <c r="D196" s="268" t="s">
        <v>12384</v>
      </c>
      <c r="E196" s="299" t="s">
        <v>12870</v>
      </c>
      <c r="F196" s="271"/>
      <c r="G196" s="266" t="s">
        <v>5508</v>
      </c>
      <c r="H196" s="280" t="s">
        <v>5989</v>
      </c>
      <c r="I196" s="271" t="s">
        <v>12863</v>
      </c>
      <c r="J196" s="266"/>
      <c r="K196" s="265" t="s">
        <v>1308</v>
      </c>
      <c r="L196" s="271" t="s">
        <v>11545</v>
      </c>
      <c r="M196" s="271" t="s">
        <v>3230</v>
      </c>
      <c r="N196" s="275" t="str">
        <f t="shared" ca="1" si="8"/>
        <v>0 tahun, 4 bulan, 18 hari</v>
      </c>
      <c r="O196" s="276">
        <f t="shared" ca="1" si="9"/>
        <v>138</v>
      </c>
    </row>
    <row r="197" spans="1:15" ht="40.799999999999997" x14ac:dyDescent="0.7">
      <c r="A197" s="265">
        <v>197</v>
      </c>
      <c r="B197" s="271" t="s">
        <v>12762</v>
      </c>
      <c r="C197" s="267">
        <v>46080</v>
      </c>
      <c r="D197" s="268" t="s">
        <v>12871</v>
      </c>
      <c r="E197" s="299" t="s">
        <v>12872</v>
      </c>
      <c r="F197" s="271"/>
      <c r="G197" s="266" t="s">
        <v>5508</v>
      </c>
      <c r="H197" s="280" t="s">
        <v>3189</v>
      </c>
      <c r="I197" s="271" t="s">
        <v>3188</v>
      </c>
      <c r="J197" s="266"/>
      <c r="K197" s="265" t="s">
        <v>1308</v>
      </c>
      <c r="L197" s="271" t="s">
        <v>10515</v>
      </c>
      <c r="M197" s="271" t="s">
        <v>10488</v>
      </c>
      <c r="N197" s="275" t="str">
        <f t="shared" ca="1" si="8"/>
        <v>0 tahun, 4 bulan, 18 hari</v>
      </c>
      <c r="O197" s="276">
        <f t="shared" ca="1" si="9"/>
        <v>138</v>
      </c>
    </row>
    <row r="198" spans="1:15" x14ac:dyDescent="0.7">
      <c r="A198" s="265">
        <v>198</v>
      </c>
      <c r="B198" s="271" t="s">
        <v>12763</v>
      </c>
      <c r="C198" s="267">
        <v>46080</v>
      </c>
      <c r="D198" s="268" t="s">
        <v>3073</v>
      </c>
      <c r="E198" s="299" t="s">
        <v>12873</v>
      </c>
      <c r="F198" s="271"/>
      <c r="G198" s="266" t="s">
        <v>5508</v>
      </c>
      <c r="H198" s="280" t="s">
        <v>5989</v>
      </c>
      <c r="I198" s="271" t="s">
        <v>12863</v>
      </c>
      <c r="J198" s="266"/>
      <c r="K198" s="265" t="s">
        <v>1308</v>
      </c>
      <c r="L198" s="271" t="s">
        <v>11545</v>
      </c>
      <c r="M198" s="271" t="s">
        <v>3230</v>
      </c>
      <c r="N198" s="275" t="str">
        <f t="shared" ca="1" si="8"/>
        <v>0 tahun, 4 bulan, 18 hari</v>
      </c>
      <c r="O198" s="276">
        <f t="shared" ca="1" si="9"/>
        <v>138</v>
      </c>
    </row>
    <row r="199" spans="1:15" ht="61.2" x14ac:dyDescent="0.7">
      <c r="A199" s="265">
        <v>199</v>
      </c>
      <c r="B199" s="271" t="s">
        <v>12764</v>
      </c>
      <c r="C199" s="267">
        <v>46080</v>
      </c>
      <c r="D199" s="268" t="s">
        <v>39</v>
      </c>
      <c r="E199" s="299" t="s">
        <v>12874</v>
      </c>
      <c r="F199" s="271"/>
      <c r="G199" s="266" t="s">
        <v>5508</v>
      </c>
      <c r="H199" s="280" t="s">
        <v>3200</v>
      </c>
      <c r="I199" s="272" t="s">
        <v>12622</v>
      </c>
      <c r="J199" s="266"/>
      <c r="K199" s="265" t="s">
        <v>1308</v>
      </c>
      <c r="L199" s="271" t="s">
        <v>10661</v>
      </c>
      <c r="M199" s="271" t="s">
        <v>10891</v>
      </c>
      <c r="N199" s="275" t="str">
        <f t="shared" ca="1" si="8"/>
        <v>0 tahun, 4 bulan, 18 hari</v>
      </c>
      <c r="O199" s="276">
        <f t="shared" ca="1" si="9"/>
        <v>138</v>
      </c>
    </row>
    <row r="200" spans="1:15" ht="61.2" x14ac:dyDescent="0.7">
      <c r="A200" s="265">
        <v>200</v>
      </c>
      <c r="B200" s="271" t="s">
        <v>12765</v>
      </c>
      <c r="C200" s="267">
        <v>46080</v>
      </c>
      <c r="D200" s="268" t="s">
        <v>39</v>
      </c>
      <c r="E200" s="299" t="s">
        <v>12875</v>
      </c>
      <c r="F200" s="271"/>
      <c r="G200" s="266" t="s">
        <v>5508</v>
      </c>
      <c r="H200" s="280" t="s">
        <v>5989</v>
      </c>
      <c r="I200" s="271" t="s">
        <v>9844</v>
      </c>
      <c r="J200" s="271"/>
      <c r="K200" s="265" t="s">
        <v>1308</v>
      </c>
      <c r="L200" s="274" t="s">
        <v>10720</v>
      </c>
      <c r="M200" s="271" t="s">
        <v>9788</v>
      </c>
      <c r="N200" s="275" t="str">
        <f t="shared" ca="1" si="8"/>
        <v>0 tahun, 4 bulan, 18 hari</v>
      </c>
      <c r="O200" s="276">
        <f t="shared" ca="1" si="9"/>
        <v>138</v>
      </c>
    </row>
    <row r="201" spans="1:15" ht="40.799999999999997" x14ac:dyDescent="0.7">
      <c r="A201" s="265">
        <v>201</v>
      </c>
      <c r="B201" s="271" t="s">
        <v>12766</v>
      </c>
      <c r="C201" s="267">
        <v>46080</v>
      </c>
      <c r="D201" s="268" t="s">
        <v>12876</v>
      </c>
      <c r="E201" s="299" t="s">
        <v>12877</v>
      </c>
      <c r="F201" s="271"/>
      <c r="G201" s="266" t="s">
        <v>5508</v>
      </c>
      <c r="H201" s="280" t="s">
        <v>5989</v>
      </c>
      <c r="I201" s="271" t="s">
        <v>12624</v>
      </c>
      <c r="J201" s="266"/>
      <c r="K201" s="265" t="s">
        <v>1308</v>
      </c>
      <c r="L201" s="271" t="s">
        <v>10515</v>
      </c>
      <c r="M201" s="271" t="s">
        <v>10488</v>
      </c>
      <c r="N201" s="275" t="str">
        <f t="shared" ca="1" si="8"/>
        <v>0 tahun, 4 bulan, 18 hari</v>
      </c>
      <c r="O201" s="276">
        <f t="shared" ca="1" si="9"/>
        <v>138</v>
      </c>
    </row>
    <row r="202" spans="1:15" ht="40.799999999999997" x14ac:dyDescent="0.7">
      <c r="A202" s="265">
        <v>202</v>
      </c>
      <c r="B202" s="271" t="s">
        <v>12767</v>
      </c>
      <c r="C202" s="267">
        <v>46083</v>
      </c>
      <c r="D202" s="268" t="s">
        <v>39</v>
      </c>
      <c r="E202" s="299" t="s">
        <v>12878</v>
      </c>
      <c r="F202" s="271"/>
      <c r="G202" s="266" t="s">
        <v>5508</v>
      </c>
      <c r="H202" s="280" t="s">
        <v>3191</v>
      </c>
      <c r="I202" s="271" t="s">
        <v>12624</v>
      </c>
      <c r="J202" s="266"/>
      <c r="K202" s="265" t="s">
        <v>1308</v>
      </c>
      <c r="L202" s="271" t="s">
        <v>11545</v>
      </c>
      <c r="M202" s="271" t="s">
        <v>11722</v>
      </c>
      <c r="N202" s="275" t="str">
        <f t="shared" ca="1" si="8"/>
        <v>0 tahun, 4 bulan, 13 hari</v>
      </c>
      <c r="O202" s="276">
        <f t="shared" ca="1" si="9"/>
        <v>135</v>
      </c>
    </row>
    <row r="203" spans="1:15" ht="61.2" x14ac:dyDescent="0.7">
      <c r="A203" s="265">
        <v>203</v>
      </c>
      <c r="B203" s="271" t="s">
        <v>12768</v>
      </c>
      <c r="C203" s="267">
        <v>46083</v>
      </c>
      <c r="D203" s="268" t="s">
        <v>39</v>
      </c>
      <c r="E203" s="299" t="s">
        <v>12879</v>
      </c>
      <c r="F203" s="271"/>
      <c r="G203" s="266" t="s">
        <v>5508</v>
      </c>
      <c r="H203" s="280" t="s">
        <v>7640</v>
      </c>
      <c r="I203" s="271" t="s">
        <v>12624</v>
      </c>
      <c r="J203" s="266"/>
      <c r="K203" s="265" t="s">
        <v>1308</v>
      </c>
      <c r="L203" s="271" t="s">
        <v>11545</v>
      </c>
      <c r="M203" s="274" t="s">
        <v>8067</v>
      </c>
      <c r="N203" s="275" t="str">
        <f t="shared" ca="1" si="8"/>
        <v>0 tahun, 4 bulan, 13 hari</v>
      </c>
      <c r="O203" s="276">
        <f t="shared" ca="1" si="9"/>
        <v>135</v>
      </c>
    </row>
    <row r="204" spans="1:15" ht="40.799999999999997" x14ac:dyDescent="0.7">
      <c r="A204" s="265">
        <v>204</v>
      </c>
      <c r="B204" s="271" t="s">
        <v>12769</v>
      </c>
      <c r="C204" s="267">
        <v>46083</v>
      </c>
      <c r="D204" s="268" t="s">
        <v>39</v>
      </c>
      <c r="E204" s="299" t="s">
        <v>12880</v>
      </c>
      <c r="F204" s="271"/>
      <c r="G204" s="266" t="s">
        <v>5508</v>
      </c>
      <c r="H204" s="280" t="s">
        <v>5989</v>
      </c>
      <c r="I204" s="271" t="s">
        <v>12623</v>
      </c>
      <c r="J204" s="266"/>
      <c r="K204" s="265" t="s">
        <v>1308</v>
      </c>
      <c r="L204" s="271" t="s">
        <v>1175</v>
      </c>
      <c r="M204" s="271" t="s">
        <v>7484</v>
      </c>
      <c r="N204" s="275" t="str">
        <f t="shared" ca="1" si="8"/>
        <v>0 tahun, 4 bulan, 13 hari</v>
      </c>
      <c r="O204" s="276">
        <f t="shared" ca="1" si="9"/>
        <v>135</v>
      </c>
    </row>
    <row r="205" spans="1:15" ht="61.2" x14ac:dyDescent="0.7">
      <c r="A205" s="265">
        <v>205</v>
      </c>
      <c r="B205" s="271" t="s">
        <v>12770</v>
      </c>
      <c r="C205" s="267">
        <v>46083</v>
      </c>
      <c r="D205" s="268" t="s">
        <v>39</v>
      </c>
      <c r="E205" s="299" t="s">
        <v>12881</v>
      </c>
      <c r="F205" s="271"/>
      <c r="G205" s="266" t="s">
        <v>1079</v>
      </c>
      <c r="H205" s="280" t="s">
        <v>7756</v>
      </c>
      <c r="I205" s="271" t="s">
        <v>12618</v>
      </c>
      <c r="J205" s="266"/>
      <c r="K205" s="265" t="s">
        <v>1308</v>
      </c>
      <c r="L205" s="271" t="s">
        <v>1079</v>
      </c>
      <c r="M205" s="271" t="s">
        <v>1172</v>
      </c>
      <c r="N205" s="275" t="str">
        <f t="shared" ca="1" si="8"/>
        <v>0 tahun, 4 bulan, 13 hari</v>
      </c>
      <c r="O205" s="276">
        <f t="shared" ca="1" si="9"/>
        <v>135</v>
      </c>
    </row>
    <row r="206" spans="1:15" ht="61.2" x14ac:dyDescent="0.7">
      <c r="A206" s="265">
        <v>206</v>
      </c>
      <c r="B206" s="271" t="s">
        <v>12771</v>
      </c>
      <c r="C206" s="267">
        <v>46083</v>
      </c>
      <c r="D206" s="268" t="s">
        <v>12882</v>
      </c>
      <c r="E206" s="299" t="s">
        <v>12883</v>
      </c>
      <c r="F206" s="271"/>
      <c r="G206" s="266" t="s">
        <v>5508</v>
      </c>
      <c r="H206" s="280" t="s">
        <v>5508</v>
      </c>
      <c r="I206" s="271" t="s">
        <v>12611</v>
      </c>
      <c r="J206" s="266"/>
      <c r="K206" s="265" t="s">
        <v>1308</v>
      </c>
      <c r="L206" s="271" t="s">
        <v>1219</v>
      </c>
      <c r="M206" s="271" t="s">
        <v>11185</v>
      </c>
      <c r="N206" s="275" t="str">
        <f t="shared" ca="1" si="8"/>
        <v>0 tahun, 4 bulan, 13 hari</v>
      </c>
      <c r="O206" s="276">
        <f t="shared" ca="1" si="9"/>
        <v>135</v>
      </c>
    </row>
    <row r="207" spans="1:15" ht="40.799999999999997" x14ac:dyDescent="0.7">
      <c r="A207" s="265">
        <v>207</v>
      </c>
      <c r="B207" s="271" t="s">
        <v>12772</v>
      </c>
      <c r="C207" s="267">
        <v>46083</v>
      </c>
      <c r="D207" s="268" t="s">
        <v>39</v>
      </c>
      <c r="E207" s="299" t="s">
        <v>12884</v>
      </c>
      <c r="F207" s="271"/>
      <c r="G207" s="266" t="s">
        <v>5508</v>
      </c>
      <c r="H207" s="280" t="s">
        <v>5989</v>
      </c>
      <c r="I207" s="271" t="s">
        <v>12631</v>
      </c>
      <c r="J207" s="266"/>
      <c r="K207" s="265" t="s">
        <v>1184</v>
      </c>
      <c r="L207" s="271" t="s">
        <v>1080</v>
      </c>
      <c r="M207" s="271" t="s">
        <v>8269</v>
      </c>
      <c r="N207" s="275" t="str">
        <f t="shared" ca="1" si="8"/>
        <v>0 tahun, 4 bulan, 13 hari</v>
      </c>
      <c r="O207" s="276">
        <f t="shared" ca="1" si="9"/>
        <v>135</v>
      </c>
    </row>
    <row r="208" spans="1:15" ht="40.799999999999997" x14ac:dyDescent="0.7">
      <c r="A208" s="265">
        <v>208</v>
      </c>
      <c r="B208" s="271" t="s">
        <v>12773</v>
      </c>
      <c r="C208" s="267">
        <v>46083</v>
      </c>
      <c r="D208" s="268" t="s">
        <v>39</v>
      </c>
      <c r="E208" s="299" t="s">
        <v>12885</v>
      </c>
      <c r="F208" s="271"/>
      <c r="G208" s="266" t="s">
        <v>5508</v>
      </c>
      <c r="H208" s="280" t="s">
        <v>5990</v>
      </c>
      <c r="I208" s="271" t="s">
        <v>12624</v>
      </c>
      <c r="J208" s="266"/>
      <c r="K208" s="265" t="s">
        <v>1308</v>
      </c>
      <c r="L208" s="271" t="s">
        <v>11545</v>
      </c>
      <c r="M208" s="271" t="s">
        <v>5604</v>
      </c>
      <c r="N208" s="275" t="str">
        <f t="shared" ca="1" si="8"/>
        <v>0 tahun, 4 bulan, 13 hari</v>
      </c>
      <c r="O208" s="276">
        <f t="shared" ca="1" si="9"/>
        <v>135</v>
      </c>
    </row>
    <row r="209" spans="1:15" x14ac:dyDescent="0.7">
      <c r="A209" s="265">
        <v>209</v>
      </c>
      <c r="B209" s="271" t="s">
        <v>12774</v>
      </c>
      <c r="C209" s="267">
        <v>46083</v>
      </c>
      <c r="D209" s="268" t="s">
        <v>39</v>
      </c>
      <c r="E209" s="299" t="s">
        <v>12886</v>
      </c>
      <c r="F209" s="271"/>
      <c r="G209" s="266" t="s">
        <v>5508</v>
      </c>
      <c r="H209" s="280" t="s">
        <v>5989</v>
      </c>
      <c r="I209" s="271" t="s">
        <v>12624</v>
      </c>
      <c r="J209" s="266"/>
      <c r="K209" s="265" t="s">
        <v>1308</v>
      </c>
      <c r="L209" s="271" t="s">
        <v>11545</v>
      </c>
      <c r="M209" s="271" t="s">
        <v>5604</v>
      </c>
      <c r="N209" s="275" t="str">
        <f t="shared" ca="1" si="8"/>
        <v>0 tahun, 4 bulan, 13 hari</v>
      </c>
      <c r="O209" s="276">
        <f t="shared" ca="1" si="9"/>
        <v>135</v>
      </c>
    </row>
    <row r="210" spans="1:15" x14ac:dyDescent="0.7">
      <c r="A210" s="265">
        <v>210</v>
      </c>
      <c r="B210" s="271" t="s">
        <v>12775</v>
      </c>
      <c r="C210" s="267">
        <v>46083</v>
      </c>
      <c r="D210" s="268" t="s">
        <v>12887</v>
      </c>
      <c r="E210" s="299" t="s">
        <v>12888</v>
      </c>
      <c r="F210" s="271"/>
      <c r="G210" s="266" t="s">
        <v>5985</v>
      </c>
      <c r="H210" s="280" t="s">
        <v>5985</v>
      </c>
      <c r="I210" s="271" t="s">
        <v>12631</v>
      </c>
      <c r="J210" s="266"/>
      <c r="K210" s="265" t="s">
        <v>1308</v>
      </c>
      <c r="L210" s="271" t="s">
        <v>1072</v>
      </c>
      <c r="M210" s="271" t="s">
        <v>1191</v>
      </c>
      <c r="N210" s="275" t="str">
        <f t="shared" ca="1" si="8"/>
        <v>0 tahun, 4 bulan, 13 hari</v>
      </c>
      <c r="O210" s="276">
        <f t="shared" ca="1" si="9"/>
        <v>135</v>
      </c>
    </row>
    <row r="211" spans="1:15" x14ac:dyDescent="0.7">
      <c r="A211" s="265">
        <v>211</v>
      </c>
      <c r="B211" s="271" t="s">
        <v>12776</v>
      </c>
      <c r="C211" s="267">
        <v>46083</v>
      </c>
      <c r="D211" s="268" t="s">
        <v>39</v>
      </c>
      <c r="E211" s="299" t="s">
        <v>12889</v>
      </c>
      <c r="F211" s="271"/>
      <c r="G211" s="266" t="s">
        <v>5985</v>
      </c>
      <c r="H211" s="280" t="s">
        <v>5985</v>
      </c>
      <c r="I211" s="271" t="s">
        <v>12611</v>
      </c>
      <c r="J211" s="266"/>
      <c r="K211" s="265" t="s">
        <v>1308</v>
      </c>
      <c r="L211" s="271" t="s">
        <v>1197</v>
      </c>
      <c r="M211" s="271" t="s">
        <v>7469</v>
      </c>
      <c r="N211" s="275" t="str">
        <f t="shared" ca="1" si="8"/>
        <v>0 tahun, 4 bulan, 13 hari</v>
      </c>
      <c r="O211" s="276">
        <f t="shared" ca="1" si="9"/>
        <v>135</v>
      </c>
    </row>
    <row r="212" spans="1:15" x14ac:dyDescent="0.7">
      <c r="A212" s="265">
        <v>212</v>
      </c>
      <c r="B212" s="271" t="s">
        <v>12777</v>
      </c>
      <c r="C212" s="267">
        <v>46083</v>
      </c>
      <c r="D212" s="268" t="s">
        <v>12890</v>
      </c>
      <c r="E212" s="299" t="s">
        <v>12891</v>
      </c>
      <c r="F212" s="271"/>
      <c r="G212" s="266" t="s">
        <v>5508</v>
      </c>
      <c r="H212" s="280" t="s">
        <v>5989</v>
      </c>
      <c r="I212" s="271" t="s">
        <v>12863</v>
      </c>
      <c r="J212" s="266"/>
      <c r="K212" s="265" t="s">
        <v>1308</v>
      </c>
      <c r="L212" s="271" t="s">
        <v>1175</v>
      </c>
      <c r="M212" s="271" t="s">
        <v>7484</v>
      </c>
      <c r="N212" s="275" t="str">
        <f t="shared" ca="1" si="8"/>
        <v>0 tahun, 4 bulan, 13 hari</v>
      </c>
      <c r="O212" s="276">
        <f t="shared" ca="1" si="9"/>
        <v>135</v>
      </c>
    </row>
    <row r="213" spans="1:15" x14ac:dyDescent="0.7">
      <c r="A213" s="265">
        <v>213</v>
      </c>
      <c r="B213" s="271" t="s">
        <v>12778</v>
      </c>
      <c r="C213" s="267">
        <v>46083</v>
      </c>
      <c r="D213" s="268" t="s">
        <v>12890</v>
      </c>
      <c r="E213" s="299" t="s">
        <v>12891</v>
      </c>
      <c r="F213" s="271"/>
      <c r="G213" s="266" t="s">
        <v>5508</v>
      </c>
      <c r="H213" s="280" t="s">
        <v>5989</v>
      </c>
      <c r="I213" s="271" t="s">
        <v>12863</v>
      </c>
      <c r="J213" s="266"/>
      <c r="K213" s="265" t="s">
        <v>1308</v>
      </c>
      <c r="L213" s="271" t="s">
        <v>1175</v>
      </c>
      <c r="M213" s="271" t="s">
        <v>7484</v>
      </c>
      <c r="N213" s="275" t="str">
        <f t="shared" ca="1" si="8"/>
        <v>0 tahun, 4 bulan, 13 hari</v>
      </c>
      <c r="O213" s="276">
        <f t="shared" ca="1" si="9"/>
        <v>135</v>
      </c>
    </row>
    <row r="214" spans="1:15" ht="40.799999999999997" x14ac:dyDescent="0.7">
      <c r="A214" s="265">
        <v>214</v>
      </c>
      <c r="B214" s="271" t="s">
        <v>12779</v>
      </c>
      <c r="C214" s="267">
        <v>46083</v>
      </c>
      <c r="D214" s="268" t="s">
        <v>10504</v>
      </c>
      <c r="E214" s="299" t="s">
        <v>12892</v>
      </c>
      <c r="F214" s="271"/>
      <c r="G214" s="266" t="s">
        <v>5508</v>
      </c>
      <c r="H214" s="280" t="s">
        <v>3189</v>
      </c>
      <c r="I214" s="271" t="s">
        <v>12611</v>
      </c>
      <c r="J214" s="266"/>
      <c r="K214" s="265" t="s">
        <v>1308</v>
      </c>
      <c r="L214" s="271" t="s">
        <v>12125</v>
      </c>
      <c r="M214" s="271" t="s">
        <v>7530</v>
      </c>
      <c r="N214" s="275" t="str">
        <f t="shared" ca="1" si="8"/>
        <v>0 tahun, 4 bulan, 13 hari</v>
      </c>
      <c r="O214" s="276">
        <f t="shared" ca="1" si="9"/>
        <v>135</v>
      </c>
    </row>
    <row r="215" spans="1:15" ht="40.799999999999997" x14ac:dyDescent="0.7">
      <c r="A215" s="265">
        <v>215</v>
      </c>
      <c r="B215" s="271" t="s">
        <v>12780</v>
      </c>
      <c r="C215" s="267">
        <v>46083</v>
      </c>
      <c r="D215" s="268" t="s">
        <v>6928</v>
      </c>
      <c r="E215" s="299" t="s">
        <v>12893</v>
      </c>
      <c r="F215" s="271"/>
      <c r="G215" s="266" t="s">
        <v>5508</v>
      </c>
      <c r="H215" s="280" t="s">
        <v>5989</v>
      </c>
      <c r="I215" s="271" t="s">
        <v>12863</v>
      </c>
      <c r="J215" s="266"/>
      <c r="K215" s="265" t="s">
        <v>1308</v>
      </c>
      <c r="L215" s="271" t="s">
        <v>10515</v>
      </c>
      <c r="M215" s="271" t="s">
        <v>10488</v>
      </c>
      <c r="N215" s="275" t="str">
        <f t="shared" ca="1" si="8"/>
        <v>0 tahun, 4 bulan, 13 hari</v>
      </c>
      <c r="O215" s="276">
        <f t="shared" ca="1" si="9"/>
        <v>135</v>
      </c>
    </row>
    <row r="216" spans="1:15" ht="61.2" x14ac:dyDescent="0.7">
      <c r="A216" s="265">
        <v>216</v>
      </c>
      <c r="B216" s="271" t="s">
        <v>12781</v>
      </c>
      <c r="C216" s="267">
        <v>46083</v>
      </c>
      <c r="D216" s="268" t="s">
        <v>39</v>
      </c>
      <c r="E216" s="299" t="s">
        <v>12894</v>
      </c>
      <c r="F216" s="271"/>
      <c r="G216" s="266" t="s">
        <v>5508</v>
      </c>
      <c r="H216" s="280" t="s">
        <v>5989</v>
      </c>
      <c r="I216" s="271" t="s">
        <v>9844</v>
      </c>
      <c r="J216" s="271"/>
      <c r="K216" s="265" t="s">
        <v>1308</v>
      </c>
      <c r="L216" s="274" t="s">
        <v>10720</v>
      </c>
      <c r="M216" s="271" t="s">
        <v>1071</v>
      </c>
      <c r="N216" s="275" t="str">
        <f t="shared" ca="1" si="8"/>
        <v>0 tahun, 4 bulan, 13 hari</v>
      </c>
      <c r="O216" s="276">
        <f t="shared" ca="1" si="9"/>
        <v>135</v>
      </c>
    </row>
    <row r="217" spans="1:15" ht="40.799999999999997" x14ac:dyDescent="0.7">
      <c r="A217" s="265">
        <v>217</v>
      </c>
      <c r="B217" s="271" t="s">
        <v>12782</v>
      </c>
      <c r="C217" s="267">
        <v>46084</v>
      </c>
      <c r="D217" s="268" t="s">
        <v>39</v>
      </c>
      <c r="E217" s="299" t="s">
        <v>12895</v>
      </c>
      <c r="F217" s="271"/>
      <c r="G217" s="266" t="s">
        <v>5508</v>
      </c>
      <c r="H217" s="280" t="s">
        <v>5989</v>
      </c>
      <c r="I217" s="271" t="s">
        <v>1088</v>
      </c>
      <c r="J217" s="266"/>
      <c r="K217" s="265" t="s">
        <v>1308</v>
      </c>
      <c r="L217" s="271" t="s">
        <v>11545</v>
      </c>
      <c r="M217" s="271" t="s">
        <v>5604</v>
      </c>
      <c r="N217" s="275" t="str">
        <f t="shared" ca="1" si="8"/>
        <v>0 tahun, 4 bulan, 12 hari</v>
      </c>
      <c r="O217" s="276">
        <f t="shared" ca="1" si="9"/>
        <v>134</v>
      </c>
    </row>
    <row r="218" spans="1:15" ht="40.799999999999997" x14ac:dyDescent="0.7">
      <c r="A218" s="265">
        <v>218</v>
      </c>
      <c r="B218" s="271" t="s">
        <v>12783</v>
      </c>
      <c r="C218" s="267">
        <v>46084</v>
      </c>
      <c r="D218" s="268" t="s">
        <v>39</v>
      </c>
      <c r="E218" s="299" t="s">
        <v>12896</v>
      </c>
      <c r="F218" s="271"/>
      <c r="G218" s="266" t="s">
        <v>5508</v>
      </c>
      <c r="H218" s="280" t="s">
        <v>5989</v>
      </c>
      <c r="I218" s="271" t="s">
        <v>12863</v>
      </c>
      <c r="J218" s="266"/>
      <c r="K218" s="265" t="s">
        <v>1308</v>
      </c>
      <c r="L218" s="271" t="s">
        <v>1080</v>
      </c>
      <c r="M218" s="271" t="s">
        <v>8269</v>
      </c>
      <c r="N218" s="275" t="str">
        <f t="shared" ca="1" si="8"/>
        <v>0 tahun, 4 bulan, 12 hari</v>
      </c>
      <c r="O218" s="276">
        <f t="shared" ca="1" si="9"/>
        <v>134</v>
      </c>
    </row>
    <row r="219" spans="1:15" ht="81.599999999999994" x14ac:dyDescent="0.7">
      <c r="A219" s="265">
        <v>219</v>
      </c>
      <c r="B219" s="271" t="s">
        <v>12784</v>
      </c>
      <c r="C219" s="267">
        <v>46084</v>
      </c>
      <c r="D219" s="268" t="s">
        <v>39</v>
      </c>
      <c r="E219" s="299" t="s">
        <v>12897</v>
      </c>
      <c r="F219" s="271"/>
      <c r="G219" s="266" t="s">
        <v>5508</v>
      </c>
      <c r="H219" s="280" t="s">
        <v>5989</v>
      </c>
      <c r="I219" s="271" t="s">
        <v>12623</v>
      </c>
      <c r="J219" s="266"/>
      <c r="K219" s="265" t="s">
        <v>1308</v>
      </c>
      <c r="L219" s="271" t="s">
        <v>11545</v>
      </c>
      <c r="M219" s="271" t="s">
        <v>5604</v>
      </c>
      <c r="N219" s="275" t="str">
        <f t="shared" ca="1" si="8"/>
        <v>0 tahun, 4 bulan, 12 hari</v>
      </c>
      <c r="O219" s="276">
        <f t="shared" ca="1" si="9"/>
        <v>134</v>
      </c>
    </row>
    <row r="220" spans="1:15" ht="61.2" x14ac:dyDescent="0.7">
      <c r="A220" s="265">
        <v>220</v>
      </c>
      <c r="B220" s="271" t="s">
        <v>12785</v>
      </c>
      <c r="C220" s="267">
        <v>46084</v>
      </c>
      <c r="D220" s="268" t="s">
        <v>39</v>
      </c>
      <c r="E220" s="299" t="s">
        <v>12898</v>
      </c>
      <c r="F220" s="271"/>
      <c r="G220" s="266" t="s">
        <v>5508</v>
      </c>
      <c r="H220" s="280" t="s">
        <v>5990</v>
      </c>
      <c r="I220" s="271" t="s">
        <v>12624</v>
      </c>
      <c r="J220" s="266"/>
      <c r="K220" s="265" t="s">
        <v>1308</v>
      </c>
      <c r="L220" s="271" t="s">
        <v>11545</v>
      </c>
      <c r="M220" s="271" t="s">
        <v>5481</v>
      </c>
      <c r="N220" s="275" t="str">
        <f t="shared" ca="1" si="8"/>
        <v>0 tahun, 4 bulan, 12 hari</v>
      </c>
      <c r="O220" s="276">
        <f t="shared" ca="1" si="9"/>
        <v>134</v>
      </c>
    </row>
    <row r="221" spans="1:15" ht="61.2" x14ac:dyDescent="0.7">
      <c r="A221" s="265">
        <v>221</v>
      </c>
      <c r="B221" s="271" t="s">
        <v>12786</v>
      </c>
      <c r="C221" s="267">
        <v>46084</v>
      </c>
      <c r="D221" s="268" t="s">
        <v>39</v>
      </c>
      <c r="E221" s="299" t="s">
        <v>12899</v>
      </c>
      <c r="F221" s="271"/>
      <c r="G221" s="266" t="s">
        <v>5508</v>
      </c>
      <c r="H221" s="280" t="s">
        <v>5989</v>
      </c>
      <c r="I221" s="271" t="s">
        <v>9844</v>
      </c>
      <c r="J221" s="271"/>
      <c r="K221" s="265" t="s">
        <v>1308</v>
      </c>
      <c r="L221" s="274" t="s">
        <v>10720</v>
      </c>
      <c r="M221" s="271" t="s">
        <v>1071</v>
      </c>
      <c r="N221" s="275" t="str">
        <f t="shared" ca="1" si="8"/>
        <v>0 tahun, 4 bulan, 12 hari</v>
      </c>
      <c r="O221" s="276">
        <f t="shared" ca="1" si="9"/>
        <v>134</v>
      </c>
    </row>
    <row r="222" spans="1:15" ht="61.2" x14ac:dyDescent="0.7">
      <c r="A222" s="265">
        <v>222</v>
      </c>
      <c r="B222" s="271" t="s">
        <v>12787</v>
      </c>
      <c r="C222" s="267">
        <v>46084</v>
      </c>
      <c r="D222" s="268" t="s">
        <v>39</v>
      </c>
      <c r="E222" s="299" t="s">
        <v>12900</v>
      </c>
      <c r="F222" s="271"/>
      <c r="G222" s="266" t="s">
        <v>5508</v>
      </c>
      <c r="H222" s="280" t="s">
        <v>7640</v>
      </c>
      <c r="I222" s="271" t="s">
        <v>12624</v>
      </c>
      <c r="J222" s="266"/>
      <c r="K222" s="265" t="s">
        <v>1308</v>
      </c>
      <c r="L222" s="271" t="s">
        <v>11545</v>
      </c>
      <c r="M222" s="274" t="s">
        <v>8067</v>
      </c>
      <c r="N222" s="275" t="str">
        <f t="shared" ca="1" si="8"/>
        <v>0 tahun, 4 bulan, 12 hari</v>
      </c>
      <c r="O222" s="276">
        <f t="shared" ca="1" si="9"/>
        <v>134</v>
      </c>
    </row>
    <row r="223" spans="1:15" x14ac:dyDescent="0.7">
      <c r="A223" s="265">
        <v>223</v>
      </c>
      <c r="B223" s="271" t="s">
        <v>12788</v>
      </c>
      <c r="C223" s="267">
        <v>46085</v>
      </c>
      <c r="D223" s="268" t="s">
        <v>39</v>
      </c>
      <c r="E223" s="299" t="s">
        <v>12901</v>
      </c>
      <c r="F223" s="271"/>
      <c r="G223" s="266" t="s">
        <v>5985</v>
      </c>
      <c r="H223" s="280" t="s">
        <v>5985</v>
      </c>
      <c r="I223" s="271" t="s">
        <v>12631</v>
      </c>
      <c r="J223" s="266"/>
      <c r="K223" s="265" t="s">
        <v>1184</v>
      </c>
      <c r="L223" s="271" t="s">
        <v>1080</v>
      </c>
      <c r="M223" s="271" t="s">
        <v>8269</v>
      </c>
      <c r="N223" s="275" t="str">
        <f t="shared" ca="1" si="8"/>
        <v>0 tahun, 4 bulan, 11 hari</v>
      </c>
      <c r="O223" s="276">
        <f t="shared" ca="1" si="9"/>
        <v>133</v>
      </c>
    </row>
    <row r="224" spans="1:15" x14ac:dyDescent="0.7">
      <c r="A224" s="265">
        <v>224</v>
      </c>
      <c r="B224" s="271" t="s">
        <v>12789</v>
      </c>
      <c r="C224" s="267">
        <v>46085</v>
      </c>
      <c r="D224" s="268" t="s">
        <v>39</v>
      </c>
      <c r="E224" s="299" t="s">
        <v>12902</v>
      </c>
      <c r="F224" s="271"/>
      <c r="G224" s="266" t="s">
        <v>5985</v>
      </c>
      <c r="H224" s="280" t="s">
        <v>5985</v>
      </c>
      <c r="I224" s="271" t="s">
        <v>12631</v>
      </c>
      <c r="J224" s="266"/>
      <c r="K224" s="265" t="s">
        <v>1184</v>
      </c>
      <c r="L224" s="271" t="s">
        <v>1080</v>
      </c>
      <c r="M224" s="271" t="s">
        <v>8269</v>
      </c>
      <c r="N224" s="275" t="str">
        <f t="shared" ca="1" si="8"/>
        <v>0 tahun, 4 bulan, 11 hari</v>
      </c>
      <c r="O224" s="276">
        <f t="shared" ca="1" si="9"/>
        <v>133</v>
      </c>
    </row>
    <row r="225" spans="1:15" ht="40.799999999999997" x14ac:dyDescent="0.7">
      <c r="A225" s="265">
        <v>225</v>
      </c>
      <c r="B225" s="271" t="s">
        <v>12790</v>
      </c>
      <c r="C225" s="267">
        <v>46085</v>
      </c>
      <c r="D225" s="268" t="s">
        <v>6928</v>
      </c>
      <c r="E225" s="299" t="s">
        <v>12903</v>
      </c>
      <c r="F225" s="271"/>
      <c r="G225" s="266" t="s">
        <v>5508</v>
      </c>
      <c r="H225" s="280" t="s">
        <v>5989</v>
      </c>
      <c r="I225" s="271" t="s">
        <v>9844</v>
      </c>
      <c r="J225" s="271"/>
      <c r="K225" s="265" t="s">
        <v>1308</v>
      </c>
      <c r="L225" s="274" t="s">
        <v>10720</v>
      </c>
      <c r="M225" s="271" t="s">
        <v>1071</v>
      </c>
      <c r="N225" s="275" t="str">
        <f t="shared" ca="1" si="8"/>
        <v>0 tahun, 4 bulan, 11 hari</v>
      </c>
      <c r="O225" s="276">
        <f t="shared" ca="1" si="9"/>
        <v>133</v>
      </c>
    </row>
    <row r="226" spans="1:15" ht="61.2" x14ac:dyDescent="0.7">
      <c r="A226" s="265">
        <v>226</v>
      </c>
      <c r="B226" s="271" t="s">
        <v>12791</v>
      </c>
      <c r="C226" s="267">
        <v>46085</v>
      </c>
      <c r="D226" s="268" t="s">
        <v>39</v>
      </c>
      <c r="E226" s="299" t="s">
        <v>12904</v>
      </c>
      <c r="F226" s="271"/>
      <c r="G226" s="266" t="s">
        <v>5508</v>
      </c>
      <c r="H226" s="280" t="s">
        <v>3200</v>
      </c>
      <c r="I226" s="272" t="s">
        <v>12622</v>
      </c>
      <c r="J226" s="266"/>
      <c r="K226" s="265" t="s">
        <v>1308</v>
      </c>
      <c r="L226" s="271" t="s">
        <v>1175</v>
      </c>
      <c r="M226" s="271" t="s">
        <v>1176</v>
      </c>
      <c r="N226" s="275" t="str">
        <f t="shared" ref="N226:N274" ca="1" si="10">DATEDIF(C226,$Q$1,"Y")&amp;" tahun, "&amp;DATEDIF(C226,$Q$1,"YM")&amp;" bulan, "&amp;DATEDIF(C226,$Q$1,"MD")&amp;" hari"</f>
        <v>0 tahun, 4 bulan, 11 hari</v>
      </c>
      <c r="O226" s="276">
        <f t="shared" ref="O226:O274" ca="1" si="11">TODAY()-C226</f>
        <v>133</v>
      </c>
    </row>
    <row r="227" spans="1:15" ht="40.799999999999997" x14ac:dyDescent="0.7">
      <c r="A227" s="265">
        <v>227</v>
      </c>
      <c r="B227" s="271" t="s">
        <v>12792</v>
      </c>
      <c r="C227" s="267">
        <v>46085</v>
      </c>
      <c r="D227" s="268" t="s">
        <v>39</v>
      </c>
      <c r="E227" s="299" t="s">
        <v>12905</v>
      </c>
      <c r="F227" s="271"/>
      <c r="G227" s="266" t="s">
        <v>5508</v>
      </c>
      <c r="H227" s="280" t="s">
        <v>5989</v>
      </c>
      <c r="I227" s="271" t="s">
        <v>12624</v>
      </c>
      <c r="J227" s="266"/>
      <c r="K227" s="265" t="s">
        <v>1308</v>
      </c>
      <c r="L227" s="271" t="s">
        <v>11545</v>
      </c>
      <c r="M227" s="271" t="s">
        <v>5604</v>
      </c>
      <c r="N227" s="275" t="str">
        <f t="shared" ca="1" si="10"/>
        <v>0 tahun, 4 bulan, 11 hari</v>
      </c>
      <c r="O227" s="276">
        <f t="shared" ca="1" si="11"/>
        <v>133</v>
      </c>
    </row>
    <row r="228" spans="1:15" ht="102" x14ac:dyDescent="0.7">
      <c r="A228" s="265">
        <v>228</v>
      </c>
      <c r="B228" s="271" t="s">
        <v>12793</v>
      </c>
      <c r="C228" s="267">
        <v>46085</v>
      </c>
      <c r="D228" s="268" t="s">
        <v>12906</v>
      </c>
      <c r="E228" s="299" t="s">
        <v>12907</v>
      </c>
      <c r="F228" s="271"/>
      <c r="G228" s="266" t="s">
        <v>5508</v>
      </c>
      <c r="H228" s="280" t="s">
        <v>5990</v>
      </c>
      <c r="I228" s="272" t="s">
        <v>12614</v>
      </c>
      <c r="J228" s="271"/>
      <c r="K228" s="265" t="s">
        <v>1308</v>
      </c>
      <c r="L228" s="274" t="s">
        <v>1170</v>
      </c>
      <c r="M228" s="274" t="s">
        <v>13462</v>
      </c>
      <c r="N228" s="275" t="str">
        <f t="shared" ca="1" si="10"/>
        <v>0 tahun, 4 bulan, 11 hari</v>
      </c>
      <c r="O228" s="276">
        <f t="shared" ca="1" si="11"/>
        <v>133</v>
      </c>
    </row>
    <row r="229" spans="1:15" ht="61.2" x14ac:dyDescent="0.7">
      <c r="A229" s="265">
        <v>229</v>
      </c>
      <c r="B229" s="271" t="s">
        <v>12794</v>
      </c>
      <c r="C229" s="267">
        <v>46085</v>
      </c>
      <c r="D229" s="268" t="s">
        <v>39</v>
      </c>
      <c r="E229" s="299" t="s">
        <v>12908</v>
      </c>
      <c r="F229" s="271"/>
      <c r="G229" s="266" t="s">
        <v>5508</v>
      </c>
      <c r="H229" s="280" t="s">
        <v>5989</v>
      </c>
      <c r="I229" s="271" t="s">
        <v>9844</v>
      </c>
      <c r="J229" s="271"/>
      <c r="K229" s="265" t="s">
        <v>1308</v>
      </c>
      <c r="L229" s="274" t="s">
        <v>10720</v>
      </c>
      <c r="M229" s="271" t="s">
        <v>1071</v>
      </c>
      <c r="N229" s="275" t="str">
        <f t="shared" ca="1" si="10"/>
        <v>0 tahun, 4 bulan, 11 hari</v>
      </c>
      <c r="O229" s="276">
        <f t="shared" ca="1" si="11"/>
        <v>133</v>
      </c>
    </row>
    <row r="230" spans="1:15" ht="40.799999999999997" x14ac:dyDescent="0.7">
      <c r="A230" s="265">
        <v>230</v>
      </c>
      <c r="B230" s="271" t="s">
        <v>12795</v>
      </c>
      <c r="C230" s="267">
        <v>46085</v>
      </c>
      <c r="D230" s="268" t="s">
        <v>39</v>
      </c>
      <c r="E230" s="299" t="s">
        <v>12909</v>
      </c>
      <c r="F230" s="271"/>
      <c r="G230" s="266" t="s">
        <v>1079</v>
      </c>
      <c r="H230" s="280" t="s">
        <v>7756</v>
      </c>
      <c r="I230" s="271" t="s">
        <v>12618</v>
      </c>
      <c r="J230" s="266"/>
      <c r="K230" s="265" t="s">
        <v>1308</v>
      </c>
      <c r="L230" s="271" t="s">
        <v>1079</v>
      </c>
      <c r="M230" s="271" t="s">
        <v>1172</v>
      </c>
      <c r="N230" s="275" t="str">
        <f t="shared" ca="1" si="10"/>
        <v>0 tahun, 4 bulan, 11 hari</v>
      </c>
      <c r="O230" s="276">
        <f t="shared" ca="1" si="11"/>
        <v>133</v>
      </c>
    </row>
    <row r="231" spans="1:15" ht="40.799999999999997" x14ac:dyDescent="0.7">
      <c r="A231" s="265">
        <v>231</v>
      </c>
      <c r="B231" s="271" t="s">
        <v>12796</v>
      </c>
      <c r="C231" s="267">
        <v>46085</v>
      </c>
      <c r="D231" s="268" t="s">
        <v>39</v>
      </c>
      <c r="E231" s="299" t="s">
        <v>12910</v>
      </c>
      <c r="F231" s="271"/>
      <c r="G231" s="266" t="s">
        <v>5508</v>
      </c>
      <c r="H231" s="280" t="s">
        <v>5989</v>
      </c>
      <c r="I231" s="271" t="s">
        <v>12863</v>
      </c>
      <c r="J231" s="266"/>
      <c r="K231" s="265" t="s">
        <v>1308</v>
      </c>
      <c r="L231" s="271" t="s">
        <v>11545</v>
      </c>
      <c r="M231" s="271" t="s">
        <v>5604</v>
      </c>
      <c r="N231" s="275" t="str">
        <f t="shared" ca="1" si="10"/>
        <v>0 tahun, 4 bulan, 11 hari</v>
      </c>
      <c r="O231" s="276">
        <f t="shared" ca="1" si="11"/>
        <v>133</v>
      </c>
    </row>
    <row r="232" spans="1:15" ht="61.2" x14ac:dyDescent="0.7">
      <c r="A232" s="265">
        <v>232</v>
      </c>
      <c r="B232" s="271" t="s">
        <v>12797</v>
      </c>
      <c r="C232" s="267">
        <v>46085</v>
      </c>
      <c r="D232" s="268" t="s">
        <v>12384</v>
      </c>
      <c r="E232" s="299" t="s">
        <v>7894</v>
      </c>
      <c r="F232" s="271"/>
      <c r="G232" s="266" t="s">
        <v>5508</v>
      </c>
      <c r="H232" s="280" t="s">
        <v>5989</v>
      </c>
      <c r="I232" s="271" t="s">
        <v>12863</v>
      </c>
      <c r="J232" s="266"/>
      <c r="K232" s="265" t="s">
        <v>1308</v>
      </c>
      <c r="L232" s="271" t="s">
        <v>10300</v>
      </c>
      <c r="M232" s="271" t="s">
        <v>12911</v>
      </c>
      <c r="N232" s="275" t="str">
        <f t="shared" ca="1" si="10"/>
        <v>0 tahun, 4 bulan, 11 hari</v>
      </c>
      <c r="O232" s="276">
        <f t="shared" ca="1" si="11"/>
        <v>133</v>
      </c>
    </row>
    <row r="233" spans="1:15" ht="40.799999999999997" x14ac:dyDescent="0.7">
      <c r="A233" s="265">
        <v>233</v>
      </c>
      <c r="B233" s="271" t="s">
        <v>12798</v>
      </c>
      <c r="C233" s="267">
        <v>46085</v>
      </c>
      <c r="D233" s="268" t="s">
        <v>39</v>
      </c>
      <c r="E233" s="299" t="s">
        <v>12912</v>
      </c>
      <c r="F233" s="271"/>
      <c r="G233" s="266" t="s">
        <v>5508</v>
      </c>
      <c r="H233" s="280" t="s">
        <v>5990</v>
      </c>
      <c r="I233" s="271" t="s">
        <v>12624</v>
      </c>
      <c r="J233" s="266"/>
      <c r="K233" s="265" t="s">
        <v>1308</v>
      </c>
      <c r="L233" s="271" t="s">
        <v>10515</v>
      </c>
      <c r="M233" s="271" t="s">
        <v>10488</v>
      </c>
      <c r="N233" s="275" t="str">
        <f t="shared" ca="1" si="10"/>
        <v>0 tahun, 4 bulan, 11 hari</v>
      </c>
      <c r="O233" s="276">
        <f t="shared" ca="1" si="11"/>
        <v>133</v>
      </c>
    </row>
    <row r="234" spans="1:15" ht="40.799999999999997" x14ac:dyDescent="0.7">
      <c r="A234" s="265">
        <v>234</v>
      </c>
      <c r="B234" s="271" t="s">
        <v>12799</v>
      </c>
      <c r="C234" s="267">
        <v>46085</v>
      </c>
      <c r="D234" s="268" t="s">
        <v>7223</v>
      </c>
      <c r="E234" s="299" t="s">
        <v>12913</v>
      </c>
      <c r="F234" s="271"/>
      <c r="G234" s="266" t="s">
        <v>5508</v>
      </c>
      <c r="H234" s="280" t="s">
        <v>5989</v>
      </c>
      <c r="I234" s="271" t="s">
        <v>9844</v>
      </c>
      <c r="J234" s="271"/>
      <c r="K234" s="265" t="s">
        <v>1308</v>
      </c>
      <c r="L234" s="274" t="s">
        <v>10720</v>
      </c>
      <c r="M234" s="271" t="s">
        <v>1071</v>
      </c>
      <c r="N234" s="275" t="str">
        <f t="shared" ca="1" si="10"/>
        <v>0 tahun, 4 bulan, 11 hari</v>
      </c>
      <c r="O234" s="276">
        <f t="shared" ca="1" si="11"/>
        <v>133</v>
      </c>
    </row>
    <row r="235" spans="1:15" ht="40.799999999999997" x14ac:dyDescent="0.7">
      <c r="A235" s="265">
        <v>235</v>
      </c>
      <c r="B235" s="271" t="s">
        <v>12800</v>
      </c>
      <c r="C235" s="267">
        <v>46086</v>
      </c>
      <c r="D235" s="268" t="s">
        <v>39</v>
      </c>
      <c r="E235" s="299" t="s">
        <v>12914</v>
      </c>
      <c r="F235" s="271"/>
      <c r="G235" s="266" t="s">
        <v>5508</v>
      </c>
      <c r="H235" s="280" t="s">
        <v>5989</v>
      </c>
      <c r="I235" s="271" t="s">
        <v>12863</v>
      </c>
      <c r="J235" s="266"/>
      <c r="K235" s="265" t="s">
        <v>1308</v>
      </c>
      <c r="L235" s="271" t="s">
        <v>10300</v>
      </c>
      <c r="M235" s="271" t="s">
        <v>12911</v>
      </c>
      <c r="N235" s="275" t="str">
        <f t="shared" ca="1" si="10"/>
        <v>0 tahun, 4 bulan, 10 hari</v>
      </c>
      <c r="O235" s="276">
        <f t="shared" ca="1" si="11"/>
        <v>132</v>
      </c>
    </row>
    <row r="236" spans="1:15" ht="40.799999999999997" x14ac:dyDescent="0.7">
      <c r="A236" s="265">
        <v>236</v>
      </c>
      <c r="B236" s="271" t="s">
        <v>12801</v>
      </c>
      <c r="C236" s="267">
        <v>46086</v>
      </c>
      <c r="D236" s="268" t="s">
        <v>12915</v>
      </c>
      <c r="E236" s="299" t="s">
        <v>12910</v>
      </c>
      <c r="F236" s="271"/>
      <c r="G236" s="266" t="s">
        <v>5508</v>
      </c>
      <c r="H236" s="280" t="s">
        <v>5989</v>
      </c>
      <c r="I236" s="271" t="s">
        <v>12624</v>
      </c>
      <c r="J236" s="266"/>
      <c r="K236" s="265" t="s">
        <v>1308</v>
      </c>
      <c r="L236" s="271" t="s">
        <v>11545</v>
      </c>
      <c r="M236" s="271" t="s">
        <v>5604</v>
      </c>
      <c r="N236" s="275" t="str">
        <f t="shared" ca="1" si="10"/>
        <v>0 tahun, 4 bulan, 10 hari</v>
      </c>
      <c r="O236" s="276">
        <f t="shared" ca="1" si="11"/>
        <v>132</v>
      </c>
    </row>
    <row r="237" spans="1:15" ht="40.799999999999997" x14ac:dyDescent="0.7">
      <c r="A237" s="265">
        <v>237</v>
      </c>
      <c r="B237" s="271" t="s">
        <v>12802</v>
      </c>
      <c r="C237" s="267">
        <v>46086</v>
      </c>
      <c r="D237" s="268" t="s">
        <v>6928</v>
      </c>
      <c r="E237" s="299" t="s">
        <v>12916</v>
      </c>
      <c r="F237" s="271"/>
      <c r="G237" s="266" t="s">
        <v>5508</v>
      </c>
      <c r="H237" s="280" t="s">
        <v>5989</v>
      </c>
      <c r="I237" s="271" t="s">
        <v>12863</v>
      </c>
      <c r="J237" s="266"/>
      <c r="K237" s="265" t="s">
        <v>1308</v>
      </c>
      <c r="L237" s="271" t="s">
        <v>11545</v>
      </c>
      <c r="M237" s="271" t="s">
        <v>5604</v>
      </c>
      <c r="N237" s="275" t="str">
        <f t="shared" ca="1" si="10"/>
        <v>0 tahun, 4 bulan, 10 hari</v>
      </c>
      <c r="O237" s="276">
        <f t="shared" ca="1" si="11"/>
        <v>132</v>
      </c>
    </row>
    <row r="238" spans="1:15" ht="61.2" x14ac:dyDescent="0.7">
      <c r="A238" s="265">
        <v>238</v>
      </c>
      <c r="B238" s="271" t="s">
        <v>12803</v>
      </c>
      <c r="C238" s="267">
        <v>46086</v>
      </c>
      <c r="D238" s="268" t="s">
        <v>39</v>
      </c>
      <c r="E238" s="299" t="s">
        <v>12917</v>
      </c>
      <c r="F238" s="271"/>
      <c r="G238" s="266" t="s">
        <v>5508</v>
      </c>
      <c r="H238" s="280" t="s">
        <v>5989</v>
      </c>
      <c r="I238" s="271" t="s">
        <v>9844</v>
      </c>
      <c r="J238" s="271"/>
      <c r="K238" s="265" t="s">
        <v>1308</v>
      </c>
      <c r="L238" s="274" t="s">
        <v>10720</v>
      </c>
      <c r="M238" s="271" t="s">
        <v>1071</v>
      </c>
      <c r="N238" s="275" t="str">
        <f t="shared" ca="1" si="10"/>
        <v>0 tahun, 4 bulan, 10 hari</v>
      </c>
      <c r="O238" s="276">
        <f t="shared" ca="1" si="11"/>
        <v>132</v>
      </c>
    </row>
    <row r="239" spans="1:15" ht="40.799999999999997" x14ac:dyDescent="0.7">
      <c r="A239" s="265">
        <v>239</v>
      </c>
      <c r="B239" s="271" t="s">
        <v>12804</v>
      </c>
      <c r="C239" s="267">
        <v>46087</v>
      </c>
      <c r="D239" s="268" t="s">
        <v>39</v>
      </c>
      <c r="E239" s="299" t="s">
        <v>12918</v>
      </c>
      <c r="F239" s="271"/>
      <c r="G239" s="266" t="s">
        <v>5508</v>
      </c>
      <c r="H239" s="280" t="s">
        <v>7640</v>
      </c>
      <c r="I239" s="271" t="s">
        <v>12624</v>
      </c>
      <c r="J239" s="266"/>
      <c r="K239" s="265" t="s">
        <v>1308</v>
      </c>
      <c r="L239" s="271" t="s">
        <v>11545</v>
      </c>
      <c r="M239" s="274" t="s">
        <v>8067</v>
      </c>
      <c r="N239" s="275" t="str">
        <f t="shared" ca="1" si="10"/>
        <v>0 tahun, 4 bulan, 9 hari</v>
      </c>
      <c r="O239" s="276">
        <f t="shared" ca="1" si="11"/>
        <v>131</v>
      </c>
    </row>
    <row r="240" spans="1:15" ht="40.799999999999997" x14ac:dyDescent="0.7">
      <c r="A240" s="265">
        <v>240</v>
      </c>
      <c r="B240" s="271" t="s">
        <v>12805</v>
      </c>
      <c r="C240" s="267">
        <v>46087</v>
      </c>
      <c r="D240" s="268" t="s">
        <v>39</v>
      </c>
      <c r="E240" s="299" t="s">
        <v>12919</v>
      </c>
      <c r="F240" s="271"/>
      <c r="G240" s="266" t="s">
        <v>5508</v>
      </c>
      <c r="H240" s="280" t="s">
        <v>5989</v>
      </c>
      <c r="I240" s="271" t="s">
        <v>12624</v>
      </c>
      <c r="J240" s="266"/>
      <c r="K240" s="265" t="s">
        <v>1308</v>
      </c>
      <c r="L240" s="271" t="s">
        <v>11545</v>
      </c>
      <c r="M240" s="271" t="s">
        <v>3230</v>
      </c>
      <c r="N240" s="275" t="str">
        <f t="shared" ca="1" si="10"/>
        <v>0 tahun, 4 bulan, 9 hari</v>
      </c>
      <c r="O240" s="276">
        <f t="shared" ca="1" si="11"/>
        <v>131</v>
      </c>
    </row>
    <row r="241" spans="1:15" ht="40.799999999999997" x14ac:dyDescent="0.7">
      <c r="A241" s="265">
        <v>241</v>
      </c>
      <c r="B241" s="271" t="s">
        <v>12806</v>
      </c>
      <c r="C241" s="267">
        <v>46087</v>
      </c>
      <c r="D241" s="268" t="s">
        <v>39</v>
      </c>
      <c r="E241" s="299" t="s">
        <v>12920</v>
      </c>
      <c r="F241" s="271"/>
      <c r="G241" s="266" t="s">
        <v>5508</v>
      </c>
      <c r="H241" s="280" t="s">
        <v>5989</v>
      </c>
      <c r="I241" s="271" t="s">
        <v>1088</v>
      </c>
      <c r="J241" s="266"/>
      <c r="K241" s="265" t="s">
        <v>1308</v>
      </c>
      <c r="L241" s="271" t="s">
        <v>1080</v>
      </c>
      <c r="M241" s="271" t="s">
        <v>9788</v>
      </c>
      <c r="N241" s="275" t="str">
        <f t="shared" ca="1" si="10"/>
        <v>0 tahun, 4 bulan, 9 hari</v>
      </c>
      <c r="O241" s="276">
        <f t="shared" ca="1" si="11"/>
        <v>131</v>
      </c>
    </row>
    <row r="242" spans="1:15" ht="40.799999999999997" x14ac:dyDescent="0.7">
      <c r="A242" s="265">
        <v>242</v>
      </c>
      <c r="B242" s="271" t="s">
        <v>12807</v>
      </c>
      <c r="C242" s="267">
        <v>46087</v>
      </c>
      <c r="D242" s="268" t="s">
        <v>39</v>
      </c>
      <c r="E242" s="299" t="s">
        <v>12921</v>
      </c>
      <c r="F242" s="271"/>
      <c r="G242" s="266" t="s">
        <v>1079</v>
      </c>
      <c r="H242" s="280" t="s">
        <v>7715</v>
      </c>
      <c r="I242" s="271" t="s">
        <v>12618</v>
      </c>
      <c r="J242" s="266"/>
      <c r="K242" s="265" t="s">
        <v>1308</v>
      </c>
      <c r="L242" s="271" t="s">
        <v>1079</v>
      </c>
      <c r="M242" s="271" t="s">
        <v>5499</v>
      </c>
      <c r="N242" s="275" t="str">
        <f t="shared" ca="1" si="10"/>
        <v>0 tahun, 4 bulan, 9 hari</v>
      </c>
      <c r="O242" s="276">
        <f t="shared" ca="1" si="11"/>
        <v>131</v>
      </c>
    </row>
    <row r="243" spans="1:15" ht="40.799999999999997" x14ac:dyDescent="0.7">
      <c r="A243" s="265">
        <v>243</v>
      </c>
      <c r="B243" s="271" t="s">
        <v>12808</v>
      </c>
      <c r="C243" s="267">
        <v>46087</v>
      </c>
      <c r="D243" s="268" t="s">
        <v>39</v>
      </c>
      <c r="E243" s="299" t="s">
        <v>12922</v>
      </c>
      <c r="F243" s="271"/>
      <c r="G243" s="266" t="s">
        <v>1079</v>
      </c>
      <c r="H243" s="280" t="s">
        <v>5999</v>
      </c>
      <c r="I243" s="271" t="s">
        <v>12618</v>
      </c>
      <c r="J243" s="266"/>
      <c r="K243" s="265" t="s">
        <v>1308</v>
      </c>
      <c r="L243" s="271" t="s">
        <v>1079</v>
      </c>
      <c r="M243" s="271" t="s">
        <v>2488</v>
      </c>
      <c r="N243" s="275" t="str">
        <f t="shared" ca="1" si="10"/>
        <v>0 tahun, 4 bulan, 9 hari</v>
      </c>
      <c r="O243" s="276">
        <f t="shared" ca="1" si="11"/>
        <v>131</v>
      </c>
    </row>
    <row r="244" spans="1:15" ht="40.799999999999997" x14ac:dyDescent="0.7">
      <c r="A244" s="265">
        <v>244</v>
      </c>
      <c r="B244" s="271" t="s">
        <v>12809</v>
      </c>
      <c r="C244" s="267">
        <v>46087</v>
      </c>
      <c r="D244" s="268" t="s">
        <v>11788</v>
      </c>
      <c r="E244" s="299" t="s">
        <v>12076</v>
      </c>
      <c r="F244" s="271"/>
      <c r="G244" s="266" t="s">
        <v>5508</v>
      </c>
      <c r="H244" s="280" t="s">
        <v>3191</v>
      </c>
      <c r="I244" s="271" t="s">
        <v>12624</v>
      </c>
      <c r="J244" s="266"/>
      <c r="K244" s="265" t="s">
        <v>1308</v>
      </c>
      <c r="L244" s="271" t="s">
        <v>10515</v>
      </c>
      <c r="M244" s="271" t="s">
        <v>10488</v>
      </c>
      <c r="N244" s="275" t="str">
        <f t="shared" ca="1" si="10"/>
        <v>0 tahun, 4 bulan, 9 hari</v>
      </c>
      <c r="O244" s="276">
        <f t="shared" ca="1" si="11"/>
        <v>131</v>
      </c>
    </row>
    <row r="245" spans="1:15" ht="40.799999999999997" x14ac:dyDescent="0.7">
      <c r="A245" s="265">
        <v>245</v>
      </c>
      <c r="B245" s="271" t="s">
        <v>12810</v>
      </c>
      <c r="C245" s="267">
        <v>46087</v>
      </c>
      <c r="D245" s="268" t="s">
        <v>39</v>
      </c>
      <c r="E245" s="299" t="s">
        <v>12923</v>
      </c>
      <c r="F245" s="271"/>
      <c r="G245" s="266" t="s">
        <v>5508</v>
      </c>
      <c r="H245" s="280" t="s">
        <v>3191</v>
      </c>
      <c r="I245" s="271" t="s">
        <v>12624</v>
      </c>
      <c r="J245" s="266"/>
      <c r="K245" s="265" t="s">
        <v>1308</v>
      </c>
      <c r="L245" s="271" t="s">
        <v>12924</v>
      </c>
      <c r="M245" s="271" t="s">
        <v>10488</v>
      </c>
      <c r="N245" s="275" t="str">
        <f t="shared" ca="1" si="10"/>
        <v>0 tahun, 4 bulan, 9 hari</v>
      </c>
      <c r="O245" s="276">
        <f t="shared" ca="1" si="11"/>
        <v>131</v>
      </c>
    </row>
    <row r="246" spans="1:15" ht="40.799999999999997" x14ac:dyDescent="0.7">
      <c r="A246" s="265">
        <v>246</v>
      </c>
      <c r="B246" s="271" t="s">
        <v>12811</v>
      </c>
      <c r="C246" s="267">
        <v>46087</v>
      </c>
      <c r="D246" s="268" t="s">
        <v>39</v>
      </c>
      <c r="E246" s="299" t="s">
        <v>12925</v>
      </c>
      <c r="F246" s="271"/>
      <c r="G246" s="266" t="s">
        <v>1079</v>
      </c>
      <c r="H246" s="280" t="s">
        <v>1079</v>
      </c>
      <c r="I246" s="282" t="s">
        <v>12613</v>
      </c>
      <c r="J246" s="266"/>
      <c r="K246" s="265" t="s">
        <v>1308</v>
      </c>
      <c r="L246" s="271" t="s">
        <v>1168</v>
      </c>
      <c r="M246" s="271" t="s">
        <v>4425</v>
      </c>
      <c r="N246" s="275" t="str">
        <f t="shared" ca="1" si="10"/>
        <v>0 tahun, 4 bulan, 9 hari</v>
      </c>
      <c r="O246" s="276">
        <f t="shared" ca="1" si="11"/>
        <v>131</v>
      </c>
    </row>
    <row r="247" spans="1:15" ht="61.2" x14ac:dyDescent="0.7">
      <c r="A247" s="265">
        <v>247</v>
      </c>
      <c r="B247" s="271" t="s">
        <v>12812</v>
      </c>
      <c r="C247" s="267">
        <v>46087</v>
      </c>
      <c r="D247" s="268" t="s">
        <v>39</v>
      </c>
      <c r="E247" s="299" t="s">
        <v>12926</v>
      </c>
      <c r="F247" s="271"/>
      <c r="G247" s="266" t="s">
        <v>5508</v>
      </c>
      <c r="H247" s="280" t="s">
        <v>5989</v>
      </c>
      <c r="I247" s="271" t="s">
        <v>9844</v>
      </c>
      <c r="J247" s="271"/>
      <c r="K247" s="265" t="s">
        <v>1308</v>
      </c>
      <c r="L247" s="274" t="s">
        <v>10720</v>
      </c>
      <c r="M247" s="271" t="s">
        <v>1071</v>
      </c>
      <c r="N247" s="275" t="str">
        <f t="shared" ca="1" si="10"/>
        <v>0 tahun, 4 bulan, 9 hari</v>
      </c>
      <c r="O247" s="276">
        <f t="shared" ca="1" si="11"/>
        <v>131</v>
      </c>
    </row>
    <row r="248" spans="1:15" ht="40.799999999999997" x14ac:dyDescent="0.7">
      <c r="A248" s="265">
        <v>248</v>
      </c>
      <c r="B248" s="271" t="s">
        <v>12813</v>
      </c>
      <c r="C248" s="267">
        <v>46090</v>
      </c>
      <c r="D248" s="268" t="s">
        <v>39</v>
      </c>
      <c r="E248" s="299" t="s">
        <v>12927</v>
      </c>
      <c r="F248" s="271"/>
      <c r="G248" s="266" t="s">
        <v>5508</v>
      </c>
      <c r="H248" s="280" t="s">
        <v>3191</v>
      </c>
      <c r="I248" s="271" t="s">
        <v>12624</v>
      </c>
      <c r="J248" s="266"/>
      <c r="K248" s="265" t="s">
        <v>1308</v>
      </c>
      <c r="L248" s="271" t="s">
        <v>11545</v>
      </c>
      <c r="M248" s="271" t="s">
        <v>11722</v>
      </c>
      <c r="N248" s="275" t="str">
        <f t="shared" ca="1" si="10"/>
        <v>0 tahun, 4 bulan, 6 hari</v>
      </c>
      <c r="O248" s="276">
        <f t="shared" ca="1" si="11"/>
        <v>128</v>
      </c>
    </row>
    <row r="249" spans="1:15" ht="61.2" x14ac:dyDescent="0.7">
      <c r="A249" s="265">
        <v>249</v>
      </c>
      <c r="B249" s="271" t="s">
        <v>12814</v>
      </c>
      <c r="C249" s="267">
        <v>46090</v>
      </c>
      <c r="D249" s="268" t="s">
        <v>39</v>
      </c>
      <c r="E249" s="299" t="s">
        <v>12928</v>
      </c>
      <c r="F249" s="271"/>
      <c r="G249" s="266" t="s">
        <v>5508</v>
      </c>
      <c r="H249" s="280" t="s">
        <v>3200</v>
      </c>
      <c r="I249" s="272" t="s">
        <v>12622</v>
      </c>
      <c r="J249" s="266"/>
      <c r="K249" s="265" t="s">
        <v>1308</v>
      </c>
      <c r="L249" s="271" t="s">
        <v>10661</v>
      </c>
      <c r="M249" s="271" t="s">
        <v>10891</v>
      </c>
      <c r="N249" s="275" t="str">
        <f t="shared" ca="1" si="10"/>
        <v>0 tahun, 4 bulan, 6 hari</v>
      </c>
      <c r="O249" s="276">
        <f t="shared" ca="1" si="11"/>
        <v>128</v>
      </c>
    </row>
    <row r="250" spans="1:15" ht="40.799999999999997" x14ac:dyDescent="0.7">
      <c r="A250" s="265">
        <v>250</v>
      </c>
      <c r="B250" s="271" t="s">
        <v>12815</v>
      </c>
      <c r="C250" s="267">
        <v>46090</v>
      </c>
      <c r="D250" s="268" t="s">
        <v>12585</v>
      </c>
      <c r="E250" s="299" t="s">
        <v>9363</v>
      </c>
      <c r="F250" s="271"/>
      <c r="G250" s="266" t="s">
        <v>5985</v>
      </c>
      <c r="H250" s="280" t="s">
        <v>5985</v>
      </c>
      <c r="I250" s="271" t="s">
        <v>12631</v>
      </c>
      <c r="J250" s="266"/>
      <c r="K250" s="265" t="s">
        <v>1308</v>
      </c>
      <c r="L250" s="271" t="s">
        <v>1072</v>
      </c>
      <c r="M250" s="271" t="s">
        <v>1191</v>
      </c>
      <c r="N250" s="275" t="str">
        <f t="shared" ca="1" si="10"/>
        <v>0 tahun, 4 bulan, 6 hari</v>
      </c>
      <c r="O250" s="276">
        <f t="shared" ca="1" si="11"/>
        <v>128</v>
      </c>
    </row>
    <row r="251" spans="1:15" ht="61.2" x14ac:dyDescent="0.7">
      <c r="A251" s="265">
        <v>251</v>
      </c>
      <c r="B251" s="271" t="s">
        <v>12816</v>
      </c>
      <c r="C251" s="267">
        <v>46090</v>
      </c>
      <c r="D251" s="268" t="s">
        <v>39</v>
      </c>
      <c r="E251" s="299" t="s">
        <v>12929</v>
      </c>
      <c r="F251" s="271"/>
      <c r="G251" s="266" t="s">
        <v>5508</v>
      </c>
      <c r="H251" s="280" t="s">
        <v>5989</v>
      </c>
      <c r="I251" s="271" t="s">
        <v>9844</v>
      </c>
      <c r="J251" s="271"/>
      <c r="K251" s="265" t="s">
        <v>1308</v>
      </c>
      <c r="L251" s="274" t="s">
        <v>10720</v>
      </c>
      <c r="M251" s="271" t="s">
        <v>1071</v>
      </c>
      <c r="N251" s="275" t="str">
        <f t="shared" ca="1" si="10"/>
        <v>0 tahun, 4 bulan, 6 hari</v>
      </c>
      <c r="O251" s="276">
        <f t="shared" ca="1" si="11"/>
        <v>128</v>
      </c>
    </row>
    <row r="252" spans="1:15" ht="61.2" x14ac:dyDescent="0.7">
      <c r="A252" s="265">
        <v>252</v>
      </c>
      <c r="B252" s="271" t="s">
        <v>12817</v>
      </c>
      <c r="C252" s="267">
        <v>46091</v>
      </c>
      <c r="D252" s="268" t="s">
        <v>39</v>
      </c>
      <c r="E252" s="299" t="s">
        <v>12930</v>
      </c>
      <c r="F252" s="271"/>
      <c r="G252" s="266" t="s">
        <v>5508</v>
      </c>
      <c r="H252" s="280" t="s">
        <v>7640</v>
      </c>
      <c r="I252" s="271" t="s">
        <v>12624</v>
      </c>
      <c r="J252" s="266"/>
      <c r="K252" s="265" t="s">
        <v>1308</v>
      </c>
      <c r="L252" s="271" t="s">
        <v>11545</v>
      </c>
      <c r="M252" s="274" t="s">
        <v>8067</v>
      </c>
      <c r="N252" s="275" t="str">
        <f t="shared" ca="1" si="10"/>
        <v>0 tahun, 4 bulan, 5 hari</v>
      </c>
      <c r="O252" s="276">
        <f t="shared" ca="1" si="11"/>
        <v>127</v>
      </c>
    </row>
    <row r="253" spans="1:15" x14ac:dyDescent="0.7">
      <c r="A253" s="265">
        <v>253</v>
      </c>
      <c r="B253" s="271" t="s">
        <v>12818</v>
      </c>
      <c r="C253" s="267">
        <v>46091</v>
      </c>
      <c r="D253" s="268" t="s">
        <v>39</v>
      </c>
      <c r="E253" s="299" t="s">
        <v>12931</v>
      </c>
      <c r="F253" s="271"/>
      <c r="G253" s="266" t="s">
        <v>5508</v>
      </c>
      <c r="H253" s="280" t="s">
        <v>5508</v>
      </c>
      <c r="I253" s="282" t="s">
        <v>12613</v>
      </c>
      <c r="J253" s="266"/>
      <c r="K253" s="265" t="s">
        <v>1308</v>
      </c>
      <c r="L253" s="271" t="s">
        <v>1080</v>
      </c>
      <c r="M253" s="271" t="s">
        <v>9788</v>
      </c>
      <c r="N253" s="275" t="str">
        <f t="shared" ca="1" si="10"/>
        <v>0 tahun, 4 bulan, 5 hari</v>
      </c>
      <c r="O253" s="276">
        <f t="shared" ca="1" si="11"/>
        <v>127</v>
      </c>
    </row>
    <row r="254" spans="1:15" ht="40.799999999999997" x14ac:dyDescent="0.7">
      <c r="A254" s="265">
        <v>254</v>
      </c>
      <c r="B254" s="271" t="s">
        <v>12819</v>
      </c>
      <c r="C254" s="267">
        <v>46091</v>
      </c>
      <c r="D254" s="268" t="s">
        <v>39</v>
      </c>
      <c r="E254" s="299" t="s">
        <v>12932</v>
      </c>
      <c r="F254" s="271"/>
      <c r="G254" s="266" t="s">
        <v>5508</v>
      </c>
      <c r="H254" s="280" t="s">
        <v>7640</v>
      </c>
      <c r="I254" s="271" t="s">
        <v>12863</v>
      </c>
      <c r="J254" s="266"/>
      <c r="K254" s="265" t="s">
        <v>1308</v>
      </c>
      <c r="L254" s="271" t="s">
        <v>11545</v>
      </c>
      <c r="M254" s="271" t="s">
        <v>5604</v>
      </c>
      <c r="N254" s="275" t="str">
        <f t="shared" ca="1" si="10"/>
        <v>0 tahun, 4 bulan, 5 hari</v>
      </c>
      <c r="O254" s="276">
        <f t="shared" ca="1" si="11"/>
        <v>127</v>
      </c>
    </row>
    <row r="255" spans="1:15" ht="40.799999999999997" x14ac:dyDescent="0.7">
      <c r="A255" s="265">
        <v>255</v>
      </c>
      <c r="B255" s="271" t="s">
        <v>12820</v>
      </c>
      <c r="C255" s="267">
        <v>46091</v>
      </c>
      <c r="D255" s="268" t="s">
        <v>39</v>
      </c>
      <c r="E255" s="299" t="s">
        <v>12933</v>
      </c>
      <c r="F255" s="271"/>
      <c r="G255" s="266" t="s">
        <v>5508</v>
      </c>
      <c r="H255" s="280" t="s">
        <v>5989</v>
      </c>
      <c r="I255" s="271" t="s">
        <v>9844</v>
      </c>
      <c r="J255" s="271"/>
      <c r="K255" s="265" t="s">
        <v>1308</v>
      </c>
      <c r="L255" s="274" t="s">
        <v>10720</v>
      </c>
      <c r="M255" s="271" t="s">
        <v>1071</v>
      </c>
      <c r="N255" s="275" t="str">
        <f t="shared" ca="1" si="10"/>
        <v>0 tahun, 4 bulan, 5 hari</v>
      </c>
      <c r="O255" s="276">
        <f t="shared" ca="1" si="11"/>
        <v>127</v>
      </c>
    </row>
    <row r="256" spans="1:15" ht="40.799999999999997" x14ac:dyDescent="0.7">
      <c r="A256" s="265">
        <v>256</v>
      </c>
      <c r="B256" s="271" t="s">
        <v>12821</v>
      </c>
      <c r="C256" s="267">
        <v>46091</v>
      </c>
      <c r="D256" s="268" t="s">
        <v>6928</v>
      </c>
      <c r="E256" s="299" t="s">
        <v>12934</v>
      </c>
      <c r="F256" s="271"/>
      <c r="G256" s="266" t="s">
        <v>5508</v>
      </c>
      <c r="H256" s="280" t="s">
        <v>5989</v>
      </c>
      <c r="I256" s="271" t="s">
        <v>9844</v>
      </c>
      <c r="J256" s="271"/>
      <c r="K256" s="265" t="s">
        <v>1308</v>
      </c>
      <c r="L256" s="274" t="s">
        <v>10720</v>
      </c>
      <c r="M256" s="271" t="s">
        <v>1071</v>
      </c>
      <c r="N256" s="275" t="str">
        <f t="shared" ca="1" si="10"/>
        <v>0 tahun, 4 bulan, 5 hari</v>
      </c>
      <c r="O256" s="276">
        <f t="shared" ca="1" si="11"/>
        <v>127</v>
      </c>
    </row>
    <row r="257" spans="1:15" ht="40.799999999999997" x14ac:dyDescent="0.7">
      <c r="A257" s="265">
        <v>257</v>
      </c>
      <c r="B257" s="271" t="s">
        <v>12822</v>
      </c>
      <c r="C257" s="267">
        <v>46091</v>
      </c>
      <c r="D257" s="268" t="s">
        <v>39</v>
      </c>
      <c r="E257" s="299" t="s">
        <v>12935</v>
      </c>
      <c r="F257" s="271"/>
      <c r="G257" s="266" t="s">
        <v>5508</v>
      </c>
      <c r="H257" s="280" t="s">
        <v>5989</v>
      </c>
      <c r="I257" s="271" t="s">
        <v>12623</v>
      </c>
      <c r="J257" s="266"/>
      <c r="K257" s="265" t="s">
        <v>1308</v>
      </c>
      <c r="L257" s="271" t="s">
        <v>1175</v>
      </c>
      <c r="M257" s="271" t="s">
        <v>7484</v>
      </c>
      <c r="N257" s="275" t="str">
        <f t="shared" ca="1" si="10"/>
        <v>0 tahun, 4 bulan, 5 hari</v>
      </c>
      <c r="O257" s="276">
        <f t="shared" ca="1" si="11"/>
        <v>127</v>
      </c>
    </row>
    <row r="258" spans="1:15" ht="40.799999999999997" x14ac:dyDescent="0.7">
      <c r="A258" s="265">
        <v>258</v>
      </c>
      <c r="B258" s="271" t="s">
        <v>12823</v>
      </c>
      <c r="C258" s="267">
        <v>46091</v>
      </c>
      <c r="D258" s="268" t="s">
        <v>7223</v>
      </c>
      <c r="E258" s="299" t="s">
        <v>12936</v>
      </c>
      <c r="F258" s="271"/>
      <c r="G258" s="266" t="s">
        <v>5508</v>
      </c>
      <c r="H258" s="280" t="s">
        <v>3200</v>
      </c>
      <c r="I258" s="271" t="s">
        <v>12623</v>
      </c>
      <c r="J258" s="266"/>
      <c r="K258" s="265" t="s">
        <v>1308</v>
      </c>
      <c r="L258" s="271" t="s">
        <v>10661</v>
      </c>
      <c r="M258" s="271" t="s">
        <v>10891</v>
      </c>
      <c r="N258" s="275" t="str">
        <f t="shared" ca="1" si="10"/>
        <v>0 tahun, 4 bulan, 5 hari</v>
      </c>
      <c r="O258" s="276">
        <f t="shared" ca="1" si="11"/>
        <v>127</v>
      </c>
    </row>
    <row r="259" spans="1:15" ht="61.2" x14ac:dyDescent="0.7">
      <c r="A259" s="265">
        <v>259</v>
      </c>
      <c r="B259" s="271" t="s">
        <v>12824</v>
      </c>
      <c r="C259" s="267">
        <v>46091</v>
      </c>
      <c r="D259" s="268" t="s">
        <v>39</v>
      </c>
      <c r="E259" s="299" t="s">
        <v>12937</v>
      </c>
      <c r="F259" s="271"/>
      <c r="G259" s="266" t="s">
        <v>5508</v>
      </c>
      <c r="H259" s="280" t="s">
        <v>5989</v>
      </c>
      <c r="I259" s="271" t="s">
        <v>9844</v>
      </c>
      <c r="J259" s="271"/>
      <c r="K259" s="265" t="s">
        <v>1308</v>
      </c>
      <c r="L259" s="274" t="s">
        <v>10720</v>
      </c>
      <c r="M259" s="271" t="s">
        <v>1071</v>
      </c>
      <c r="N259" s="275" t="str">
        <f t="shared" ca="1" si="10"/>
        <v>0 tahun, 4 bulan, 5 hari</v>
      </c>
      <c r="O259" s="276">
        <f t="shared" ca="1" si="11"/>
        <v>127</v>
      </c>
    </row>
    <row r="260" spans="1:15" ht="81.599999999999994" x14ac:dyDescent="0.7">
      <c r="A260" s="265">
        <v>260</v>
      </c>
      <c r="B260" s="271" t="s">
        <v>12825</v>
      </c>
      <c r="C260" s="267">
        <v>46091</v>
      </c>
      <c r="D260" s="268" t="s">
        <v>12938</v>
      </c>
      <c r="E260" s="299" t="s">
        <v>12939</v>
      </c>
      <c r="F260" s="271"/>
      <c r="G260" s="266" t="s">
        <v>5508</v>
      </c>
      <c r="H260" s="280" t="s">
        <v>3189</v>
      </c>
      <c r="I260" s="271" t="s">
        <v>12863</v>
      </c>
      <c r="J260" s="266"/>
      <c r="K260" s="265" t="s">
        <v>1308</v>
      </c>
      <c r="L260" s="271" t="s">
        <v>12125</v>
      </c>
      <c r="M260" s="271" t="s">
        <v>7530</v>
      </c>
      <c r="N260" s="275" t="str">
        <f t="shared" ca="1" si="10"/>
        <v>0 tahun, 4 bulan, 5 hari</v>
      </c>
      <c r="O260" s="276">
        <f t="shared" ca="1" si="11"/>
        <v>127</v>
      </c>
    </row>
    <row r="261" spans="1:15" ht="40.799999999999997" x14ac:dyDescent="0.7">
      <c r="A261" s="265">
        <v>261</v>
      </c>
      <c r="B261" s="271" t="s">
        <v>12826</v>
      </c>
      <c r="C261" s="267">
        <v>46091</v>
      </c>
      <c r="D261" s="268" t="s">
        <v>12548</v>
      </c>
      <c r="E261" s="299" t="s">
        <v>12939</v>
      </c>
      <c r="F261" s="271"/>
      <c r="G261" s="266" t="s">
        <v>5508</v>
      </c>
      <c r="H261" s="280" t="s">
        <v>3189</v>
      </c>
      <c r="I261" s="271" t="s">
        <v>12863</v>
      </c>
      <c r="J261" s="266"/>
      <c r="K261" s="265" t="s">
        <v>1308</v>
      </c>
      <c r="L261" s="271" t="s">
        <v>12125</v>
      </c>
      <c r="M261" s="271" t="s">
        <v>7530</v>
      </c>
      <c r="N261" s="275" t="str">
        <f t="shared" ca="1" si="10"/>
        <v>0 tahun, 4 bulan, 5 hari</v>
      </c>
      <c r="O261" s="276">
        <f t="shared" ca="1" si="11"/>
        <v>127</v>
      </c>
    </row>
    <row r="262" spans="1:15" ht="40.799999999999997" x14ac:dyDescent="0.7">
      <c r="A262" s="265">
        <v>262</v>
      </c>
      <c r="B262" s="271" t="s">
        <v>12827</v>
      </c>
      <c r="C262" s="267">
        <v>46091</v>
      </c>
      <c r="D262" s="268" t="s">
        <v>39</v>
      </c>
      <c r="E262" s="299" t="s">
        <v>12940</v>
      </c>
      <c r="F262" s="271"/>
      <c r="G262" s="266" t="s">
        <v>5508</v>
      </c>
      <c r="H262" s="280" t="s">
        <v>3200</v>
      </c>
      <c r="I262" s="272" t="s">
        <v>12622</v>
      </c>
      <c r="J262" s="266"/>
      <c r="K262" s="265" t="s">
        <v>1308</v>
      </c>
      <c r="L262" s="271" t="s">
        <v>10661</v>
      </c>
      <c r="M262" s="271" t="s">
        <v>10891</v>
      </c>
      <c r="N262" s="275" t="str">
        <f t="shared" ca="1" si="10"/>
        <v>0 tahun, 4 bulan, 5 hari</v>
      </c>
      <c r="O262" s="276">
        <f t="shared" ca="1" si="11"/>
        <v>127</v>
      </c>
    </row>
    <row r="263" spans="1:15" ht="40.799999999999997" x14ac:dyDescent="0.7">
      <c r="A263" s="265">
        <v>263</v>
      </c>
      <c r="B263" s="271" t="s">
        <v>12828</v>
      </c>
      <c r="C263" s="267">
        <v>46092</v>
      </c>
      <c r="D263" s="268" t="s">
        <v>39</v>
      </c>
      <c r="E263" s="299" t="s">
        <v>12941</v>
      </c>
      <c r="F263" s="271"/>
      <c r="G263" s="266" t="s">
        <v>5508</v>
      </c>
      <c r="H263" s="280" t="s">
        <v>5508</v>
      </c>
      <c r="I263" s="271" t="s">
        <v>12624</v>
      </c>
      <c r="J263" s="266"/>
      <c r="K263" s="265" t="s">
        <v>1308</v>
      </c>
      <c r="L263" s="271" t="s">
        <v>1080</v>
      </c>
      <c r="M263" s="271" t="s">
        <v>9788</v>
      </c>
      <c r="N263" s="275" t="str">
        <f t="shared" ca="1" si="10"/>
        <v>0 tahun, 4 bulan, 4 hari</v>
      </c>
      <c r="O263" s="276">
        <f t="shared" ca="1" si="11"/>
        <v>126</v>
      </c>
    </row>
    <row r="264" spans="1:15" ht="40.799999999999997" x14ac:dyDescent="0.7">
      <c r="A264" s="265">
        <v>264</v>
      </c>
      <c r="B264" s="271" t="s">
        <v>12829</v>
      </c>
      <c r="C264" s="267">
        <v>46092</v>
      </c>
      <c r="D264" s="268" t="s">
        <v>39</v>
      </c>
      <c r="E264" s="299" t="s">
        <v>12942</v>
      </c>
      <c r="F264" s="271"/>
      <c r="G264" s="266" t="s">
        <v>5508</v>
      </c>
      <c r="H264" s="280" t="s">
        <v>7640</v>
      </c>
      <c r="I264" s="271" t="s">
        <v>12624</v>
      </c>
      <c r="J264" s="266"/>
      <c r="K264" s="265" t="s">
        <v>1308</v>
      </c>
      <c r="L264" s="271" t="s">
        <v>11545</v>
      </c>
      <c r="M264" s="274" t="s">
        <v>8067</v>
      </c>
      <c r="N264" s="275" t="str">
        <f t="shared" ca="1" si="10"/>
        <v>0 tahun, 4 bulan, 4 hari</v>
      </c>
      <c r="O264" s="276">
        <f t="shared" ca="1" si="11"/>
        <v>126</v>
      </c>
    </row>
    <row r="265" spans="1:15" ht="40.799999999999997" x14ac:dyDescent="0.7">
      <c r="A265" s="265">
        <v>265</v>
      </c>
      <c r="B265" s="271" t="s">
        <v>12830</v>
      </c>
      <c r="C265" s="267">
        <v>46092</v>
      </c>
      <c r="D265" s="268" t="s">
        <v>39</v>
      </c>
      <c r="E265" s="299" t="s">
        <v>12943</v>
      </c>
      <c r="F265" s="271"/>
      <c r="G265" s="266" t="s">
        <v>5508</v>
      </c>
      <c r="H265" s="280" t="s">
        <v>5990</v>
      </c>
      <c r="I265" s="271" t="s">
        <v>12624</v>
      </c>
      <c r="J265" s="266"/>
      <c r="K265" s="265" t="s">
        <v>1308</v>
      </c>
      <c r="L265" s="271" t="s">
        <v>11545</v>
      </c>
      <c r="M265" s="271" t="s">
        <v>5481</v>
      </c>
      <c r="N265" s="275" t="str">
        <f t="shared" ca="1" si="10"/>
        <v>0 tahun, 4 bulan, 4 hari</v>
      </c>
      <c r="O265" s="276">
        <f t="shared" ca="1" si="11"/>
        <v>126</v>
      </c>
    </row>
    <row r="266" spans="1:15" x14ac:dyDescent="0.7">
      <c r="A266" s="265">
        <v>266</v>
      </c>
      <c r="B266" s="271" t="s">
        <v>12831</v>
      </c>
      <c r="C266" s="267">
        <v>46092</v>
      </c>
      <c r="D266" s="268" t="s">
        <v>39</v>
      </c>
      <c r="E266" s="299" t="s">
        <v>12944</v>
      </c>
      <c r="F266" s="271"/>
      <c r="G266" s="266" t="s">
        <v>5508</v>
      </c>
      <c r="H266" s="280" t="s">
        <v>5990</v>
      </c>
      <c r="I266" s="271" t="s">
        <v>12624</v>
      </c>
      <c r="J266" s="266"/>
      <c r="K266" s="265" t="s">
        <v>1308</v>
      </c>
      <c r="L266" s="271" t="s">
        <v>11545</v>
      </c>
      <c r="M266" s="271" t="s">
        <v>5481</v>
      </c>
      <c r="N266" s="275" t="str">
        <f t="shared" ca="1" si="10"/>
        <v>0 tahun, 4 bulan, 4 hari</v>
      </c>
      <c r="O266" s="276">
        <f t="shared" ca="1" si="11"/>
        <v>126</v>
      </c>
    </row>
    <row r="267" spans="1:15" x14ac:dyDescent="0.7">
      <c r="A267" s="265">
        <v>267</v>
      </c>
      <c r="B267" s="271" t="s">
        <v>12832</v>
      </c>
      <c r="C267" s="267">
        <v>46092</v>
      </c>
      <c r="D267" s="268" t="s">
        <v>39</v>
      </c>
      <c r="E267" s="299" t="s">
        <v>12945</v>
      </c>
      <c r="F267" s="271"/>
      <c r="G267" s="266" t="s">
        <v>5508</v>
      </c>
      <c r="H267" s="280" t="s">
        <v>5990</v>
      </c>
      <c r="I267" s="271" t="s">
        <v>12624</v>
      </c>
      <c r="J267" s="266"/>
      <c r="K267" s="265" t="s">
        <v>1308</v>
      </c>
      <c r="L267" s="271" t="s">
        <v>11545</v>
      </c>
      <c r="M267" s="271" t="s">
        <v>5481</v>
      </c>
      <c r="N267" s="275" t="str">
        <f t="shared" ca="1" si="10"/>
        <v>0 tahun, 4 bulan, 4 hari</v>
      </c>
      <c r="O267" s="276">
        <f t="shared" ca="1" si="11"/>
        <v>126</v>
      </c>
    </row>
    <row r="268" spans="1:15" ht="40.799999999999997" x14ac:dyDescent="0.7">
      <c r="A268" s="265">
        <v>268</v>
      </c>
      <c r="B268" s="271" t="s">
        <v>12833</v>
      </c>
      <c r="C268" s="267">
        <v>46092</v>
      </c>
      <c r="D268" s="268" t="s">
        <v>39</v>
      </c>
      <c r="E268" s="299" t="s">
        <v>12946</v>
      </c>
      <c r="F268" s="271"/>
      <c r="G268" s="266" t="s">
        <v>5508</v>
      </c>
      <c r="H268" s="280" t="s">
        <v>7640</v>
      </c>
      <c r="I268" s="271" t="s">
        <v>12624</v>
      </c>
      <c r="J268" s="266"/>
      <c r="K268" s="265" t="s">
        <v>1308</v>
      </c>
      <c r="L268" s="271" t="s">
        <v>11545</v>
      </c>
      <c r="M268" s="271" t="s">
        <v>5604</v>
      </c>
      <c r="N268" s="275" t="str">
        <f t="shared" ca="1" si="10"/>
        <v>0 tahun, 4 bulan, 4 hari</v>
      </c>
      <c r="O268" s="276">
        <f t="shared" ca="1" si="11"/>
        <v>126</v>
      </c>
    </row>
    <row r="269" spans="1:15" ht="40.799999999999997" x14ac:dyDescent="0.7">
      <c r="A269" s="265">
        <v>269</v>
      </c>
      <c r="B269" s="271" t="s">
        <v>12834</v>
      </c>
      <c r="C269" s="267">
        <v>46092</v>
      </c>
      <c r="D269" s="268" t="s">
        <v>39</v>
      </c>
      <c r="E269" s="299" t="s">
        <v>12947</v>
      </c>
      <c r="F269" s="271"/>
      <c r="G269" s="266" t="s">
        <v>5508</v>
      </c>
      <c r="H269" s="280" t="s">
        <v>5989</v>
      </c>
      <c r="I269" s="271" t="s">
        <v>12624</v>
      </c>
      <c r="J269" s="266"/>
      <c r="K269" s="265" t="s">
        <v>1308</v>
      </c>
      <c r="L269" s="271" t="s">
        <v>11545</v>
      </c>
      <c r="M269" s="271" t="s">
        <v>5604</v>
      </c>
      <c r="N269" s="275" t="str">
        <f t="shared" ca="1" si="10"/>
        <v>0 tahun, 4 bulan, 4 hari</v>
      </c>
      <c r="O269" s="276">
        <f t="shared" ca="1" si="11"/>
        <v>126</v>
      </c>
    </row>
    <row r="270" spans="1:15" ht="40.799999999999997" x14ac:dyDescent="0.7">
      <c r="A270" s="265">
        <v>270</v>
      </c>
      <c r="B270" s="271" t="s">
        <v>12835</v>
      </c>
      <c r="C270" s="267">
        <v>46092</v>
      </c>
      <c r="D270" s="268" t="s">
        <v>39</v>
      </c>
      <c r="E270" s="299" t="s">
        <v>12948</v>
      </c>
      <c r="F270" s="271"/>
      <c r="G270" s="266" t="s">
        <v>5508</v>
      </c>
      <c r="H270" s="280" t="s">
        <v>5508</v>
      </c>
      <c r="I270" s="271" t="s">
        <v>12611</v>
      </c>
      <c r="J270" s="266"/>
      <c r="K270" s="265" t="s">
        <v>1308</v>
      </c>
      <c r="L270" s="271" t="s">
        <v>1080</v>
      </c>
      <c r="M270" s="271" t="s">
        <v>9788</v>
      </c>
      <c r="N270" s="275" t="str">
        <f t="shared" ca="1" si="10"/>
        <v>0 tahun, 4 bulan, 4 hari</v>
      </c>
      <c r="O270" s="276">
        <f t="shared" ca="1" si="11"/>
        <v>126</v>
      </c>
    </row>
    <row r="271" spans="1:15" x14ac:dyDescent="0.7">
      <c r="A271" s="265">
        <v>271</v>
      </c>
      <c r="B271" s="271" t="s">
        <v>12836</v>
      </c>
      <c r="C271" s="267">
        <v>46092</v>
      </c>
      <c r="D271" s="268" t="s">
        <v>10899</v>
      </c>
      <c r="E271" s="299" t="s">
        <v>12949</v>
      </c>
      <c r="F271" s="271"/>
      <c r="G271" s="266" t="s">
        <v>5508</v>
      </c>
      <c r="H271" s="280" t="s">
        <v>5989</v>
      </c>
      <c r="I271" s="271" t="s">
        <v>12624</v>
      </c>
      <c r="J271" s="266"/>
      <c r="K271" s="265" t="s">
        <v>1308</v>
      </c>
      <c r="L271" s="271" t="s">
        <v>10515</v>
      </c>
      <c r="M271" s="271" t="s">
        <v>10488</v>
      </c>
      <c r="N271" s="275" t="str">
        <f t="shared" ca="1" si="10"/>
        <v>0 tahun, 4 bulan, 4 hari</v>
      </c>
      <c r="O271" s="276">
        <f t="shared" ca="1" si="11"/>
        <v>126</v>
      </c>
    </row>
    <row r="272" spans="1:15" ht="40.799999999999997" x14ac:dyDescent="0.7">
      <c r="A272" s="265">
        <v>272</v>
      </c>
      <c r="B272" s="271" t="s">
        <v>12837</v>
      </c>
      <c r="C272" s="267">
        <v>46092</v>
      </c>
      <c r="D272" s="268" t="s">
        <v>39</v>
      </c>
      <c r="E272" s="299" t="s">
        <v>12950</v>
      </c>
      <c r="F272" s="271"/>
      <c r="G272" s="266" t="s">
        <v>5508</v>
      </c>
      <c r="H272" s="280" t="s">
        <v>3200</v>
      </c>
      <c r="I272" s="272" t="s">
        <v>12622</v>
      </c>
      <c r="J272" s="266"/>
      <c r="K272" s="265" t="s">
        <v>1308</v>
      </c>
      <c r="L272" s="271" t="s">
        <v>1080</v>
      </c>
      <c r="M272" s="271" t="s">
        <v>9788</v>
      </c>
      <c r="N272" s="275" t="str">
        <f t="shared" ca="1" si="10"/>
        <v>0 tahun, 4 bulan, 4 hari</v>
      </c>
      <c r="O272" s="276">
        <f t="shared" ca="1" si="11"/>
        <v>126</v>
      </c>
    </row>
    <row r="273" spans="1:15" ht="61.2" x14ac:dyDescent="0.7">
      <c r="A273" s="265">
        <v>273</v>
      </c>
      <c r="B273" s="271" t="s">
        <v>12838</v>
      </c>
      <c r="C273" s="267">
        <v>46092</v>
      </c>
      <c r="D273" s="268" t="s">
        <v>39</v>
      </c>
      <c r="E273" s="299" t="s">
        <v>12951</v>
      </c>
      <c r="F273" s="271"/>
      <c r="G273" s="266" t="s">
        <v>5508</v>
      </c>
      <c r="H273" s="280" t="s">
        <v>5989</v>
      </c>
      <c r="I273" s="271" t="s">
        <v>9844</v>
      </c>
      <c r="J273" s="271"/>
      <c r="K273" s="265" t="s">
        <v>1308</v>
      </c>
      <c r="L273" s="274" t="s">
        <v>10720</v>
      </c>
      <c r="M273" s="271" t="s">
        <v>1071</v>
      </c>
      <c r="N273" s="275" t="str">
        <f t="shared" ca="1" si="10"/>
        <v>0 tahun, 4 bulan, 4 hari</v>
      </c>
      <c r="O273" s="276">
        <f t="shared" ca="1" si="11"/>
        <v>126</v>
      </c>
    </row>
    <row r="274" spans="1:15" ht="40.799999999999997" x14ac:dyDescent="0.7">
      <c r="A274" s="265">
        <v>274</v>
      </c>
      <c r="B274" s="271" t="s">
        <v>12839</v>
      </c>
      <c r="C274" s="267">
        <v>46093</v>
      </c>
      <c r="D274" s="268" t="s">
        <v>39</v>
      </c>
      <c r="E274" s="299" t="s">
        <v>12952</v>
      </c>
      <c r="F274" s="271"/>
      <c r="G274" s="266" t="s">
        <v>5508</v>
      </c>
      <c r="H274" s="280" t="s">
        <v>5989</v>
      </c>
      <c r="I274" s="271" t="s">
        <v>12624</v>
      </c>
      <c r="J274" s="266"/>
      <c r="K274" s="265" t="s">
        <v>1308</v>
      </c>
      <c r="L274" s="271" t="s">
        <v>10515</v>
      </c>
      <c r="M274" s="271" t="s">
        <v>10488</v>
      </c>
      <c r="N274" s="275" t="str">
        <f t="shared" ca="1" si="10"/>
        <v>0 tahun, 4 bulan, 3 hari</v>
      </c>
      <c r="O274" s="276">
        <f t="shared" ca="1" si="11"/>
        <v>125</v>
      </c>
    </row>
    <row r="275" spans="1:15" ht="61.2" x14ac:dyDescent="0.7">
      <c r="A275" s="265">
        <v>275</v>
      </c>
      <c r="B275" s="271" t="s">
        <v>13049</v>
      </c>
      <c r="C275" s="267">
        <v>46093</v>
      </c>
      <c r="D275" s="268" t="s">
        <v>39</v>
      </c>
      <c r="E275" s="299" t="s">
        <v>13302</v>
      </c>
      <c r="F275" s="271"/>
      <c r="G275" s="266" t="s">
        <v>5508</v>
      </c>
      <c r="H275" s="280" t="s">
        <v>5989</v>
      </c>
      <c r="I275" s="271" t="s">
        <v>9844</v>
      </c>
      <c r="J275" s="271"/>
      <c r="K275" s="265" t="s">
        <v>1308</v>
      </c>
      <c r="L275" s="271" t="s">
        <v>10720</v>
      </c>
      <c r="M275" s="271" t="s">
        <v>1071</v>
      </c>
      <c r="N275" s="275" t="str">
        <f t="shared" ref="N275:N276" ca="1" si="12">DATEDIF(C275,$Q$1,"Y")&amp;" tahun, "&amp;DATEDIF(C275,$Q$1,"YM")&amp;" bulan, "&amp;DATEDIF(C275,$Q$1,"MD")&amp;" hari"</f>
        <v>0 tahun, 4 bulan, 3 hari</v>
      </c>
      <c r="O275" s="276">
        <f t="shared" ref="O275:O276" ca="1" si="13">TODAY()-C275</f>
        <v>125</v>
      </c>
    </row>
    <row r="276" spans="1:15" x14ac:dyDescent="0.7">
      <c r="A276" s="265">
        <v>276</v>
      </c>
      <c r="B276" s="280" t="s">
        <v>13050</v>
      </c>
      <c r="C276" s="267">
        <v>46093</v>
      </c>
      <c r="D276" s="268" t="s">
        <v>39</v>
      </c>
      <c r="E276" s="299" t="s">
        <v>13303</v>
      </c>
      <c r="F276" s="271"/>
      <c r="G276" s="266" t="s">
        <v>5508</v>
      </c>
      <c r="H276" s="280" t="s">
        <v>3191</v>
      </c>
      <c r="I276" s="271" t="s">
        <v>12624</v>
      </c>
      <c r="J276" s="266"/>
      <c r="K276" s="265" t="s">
        <v>1308</v>
      </c>
      <c r="L276" s="271" t="s">
        <v>11545</v>
      </c>
      <c r="M276" s="271" t="s">
        <v>11778</v>
      </c>
      <c r="N276" s="275" t="str">
        <f t="shared" ca="1" si="12"/>
        <v>0 tahun, 4 bulan, 3 hari</v>
      </c>
      <c r="O276" s="276">
        <f t="shared" ca="1" si="13"/>
        <v>125</v>
      </c>
    </row>
    <row r="277" spans="1:15" ht="40.799999999999997" x14ac:dyDescent="0.7">
      <c r="A277" s="265">
        <v>277</v>
      </c>
      <c r="B277" s="271" t="s">
        <v>13051</v>
      </c>
      <c r="C277" s="267">
        <v>46094</v>
      </c>
      <c r="D277" s="268" t="s">
        <v>39</v>
      </c>
      <c r="E277" s="299" t="s">
        <v>13304</v>
      </c>
      <c r="F277" s="271"/>
      <c r="G277" s="266" t="s">
        <v>5508</v>
      </c>
      <c r="H277" s="280" t="s">
        <v>5990</v>
      </c>
      <c r="I277" s="271" t="s">
        <v>12623</v>
      </c>
      <c r="J277" s="266"/>
      <c r="K277" s="265" t="s">
        <v>1308</v>
      </c>
      <c r="L277" s="271" t="s">
        <v>11545</v>
      </c>
      <c r="M277" s="271" t="s">
        <v>5481</v>
      </c>
      <c r="N277" s="275" t="str">
        <f t="shared" ref="N277:N340" ca="1" si="14">DATEDIF(C277,$Q$1,"Y")&amp;" tahun, "&amp;DATEDIF(C277,$Q$1,"YM")&amp;" bulan, "&amp;DATEDIF(C277,$Q$1,"MD")&amp;" hari"</f>
        <v>0 tahun, 4 bulan, 2 hari</v>
      </c>
      <c r="O277" s="276">
        <f t="shared" ref="O277:O340" ca="1" si="15">TODAY()-C277</f>
        <v>124</v>
      </c>
    </row>
    <row r="278" spans="1:15" ht="40.799999999999997" x14ac:dyDescent="0.7">
      <c r="A278" s="265">
        <v>278</v>
      </c>
      <c r="B278" s="280" t="s">
        <v>13052</v>
      </c>
      <c r="C278" s="267">
        <v>46094</v>
      </c>
      <c r="D278" s="268" t="s">
        <v>39</v>
      </c>
      <c r="E278" s="299" t="s">
        <v>13305</v>
      </c>
      <c r="F278" s="271"/>
      <c r="G278" s="266" t="s">
        <v>5508</v>
      </c>
      <c r="H278" s="280" t="s">
        <v>5989</v>
      </c>
      <c r="I278" s="271" t="s">
        <v>9844</v>
      </c>
      <c r="J278" s="271"/>
      <c r="K278" s="265" t="s">
        <v>1308</v>
      </c>
      <c r="L278" s="274" t="s">
        <v>10720</v>
      </c>
      <c r="M278" s="271" t="s">
        <v>1071</v>
      </c>
      <c r="N278" s="275" t="str">
        <f t="shared" ca="1" si="14"/>
        <v>0 tahun, 4 bulan, 2 hari</v>
      </c>
      <c r="O278" s="276">
        <f t="shared" ca="1" si="15"/>
        <v>124</v>
      </c>
    </row>
    <row r="279" spans="1:15" ht="40.799999999999997" x14ac:dyDescent="0.7">
      <c r="A279" s="265">
        <v>279</v>
      </c>
      <c r="B279" s="271" t="s">
        <v>13053</v>
      </c>
      <c r="C279" s="267">
        <v>46094</v>
      </c>
      <c r="D279" s="268" t="s">
        <v>39</v>
      </c>
      <c r="E279" s="299" t="s">
        <v>13306</v>
      </c>
      <c r="F279" s="271"/>
      <c r="G279" s="266" t="s">
        <v>5508</v>
      </c>
      <c r="H279" s="280" t="s">
        <v>3200</v>
      </c>
      <c r="I279" s="272" t="s">
        <v>12622</v>
      </c>
      <c r="J279" s="266"/>
      <c r="K279" s="265" t="s">
        <v>1308</v>
      </c>
      <c r="L279" s="271" t="s">
        <v>1175</v>
      </c>
      <c r="M279" s="271" t="s">
        <v>1176</v>
      </c>
      <c r="N279" s="275" t="str">
        <f t="shared" ca="1" si="14"/>
        <v>0 tahun, 4 bulan, 2 hari</v>
      </c>
      <c r="O279" s="276">
        <f t="shared" ca="1" si="15"/>
        <v>124</v>
      </c>
    </row>
    <row r="280" spans="1:15" ht="40.799999999999997" x14ac:dyDescent="0.7">
      <c r="A280" s="265">
        <v>280</v>
      </c>
      <c r="B280" s="271" t="s">
        <v>13054</v>
      </c>
      <c r="C280" s="267">
        <v>46094</v>
      </c>
      <c r="D280" s="268" t="s">
        <v>39</v>
      </c>
      <c r="E280" s="299" t="s">
        <v>13307</v>
      </c>
      <c r="F280" s="271"/>
      <c r="G280" s="266" t="s">
        <v>5508</v>
      </c>
      <c r="H280" s="280" t="s">
        <v>5989</v>
      </c>
      <c r="I280" s="271" t="s">
        <v>12863</v>
      </c>
      <c r="J280" s="266"/>
      <c r="K280" s="265" t="s">
        <v>1308</v>
      </c>
      <c r="L280" s="271" t="s">
        <v>10300</v>
      </c>
      <c r="M280" s="271" t="s">
        <v>12911</v>
      </c>
      <c r="N280" s="275" t="str">
        <f t="shared" ca="1" si="14"/>
        <v>0 tahun, 4 bulan, 2 hari</v>
      </c>
      <c r="O280" s="276">
        <f t="shared" ca="1" si="15"/>
        <v>124</v>
      </c>
    </row>
    <row r="281" spans="1:15" ht="61.2" x14ac:dyDescent="0.7">
      <c r="A281" s="265">
        <v>281</v>
      </c>
      <c r="B281" s="271" t="s">
        <v>13055</v>
      </c>
      <c r="C281" s="267">
        <v>46094</v>
      </c>
      <c r="D281" s="268" t="s">
        <v>39</v>
      </c>
      <c r="E281" s="299" t="s">
        <v>13308</v>
      </c>
      <c r="F281" s="271"/>
      <c r="G281" s="266" t="s">
        <v>5508</v>
      </c>
      <c r="H281" s="280" t="s">
        <v>5989</v>
      </c>
      <c r="I281" s="271" t="s">
        <v>9844</v>
      </c>
      <c r="J281" s="271"/>
      <c r="K281" s="265" t="s">
        <v>1308</v>
      </c>
      <c r="L281" s="271" t="s">
        <v>10720</v>
      </c>
      <c r="M281" s="271" t="s">
        <v>1071</v>
      </c>
      <c r="N281" s="275" t="str">
        <f t="shared" ca="1" si="14"/>
        <v>0 tahun, 4 bulan, 2 hari</v>
      </c>
      <c r="O281" s="276">
        <f t="shared" ca="1" si="15"/>
        <v>124</v>
      </c>
    </row>
    <row r="282" spans="1:15" ht="40.799999999999997" x14ac:dyDescent="0.7">
      <c r="A282" s="265">
        <v>282</v>
      </c>
      <c r="B282" s="271" t="s">
        <v>13056</v>
      </c>
      <c r="C282" s="267">
        <v>46094</v>
      </c>
      <c r="D282" s="268" t="s">
        <v>39</v>
      </c>
      <c r="E282" s="299" t="s">
        <v>13309</v>
      </c>
      <c r="F282" s="271"/>
      <c r="G282" s="266" t="s">
        <v>5508</v>
      </c>
      <c r="H282" s="280" t="s">
        <v>3189</v>
      </c>
      <c r="I282" s="271" t="s">
        <v>12624</v>
      </c>
      <c r="J282" s="266"/>
      <c r="K282" s="265" t="s">
        <v>1308</v>
      </c>
      <c r="L282" s="271" t="s">
        <v>11545</v>
      </c>
      <c r="M282" s="271" t="s">
        <v>5604</v>
      </c>
      <c r="N282" s="275" t="str">
        <f t="shared" ca="1" si="14"/>
        <v>0 tahun, 4 bulan, 2 hari</v>
      </c>
      <c r="O282" s="276">
        <f t="shared" ca="1" si="15"/>
        <v>124</v>
      </c>
    </row>
    <row r="283" spans="1:15" ht="40.799999999999997" x14ac:dyDescent="0.7">
      <c r="A283" s="265">
        <v>283</v>
      </c>
      <c r="B283" s="271" t="s">
        <v>13057</v>
      </c>
      <c r="C283" s="267">
        <v>46094</v>
      </c>
      <c r="D283" s="268" t="s">
        <v>39</v>
      </c>
      <c r="E283" s="299" t="s">
        <v>13310</v>
      </c>
      <c r="F283" s="271"/>
      <c r="G283" s="266" t="s">
        <v>5508</v>
      </c>
      <c r="H283" s="280" t="s">
        <v>5990</v>
      </c>
      <c r="I283" s="271" t="s">
        <v>12624</v>
      </c>
      <c r="J283" s="271"/>
      <c r="K283" s="294" t="s">
        <v>1305</v>
      </c>
      <c r="L283" s="271" t="s">
        <v>13311</v>
      </c>
      <c r="M283" s="271" t="s">
        <v>13312</v>
      </c>
      <c r="N283" s="275" t="str">
        <f t="shared" ca="1" si="14"/>
        <v>0 tahun, 4 bulan, 2 hari</v>
      </c>
      <c r="O283" s="276">
        <f t="shared" ca="1" si="15"/>
        <v>124</v>
      </c>
    </row>
    <row r="284" spans="1:15" ht="61.2" x14ac:dyDescent="0.7">
      <c r="A284" s="265">
        <v>284</v>
      </c>
      <c r="B284" s="271" t="s">
        <v>13058</v>
      </c>
      <c r="C284" s="267">
        <v>46094</v>
      </c>
      <c r="D284" s="268" t="s">
        <v>39</v>
      </c>
      <c r="E284" s="299" t="s">
        <v>13313</v>
      </c>
      <c r="F284" s="271"/>
      <c r="G284" s="266" t="s">
        <v>5508</v>
      </c>
      <c r="H284" s="280" t="s">
        <v>5989</v>
      </c>
      <c r="I284" s="271" t="s">
        <v>12623</v>
      </c>
      <c r="J284" s="266"/>
      <c r="K284" s="265" t="s">
        <v>1308</v>
      </c>
      <c r="L284" s="271" t="s">
        <v>1175</v>
      </c>
      <c r="M284" s="271" t="s">
        <v>7484</v>
      </c>
      <c r="N284" s="275" t="str">
        <f t="shared" ca="1" si="14"/>
        <v>0 tahun, 4 bulan, 2 hari</v>
      </c>
      <c r="O284" s="276">
        <f t="shared" ca="1" si="15"/>
        <v>124</v>
      </c>
    </row>
    <row r="285" spans="1:15" ht="40.799999999999997" x14ac:dyDescent="0.7">
      <c r="A285" s="265">
        <v>285</v>
      </c>
      <c r="B285" s="271" t="s">
        <v>13059</v>
      </c>
      <c r="C285" s="267">
        <v>46097</v>
      </c>
      <c r="D285" s="268" t="s">
        <v>39</v>
      </c>
      <c r="E285" s="299" t="s">
        <v>13314</v>
      </c>
      <c r="F285" s="271"/>
      <c r="G285" s="266" t="s">
        <v>5508</v>
      </c>
      <c r="H285" s="280" t="s">
        <v>5990</v>
      </c>
      <c r="I285" s="271" t="s">
        <v>12624</v>
      </c>
      <c r="J285" s="266"/>
      <c r="K285" s="265" t="s">
        <v>1308</v>
      </c>
      <c r="L285" s="271" t="s">
        <v>11545</v>
      </c>
      <c r="M285" s="271" t="s">
        <v>5481</v>
      </c>
      <c r="N285" s="275" t="str">
        <f t="shared" ca="1" si="14"/>
        <v>0 tahun, 3 bulan, 29 hari</v>
      </c>
      <c r="O285" s="276">
        <f t="shared" ca="1" si="15"/>
        <v>121</v>
      </c>
    </row>
    <row r="286" spans="1:15" ht="40.799999999999997" x14ac:dyDescent="0.7">
      <c r="A286" s="265">
        <v>286</v>
      </c>
      <c r="B286" s="271" t="s">
        <v>13060</v>
      </c>
      <c r="C286" s="267">
        <v>46097</v>
      </c>
      <c r="D286" s="268" t="s">
        <v>39</v>
      </c>
      <c r="E286" s="299" t="s">
        <v>13315</v>
      </c>
      <c r="F286" s="271"/>
      <c r="G286" s="266" t="s">
        <v>5508</v>
      </c>
      <c r="H286" s="280" t="s">
        <v>7640</v>
      </c>
      <c r="I286" s="271" t="s">
        <v>12623</v>
      </c>
      <c r="J286" s="266"/>
      <c r="K286" s="265" t="s">
        <v>1308</v>
      </c>
      <c r="L286" s="271" t="s">
        <v>11545</v>
      </c>
      <c r="M286" s="274" t="s">
        <v>8067</v>
      </c>
      <c r="N286" s="275" t="str">
        <f t="shared" ca="1" si="14"/>
        <v>0 tahun, 3 bulan, 29 hari</v>
      </c>
      <c r="O286" s="276">
        <f t="shared" ca="1" si="15"/>
        <v>121</v>
      </c>
    </row>
    <row r="287" spans="1:15" ht="40.799999999999997" x14ac:dyDescent="0.7">
      <c r="A287" s="265">
        <v>287</v>
      </c>
      <c r="B287" s="271" t="s">
        <v>13061</v>
      </c>
      <c r="C287" s="267">
        <v>46097</v>
      </c>
      <c r="D287" s="268" t="s">
        <v>39</v>
      </c>
      <c r="E287" s="299" t="s">
        <v>8836</v>
      </c>
      <c r="F287" s="271"/>
      <c r="G287" s="266" t="s">
        <v>5508</v>
      </c>
      <c r="H287" s="280" t="s">
        <v>5990</v>
      </c>
      <c r="I287" s="271" t="s">
        <v>12623</v>
      </c>
      <c r="J287" s="266"/>
      <c r="K287" s="265" t="s">
        <v>1308</v>
      </c>
      <c r="L287" s="271" t="s">
        <v>11545</v>
      </c>
      <c r="M287" s="271" t="s">
        <v>5481</v>
      </c>
      <c r="N287" s="275" t="str">
        <f t="shared" ca="1" si="14"/>
        <v>0 tahun, 3 bulan, 29 hari</v>
      </c>
      <c r="O287" s="276">
        <f t="shared" ca="1" si="15"/>
        <v>121</v>
      </c>
    </row>
    <row r="288" spans="1:15" ht="40.799999999999997" x14ac:dyDescent="0.7">
      <c r="A288" s="265">
        <v>288</v>
      </c>
      <c r="B288" s="271" t="s">
        <v>13062</v>
      </c>
      <c r="C288" s="267">
        <v>46097</v>
      </c>
      <c r="D288" s="268" t="s">
        <v>13316</v>
      </c>
      <c r="E288" s="299" t="s">
        <v>12857</v>
      </c>
      <c r="F288" s="271"/>
      <c r="G288" s="266" t="s">
        <v>5508</v>
      </c>
      <c r="H288" s="280" t="s">
        <v>5989</v>
      </c>
      <c r="I288" s="272" t="s">
        <v>12614</v>
      </c>
      <c r="J288" s="266"/>
      <c r="K288" s="265" t="s">
        <v>1308</v>
      </c>
      <c r="L288" s="271" t="s">
        <v>10515</v>
      </c>
      <c r="M288" s="271" t="s">
        <v>10488</v>
      </c>
      <c r="N288" s="275" t="str">
        <f t="shared" ca="1" si="14"/>
        <v>0 tahun, 3 bulan, 29 hari</v>
      </c>
      <c r="O288" s="276">
        <f t="shared" ca="1" si="15"/>
        <v>121</v>
      </c>
    </row>
    <row r="289" spans="1:15" ht="40.799999999999997" x14ac:dyDescent="0.7">
      <c r="A289" s="265">
        <v>289</v>
      </c>
      <c r="B289" s="271" t="s">
        <v>13063</v>
      </c>
      <c r="C289" s="267">
        <v>46097</v>
      </c>
      <c r="D289" s="268" t="s">
        <v>13317</v>
      </c>
      <c r="E289" s="299" t="s">
        <v>13318</v>
      </c>
      <c r="F289" s="271"/>
      <c r="G289" s="266" t="s">
        <v>5508</v>
      </c>
      <c r="H289" s="280" t="s">
        <v>5990</v>
      </c>
      <c r="I289" s="271" t="s">
        <v>3188</v>
      </c>
      <c r="J289" s="271"/>
      <c r="K289" s="265" t="s">
        <v>1308</v>
      </c>
      <c r="L289" s="274" t="s">
        <v>1170</v>
      </c>
      <c r="M289" s="274" t="s">
        <v>13462</v>
      </c>
      <c r="N289" s="275" t="str">
        <f t="shared" ca="1" si="14"/>
        <v>0 tahun, 3 bulan, 29 hari</v>
      </c>
      <c r="O289" s="276">
        <f t="shared" ca="1" si="15"/>
        <v>121</v>
      </c>
    </row>
    <row r="290" spans="1:15" ht="40.799999999999997" x14ac:dyDescent="0.7">
      <c r="A290" s="265">
        <v>290</v>
      </c>
      <c r="B290" s="271" t="s">
        <v>13064</v>
      </c>
      <c r="C290" s="267">
        <v>46097</v>
      </c>
      <c r="D290" s="268" t="s">
        <v>39</v>
      </c>
      <c r="E290" s="299" t="s">
        <v>13319</v>
      </c>
      <c r="F290" s="271"/>
      <c r="G290" s="266" t="s">
        <v>5508</v>
      </c>
      <c r="H290" s="280" t="s">
        <v>5989</v>
      </c>
      <c r="I290" s="271" t="s">
        <v>1088</v>
      </c>
      <c r="J290" s="266"/>
      <c r="K290" s="265" t="s">
        <v>1308</v>
      </c>
      <c r="L290" s="271" t="s">
        <v>1088</v>
      </c>
      <c r="M290" s="271" t="s">
        <v>1089</v>
      </c>
      <c r="N290" s="275" t="str">
        <f t="shared" ca="1" si="14"/>
        <v>0 tahun, 3 bulan, 29 hari</v>
      </c>
      <c r="O290" s="276">
        <f t="shared" ca="1" si="15"/>
        <v>121</v>
      </c>
    </row>
    <row r="291" spans="1:15" ht="81.599999999999994" x14ac:dyDescent="0.7">
      <c r="A291" s="265">
        <v>291</v>
      </c>
      <c r="B291" s="271" t="s">
        <v>13065</v>
      </c>
      <c r="C291" s="267">
        <v>46097</v>
      </c>
      <c r="D291" s="268" t="s">
        <v>39</v>
      </c>
      <c r="E291" s="299" t="s">
        <v>13320</v>
      </c>
      <c r="F291" s="271"/>
      <c r="G291" s="266" t="s">
        <v>5985</v>
      </c>
      <c r="H291" s="280" t="s">
        <v>5985</v>
      </c>
      <c r="I291" s="271" t="s">
        <v>1088</v>
      </c>
      <c r="J291" s="266"/>
      <c r="K291" s="265" t="s">
        <v>1308</v>
      </c>
      <c r="L291" s="271" t="s">
        <v>13321</v>
      </c>
      <c r="M291" s="271" t="s">
        <v>1089</v>
      </c>
      <c r="N291" s="275" t="str">
        <f t="shared" ca="1" si="14"/>
        <v>0 tahun, 3 bulan, 29 hari</v>
      </c>
      <c r="O291" s="276">
        <f t="shared" ca="1" si="15"/>
        <v>121</v>
      </c>
    </row>
    <row r="292" spans="1:15" ht="61.2" x14ac:dyDescent="0.7">
      <c r="A292" s="265">
        <v>292</v>
      </c>
      <c r="B292" s="271" t="s">
        <v>13066</v>
      </c>
      <c r="C292" s="267">
        <v>46097</v>
      </c>
      <c r="D292" s="268" t="s">
        <v>39</v>
      </c>
      <c r="E292" s="299" t="s">
        <v>13322</v>
      </c>
      <c r="F292" s="271"/>
      <c r="G292" s="266" t="s">
        <v>1079</v>
      </c>
      <c r="H292" s="280" t="s">
        <v>5999</v>
      </c>
      <c r="I292" s="271" t="s">
        <v>1088</v>
      </c>
      <c r="J292" s="266"/>
      <c r="K292" s="265" t="s">
        <v>1308</v>
      </c>
      <c r="L292" s="271" t="s">
        <v>1088</v>
      </c>
      <c r="M292" s="271" t="s">
        <v>1089</v>
      </c>
      <c r="N292" s="275" t="str">
        <f t="shared" ca="1" si="14"/>
        <v>0 tahun, 3 bulan, 29 hari</v>
      </c>
      <c r="O292" s="276">
        <f t="shared" ca="1" si="15"/>
        <v>121</v>
      </c>
    </row>
    <row r="293" spans="1:15" ht="61.2" x14ac:dyDescent="0.7">
      <c r="A293" s="265">
        <v>293</v>
      </c>
      <c r="B293" s="271" t="s">
        <v>13067</v>
      </c>
      <c r="C293" s="267">
        <v>46097</v>
      </c>
      <c r="D293" s="268" t="s">
        <v>39</v>
      </c>
      <c r="E293" s="299" t="s">
        <v>13323</v>
      </c>
      <c r="F293" s="271"/>
      <c r="G293" s="266" t="s">
        <v>5508</v>
      </c>
      <c r="H293" s="280" t="s">
        <v>5989</v>
      </c>
      <c r="I293" s="271" t="s">
        <v>9844</v>
      </c>
      <c r="J293" s="271"/>
      <c r="K293" s="265" t="s">
        <v>1308</v>
      </c>
      <c r="L293" s="271" t="s">
        <v>10720</v>
      </c>
      <c r="M293" s="271" t="s">
        <v>1071</v>
      </c>
      <c r="N293" s="275" t="str">
        <f t="shared" ca="1" si="14"/>
        <v>0 tahun, 3 bulan, 29 hari</v>
      </c>
      <c r="O293" s="276">
        <f t="shared" ca="1" si="15"/>
        <v>121</v>
      </c>
    </row>
    <row r="294" spans="1:15" ht="40.799999999999997" x14ac:dyDescent="0.7">
      <c r="A294" s="265">
        <v>294</v>
      </c>
      <c r="B294" s="280" t="s">
        <v>13068</v>
      </c>
      <c r="C294" s="267">
        <v>46098</v>
      </c>
      <c r="D294" s="268" t="s">
        <v>39</v>
      </c>
      <c r="E294" s="299" t="s">
        <v>13324</v>
      </c>
      <c r="F294" s="271"/>
      <c r="G294" s="266" t="s">
        <v>5508</v>
      </c>
      <c r="H294" s="280" t="s">
        <v>3191</v>
      </c>
      <c r="I294" s="271" t="s">
        <v>12624</v>
      </c>
      <c r="J294" s="266"/>
      <c r="K294" s="265" t="s">
        <v>1308</v>
      </c>
      <c r="L294" s="271" t="s">
        <v>10515</v>
      </c>
      <c r="M294" s="271" t="s">
        <v>6866</v>
      </c>
      <c r="N294" s="275" t="str">
        <f t="shared" ca="1" si="14"/>
        <v>0 tahun, 3 bulan, 28 hari</v>
      </c>
      <c r="O294" s="276">
        <f t="shared" ca="1" si="15"/>
        <v>120</v>
      </c>
    </row>
    <row r="295" spans="1:15" ht="61.2" x14ac:dyDescent="0.7">
      <c r="A295" s="265">
        <v>295</v>
      </c>
      <c r="B295" s="271" t="s">
        <v>13069</v>
      </c>
      <c r="C295" s="267">
        <v>46098</v>
      </c>
      <c r="D295" s="268" t="s">
        <v>12384</v>
      </c>
      <c r="E295" s="299" t="s">
        <v>13325</v>
      </c>
      <c r="F295" s="271"/>
      <c r="G295" s="266" t="s">
        <v>5985</v>
      </c>
      <c r="H295" s="280"/>
      <c r="I295" s="272" t="s">
        <v>12614</v>
      </c>
      <c r="J295" s="266"/>
      <c r="K295" s="265" t="s">
        <v>1308</v>
      </c>
      <c r="L295" s="271" t="s">
        <v>10300</v>
      </c>
      <c r="M295" s="271" t="s">
        <v>12911</v>
      </c>
      <c r="N295" s="275" t="str">
        <f t="shared" ca="1" si="14"/>
        <v>0 tahun, 3 bulan, 28 hari</v>
      </c>
      <c r="O295" s="276">
        <f t="shared" ca="1" si="15"/>
        <v>120</v>
      </c>
    </row>
    <row r="296" spans="1:15" ht="40.799999999999997" x14ac:dyDescent="0.7">
      <c r="A296" s="265">
        <v>296</v>
      </c>
      <c r="B296" s="280" t="s">
        <v>13070</v>
      </c>
      <c r="C296" s="267">
        <v>46098</v>
      </c>
      <c r="D296" s="268" t="s">
        <v>39</v>
      </c>
      <c r="E296" s="299" t="s">
        <v>13326</v>
      </c>
      <c r="F296" s="271"/>
      <c r="G296" s="266" t="s">
        <v>5508</v>
      </c>
      <c r="H296" s="280" t="s">
        <v>7640</v>
      </c>
      <c r="I296" s="271" t="s">
        <v>12624</v>
      </c>
      <c r="J296" s="266"/>
      <c r="K296" s="265" t="s">
        <v>1308</v>
      </c>
      <c r="L296" s="271" t="s">
        <v>10515</v>
      </c>
      <c r="M296" s="271" t="s">
        <v>10488</v>
      </c>
      <c r="N296" s="275" t="str">
        <f t="shared" ca="1" si="14"/>
        <v>0 tahun, 3 bulan, 28 hari</v>
      </c>
      <c r="O296" s="276">
        <f t="shared" ca="1" si="15"/>
        <v>120</v>
      </c>
    </row>
    <row r="297" spans="1:15" x14ac:dyDescent="0.7">
      <c r="A297" s="265">
        <v>297</v>
      </c>
      <c r="B297" s="280" t="s">
        <v>13071</v>
      </c>
      <c r="C297" s="267">
        <v>46098</v>
      </c>
      <c r="D297" s="268" t="s">
        <v>39</v>
      </c>
      <c r="E297" s="299"/>
      <c r="F297" s="271"/>
      <c r="G297" s="266"/>
      <c r="H297" s="280"/>
      <c r="I297" s="271"/>
      <c r="J297" s="266"/>
      <c r="K297" s="265" t="s">
        <v>1308</v>
      </c>
      <c r="L297" s="271"/>
      <c r="M297" s="271"/>
      <c r="N297" s="275" t="str">
        <f t="shared" ca="1" si="14"/>
        <v>0 tahun, 3 bulan, 28 hari</v>
      </c>
      <c r="O297" s="276">
        <f t="shared" ca="1" si="15"/>
        <v>120</v>
      </c>
    </row>
    <row r="298" spans="1:15" ht="40.799999999999997" x14ac:dyDescent="0.7">
      <c r="A298" s="265">
        <v>298</v>
      </c>
      <c r="B298" s="280" t="s">
        <v>13072</v>
      </c>
      <c r="C298" s="267">
        <v>46098</v>
      </c>
      <c r="D298" s="268" t="s">
        <v>13327</v>
      </c>
      <c r="E298" s="299" t="s">
        <v>13328</v>
      </c>
      <c r="F298" s="271"/>
      <c r="G298" s="266" t="s">
        <v>5985</v>
      </c>
      <c r="H298" s="280" t="s">
        <v>5985</v>
      </c>
      <c r="I298" s="271" t="s">
        <v>12611</v>
      </c>
      <c r="J298" s="266"/>
      <c r="K298" s="265" t="s">
        <v>1308</v>
      </c>
      <c r="L298" s="271" t="s">
        <v>1167</v>
      </c>
      <c r="M298" s="271" t="s">
        <v>1163</v>
      </c>
      <c r="N298" s="275" t="str">
        <f t="shared" ca="1" si="14"/>
        <v>0 tahun, 3 bulan, 28 hari</v>
      </c>
      <c r="O298" s="276">
        <f t="shared" ca="1" si="15"/>
        <v>120</v>
      </c>
    </row>
    <row r="299" spans="1:15" ht="61.2" x14ac:dyDescent="0.7">
      <c r="A299" s="265">
        <v>299</v>
      </c>
      <c r="B299" s="271" t="s">
        <v>13073</v>
      </c>
      <c r="C299" s="267">
        <v>46098</v>
      </c>
      <c r="D299" s="268" t="s">
        <v>39</v>
      </c>
      <c r="E299" s="299" t="s">
        <v>13329</v>
      </c>
      <c r="F299" s="271"/>
      <c r="G299" s="266" t="s">
        <v>5508</v>
      </c>
      <c r="H299" s="280" t="s">
        <v>5989</v>
      </c>
      <c r="I299" s="271" t="s">
        <v>9844</v>
      </c>
      <c r="J299" s="271"/>
      <c r="K299" s="265" t="s">
        <v>1308</v>
      </c>
      <c r="L299" s="271" t="s">
        <v>10720</v>
      </c>
      <c r="M299" s="271" t="s">
        <v>1071</v>
      </c>
      <c r="N299" s="275" t="str">
        <f t="shared" ca="1" si="14"/>
        <v>0 tahun, 3 bulan, 28 hari</v>
      </c>
      <c r="O299" s="276">
        <f t="shared" ca="1" si="15"/>
        <v>120</v>
      </c>
    </row>
    <row r="300" spans="1:15" ht="40.799999999999997" x14ac:dyDescent="0.7">
      <c r="A300" s="265">
        <v>300</v>
      </c>
      <c r="B300" s="271" t="s">
        <v>13074</v>
      </c>
      <c r="C300" s="267">
        <v>46098</v>
      </c>
      <c r="D300" s="268" t="s">
        <v>7223</v>
      </c>
      <c r="E300" s="299" t="s">
        <v>13330</v>
      </c>
      <c r="F300" s="271"/>
      <c r="G300" s="266" t="s">
        <v>5508</v>
      </c>
      <c r="H300" s="280" t="s">
        <v>5989</v>
      </c>
      <c r="I300" s="271" t="s">
        <v>9844</v>
      </c>
      <c r="J300" s="271"/>
      <c r="K300" s="265" t="s">
        <v>1308</v>
      </c>
      <c r="L300" s="271" t="s">
        <v>10720</v>
      </c>
      <c r="M300" s="271" t="s">
        <v>1071</v>
      </c>
      <c r="N300" s="275" t="str">
        <f t="shared" ca="1" si="14"/>
        <v>0 tahun, 3 bulan, 28 hari</v>
      </c>
      <c r="O300" s="276">
        <f t="shared" ca="1" si="15"/>
        <v>120</v>
      </c>
    </row>
    <row r="301" spans="1:15" x14ac:dyDescent="0.7">
      <c r="A301" s="265">
        <v>301</v>
      </c>
      <c r="B301" s="280" t="s">
        <v>13075</v>
      </c>
      <c r="C301" s="267">
        <v>46098</v>
      </c>
      <c r="D301" s="268" t="s">
        <v>39</v>
      </c>
      <c r="E301" s="299"/>
      <c r="F301" s="271"/>
      <c r="G301" s="266"/>
      <c r="H301" s="280"/>
      <c r="I301" s="271"/>
      <c r="J301" s="266"/>
      <c r="K301" s="265" t="s">
        <v>1308</v>
      </c>
      <c r="L301" s="271"/>
      <c r="M301" s="271"/>
      <c r="N301" s="275" t="str">
        <f t="shared" ca="1" si="14"/>
        <v>0 tahun, 3 bulan, 28 hari</v>
      </c>
      <c r="O301" s="276">
        <f t="shared" ca="1" si="15"/>
        <v>120</v>
      </c>
    </row>
    <row r="302" spans="1:15" ht="40.799999999999997" x14ac:dyDescent="0.7">
      <c r="A302" s="265">
        <v>302</v>
      </c>
      <c r="B302" s="271" t="s">
        <v>13076</v>
      </c>
      <c r="C302" s="267">
        <v>46099</v>
      </c>
      <c r="D302" s="268" t="s">
        <v>39</v>
      </c>
      <c r="E302" s="299" t="s">
        <v>12943</v>
      </c>
      <c r="F302" s="271"/>
      <c r="G302" s="266" t="s">
        <v>5508</v>
      </c>
      <c r="H302" s="280" t="s">
        <v>5990</v>
      </c>
      <c r="I302" s="271" t="s">
        <v>12624</v>
      </c>
      <c r="J302" s="266"/>
      <c r="K302" s="265" t="s">
        <v>1308</v>
      </c>
      <c r="L302" s="271" t="s">
        <v>11545</v>
      </c>
      <c r="M302" s="271" t="s">
        <v>5604</v>
      </c>
      <c r="N302" s="275" t="str">
        <f t="shared" ca="1" si="14"/>
        <v>0 tahun, 3 bulan, 27 hari</v>
      </c>
      <c r="O302" s="276">
        <f t="shared" ca="1" si="15"/>
        <v>119</v>
      </c>
    </row>
    <row r="303" spans="1:15" ht="40.799999999999997" x14ac:dyDescent="0.7">
      <c r="A303" s="265">
        <v>303</v>
      </c>
      <c r="B303" s="271" t="s">
        <v>13077</v>
      </c>
      <c r="C303" s="267">
        <v>46099</v>
      </c>
      <c r="D303" s="268" t="s">
        <v>39</v>
      </c>
      <c r="E303" s="299" t="s">
        <v>13331</v>
      </c>
      <c r="F303" s="271"/>
      <c r="G303" s="266" t="s">
        <v>5508</v>
      </c>
      <c r="H303" s="280" t="s">
        <v>3191</v>
      </c>
      <c r="I303" s="271" t="s">
        <v>12624</v>
      </c>
      <c r="J303" s="266"/>
      <c r="K303" s="265" t="s">
        <v>1308</v>
      </c>
      <c r="L303" s="271" t="s">
        <v>10515</v>
      </c>
      <c r="M303" s="271" t="s">
        <v>6866</v>
      </c>
      <c r="N303" s="275" t="str">
        <f t="shared" ca="1" si="14"/>
        <v>0 tahun, 3 bulan, 27 hari</v>
      </c>
      <c r="O303" s="276">
        <f t="shared" ca="1" si="15"/>
        <v>119</v>
      </c>
    </row>
    <row r="304" spans="1:15" ht="40.799999999999997" x14ac:dyDescent="0.7">
      <c r="A304" s="265">
        <v>304</v>
      </c>
      <c r="B304" s="271" t="s">
        <v>13078</v>
      </c>
      <c r="C304" s="267">
        <v>46106</v>
      </c>
      <c r="D304" s="268" t="s">
        <v>39</v>
      </c>
      <c r="E304" s="299" t="s">
        <v>13332</v>
      </c>
      <c r="F304" s="271"/>
      <c r="G304" s="266" t="s">
        <v>5508</v>
      </c>
      <c r="H304" s="280" t="s">
        <v>5989</v>
      </c>
      <c r="I304" s="271" t="s">
        <v>12624</v>
      </c>
      <c r="J304" s="266"/>
      <c r="K304" s="265" t="s">
        <v>1308</v>
      </c>
      <c r="L304" s="271" t="s">
        <v>11545</v>
      </c>
      <c r="M304" s="271" t="s">
        <v>11722</v>
      </c>
      <c r="N304" s="275" t="str">
        <f t="shared" ca="1" si="14"/>
        <v>0 tahun, 3 bulan, 20 hari</v>
      </c>
      <c r="O304" s="276">
        <f t="shared" ca="1" si="15"/>
        <v>112</v>
      </c>
    </row>
    <row r="305" spans="1:15" ht="61.2" x14ac:dyDescent="0.7">
      <c r="A305" s="265">
        <v>305</v>
      </c>
      <c r="B305" s="280" t="s">
        <v>13079</v>
      </c>
      <c r="C305" s="267">
        <v>46106</v>
      </c>
      <c r="D305" s="268" t="s">
        <v>39</v>
      </c>
      <c r="E305" s="299" t="s">
        <v>13333</v>
      </c>
      <c r="F305" s="271"/>
      <c r="G305" s="266" t="s">
        <v>5508</v>
      </c>
      <c r="H305" s="280" t="s">
        <v>5989</v>
      </c>
      <c r="I305" s="271" t="s">
        <v>12631</v>
      </c>
      <c r="J305" s="266"/>
      <c r="K305" s="265" t="s">
        <v>1184</v>
      </c>
      <c r="L305" s="271" t="s">
        <v>1080</v>
      </c>
      <c r="M305" s="271" t="s">
        <v>9788</v>
      </c>
      <c r="N305" s="275" t="str">
        <f t="shared" ca="1" si="14"/>
        <v>0 tahun, 3 bulan, 20 hari</v>
      </c>
      <c r="O305" s="276">
        <f t="shared" ca="1" si="15"/>
        <v>112</v>
      </c>
    </row>
    <row r="306" spans="1:15" ht="40.799999999999997" x14ac:dyDescent="0.7">
      <c r="A306" s="265">
        <v>306</v>
      </c>
      <c r="B306" s="280" t="s">
        <v>13080</v>
      </c>
      <c r="C306" s="267">
        <v>46106</v>
      </c>
      <c r="D306" s="268" t="s">
        <v>39</v>
      </c>
      <c r="E306" s="299" t="s">
        <v>12950</v>
      </c>
      <c r="F306" s="271"/>
      <c r="G306" s="266" t="s">
        <v>5508</v>
      </c>
      <c r="H306" s="280" t="s">
        <v>3200</v>
      </c>
      <c r="I306" s="271" t="s">
        <v>12622</v>
      </c>
      <c r="J306" s="266"/>
      <c r="K306" s="265" t="s">
        <v>1305</v>
      </c>
      <c r="L306" s="271" t="s">
        <v>10661</v>
      </c>
      <c r="M306" s="271" t="s">
        <v>10891</v>
      </c>
      <c r="N306" s="275" t="str">
        <f t="shared" ca="1" si="14"/>
        <v>0 tahun, 3 bulan, 20 hari</v>
      </c>
      <c r="O306" s="276">
        <f t="shared" ca="1" si="15"/>
        <v>112</v>
      </c>
    </row>
    <row r="307" spans="1:15" ht="40.799999999999997" x14ac:dyDescent="0.7">
      <c r="A307" s="265">
        <v>307</v>
      </c>
      <c r="B307" s="280" t="s">
        <v>13081</v>
      </c>
      <c r="C307" s="267">
        <v>46106</v>
      </c>
      <c r="D307" s="268" t="s">
        <v>39</v>
      </c>
      <c r="E307" s="299" t="s">
        <v>12943</v>
      </c>
      <c r="F307" s="271"/>
      <c r="G307" s="266" t="s">
        <v>5508</v>
      </c>
      <c r="H307" s="280" t="s">
        <v>5990</v>
      </c>
      <c r="I307" s="271" t="s">
        <v>12624</v>
      </c>
      <c r="J307" s="266"/>
      <c r="K307" s="265" t="s">
        <v>1308</v>
      </c>
      <c r="L307" s="271" t="s">
        <v>11545</v>
      </c>
      <c r="M307" s="271" t="s">
        <v>13368</v>
      </c>
      <c r="N307" s="275" t="str">
        <f t="shared" ca="1" si="14"/>
        <v>0 tahun, 3 bulan, 20 hari</v>
      </c>
      <c r="O307" s="276">
        <f t="shared" ca="1" si="15"/>
        <v>112</v>
      </c>
    </row>
    <row r="308" spans="1:15" ht="40.799999999999997" x14ac:dyDescent="0.7">
      <c r="A308" s="265">
        <v>308</v>
      </c>
      <c r="B308" s="280" t="s">
        <v>13082</v>
      </c>
      <c r="C308" s="267">
        <v>46106</v>
      </c>
      <c r="D308" s="268" t="s">
        <v>39</v>
      </c>
      <c r="E308" s="299" t="s">
        <v>13334</v>
      </c>
      <c r="F308" s="271"/>
      <c r="G308" s="266" t="s">
        <v>5508</v>
      </c>
      <c r="H308" s="280" t="s">
        <v>5990</v>
      </c>
      <c r="I308" s="271" t="s">
        <v>12624</v>
      </c>
      <c r="J308" s="266"/>
      <c r="K308" s="265" t="s">
        <v>1308</v>
      </c>
      <c r="L308" s="271" t="s">
        <v>11545</v>
      </c>
      <c r="M308" s="271" t="s">
        <v>13368</v>
      </c>
      <c r="N308" s="275" t="str">
        <f t="shared" ca="1" si="14"/>
        <v>0 tahun, 3 bulan, 20 hari</v>
      </c>
      <c r="O308" s="276">
        <f t="shared" ca="1" si="15"/>
        <v>112</v>
      </c>
    </row>
    <row r="309" spans="1:15" ht="40.799999999999997" x14ac:dyDescent="0.7">
      <c r="A309" s="265">
        <v>309</v>
      </c>
      <c r="B309" s="280" t="s">
        <v>13083</v>
      </c>
      <c r="C309" s="267">
        <v>46106</v>
      </c>
      <c r="D309" s="268" t="s">
        <v>39</v>
      </c>
      <c r="E309" s="299" t="s">
        <v>13335</v>
      </c>
      <c r="F309" s="271"/>
      <c r="G309" s="266" t="s">
        <v>5508</v>
      </c>
      <c r="H309" s="280" t="s">
        <v>5989</v>
      </c>
      <c r="I309" s="271" t="s">
        <v>9844</v>
      </c>
      <c r="J309" s="271"/>
      <c r="K309" s="265" t="s">
        <v>1308</v>
      </c>
      <c r="L309" s="274" t="s">
        <v>10720</v>
      </c>
      <c r="M309" s="271" t="s">
        <v>1071</v>
      </c>
      <c r="N309" s="275" t="str">
        <f t="shared" ca="1" si="14"/>
        <v>0 tahun, 3 bulan, 20 hari</v>
      </c>
      <c r="O309" s="276">
        <f t="shared" ca="1" si="15"/>
        <v>112</v>
      </c>
    </row>
    <row r="310" spans="1:15" ht="61.2" x14ac:dyDescent="0.7">
      <c r="A310" s="265">
        <v>310</v>
      </c>
      <c r="B310" s="280" t="s">
        <v>13084</v>
      </c>
      <c r="C310" s="267">
        <v>46106</v>
      </c>
      <c r="D310" s="268" t="s">
        <v>39</v>
      </c>
      <c r="E310" s="299" t="s">
        <v>13336</v>
      </c>
      <c r="F310" s="271"/>
      <c r="G310" s="266" t="s">
        <v>5508</v>
      </c>
      <c r="H310" s="280" t="s">
        <v>5989</v>
      </c>
      <c r="I310" s="271" t="s">
        <v>9844</v>
      </c>
      <c r="J310" s="271"/>
      <c r="K310" s="265" t="s">
        <v>1308</v>
      </c>
      <c r="L310" s="274" t="s">
        <v>10720</v>
      </c>
      <c r="M310" s="271" t="s">
        <v>1071</v>
      </c>
      <c r="N310" s="275" t="str">
        <f t="shared" ca="1" si="14"/>
        <v>0 tahun, 3 bulan, 20 hari</v>
      </c>
      <c r="O310" s="276">
        <f t="shared" ca="1" si="15"/>
        <v>112</v>
      </c>
    </row>
    <row r="311" spans="1:15" ht="40.799999999999997" x14ac:dyDescent="0.7">
      <c r="A311" s="265">
        <v>311</v>
      </c>
      <c r="B311" s="271" t="s">
        <v>13085</v>
      </c>
      <c r="C311" s="267">
        <v>46107</v>
      </c>
      <c r="D311" s="268" t="s">
        <v>39</v>
      </c>
      <c r="E311" s="299" t="s">
        <v>13337</v>
      </c>
      <c r="F311" s="271"/>
      <c r="G311" s="266" t="s">
        <v>5508</v>
      </c>
      <c r="H311" s="280" t="s">
        <v>3200</v>
      </c>
      <c r="I311" s="272" t="s">
        <v>12622</v>
      </c>
      <c r="J311" s="266"/>
      <c r="K311" s="265" t="s">
        <v>1308</v>
      </c>
      <c r="L311" s="271" t="s">
        <v>10661</v>
      </c>
      <c r="M311" s="271" t="s">
        <v>10891</v>
      </c>
      <c r="N311" s="275" t="str">
        <f t="shared" ca="1" si="14"/>
        <v>0 tahun, 3 bulan, 19 hari</v>
      </c>
      <c r="O311" s="276">
        <f t="shared" ca="1" si="15"/>
        <v>111</v>
      </c>
    </row>
    <row r="312" spans="1:15" ht="40.799999999999997" x14ac:dyDescent="0.7">
      <c r="A312" s="265">
        <v>312</v>
      </c>
      <c r="B312" s="271" t="s">
        <v>13086</v>
      </c>
      <c r="C312" s="267">
        <v>46107</v>
      </c>
      <c r="D312" s="268" t="s">
        <v>3073</v>
      </c>
      <c r="E312" s="299" t="s">
        <v>13338</v>
      </c>
      <c r="F312" s="271"/>
      <c r="G312" s="266" t="s">
        <v>5508</v>
      </c>
      <c r="H312" s="280" t="s">
        <v>3200</v>
      </c>
      <c r="I312" s="272" t="s">
        <v>12622</v>
      </c>
      <c r="J312" s="266"/>
      <c r="K312" s="265" t="s">
        <v>1308</v>
      </c>
      <c r="L312" s="271" t="s">
        <v>10661</v>
      </c>
      <c r="M312" s="271" t="s">
        <v>10891</v>
      </c>
      <c r="N312" s="275" t="str">
        <f t="shared" ca="1" si="14"/>
        <v>0 tahun, 3 bulan, 19 hari</v>
      </c>
      <c r="O312" s="276">
        <f t="shared" ca="1" si="15"/>
        <v>111</v>
      </c>
    </row>
    <row r="313" spans="1:15" ht="61.2" x14ac:dyDescent="0.7">
      <c r="A313" s="265">
        <v>313</v>
      </c>
      <c r="B313" s="271" t="s">
        <v>13087</v>
      </c>
      <c r="C313" s="267">
        <v>46107</v>
      </c>
      <c r="D313" s="268" t="s">
        <v>39</v>
      </c>
      <c r="E313" s="299" t="s">
        <v>13339</v>
      </c>
      <c r="F313" s="271"/>
      <c r="G313" s="266" t="s">
        <v>5508</v>
      </c>
      <c r="H313" s="280" t="s">
        <v>5989</v>
      </c>
      <c r="I313" s="271" t="s">
        <v>9844</v>
      </c>
      <c r="J313" s="271"/>
      <c r="K313" s="265" t="s">
        <v>1308</v>
      </c>
      <c r="L313" s="271" t="s">
        <v>10720</v>
      </c>
      <c r="M313" s="271" t="s">
        <v>1071</v>
      </c>
      <c r="N313" s="275" t="str">
        <f t="shared" ca="1" si="14"/>
        <v>0 tahun, 3 bulan, 19 hari</v>
      </c>
      <c r="O313" s="276">
        <f t="shared" ca="1" si="15"/>
        <v>111</v>
      </c>
    </row>
    <row r="314" spans="1:15" ht="40.799999999999997" x14ac:dyDescent="0.7">
      <c r="A314" s="265">
        <v>314</v>
      </c>
      <c r="B314" s="271" t="s">
        <v>13088</v>
      </c>
      <c r="C314" s="267">
        <v>46108</v>
      </c>
      <c r="D314" s="268" t="s">
        <v>39</v>
      </c>
      <c r="E314" s="299" t="s">
        <v>13340</v>
      </c>
      <c r="F314" s="271"/>
      <c r="G314" s="266" t="s">
        <v>5508</v>
      </c>
      <c r="H314" s="280" t="s">
        <v>3200</v>
      </c>
      <c r="I314" s="271" t="s">
        <v>13341</v>
      </c>
      <c r="J314" s="266"/>
      <c r="K314" s="265" t="s">
        <v>1308</v>
      </c>
      <c r="L314" s="271" t="s">
        <v>1175</v>
      </c>
      <c r="M314" s="271" t="s">
        <v>1176</v>
      </c>
      <c r="N314" s="275" t="str">
        <f t="shared" ca="1" si="14"/>
        <v>0 tahun, 3 bulan, 18 hari</v>
      </c>
      <c r="O314" s="276">
        <f t="shared" ca="1" si="15"/>
        <v>110</v>
      </c>
    </row>
    <row r="315" spans="1:15" ht="40.799999999999997" x14ac:dyDescent="0.7">
      <c r="A315" s="265">
        <v>315</v>
      </c>
      <c r="B315" s="280" t="s">
        <v>13089</v>
      </c>
      <c r="C315" s="267">
        <v>46108</v>
      </c>
      <c r="D315" s="268" t="s">
        <v>39</v>
      </c>
      <c r="E315" s="299" t="s">
        <v>13342</v>
      </c>
      <c r="F315" s="271"/>
      <c r="G315" s="266" t="s">
        <v>5508</v>
      </c>
      <c r="H315" s="280" t="s">
        <v>5990</v>
      </c>
      <c r="I315" s="271" t="s">
        <v>12624</v>
      </c>
      <c r="J315" s="266"/>
      <c r="K315" s="265" t="s">
        <v>1308</v>
      </c>
      <c r="L315" s="271" t="s">
        <v>10515</v>
      </c>
      <c r="M315" s="271" t="s">
        <v>10488</v>
      </c>
      <c r="N315" s="275" t="str">
        <f t="shared" ca="1" si="14"/>
        <v>0 tahun, 3 bulan, 18 hari</v>
      </c>
      <c r="O315" s="276">
        <f t="shared" ca="1" si="15"/>
        <v>110</v>
      </c>
    </row>
    <row r="316" spans="1:15" ht="40.799999999999997" x14ac:dyDescent="0.7">
      <c r="A316" s="265">
        <v>316</v>
      </c>
      <c r="B316" s="280" t="s">
        <v>13090</v>
      </c>
      <c r="C316" s="267">
        <v>46108</v>
      </c>
      <c r="D316" s="268" t="s">
        <v>39</v>
      </c>
      <c r="E316" s="299" t="s">
        <v>13343</v>
      </c>
      <c r="F316" s="271"/>
      <c r="G316" s="266" t="s">
        <v>5508</v>
      </c>
      <c r="H316" s="280" t="s">
        <v>5990</v>
      </c>
      <c r="I316" s="271" t="s">
        <v>12624</v>
      </c>
      <c r="J316" s="266"/>
      <c r="K316" s="265" t="s">
        <v>1308</v>
      </c>
      <c r="L316" s="271" t="s">
        <v>10515</v>
      </c>
      <c r="M316" s="271" t="s">
        <v>5481</v>
      </c>
      <c r="N316" s="275" t="str">
        <f t="shared" ca="1" si="14"/>
        <v>0 tahun, 3 bulan, 18 hari</v>
      </c>
      <c r="O316" s="276">
        <f t="shared" ca="1" si="15"/>
        <v>110</v>
      </c>
    </row>
    <row r="317" spans="1:15" ht="40.799999999999997" x14ac:dyDescent="0.7">
      <c r="A317" s="265">
        <v>317</v>
      </c>
      <c r="B317" s="280" t="s">
        <v>13091</v>
      </c>
      <c r="C317" s="267">
        <v>46108</v>
      </c>
      <c r="D317" s="268" t="s">
        <v>39</v>
      </c>
      <c r="E317" s="299" t="s">
        <v>13344</v>
      </c>
      <c r="F317" s="271"/>
      <c r="G317" s="266" t="s">
        <v>5508</v>
      </c>
      <c r="H317" s="280" t="s">
        <v>5990</v>
      </c>
      <c r="I317" s="271" t="s">
        <v>12624</v>
      </c>
      <c r="J317" s="271"/>
      <c r="K317" s="294" t="s">
        <v>1305</v>
      </c>
      <c r="L317" s="271" t="s">
        <v>1080</v>
      </c>
      <c r="M317" s="271" t="s">
        <v>9788</v>
      </c>
      <c r="N317" s="275" t="str">
        <f t="shared" ca="1" si="14"/>
        <v>0 tahun, 3 bulan, 18 hari</v>
      </c>
      <c r="O317" s="276">
        <f t="shared" ca="1" si="15"/>
        <v>110</v>
      </c>
    </row>
    <row r="318" spans="1:15" ht="61.2" x14ac:dyDescent="0.7">
      <c r="A318" s="265">
        <v>318</v>
      </c>
      <c r="B318" s="280" t="s">
        <v>13092</v>
      </c>
      <c r="C318" s="267">
        <v>46108</v>
      </c>
      <c r="D318" s="268" t="s">
        <v>39</v>
      </c>
      <c r="E318" s="299" t="s">
        <v>13345</v>
      </c>
      <c r="F318" s="271"/>
      <c r="G318" s="266" t="s">
        <v>5508</v>
      </c>
      <c r="H318" s="280" t="s">
        <v>5989</v>
      </c>
      <c r="I318" s="271" t="s">
        <v>9844</v>
      </c>
      <c r="J318" s="271"/>
      <c r="K318" s="265" t="s">
        <v>1308</v>
      </c>
      <c r="L318" s="274" t="s">
        <v>10720</v>
      </c>
      <c r="M318" s="271" t="s">
        <v>1071</v>
      </c>
      <c r="N318" s="275" t="str">
        <f t="shared" ca="1" si="14"/>
        <v>0 tahun, 3 bulan, 18 hari</v>
      </c>
      <c r="O318" s="276">
        <f t="shared" ca="1" si="15"/>
        <v>110</v>
      </c>
    </row>
    <row r="319" spans="1:15" ht="40.799999999999997" x14ac:dyDescent="0.7">
      <c r="A319" s="265">
        <v>319</v>
      </c>
      <c r="B319" s="280" t="s">
        <v>13093</v>
      </c>
      <c r="C319" s="267">
        <v>46111</v>
      </c>
      <c r="D319" s="268" t="s">
        <v>39</v>
      </c>
      <c r="E319" s="299" t="s">
        <v>13346</v>
      </c>
      <c r="F319" s="271"/>
      <c r="G319" s="266" t="s">
        <v>5508</v>
      </c>
      <c r="H319" s="280" t="s">
        <v>5990</v>
      </c>
      <c r="I319" s="271" t="s">
        <v>12624</v>
      </c>
      <c r="J319" s="266"/>
      <c r="K319" s="265" t="s">
        <v>1308</v>
      </c>
      <c r="L319" s="271" t="s">
        <v>10515</v>
      </c>
      <c r="M319" s="271" t="s">
        <v>5481</v>
      </c>
      <c r="N319" s="275" t="str">
        <f t="shared" ca="1" si="14"/>
        <v>0 tahun, 3 bulan, 15 hari</v>
      </c>
      <c r="O319" s="276">
        <f t="shared" ca="1" si="15"/>
        <v>107</v>
      </c>
    </row>
    <row r="320" spans="1:15" ht="40.799999999999997" x14ac:dyDescent="0.7">
      <c r="A320" s="265">
        <v>320</v>
      </c>
      <c r="B320" s="280" t="s">
        <v>13094</v>
      </c>
      <c r="C320" s="267">
        <v>46111</v>
      </c>
      <c r="D320" s="268" t="s">
        <v>39</v>
      </c>
      <c r="E320" s="299" t="s">
        <v>13347</v>
      </c>
      <c r="F320" s="271"/>
      <c r="G320" s="266" t="s">
        <v>5508</v>
      </c>
      <c r="H320" s="280" t="s">
        <v>5990</v>
      </c>
      <c r="I320" s="271" t="s">
        <v>12624</v>
      </c>
      <c r="J320" s="266"/>
      <c r="K320" s="265" t="s">
        <v>1308</v>
      </c>
      <c r="L320" s="271" t="s">
        <v>10515</v>
      </c>
      <c r="M320" s="271" t="s">
        <v>6866</v>
      </c>
      <c r="N320" s="275" t="str">
        <f t="shared" ca="1" si="14"/>
        <v>0 tahun, 3 bulan, 15 hari</v>
      </c>
      <c r="O320" s="276">
        <f t="shared" ca="1" si="15"/>
        <v>107</v>
      </c>
    </row>
    <row r="321" spans="1:15" ht="61.2" x14ac:dyDescent="0.7">
      <c r="A321" s="265">
        <v>321</v>
      </c>
      <c r="B321" s="280" t="s">
        <v>13095</v>
      </c>
      <c r="C321" s="267">
        <v>46111</v>
      </c>
      <c r="D321" s="268" t="s">
        <v>39</v>
      </c>
      <c r="E321" s="299" t="s">
        <v>13348</v>
      </c>
      <c r="F321" s="271"/>
      <c r="G321" s="266" t="s">
        <v>5508</v>
      </c>
      <c r="H321" s="280" t="s">
        <v>5990</v>
      </c>
      <c r="I321" s="271" t="s">
        <v>12624</v>
      </c>
      <c r="J321" s="266"/>
      <c r="K321" s="265" t="s">
        <v>1308</v>
      </c>
      <c r="L321" s="271" t="s">
        <v>10515</v>
      </c>
      <c r="M321" s="271" t="s">
        <v>5481</v>
      </c>
      <c r="N321" s="275" t="str">
        <f t="shared" ca="1" si="14"/>
        <v>0 tahun, 3 bulan, 15 hari</v>
      </c>
      <c r="O321" s="276">
        <f t="shared" ca="1" si="15"/>
        <v>107</v>
      </c>
    </row>
    <row r="322" spans="1:15" ht="40.799999999999997" x14ac:dyDescent="0.7">
      <c r="A322" s="265">
        <v>322</v>
      </c>
      <c r="B322" s="280" t="s">
        <v>13096</v>
      </c>
      <c r="C322" s="267">
        <v>46111</v>
      </c>
      <c r="D322" s="268" t="s">
        <v>39</v>
      </c>
      <c r="E322" s="299" t="s">
        <v>13349</v>
      </c>
      <c r="F322" s="271"/>
      <c r="G322" s="266" t="s">
        <v>5508</v>
      </c>
      <c r="H322" s="280" t="s">
        <v>5990</v>
      </c>
      <c r="I322" s="271" t="s">
        <v>12624</v>
      </c>
      <c r="J322" s="266"/>
      <c r="K322" s="265" t="s">
        <v>1308</v>
      </c>
      <c r="L322" s="271" t="s">
        <v>11545</v>
      </c>
      <c r="M322" s="271" t="s">
        <v>13368</v>
      </c>
      <c r="N322" s="275" t="str">
        <f t="shared" ca="1" si="14"/>
        <v>0 tahun, 3 bulan, 15 hari</v>
      </c>
      <c r="O322" s="276">
        <f t="shared" ca="1" si="15"/>
        <v>107</v>
      </c>
    </row>
    <row r="323" spans="1:15" ht="40.799999999999997" x14ac:dyDescent="0.7">
      <c r="A323" s="265">
        <v>323</v>
      </c>
      <c r="B323" s="280" t="s">
        <v>13097</v>
      </c>
      <c r="C323" s="267">
        <v>46111</v>
      </c>
      <c r="D323" s="268" t="s">
        <v>7223</v>
      </c>
      <c r="E323" s="299" t="s">
        <v>13350</v>
      </c>
      <c r="F323" s="271"/>
      <c r="G323" s="266" t="s">
        <v>5508</v>
      </c>
      <c r="H323" s="280" t="s">
        <v>5989</v>
      </c>
      <c r="I323" s="271" t="s">
        <v>9844</v>
      </c>
      <c r="J323" s="271"/>
      <c r="K323" s="265" t="s">
        <v>1308</v>
      </c>
      <c r="L323" s="274" t="s">
        <v>10720</v>
      </c>
      <c r="M323" s="271" t="s">
        <v>1071</v>
      </c>
      <c r="N323" s="275" t="str">
        <f t="shared" ca="1" si="14"/>
        <v>0 tahun, 3 bulan, 15 hari</v>
      </c>
      <c r="O323" s="276">
        <f t="shared" ca="1" si="15"/>
        <v>107</v>
      </c>
    </row>
    <row r="324" spans="1:15" ht="61.2" x14ac:dyDescent="0.7">
      <c r="A324" s="265">
        <v>324</v>
      </c>
      <c r="B324" s="280" t="s">
        <v>13098</v>
      </c>
      <c r="C324" s="267">
        <v>46111</v>
      </c>
      <c r="D324" s="268" t="s">
        <v>39</v>
      </c>
      <c r="E324" s="299" t="s">
        <v>13351</v>
      </c>
      <c r="F324" s="271"/>
      <c r="G324" s="266" t="s">
        <v>5508</v>
      </c>
      <c r="H324" s="280" t="s">
        <v>5989</v>
      </c>
      <c r="I324" s="271" t="s">
        <v>9844</v>
      </c>
      <c r="J324" s="271"/>
      <c r="K324" s="265" t="s">
        <v>1308</v>
      </c>
      <c r="L324" s="274" t="s">
        <v>10720</v>
      </c>
      <c r="M324" s="271" t="s">
        <v>1071</v>
      </c>
      <c r="N324" s="275" t="str">
        <f t="shared" ca="1" si="14"/>
        <v>0 tahun, 3 bulan, 15 hari</v>
      </c>
      <c r="O324" s="276">
        <f t="shared" ca="1" si="15"/>
        <v>107</v>
      </c>
    </row>
    <row r="325" spans="1:15" ht="61.2" x14ac:dyDescent="0.7">
      <c r="A325" s="265">
        <v>325</v>
      </c>
      <c r="B325" s="280" t="s">
        <v>13099</v>
      </c>
      <c r="C325" s="267">
        <v>46112</v>
      </c>
      <c r="D325" s="268" t="s">
        <v>39</v>
      </c>
      <c r="E325" s="299" t="s">
        <v>13352</v>
      </c>
      <c r="F325" s="271"/>
      <c r="G325" s="266" t="s">
        <v>5508</v>
      </c>
      <c r="H325" s="280" t="s">
        <v>5989</v>
      </c>
      <c r="I325" s="271" t="s">
        <v>9844</v>
      </c>
      <c r="J325" s="271"/>
      <c r="K325" s="265" t="s">
        <v>1308</v>
      </c>
      <c r="L325" s="274" t="s">
        <v>10720</v>
      </c>
      <c r="M325" s="271" t="s">
        <v>1071</v>
      </c>
      <c r="N325" s="275" t="str">
        <f t="shared" ca="1" si="14"/>
        <v>0 tahun, 3 bulan, 14 hari</v>
      </c>
      <c r="O325" s="276">
        <f t="shared" ca="1" si="15"/>
        <v>106</v>
      </c>
    </row>
    <row r="326" spans="1:15" ht="40.799999999999997" x14ac:dyDescent="0.7">
      <c r="A326" s="265">
        <v>326</v>
      </c>
      <c r="B326" s="280" t="s">
        <v>13100</v>
      </c>
      <c r="C326" s="267">
        <v>46112</v>
      </c>
      <c r="D326" s="268" t="s">
        <v>6928</v>
      </c>
      <c r="E326" s="299" t="s">
        <v>13353</v>
      </c>
      <c r="F326" s="271"/>
      <c r="G326" s="266" t="s">
        <v>5508</v>
      </c>
      <c r="H326" s="280" t="s">
        <v>5989</v>
      </c>
      <c r="I326" s="271" t="s">
        <v>9844</v>
      </c>
      <c r="J326" s="271"/>
      <c r="K326" s="265" t="s">
        <v>1308</v>
      </c>
      <c r="L326" s="274" t="s">
        <v>10720</v>
      </c>
      <c r="M326" s="271" t="s">
        <v>1071</v>
      </c>
      <c r="N326" s="275" t="str">
        <f t="shared" ca="1" si="14"/>
        <v>0 tahun, 3 bulan, 14 hari</v>
      </c>
      <c r="O326" s="276">
        <f t="shared" ca="1" si="15"/>
        <v>106</v>
      </c>
    </row>
    <row r="327" spans="1:15" ht="40.799999999999997" x14ac:dyDescent="0.7">
      <c r="A327" s="265">
        <v>327</v>
      </c>
      <c r="B327" s="280" t="s">
        <v>13101</v>
      </c>
      <c r="C327" s="267">
        <v>46112</v>
      </c>
      <c r="D327" s="268" t="s">
        <v>39</v>
      </c>
      <c r="E327" s="299" t="s">
        <v>13354</v>
      </c>
      <c r="F327" s="271"/>
      <c r="G327" s="266" t="s">
        <v>5508</v>
      </c>
      <c r="H327" s="280" t="s">
        <v>5990</v>
      </c>
      <c r="I327" s="271" t="s">
        <v>12624</v>
      </c>
      <c r="J327" s="266"/>
      <c r="K327" s="265" t="s">
        <v>1308</v>
      </c>
      <c r="L327" s="271" t="s">
        <v>10515</v>
      </c>
      <c r="M327" s="271" t="s">
        <v>10488</v>
      </c>
      <c r="N327" s="275" t="str">
        <f t="shared" ca="1" si="14"/>
        <v>0 tahun, 3 bulan, 14 hari</v>
      </c>
      <c r="O327" s="276">
        <f t="shared" ca="1" si="15"/>
        <v>106</v>
      </c>
    </row>
    <row r="328" spans="1:15" ht="40.799999999999997" x14ac:dyDescent="0.7">
      <c r="A328" s="265">
        <v>328</v>
      </c>
      <c r="B328" s="280" t="s">
        <v>13102</v>
      </c>
      <c r="C328" s="267">
        <v>46112</v>
      </c>
      <c r="D328" s="268" t="s">
        <v>39</v>
      </c>
      <c r="E328" s="299" t="s">
        <v>13355</v>
      </c>
      <c r="F328" s="271"/>
      <c r="G328" s="266" t="s">
        <v>5508</v>
      </c>
      <c r="H328" s="280" t="s">
        <v>5989</v>
      </c>
      <c r="I328" s="271" t="s">
        <v>12863</v>
      </c>
      <c r="J328" s="266"/>
      <c r="K328" s="265" t="s">
        <v>1308</v>
      </c>
      <c r="L328" s="271" t="s">
        <v>10300</v>
      </c>
      <c r="M328" s="271" t="s">
        <v>12911</v>
      </c>
      <c r="N328" s="275" t="str">
        <f t="shared" ca="1" si="14"/>
        <v>0 tahun, 3 bulan, 14 hari</v>
      </c>
      <c r="O328" s="276">
        <f t="shared" ca="1" si="15"/>
        <v>106</v>
      </c>
    </row>
    <row r="329" spans="1:15" ht="40.799999999999997" x14ac:dyDescent="0.7">
      <c r="A329" s="265">
        <v>329</v>
      </c>
      <c r="B329" s="280" t="s">
        <v>13103</v>
      </c>
      <c r="C329" s="267">
        <v>46112</v>
      </c>
      <c r="D329" s="268" t="s">
        <v>39</v>
      </c>
      <c r="E329" s="299" t="s">
        <v>13356</v>
      </c>
      <c r="F329" s="271"/>
      <c r="G329" s="266" t="s">
        <v>5508</v>
      </c>
      <c r="H329" s="280" t="s">
        <v>5989</v>
      </c>
      <c r="I329" s="271" t="s">
        <v>12863</v>
      </c>
      <c r="J329" s="266"/>
      <c r="K329" s="265" t="s">
        <v>1308</v>
      </c>
      <c r="L329" s="271" t="s">
        <v>10300</v>
      </c>
      <c r="M329" s="271" t="s">
        <v>12911</v>
      </c>
      <c r="N329" s="275" t="str">
        <f t="shared" ca="1" si="14"/>
        <v>0 tahun, 3 bulan, 14 hari</v>
      </c>
      <c r="O329" s="276">
        <f t="shared" ca="1" si="15"/>
        <v>106</v>
      </c>
    </row>
    <row r="330" spans="1:15" ht="61.2" x14ac:dyDescent="0.7">
      <c r="A330" s="265">
        <v>330</v>
      </c>
      <c r="B330" s="280" t="s">
        <v>13104</v>
      </c>
      <c r="C330" s="267">
        <v>46112</v>
      </c>
      <c r="D330" s="268" t="s">
        <v>39</v>
      </c>
      <c r="E330" s="299" t="s">
        <v>13357</v>
      </c>
      <c r="F330" s="271"/>
      <c r="G330" s="266" t="s">
        <v>5508</v>
      </c>
      <c r="H330" s="280" t="s">
        <v>5989</v>
      </c>
      <c r="I330" s="271" t="s">
        <v>12863</v>
      </c>
      <c r="J330" s="266"/>
      <c r="K330" s="265" t="s">
        <v>1308</v>
      </c>
      <c r="L330" s="271" t="s">
        <v>10300</v>
      </c>
      <c r="M330" s="271" t="s">
        <v>12911</v>
      </c>
      <c r="N330" s="275" t="str">
        <f t="shared" ca="1" si="14"/>
        <v>0 tahun, 3 bulan, 14 hari</v>
      </c>
      <c r="O330" s="276">
        <f t="shared" ca="1" si="15"/>
        <v>106</v>
      </c>
    </row>
    <row r="331" spans="1:15" ht="40.799999999999997" x14ac:dyDescent="0.7">
      <c r="A331" s="265">
        <v>331</v>
      </c>
      <c r="B331" s="280" t="s">
        <v>13105</v>
      </c>
      <c r="C331" s="267">
        <v>46113</v>
      </c>
      <c r="D331" s="268" t="s">
        <v>39</v>
      </c>
      <c r="E331" s="299" t="s">
        <v>13358</v>
      </c>
      <c r="F331" s="271"/>
      <c r="G331" s="266" t="s">
        <v>5508</v>
      </c>
      <c r="H331" s="280" t="s">
        <v>5989</v>
      </c>
      <c r="I331" s="271" t="s">
        <v>12624</v>
      </c>
      <c r="J331" s="266"/>
      <c r="K331" s="265" t="s">
        <v>1308</v>
      </c>
      <c r="L331" s="271" t="s">
        <v>11545</v>
      </c>
      <c r="M331" s="271" t="s">
        <v>11722</v>
      </c>
      <c r="N331" s="275" t="str">
        <f t="shared" ca="1" si="14"/>
        <v>0 tahun, 3 bulan, 14 hari</v>
      </c>
      <c r="O331" s="276">
        <f t="shared" ca="1" si="15"/>
        <v>105</v>
      </c>
    </row>
    <row r="332" spans="1:15" ht="40.799999999999997" x14ac:dyDescent="0.7">
      <c r="A332" s="265">
        <v>332</v>
      </c>
      <c r="B332" s="280" t="s">
        <v>13106</v>
      </c>
      <c r="C332" s="267">
        <v>46113</v>
      </c>
      <c r="D332" s="268" t="s">
        <v>39</v>
      </c>
      <c r="E332" s="299" t="s">
        <v>13359</v>
      </c>
      <c r="F332" s="271"/>
      <c r="G332" s="266" t="s">
        <v>5508</v>
      </c>
      <c r="H332" s="280" t="s">
        <v>5989</v>
      </c>
      <c r="I332" s="271" t="s">
        <v>12624</v>
      </c>
      <c r="J332" s="266"/>
      <c r="K332" s="265" t="s">
        <v>1308</v>
      </c>
      <c r="L332" s="271" t="s">
        <v>11545</v>
      </c>
      <c r="M332" s="271" t="s">
        <v>11722</v>
      </c>
      <c r="N332" s="275" t="str">
        <f t="shared" ca="1" si="14"/>
        <v>0 tahun, 3 bulan, 14 hari</v>
      </c>
      <c r="O332" s="276">
        <f t="shared" ca="1" si="15"/>
        <v>105</v>
      </c>
    </row>
    <row r="333" spans="1:15" ht="40.799999999999997" x14ac:dyDescent="0.7">
      <c r="A333" s="265">
        <v>333</v>
      </c>
      <c r="B333" s="271" t="s">
        <v>13107</v>
      </c>
      <c r="C333" s="267">
        <v>46113</v>
      </c>
      <c r="D333" s="268" t="s">
        <v>39</v>
      </c>
      <c r="E333" s="299" t="s">
        <v>13360</v>
      </c>
      <c r="F333" s="271"/>
      <c r="G333" s="266" t="s">
        <v>5508</v>
      </c>
      <c r="H333" s="280" t="s">
        <v>3191</v>
      </c>
      <c r="I333" s="271" t="s">
        <v>12624</v>
      </c>
      <c r="J333" s="266"/>
      <c r="K333" s="265" t="s">
        <v>1308</v>
      </c>
      <c r="L333" s="271" t="s">
        <v>11545</v>
      </c>
      <c r="M333" s="271" t="s">
        <v>11722</v>
      </c>
      <c r="N333" s="275" t="str">
        <f t="shared" ca="1" si="14"/>
        <v>0 tahun, 3 bulan, 14 hari</v>
      </c>
      <c r="O333" s="276">
        <f t="shared" ca="1" si="15"/>
        <v>105</v>
      </c>
    </row>
    <row r="334" spans="1:15" ht="61.2" x14ac:dyDescent="0.7">
      <c r="A334" s="265">
        <v>334</v>
      </c>
      <c r="B334" s="280" t="s">
        <v>13108</v>
      </c>
      <c r="C334" s="267">
        <v>46113</v>
      </c>
      <c r="D334" s="268" t="s">
        <v>13361</v>
      </c>
      <c r="E334" s="299" t="s">
        <v>13362</v>
      </c>
      <c r="F334" s="271"/>
      <c r="G334" s="266" t="s">
        <v>5508</v>
      </c>
      <c r="H334" s="280" t="s">
        <v>5989</v>
      </c>
      <c r="I334" s="271" t="s">
        <v>3188</v>
      </c>
      <c r="J334" s="271"/>
      <c r="K334" s="265" t="s">
        <v>1308</v>
      </c>
      <c r="L334" s="274" t="s">
        <v>1170</v>
      </c>
      <c r="M334" s="274" t="s">
        <v>13462</v>
      </c>
      <c r="N334" s="275" t="str">
        <f t="shared" ca="1" si="14"/>
        <v>0 tahun, 3 bulan, 14 hari</v>
      </c>
      <c r="O334" s="276">
        <f t="shared" ca="1" si="15"/>
        <v>105</v>
      </c>
    </row>
    <row r="335" spans="1:15" x14ac:dyDescent="0.7">
      <c r="A335" s="265">
        <v>335</v>
      </c>
      <c r="B335" s="271" t="s">
        <v>13109</v>
      </c>
      <c r="C335" s="267">
        <v>46113</v>
      </c>
      <c r="D335" s="268" t="s">
        <v>39</v>
      </c>
      <c r="E335" s="299" t="s">
        <v>13363</v>
      </c>
      <c r="F335" s="271"/>
      <c r="G335" s="266" t="s">
        <v>1079</v>
      </c>
      <c r="H335" s="280" t="s">
        <v>5999</v>
      </c>
      <c r="I335" s="271" t="s">
        <v>12618</v>
      </c>
      <c r="J335" s="266"/>
      <c r="K335" s="265" t="s">
        <v>1308</v>
      </c>
      <c r="L335" s="271" t="s">
        <v>1079</v>
      </c>
      <c r="M335" s="271" t="s">
        <v>2490</v>
      </c>
      <c r="N335" s="275" t="str">
        <f t="shared" ca="1" si="14"/>
        <v>0 tahun, 3 bulan, 14 hari</v>
      </c>
      <c r="O335" s="276">
        <f t="shared" ca="1" si="15"/>
        <v>105</v>
      </c>
    </row>
    <row r="336" spans="1:15" ht="40.799999999999997" x14ac:dyDescent="0.7">
      <c r="A336" s="265">
        <v>336</v>
      </c>
      <c r="B336" s="271" t="s">
        <v>13110</v>
      </c>
      <c r="C336" s="267">
        <v>46113</v>
      </c>
      <c r="D336" s="268" t="s">
        <v>39</v>
      </c>
      <c r="E336" s="299" t="s">
        <v>13364</v>
      </c>
      <c r="F336" s="271"/>
      <c r="G336" s="266" t="s">
        <v>5985</v>
      </c>
      <c r="H336" s="280" t="s">
        <v>5985</v>
      </c>
      <c r="I336" s="282" t="s">
        <v>12613</v>
      </c>
      <c r="J336" s="266"/>
      <c r="K336" s="265" t="s">
        <v>1308</v>
      </c>
      <c r="L336" s="271" t="s">
        <v>1080</v>
      </c>
      <c r="M336" s="271" t="s">
        <v>9788</v>
      </c>
      <c r="N336" s="275" t="str">
        <f t="shared" ca="1" si="14"/>
        <v>0 tahun, 3 bulan, 14 hari</v>
      </c>
      <c r="O336" s="276">
        <f t="shared" ca="1" si="15"/>
        <v>105</v>
      </c>
    </row>
    <row r="337" spans="1:15" ht="40.799999999999997" x14ac:dyDescent="0.7">
      <c r="A337" s="265">
        <v>337</v>
      </c>
      <c r="B337" s="271" t="s">
        <v>13111</v>
      </c>
      <c r="C337" s="267">
        <v>46113</v>
      </c>
      <c r="D337" s="268" t="s">
        <v>39</v>
      </c>
      <c r="E337" s="299" t="s">
        <v>13365</v>
      </c>
      <c r="F337" s="271"/>
      <c r="G337" s="266" t="s">
        <v>5508</v>
      </c>
      <c r="H337" s="280" t="s">
        <v>3191</v>
      </c>
      <c r="I337" s="271" t="s">
        <v>12624</v>
      </c>
      <c r="J337" s="266"/>
      <c r="K337" s="265" t="s">
        <v>1308</v>
      </c>
      <c r="L337" s="271" t="s">
        <v>10515</v>
      </c>
      <c r="M337" s="271" t="s">
        <v>10488</v>
      </c>
      <c r="N337" s="275" t="str">
        <f t="shared" ca="1" si="14"/>
        <v>0 tahun, 3 bulan, 14 hari</v>
      </c>
      <c r="O337" s="276">
        <f t="shared" ca="1" si="15"/>
        <v>105</v>
      </c>
    </row>
    <row r="338" spans="1:15" ht="61.2" x14ac:dyDescent="0.7">
      <c r="A338" s="265">
        <v>338</v>
      </c>
      <c r="B338" s="271" t="s">
        <v>13112</v>
      </c>
      <c r="C338" s="267">
        <v>46113</v>
      </c>
      <c r="D338" s="268" t="s">
        <v>39</v>
      </c>
      <c r="E338" s="299" t="s">
        <v>13366</v>
      </c>
      <c r="F338" s="271"/>
      <c r="G338" s="266" t="s">
        <v>5508</v>
      </c>
      <c r="H338" s="280" t="s">
        <v>5989</v>
      </c>
      <c r="I338" s="271" t="s">
        <v>9844</v>
      </c>
      <c r="J338" s="271"/>
      <c r="K338" s="265" t="s">
        <v>1308</v>
      </c>
      <c r="L338" s="271" t="s">
        <v>10720</v>
      </c>
      <c r="M338" s="271" t="s">
        <v>1071</v>
      </c>
      <c r="N338" s="275" t="str">
        <f t="shared" ca="1" si="14"/>
        <v>0 tahun, 3 bulan, 14 hari</v>
      </c>
      <c r="O338" s="276">
        <f t="shared" ca="1" si="15"/>
        <v>105</v>
      </c>
    </row>
    <row r="339" spans="1:15" ht="40.799999999999997" x14ac:dyDescent="0.7">
      <c r="A339" s="265">
        <v>339</v>
      </c>
      <c r="B339" s="271" t="s">
        <v>13113</v>
      </c>
      <c r="C339" s="267">
        <v>46113</v>
      </c>
      <c r="D339" s="268" t="s">
        <v>39</v>
      </c>
      <c r="E339" s="299" t="s">
        <v>13367</v>
      </c>
      <c r="F339" s="271"/>
      <c r="G339" s="266" t="s">
        <v>5508</v>
      </c>
      <c r="H339" s="280" t="s">
        <v>5989</v>
      </c>
      <c r="I339" s="271" t="s">
        <v>12624</v>
      </c>
      <c r="J339" s="266"/>
      <c r="K339" s="265" t="s">
        <v>1308</v>
      </c>
      <c r="L339" s="271" t="s">
        <v>11545</v>
      </c>
      <c r="M339" s="271" t="s">
        <v>11722</v>
      </c>
      <c r="N339" s="275" t="str">
        <f t="shared" ca="1" si="14"/>
        <v>0 tahun, 3 bulan, 14 hari</v>
      </c>
      <c r="O339" s="276">
        <f t="shared" ca="1" si="15"/>
        <v>105</v>
      </c>
    </row>
    <row r="340" spans="1:15" ht="40.799999999999997" x14ac:dyDescent="0.7">
      <c r="A340" s="265">
        <v>340</v>
      </c>
      <c r="B340" s="271" t="s">
        <v>13114</v>
      </c>
      <c r="C340" s="267">
        <v>46114</v>
      </c>
      <c r="D340" s="268" t="s">
        <v>39</v>
      </c>
      <c r="E340" s="299" t="s">
        <v>10639</v>
      </c>
      <c r="F340" s="271"/>
      <c r="G340" s="266" t="s">
        <v>5508</v>
      </c>
      <c r="H340" s="280" t="s">
        <v>5990</v>
      </c>
      <c r="I340" s="271" t="s">
        <v>12624</v>
      </c>
      <c r="J340" s="266"/>
      <c r="K340" s="265" t="s">
        <v>1308</v>
      </c>
      <c r="L340" s="271" t="s">
        <v>11545</v>
      </c>
      <c r="M340" s="271" t="s">
        <v>13368</v>
      </c>
      <c r="N340" s="275" t="str">
        <f t="shared" ca="1" si="14"/>
        <v>0 tahun, 3 bulan, 13 hari</v>
      </c>
      <c r="O340" s="276">
        <f t="shared" ca="1" si="15"/>
        <v>104</v>
      </c>
    </row>
    <row r="341" spans="1:15" ht="40.799999999999997" x14ac:dyDescent="0.7">
      <c r="A341" s="265">
        <v>341</v>
      </c>
      <c r="B341" s="271" t="s">
        <v>13115</v>
      </c>
      <c r="C341" s="267">
        <v>46114</v>
      </c>
      <c r="D341" s="268" t="s">
        <v>39</v>
      </c>
      <c r="E341" s="299" t="s">
        <v>13365</v>
      </c>
      <c r="F341" s="271"/>
      <c r="G341" s="266" t="s">
        <v>5508</v>
      </c>
      <c r="H341" s="280" t="s">
        <v>3191</v>
      </c>
      <c r="I341" s="271" t="s">
        <v>12624</v>
      </c>
      <c r="J341" s="266"/>
      <c r="K341" s="265" t="s">
        <v>1308</v>
      </c>
      <c r="L341" s="271" t="s">
        <v>10515</v>
      </c>
      <c r="M341" s="271" t="s">
        <v>10488</v>
      </c>
      <c r="N341" s="275" t="str">
        <f t="shared" ref="N341:N404" ca="1" si="16">DATEDIF(C341,$Q$1,"Y")&amp;" tahun, "&amp;DATEDIF(C341,$Q$1,"YM")&amp;" bulan, "&amp;DATEDIF(C341,$Q$1,"MD")&amp;" hari"</f>
        <v>0 tahun, 3 bulan, 13 hari</v>
      </c>
      <c r="O341" s="276">
        <f t="shared" ref="O341:O404" ca="1" si="17">TODAY()-C341</f>
        <v>104</v>
      </c>
    </row>
    <row r="342" spans="1:15" ht="40.799999999999997" x14ac:dyDescent="0.7">
      <c r="A342" s="265">
        <v>342</v>
      </c>
      <c r="B342" s="271" t="s">
        <v>13116</v>
      </c>
      <c r="C342" s="267">
        <v>46114</v>
      </c>
      <c r="D342" s="268" t="s">
        <v>39</v>
      </c>
      <c r="E342" s="299" t="s">
        <v>13369</v>
      </c>
      <c r="F342" s="271"/>
      <c r="G342" s="266" t="s">
        <v>5508</v>
      </c>
      <c r="H342" s="280" t="s">
        <v>5989</v>
      </c>
      <c r="I342" s="272" t="s">
        <v>12614</v>
      </c>
      <c r="J342" s="266"/>
      <c r="K342" s="265" t="s">
        <v>1308</v>
      </c>
      <c r="L342" s="271" t="s">
        <v>1080</v>
      </c>
      <c r="M342" s="271" t="s">
        <v>9788</v>
      </c>
      <c r="N342" s="275" t="str">
        <f t="shared" ca="1" si="16"/>
        <v>0 tahun, 3 bulan, 13 hari</v>
      </c>
      <c r="O342" s="276">
        <f t="shared" ca="1" si="17"/>
        <v>104</v>
      </c>
    </row>
    <row r="343" spans="1:15" ht="40.799999999999997" x14ac:dyDescent="0.7">
      <c r="A343" s="265">
        <v>343</v>
      </c>
      <c r="B343" s="271" t="s">
        <v>13117</v>
      </c>
      <c r="C343" s="267">
        <v>46114</v>
      </c>
      <c r="D343" s="268" t="s">
        <v>9</v>
      </c>
      <c r="E343" s="299" t="s">
        <v>13370</v>
      </c>
      <c r="F343" s="271"/>
      <c r="G343" s="266" t="s">
        <v>5508</v>
      </c>
      <c r="H343" s="280" t="s">
        <v>5989</v>
      </c>
      <c r="I343" s="272" t="s">
        <v>12614</v>
      </c>
      <c r="J343" s="266"/>
      <c r="K343" s="265" t="s">
        <v>1308</v>
      </c>
      <c r="L343" s="271" t="s">
        <v>1080</v>
      </c>
      <c r="M343" s="271" t="s">
        <v>9788</v>
      </c>
      <c r="N343" s="275" t="str">
        <f t="shared" ca="1" si="16"/>
        <v>0 tahun, 3 bulan, 13 hari</v>
      </c>
      <c r="O343" s="276">
        <f t="shared" ca="1" si="17"/>
        <v>104</v>
      </c>
    </row>
    <row r="344" spans="1:15" ht="40.799999999999997" x14ac:dyDescent="0.7">
      <c r="A344" s="265">
        <v>344</v>
      </c>
      <c r="B344" s="271" t="s">
        <v>13118</v>
      </c>
      <c r="C344" s="267">
        <v>46114</v>
      </c>
      <c r="D344" s="268" t="s">
        <v>39</v>
      </c>
      <c r="E344" s="299" t="s">
        <v>13371</v>
      </c>
      <c r="F344" s="271"/>
      <c r="G344" s="266" t="s">
        <v>1079</v>
      </c>
      <c r="H344" s="280" t="s">
        <v>3199</v>
      </c>
      <c r="I344" s="271" t="s">
        <v>12618</v>
      </c>
      <c r="J344" s="266"/>
      <c r="K344" s="265" t="s">
        <v>1308</v>
      </c>
      <c r="L344" s="271" t="s">
        <v>1079</v>
      </c>
      <c r="M344" s="271" t="s">
        <v>2488</v>
      </c>
      <c r="N344" s="275" t="str">
        <f t="shared" ca="1" si="16"/>
        <v>0 tahun, 3 bulan, 13 hari</v>
      </c>
      <c r="O344" s="276">
        <f t="shared" ca="1" si="17"/>
        <v>104</v>
      </c>
    </row>
    <row r="345" spans="1:15" ht="61.2" x14ac:dyDescent="0.7">
      <c r="A345" s="265">
        <v>345</v>
      </c>
      <c r="B345" s="271" t="s">
        <v>13119</v>
      </c>
      <c r="C345" s="267">
        <v>46114</v>
      </c>
      <c r="D345" s="268" t="s">
        <v>39</v>
      </c>
      <c r="E345" s="299" t="s">
        <v>13372</v>
      </c>
      <c r="F345" s="271"/>
      <c r="G345" s="266" t="s">
        <v>1079</v>
      </c>
      <c r="H345" s="280" t="s">
        <v>1079</v>
      </c>
      <c r="I345" s="271" t="s">
        <v>12618</v>
      </c>
      <c r="J345" s="266"/>
      <c r="K345" s="265" t="s">
        <v>1308</v>
      </c>
      <c r="L345" s="271" t="s">
        <v>1168</v>
      </c>
      <c r="M345" s="271" t="s">
        <v>4425</v>
      </c>
      <c r="N345" s="275" t="str">
        <f t="shared" ca="1" si="16"/>
        <v>0 tahun, 3 bulan, 13 hari</v>
      </c>
      <c r="O345" s="276">
        <f t="shared" ca="1" si="17"/>
        <v>104</v>
      </c>
    </row>
    <row r="346" spans="1:15" ht="40.799999999999997" x14ac:dyDescent="0.7">
      <c r="A346" s="265">
        <v>346</v>
      </c>
      <c r="B346" s="271" t="s">
        <v>13120</v>
      </c>
      <c r="C346" s="267">
        <v>46114</v>
      </c>
      <c r="D346" s="268" t="s">
        <v>39</v>
      </c>
      <c r="E346" s="299" t="s">
        <v>13373</v>
      </c>
      <c r="F346" s="271"/>
      <c r="G346" s="266" t="s">
        <v>5508</v>
      </c>
      <c r="H346" s="280" t="s">
        <v>7756</v>
      </c>
      <c r="I346" s="271" t="s">
        <v>12618</v>
      </c>
      <c r="J346" s="266"/>
      <c r="K346" s="265" t="s">
        <v>1308</v>
      </c>
      <c r="L346" s="271" t="s">
        <v>1079</v>
      </c>
      <c r="M346" s="271" t="s">
        <v>2488</v>
      </c>
      <c r="N346" s="275" t="str">
        <f t="shared" ca="1" si="16"/>
        <v>0 tahun, 3 bulan, 13 hari</v>
      </c>
      <c r="O346" s="276">
        <f t="shared" ca="1" si="17"/>
        <v>104</v>
      </c>
    </row>
    <row r="347" spans="1:15" ht="40.799999999999997" x14ac:dyDescent="0.7">
      <c r="A347" s="265">
        <v>347</v>
      </c>
      <c r="B347" s="271" t="s">
        <v>13121</v>
      </c>
      <c r="C347" s="267">
        <v>46115</v>
      </c>
      <c r="D347" s="268" t="s">
        <v>39</v>
      </c>
      <c r="E347" s="299" t="s">
        <v>13374</v>
      </c>
      <c r="F347" s="271"/>
      <c r="G347" s="266" t="s">
        <v>5508</v>
      </c>
      <c r="H347" s="280" t="s">
        <v>5990</v>
      </c>
      <c r="I347" s="271" t="s">
        <v>12624</v>
      </c>
      <c r="J347" s="266"/>
      <c r="K347" s="265" t="s">
        <v>1308</v>
      </c>
      <c r="L347" s="271" t="s">
        <v>11545</v>
      </c>
      <c r="M347" s="271" t="s">
        <v>13368</v>
      </c>
      <c r="N347" s="275" t="str">
        <f t="shared" ca="1" si="16"/>
        <v>0 tahun, 3 bulan, 12 hari</v>
      </c>
      <c r="O347" s="276">
        <f t="shared" ca="1" si="17"/>
        <v>103</v>
      </c>
    </row>
    <row r="348" spans="1:15" ht="40.799999999999997" x14ac:dyDescent="0.7">
      <c r="A348" s="265">
        <v>348</v>
      </c>
      <c r="B348" s="271" t="s">
        <v>13122</v>
      </c>
      <c r="C348" s="267">
        <v>46115</v>
      </c>
      <c r="D348" s="268" t="s">
        <v>39</v>
      </c>
      <c r="E348" s="299" t="s">
        <v>13375</v>
      </c>
      <c r="F348" s="271"/>
      <c r="G348" s="266" t="s">
        <v>5508</v>
      </c>
      <c r="H348" s="280" t="s">
        <v>3191</v>
      </c>
      <c r="I348" s="271" t="s">
        <v>12624</v>
      </c>
      <c r="J348" s="266"/>
      <c r="K348" s="265" t="s">
        <v>1308</v>
      </c>
      <c r="L348" s="271" t="s">
        <v>11545</v>
      </c>
      <c r="M348" s="271" t="s">
        <v>11722</v>
      </c>
      <c r="N348" s="275" t="str">
        <f t="shared" ca="1" si="16"/>
        <v>0 tahun, 3 bulan, 12 hari</v>
      </c>
      <c r="O348" s="276">
        <f t="shared" ca="1" si="17"/>
        <v>103</v>
      </c>
    </row>
    <row r="349" spans="1:15" ht="40.799999999999997" x14ac:dyDescent="0.7">
      <c r="A349" s="265">
        <v>349</v>
      </c>
      <c r="B349" s="271" t="s">
        <v>13123</v>
      </c>
      <c r="C349" s="267">
        <v>46115</v>
      </c>
      <c r="D349" s="268" t="s">
        <v>39</v>
      </c>
      <c r="E349" s="299" t="s">
        <v>13376</v>
      </c>
      <c r="F349" s="271"/>
      <c r="G349" s="266" t="s">
        <v>5508</v>
      </c>
      <c r="H349" s="280" t="s">
        <v>3191</v>
      </c>
      <c r="I349" s="271" t="s">
        <v>12624</v>
      </c>
      <c r="J349" s="266"/>
      <c r="K349" s="265" t="s">
        <v>1308</v>
      </c>
      <c r="L349" s="271" t="s">
        <v>10515</v>
      </c>
      <c r="M349" s="271" t="s">
        <v>10488</v>
      </c>
      <c r="N349" s="275" t="str">
        <f t="shared" ca="1" si="16"/>
        <v>0 tahun, 3 bulan, 12 hari</v>
      </c>
      <c r="O349" s="276">
        <f t="shared" ca="1" si="17"/>
        <v>103</v>
      </c>
    </row>
    <row r="350" spans="1:15" x14ac:dyDescent="0.7">
      <c r="A350" s="265">
        <v>350</v>
      </c>
      <c r="B350" s="280" t="s">
        <v>13124</v>
      </c>
      <c r="C350" s="267">
        <v>46115</v>
      </c>
      <c r="D350" s="268" t="s">
        <v>39</v>
      </c>
      <c r="E350" s="299"/>
      <c r="F350" s="271"/>
      <c r="G350" s="266"/>
      <c r="H350" s="280"/>
      <c r="I350" s="271"/>
      <c r="J350" s="266"/>
      <c r="K350" s="265" t="s">
        <v>1308</v>
      </c>
      <c r="L350" s="271"/>
      <c r="M350" s="271"/>
      <c r="N350" s="275" t="str">
        <f t="shared" ca="1" si="16"/>
        <v>0 tahun, 3 bulan, 12 hari</v>
      </c>
      <c r="O350" s="276">
        <f t="shared" ca="1" si="17"/>
        <v>103</v>
      </c>
    </row>
    <row r="351" spans="1:15" x14ac:dyDescent="0.7">
      <c r="A351" s="265">
        <v>351</v>
      </c>
      <c r="B351" s="280" t="s">
        <v>13125</v>
      </c>
      <c r="C351" s="267">
        <v>46115</v>
      </c>
      <c r="D351" s="268" t="s">
        <v>39</v>
      </c>
      <c r="E351" s="299"/>
      <c r="F351" s="271"/>
      <c r="G351" s="266"/>
      <c r="H351" s="280"/>
      <c r="I351" s="271"/>
      <c r="J351" s="266"/>
      <c r="K351" s="265" t="s">
        <v>1308</v>
      </c>
      <c r="L351" s="271"/>
      <c r="M351" s="271"/>
      <c r="N351" s="275" t="str">
        <f t="shared" ca="1" si="16"/>
        <v>0 tahun, 3 bulan, 12 hari</v>
      </c>
      <c r="O351" s="276">
        <f t="shared" ca="1" si="17"/>
        <v>103</v>
      </c>
    </row>
    <row r="352" spans="1:15" ht="61.2" x14ac:dyDescent="0.7">
      <c r="A352" s="265">
        <v>352</v>
      </c>
      <c r="B352" s="271" t="s">
        <v>13126</v>
      </c>
      <c r="C352" s="267">
        <v>46117</v>
      </c>
      <c r="D352" s="268" t="s">
        <v>39</v>
      </c>
      <c r="E352" s="299" t="s">
        <v>13357</v>
      </c>
      <c r="F352" s="271"/>
      <c r="G352" s="266" t="s">
        <v>5508</v>
      </c>
      <c r="H352" s="280" t="s">
        <v>5989</v>
      </c>
      <c r="I352" s="271" t="s">
        <v>12863</v>
      </c>
      <c r="J352" s="266"/>
      <c r="K352" s="265" t="s">
        <v>1308</v>
      </c>
      <c r="L352" s="271" t="s">
        <v>10300</v>
      </c>
      <c r="M352" s="271" t="s">
        <v>12911</v>
      </c>
      <c r="N352" s="275" t="str">
        <f t="shared" ca="1" si="16"/>
        <v>0 tahun, 3 bulan, 10 hari</v>
      </c>
      <c r="O352" s="276">
        <f t="shared" ca="1" si="17"/>
        <v>101</v>
      </c>
    </row>
    <row r="353" spans="1:15" x14ac:dyDescent="0.7">
      <c r="A353" s="265">
        <v>353</v>
      </c>
      <c r="B353" s="271" t="s">
        <v>13127</v>
      </c>
      <c r="C353" s="267">
        <v>46118</v>
      </c>
      <c r="D353" s="268" t="s">
        <v>39</v>
      </c>
      <c r="E353" s="299" t="s">
        <v>13377</v>
      </c>
      <c r="F353" s="271"/>
      <c r="G353" s="266" t="s">
        <v>5985</v>
      </c>
      <c r="H353" s="280" t="s">
        <v>7756</v>
      </c>
      <c r="I353" s="271" t="s">
        <v>12631</v>
      </c>
      <c r="J353" s="266"/>
      <c r="K353" s="265" t="s">
        <v>1184</v>
      </c>
      <c r="L353" s="271" t="s">
        <v>1080</v>
      </c>
      <c r="M353" s="271" t="s">
        <v>9788</v>
      </c>
      <c r="N353" s="275" t="str">
        <f t="shared" ca="1" si="16"/>
        <v>0 tahun, 3 bulan, 9 hari</v>
      </c>
      <c r="O353" s="276">
        <f t="shared" ca="1" si="17"/>
        <v>100</v>
      </c>
    </row>
    <row r="354" spans="1:15" x14ac:dyDescent="0.7">
      <c r="A354" s="265">
        <v>354</v>
      </c>
      <c r="B354" s="271" t="s">
        <v>13128</v>
      </c>
      <c r="C354" s="267">
        <v>46118</v>
      </c>
      <c r="D354" s="268" t="s">
        <v>39</v>
      </c>
      <c r="E354" s="299" t="s">
        <v>13378</v>
      </c>
      <c r="F354" s="271"/>
      <c r="G354" s="266" t="s">
        <v>5985</v>
      </c>
      <c r="H354" s="280" t="s">
        <v>5989</v>
      </c>
      <c r="I354" s="271" t="s">
        <v>12631</v>
      </c>
      <c r="J354" s="266"/>
      <c r="K354" s="265" t="s">
        <v>1184</v>
      </c>
      <c r="L354" s="271" t="s">
        <v>1080</v>
      </c>
      <c r="M354" s="271" t="s">
        <v>9788</v>
      </c>
      <c r="N354" s="275" t="str">
        <f t="shared" ca="1" si="16"/>
        <v>0 tahun, 3 bulan, 9 hari</v>
      </c>
      <c r="O354" s="276">
        <f t="shared" ca="1" si="17"/>
        <v>100</v>
      </c>
    </row>
    <row r="355" spans="1:15" ht="61.2" x14ac:dyDescent="0.7">
      <c r="A355" s="265">
        <v>355</v>
      </c>
      <c r="B355" s="280" t="s">
        <v>13129</v>
      </c>
      <c r="C355" s="267">
        <v>46118</v>
      </c>
      <c r="D355" s="268" t="s">
        <v>13379</v>
      </c>
      <c r="E355" s="299" t="s">
        <v>13380</v>
      </c>
      <c r="F355" s="271"/>
      <c r="G355" s="266" t="s">
        <v>5508</v>
      </c>
      <c r="H355" s="280" t="s">
        <v>5989</v>
      </c>
      <c r="I355" s="272" t="s">
        <v>12614</v>
      </c>
      <c r="J355" s="266"/>
      <c r="K355" s="265" t="s">
        <v>1308</v>
      </c>
      <c r="L355" s="271" t="s">
        <v>8319</v>
      </c>
      <c r="M355" s="271" t="s">
        <v>1268</v>
      </c>
      <c r="N355" s="275" t="str">
        <f t="shared" ca="1" si="16"/>
        <v>0 tahun, 3 bulan, 9 hari</v>
      </c>
      <c r="O355" s="276">
        <f t="shared" ca="1" si="17"/>
        <v>100</v>
      </c>
    </row>
    <row r="356" spans="1:15" ht="40.799999999999997" x14ac:dyDescent="0.7">
      <c r="A356" s="265">
        <v>356</v>
      </c>
      <c r="B356" s="280" t="s">
        <v>13130</v>
      </c>
      <c r="C356" s="267">
        <v>46118</v>
      </c>
      <c r="D356" s="268" t="s">
        <v>13381</v>
      </c>
      <c r="E356" s="299" t="s">
        <v>13382</v>
      </c>
      <c r="F356" s="271"/>
      <c r="G356" s="266" t="s">
        <v>5508</v>
      </c>
      <c r="H356" s="280" t="s">
        <v>5989</v>
      </c>
      <c r="I356" s="272" t="s">
        <v>12614</v>
      </c>
      <c r="J356" s="266"/>
      <c r="K356" s="265" t="s">
        <v>1308</v>
      </c>
      <c r="L356" s="271" t="s">
        <v>8319</v>
      </c>
      <c r="M356" s="271" t="s">
        <v>1268</v>
      </c>
      <c r="N356" s="275" t="str">
        <f t="shared" ca="1" si="16"/>
        <v>0 tahun, 3 bulan, 9 hari</v>
      </c>
      <c r="O356" s="276">
        <f t="shared" ca="1" si="17"/>
        <v>100</v>
      </c>
    </row>
    <row r="357" spans="1:15" ht="40.799999999999997" x14ac:dyDescent="0.7">
      <c r="A357" s="265">
        <v>357</v>
      </c>
      <c r="B357" s="280" t="s">
        <v>13131</v>
      </c>
      <c r="C357" s="267">
        <v>46118</v>
      </c>
      <c r="D357" s="268" t="s">
        <v>13383</v>
      </c>
      <c r="E357" s="299" t="s">
        <v>13384</v>
      </c>
      <c r="F357" s="271"/>
      <c r="G357" s="266" t="s">
        <v>5508</v>
      </c>
      <c r="H357" s="280" t="s">
        <v>5989</v>
      </c>
      <c r="I357" s="272" t="s">
        <v>12614</v>
      </c>
      <c r="J357" s="266"/>
      <c r="K357" s="265" t="s">
        <v>1308</v>
      </c>
      <c r="L357" s="271" t="s">
        <v>8319</v>
      </c>
      <c r="M357" s="271" t="s">
        <v>1268</v>
      </c>
      <c r="N357" s="275" t="str">
        <f t="shared" ca="1" si="16"/>
        <v>0 tahun, 3 bulan, 9 hari</v>
      </c>
      <c r="O357" s="276">
        <f t="shared" ca="1" si="17"/>
        <v>100</v>
      </c>
    </row>
    <row r="358" spans="1:15" ht="40.799999999999997" x14ac:dyDescent="0.7">
      <c r="A358" s="265">
        <v>358</v>
      </c>
      <c r="B358" s="280" t="s">
        <v>13132</v>
      </c>
      <c r="C358" s="267">
        <v>46118</v>
      </c>
      <c r="D358" s="268" t="s">
        <v>13385</v>
      </c>
      <c r="E358" s="299" t="s">
        <v>13386</v>
      </c>
      <c r="F358" s="271"/>
      <c r="G358" s="266" t="s">
        <v>5508</v>
      </c>
      <c r="H358" s="280" t="s">
        <v>5989</v>
      </c>
      <c r="I358" s="272" t="s">
        <v>12614</v>
      </c>
      <c r="J358" s="266"/>
      <c r="K358" s="265" t="s">
        <v>1308</v>
      </c>
      <c r="L358" s="271" t="s">
        <v>8319</v>
      </c>
      <c r="M358" s="271" t="s">
        <v>1268</v>
      </c>
      <c r="N358" s="275" t="str">
        <f t="shared" ca="1" si="16"/>
        <v>0 tahun, 3 bulan, 9 hari</v>
      </c>
      <c r="O358" s="276">
        <f t="shared" ca="1" si="17"/>
        <v>100</v>
      </c>
    </row>
    <row r="359" spans="1:15" ht="40.799999999999997" x14ac:dyDescent="0.7">
      <c r="A359" s="265">
        <v>359</v>
      </c>
      <c r="B359" s="280" t="s">
        <v>13133</v>
      </c>
      <c r="C359" s="267">
        <v>46118</v>
      </c>
      <c r="D359" s="268" t="s">
        <v>13387</v>
      </c>
      <c r="E359" s="299" t="s">
        <v>13388</v>
      </c>
      <c r="F359" s="271"/>
      <c r="G359" s="266" t="s">
        <v>5508</v>
      </c>
      <c r="H359" s="280" t="s">
        <v>5989</v>
      </c>
      <c r="I359" s="272" t="s">
        <v>12614</v>
      </c>
      <c r="J359" s="266"/>
      <c r="K359" s="265" t="s">
        <v>1308</v>
      </c>
      <c r="L359" s="271" t="s">
        <v>8319</v>
      </c>
      <c r="M359" s="271" t="s">
        <v>1268</v>
      </c>
      <c r="N359" s="275" t="str">
        <f t="shared" ca="1" si="16"/>
        <v>0 tahun, 3 bulan, 9 hari</v>
      </c>
      <c r="O359" s="276">
        <f t="shared" ca="1" si="17"/>
        <v>100</v>
      </c>
    </row>
    <row r="360" spans="1:15" ht="40.799999999999997" x14ac:dyDescent="0.7">
      <c r="A360" s="265">
        <v>360</v>
      </c>
      <c r="B360" s="271" t="s">
        <v>13134</v>
      </c>
      <c r="C360" s="267">
        <v>46118</v>
      </c>
      <c r="D360" s="268" t="s">
        <v>13389</v>
      </c>
      <c r="E360" s="299" t="s">
        <v>13390</v>
      </c>
      <c r="F360" s="271"/>
      <c r="G360" s="266" t="s">
        <v>5508</v>
      </c>
      <c r="H360" s="280" t="s">
        <v>5989</v>
      </c>
      <c r="I360" s="272" t="s">
        <v>12614</v>
      </c>
      <c r="J360" s="266"/>
      <c r="K360" s="265" t="s">
        <v>1308</v>
      </c>
      <c r="L360" s="271" t="s">
        <v>8319</v>
      </c>
      <c r="M360" s="271" t="s">
        <v>1268</v>
      </c>
      <c r="N360" s="275" t="str">
        <f t="shared" ca="1" si="16"/>
        <v>0 tahun, 3 bulan, 9 hari</v>
      </c>
      <c r="O360" s="276">
        <f t="shared" ca="1" si="17"/>
        <v>100</v>
      </c>
    </row>
    <row r="361" spans="1:15" ht="40.799999999999997" x14ac:dyDescent="0.7">
      <c r="A361" s="265">
        <v>361</v>
      </c>
      <c r="B361" s="271" t="s">
        <v>13135</v>
      </c>
      <c r="C361" s="267">
        <v>46118</v>
      </c>
      <c r="D361" s="268" t="s">
        <v>39</v>
      </c>
      <c r="E361" s="299" t="s">
        <v>13391</v>
      </c>
      <c r="F361" s="271"/>
      <c r="G361" s="266" t="s">
        <v>5508</v>
      </c>
      <c r="H361" s="280" t="s">
        <v>7640</v>
      </c>
      <c r="I361" s="271" t="s">
        <v>12623</v>
      </c>
      <c r="J361" s="266"/>
      <c r="K361" s="265" t="s">
        <v>1308</v>
      </c>
      <c r="L361" s="271" t="s">
        <v>1175</v>
      </c>
      <c r="M361" s="271" t="s">
        <v>7484</v>
      </c>
      <c r="N361" s="275" t="str">
        <f t="shared" ca="1" si="16"/>
        <v>0 tahun, 3 bulan, 9 hari</v>
      </c>
      <c r="O361" s="276">
        <f t="shared" ca="1" si="17"/>
        <v>100</v>
      </c>
    </row>
    <row r="362" spans="1:15" ht="40.799999999999997" x14ac:dyDescent="0.7">
      <c r="A362" s="265">
        <v>362</v>
      </c>
      <c r="B362" s="271" t="s">
        <v>13136</v>
      </c>
      <c r="C362" s="267">
        <v>46118</v>
      </c>
      <c r="D362" s="268" t="s">
        <v>39</v>
      </c>
      <c r="E362" s="299" t="s">
        <v>13392</v>
      </c>
      <c r="F362" s="271"/>
      <c r="G362" s="266" t="s">
        <v>5508</v>
      </c>
      <c r="H362" s="280" t="s">
        <v>3200</v>
      </c>
      <c r="I362" s="271" t="s">
        <v>13341</v>
      </c>
      <c r="J362" s="266"/>
      <c r="K362" s="265" t="s">
        <v>1308</v>
      </c>
      <c r="L362" s="271" t="s">
        <v>10661</v>
      </c>
      <c r="M362" s="271" t="s">
        <v>10891</v>
      </c>
      <c r="N362" s="275" t="str">
        <f t="shared" ca="1" si="16"/>
        <v>0 tahun, 3 bulan, 9 hari</v>
      </c>
      <c r="O362" s="276">
        <f t="shared" ca="1" si="17"/>
        <v>100</v>
      </c>
    </row>
    <row r="363" spans="1:15" ht="40.799999999999997" x14ac:dyDescent="0.7">
      <c r="A363" s="265">
        <v>363</v>
      </c>
      <c r="B363" s="271" t="s">
        <v>13137</v>
      </c>
      <c r="C363" s="267">
        <v>46118</v>
      </c>
      <c r="D363" s="268" t="s">
        <v>39</v>
      </c>
      <c r="E363" s="299" t="s">
        <v>13393</v>
      </c>
      <c r="F363" s="271"/>
      <c r="G363" s="266" t="s">
        <v>5508</v>
      </c>
      <c r="H363" s="280" t="s">
        <v>5990</v>
      </c>
      <c r="I363" s="271" t="s">
        <v>3188</v>
      </c>
      <c r="J363" s="266"/>
      <c r="K363" s="265" t="s">
        <v>1308</v>
      </c>
      <c r="L363" s="271" t="s">
        <v>10515</v>
      </c>
      <c r="M363" s="271" t="s">
        <v>10488</v>
      </c>
      <c r="N363" s="275" t="str">
        <f t="shared" ca="1" si="16"/>
        <v>0 tahun, 3 bulan, 9 hari</v>
      </c>
      <c r="O363" s="276">
        <f t="shared" ca="1" si="17"/>
        <v>100</v>
      </c>
    </row>
    <row r="364" spans="1:15" ht="61.2" x14ac:dyDescent="0.7">
      <c r="A364" s="265">
        <v>364</v>
      </c>
      <c r="B364" s="271" t="s">
        <v>13138</v>
      </c>
      <c r="C364" s="267">
        <v>46118</v>
      </c>
      <c r="D364" s="268" t="s">
        <v>39</v>
      </c>
      <c r="E364" s="299" t="s">
        <v>13394</v>
      </c>
      <c r="F364" s="271"/>
      <c r="G364" s="266" t="s">
        <v>5508</v>
      </c>
      <c r="H364" s="280" t="s">
        <v>5989</v>
      </c>
      <c r="I364" s="271" t="s">
        <v>9844</v>
      </c>
      <c r="J364" s="271"/>
      <c r="K364" s="265" t="s">
        <v>1308</v>
      </c>
      <c r="L364" s="271" t="s">
        <v>10720</v>
      </c>
      <c r="M364" s="271" t="s">
        <v>1071</v>
      </c>
      <c r="N364" s="275" t="str">
        <f t="shared" ca="1" si="16"/>
        <v>0 tahun, 3 bulan, 9 hari</v>
      </c>
      <c r="O364" s="276">
        <f t="shared" ca="1" si="17"/>
        <v>100</v>
      </c>
    </row>
    <row r="365" spans="1:15" ht="61.2" x14ac:dyDescent="0.7">
      <c r="A365" s="265">
        <v>365</v>
      </c>
      <c r="B365" s="271" t="s">
        <v>13139</v>
      </c>
      <c r="C365" s="267">
        <v>46118</v>
      </c>
      <c r="D365" s="268" t="s">
        <v>39</v>
      </c>
      <c r="E365" s="299" t="s">
        <v>13395</v>
      </c>
      <c r="F365" s="271"/>
      <c r="G365" s="266" t="s">
        <v>5508</v>
      </c>
      <c r="H365" s="280" t="s">
        <v>5989</v>
      </c>
      <c r="I365" s="271" t="s">
        <v>9844</v>
      </c>
      <c r="J365" s="271"/>
      <c r="K365" s="265" t="s">
        <v>1308</v>
      </c>
      <c r="L365" s="271" t="s">
        <v>10720</v>
      </c>
      <c r="M365" s="271" t="s">
        <v>1071</v>
      </c>
      <c r="N365" s="275" t="str">
        <f t="shared" ca="1" si="16"/>
        <v>0 tahun, 3 bulan, 9 hari</v>
      </c>
      <c r="O365" s="276">
        <f t="shared" ca="1" si="17"/>
        <v>100</v>
      </c>
    </row>
    <row r="366" spans="1:15" ht="40.799999999999997" x14ac:dyDescent="0.7">
      <c r="A366" s="265">
        <v>366</v>
      </c>
      <c r="B366" s="271" t="s">
        <v>13140</v>
      </c>
      <c r="C366" s="267">
        <v>46119</v>
      </c>
      <c r="D366" s="268" t="s">
        <v>39</v>
      </c>
      <c r="E366" s="299" t="s">
        <v>13396</v>
      </c>
      <c r="F366" s="271"/>
      <c r="G366" s="266" t="s">
        <v>1079</v>
      </c>
      <c r="H366" s="280" t="s">
        <v>1079</v>
      </c>
      <c r="I366" s="282" t="s">
        <v>12613</v>
      </c>
      <c r="J366" s="266"/>
      <c r="K366" s="265" t="s">
        <v>1308</v>
      </c>
      <c r="L366" s="271" t="s">
        <v>1168</v>
      </c>
      <c r="M366" s="271" t="s">
        <v>4425</v>
      </c>
      <c r="N366" s="275" t="str">
        <f t="shared" ca="1" si="16"/>
        <v>0 tahun, 3 bulan, 8 hari</v>
      </c>
      <c r="O366" s="276">
        <f t="shared" ca="1" si="17"/>
        <v>99</v>
      </c>
    </row>
    <row r="367" spans="1:15" ht="40.799999999999997" x14ac:dyDescent="0.7">
      <c r="A367" s="265">
        <v>367</v>
      </c>
      <c r="B367" s="271" t="s">
        <v>13141</v>
      </c>
      <c r="C367" s="267">
        <v>46119</v>
      </c>
      <c r="D367" s="268" t="s">
        <v>39</v>
      </c>
      <c r="E367" s="299" t="s">
        <v>13397</v>
      </c>
      <c r="F367" s="271"/>
      <c r="G367" s="266" t="s">
        <v>5508</v>
      </c>
      <c r="H367" s="280" t="s">
        <v>5508</v>
      </c>
      <c r="I367" s="282" t="s">
        <v>12613</v>
      </c>
      <c r="J367" s="266"/>
      <c r="K367" s="265" t="s">
        <v>1308</v>
      </c>
      <c r="L367" s="271" t="s">
        <v>1080</v>
      </c>
      <c r="M367" s="271" t="s">
        <v>9788</v>
      </c>
      <c r="N367" s="275" t="str">
        <f t="shared" ca="1" si="16"/>
        <v>0 tahun, 3 bulan, 8 hari</v>
      </c>
      <c r="O367" s="276">
        <f t="shared" ca="1" si="17"/>
        <v>99</v>
      </c>
    </row>
    <row r="368" spans="1:15" x14ac:dyDescent="0.7">
      <c r="A368" s="265">
        <v>368</v>
      </c>
      <c r="B368" s="271" t="s">
        <v>13142</v>
      </c>
      <c r="C368" s="267">
        <v>46119</v>
      </c>
      <c r="D368" s="268" t="s">
        <v>39</v>
      </c>
      <c r="E368" s="299" t="s">
        <v>13398</v>
      </c>
      <c r="F368" s="271"/>
      <c r="G368" s="266" t="s">
        <v>5508</v>
      </c>
      <c r="H368" s="280" t="s">
        <v>5990</v>
      </c>
      <c r="I368" s="271" t="s">
        <v>12624</v>
      </c>
      <c r="J368" s="266"/>
      <c r="K368" s="265" t="s">
        <v>1308</v>
      </c>
      <c r="L368" s="271" t="s">
        <v>10515</v>
      </c>
      <c r="M368" s="271" t="s">
        <v>10488</v>
      </c>
      <c r="N368" s="275" t="str">
        <f t="shared" ca="1" si="16"/>
        <v>0 tahun, 3 bulan, 8 hari</v>
      </c>
      <c r="O368" s="276">
        <f t="shared" ca="1" si="17"/>
        <v>99</v>
      </c>
    </row>
    <row r="369" spans="1:15" ht="40.799999999999997" x14ac:dyDescent="0.7">
      <c r="A369" s="265">
        <v>369</v>
      </c>
      <c r="B369" s="271" t="s">
        <v>13143</v>
      </c>
      <c r="C369" s="267">
        <v>46119</v>
      </c>
      <c r="D369" s="268" t="s">
        <v>39</v>
      </c>
      <c r="E369" s="299" t="s">
        <v>13399</v>
      </c>
      <c r="F369" s="271"/>
      <c r="G369" s="266" t="s">
        <v>5508</v>
      </c>
      <c r="H369" s="280" t="s">
        <v>5990</v>
      </c>
      <c r="I369" s="271" t="s">
        <v>12624</v>
      </c>
      <c r="J369" s="266"/>
      <c r="K369" s="265" t="s">
        <v>1308</v>
      </c>
      <c r="L369" s="271" t="s">
        <v>10515</v>
      </c>
      <c r="M369" s="271" t="s">
        <v>10488</v>
      </c>
      <c r="N369" s="275" t="str">
        <f t="shared" ca="1" si="16"/>
        <v>0 tahun, 3 bulan, 8 hari</v>
      </c>
      <c r="O369" s="276">
        <f t="shared" ca="1" si="17"/>
        <v>99</v>
      </c>
    </row>
    <row r="370" spans="1:15" ht="61.2" x14ac:dyDescent="0.7">
      <c r="A370" s="265">
        <v>370</v>
      </c>
      <c r="B370" s="271" t="s">
        <v>13144</v>
      </c>
      <c r="C370" s="267">
        <v>46119</v>
      </c>
      <c r="D370" s="268" t="s">
        <v>13361</v>
      </c>
      <c r="E370" s="299" t="s">
        <v>13400</v>
      </c>
      <c r="F370" s="271"/>
      <c r="G370" s="266" t="s">
        <v>5508</v>
      </c>
      <c r="H370" s="280" t="s">
        <v>5989</v>
      </c>
      <c r="I370" s="271" t="s">
        <v>12623</v>
      </c>
      <c r="J370" s="266"/>
      <c r="K370" s="265" t="s">
        <v>1308</v>
      </c>
      <c r="L370" s="271" t="s">
        <v>10515</v>
      </c>
      <c r="M370" s="271" t="s">
        <v>10488</v>
      </c>
      <c r="N370" s="275" t="str">
        <f t="shared" ca="1" si="16"/>
        <v>0 tahun, 3 bulan, 8 hari</v>
      </c>
      <c r="O370" s="276">
        <f t="shared" ca="1" si="17"/>
        <v>99</v>
      </c>
    </row>
    <row r="371" spans="1:15" ht="40.799999999999997" x14ac:dyDescent="0.7">
      <c r="A371" s="265">
        <v>371</v>
      </c>
      <c r="B371" s="271" t="s">
        <v>13145</v>
      </c>
      <c r="C371" s="267">
        <v>46119</v>
      </c>
      <c r="D371" s="268" t="s">
        <v>39</v>
      </c>
      <c r="E371" s="299" t="s">
        <v>13401</v>
      </c>
      <c r="F371" s="271"/>
      <c r="G371" s="266" t="s">
        <v>5508</v>
      </c>
      <c r="H371" s="280" t="s">
        <v>7640</v>
      </c>
      <c r="I371" s="271" t="s">
        <v>12624</v>
      </c>
      <c r="J371" s="266"/>
      <c r="K371" s="265" t="s">
        <v>1308</v>
      </c>
      <c r="L371" s="271" t="s">
        <v>10515</v>
      </c>
      <c r="M371" s="271" t="s">
        <v>10488</v>
      </c>
      <c r="N371" s="275" t="str">
        <f t="shared" ca="1" si="16"/>
        <v>0 tahun, 3 bulan, 8 hari</v>
      </c>
      <c r="O371" s="276">
        <f t="shared" ca="1" si="17"/>
        <v>99</v>
      </c>
    </row>
    <row r="372" spans="1:15" ht="40.799999999999997" x14ac:dyDescent="0.7">
      <c r="A372" s="265">
        <v>372</v>
      </c>
      <c r="B372" s="271" t="s">
        <v>13146</v>
      </c>
      <c r="C372" s="267">
        <v>46119</v>
      </c>
      <c r="D372" s="268" t="s">
        <v>39</v>
      </c>
      <c r="E372" s="299" t="s">
        <v>13402</v>
      </c>
      <c r="F372" s="271"/>
      <c r="G372" s="266" t="s">
        <v>5508</v>
      </c>
      <c r="H372" s="280" t="s">
        <v>5989</v>
      </c>
      <c r="I372" s="271" t="s">
        <v>12623</v>
      </c>
      <c r="J372" s="271"/>
      <c r="K372" s="294" t="s">
        <v>1305</v>
      </c>
      <c r="L372" s="271" t="s">
        <v>1080</v>
      </c>
      <c r="M372" s="271" t="s">
        <v>9788</v>
      </c>
      <c r="N372" s="275" t="str">
        <f t="shared" ca="1" si="16"/>
        <v>0 tahun, 3 bulan, 8 hari</v>
      </c>
      <c r="O372" s="276">
        <f t="shared" ca="1" si="17"/>
        <v>99</v>
      </c>
    </row>
    <row r="373" spans="1:15" ht="40.799999999999997" x14ac:dyDescent="0.7">
      <c r="A373" s="265">
        <v>373</v>
      </c>
      <c r="B373" s="271" t="s">
        <v>13147</v>
      </c>
      <c r="C373" s="267">
        <v>46119</v>
      </c>
      <c r="D373" s="268" t="s">
        <v>11788</v>
      </c>
      <c r="E373" s="299" t="s">
        <v>13403</v>
      </c>
      <c r="F373" s="271"/>
      <c r="G373" s="266" t="s">
        <v>5508</v>
      </c>
      <c r="H373" s="280" t="s">
        <v>5989</v>
      </c>
      <c r="I373" s="272" t="s">
        <v>12614</v>
      </c>
      <c r="J373" s="266"/>
      <c r="K373" s="265" t="s">
        <v>1308</v>
      </c>
      <c r="L373" s="271" t="s">
        <v>10515</v>
      </c>
      <c r="M373" s="271" t="s">
        <v>10488</v>
      </c>
      <c r="N373" s="275" t="str">
        <f t="shared" ca="1" si="16"/>
        <v>0 tahun, 3 bulan, 8 hari</v>
      </c>
      <c r="O373" s="276">
        <f t="shared" ca="1" si="17"/>
        <v>99</v>
      </c>
    </row>
    <row r="374" spans="1:15" ht="61.2" x14ac:dyDescent="0.7">
      <c r="A374" s="265">
        <v>374</v>
      </c>
      <c r="B374" s="271" t="s">
        <v>13148</v>
      </c>
      <c r="C374" s="267">
        <v>46119</v>
      </c>
      <c r="D374" s="268" t="s">
        <v>39</v>
      </c>
      <c r="E374" s="299" t="s">
        <v>13404</v>
      </c>
      <c r="F374" s="271"/>
      <c r="G374" s="266" t="s">
        <v>5508</v>
      </c>
      <c r="H374" s="280" t="s">
        <v>5989</v>
      </c>
      <c r="I374" s="271" t="s">
        <v>9844</v>
      </c>
      <c r="J374" s="271"/>
      <c r="K374" s="265" t="s">
        <v>1308</v>
      </c>
      <c r="L374" s="271" t="s">
        <v>10720</v>
      </c>
      <c r="M374" s="271" t="s">
        <v>1071</v>
      </c>
      <c r="N374" s="275" t="str">
        <f t="shared" ca="1" si="16"/>
        <v>0 tahun, 3 bulan, 8 hari</v>
      </c>
      <c r="O374" s="276">
        <f t="shared" ca="1" si="17"/>
        <v>99</v>
      </c>
    </row>
    <row r="375" spans="1:15" x14ac:dyDescent="0.7">
      <c r="A375" s="265">
        <v>375</v>
      </c>
      <c r="B375" s="280" t="s">
        <v>13149</v>
      </c>
      <c r="C375" s="267">
        <v>46120</v>
      </c>
      <c r="D375" s="268" t="s">
        <v>39</v>
      </c>
      <c r="E375" s="299"/>
      <c r="F375" s="271"/>
      <c r="G375" s="266"/>
      <c r="H375" s="280"/>
      <c r="I375" s="271"/>
      <c r="J375" s="266"/>
      <c r="K375" s="265" t="s">
        <v>1308</v>
      </c>
      <c r="L375" s="271"/>
      <c r="M375" s="271"/>
      <c r="N375" s="275" t="str">
        <f t="shared" ca="1" si="16"/>
        <v>0 tahun, 3 bulan, 7 hari</v>
      </c>
      <c r="O375" s="276">
        <f t="shared" ca="1" si="17"/>
        <v>98</v>
      </c>
    </row>
    <row r="376" spans="1:15" x14ac:dyDescent="0.7">
      <c r="A376" s="265">
        <v>376</v>
      </c>
      <c r="B376" s="280" t="s">
        <v>13150</v>
      </c>
      <c r="C376" s="267">
        <v>46120</v>
      </c>
      <c r="D376" s="268" t="s">
        <v>13405</v>
      </c>
      <c r="E376" s="299" t="s">
        <v>13406</v>
      </c>
      <c r="F376" s="271"/>
      <c r="G376" s="266" t="s">
        <v>5985</v>
      </c>
      <c r="H376" s="280" t="s">
        <v>5985</v>
      </c>
      <c r="I376" s="271" t="s">
        <v>12611</v>
      </c>
      <c r="J376" s="266"/>
      <c r="K376" s="265" t="s">
        <v>1308</v>
      </c>
      <c r="L376" s="271" t="s">
        <v>1167</v>
      </c>
      <c r="M376" s="271" t="s">
        <v>1163</v>
      </c>
      <c r="N376" s="275" t="str">
        <f t="shared" ca="1" si="16"/>
        <v>0 tahun, 3 bulan, 7 hari</v>
      </c>
      <c r="O376" s="276">
        <f t="shared" ca="1" si="17"/>
        <v>98</v>
      </c>
    </row>
    <row r="377" spans="1:15" ht="61.2" x14ac:dyDescent="0.7">
      <c r="A377" s="265">
        <v>377</v>
      </c>
      <c r="B377" s="280" t="s">
        <v>13151</v>
      </c>
      <c r="C377" s="267">
        <v>46120</v>
      </c>
      <c r="D377" s="268" t="s">
        <v>13407</v>
      </c>
      <c r="E377" s="299" t="s">
        <v>6549</v>
      </c>
      <c r="F377" s="271"/>
      <c r="G377" s="266" t="s">
        <v>5508</v>
      </c>
      <c r="H377" s="280" t="s">
        <v>5508</v>
      </c>
      <c r="I377" s="271" t="s">
        <v>12611</v>
      </c>
      <c r="J377" s="266"/>
      <c r="K377" s="265" t="s">
        <v>1308</v>
      </c>
      <c r="L377" s="271" t="s">
        <v>1072</v>
      </c>
      <c r="M377" s="271" t="s">
        <v>1191</v>
      </c>
      <c r="N377" s="275" t="str">
        <f t="shared" ca="1" si="16"/>
        <v>0 tahun, 3 bulan, 7 hari</v>
      </c>
      <c r="O377" s="276">
        <f t="shared" ca="1" si="17"/>
        <v>98</v>
      </c>
    </row>
    <row r="378" spans="1:15" ht="40.799999999999997" x14ac:dyDescent="0.7">
      <c r="A378" s="265">
        <v>378</v>
      </c>
      <c r="B378" s="271" t="s">
        <v>13152</v>
      </c>
      <c r="C378" s="267">
        <v>46120</v>
      </c>
      <c r="D378" s="268" t="s">
        <v>39</v>
      </c>
      <c r="E378" s="299" t="s">
        <v>13408</v>
      </c>
      <c r="F378" s="271"/>
      <c r="G378" s="266" t="s">
        <v>1079</v>
      </c>
      <c r="H378" s="280" t="s">
        <v>5999</v>
      </c>
      <c r="I378" s="271" t="s">
        <v>12618</v>
      </c>
      <c r="J378" s="266"/>
      <c r="K378" s="265" t="s">
        <v>1308</v>
      </c>
      <c r="L378" s="271" t="s">
        <v>1079</v>
      </c>
      <c r="M378" s="271" t="s">
        <v>2490</v>
      </c>
      <c r="N378" s="275" t="str">
        <f t="shared" ca="1" si="16"/>
        <v>0 tahun, 3 bulan, 7 hari</v>
      </c>
      <c r="O378" s="276">
        <f t="shared" ca="1" si="17"/>
        <v>98</v>
      </c>
    </row>
    <row r="379" spans="1:15" ht="61.2" x14ac:dyDescent="0.7">
      <c r="A379" s="265">
        <v>379</v>
      </c>
      <c r="B379" s="271" t="s">
        <v>13153</v>
      </c>
      <c r="C379" s="267">
        <v>46120</v>
      </c>
      <c r="D379" s="268" t="s">
        <v>39</v>
      </c>
      <c r="E379" s="299" t="s">
        <v>13409</v>
      </c>
      <c r="F379" s="271"/>
      <c r="G379" s="266" t="s">
        <v>5508</v>
      </c>
      <c r="H379" s="280" t="s">
        <v>5989</v>
      </c>
      <c r="I379" s="271" t="s">
        <v>9844</v>
      </c>
      <c r="J379" s="271"/>
      <c r="K379" s="265" t="s">
        <v>1308</v>
      </c>
      <c r="L379" s="271" t="s">
        <v>10720</v>
      </c>
      <c r="M379" s="271" t="s">
        <v>1071</v>
      </c>
      <c r="N379" s="275" t="str">
        <f t="shared" ca="1" si="16"/>
        <v>0 tahun, 3 bulan, 7 hari</v>
      </c>
      <c r="O379" s="276">
        <f t="shared" ca="1" si="17"/>
        <v>98</v>
      </c>
    </row>
    <row r="380" spans="1:15" ht="40.799999999999997" x14ac:dyDescent="0.7">
      <c r="A380" s="265">
        <v>380</v>
      </c>
      <c r="B380" s="280" t="s">
        <v>13154</v>
      </c>
      <c r="C380" s="267">
        <v>46120</v>
      </c>
      <c r="D380" s="268" t="s">
        <v>13410</v>
      </c>
      <c r="E380" s="299" t="s">
        <v>13411</v>
      </c>
      <c r="F380" s="271"/>
      <c r="G380" s="266" t="s">
        <v>5508</v>
      </c>
      <c r="H380" s="280" t="s">
        <v>5989</v>
      </c>
      <c r="I380" s="272" t="s">
        <v>12614</v>
      </c>
      <c r="J380" s="266"/>
      <c r="K380" s="265" t="s">
        <v>1308</v>
      </c>
      <c r="L380" s="271" t="s">
        <v>8319</v>
      </c>
      <c r="M380" s="271" t="s">
        <v>1268</v>
      </c>
      <c r="N380" s="275" t="str">
        <f t="shared" ca="1" si="16"/>
        <v>0 tahun, 3 bulan, 7 hari</v>
      </c>
      <c r="O380" s="276">
        <f t="shared" ca="1" si="17"/>
        <v>98</v>
      </c>
    </row>
    <row r="381" spans="1:15" ht="40.799999999999997" x14ac:dyDescent="0.7">
      <c r="A381" s="265">
        <v>381</v>
      </c>
      <c r="B381" s="280" t="s">
        <v>13155</v>
      </c>
      <c r="C381" s="267">
        <v>46120</v>
      </c>
      <c r="D381" s="268" t="s">
        <v>13412</v>
      </c>
      <c r="E381" s="299" t="s">
        <v>13413</v>
      </c>
      <c r="F381" s="271"/>
      <c r="G381" s="266" t="s">
        <v>5508</v>
      </c>
      <c r="H381" s="280" t="s">
        <v>5989</v>
      </c>
      <c r="I381" s="272" t="s">
        <v>12614</v>
      </c>
      <c r="J381" s="266"/>
      <c r="K381" s="265" t="s">
        <v>1308</v>
      </c>
      <c r="L381" s="271" t="s">
        <v>8319</v>
      </c>
      <c r="M381" s="271" t="s">
        <v>1268</v>
      </c>
      <c r="N381" s="275" t="str">
        <f t="shared" ca="1" si="16"/>
        <v>0 tahun, 3 bulan, 7 hari</v>
      </c>
      <c r="O381" s="276">
        <f t="shared" ca="1" si="17"/>
        <v>98</v>
      </c>
    </row>
    <row r="382" spans="1:15" ht="40.799999999999997" x14ac:dyDescent="0.7">
      <c r="A382" s="265">
        <v>382</v>
      </c>
      <c r="B382" s="271" t="s">
        <v>13156</v>
      </c>
      <c r="C382" s="267">
        <v>46120</v>
      </c>
      <c r="D382" s="268" t="s">
        <v>39</v>
      </c>
      <c r="E382" s="299" t="s">
        <v>11344</v>
      </c>
      <c r="F382" s="271"/>
      <c r="G382" s="266" t="s">
        <v>5508</v>
      </c>
      <c r="H382" s="280" t="s">
        <v>1079</v>
      </c>
      <c r="I382" s="271" t="s">
        <v>12631</v>
      </c>
      <c r="J382" s="266"/>
      <c r="K382" s="265" t="s">
        <v>1308</v>
      </c>
      <c r="L382" s="271" t="s">
        <v>1168</v>
      </c>
      <c r="M382" s="271" t="s">
        <v>4425</v>
      </c>
      <c r="N382" s="275" t="str">
        <f t="shared" ca="1" si="16"/>
        <v>0 tahun, 3 bulan, 7 hari</v>
      </c>
      <c r="O382" s="276">
        <f t="shared" ca="1" si="17"/>
        <v>98</v>
      </c>
    </row>
    <row r="383" spans="1:15" ht="40.799999999999997" x14ac:dyDescent="0.7">
      <c r="A383" s="265">
        <v>383</v>
      </c>
      <c r="B383" s="271" t="s">
        <v>13157</v>
      </c>
      <c r="C383" s="267">
        <v>46121</v>
      </c>
      <c r="D383" s="268" t="s">
        <v>39</v>
      </c>
      <c r="E383" s="299" t="s">
        <v>13414</v>
      </c>
      <c r="F383" s="271"/>
      <c r="G383" s="266" t="s">
        <v>5508</v>
      </c>
      <c r="H383" s="280" t="s">
        <v>5989</v>
      </c>
      <c r="I383" s="271" t="s">
        <v>12623</v>
      </c>
      <c r="J383" s="266"/>
      <c r="K383" s="265" t="s">
        <v>1308</v>
      </c>
      <c r="L383" s="271" t="s">
        <v>1175</v>
      </c>
      <c r="M383" s="271" t="s">
        <v>7484</v>
      </c>
      <c r="N383" s="275" t="str">
        <f t="shared" ca="1" si="16"/>
        <v>0 tahun, 3 bulan, 6 hari</v>
      </c>
      <c r="O383" s="276">
        <f t="shared" ca="1" si="17"/>
        <v>97</v>
      </c>
    </row>
    <row r="384" spans="1:15" x14ac:dyDescent="0.7">
      <c r="A384" s="265">
        <v>384</v>
      </c>
      <c r="B384" s="271" t="s">
        <v>13158</v>
      </c>
      <c r="C384" s="267">
        <v>46121</v>
      </c>
      <c r="D384" s="268" t="s">
        <v>10146</v>
      </c>
      <c r="E384" s="299" t="s">
        <v>13415</v>
      </c>
      <c r="F384" s="271"/>
      <c r="G384" s="266" t="s">
        <v>5508</v>
      </c>
      <c r="H384" s="280" t="s">
        <v>5985</v>
      </c>
      <c r="I384" s="271" t="s">
        <v>1088</v>
      </c>
      <c r="J384" s="266"/>
      <c r="K384" s="265" t="s">
        <v>1308</v>
      </c>
      <c r="L384" s="271" t="s">
        <v>1088</v>
      </c>
      <c r="M384" s="271" t="s">
        <v>1089</v>
      </c>
      <c r="N384" s="275" t="str">
        <f t="shared" ca="1" si="16"/>
        <v>0 tahun, 3 bulan, 6 hari</v>
      </c>
      <c r="O384" s="276">
        <f t="shared" ca="1" si="17"/>
        <v>97</v>
      </c>
    </row>
    <row r="385" spans="1:15" ht="61.2" x14ac:dyDescent="0.7">
      <c r="A385" s="265">
        <v>385</v>
      </c>
      <c r="B385" s="271" t="s">
        <v>13159</v>
      </c>
      <c r="C385" s="267">
        <v>46121</v>
      </c>
      <c r="D385" s="268" t="s">
        <v>39</v>
      </c>
      <c r="E385" s="299" t="s">
        <v>13416</v>
      </c>
      <c r="F385" s="271"/>
      <c r="G385" s="266" t="s">
        <v>5508</v>
      </c>
      <c r="H385" s="280" t="s">
        <v>3200</v>
      </c>
      <c r="I385" s="271" t="s">
        <v>13341</v>
      </c>
      <c r="J385" s="266"/>
      <c r="K385" s="265" t="s">
        <v>1308</v>
      </c>
      <c r="L385" s="271" t="s">
        <v>1080</v>
      </c>
      <c r="M385" s="271" t="s">
        <v>9788</v>
      </c>
      <c r="N385" s="275" t="str">
        <f t="shared" ca="1" si="16"/>
        <v>0 tahun, 3 bulan, 6 hari</v>
      </c>
      <c r="O385" s="276">
        <f t="shared" ca="1" si="17"/>
        <v>97</v>
      </c>
    </row>
    <row r="386" spans="1:15" ht="40.799999999999997" x14ac:dyDescent="0.7">
      <c r="A386" s="265">
        <v>386</v>
      </c>
      <c r="B386" s="271" t="s">
        <v>13160</v>
      </c>
      <c r="C386" s="267">
        <v>46121</v>
      </c>
      <c r="D386" s="268" t="s">
        <v>39</v>
      </c>
      <c r="E386" s="299" t="s">
        <v>13417</v>
      </c>
      <c r="F386" s="271"/>
      <c r="G386" s="266" t="s">
        <v>5508</v>
      </c>
      <c r="H386" s="280" t="s">
        <v>5989</v>
      </c>
      <c r="I386" s="271" t="s">
        <v>9844</v>
      </c>
      <c r="J386" s="271"/>
      <c r="K386" s="265" t="s">
        <v>1308</v>
      </c>
      <c r="L386" s="271" t="s">
        <v>10720</v>
      </c>
      <c r="M386" s="271" t="s">
        <v>1071</v>
      </c>
      <c r="N386" s="275" t="str">
        <f t="shared" ca="1" si="16"/>
        <v>0 tahun, 3 bulan, 6 hari</v>
      </c>
      <c r="O386" s="276">
        <f t="shared" ca="1" si="17"/>
        <v>97</v>
      </c>
    </row>
    <row r="387" spans="1:15" ht="61.2" x14ac:dyDescent="0.7">
      <c r="A387" s="265">
        <v>387</v>
      </c>
      <c r="B387" s="271" t="s">
        <v>13161</v>
      </c>
      <c r="C387" s="267">
        <v>46121</v>
      </c>
      <c r="D387" s="268" t="s">
        <v>39</v>
      </c>
      <c r="E387" s="299" t="s">
        <v>13418</v>
      </c>
      <c r="F387" s="271"/>
      <c r="G387" s="266" t="s">
        <v>5508</v>
      </c>
      <c r="H387" s="280" t="s">
        <v>5989</v>
      </c>
      <c r="I387" s="271" t="s">
        <v>9844</v>
      </c>
      <c r="J387" s="271"/>
      <c r="K387" s="265" t="s">
        <v>1308</v>
      </c>
      <c r="L387" s="271" t="s">
        <v>10720</v>
      </c>
      <c r="M387" s="271" t="s">
        <v>1071</v>
      </c>
      <c r="N387" s="275" t="str">
        <f t="shared" ca="1" si="16"/>
        <v>0 tahun, 3 bulan, 6 hari</v>
      </c>
      <c r="O387" s="276">
        <f t="shared" ca="1" si="17"/>
        <v>97</v>
      </c>
    </row>
    <row r="388" spans="1:15" ht="40.799999999999997" x14ac:dyDescent="0.7">
      <c r="A388" s="265">
        <v>388</v>
      </c>
      <c r="B388" s="271" t="s">
        <v>13162</v>
      </c>
      <c r="C388" s="267">
        <v>46122</v>
      </c>
      <c r="D388" s="268" t="s">
        <v>13419</v>
      </c>
      <c r="E388" s="299" t="s">
        <v>13420</v>
      </c>
      <c r="F388" s="271"/>
      <c r="G388" s="266" t="s">
        <v>5508</v>
      </c>
      <c r="H388" s="280" t="s">
        <v>5989</v>
      </c>
      <c r="I388" s="272" t="s">
        <v>12614</v>
      </c>
      <c r="J388" s="266"/>
      <c r="K388" s="265" t="s">
        <v>1308</v>
      </c>
      <c r="L388" s="271" t="s">
        <v>10515</v>
      </c>
      <c r="M388" s="271" t="s">
        <v>10488</v>
      </c>
      <c r="N388" s="275" t="str">
        <f t="shared" ca="1" si="16"/>
        <v>0 tahun, 3 bulan, 5 hari</v>
      </c>
      <c r="O388" s="276">
        <f t="shared" ca="1" si="17"/>
        <v>96</v>
      </c>
    </row>
    <row r="389" spans="1:15" ht="40.799999999999997" x14ac:dyDescent="0.7">
      <c r="A389" s="265">
        <v>389</v>
      </c>
      <c r="B389" s="271" t="s">
        <v>13163</v>
      </c>
      <c r="C389" s="267">
        <v>46122</v>
      </c>
      <c r="D389" s="268" t="s">
        <v>39</v>
      </c>
      <c r="E389" s="299" t="s">
        <v>13417</v>
      </c>
      <c r="F389" s="271"/>
      <c r="G389" s="266" t="s">
        <v>5508</v>
      </c>
      <c r="H389" s="280" t="s">
        <v>5989</v>
      </c>
      <c r="I389" s="271" t="s">
        <v>9844</v>
      </c>
      <c r="J389" s="271"/>
      <c r="K389" s="265" t="s">
        <v>1308</v>
      </c>
      <c r="L389" s="271" t="s">
        <v>10720</v>
      </c>
      <c r="M389" s="271" t="s">
        <v>1071</v>
      </c>
      <c r="N389" s="275" t="str">
        <f t="shared" ca="1" si="16"/>
        <v>0 tahun, 3 bulan, 5 hari</v>
      </c>
      <c r="O389" s="276">
        <f t="shared" ca="1" si="17"/>
        <v>96</v>
      </c>
    </row>
    <row r="390" spans="1:15" ht="40.799999999999997" x14ac:dyDescent="0.7">
      <c r="A390" s="265">
        <v>390</v>
      </c>
      <c r="B390" s="271" t="s">
        <v>13164</v>
      </c>
      <c r="C390" s="267">
        <v>46122</v>
      </c>
      <c r="D390" s="268" t="s">
        <v>39</v>
      </c>
      <c r="E390" s="299" t="s">
        <v>13421</v>
      </c>
      <c r="F390" s="271"/>
      <c r="G390" s="266" t="s">
        <v>5508</v>
      </c>
      <c r="H390" s="280" t="s">
        <v>5989</v>
      </c>
      <c r="I390" s="271" t="s">
        <v>9844</v>
      </c>
      <c r="J390" s="271"/>
      <c r="K390" s="265" t="s">
        <v>1308</v>
      </c>
      <c r="L390" s="271" t="s">
        <v>10720</v>
      </c>
      <c r="M390" s="271" t="s">
        <v>1071</v>
      </c>
      <c r="N390" s="275" t="str">
        <f t="shared" ca="1" si="16"/>
        <v>0 tahun, 3 bulan, 5 hari</v>
      </c>
      <c r="O390" s="276">
        <f t="shared" ca="1" si="17"/>
        <v>96</v>
      </c>
    </row>
    <row r="391" spans="1:15" ht="61.2" x14ac:dyDescent="0.7">
      <c r="A391" s="265">
        <v>391</v>
      </c>
      <c r="B391" s="271" t="s">
        <v>13165</v>
      </c>
      <c r="C391" s="267">
        <v>46122</v>
      </c>
      <c r="D391" s="268" t="s">
        <v>39</v>
      </c>
      <c r="E391" s="299" t="s">
        <v>13422</v>
      </c>
      <c r="F391" s="271"/>
      <c r="G391" s="266" t="s">
        <v>5508</v>
      </c>
      <c r="H391" s="280" t="s">
        <v>5989</v>
      </c>
      <c r="I391" s="271" t="s">
        <v>9844</v>
      </c>
      <c r="J391" s="271"/>
      <c r="K391" s="265" t="s">
        <v>1308</v>
      </c>
      <c r="L391" s="271" t="s">
        <v>10720</v>
      </c>
      <c r="M391" s="271" t="s">
        <v>1071</v>
      </c>
      <c r="N391" s="275" t="str">
        <f t="shared" ca="1" si="16"/>
        <v>0 tahun, 3 bulan, 5 hari</v>
      </c>
      <c r="O391" s="276">
        <f t="shared" ca="1" si="17"/>
        <v>96</v>
      </c>
    </row>
    <row r="392" spans="1:15" ht="40.799999999999997" x14ac:dyDescent="0.7">
      <c r="A392" s="265">
        <v>392</v>
      </c>
      <c r="B392" s="271" t="s">
        <v>13166</v>
      </c>
      <c r="C392" s="267">
        <v>46125</v>
      </c>
      <c r="D392" s="268" t="s">
        <v>39</v>
      </c>
      <c r="E392" s="299" t="s">
        <v>13423</v>
      </c>
      <c r="F392" s="271"/>
      <c r="G392" s="266" t="s">
        <v>5508</v>
      </c>
      <c r="H392" s="280" t="s">
        <v>3191</v>
      </c>
      <c r="I392" s="271" t="s">
        <v>12623</v>
      </c>
      <c r="J392" s="266"/>
      <c r="K392" s="265" t="s">
        <v>1308</v>
      </c>
      <c r="L392" s="271" t="s">
        <v>1175</v>
      </c>
      <c r="M392" s="271" t="s">
        <v>7484</v>
      </c>
      <c r="N392" s="275" t="str">
        <f t="shared" ca="1" si="16"/>
        <v>0 tahun, 3 bulan, 2 hari</v>
      </c>
      <c r="O392" s="276">
        <f t="shared" ca="1" si="17"/>
        <v>93</v>
      </c>
    </row>
    <row r="393" spans="1:15" x14ac:dyDescent="0.7">
      <c r="A393" s="265">
        <v>393</v>
      </c>
      <c r="B393" s="271" t="s">
        <v>13167</v>
      </c>
      <c r="C393" s="267">
        <v>46125</v>
      </c>
      <c r="D393" s="268" t="s">
        <v>39</v>
      </c>
      <c r="E393" s="299" t="s">
        <v>13424</v>
      </c>
      <c r="F393" s="271"/>
      <c r="G393" s="266" t="s">
        <v>5508</v>
      </c>
      <c r="H393" s="280" t="s">
        <v>5989</v>
      </c>
      <c r="I393" s="271" t="s">
        <v>9844</v>
      </c>
      <c r="J393" s="271"/>
      <c r="K393" s="265" t="s">
        <v>1308</v>
      </c>
      <c r="L393" s="271" t="s">
        <v>10720</v>
      </c>
      <c r="M393" s="271" t="s">
        <v>1071</v>
      </c>
      <c r="N393" s="275" t="str">
        <f t="shared" ca="1" si="16"/>
        <v>0 tahun, 3 bulan, 2 hari</v>
      </c>
      <c r="O393" s="276">
        <f t="shared" ca="1" si="17"/>
        <v>93</v>
      </c>
    </row>
    <row r="394" spans="1:15" ht="40.799999999999997" x14ac:dyDescent="0.7">
      <c r="A394" s="265">
        <v>394</v>
      </c>
      <c r="B394" s="271" t="s">
        <v>13168</v>
      </c>
      <c r="C394" s="267">
        <v>46125</v>
      </c>
      <c r="D394" s="268" t="s">
        <v>39</v>
      </c>
      <c r="E394" s="299" t="s">
        <v>13425</v>
      </c>
      <c r="F394" s="271"/>
      <c r="G394" s="266" t="s">
        <v>5508</v>
      </c>
      <c r="H394" s="280" t="s">
        <v>5990</v>
      </c>
      <c r="I394" s="271" t="s">
        <v>12624</v>
      </c>
      <c r="J394" s="266"/>
      <c r="K394" s="265" t="s">
        <v>1308</v>
      </c>
      <c r="L394" s="271" t="s">
        <v>11545</v>
      </c>
      <c r="M394" s="271" t="s">
        <v>13368</v>
      </c>
      <c r="N394" s="275" t="str">
        <f t="shared" ca="1" si="16"/>
        <v>0 tahun, 3 bulan, 2 hari</v>
      </c>
      <c r="O394" s="276">
        <f t="shared" ca="1" si="17"/>
        <v>93</v>
      </c>
    </row>
    <row r="395" spans="1:15" ht="40.799999999999997" x14ac:dyDescent="0.7">
      <c r="A395" s="265">
        <v>395</v>
      </c>
      <c r="B395" s="280" t="s">
        <v>13169</v>
      </c>
      <c r="C395" s="267">
        <v>46125</v>
      </c>
      <c r="D395" s="268" t="s">
        <v>12585</v>
      </c>
      <c r="E395" s="299" t="s">
        <v>13426</v>
      </c>
      <c r="F395" s="271"/>
      <c r="G395" s="266" t="s">
        <v>5985</v>
      </c>
      <c r="H395" s="280" t="s">
        <v>5985</v>
      </c>
      <c r="I395" s="271" t="s">
        <v>12631</v>
      </c>
      <c r="J395" s="266"/>
      <c r="K395" s="265" t="s">
        <v>1308</v>
      </c>
      <c r="L395" s="271" t="s">
        <v>1072</v>
      </c>
      <c r="M395" s="271" t="s">
        <v>1191</v>
      </c>
      <c r="N395" s="275" t="str">
        <f t="shared" ca="1" si="16"/>
        <v>0 tahun, 3 bulan, 2 hari</v>
      </c>
      <c r="O395" s="276">
        <f t="shared" ca="1" si="17"/>
        <v>93</v>
      </c>
    </row>
    <row r="396" spans="1:15" ht="40.799999999999997" x14ac:dyDescent="0.7">
      <c r="A396" s="265">
        <v>396</v>
      </c>
      <c r="B396" s="271" t="s">
        <v>13170</v>
      </c>
      <c r="C396" s="267">
        <v>46125</v>
      </c>
      <c r="D396" s="268" t="s">
        <v>39</v>
      </c>
      <c r="E396" s="299" t="s">
        <v>13427</v>
      </c>
      <c r="F396" s="271"/>
      <c r="G396" s="266" t="s">
        <v>5508</v>
      </c>
      <c r="H396" s="280" t="s">
        <v>5989</v>
      </c>
      <c r="I396" s="271" t="s">
        <v>12863</v>
      </c>
      <c r="J396" s="266"/>
      <c r="K396" s="265" t="s">
        <v>1308</v>
      </c>
      <c r="L396" s="271" t="s">
        <v>11545</v>
      </c>
      <c r="M396" s="271" t="s">
        <v>5604</v>
      </c>
      <c r="N396" s="275" t="str">
        <f t="shared" ca="1" si="16"/>
        <v>0 tahun, 3 bulan, 2 hari</v>
      </c>
      <c r="O396" s="276">
        <f t="shared" ca="1" si="17"/>
        <v>93</v>
      </c>
    </row>
    <row r="397" spans="1:15" x14ac:dyDescent="0.7">
      <c r="A397" s="265">
        <v>397</v>
      </c>
      <c r="B397" s="280" t="s">
        <v>13171</v>
      </c>
      <c r="C397" s="267">
        <v>46125</v>
      </c>
      <c r="D397" s="268" t="s">
        <v>10146</v>
      </c>
      <c r="E397" s="299" t="s">
        <v>13428</v>
      </c>
      <c r="F397" s="271"/>
      <c r="G397" s="266" t="s">
        <v>5985</v>
      </c>
      <c r="H397" s="280" t="s">
        <v>5985</v>
      </c>
      <c r="I397" s="271" t="s">
        <v>1088</v>
      </c>
      <c r="J397" s="266"/>
      <c r="K397" s="265" t="s">
        <v>1308</v>
      </c>
      <c r="L397" s="271" t="s">
        <v>1088</v>
      </c>
      <c r="M397" s="271" t="s">
        <v>1089</v>
      </c>
      <c r="N397" s="275" t="str">
        <f t="shared" ca="1" si="16"/>
        <v>0 tahun, 3 bulan, 2 hari</v>
      </c>
      <c r="O397" s="276">
        <f t="shared" ca="1" si="17"/>
        <v>93</v>
      </c>
    </row>
    <row r="398" spans="1:15" ht="61.2" x14ac:dyDescent="0.7">
      <c r="A398" s="265">
        <v>398</v>
      </c>
      <c r="B398" s="271" t="s">
        <v>13172</v>
      </c>
      <c r="C398" s="267">
        <v>46125</v>
      </c>
      <c r="D398" s="268" t="s">
        <v>39</v>
      </c>
      <c r="E398" s="299" t="s">
        <v>13429</v>
      </c>
      <c r="F398" s="271"/>
      <c r="G398" s="266" t="s">
        <v>5508</v>
      </c>
      <c r="H398" s="280" t="s">
        <v>5989</v>
      </c>
      <c r="I398" s="271" t="s">
        <v>9844</v>
      </c>
      <c r="J398" s="271"/>
      <c r="K398" s="265" t="s">
        <v>1308</v>
      </c>
      <c r="L398" s="271" t="s">
        <v>10720</v>
      </c>
      <c r="M398" s="271" t="s">
        <v>1071</v>
      </c>
      <c r="N398" s="275" t="str">
        <f t="shared" ca="1" si="16"/>
        <v>0 tahun, 3 bulan, 2 hari</v>
      </c>
      <c r="O398" s="276">
        <f t="shared" ca="1" si="17"/>
        <v>93</v>
      </c>
    </row>
    <row r="399" spans="1:15" ht="40.799999999999997" x14ac:dyDescent="0.7">
      <c r="A399" s="265">
        <v>399</v>
      </c>
      <c r="B399" s="280" t="s">
        <v>13173</v>
      </c>
      <c r="C399" s="267">
        <v>46125</v>
      </c>
      <c r="D399" s="268" t="s">
        <v>11788</v>
      </c>
      <c r="E399" s="299" t="s">
        <v>13430</v>
      </c>
      <c r="F399" s="271"/>
      <c r="G399" s="266" t="s">
        <v>5508</v>
      </c>
      <c r="H399" s="280" t="s">
        <v>7640</v>
      </c>
      <c r="I399" s="272" t="s">
        <v>12614</v>
      </c>
      <c r="J399" s="266"/>
      <c r="K399" s="265" t="s">
        <v>1308</v>
      </c>
      <c r="L399" s="271" t="s">
        <v>10515</v>
      </c>
      <c r="M399" s="271" t="s">
        <v>10488</v>
      </c>
      <c r="N399" s="275" t="str">
        <f t="shared" ca="1" si="16"/>
        <v>0 tahun, 3 bulan, 2 hari</v>
      </c>
      <c r="O399" s="276">
        <f t="shared" ca="1" si="17"/>
        <v>93</v>
      </c>
    </row>
    <row r="400" spans="1:15" ht="40.799999999999997" x14ac:dyDescent="0.7">
      <c r="A400" s="265">
        <v>400</v>
      </c>
      <c r="B400" s="271" t="s">
        <v>13174</v>
      </c>
      <c r="C400" s="267">
        <v>46126</v>
      </c>
      <c r="D400" s="268" t="s">
        <v>39</v>
      </c>
      <c r="E400" s="299" t="s">
        <v>10156</v>
      </c>
      <c r="F400" s="271"/>
      <c r="G400" s="266" t="s">
        <v>5508</v>
      </c>
      <c r="H400" s="280" t="s">
        <v>5508</v>
      </c>
      <c r="I400" s="271" t="s">
        <v>12631</v>
      </c>
      <c r="J400" s="266"/>
      <c r="K400" s="265" t="s">
        <v>1308</v>
      </c>
      <c r="L400" s="271" t="s">
        <v>1072</v>
      </c>
      <c r="M400" s="271" t="s">
        <v>1191</v>
      </c>
      <c r="N400" s="275" t="str">
        <f t="shared" ca="1" si="16"/>
        <v>0 tahun, 3 bulan, 1 hari</v>
      </c>
      <c r="O400" s="276">
        <f t="shared" ca="1" si="17"/>
        <v>92</v>
      </c>
    </row>
    <row r="401" spans="1:15" ht="61.2" x14ac:dyDescent="0.7">
      <c r="A401" s="265">
        <v>401</v>
      </c>
      <c r="B401" s="271" t="s">
        <v>13175</v>
      </c>
      <c r="C401" s="267">
        <v>46127</v>
      </c>
      <c r="D401" s="268" t="s">
        <v>39</v>
      </c>
      <c r="E401" s="299" t="s">
        <v>13431</v>
      </c>
      <c r="F401" s="271"/>
      <c r="G401" s="266" t="s">
        <v>5508</v>
      </c>
      <c r="H401" s="280" t="s">
        <v>5989</v>
      </c>
      <c r="I401" s="271" t="s">
        <v>9844</v>
      </c>
      <c r="J401" s="271"/>
      <c r="K401" s="265" t="s">
        <v>1308</v>
      </c>
      <c r="L401" s="271" t="s">
        <v>10720</v>
      </c>
      <c r="M401" s="271" t="s">
        <v>1071</v>
      </c>
      <c r="N401" s="275" t="str">
        <f t="shared" ca="1" si="16"/>
        <v>0 tahun, 3 bulan, 0 hari</v>
      </c>
      <c r="O401" s="276">
        <f t="shared" ca="1" si="17"/>
        <v>91</v>
      </c>
    </row>
    <row r="402" spans="1:15" ht="61.2" x14ac:dyDescent="0.7">
      <c r="A402" s="265">
        <v>402</v>
      </c>
      <c r="B402" s="280" t="s">
        <v>13176</v>
      </c>
      <c r="C402" s="267">
        <v>46127</v>
      </c>
      <c r="D402" s="268" t="s">
        <v>13433</v>
      </c>
      <c r="E402" s="299" t="s">
        <v>13432</v>
      </c>
      <c r="F402" s="271"/>
      <c r="G402" s="266" t="s">
        <v>5508</v>
      </c>
      <c r="H402" s="280" t="s">
        <v>5990</v>
      </c>
      <c r="I402" s="272" t="s">
        <v>12614</v>
      </c>
      <c r="J402" s="266"/>
      <c r="K402" s="265" t="s">
        <v>1308</v>
      </c>
      <c r="L402" s="271" t="s">
        <v>10515</v>
      </c>
      <c r="M402" s="271" t="s">
        <v>10488</v>
      </c>
      <c r="N402" s="275" t="str">
        <f t="shared" ca="1" si="16"/>
        <v>0 tahun, 3 bulan, 0 hari</v>
      </c>
      <c r="O402" s="276">
        <f t="shared" ca="1" si="17"/>
        <v>91</v>
      </c>
    </row>
    <row r="403" spans="1:15" ht="61.2" x14ac:dyDescent="0.7">
      <c r="A403" s="265">
        <v>403</v>
      </c>
      <c r="B403" s="280" t="s">
        <v>13177</v>
      </c>
      <c r="C403" s="267">
        <v>46127</v>
      </c>
      <c r="D403" s="268" t="s">
        <v>13433</v>
      </c>
      <c r="E403" s="299" t="s">
        <v>13434</v>
      </c>
      <c r="F403" s="271"/>
      <c r="G403" s="266" t="s">
        <v>5508</v>
      </c>
      <c r="H403" s="280" t="s">
        <v>5990</v>
      </c>
      <c r="I403" s="272" t="s">
        <v>12614</v>
      </c>
      <c r="J403" s="266"/>
      <c r="K403" s="265" t="s">
        <v>1308</v>
      </c>
      <c r="L403" s="271" t="s">
        <v>10515</v>
      </c>
      <c r="M403" s="271" t="s">
        <v>10488</v>
      </c>
      <c r="N403" s="275" t="str">
        <f t="shared" ca="1" si="16"/>
        <v>0 tahun, 3 bulan, 0 hari</v>
      </c>
      <c r="O403" s="276">
        <f t="shared" ca="1" si="17"/>
        <v>91</v>
      </c>
    </row>
    <row r="404" spans="1:15" ht="61.2" x14ac:dyDescent="0.7">
      <c r="A404" s="265">
        <v>404</v>
      </c>
      <c r="B404" s="280" t="s">
        <v>13178</v>
      </c>
      <c r="C404" s="267">
        <v>46127</v>
      </c>
      <c r="D404" s="268" t="s">
        <v>13433</v>
      </c>
      <c r="E404" s="299" t="s">
        <v>13435</v>
      </c>
      <c r="F404" s="271"/>
      <c r="G404" s="266" t="s">
        <v>5508</v>
      </c>
      <c r="H404" s="280" t="s">
        <v>7640</v>
      </c>
      <c r="I404" s="272" t="s">
        <v>12614</v>
      </c>
      <c r="J404" s="266"/>
      <c r="K404" s="265" t="s">
        <v>1308</v>
      </c>
      <c r="L404" s="271" t="s">
        <v>10515</v>
      </c>
      <c r="M404" s="271" t="s">
        <v>10488</v>
      </c>
      <c r="N404" s="275" t="str">
        <f t="shared" ca="1" si="16"/>
        <v>0 tahun, 3 bulan, 0 hari</v>
      </c>
      <c r="O404" s="276">
        <f t="shared" ca="1" si="17"/>
        <v>91</v>
      </c>
    </row>
    <row r="405" spans="1:15" ht="40.799999999999997" x14ac:dyDescent="0.7">
      <c r="A405" s="265">
        <v>405</v>
      </c>
      <c r="B405" s="271" t="s">
        <v>13179</v>
      </c>
      <c r="C405" s="267">
        <v>46127</v>
      </c>
      <c r="D405" s="268" t="s">
        <v>39</v>
      </c>
      <c r="E405" s="299" t="s">
        <v>13436</v>
      </c>
      <c r="F405" s="271"/>
      <c r="G405" s="266" t="s">
        <v>5508</v>
      </c>
      <c r="H405" s="280" t="s">
        <v>3191</v>
      </c>
      <c r="I405" s="271" t="s">
        <v>12623</v>
      </c>
      <c r="J405" s="266"/>
      <c r="K405" s="265" t="s">
        <v>1308</v>
      </c>
      <c r="L405" s="271" t="s">
        <v>1175</v>
      </c>
      <c r="M405" s="271" t="s">
        <v>7484</v>
      </c>
      <c r="N405" s="275" t="str">
        <f t="shared" ref="N405:N468" ca="1" si="18">DATEDIF(C405,$Q$1,"Y")&amp;" tahun, "&amp;DATEDIF(C405,$Q$1,"YM")&amp;" bulan, "&amp;DATEDIF(C405,$Q$1,"MD")&amp;" hari"</f>
        <v>0 tahun, 3 bulan, 0 hari</v>
      </c>
      <c r="O405" s="276">
        <f t="shared" ref="O405:O468" ca="1" si="19">TODAY()-C405</f>
        <v>91</v>
      </c>
    </row>
    <row r="406" spans="1:15" ht="102" x14ac:dyDescent="0.7">
      <c r="A406" s="265">
        <v>406</v>
      </c>
      <c r="B406" s="280" t="s">
        <v>13180</v>
      </c>
      <c r="C406" s="267">
        <v>46127</v>
      </c>
      <c r="D406" s="268" t="s">
        <v>12225</v>
      </c>
      <c r="E406" s="299" t="s">
        <v>11346</v>
      </c>
      <c r="F406" s="271"/>
      <c r="G406" s="266" t="s">
        <v>5508</v>
      </c>
      <c r="H406" s="280" t="s">
        <v>5989</v>
      </c>
      <c r="I406" s="271" t="s">
        <v>3188</v>
      </c>
      <c r="J406" s="271"/>
      <c r="K406" s="265" t="s">
        <v>1308</v>
      </c>
      <c r="L406" s="274" t="s">
        <v>1170</v>
      </c>
      <c r="M406" s="274" t="s">
        <v>13462</v>
      </c>
      <c r="N406" s="275" t="str">
        <f t="shared" ca="1" si="18"/>
        <v>0 tahun, 3 bulan, 0 hari</v>
      </c>
      <c r="O406" s="276">
        <f t="shared" ca="1" si="19"/>
        <v>91</v>
      </c>
    </row>
    <row r="407" spans="1:15" ht="40.799999999999997" x14ac:dyDescent="0.7">
      <c r="A407" s="265">
        <v>407</v>
      </c>
      <c r="B407" s="271" t="s">
        <v>13181</v>
      </c>
      <c r="C407" s="267">
        <v>46127</v>
      </c>
      <c r="D407" s="268" t="s">
        <v>39</v>
      </c>
      <c r="E407" s="299" t="s">
        <v>13437</v>
      </c>
      <c r="F407" s="271"/>
      <c r="G407" s="266" t="s">
        <v>1079</v>
      </c>
      <c r="H407" s="280" t="s">
        <v>7756</v>
      </c>
      <c r="I407" s="271" t="s">
        <v>12618</v>
      </c>
      <c r="J407" s="266"/>
      <c r="K407" s="265" t="s">
        <v>1308</v>
      </c>
      <c r="L407" s="271" t="s">
        <v>1079</v>
      </c>
      <c r="M407" s="271" t="s">
        <v>2488</v>
      </c>
      <c r="N407" s="275" t="str">
        <f t="shared" ca="1" si="18"/>
        <v>0 tahun, 3 bulan, 0 hari</v>
      </c>
      <c r="O407" s="276">
        <f t="shared" ca="1" si="19"/>
        <v>91</v>
      </c>
    </row>
    <row r="408" spans="1:15" ht="40.799999999999997" x14ac:dyDescent="0.7">
      <c r="A408" s="265">
        <v>408</v>
      </c>
      <c r="B408" s="271" t="s">
        <v>13182</v>
      </c>
      <c r="C408" s="267">
        <v>46127</v>
      </c>
      <c r="D408" s="268" t="s">
        <v>39</v>
      </c>
      <c r="E408" s="299" t="s">
        <v>13438</v>
      </c>
      <c r="F408" s="271"/>
      <c r="G408" s="266" t="s">
        <v>1079</v>
      </c>
      <c r="H408" s="280" t="s">
        <v>7715</v>
      </c>
      <c r="I408" s="271" t="s">
        <v>12618</v>
      </c>
      <c r="J408" s="266"/>
      <c r="K408" s="265" t="s">
        <v>1308</v>
      </c>
      <c r="L408" s="271" t="s">
        <v>1079</v>
      </c>
      <c r="M408" s="271" t="s">
        <v>5499</v>
      </c>
      <c r="N408" s="275" t="str">
        <f t="shared" ca="1" si="18"/>
        <v>0 tahun, 3 bulan, 0 hari</v>
      </c>
      <c r="O408" s="276">
        <f t="shared" ca="1" si="19"/>
        <v>91</v>
      </c>
    </row>
    <row r="409" spans="1:15" ht="61.2" x14ac:dyDescent="0.7">
      <c r="A409" s="265">
        <v>409</v>
      </c>
      <c r="B409" s="271" t="s">
        <v>13183</v>
      </c>
      <c r="C409" s="267">
        <v>46127</v>
      </c>
      <c r="D409" s="268" t="s">
        <v>39</v>
      </c>
      <c r="E409" s="299" t="s">
        <v>13439</v>
      </c>
      <c r="F409" s="271"/>
      <c r="G409" s="266" t="s">
        <v>5508</v>
      </c>
      <c r="H409" s="280" t="s">
        <v>5989</v>
      </c>
      <c r="I409" s="271" t="s">
        <v>9844</v>
      </c>
      <c r="J409" s="271"/>
      <c r="K409" s="265" t="s">
        <v>1308</v>
      </c>
      <c r="L409" s="271" t="s">
        <v>10720</v>
      </c>
      <c r="M409" s="271" t="s">
        <v>1071</v>
      </c>
      <c r="N409" s="275" t="str">
        <f t="shared" ca="1" si="18"/>
        <v>0 tahun, 3 bulan, 0 hari</v>
      </c>
      <c r="O409" s="276">
        <f t="shared" ca="1" si="19"/>
        <v>91</v>
      </c>
    </row>
    <row r="410" spans="1:15" ht="40.799999999999997" x14ac:dyDescent="0.7">
      <c r="A410" s="265">
        <v>410</v>
      </c>
      <c r="B410" s="271" t="s">
        <v>13184</v>
      </c>
      <c r="C410" s="267">
        <v>46128</v>
      </c>
      <c r="D410" s="268" t="s">
        <v>39</v>
      </c>
      <c r="E410" s="299" t="s">
        <v>13440</v>
      </c>
      <c r="F410" s="271"/>
      <c r="G410" s="266" t="s">
        <v>1079</v>
      </c>
      <c r="H410" s="280" t="s">
        <v>3199</v>
      </c>
      <c r="I410" s="271" t="s">
        <v>12618</v>
      </c>
      <c r="J410" s="266"/>
      <c r="K410" s="265" t="s">
        <v>1308</v>
      </c>
      <c r="L410" s="271" t="s">
        <v>1079</v>
      </c>
      <c r="M410" s="271" t="s">
        <v>13441</v>
      </c>
      <c r="N410" s="275" t="str">
        <f t="shared" ca="1" si="18"/>
        <v>0 tahun, 2 bulan, 29 hari</v>
      </c>
      <c r="O410" s="276">
        <f t="shared" ca="1" si="19"/>
        <v>90</v>
      </c>
    </row>
    <row r="411" spans="1:15" ht="40.799999999999997" x14ac:dyDescent="0.7">
      <c r="A411" s="265">
        <v>411</v>
      </c>
      <c r="B411" s="280" t="s">
        <v>13185</v>
      </c>
      <c r="C411" s="267">
        <v>46128</v>
      </c>
      <c r="D411" s="268" t="s">
        <v>13442</v>
      </c>
      <c r="E411" s="299" t="s">
        <v>13443</v>
      </c>
      <c r="F411" s="271"/>
      <c r="G411" s="266" t="s">
        <v>5985</v>
      </c>
      <c r="H411" s="280" t="s">
        <v>5985</v>
      </c>
      <c r="I411" s="271" t="s">
        <v>1219</v>
      </c>
      <c r="J411" s="266"/>
      <c r="K411" s="265" t="s">
        <v>1308</v>
      </c>
      <c r="L411" s="271" t="s">
        <v>1219</v>
      </c>
      <c r="M411" s="271" t="s">
        <v>11185</v>
      </c>
      <c r="N411" s="275" t="str">
        <f t="shared" ca="1" si="18"/>
        <v>0 tahun, 2 bulan, 29 hari</v>
      </c>
      <c r="O411" s="276">
        <f t="shared" ca="1" si="19"/>
        <v>90</v>
      </c>
    </row>
    <row r="412" spans="1:15" x14ac:dyDescent="0.7">
      <c r="A412" s="265">
        <v>412</v>
      </c>
      <c r="B412" s="271" t="s">
        <v>13186</v>
      </c>
      <c r="C412" s="267">
        <v>46128</v>
      </c>
      <c r="D412" s="268" t="s">
        <v>39</v>
      </c>
      <c r="E412" s="299" t="s">
        <v>13444</v>
      </c>
      <c r="F412" s="271"/>
      <c r="G412" s="266" t="s">
        <v>5508</v>
      </c>
      <c r="H412" s="280" t="s">
        <v>7640</v>
      </c>
      <c r="I412" s="271" t="s">
        <v>12623</v>
      </c>
      <c r="J412" s="266"/>
      <c r="K412" s="265" t="s">
        <v>1308</v>
      </c>
      <c r="L412" s="271" t="s">
        <v>1175</v>
      </c>
      <c r="M412" s="271" t="s">
        <v>7484</v>
      </c>
      <c r="N412" s="275" t="str">
        <f t="shared" ca="1" si="18"/>
        <v>0 tahun, 2 bulan, 29 hari</v>
      </c>
      <c r="O412" s="276">
        <f t="shared" ca="1" si="19"/>
        <v>90</v>
      </c>
    </row>
    <row r="413" spans="1:15" ht="40.799999999999997" x14ac:dyDescent="0.7">
      <c r="A413" s="265">
        <v>413</v>
      </c>
      <c r="B413" s="271" t="s">
        <v>13187</v>
      </c>
      <c r="C413" s="267">
        <v>46128</v>
      </c>
      <c r="D413" s="268" t="s">
        <v>39</v>
      </c>
      <c r="E413" s="299" t="s">
        <v>13445</v>
      </c>
      <c r="F413" s="271"/>
      <c r="G413" s="266" t="s">
        <v>1079</v>
      </c>
      <c r="H413" s="280" t="s">
        <v>7397</v>
      </c>
      <c r="I413" s="271" t="s">
        <v>12618</v>
      </c>
      <c r="J413" s="266"/>
      <c r="K413" s="265" t="s">
        <v>1308</v>
      </c>
      <c r="L413" s="271" t="s">
        <v>1079</v>
      </c>
      <c r="M413" s="271" t="s">
        <v>5498</v>
      </c>
      <c r="N413" s="275" t="str">
        <f t="shared" ca="1" si="18"/>
        <v>0 tahun, 2 bulan, 29 hari</v>
      </c>
      <c r="O413" s="276">
        <f t="shared" ca="1" si="19"/>
        <v>90</v>
      </c>
    </row>
    <row r="414" spans="1:15" ht="61.2" x14ac:dyDescent="0.7">
      <c r="A414" s="265">
        <v>414</v>
      </c>
      <c r="B414" s="271" t="s">
        <v>13188</v>
      </c>
      <c r="C414" s="267">
        <v>46128</v>
      </c>
      <c r="D414" s="268" t="s">
        <v>39</v>
      </c>
      <c r="E414" s="299" t="s">
        <v>13446</v>
      </c>
      <c r="F414" s="271"/>
      <c r="G414" s="266" t="s">
        <v>5508</v>
      </c>
      <c r="H414" s="280" t="s">
        <v>5989</v>
      </c>
      <c r="I414" s="271" t="s">
        <v>9844</v>
      </c>
      <c r="J414" s="271"/>
      <c r="K414" s="265" t="s">
        <v>1308</v>
      </c>
      <c r="L414" s="271" t="s">
        <v>10720</v>
      </c>
      <c r="M414" s="271" t="s">
        <v>13447</v>
      </c>
      <c r="N414" s="275" t="str">
        <f t="shared" ca="1" si="18"/>
        <v>0 tahun, 2 bulan, 29 hari</v>
      </c>
      <c r="O414" s="276">
        <f t="shared" ca="1" si="19"/>
        <v>90</v>
      </c>
    </row>
    <row r="415" spans="1:15" ht="61.2" x14ac:dyDescent="0.7">
      <c r="A415" s="265">
        <v>415</v>
      </c>
      <c r="B415" s="271" t="s">
        <v>13189</v>
      </c>
      <c r="C415" s="267">
        <v>46128</v>
      </c>
      <c r="D415" s="268" t="s">
        <v>39</v>
      </c>
      <c r="E415" s="299" t="s">
        <v>13439</v>
      </c>
      <c r="F415" s="271"/>
      <c r="G415" s="266" t="s">
        <v>5508</v>
      </c>
      <c r="H415" s="280" t="s">
        <v>5989</v>
      </c>
      <c r="I415" s="271" t="s">
        <v>9844</v>
      </c>
      <c r="J415" s="271"/>
      <c r="K415" s="265" t="s">
        <v>1308</v>
      </c>
      <c r="L415" s="271" t="s">
        <v>10720</v>
      </c>
      <c r="M415" s="271" t="s">
        <v>1071</v>
      </c>
      <c r="N415" s="275" t="str">
        <f t="shared" ca="1" si="18"/>
        <v>0 tahun, 2 bulan, 29 hari</v>
      </c>
      <c r="O415" s="276">
        <f t="shared" ca="1" si="19"/>
        <v>90</v>
      </c>
    </row>
    <row r="416" spans="1:15" ht="40.799999999999997" x14ac:dyDescent="0.7">
      <c r="A416" s="265">
        <v>416</v>
      </c>
      <c r="B416" s="271" t="s">
        <v>13190</v>
      </c>
      <c r="C416" s="267">
        <v>46129</v>
      </c>
      <c r="D416" s="268" t="s">
        <v>39</v>
      </c>
      <c r="E416" s="299" t="s">
        <v>13448</v>
      </c>
      <c r="F416" s="271"/>
      <c r="G416" s="266" t="s">
        <v>5508</v>
      </c>
      <c r="H416" s="280" t="s">
        <v>5989</v>
      </c>
      <c r="I416" s="271" t="s">
        <v>3188</v>
      </c>
      <c r="J416" s="271"/>
      <c r="K416" s="265" t="s">
        <v>1308</v>
      </c>
      <c r="L416" s="274" t="s">
        <v>1170</v>
      </c>
      <c r="M416" s="274" t="s">
        <v>13462</v>
      </c>
      <c r="N416" s="275" t="str">
        <f t="shared" ca="1" si="18"/>
        <v>0 tahun, 2 bulan, 28 hari</v>
      </c>
      <c r="O416" s="276">
        <f t="shared" ca="1" si="19"/>
        <v>89</v>
      </c>
    </row>
    <row r="417" spans="1:15" ht="40.799999999999997" x14ac:dyDescent="0.7">
      <c r="A417" s="265">
        <v>417</v>
      </c>
      <c r="B417" s="271" t="s">
        <v>13191</v>
      </c>
      <c r="C417" s="267">
        <v>46129</v>
      </c>
      <c r="D417" s="268" t="s">
        <v>39</v>
      </c>
      <c r="E417" s="299" t="s">
        <v>13449</v>
      </c>
      <c r="F417" s="271"/>
      <c r="G417" s="266" t="s">
        <v>5508</v>
      </c>
      <c r="H417" s="280" t="s">
        <v>5990</v>
      </c>
      <c r="I417" s="271" t="s">
        <v>12624</v>
      </c>
      <c r="J417" s="266"/>
      <c r="K417" s="265" t="s">
        <v>1308</v>
      </c>
      <c r="L417" s="271" t="s">
        <v>11545</v>
      </c>
      <c r="M417" s="271" t="s">
        <v>13368</v>
      </c>
      <c r="N417" s="275" t="str">
        <f t="shared" ca="1" si="18"/>
        <v>0 tahun, 2 bulan, 28 hari</v>
      </c>
      <c r="O417" s="276">
        <f t="shared" ca="1" si="19"/>
        <v>89</v>
      </c>
    </row>
    <row r="418" spans="1:15" ht="61.2" x14ac:dyDescent="0.7">
      <c r="A418" s="265">
        <v>418</v>
      </c>
      <c r="B418" s="271" t="s">
        <v>13192</v>
      </c>
      <c r="C418" s="267">
        <v>46129</v>
      </c>
      <c r="D418" s="268" t="s">
        <v>39</v>
      </c>
      <c r="E418" s="299" t="s">
        <v>13450</v>
      </c>
      <c r="F418" s="271"/>
      <c r="G418" s="266" t="s">
        <v>5508</v>
      </c>
      <c r="H418" s="280" t="s">
        <v>7640</v>
      </c>
      <c r="I418" s="271" t="s">
        <v>12624</v>
      </c>
      <c r="J418" s="266"/>
      <c r="K418" s="265" t="s">
        <v>1308</v>
      </c>
      <c r="L418" s="271" t="s">
        <v>1080</v>
      </c>
      <c r="M418" s="271" t="s">
        <v>9788</v>
      </c>
      <c r="N418" s="275" t="str">
        <f t="shared" ca="1" si="18"/>
        <v>0 tahun, 2 bulan, 28 hari</v>
      </c>
      <c r="O418" s="276">
        <f t="shared" ca="1" si="19"/>
        <v>89</v>
      </c>
    </row>
    <row r="419" spans="1:15" ht="40.799999999999997" x14ac:dyDescent="0.7">
      <c r="A419" s="265">
        <v>419</v>
      </c>
      <c r="B419" s="271" t="s">
        <v>13193</v>
      </c>
      <c r="C419" s="267">
        <v>46129</v>
      </c>
      <c r="D419" s="268" t="s">
        <v>39</v>
      </c>
      <c r="E419" s="299" t="s">
        <v>13451</v>
      </c>
      <c r="F419" s="271"/>
      <c r="G419" s="266" t="s">
        <v>5508</v>
      </c>
      <c r="H419" s="280" t="s">
        <v>7640</v>
      </c>
      <c r="I419" s="271" t="s">
        <v>12624</v>
      </c>
      <c r="J419" s="266"/>
      <c r="K419" s="265" t="s">
        <v>1308</v>
      </c>
      <c r="L419" s="271" t="s">
        <v>10515</v>
      </c>
      <c r="M419" s="271" t="s">
        <v>10488</v>
      </c>
      <c r="N419" s="275" t="str">
        <f t="shared" ca="1" si="18"/>
        <v>0 tahun, 2 bulan, 28 hari</v>
      </c>
      <c r="O419" s="276">
        <f t="shared" ca="1" si="19"/>
        <v>89</v>
      </c>
    </row>
    <row r="420" spans="1:15" ht="61.2" x14ac:dyDescent="0.7">
      <c r="A420" s="265">
        <v>420</v>
      </c>
      <c r="B420" s="271" t="s">
        <v>13194</v>
      </c>
      <c r="C420" s="267">
        <v>46129</v>
      </c>
      <c r="D420" s="268" t="s">
        <v>39</v>
      </c>
      <c r="E420" s="299" t="s">
        <v>13452</v>
      </c>
      <c r="F420" s="271"/>
      <c r="G420" s="266" t="s">
        <v>5508</v>
      </c>
      <c r="H420" s="280" t="s">
        <v>5989</v>
      </c>
      <c r="I420" s="271" t="s">
        <v>9844</v>
      </c>
      <c r="J420" s="271"/>
      <c r="K420" s="265" t="s">
        <v>1308</v>
      </c>
      <c r="L420" s="271" t="s">
        <v>10720</v>
      </c>
      <c r="M420" s="271" t="s">
        <v>1071</v>
      </c>
      <c r="N420" s="275" t="str">
        <f t="shared" ca="1" si="18"/>
        <v>0 tahun, 2 bulan, 28 hari</v>
      </c>
      <c r="O420" s="276">
        <f t="shared" ca="1" si="19"/>
        <v>89</v>
      </c>
    </row>
    <row r="421" spans="1:15" ht="40.799999999999997" x14ac:dyDescent="0.7">
      <c r="A421" s="265">
        <v>421</v>
      </c>
      <c r="B421" s="271" t="s">
        <v>13195</v>
      </c>
      <c r="C421" s="267">
        <v>46132</v>
      </c>
      <c r="D421" s="268" t="s">
        <v>39</v>
      </c>
      <c r="E421" s="299" t="s">
        <v>13453</v>
      </c>
      <c r="F421" s="271"/>
      <c r="G421" s="266" t="s">
        <v>5508</v>
      </c>
      <c r="H421" s="280" t="s">
        <v>5508</v>
      </c>
      <c r="I421" s="282" t="s">
        <v>12613</v>
      </c>
      <c r="J421" s="266"/>
      <c r="K421" s="265" t="s">
        <v>1308</v>
      </c>
      <c r="L421" s="271" t="s">
        <v>1080</v>
      </c>
      <c r="M421" s="271" t="s">
        <v>9788</v>
      </c>
      <c r="N421" s="275" t="str">
        <f t="shared" ca="1" si="18"/>
        <v>0 tahun, 2 bulan, 25 hari</v>
      </c>
      <c r="O421" s="276">
        <f t="shared" ca="1" si="19"/>
        <v>86</v>
      </c>
    </row>
    <row r="422" spans="1:15" ht="40.799999999999997" x14ac:dyDescent="0.7">
      <c r="A422" s="265">
        <v>422</v>
      </c>
      <c r="B422" s="271" t="s">
        <v>13196</v>
      </c>
      <c r="C422" s="267">
        <v>46132</v>
      </c>
      <c r="D422" s="268" t="s">
        <v>39</v>
      </c>
      <c r="E422" s="299" t="s">
        <v>13454</v>
      </c>
      <c r="F422" s="271"/>
      <c r="G422" s="266" t="s">
        <v>5508</v>
      </c>
      <c r="H422" s="280" t="s">
        <v>5989</v>
      </c>
      <c r="I422" s="282" t="s">
        <v>12613</v>
      </c>
      <c r="J422" s="266"/>
      <c r="K422" s="265" t="s">
        <v>1308</v>
      </c>
      <c r="L422" s="271" t="s">
        <v>1080</v>
      </c>
      <c r="M422" s="271" t="s">
        <v>9788</v>
      </c>
      <c r="N422" s="275" t="str">
        <f t="shared" ca="1" si="18"/>
        <v>0 tahun, 2 bulan, 25 hari</v>
      </c>
      <c r="O422" s="276">
        <f t="shared" ca="1" si="19"/>
        <v>86</v>
      </c>
    </row>
    <row r="423" spans="1:15" ht="40.799999999999997" x14ac:dyDescent="0.7">
      <c r="A423" s="265">
        <v>423</v>
      </c>
      <c r="B423" s="271" t="s">
        <v>13197</v>
      </c>
      <c r="C423" s="267">
        <v>46132</v>
      </c>
      <c r="D423" s="268" t="s">
        <v>12075</v>
      </c>
      <c r="E423" s="299" t="s">
        <v>13455</v>
      </c>
      <c r="F423" s="271"/>
      <c r="G423" s="266" t="s">
        <v>5508</v>
      </c>
      <c r="H423" s="280" t="s">
        <v>3191</v>
      </c>
      <c r="I423" s="271" t="s">
        <v>12624</v>
      </c>
      <c r="J423" s="266"/>
      <c r="K423" s="265" t="s">
        <v>1308</v>
      </c>
      <c r="L423" s="271" t="s">
        <v>10515</v>
      </c>
      <c r="M423" s="271" t="s">
        <v>10488</v>
      </c>
      <c r="N423" s="275" t="str">
        <f t="shared" ca="1" si="18"/>
        <v>0 tahun, 2 bulan, 25 hari</v>
      </c>
      <c r="O423" s="276">
        <f t="shared" ca="1" si="19"/>
        <v>86</v>
      </c>
    </row>
    <row r="424" spans="1:15" ht="40.799999999999997" x14ac:dyDescent="0.7">
      <c r="A424" s="265">
        <v>424</v>
      </c>
      <c r="B424" s="271" t="s">
        <v>13198</v>
      </c>
      <c r="C424" s="267">
        <v>46132</v>
      </c>
      <c r="D424" s="268" t="s">
        <v>13456</v>
      </c>
      <c r="E424" s="299" t="s">
        <v>13457</v>
      </c>
      <c r="F424" s="271"/>
      <c r="G424" s="266" t="s">
        <v>5508</v>
      </c>
      <c r="H424" s="280" t="s">
        <v>3191</v>
      </c>
      <c r="I424" s="271" t="s">
        <v>12624</v>
      </c>
      <c r="J424" s="266"/>
      <c r="K424" s="265" t="s">
        <v>1308</v>
      </c>
      <c r="L424" s="271" t="s">
        <v>10515</v>
      </c>
      <c r="M424" s="271" t="s">
        <v>10488</v>
      </c>
      <c r="N424" s="275" t="str">
        <f t="shared" ca="1" si="18"/>
        <v>0 tahun, 2 bulan, 25 hari</v>
      </c>
      <c r="O424" s="276">
        <f t="shared" ca="1" si="19"/>
        <v>86</v>
      </c>
    </row>
    <row r="425" spans="1:15" x14ac:dyDescent="0.7">
      <c r="A425" s="265">
        <v>425</v>
      </c>
      <c r="B425" s="271" t="s">
        <v>13199</v>
      </c>
      <c r="C425" s="267">
        <v>46132</v>
      </c>
      <c r="D425" s="268" t="s">
        <v>13458</v>
      </c>
      <c r="E425" s="299" t="s">
        <v>13459</v>
      </c>
      <c r="F425" s="271"/>
      <c r="G425" s="266" t="s">
        <v>5508</v>
      </c>
      <c r="H425" s="280" t="s">
        <v>5989</v>
      </c>
      <c r="I425" s="271" t="s">
        <v>12624</v>
      </c>
      <c r="J425" s="266"/>
      <c r="K425" s="265" t="s">
        <v>1308</v>
      </c>
      <c r="L425" s="271" t="s">
        <v>10515</v>
      </c>
      <c r="M425" s="271" t="s">
        <v>10488</v>
      </c>
      <c r="N425" s="275" t="str">
        <f t="shared" ca="1" si="18"/>
        <v>0 tahun, 2 bulan, 25 hari</v>
      </c>
      <c r="O425" s="276">
        <f t="shared" ca="1" si="19"/>
        <v>86</v>
      </c>
    </row>
    <row r="426" spans="1:15" ht="61.2" x14ac:dyDescent="0.7">
      <c r="A426" s="265">
        <v>426</v>
      </c>
      <c r="B426" s="271" t="s">
        <v>13200</v>
      </c>
      <c r="C426" s="267">
        <v>46132</v>
      </c>
      <c r="D426" s="268" t="s">
        <v>39</v>
      </c>
      <c r="E426" s="299" t="s">
        <v>13460</v>
      </c>
      <c r="F426" s="271"/>
      <c r="G426" s="266" t="s">
        <v>5508</v>
      </c>
      <c r="H426" s="280" t="s">
        <v>5989</v>
      </c>
      <c r="I426" s="271" t="s">
        <v>9844</v>
      </c>
      <c r="J426" s="271"/>
      <c r="K426" s="265" t="s">
        <v>1308</v>
      </c>
      <c r="L426" s="271" t="s">
        <v>10720</v>
      </c>
      <c r="M426" s="271" t="s">
        <v>1071</v>
      </c>
      <c r="N426" s="275" t="str">
        <f t="shared" ca="1" si="18"/>
        <v>0 tahun, 2 bulan, 25 hari</v>
      </c>
      <c r="O426" s="276">
        <f t="shared" ca="1" si="19"/>
        <v>86</v>
      </c>
    </row>
    <row r="427" spans="1:15" ht="40.799999999999997" x14ac:dyDescent="0.7">
      <c r="A427" s="265">
        <v>427</v>
      </c>
      <c r="B427" s="271" t="s">
        <v>13201</v>
      </c>
      <c r="C427" s="267">
        <v>46133</v>
      </c>
      <c r="D427" s="268" t="s">
        <v>39</v>
      </c>
      <c r="E427" s="299" t="s">
        <v>13461</v>
      </c>
      <c r="F427" s="271"/>
      <c r="G427" s="266" t="s">
        <v>5508</v>
      </c>
      <c r="H427" s="280" t="s">
        <v>5989</v>
      </c>
      <c r="I427" s="271" t="s">
        <v>3188</v>
      </c>
      <c r="J427" s="271"/>
      <c r="K427" s="294" t="s">
        <v>1305</v>
      </c>
      <c r="L427" s="271" t="s">
        <v>1170</v>
      </c>
      <c r="M427" s="271" t="s">
        <v>13462</v>
      </c>
      <c r="N427" s="275" t="str">
        <f t="shared" ca="1" si="18"/>
        <v>0 tahun, 2 bulan, 24 hari</v>
      </c>
      <c r="O427" s="276">
        <f t="shared" ca="1" si="19"/>
        <v>85</v>
      </c>
    </row>
    <row r="428" spans="1:15" ht="40.799999999999997" x14ac:dyDescent="0.7">
      <c r="A428" s="265">
        <v>428</v>
      </c>
      <c r="B428" s="271" t="s">
        <v>13202</v>
      </c>
      <c r="C428" s="267">
        <v>46133</v>
      </c>
      <c r="D428" s="268" t="s">
        <v>39</v>
      </c>
      <c r="E428" s="299" t="s">
        <v>10356</v>
      </c>
      <c r="F428" s="271"/>
      <c r="G428" s="266" t="s">
        <v>5508</v>
      </c>
      <c r="H428" s="280" t="s">
        <v>3191</v>
      </c>
      <c r="I428" s="271" t="s">
        <v>12624</v>
      </c>
      <c r="J428" s="266"/>
      <c r="K428" s="265" t="s">
        <v>1308</v>
      </c>
      <c r="L428" s="271" t="s">
        <v>11545</v>
      </c>
      <c r="M428" s="271" t="s">
        <v>11778</v>
      </c>
      <c r="N428" s="275" t="str">
        <f t="shared" ca="1" si="18"/>
        <v>0 tahun, 2 bulan, 24 hari</v>
      </c>
      <c r="O428" s="276">
        <f t="shared" ca="1" si="19"/>
        <v>85</v>
      </c>
    </row>
    <row r="429" spans="1:15" ht="61.2" x14ac:dyDescent="0.7">
      <c r="A429" s="265">
        <v>429</v>
      </c>
      <c r="B429" s="271" t="s">
        <v>13203</v>
      </c>
      <c r="C429" s="267">
        <v>46133</v>
      </c>
      <c r="D429" s="268" t="s">
        <v>39</v>
      </c>
      <c r="E429" s="299" t="s">
        <v>13463</v>
      </c>
      <c r="F429" s="271"/>
      <c r="G429" s="266" t="s">
        <v>5508</v>
      </c>
      <c r="H429" s="280" t="s">
        <v>7640</v>
      </c>
      <c r="I429" s="271" t="s">
        <v>12623</v>
      </c>
      <c r="J429" s="266"/>
      <c r="K429" s="265" t="s">
        <v>1308</v>
      </c>
      <c r="L429" s="271" t="s">
        <v>11545</v>
      </c>
      <c r="M429" s="274" t="s">
        <v>8067</v>
      </c>
      <c r="N429" s="275" t="str">
        <f t="shared" ca="1" si="18"/>
        <v>0 tahun, 2 bulan, 24 hari</v>
      </c>
      <c r="O429" s="276">
        <f t="shared" ca="1" si="19"/>
        <v>85</v>
      </c>
    </row>
    <row r="430" spans="1:15" ht="40.799999999999997" x14ac:dyDescent="0.7">
      <c r="A430" s="265">
        <v>430</v>
      </c>
      <c r="B430" s="271" t="s">
        <v>13204</v>
      </c>
      <c r="C430" s="267">
        <v>46133</v>
      </c>
      <c r="D430" s="268" t="s">
        <v>39</v>
      </c>
      <c r="E430" s="299" t="s">
        <v>13464</v>
      </c>
      <c r="F430" s="271"/>
      <c r="G430" s="266" t="s">
        <v>5508</v>
      </c>
      <c r="H430" s="280" t="s">
        <v>5990</v>
      </c>
      <c r="I430" s="271" t="s">
        <v>12623</v>
      </c>
      <c r="J430" s="266"/>
      <c r="K430" s="265" t="s">
        <v>1308</v>
      </c>
      <c r="L430" s="271" t="s">
        <v>11545</v>
      </c>
      <c r="M430" s="271" t="s">
        <v>13368</v>
      </c>
      <c r="N430" s="275" t="str">
        <f t="shared" ca="1" si="18"/>
        <v>0 tahun, 2 bulan, 24 hari</v>
      </c>
      <c r="O430" s="276">
        <f t="shared" ca="1" si="19"/>
        <v>85</v>
      </c>
    </row>
    <row r="431" spans="1:15" ht="40.799999999999997" x14ac:dyDescent="0.7">
      <c r="A431" s="265">
        <v>431</v>
      </c>
      <c r="B431" s="271" t="s">
        <v>13205</v>
      </c>
      <c r="C431" s="267">
        <v>46133</v>
      </c>
      <c r="D431" s="268" t="s">
        <v>13465</v>
      </c>
      <c r="E431" s="299" t="s">
        <v>13466</v>
      </c>
      <c r="F431" s="271"/>
      <c r="G431" s="266" t="s">
        <v>5508</v>
      </c>
      <c r="H431" s="280" t="s">
        <v>5989</v>
      </c>
      <c r="I431" s="271" t="s">
        <v>3188</v>
      </c>
      <c r="J431" s="266"/>
      <c r="K431" s="265" t="s">
        <v>1308</v>
      </c>
      <c r="L431" s="271" t="s">
        <v>10515</v>
      </c>
      <c r="M431" s="271" t="s">
        <v>10488</v>
      </c>
      <c r="N431" s="275" t="str">
        <f t="shared" ca="1" si="18"/>
        <v>0 tahun, 2 bulan, 24 hari</v>
      </c>
      <c r="O431" s="276">
        <f t="shared" ca="1" si="19"/>
        <v>85</v>
      </c>
    </row>
    <row r="432" spans="1:15" ht="40.799999999999997" x14ac:dyDescent="0.7">
      <c r="A432" s="265">
        <v>432</v>
      </c>
      <c r="B432" s="271" t="s">
        <v>13206</v>
      </c>
      <c r="C432" s="267">
        <v>46133</v>
      </c>
      <c r="D432" s="268" t="s">
        <v>13467</v>
      </c>
      <c r="E432" s="299" t="s">
        <v>13430</v>
      </c>
      <c r="F432" s="271"/>
      <c r="G432" s="266" t="s">
        <v>5508</v>
      </c>
      <c r="H432" s="280" t="s">
        <v>5989</v>
      </c>
      <c r="I432" s="271" t="s">
        <v>3188</v>
      </c>
      <c r="J432" s="266"/>
      <c r="K432" s="265" t="s">
        <v>1308</v>
      </c>
      <c r="L432" s="271" t="s">
        <v>10515</v>
      </c>
      <c r="M432" s="271" t="s">
        <v>10488</v>
      </c>
      <c r="N432" s="275" t="str">
        <f t="shared" ca="1" si="18"/>
        <v>0 tahun, 2 bulan, 24 hari</v>
      </c>
      <c r="O432" s="276">
        <f t="shared" ca="1" si="19"/>
        <v>85</v>
      </c>
    </row>
    <row r="433" spans="1:15" ht="40.799999999999997" x14ac:dyDescent="0.7">
      <c r="A433" s="265">
        <v>433</v>
      </c>
      <c r="B433" s="271" t="s">
        <v>13207</v>
      </c>
      <c r="C433" s="267">
        <v>46133</v>
      </c>
      <c r="D433" s="268" t="s">
        <v>39</v>
      </c>
      <c r="E433" s="299" t="s">
        <v>13468</v>
      </c>
      <c r="F433" s="271"/>
      <c r="G433" s="266" t="s">
        <v>5508</v>
      </c>
      <c r="H433" s="280" t="s">
        <v>3191</v>
      </c>
      <c r="I433" s="271" t="s">
        <v>12624</v>
      </c>
      <c r="J433" s="266"/>
      <c r="K433" s="265" t="s">
        <v>1308</v>
      </c>
      <c r="L433" s="271" t="s">
        <v>11545</v>
      </c>
      <c r="M433" s="271" t="s">
        <v>11722</v>
      </c>
      <c r="N433" s="275" t="str">
        <f t="shared" ca="1" si="18"/>
        <v>0 tahun, 2 bulan, 24 hari</v>
      </c>
      <c r="O433" s="276">
        <f t="shared" ca="1" si="19"/>
        <v>85</v>
      </c>
    </row>
    <row r="434" spans="1:15" ht="81.599999999999994" x14ac:dyDescent="0.7">
      <c r="A434" s="265">
        <v>434</v>
      </c>
      <c r="B434" s="271" t="s">
        <v>13208</v>
      </c>
      <c r="C434" s="267">
        <v>46134</v>
      </c>
      <c r="D434" s="268" t="s">
        <v>39</v>
      </c>
      <c r="E434" s="299" t="s">
        <v>13610</v>
      </c>
      <c r="F434" s="271"/>
      <c r="G434" s="266" t="s">
        <v>5508</v>
      </c>
      <c r="H434" s="280" t="s">
        <v>5990</v>
      </c>
      <c r="I434" s="271" t="s">
        <v>12623</v>
      </c>
      <c r="J434" s="266"/>
      <c r="K434" s="265" t="s">
        <v>1308</v>
      </c>
      <c r="L434" s="271" t="s">
        <v>11545</v>
      </c>
      <c r="M434" s="271" t="s">
        <v>13368</v>
      </c>
      <c r="N434" s="275" t="str">
        <f t="shared" ca="1" si="18"/>
        <v>0 tahun, 2 bulan, 23 hari</v>
      </c>
      <c r="O434" s="276">
        <f t="shared" ca="1" si="19"/>
        <v>84</v>
      </c>
    </row>
    <row r="435" spans="1:15" ht="61.2" x14ac:dyDescent="0.7">
      <c r="A435" s="265">
        <v>435</v>
      </c>
      <c r="B435" s="271" t="s">
        <v>13209</v>
      </c>
      <c r="C435" s="267">
        <v>46134</v>
      </c>
      <c r="D435" s="268" t="s">
        <v>39</v>
      </c>
      <c r="E435" s="299" t="s">
        <v>13469</v>
      </c>
      <c r="F435" s="271"/>
      <c r="G435" s="266" t="s">
        <v>5508</v>
      </c>
      <c r="H435" s="280" t="s">
        <v>8242</v>
      </c>
      <c r="I435" s="272" t="s">
        <v>12622</v>
      </c>
      <c r="J435" s="266"/>
      <c r="K435" s="265" t="s">
        <v>1308</v>
      </c>
      <c r="L435" s="271" t="s">
        <v>10661</v>
      </c>
      <c r="M435" s="271" t="s">
        <v>10891</v>
      </c>
      <c r="N435" s="275" t="str">
        <f t="shared" ca="1" si="18"/>
        <v>0 tahun, 2 bulan, 23 hari</v>
      </c>
      <c r="O435" s="276">
        <f t="shared" ca="1" si="19"/>
        <v>84</v>
      </c>
    </row>
    <row r="436" spans="1:15" ht="40.799999999999997" x14ac:dyDescent="0.7">
      <c r="A436" s="265">
        <v>436</v>
      </c>
      <c r="B436" s="271" t="s">
        <v>13210</v>
      </c>
      <c r="C436" s="267">
        <v>46134</v>
      </c>
      <c r="D436" s="268" t="s">
        <v>13470</v>
      </c>
      <c r="E436" s="299" t="s">
        <v>13471</v>
      </c>
      <c r="F436" s="271"/>
      <c r="G436" s="266" t="s">
        <v>5508</v>
      </c>
      <c r="H436" s="280" t="s">
        <v>5989</v>
      </c>
      <c r="I436" s="271" t="s">
        <v>3188</v>
      </c>
      <c r="J436" s="266"/>
      <c r="K436" s="265" t="s">
        <v>1308</v>
      </c>
      <c r="L436" s="271" t="s">
        <v>10515</v>
      </c>
      <c r="M436" s="271" t="s">
        <v>10488</v>
      </c>
      <c r="N436" s="275" t="str">
        <f t="shared" ca="1" si="18"/>
        <v>0 tahun, 2 bulan, 23 hari</v>
      </c>
      <c r="O436" s="276">
        <f t="shared" ca="1" si="19"/>
        <v>84</v>
      </c>
    </row>
    <row r="437" spans="1:15" ht="40.799999999999997" x14ac:dyDescent="0.7">
      <c r="A437" s="265">
        <v>437</v>
      </c>
      <c r="B437" s="271" t="s">
        <v>13211</v>
      </c>
      <c r="C437" s="267">
        <v>46134</v>
      </c>
      <c r="D437" s="268" t="s">
        <v>39</v>
      </c>
      <c r="E437" s="299" t="s">
        <v>13472</v>
      </c>
      <c r="F437" s="271"/>
      <c r="G437" s="266" t="s">
        <v>5508</v>
      </c>
      <c r="H437" s="280" t="s">
        <v>5989</v>
      </c>
      <c r="I437" s="271" t="s">
        <v>12863</v>
      </c>
      <c r="J437" s="266"/>
      <c r="K437" s="265" t="s">
        <v>1308</v>
      </c>
      <c r="L437" s="271" t="s">
        <v>10300</v>
      </c>
      <c r="M437" s="271" t="s">
        <v>12911</v>
      </c>
      <c r="N437" s="275" t="str">
        <f t="shared" ca="1" si="18"/>
        <v>0 tahun, 2 bulan, 23 hari</v>
      </c>
      <c r="O437" s="276">
        <f t="shared" ca="1" si="19"/>
        <v>84</v>
      </c>
    </row>
    <row r="438" spans="1:15" ht="61.2" x14ac:dyDescent="0.7">
      <c r="A438" s="265">
        <v>438</v>
      </c>
      <c r="B438" s="271" t="s">
        <v>13212</v>
      </c>
      <c r="C438" s="267">
        <v>46134</v>
      </c>
      <c r="D438" s="268" t="s">
        <v>39</v>
      </c>
      <c r="E438" s="299" t="s">
        <v>13473</v>
      </c>
      <c r="F438" s="271"/>
      <c r="G438" s="266" t="s">
        <v>5508</v>
      </c>
      <c r="H438" s="280" t="s">
        <v>5989</v>
      </c>
      <c r="I438" s="271" t="s">
        <v>9844</v>
      </c>
      <c r="J438" s="271"/>
      <c r="K438" s="265" t="s">
        <v>1308</v>
      </c>
      <c r="L438" s="271" t="s">
        <v>10720</v>
      </c>
      <c r="M438" s="271" t="s">
        <v>1071</v>
      </c>
      <c r="N438" s="275" t="str">
        <f t="shared" ca="1" si="18"/>
        <v>0 tahun, 2 bulan, 23 hari</v>
      </c>
      <c r="O438" s="276">
        <f t="shared" ca="1" si="19"/>
        <v>84</v>
      </c>
    </row>
    <row r="439" spans="1:15" ht="61.2" x14ac:dyDescent="0.7">
      <c r="A439" s="265">
        <v>439</v>
      </c>
      <c r="B439" s="271" t="s">
        <v>13213</v>
      </c>
      <c r="C439" s="267">
        <v>46134</v>
      </c>
      <c r="D439" s="268" t="s">
        <v>39</v>
      </c>
      <c r="E439" s="299" t="s">
        <v>13474</v>
      </c>
      <c r="F439" s="271"/>
      <c r="G439" s="266" t="s">
        <v>5508</v>
      </c>
      <c r="H439" s="280" t="s">
        <v>5989</v>
      </c>
      <c r="I439" s="271" t="s">
        <v>9844</v>
      </c>
      <c r="J439" s="271"/>
      <c r="K439" s="265" t="s">
        <v>1308</v>
      </c>
      <c r="L439" s="271" t="s">
        <v>10720</v>
      </c>
      <c r="M439" s="271" t="s">
        <v>1071</v>
      </c>
      <c r="N439" s="275" t="str">
        <f t="shared" ca="1" si="18"/>
        <v>0 tahun, 2 bulan, 23 hari</v>
      </c>
      <c r="O439" s="276">
        <f t="shared" ca="1" si="19"/>
        <v>84</v>
      </c>
    </row>
    <row r="440" spans="1:15" ht="40.799999999999997" x14ac:dyDescent="0.7">
      <c r="A440" s="265">
        <v>440</v>
      </c>
      <c r="B440" s="271" t="s">
        <v>13214</v>
      </c>
      <c r="C440" s="267">
        <v>46135</v>
      </c>
      <c r="D440" s="268" t="s">
        <v>39</v>
      </c>
      <c r="E440" s="299" t="s">
        <v>13475</v>
      </c>
      <c r="F440" s="271"/>
      <c r="G440" s="266" t="s">
        <v>1079</v>
      </c>
      <c r="H440" s="280" t="s">
        <v>5999</v>
      </c>
      <c r="I440" s="271" t="s">
        <v>12618</v>
      </c>
      <c r="J440" s="266"/>
      <c r="K440" s="265" t="s">
        <v>1308</v>
      </c>
      <c r="L440" s="271" t="s">
        <v>1079</v>
      </c>
      <c r="M440" s="271" t="s">
        <v>2490</v>
      </c>
      <c r="N440" s="275" t="str">
        <f t="shared" ca="1" si="18"/>
        <v>0 tahun, 2 bulan, 22 hari</v>
      </c>
      <c r="O440" s="276">
        <f t="shared" ca="1" si="19"/>
        <v>83</v>
      </c>
    </row>
    <row r="441" spans="1:15" ht="61.2" x14ac:dyDescent="0.7">
      <c r="A441" s="265">
        <v>441</v>
      </c>
      <c r="B441" s="271" t="s">
        <v>13215</v>
      </c>
      <c r="C441" s="267">
        <v>46135</v>
      </c>
      <c r="D441" s="268" t="s">
        <v>39</v>
      </c>
      <c r="E441" s="299" t="s">
        <v>13476</v>
      </c>
      <c r="F441" s="271"/>
      <c r="G441" s="266" t="s">
        <v>5508</v>
      </c>
      <c r="H441" s="280" t="s">
        <v>5989</v>
      </c>
      <c r="I441" s="271" t="s">
        <v>9844</v>
      </c>
      <c r="J441" s="271"/>
      <c r="K441" s="265" t="s">
        <v>1308</v>
      </c>
      <c r="L441" s="271" t="s">
        <v>10720</v>
      </c>
      <c r="M441" s="271" t="s">
        <v>1071</v>
      </c>
      <c r="N441" s="275" t="str">
        <f t="shared" ca="1" si="18"/>
        <v>0 tahun, 2 bulan, 22 hari</v>
      </c>
      <c r="O441" s="276">
        <f t="shared" ca="1" si="19"/>
        <v>83</v>
      </c>
    </row>
    <row r="442" spans="1:15" ht="40.799999999999997" x14ac:dyDescent="0.7">
      <c r="A442" s="265">
        <v>442</v>
      </c>
      <c r="B442" s="271" t="s">
        <v>13216</v>
      </c>
      <c r="C442" s="267">
        <v>46136</v>
      </c>
      <c r="D442" s="268" t="s">
        <v>13477</v>
      </c>
      <c r="E442" s="299" t="s">
        <v>13478</v>
      </c>
      <c r="F442" s="271" t="s">
        <v>13479</v>
      </c>
      <c r="G442" s="266" t="s">
        <v>5985</v>
      </c>
      <c r="H442" s="280" t="s">
        <v>5985</v>
      </c>
      <c r="I442" s="271" t="s">
        <v>12611</v>
      </c>
      <c r="J442" s="266"/>
      <c r="K442" s="265" t="s">
        <v>1308</v>
      </c>
      <c r="L442" s="271" t="s">
        <v>1219</v>
      </c>
      <c r="M442" s="271" t="s">
        <v>13480</v>
      </c>
      <c r="N442" s="275" t="str">
        <f t="shared" ca="1" si="18"/>
        <v>0 tahun, 2 bulan, 21 hari</v>
      </c>
      <c r="O442" s="276">
        <f t="shared" ca="1" si="19"/>
        <v>82</v>
      </c>
    </row>
    <row r="443" spans="1:15" ht="61.2" x14ac:dyDescent="0.7">
      <c r="A443" s="265">
        <v>443</v>
      </c>
      <c r="B443" s="271" t="s">
        <v>13217</v>
      </c>
      <c r="C443" s="267">
        <v>46136</v>
      </c>
      <c r="D443" s="268" t="s">
        <v>39</v>
      </c>
      <c r="E443" s="299" t="s">
        <v>13481</v>
      </c>
      <c r="F443" s="271"/>
      <c r="G443" s="266" t="s">
        <v>5508</v>
      </c>
      <c r="H443" s="280" t="s">
        <v>5989</v>
      </c>
      <c r="I443" s="271" t="s">
        <v>9844</v>
      </c>
      <c r="J443" s="271"/>
      <c r="K443" s="265" t="s">
        <v>1308</v>
      </c>
      <c r="L443" s="271" t="s">
        <v>10720</v>
      </c>
      <c r="M443" s="271" t="s">
        <v>1071</v>
      </c>
      <c r="N443" s="275" t="str">
        <f t="shared" ca="1" si="18"/>
        <v>0 tahun, 2 bulan, 21 hari</v>
      </c>
      <c r="O443" s="276">
        <f t="shared" ca="1" si="19"/>
        <v>82</v>
      </c>
    </row>
    <row r="444" spans="1:15" ht="61.2" x14ac:dyDescent="0.7">
      <c r="A444" s="265">
        <v>444</v>
      </c>
      <c r="B444" s="271" t="s">
        <v>13218</v>
      </c>
      <c r="C444" s="267">
        <v>46136</v>
      </c>
      <c r="D444" s="268" t="s">
        <v>13482</v>
      </c>
      <c r="E444" s="299" t="s">
        <v>13483</v>
      </c>
      <c r="F444" s="271"/>
      <c r="G444" s="266" t="s">
        <v>5985</v>
      </c>
      <c r="H444" s="280" t="s">
        <v>5985</v>
      </c>
      <c r="I444" s="271" t="s">
        <v>12611</v>
      </c>
      <c r="J444" s="266"/>
      <c r="K444" s="265" t="s">
        <v>1308</v>
      </c>
      <c r="L444" s="271" t="s">
        <v>1219</v>
      </c>
      <c r="M444" s="271" t="s">
        <v>13480</v>
      </c>
      <c r="N444" s="275" t="str">
        <f t="shared" ca="1" si="18"/>
        <v>0 tahun, 2 bulan, 21 hari</v>
      </c>
      <c r="O444" s="276">
        <f t="shared" ca="1" si="19"/>
        <v>82</v>
      </c>
    </row>
    <row r="445" spans="1:15" ht="61.2" x14ac:dyDescent="0.7">
      <c r="A445" s="265">
        <v>445</v>
      </c>
      <c r="B445" s="271" t="s">
        <v>13219</v>
      </c>
      <c r="C445" s="267">
        <v>46139</v>
      </c>
      <c r="D445" s="268" t="s">
        <v>39</v>
      </c>
      <c r="E445" s="299" t="s">
        <v>13611</v>
      </c>
      <c r="F445" s="271"/>
      <c r="G445" s="266" t="s">
        <v>5508</v>
      </c>
      <c r="H445" s="280" t="s">
        <v>8242</v>
      </c>
      <c r="I445" s="271" t="s">
        <v>13341</v>
      </c>
      <c r="J445" s="266"/>
      <c r="K445" s="265" t="s">
        <v>1308</v>
      </c>
      <c r="L445" s="271" t="s">
        <v>10661</v>
      </c>
      <c r="M445" s="271" t="s">
        <v>10891</v>
      </c>
      <c r="N445" s="275" t="str">
        <f t="shared" ca="1" si="18"/>
        <v>0 tahun, 2 bulan, 18 hari</v>
      </c>
      <c r="O445" s="276">
        <f t="shared" ca="1" si="19"/>
        <v>79</v>
      </c>
    </row>
    <row r="446" spans="1:15" ht="40.799999999999997" x14ac:dyDescent="0.7">
      <c r="A446" s="265">
        <v>446</v>
      </c>
      <c r="B446" s="271" t="s">
        <v>13220</v>
      </c>
      <c r="C446" s="267">
        <v>46139</v>
      </c>
      <c r="D446" s="268" t="s">
        <v>39</v>
      </c>
      <c r="E446" s="299" t="s">
        <v>13484</v>
      </c>
      <c r="F446" s="271"/>
      <c r="G446" s="266" t="s">
        <v>5508</v>
      </c>
      <c r="H446" s="280" t="s">
        <v>8242</v>
      </c>
      <c r="I446" s="271" t="s">
        <v>13341</v>
      </c>
      <c r="J446" s="266"/>
      <c r="K446" s="265" t="s">
        <v>1308</v>
      </c>
      <c r="L446" s="271" t="s">
        <v>10661</v>
      </c>
      <c r="M446" s="271" t="s">
        <v>10891</v>
      </c>
      <c r="N446" s="275" t="str">
        <f t="shared" ca="1" si="18"/>
        <v>0 tahun, 2 bulan, 18 hari</v>
      </c>
      <c r="O446" s="276">
        <f t="shared" ca="1" si="19"/>
        <v>79</v>
      </c>
    </row>
    <row r="447" spans="1:15" ht="40.799999999999997" x14ac:dyDescent="0.7">
      <c r="A447" s="265">
        <v>447</v>
      </c>
      <c r="B447" s="271" t="s">
        <v>13221</v>
      </c>
      <c r="C447" s="267">
        <v>46139</v>
      </c>
      <c r="D447" s="268" t="s">
        <v>39</v>
      </c>
      <c r="E447" s="299" t="s">
        <v>13485</v>
      </c>
      <c r="F447" s="271"/>
      <c r="G447" s="266" t="s">
        <v>5508</v>
      </c>
      <c r="H447" s="280" t="s">
        <v>3191</v>
      </c>
      <c r="I447" s="271" t="s">
        <v>12624</v>
      </c>
      <c r="J447" s="266"/>
      <c r="K447" s="265" t="s">
        <v>1308</v>
      </c>
      <c r="L447" s="271" t="s">
        <v>10515</v>
      </c>
      <c r="M447" s="271" t="s">
        <v>10488</v>
      </c>
      <c r="N447" s="275" t="str">
        <f t="shared" ca="1" si="18"/>
        <v>0 tahun, 2 bulan, 18 hari</v>
      </c>
      <c r="O447" s="276">
        <f t="shared" ca="1" si="19"/>
        <v>79</v>
      </c>
    </row>
    <row r="448" spans="1:15" ht="40.799999999999997" x14ac:dyDescent="0.7">
      <c r="A448" s="265">
        <v>448</v>
      </c>
      <c r="B448" s="271" t="s">
        <v>13222</v>
      </c>
      <c r="C448" s="267">
        <v>46139</v>
      </c>
      <c r="D448" s="268" t="s">
        <v>39</v>
      </c>
      <c r="E448" s="299" t="s">
        <v>13486</v>
      </c>
      <c r="F448" s="271"/>
      <c r="G448" s="266" t="s">
        <v>5508</v>
      </c>
      <c r="H448" s="280" t="s">
        <v>5989</v>
      </c>
      <c r="I448" s="271" t="s">
        <v>12624</v>
      </c>
      <c r="J448" s="266"/>
      <c r="K448" s="265" t="s">
        <v>1308</v>
      </c>
      <c r="L448" s="271" t="s">
        <v>11545</v>
      </c>
      <c r="M448" s="271" t="s">
        <v>5604</v>
      </c>
      <c r="N448" s="275" t="str">
        <f t="shared" ca="1" si="18"/>
        <v>0 tahun, 2 bulan, 18 hari</v>
      </c>
      <c r="O448" s="276">
        <f t="shared" ca="1" si="19"/>
        <v>79</v>
      </c>
    </row>
    <row r="449" spans="1:15" ht="40.799999999999997" x14ac:dyDescent="0.7">
      <c r="A449" s="265">
        <v>449</v>
      </c>
      <c r="B449" s="271" t="s">
        <v>13223</v>
      </c>
      <c r="C449" s="267">
        <v>46139</v>
      </c>
      <c r="D449" s="268" t="s">
        <v>39</v>
      </c>
      <c r="E449" s="299" t="s">
        <v>13487</v>
      </c>
      <c r="F449" s="271"/>
      <c r="G449" s="266" t="s">
        <v>5508</v>
      </c>
      <c r="H449" s="280" t="s">
        <v>5990</v>
      </c>
      <c r="I449" s="271" t="s">
        <v>12624</v>
      </c>
      <c r="J449" s="266"/>
      <c r="K449" s="271" t="s">
        <v>1184</v>
      </c>
      <c r="L449" s="271" t="s">
        <v>11545</v>
      </c>
      <c r="M449" s="271" t="s">
        <v>5604</v>
      </c>
      <c r="N449" s="275" t="str">
        <f t="shared" ca="1" si="18"/>
        <v>0 tahun, 2 bulan, 18 hari</v>
      </c>
      <c r="O449" s="276">
        <f t="shared" ca="1" si="19"/>
        <v>79</v>
      </c>
    </row>
    <row r="450" spans="1:15" ht="40.799999999999997" x14ac:dyDescent="0.7">
      <c r="A450" s="265">
        <v>450</v>
      </c>
      <c r="B450" s="271" t="s">
        <v>13224</v>
      </c>
      <c r="C450" s="267">
        <v>46139</v>
      </c>
      <c r="D450" s="268" t="s">
        <v>13405</v>
      </c>
      <c r="E450" s="299" t="s">
        <v>13488</v>
      </c>
      <c r="F450" s="271"/>
      <c r="G450" s="266" t="s">
        <v>5985</v>
      </c>
      <c r="H450" s="280" t="s">
        <v>5985</v>
      </c>
      <c r="I450" s="271" t="s">
        <v>12611</v>
      </c>
      <c r="J450" s="266"/>
      <c r="K450" s="265" t="s">
        <v>1308</v>
      </c>
      <c r="L450" s="271" t="s">
        <v>1167</v>
      </c>
      <c r="M450" s="271" t="s">
        <v>1163</v>
      </c>
      <c r="N450" s="275" t="str">
        <f t="shared" ca="1" si="18"/>
        <v>0 tahun, 2 bulan, 18 hari</v>
      </c>
      <c r="O450" s="276">
        <f t="shared" ca="1" si="19"/>
        <v>79</v>
      </c>
    </row>
    <row r="451" spans="1:15" ht="61.2" x14ac:dyDescent="0.7">
      <c r="A451" s="265">
        <v>451</v>
      </c>
      <c r="B451" s="271" t="s">
        <v>13225</v>
      </c>
      <c r="C451" s="267">
        <v>46139</v>
      </c>
      <c r="D451" s="268" t="s">
        <v>39</v>
      </c>
      <c r="E451" s="299" t="s">
        <v>13489</v>
      </c>
      <c r="F451" s="271"/>
      <c r="G451" s="266" t="s">
        <v>5508</v>
      </c>
      <c r="H451" s="280" t="s">
        <v>5989</v>
      </c>
      <c r="I451" s="271" t="s">
        <v>9844</v>
      </c>
      <c r="J451" s="271"/>
      <c r="K451" s="265" t="s">
        <v>1308</v>
      </c>
      <c r="L451" s="271" t="s">
        <v>10720</v>
      </c>
      <c r="M451" s="271" t="s">
        <v>1071</v>
      </c>
      <c r="N451" s="275" t="str">
        <f t="shared" ca="1" si="18"/>
        <v>0 tahun, 2 bulan, 18 hari</v>
      </c>
      <c r="O451" s="276">
        <f t="shared" ca="1" si="19"/>
        <v>79</v>
      </c>
    </row>
    <row r="452" spans="1:15" ht="40.799999999999997" x14ac:dyDescent="0.7">
      <c r="A452" s="265">
        <v>452</v>
      </c>
      <c r="B452" s="271" t="s">
        <v>13226</v>
      </c>
      <c r="C452" s="267">
        <v>46140</v>
      </c>
      <c r="D452" s="268" t="s">
        <v>39</v>
      </c>
      <c r="E452" s="299" t="s">
        <v>13490</v>
      </c>
      <c r="F452" s="271"/>
      <c r="G452" s="266" t="s">
        <v>5508</v>
      </c>
      <c r="H452" s="280" t="s">
        <v>5989</v>
      </c>
      <c r="I452" s="271" t="s">
        <v>12623</v>
      </c>
      <c r="J452" s="266"/>
      <c r="K452" s="265" t="s">
        <v>1308</v>
      </c>
      <c r="L452" s="271" t="s">
        <v>1080</v>
      </c>
      <c r="M452" s="271" t="s">
        <v>9788</v>
      </c>
      <c r="N452" s="275" t="str">
        <f t="shared" ca="1" si="18"/>
        <v>0 tahun, 2 bulan, 17 hari</v>
      </c>
      <c r="O452" s="276">
        <f t="shared" ca="1" si="19"/>
        <v>78</v>
      </c>
    </row>
    <row r="453" spans="1:15" ht="40.799999999999997" x14ac:dyDescent="0.7">
      <c r="A453" s="265">
        <v>453</v>
      </c>
      <c r="B453" s="271" t="s">
        <v>13227</v>
      </c>
      <c r="C453" s="267">
        <v>46140</v>
      </c>
      <c r="D453" s="268" t="s">
        <v>39</v>
      </c>
      <c r="E453" s="299" t="s">
        <v>13491</v>
      </c>
      <c r="F453" s="271"/>
      <c r="G453" s="266" t="s">
        <v>5508</v>
      </c>
      <c r="H453" s="280" t="s">
        <v>5989</v>
      </c>
      <c r="I453" s="271" t="s">
        <v>12623</v>
      </c>
      <c r="J453" s="266"/>
      <c r="K453" s="265" t="s">
        <v>1305</v>
      </c>
      <c r="L453" s="271" t="s">
        <v>1080</v>
      </c>
      <c r="M453" s="271" t="s">
        <v>9788</v>
      </c>
      <c r="N453" s="275" t="str">
        <f t="shared" ca="1" si="18"/>
        <v>0 tahun, 2 bulan, 17 hari</v>
      </c>
      <c r="O453" s="276">
        <f t="shared" ca="1" si="19"/>
        <v>78</v>
      </c>
    </row>
    <row r="454" spans="1:15" ht="40.799999999999997" x14ac:dyDescent="0.7">
      <c r="A454" s="265">
        <v>454</v>
      </c>
      <c r="B454" s="271" t="s">
        <v>13228</v>
      </c>
      <c r="C454" s="267">
        <v>46140</v>
      </c>
      <c r="D454" s="268" t="s">
        <v>39</v>
      </c>
      <c r="E454" s="299" t="s">
        <v>13492</v>
      </c>
      <c r="F454" s="271"/>
      <c r="G454" s="266" t="s">
        <v>5508</v>
      </c>
      <c r="H454" s="280" t="s">
        <v>5989</v>
      </c>
      <c r="I454" s="271" t="s">
        <v>12624</v>
      </c>
      <c r="J454" s="266"/>
      <c r="K454" s="265" t="s">
        <v>1308</v>
      </c>
      <c r="L454" s="271" t="s">
        <v>1080</v>
      </c>
      <c r="M454" s="271" t="s">
        <v>9788</v>
      </c>
      <c r="N454" s="275" t="str">
        <f t="shared" ca="1" si="18"/>
        <v>0 tahun, 2 bulan, 17 hari</v>
      </c>
      <c r="O454" s="276">
        <f t="shared" ca="1" si="19"/>
        <v>78</v>
      </c>
    </row>
    <row r="455" spans="1:15" ht="40.799999999999997" x14ac:dyDescent="0.7">
      <c r="A455" s="265">
        <v>455</v>
      </c>
      <c r="B455" s="271" t="s">
        <v>13229</v>
      </c>
      <c r="C455" s="267">
        <v>46140</v>
      </c>
      <c r="D455" s="268" t="s">
        <v>39</v>
      </c>
      <c r="E455" s="299" t="s">
        <v>13493</v>
      </c>
      <c r="F455" s="271"/>
      <c r="G455" s="266" t="s">
        <v>5508</v>
      </c>
      <c r="H455" s="280" t="s">
        <v>5989</v>
      </c>
      <c r="I455" s="271" t="s">
        <v>12624</v>
      </c>
      <c r="J455" s="266"/>
      <c r="K455" s="265" t="s">
        <v>1308</v>
      </c>
      <c r="L455" s="271" t="s">
        <v>1080</v>
      </c>
      <c r="M455" s="271" t="s">
        <v>9788</v>
      </c>
      <c r="N455" s="275" t="str">
        <f t="shared" ca="1" si="18"/>
        <v>0 tahun, 2 bulan, 17 hari</v>
      </c>
      <c r="O455" s="276">
        <f t="shared" ca="1" si="19"/>
        <v>78</v>
      </c>
    </row>
    <row r="456" spans="1:15" ht="40.799999999999997" x14ac:dyDescent="0.7">
      <c r="A456" s="265">
        <v>456</v>
      </c>
      <c r="B456" s="271" t="s">
        <v>13230</v>
      </c>
      <c r="C456" s="267">
        <v>46140</v>
      </c>
      <c r="D456" s="268" t="s">
        <v>39</v>
      </c>
      <c r="E456" s="299" t="s">
        <v>13494</v>
      </c>
      <c r="F456" s="271"/>
      <c r="G456" s="266" t="s">
        <v>5508</v>
      </c>
      <c r="H456" s="280" t="s">
        <v>5989</v>
      </c>
      <c r="I456" s="271" t="s">
        <v>1088</v>
      </c>
      <c r="J456" s="266"/>
      <c r="K456" s="265" t="s">
        <v>1308</v>
      </c>
      <c r="L456" s="271" t="s">
        <v>1088</v>
      </c>
      <c r="M456" s="271" t="s">
        <v>1089</v>
      </c>
      <c r="N456" s="275" t="str">
        <f t="shared" ca="1" si="18"/>
        <v>0 tahun, 2 bulan, 17 hari</v>
      </c>
      <c r="O456" s="276">
        <f t="shared" ca="1" si="19"/>
        <v>78</v>
      </c>
    </row>
    <row r="457" spans="1:15" ht="61.2" x14ac:dyDescent="0.7">
      <c r="A457" s="265">
        <v>457</v>
      </c>
      <c r="B457" s="271" t="s">
        <v>13231</v>
      </c>
      <c r="C457" s="267">
        <v>46140</v>
      </c>
      <c r="D457" s="268" t="s">
        <v>39</v>
      </c>
      <c r="E457" s="299" t="s">
        <v>13495</v>
      </c>
      <c r="F457" s="271"/>
      <c r="G457" s="266" t="s">
        <v>5508</v>
      </c>
      <c r="H457" s="280" t="s">
        <v>5989</v>
      </c>
      <c r="I457" s="271" t="s">
        <v>9844</v>
      </c>
      <c r="J457" s="271"/>
      <c r="K457" s="265" t="s">
        <v>1308</v>
      </c>
      <c r="L457" s="271" t="s">
        <v>10720</v>
      </c>
      <c r="M457" s="271" t="s">
        <v>1071</v>
      </c>
      <c r="N457" s="275" t="str">
        <f t="shared" ca="1" si="18"/>
        <v>0 tahun, 2 bulan, 17 hari</v>
      </c>
      <c r="O457" s="276">
        <f t="shared" ca="1" si="19"/>
        <v>78</v>
      </c>
    </row>
    <row r="458" spans="1:15" ht="40.799999999999997" x14ac:dyDescent="0.7">
      <c r="A458" s="265">
        <v>458</v>
      </c>
      <c r="B458" s="271" t="s">
        <v>13232</v>
      </c>
      <c r="C458" s="267">
        <v>46141</v>
      </c>
      <c r="D458" s="268" t="s">
        <v>39</v>
      </c>
      <c r="E458" s="299" t="s">
        <v>13496</v>
      </c>
      <c r="F458" s="271"/>
      <c r="G458" s="266" t="s">
        <v>5508</v>
      </c>
      <c r="H458" s="280" t="s">
        <v>5990</v>
      </c>
      <c r="I458" s="271" t="s">
        <v>12624</v>
      </c>
      <c r="J458" s="266"/>
      <c r="K458" s="265" t="s">
        <v>1308</v>
      </c>
      <c r="L458" s="271" t="s">
        <v>10515</v>
      </c>
      <c r="M458" s="271" t="s">
        <v>10488</v>
      </c>
      <c r="N458" s="275" t="str">
        <f t="shared" ca="1" si="18"/>
        <v>0 tahun, 2 bulan, 16 hari</v>
      </c>
      <c r="O458" s="276">
        <f t="shared" ca="1" si="19"/>
        <v>77</v>
      </c>
    </row>
    <row r="459" spans="1:15" ht="40.799999999999997" x14ac:dyDescent="0.7">
      <c r="A459" s="265">
        <v>459</v>
      </c>
      <c r="B459" s="271" t="s">
        <v>13233</v>
      </c>
      <c r="C459" s="267">
        <v>46141</v>
      </c>
      <c r="D459" s="268" t="s">
        <v>39</v>
      </c>
      <c r="E459" s="299" t="s">
        <v>13497</v>
      </c>
      <c r="F459" s="271"/>
      <c r="G459" s="266" t="s">
        <v>5508</v>
      </c>
      <c r="H459" s="280" t="s">
        <v>5990</v>
      </c>
      <c r="I459" s="271" t="s">
        <v>12624</v>
      </c>
      <c r="J459" s="266"/>
      <c r="K459" s="265" t="s">
        <v>1308</v>
      </c>
      <c r="L459" s="271" t="s">
        <v>10515</v>
      </c>
      <c r="M459" s="271" t="s">
        <v>10488</v>
      </c>
      <c r="N459" s="275" t="str">
        <f t="shared" ca="1" si="18"/>
        <v>0 tahun, 2 bulan, 16 hari</v>
      </c>
      <c r="O459" s="276">
        <f t="shared" ca="1" si="19"/>
        <v>77</v>
      </c>
    </row>
    <row r="460" spans="1:15" ht="61.2" x14ac:dyDescent="0.7">
      <c r="A460" s="265">
        <v>460</v>
      </c>
      <c r="B460" s="271" t="s">
        <v>13234</v>
      </c>
      <c r="C460" s="267">
        <v>46141</v>
      </c>
      <c r="D460" s="268" t="s">
        <v>39</v>
      </c>
      <c r="E460" s="299" t="s">
        <v>13498</v>
      </c>
      <c r="F460" s="271"/>
      <c r="G460" s="266" t="s">
        <v>1079</v>
      </c>
      <c r="H460" s="280" t="s">
        <v>5999</v>
      </c>
      <c r="I460" s="271" t="s">
        <v>12618</v>
      </c>
      <c r="J460" s="266"/>
      <c r="K460" s="265" t="s">
        <v>1308</v>
      </c>
      <c r="L460" s="271" t="s">
        <v>1088</v>
      </c>
      <c r="M460" s="271" t="s">
        <v>1089</v>
      </c>
      <c r="N460" s="275" t="str">
        <f t="shared" ca="1" si="18"/>
        <v>0 tahun, 2 bulan, 16 hari</v>
      </c>
      <c r="O460" s="276">
        <f t="shared" ca="1" si="19"/>
        <v>77</v>
      </c>
    </row>
    <row r="461" spans="1:15" ht="40.799999999999997" x14ac:dyDescent="0.7">
      <c r="A461" s="265">
        <v>461</v>
      </c>
      <c r="B461" s="271" t="s">
        <v>13235</v>
      </c>
      <c r="C461" s="267">
        <v>46141</v>
      </c>
      <c r="D461" s="268" t="s">
        <v>39</v>
      </c>
      <c r="E461" s="299" t="s">
        <v>13499</v>
      </c>
      <c r="F461" s="271"/>
      <c r="G461" s="266" t="s">
        <v>5508</v>
      </c>
      <c r="H461" s="280" t="s">
        <v>8242</v>
      </c>
      <c r="I461" s="272" t="s">
        <v>12622</v>
      </c>
      <c r="J461" s="266"/>
      <c r="K461" s="265" t="s">
        <v>1308</v>
      </c>
      <c r="L461" s="271" t="s">
        <v>10661</v>
      </c>
      <c r="M461" s="271" t="s">
        <v>10891</v>
      </c>
      <c r="N461" s="275" t="str">
        <f t="shared" ca="1" si="18"/>
        <v>0 tahun, 2 bulan, 16 hari</v>
      </c>
      <c r="O461" s="276">
        <f t="shared" ca="1" si="19"/>
        <v>77</v>
      </c>
    </row>
    <row r="462" spans="1:15" ht="40.799999999999997" x14ac:dyDescent="0.7">
      <c r="A462" s="265">
        <v>462</v>
      </c>
      <c r="B462" s="271" t="s">
        <v>13236</v>
      </c>
      <c r="C462" s="267">
        <v>46141</v>
      </c>
      <c r="D462" s="268" t="s">
        <v>39</v>
      </c>
      <c r="E462" s="299" t="s">
        <v>13500</v>
      </c>
      <c r="F462" s="271"/>
      <c r="G462" s="266" t="s">
        <v>5508</v>
      </c>
      <c r="H462" s="280" t="s">
        <v>5989</v>
      </c>
      <c r="I462" s="271" t="s">
        <v>12624</v>
      </c>
      <c r="J462" s="271"/>
      <c r="K462" s="294" t="s">
        <v>1305</v>
      </c>
      <c r="L462" s="271" t="s">
        <v>1080</v>
      </c>
      <c r="M462" s="271" t="s">
        <v>9788</v>
      </c>
      <c r="N462" s="275" t="str">
        <f t="shared" ca="1" si="18"/>
        <v>0 tahun, 2 bulan, 16 hari</v>
      </c>
      <c r="O462" s="276">
        <f t="shared" ca="1" si="19"/>
        <v>77</v>
      </c>
    </row>
    <row r="463" spans="1:15" ht="61.2" x14ac:dyDescent="0.7">
      <c r="A463" s="265">
        <v>463</v>
      </c>
      <c r="B463" s="271" t="s">
        <v>13237</v>
      </c>
      <c r="C463" s="267">
        <v>46141</v>
      </c>
      <c r="D463" s="268" t="s">
        <v>9203</v>
      </c>
      <c r="E463" s="299" t="s">
        <v>13501</v>
      </c>
      <c r="F463" s="271"/>
      <c r="G463" s="266" t="s">
        <v>5985</v>
      </c>
      <c r="H463" s="280" t="s">
        <v>5985</v>
      </c>
      <c r="I463" s="271" t="s">
        <v>12611</v>
      </c>
      <c r="J463" s="266"/>
      <c r="K463" s="265" t="s">
        <v>1308</v>
      </c>
      <c r="L463" s="271" t="s">
        <v>1219</v>
      </c>
      <c r="M463" s="271" t="s">
        <v>13480</v>
      </c>
      <c r="N463" s="275" t="str">
        <f t="shared" ca="1" si="18"/>
        <v>0 tahun, 2 bulan, 16 hari</v>
      </c>
      <c r="O463" s="276">
        <f t="shared" ca="1" si="19"/>
        <v>77</v>
      </c>
    </row>
    <row r="464" spans="1:15" ht="61.2" x14ac:dyDescent="0.7">
      <c r="A464" s="265">
        <v>464</v>
      </c>
      <c r="B464" s="271" t="s">
        <v>13238</v>
      </c>
      <c r="C464" s="267">
        <v>46141</v>
      </c>
      <c r="D464" s="268" t="s">
        <v>39</v>
      </c>
      <c r="E464" s="299" t="s">
        <v>13502</v>
      </c>
      <c r="F464" s="271"/>
      <c r="G464" s="266" t="s">
        <v>5508</v>
      </c>
      <c r="H464" s="280" t="s">
        <v>5989</v>
      </c>
      <c r="I464" s="271" t="s">
        <v>9844</v>
      </c>
      <c r="J464" s="271"/>
      <c r="K464" s="265" t="s">
        <v>1308</v>
      </c>
      <c r="L464" s="271" t="s">
        <v>10720</v>
      </c>
      <c r="M464" s="271" t="s">
        <v>1071</v>
      </c>
      <c r="N464" s="275" t="str">
        <f t="shared" ca="1" si="18"/>
        <v>0 tahun, 2 bulan, 16 hari</v>
      </c>
      <c r="O464" s="276">
        <f t="shared" ca="1" si="19"/>
        <v>77</v>
      </c>
    </row>
    <row r="465" spans="1:15" ht="40.799999999999997" x14ac:dyDescent="0.7">
      <c r="A465" s="265">
        <v>465</v>
      </c>
      <c r="B465" s="271" t="s">
        <v>13239</v>
      </c>
      <c r="C465" s="267">
        <v>46141</v>
      </c>
      <c r="D465" s="268" t="s">
        <v>39</v>
      </c>
      <c r="E465" s="299" t="s">
        <v>13503</v>
      </c>
      <c r="F465" s="271"/>
      <c r="G465" s="266" t="s">
        <v>1079</v>
      </c>
      <c r="H465" s="280" t="s">
        <v>7756</v>
      </c>
      <c r="I465" s="271" t="s">
        <v>12618</v>
      </c>
      <c r="J465" s="266"/>
      <c r="K465" s="265" t="s">
        <v>1308</v>
      </c>
      <c r="L465" s="271" t="s">
        <v>1079</v>
      </c>
      <c r="M465" s="271" t="s">
        <v>2488</v>
      </c>
      <c r="N465" s="275" t="str">
        <f t="shared" ca="1" si="18"/>
        <v>0 tahun, 2 bulan, 16 hari</v>
      </c>
      <c r="O465" s="276">
        <f t="shared" ca="1" si="19"/>
        <v>77</v>
      </c>
    </row>
    <row r="466" spans="1:15" x14ac:dyDescent="0.7">
      <c r="A466" s="265">
        <v>466</v>
      </c>
      <c r="B466" s="271" t="s">
        <v>13240</v>
      </c>
      <c r="C466" s="267">
        <v>46142</v>
      </c>
      <c r="D466" s="268" t="s">
        <v>39</v>
      </c>
      <c r="E466" s="299" t="s">
        <v>13504</v>
      </c>
      <c r="F466" s="271"/>
      <c r="G466" s="266" t="s">
        <v>5985</v>
      </c>
      <c r="H466" s="280" t="s">
        <v>5985</v>
      </c>
      <c r="I466" s="271" t="s">
        <v>12631</v>
      </c>
      <c r="J466" s="266"/>
      <c r="K466" s="265" t="s">
        <v>1308</v>
      </c>
      <c r="L466" s="271" t="s">
        <v>1072</v>
      </c>
      <c r="M466" s="271" t="s">
        <v>1191</v>
      </c>
      <c r="N466" s="275" t="str">
        <f t="shared" ca="1" si="18"/>
        <v>0 tahun, 2 bulan, 15 hari</v>
      </c>
      <c r="O466" s="276">
        <f t="shared" ca="1" si="19"/>
        <v>76</v>
      </c>
    </row>
    <row r="467" spans="1:15" ht="61.2" x14ac:dyDescent="0.7">
      <c r="A467" s="265">
        <v>467</v>
      </c>
      <c r="B467" s="271" t="s">
        <v>13241</v>
      </c>
      <c r="C467" s="267">
        <v>46142</v>
      </c>
      <c r="D467" s="268" t="s">
        <v>39</v>
      </c>
      <c r="E467" s="299" t="s">
        <v>13506</v>
      </c>
      <c r="F467" s="271"/>
      <c r="G467" s="266" t="s">
        <v>5508</v>
      </c>
      <c r="H467" s="280" t="s">
        <v>5989</v>
      </c>
      <c r="I467" s="271" t="s">
        <v>9844</v>
      </c>
      <c r="J467" s="271"/>
      <c r="K467" s="265" t="s">
        <v>1308</v>
      </c>
      <c r="L467" s="271" t="s">
        <v>10720</v>
      </c>
      <c r="M467" s="271" t="s">
        <v>1071</v>
      </c>
      <c r="N467" s="275" t="str">
        <f t="shared" ca="1" si="18"/>
        <v>0 tahun, 2 bulan, 15 hari</v>
      </c>
      <c r="O467" s="276">
        <f t="shared" ca="1" si="19"/>
        <v>76</v>
      </c>
    </row>
    <row r="468" spans="1:15" ht="40.799999999999997" x14ac:dyDescent="0.7">
      <c r="A468" s="265">
        <v>468</v>
      </c>
      <c r="B468" s="271" t="s">
        <v>13242</v>
      </c>
      <c r="C468" s="267">
        <v>46142</v>
      </c>
      <c r="D468" s="268" t="s">
        <v>39</v>
      </c>
      <c r="E468" s="299" t="s">
        <v>13507</v>
      </c>
      <c r="F468" s="271"/>
      <c r="G468" s="266" t="s">
        <v>5508</v>
      </c>
      <c r="H468" s="280" t="s">
        <v>5989</v>
      </c>
      <c r="I468" s="271" t="s">
        <v>9844</v>
      </c>
      <c r="J468" s="271"/>
      <c r="K468" s="265" t="s">
        <v>1308</v>
      </c>
      <c r="L468" s="271" t="s">
        <v>10720</v>
      </c>
      <c r="M468" s="271" t="s">
        <v>1071</v>
      </c>
      <c r="N468" s="275" t="str">
        <f t="shared" ca="1" si="18"/>
        <v>0 tahun, 2 bulan, 15 hari</v>
      </c>
      <c r="O468" s="276">
        <f t="shared" ca="1" si="19"/>
        <v>76</v>
      </c>
    </row>
    <row r="469" spans="1:15" ht="40.799999999999997" x14ac:dyDescent="0.7">
      <c r="A469" s="265">
        <v>469</v>
      </c>
      <c r="B469" s="271" t="s">
        <v>13243</v>
      </c>
      <c r="C469" s="267">
        <v>46142</v>
      </c>
      <c r="D469" s="268" t="s">
        <v>39</v>
      </c>
      <c r="E469" s="299" t="s">
        <v>13508</v>
      </c>
      <c r="F469" s="271"/>
      <c r="G469" s="266" t="s">
        <v>5508</v>
      </c>
      <c r="H469" s="280" t="s">
        <v>5989</v>
      </c>
      <c r="I469" s="271" t="s">
        <v>9844</v>
      </c>
      <c r="J469" s="271"/>
      <c r="K469" s="265" t="s">
        <v>1308</v>
      </c>
      <c r="L469" s="271" t="s">
        <v>10720</v>
      </c>
      <c r="M469" s="271" t="s">
        <v>1071</v>
      </c>
      <c r="N469" s="275" t="str">
        <f t="shared" ref="N469:N532" ca="1" si="20">DATEDIF(C469,$Q$1,"Y")&amp;" tahun, "&amp;DATEDIF(C469,$Q$1,"YM")&amp;" bulan, "&amp;DATEDIF(C469,$Q$1,"MD")&amp;" hari"</f>
        <v>0 tahun, 2 bulan, 15 hari</v>
      </c>
      <c r="O469" s="276">
        <f t="shared" ref="O469:O532" ca="1" si="21">TODAY()-C469</f>
        <v>76</v>
      </c>
    </row>
    <row r="470" spans="1:15" ht="40.799999999999997" x14ac:dyDescent="0.7">
      <c r="A470" s="265">
        <v>470</v>
      </c>
      <c r="B470" s="271" t="s">
        <v>13244</v>
      </c>
      <c r="C470" s="267">
        <v>46146</v>
      </c>
      <c r="D470" s="268" t="s">
        <v>39</v>
      </c>
      <c r="E470" s="299" t="s">
        <v>13509</v>
      </c>
      <c r="F470" s="271"/>
      <c r="G470" s="266" t="s">
        <v>1079</v>
      </c>
      <c r="H470" s="280" t="s">
        <v>1079</v>
      </c>
      <c r="I470" s="282" t="s">
        <v>12613</v>
      </c>
      <c r="J470" s="266"/>
      <c r="K470" s="265" t="s">
        <v>1308</v>
      </c>
      <c r="L470" s="271" t="s">
        <v>1168</v>
      </c>
      <c r="M470" s="271" t="s">
        <v>4425</v>
      </c>
      <c r="N470" s="275" t="str">
        <f t="shared" ca="1" si="20"/>
        <v>0 tahun, 2 bulan, 11 hari</v>
      </c>
      <c r="O470" s="276">
        <f t="shared" ca="1" si="21"/>
        <v>72</v>
      </c>
    </row>
    <row r="471" spans="1:15" x14ac:dyDescent="0.7">
      <c r="A471" s="265">
        <v>471</v>
      </c>
      <c r="B471" s="280" t="s">
        <v>13245</v>
      </c>
      <c r="C471" s="267">
        <v>46146</v>
      </c>
      <c r="D471" s="268" t="s">
        <v>39</v>
      </c>
      <c r="E471" s="299" t="s">
        <v>13505</v>
      </c>
      <c r="F471" s="271"/>
      <c r="G471" s="266" t="s">
        <v>5508</v>
      </c>
      <c r="H471" s="280" t="s">
        <v>5989</v>
      </c>
      <c r="I471" s="271" t="s">
        <v>3188</v>
      </c>
      <c r="J471" s="266"/>
      <c r="K471" s="265" t="s">
        <v>1308</v>
      </c>
      <c r="L471" s="271" t="s">
        <v>1080</v>
      </c>
      <c r="M471" s="271" t="s">
        <v>9788</v>
      </c>
      <c r="N471" s="275" t="str">
        <f t="shared" ca="1" si="20"/>
        <v>0 tahun, 2 bulan, 11 hari</v>
      </c>
      <c r="O471" s="276">
        <f t="shared" ca="1" si="21"/>
        <v>72</v>
      </c>
    </row>
    <row r="472" spans="1:15" ht="40.799999999999997" x14ac:dyDescent="0.7">
      <c r="A472" s="265">
        <v>472</v>
      </c>
      <c r="B472" s="271" t="s">
        <v>13246</v>
      </c>
      <c r="C472" s="267">
        <v>46146</v>
      </c>
      <c r="D472" s="268" t="s">
        <v>7223</v>
      </c>
      <c r="E472" s="299" t="s">
        <v>13510</v>
      </c>
      <c r="F472" s="271"/>
      <c r="G472" s="266" t="s">
        <v>5508</v>
      </c>
      <c r="H472" s="280" t="s">
        <v>8242</v>
      </c>
      <c r="I472" s="272" t="s">
        <v>12622</v>
      </c>
      <c r="J472" s="266"/>
      <c r="K472" s="265" t="s">
        <v>1308</v>
      </c>
      <c r="L472" s="271" t="s">
        <v>10661</v>
      </c>
      <c r="M472" s="271" t="s">
        <v>10891</v>
      </c>
      <c r="N472" s="275" t="str">
        <f t="shared" ca="1" si="20"/>
        <v>0 tahun, 2 bulan, 11 hari</v>
      </c>
      <c r="O472" s="276">
        <f t="shared" ca="1" si="21"/>
        <v>72</v>
      </c>
    </row>
    <row r="473" spans="1:15" x14ac:dyDescent="0.7">
      <c r="A473" s="265">
        <v>473</v>
      </c>
      <c r="B473" s="271" t="s">
        <v>13247</v>
      </c>
      <c r="C473" s="267">
        <v>46146</v>
      </c>
      <c r="D473" s="268" t="s">
        <v>13511</v>
      </c>
      <c r="E473" s="299" t="s">
        <v>13512</v>
      </c>
      <c r="F473" s="271"/>
      <c r="G473" s="266" t="s">
        <v>5508</v>
      </c>
      <c r="H473" s="280" t="s">
        <v>5989</v>
      </c>
      <c r="I473" s="272" t="s">
        <v>12614</v>
      </c>
      <c r="J473" s="266"/>
      <c r="K473" s="265" t="s">
        <v>1308</v>
      </c>
      <c r="L473" s="271" t="s">
        <v>8319</v>
      </c>
      <c r="M473" s="271" t="s">
        <v>1268</v>
      </c>
      <c r="N473" s="275" t="str">
        <f t="shared" ca="1" si="20"/>
        <v>0 tahun, 2 bulan, 11 hari</v>
      </c>
      <c r="O473" s="276">
        <f t="shared" ca="1" si="21"/>
        <v>72</v>
      </c>
    </row>
    <row r="474" spans="1:15" ht="81.599999999999994" x14ac:dyDescent="0.7">
      <c r="A474" s="265">
        <v>474</v>
      </c>
      <c r="B474" s="271" t="s">
        <v>13248</v>
      </c>
      <c r="C474" s="267">
        <v>46146</v>
      </c>
      <c r="D474" s="268" t="s">
        <v>13412</v>
      </c>
      <c r="E474" s="299" t="s">
        <v>13612</v>
      </c>
      <c r="F474" s="271"/>
      <c r="G474" s="266" t="s">
        <v>5508</v>
      </c>
      <c r="H474" s="280" t="s">
        <v>5989</v>
      </c>
      <c r="I474" s="272" t="s">
        <v>12614</v>
      </c>
      <c r="J474" s="266"/>
      <c r="K474" s="265" t="s">
        <v>1308</v>
      </c>
      <c r="L474" s="271" t="s">
        <v>8319</v>
      </c>
      <c r="M474" s="271" t="s">
        <v>1268</v>
      </c>
      <c r="N474" s="275" t="str">
        <f t="shared" ca="1" si="20"/>
        <v>0 tahun, 2 bulan, 11 hari</v>
      </c>
      <c r="O474" s="276">
        <f t="shared" ca="1" si="21"/>
        <v>72</v>
      </c>
    </row>
    <row r="475" spans="1:15" ht="61.2" x14ac:dyDescent="0.7">
      <c r="A475" s="265">
        <v>475</v>
      </c>
      <c r="B475" s="271" t="s">
        <v>13249</v>
      </c>
      <c r="C475" s="267">
        <v>46146</v>
      </c>
      <c r="D475" s="268" t="s">
        <v>13361</v>
      </c>
      <c r="E475" s="299" t="s">
        <v>13513</v>
      </c>
      <c r="F475" s="271"/>
      <c r="G475" s="266" t="s">
        <v>5508</v>
      </c>
      <c r="H475" s="280" t="s">
        <v>5989</v>
      </c>
      <c r="I475" s="271" t="s">
        <v>3188</v>
      </c>
      <c r="J475" s="266"/>
      <c r="K475" s="265" t="s">
        <v>1308</v>
      </c>
      <c r="L475" s="271" t="s">
        <v>1170</v>
      </c>
      <c r="M475" s="271" t="s">
        <v>13462</v>
      </c>
      <c r="N475" s="275" t="str">
        <f t="shared" ca="1" si="20"/>
        <v>0 tahun, 2 bulan, 11 hari</v>
      </c>
      <c r="O475" s="276">
        <f t="shared" ca="1" si="21"/>
        <v>72</v>
      </c>
    </row>
    <row r="476" spans="1:15" ht="40.799999999999997" x14ac:dyDescent="0.7">
      <c r="A476" s="265">
        <v>476</v>
      </c>
      <c r="B476" s="271" t="s">
        <v>13250</v>
      </c>
      <c r="C476" s="267">
        <v>46146</v>
      </c>
      <c r="D476" s="268" t="s">
        <v>39</v>
      </c>
      <c r="E476" s="299" t="s">
        <v>13514</v>
      </c>
      <c r="F476" s="271"/>
      <c r="G476" s="266" t="s">
        <v>5508</v>
      </c>
      <c r="H476" s="280" t="s">
        <v>5990</v>
      </c>
      <c r="I476" s="271" t="s">
        <v>12624</v>
      </c>
      <c r="J476" s="266"/>
      <c r="K476" s="265" t="s">
        <v>1308</v>
      </c>
      <c r="L476" s="271" t="s">
        <v>11545</v>
      </c>
      <c r="M476" s="271" t="s">
        <v>13368</v>
      </c>
      <c r="N476" s="275" t="str">
        <f t="shared" ca="1" si="20"/>
        <v>0 tahun, 2 bulan, 11 hari</v>
      </c>
      <c r="O476" s="276">
        <f t="shared" ca="1" si="21"/>
        <v>72</v>
      </c>
    </row>
    <row r="477" spans="1:15" ht="40.799999999999997" x14ac:dyDescent="0.7">
      <c r="A477" s="265">
        <v>477</v>
      </c>
      <c r="B477" s="271" t="s">
        <v>13251</v>
      </c>
      <c r="C477" s="267">
        <v>46146</v>
      </c>
      <c r="D477" s="268" t="s">
        <v>39</v>
      </c>
      <c r="E477" s="299" t="s">
        <v>13515</v>
      </c>
      <c r="F477" s="271"/>
      <c r="G477" s="266" t="s">
        <v>5508</v>
      </c>
      <c r="H477" s="280" t="s">
        <v>5508</v>
      </c>
      <c r="I477" s="282" t="s">
        <v>12613</v>
      </c>
      <c r="J477" s="271"/>
      <c r="K477" s="294" t="s">
        <v>1305</v>
      </c>
      <c r="L477" s="271" t="s">
        <v>1080</v>
      </c>
      <c r="M477" s="271" t="s">
        <v>9788</v>
      </c>
      <c r="N477" s="275" t="str">
        <f t="shared" ca="1" si="20"/>
        <v>0 tahun, 2 bulan, 11 hari</v>
      </c>
      <c r="O477" s="276">
        <f t="shared" ca="1" si="21"/>
        <v>72</v>
      </c>
    </row>
    <row r="478" spans="1:15" ht="61.2" x14ac:dyDescent="0.7">
      <c r="A478" s="265">
        <v>478</v>
      </c>
      <c r="B478" s="271" t="s">
        <v>13252</v>
      </c>
      <c r="C478" s="267">
        <v>46146</v>
      </c>
      <c r="D478" s="268" t="s">
        <v>39</v>
      </c>
      <c r="E478" s="299" t="s">
        <v>13516</v>
      </c>
      <c r="F478" s="271"/>
      <c r="G478" s="266" t="s">
        <v>5508</v>
      </c>
      <c r="H478" s="280" t="s">
        <v>5989</v>
      </c>
      <c r="I478" s="271" t="s">
        <v>9844</v>
      </c>
      <c r="J478" s="271"/>
      <c r="K478" s="265" t="s">
        <v>1308</v>
      </c>
      <c r="L478" s="271" t="s">
        <v>10720</v>
      </c>
      <c r="M478" s="271" t="s">
        <v>1071</v>
      </c>
      <c r="N478" s="275" t="str">
        <f t="shared" ca="1" si="20"/>
        <v>0 tahun, 2 bulan, 11 hari</v>
      </c>
      <c r="O478" s="276">
        <f t="shared" ca="1" si="21"/>
        <v>72</v>
      </c>
    </row>
    <row r="479" spans="1:15" x14ac:dyDescent="0.7">
      <c r="A479" s="265">
        <v>479</v>
      </c>
      <c r="B479" s="271" t="s">
        <v>13253</v>
      </c>
      <c r="C479" s="267">
        <v>46146</v>
      </c>
      <c r="D479" s="268" t="s">
        <v>39</v>
      </c>
      <c r="E479" s="299" t="s">
        <v>13517</v>
      </c>
      <c r="F479" s="271"/>
      <c r="G479" s="266" t="s">
        <v>5985</v>
      </c>
      <c r="H479" s="280" t="s">
        <v>5985</v>
      </c>
      <c r="I479" s="271" t="s">
        <v>12631</v>
      </c>
      <c r="J479" s="266"/>
      <c r="K479" s="265" t="s">
        <v>1184</v>
      </c>
      <c r="L479" s="271" t="s">
        <v>1080</v>
      </c>
      <c r="M479" s="271" t="s">
        <v>9788</v>
      </c>
      <c r="N479" s="275" t="str">
        <f t="shared" ca="1" si="20"/>
        <v>0 tahun, 2 bulan, 11 hari</v>
      </c>
      <c r="O479" s="276">
        <f t="shared" ca="1" si="21"/>
        <v>72</v>
      </c>
    </row>
    <row r="480" spans="1:15" x14ac:dyDescent="0.7">
      <c r="A480" s="265">
        <v>480</v>
      </c>
      <c r="B480" s="271" t="s">
        <v>13254</v>
      </c>
      <c r="C480" s="267">
        <v>46146</v>
      </c>
      <c r="D480" s="268" t="s">
        <v>39</v>
      </c>
      <c r="E480" s="299" t="s">
        <v>13518</v>
      </c>
      <c r="F480" s="271"/>
      <c r="G480" s="266" t="s">
        <v>5985</v>
      </c>
      <c r="H480" s="280" t="s">
        <v>5985</v>
      </c>
      <c r="I480" s="271" t="s">
        <v>12631</v>
      </c>
      <c r="J480" s="266"/>
      <c r="K480" s="265" t="s">
        <v>1184</v>
      </c>
      <c r="L480" s="271" t="s">
        <v>1080</v>
      </c>
      <c r="M480" s="271" t="s">
        <v>9788</v>
      </c>
      <c r="N480" s="275" t="str">
        <f t="shared" ca="1" si="20"/>
        <v>0 tahun, 2 bulan, 11 hari</v>
      </c>
      <c r="O480" s="276">
        <f t="shared" ca="1" si="21"/>
        <v>72</v>
      </c>
    </row>
    <row r="481" spans="1:15" ht="61.2" x14ac:dyDescent="0.7">
      <c r="A481" s="265">
        <v>481</v>
      </c>
      <c r="B481" s="271" t="s">
        <v>13255</v>
      </c>
      <c r="C481" s="267">
        <v>46146</v>
      </c>
      <c r="D481" s="268" t="s">
        <v>39</v>
      </c>
      <c r="E481" s="299" t="s">
        <v>13519</v>
      </c>
      <c r="F481" s="271"/>
      <c r="G481" s="266" t="s">
        <v>5508</v>
      </c>
      <c r="H481" s="280" t="s">
        <v>5989</v>
      </c>
      <c r="I481" s="271" t="s">
        <v>9844</v>
      </c>
      <c r="J481" s="271"/>
      <c r="K481" s="265" t="s">
        <v>1308</v>
      </c>
      <c r="L481" s="271" t="s">
        <v>10720</v>
      </c>
      <c r="M481" s="271" t="s">
        <v>1071</v>
      </c>
      <c r="N481" s="275" t="str">
        <f t="shared" ca="1" si="20"/>
        <v>0 tahun, 2 bulan, 11 hari</v>
      </c>
      <c r="O481" s="276">
        <f t="shared" ca="1" si="21"/>
        <v>72</v>
      </c>
    </row>
    <row r="482" spans="1:15" ht="61.2" x14ac:dyDescent="0.7">
      <c r="A482" s="265">
        <v>482</v>
      </c>
      <c r="B482" s="271" t="s">
        <v>13256</v>
      </c>
      <c r="C482" s="267">
        <v>46147</v>
      </c>
      <c r="D482" s="268" t="s">
        <v>11747</v>
      </c>
      <c r="E482" s="299" t="s">
        <v>13520</v>
      </c>
      <c r="F482" s="271"/>
      <c r="G482" s="266" t="s">
        <v>5508</v>
      </c>
      <c r="H482" s="280" t="s">
        <v>5989</v>
      </c>
      <c r="I482" s="271" t="s">
        <v>3188</v>
      </c>
      <c r="J482" s="266"/>
      <c r="K482" s="265" t="s">
        <v>1308</v>
      </c>
      <c r="L482" s="271" t="s">
        <v>1170</v>
      </c>
      <c r="M482" s="271" t="s">
        <v>13462</v>
      </c>
      <c r="N482" s="275" t="str">
        <f t="shared" ca="1" si="20"/>
        <v>0 tahun, 2 bulan, 10 hari</v>
      </c>
      <c r="O482" s="276">
        <f t="shared" ca="1" si="21"/>
        <v>71</v>
      </c>
    </row>
    <row r="483" spans="1:15" ht="61.2" x14ac:dyDescent="0.7">
      <c r="A483" s="265">
        <v>483</v>
      </c>
      <c r="B483" s="271" t="s">
        <v>13257</v>
      </c>
      <c r="C483" s="267">
        <v>46147</v>
      </c>
      <c r="D483" s="268" t="s">
        <v>39</v>
      </c>
      <c r="E483" s="299" t="s">
        <v>13521</v>
      </c>
      <c r="F483" s="271"/>
      <c r="G483" s="266" t="s">
        <v>5508</v>
      </c>
      <c r="H483" s="280" t="s">
        <v>5989</v>
      </c>
      <c r="I483" s="271" t="s">
        <v>9844</v>
      </c>
      <c r="J483" s="271"/>
      <c r="K483" s="265" t="s">
        <v>1308</v>
      </c>
      <c r="L483" s="271" t="s">
        <v>10720</v>
      </c>
      <c r="M483" s="271" t="s">
        <v>1071</v>
      </c>
      <c r="N483" s="275" t="str">
        <f t="shared" ca="1" si="20"/>
        <v>0 tahun, 2 bulan, 10 hari</v>
      </c>
      <c r="O483" s="276">
        <f t="shared" ca="1" si="21"/>
        <v>71</v>
      </c>
    </row>
    <row r="484" spans="1:15" ht="61.2" x14ac:dyDescent="0.7">
      <c r="A484" s="265">
        <v>484</v>
      </c>
      <c r="B484" s="271" t="s">
        <v>13258</v>
      </c>
      <c r="C484" s="267">
        <v>46147</v>
      </c>
      <c r="D484" s="268" t="s">
        <v>12219</v>
      </c>
      <c r="E484" s="299" t="s">
        <v>13522</v>
      </c>
      <c r="F484" s="271"/>
      <c r="G484" s="266" t="s">
        <v>5985</v>
      </c>
      <c r="H484" s="280" t="s">
        <v>5985</v>
      </c>
      <c r="I484" s="271" t="s">
        <v>12611</v>
      </c>
      <c r="J484" s="266"/>
      <c r="K484" s="265" t="s">
        <v>1308</v>
      </c>
      <c r="L484" s="271" t="s">
        <v>1072</v>
      </c>
      <c r="M484" s="271" t="s">
        <v>1191</v>
      </c>
      <c r="N484" s="275" t="str">
        <f t="shared" ca="1" si="20"/>
        <v>0 tahun, 2 bulan, 10 hari</v>
      </c>
      <c r="O484" s="276">
        <f t="shared" ca="1" si="21"/>
        <v>71</v>
      </c>
    </row>
    <row r="485" spans="1:15" ht="40.799999999999997" x14ac:dyDescent="0.7">
      <c r="A485" s="265">
        <v>485</v>
      </c>
      <c r="B485" s="271" t="s">
        <v>13259</v>
      </c>
      <c r="C485" s="267">
        <v>46147</v>
      </c>
      <c r="D485" s="268" t="s">
        <v>39</v>
      </c>
      <c r="E485" s="299" t="s">
        <v>13523</v>
      </c>
      <c r="F485" s="271"/>
      <c r="G485" s="266" t="s">
        <v>1079</v>
      </c>
      <c r="H485" s="280" t="s">
        <v>3193</v>
      </c>
      <c r="I485" s="271" t="s">
        <v>12618</v>
      </c>
      <c r="J485" s="266"/>
      <c r="K485" s="265" t="s">
        <v>1305</v>
      </c>
      <c r="L485" s="271" t="s">
        <v>1079</v>
      </c>
      <c r="M485" s="271" t="s">
        <v>1172</v>
      </c>
      <c r="N485" s="275" t="str">
        <f t="shared" ca="1" si="20"/>
        <v>0 tahun, 2 bulan, 10 hari</v>
      </c>
      <c r="O485" s="276">
        <f t="shared" ca="1" si="21"/>
        <v>71</v>
      </c>
    </row>
    <row r="486" spans="1:15" ht="40.799999999999997" x14ac:dyDescent="0.7">
      <c r="A486" s="265">
        <v>486</v>
      </c>
      <c r="B486" s="271" t="s">
        <v>13260</v>
      </c>
      <c r="C486" s="267">
        <v>46148</v>
      </c>
      <c r="D486" s="268" t="s">
        <v>39</v>
      </c>
      <c r="E486" s="299" t="s">
        <v>13524</v>
      </c>
      <c r="F486" s="271"/>
      <c r="G486" s="266" t="s">
        <v>5508</v>
      </c>
      <c r="H486" s="280" t="s">
        <v>5989</v>
      </c>
      <c r="I486" s="271" t="s">
        <v>12624</v>
      </c>
      <c r="J486" s="266"/>
      <c r="K486" s="265" t="s">
        <v>1308</v>
      </c>
      <c r="L486" s="271" t="s">
        <v>1080</v>
      </c>
      <c r="M486" s="271" t="s">
        <v>9788</v>
      </c>
      <c r="N486" s="275" t="str">
        <f t="shared" ca="1" si="20"/>
        <v>0 tahun, 2 bulan, 9 hari</v>
      </c>
      <c r="O486" s="276">
        <f t="shared" ca="1" si="21"/>
        <v>70</v>
      </c>
    </row>
    <row r="487" spans="1:15" ht="61.2" x14ac:dyDescent="0.7">
      <c r="A487" s="265">
        <v>487</v>
      </c>
      <c r="B487" s="271" t="s">
        <v>13261</v>
      </c>
      <c r="C487" s="267">
        <v>46148</v>
      </c>
      <c r="D487" s="268" t="s">
        <v>13525</v>
      </c>
      <c r="E487" s="299" t="s">
        <v>13526</v>
      </c>
      <c r="F487" s="271"/>
      <c r="G487" s="266" t="s">
        <v>5508</v>
      </c>
      <c r="H487" s="280" t="s">
        <v>5989</v>
      </c>
      <c r="I487" s="272" t="s">
        <v>12614</v>
      </c>
      <c r="J487" s="266"/>
      <c r="K487" s="265" t="s">
        <v>1308</v>
      </c>
      <c r="L487" s="271" t="s">
        <v>10515</v>
      </c>
      <c r="M487" s="271" t="s">
        <v>10488</v>
      </c>
      <c r="N487" s="275" t="str">
        <f t="shared" ca="1" si="20"/>
        <v>0 tahun, 2 bulan, 9 hari</v>
      </c>
      <c r="O487" s="276">
        <f t="shared" ca="1" si="21"/>
        <v>70</v>
      </c>
    </row>
    <row r="488" spans="1:15" ht="40.799999999999997" x14ac:dyDescent="0.7">
      <c r="A488" s="265">
        <v>488</v>
      </c>
      <c r="B488" s="271" t="s">
        <v>13262</v>
      </c>
      <c r="C488" s="267">
        <v>46148</v>
      </c>
      <c r="D488" s="268" t="s">
        <v>39</v>
      </c>
      <c r="E488" s="299" t="s">
        <v>13527</v>
      </c>
      <c r="F488" s="271"/>
      <c r="G488" s="266" t="s">
        <v>5508</v>
      </c>
      <c r="H488" s="280" t="s">
        <v>5989</v>
      </c>
      <c r="I488" s="271" t="s">
        <v>12863</v>
      </c>
      <c r="J488" s="266"/>
      <c r="K488" s="265" t="s">
        <v>1308</v>
      </c>
      <c r="L488" s="271" t="s">
        <v>10300</v>
      </c>
      <c r="M488" s="271" t="s">
        <v>12911</v>
      </c>
      <c r="N488" s="275" t="str">
        <f t="shared" ca="1" si="20"/>
        <v>0 tahun, 2 bulan, 9 hari</v>
      </c>
      <c r="O488" s="276">
        <f t="shared" ca="1" si="21"/>
        <v>70</v>
      </c>
    </row>
    <row r="489" spans="1:15" ht="40.799999999999997" x14ac:dyDescent="0.7">
      <c r="A489" s="265">
        <v>489</v>
      </c>
      <c r="B489" s="271" t="s">
        <v>13263</v>
      </c>
      <c r="C489" s="267">
        <v>46148</v>
      </c>
      <c r="D489" s="268" t="s">
        <v>39</v>
      </c>
      <c r="E489" s="299" t="s">
        <v>13493</v>
      </c>
      <c r="F489" s="271"/>
      <c r="G489" s="266" t="s">
        <v>5508</v>
      </c>
      <c r="H489" s="280" t="s">
        <v>5989</v>
      </c>
      <c r="I489" s="271" t="s">
        <v>12624</v>
      </c>
      <c r="J489" s="271"/>
      <c r="K489" s="294" t="s">
        <v>1305</v>
      </c>
      <c r="L489" s="271" t="s">
        <v>1080</v>
      </c>
      <c r="M489" s="271" t="s">
        <v>9788</v>
      </c>
      <c r="N489" s="275" t="str">
        <f t="shared" ca="1" si="20"/>
        <v>0 tahun, 2 bulan, 9 hari</v>
      </c>
      <c r="O489" s="276">
        <f t="shared" ca="1" si="21"/>
        <v>70</v>
      </c>
    </row>
    <row r="490" spans="1:15" ht="61.2" x14ac:dyDescent="0.7">
      <c r="A490" s="265">
        <v>490</v>
      </c>
      <c r="B490" s="271" t="s">
        <v>13264</v>
      </c>
      <c r="C490" s="267">
        <v>46148</v>
      </c>
      <c r="D490" s="268" t="s">
        <v>39</v>
      </c>
      <c r="E490" s="299" t="s">
        <v>13528</v>
      </c>
      <c r="F490" s="271"/>
      <c r="G490" s="266" t="s">
        <v>5508</v>
      </c>
      <c r="H490" s="280" t="s">
        <v>5989</v>
      </c>
      <c r="I490" s="271" t="s">
        <v>9844</v>
      </c>
      <c r="J490" s="271"/>
      <c r="K490" s="265" t="s">
        <v>1308</v>
      </c>
      <c r="L490" s="271" t="s">
        <v>10720</v>
      </c>
      <c r="M490" s="271" t="s">
        <v>1071</v>
      </c>
      <c r="N490" s="275" t="str">
        <f t="shared" ca="1" si="20"/>
        <v>0 tahun, 2 bulan, 9 hari</v>
      </c>
      <c r="O490" s="276">
        <f t="shared" ca="1" si="21"/>
        <v>70</v>
      </c>
    </row>
    <row r="491" spans="1:15" ht="40.799999999999997" x14ac:dyDescent="0.7">
      <c r="A491" s="265">
        <v>491</v>
      </c>
      <c r="B491" s="271" t="s">
        <v>13265</v>
      </c>
      <c r="C491" s="267">
        <v>46148</v>
      </c>
      <c r="D491" s="268" t="s">
        <v>39</v>
      </c>
      <c r="E491" s="299" t="s">
        <v>13529</v>
      </c>
      <c r="F491" s="271"/>
      <c r="G491" s="266" t="s">
        <v>5508</v>
      </c>
      <c r="H491" s="280" t="s">
        <v>3191</v>
      </c>
      <c r="I491" s="271" t="s">
        <v>12624</v>
      </c>
      <c r="J491" s="266"/>
      <c r="K491" s="265" t="s">
        <v>1308</v>
      </c>
      <c r="L491" s="271" t="s">
        <v>11545</v>
      </c>
      <c r="M491" s="271" t="s">
        <v>11722</v>
      </c>
      <c r="N491" s="275" t="str">
        <f t="shared" ca="1" si="20"/>
        <v>0 tahun, 2 bulan, 9 hari</v>
      </c>
      <c r="O491" s="276">
        <f t="shared" ca="1" si="21"/>
        <v>70</v>
      </c>
    </row>
    <row r="492" spans="1:15" ht="40.799999999999997" x14ac:dyDescent="0.7">
      <c r="A492" s="265">
        <v>492</v>
      </c>
      <c r="B492" s="271" t="s">
        <v>13266</v>
      </c>
      <c r="C492" s="267">
        <v>46148</v>
      </c>
      <c r="D492" s="268" t="s">
        <v>13530</v>
      </c>
      <c r="E492" s="299" t="s">
        <v>13531</v>
      </c>
      <c r="F492" s="271"/>
      <c r="G492" s="266" t="s">
        <v>5508</v>
      </c>
      <c r="H492" s="280" t="s">
        <v>5989</v>
      </c>
      <c r="I492" s="272" t="s">
        <v>12614</v>
      </c>
      <c r="J492" s="266"/>
      <c r="K492" s="265" t="s">
        <v>1308</v>
      </c>
      <c r="L492" s="271" t="s">
        <v>10515</v>
      </c>
      <c r="M492" s="271" t="s">
        <v>10488</v>
      </c>
      <c r="N492" s="275" t="str">
        <f t="shared" ca="1" si="20"/>
        <v>0 tahun, 2 bulan, 9 hari</v>
      </c>
      <c r="O492" s="276">
        <f t="shared" ca="1" si="21"/>
        <v>70</v>
      </c>
    </row>
    <row r="493" spans="1:15" ht="61.2" x14ac:dyDescent="0.7">
      <c r="A493" s="265">
        <v>493</v>
      </c>
      <c r="B493" s="271" t="s">
        <v>13267</v>
      </c>
      <c r="C493" s="267">
        <v>46148</v>
      </c>
      <c r="D493" s="268" t="s">
        <v>39</v>
      </c>
      <c r="E493" s="299" t="s">
        <v>13532</v>
      </c>
      <c r="F493" s="271"/>
      <c r="G493" s="266" t="s">
        <v>5508</v>
      </c>
      <c r="H493" s="280" t="s">
        <v>5990</v>
      </c>
      <c r="I493" s="271" t="s">
        <v>12623</v>
      </c>
      <c r="J493" s="266"/>
      <c r="K493" s="265" t="s">
        <v>1308</v>
      </c>
      <c r="L493" s="271" t="s">
        <v>10515</v>
      </c>
      <c r="M493" s="271" t="s">
        <v>10488</v>
      </c>
      <c r="N493" s="275" t="str">
        <f t="shared" ca="1" si="20"/>
        <v>0 tahun, 2 bulan, 9 hari</v>
      </c>
      <c r="O493" s="276">
        <f t="shared" ca="1" si="21"/>
        <v>70</v>
      </c>
    </row>
    <row r="494" spans="1:15" x14ac:dyDescent="0.7">
      <c r="A494" s="265">
        <v>494</v>
      </c>
      <c r="B494" s="271" t="s">
        <v>13268</v>
      </c>
      <c r="C494" s="267">
        <v>46149</v>
      </c>
      <c r="D494" s="268" t="s">
        <v>39</v>
      </c>
      <c r="E494" s="299" t="s">
        <v>13533</v>
      </c>
      <c r="F494" s="271"/>
      <c r="G494" s="266" t="s">
        <v>5508</v>
      </c>
      <c r="H494" s="280" t="s">
        <v>3191</v>
      </c>
      <c r="I494" s="271" t="s">
        <v>12863</v>
      </c>
      <c r="J494" s="266"/>
      <c r="K494" s="265" t="s">
        <v>1308</v>
      </c>
      <c r="L494" s="271" t="s">
        <v>11545</v>
      </c>
      <c r="M494" s="271" t="s">
        <v>11722</v>
      </c>
      <c r="N494" s="275" t="str">
        <f t="shared" ca="1" si="20"/>
        <v>0 tahun, 2 bulan, 8 hari</v>
      </c>
      <c r="O494" s="276">
        <f t="shared" ca="1" si="21"/>
        <v>69</v>
      </c>
    </row>
    <row r="495" spans="1:15" ht="61.2" x14ac:dyDescent="0.7">
      <c r="A495" s="265">
        <v>495</v>
      </c>
      <c r="B495" s="271" t="s">
        <v>13269</v>
      </c>
      <c r="C495" s="267">
        <v>46149</v>
      </c>
      <c r="D495" s="268" t="s">
        <v>39</v>
      </c>
      <c r="E495" s="299" t="s">
        <v>13534</v>
      </c>
      <c r="F495" s="271"/>
      <c r="G495" s="266" t="s">
        <v>5508</v>
      </c>
      <c r="H495" s="280" t="s">
        <v>5989</v>
      </c>
      <c r="I495" s="271" t="s">
        <v>9844</v>
      </c>
      <c r="J495" s="271"/>
      <c r="K495" s="265" t="s">
        <v>1308</v>
      </c>
      <c r="L495" s="271" t="s">
        <v>10720</v>
      </c>
      <c r="M495" s="271" t="s">
        <v>1071</v>
      </c>
      <c r="N495" s="275" t="str">
        <f t="shared" ca="1" si="20"/>
        <v>0 tahun, 2 bulan, 8 hari</v>
      </c>
      <c r="O495" s="276">
        <f t="shared" ca="1" si="21"/>
        <v>69</v>
      </c>
    </row>
    <row r="496" spans="1:15" ht="40.799999999999997" x14ac:dyDescent="0.7">
      <c r="A496" s="265">
        <v>496</v>
      </c>
      <c r="B496" s="271" t="s">
        <v>13270</v>
      </c>
      <c r="C496" s="267">
        <v>46150</v>
      </c>
      <c r="D496" s="268" t="s">
        <v>39</v>
      </c>
      <c r="E496" s="299" t="s">
        <v>13535</v>
      </c>
      <c r="F496" s="271"/>
      <c r="G496" s="266" t="s">
        <v>5508</v>
      </c>
      <c r="H496" s="280" t="s">
        <v>5989</v>
      </c>
      <c r="I496" s="271" t="s">
        <v>12624</v>
      </c>
      <c r="J496" s="266"/>
      <c r="K496" s="265" t="s">
        <v>1308</v>
      </c>
      <c r="L496" s="271" t="s">
        <v>11545</v>
      </c>
      <c r="M496" s="271" t="s">
        <v>13368</v>
      </c>
      <c r="N496" s="275" t="str">
        <f t="shared" ca="1" si="20"/>
        <v>0 tahun, 2 bulan, 7 hari</v>
      </c>
      <c r="O496" s="276">
        <f t="shared" ca="1" si="21"/>
        <v>68</v>
      </c>
    </row>
    <row r="497" spans="1:15" ht="61.2" x14ac:dyDescent="0.7">
      <c r="A497" s="265">
        <v>497</v>
      </c>
      <c r="B497" s="271" t="s">
        <v>13271</v>
      </c>
      <c r="C497" s="267">
        <v>46150</v>
      </c>
      <c r="D497" s="268" t="s">
        <v>39</v>
      </c>
      <c r="E497" s="299" t="s">
        <v>13536</v>
      </c>
      <c r="F497" s="271"/>
      <c r="G497" s="266" t="s">
        <v>5508</v>
      </c>
      <c r="H497" s="280" t="s">
        <v>5989</v>
      </c>
      <c r="I497" s="271" t="s">
        <v>9844</v>
      </c>
      <c r="J497" s="271"/>
      <c r="K497" s="265" t="s">
        <v>1308</v>
      </c>
      <c r="L497" s="271" t="s">
        <v>10720</v>
      </c>
      <c r="M497" s="271" t="s">
        <v>1071</v>
      </c>
      <c r="N497" s="275" t="str">
        <f t="shared" ca="1" si="20"/>
        <v>0 tahun, 2 bulan, 7 hari</v>
      </c>
      <c r="O497" s="276">
        <f t="shared" ca="1" si="21"/>
        <v>68</v>
      </c>
    </row>
    <row r="498" spans="1:15" ht="61.2" x14ac:dyDescent="0.7">
      <c r="A498" s="265">
        <v>498</v>
      </c>
      <c r="B498" s="271" t="s">
        <v>13272</v>
      </c>
      <c r="C498" s="267">
        <v>46150</v>
      </c>
      <c r="D498" s="268" t="s">
        <v>39</v>
      </c>
      <c r="E498" s="299" t="s">
        <v>13536</v>
      </c>
      <c r="F498" s="271"/>
      <c r="G498" s="266" t="s">
        <v>5508</v>
      </c>
      <c r="H498" s="280" t="s">
        <v>5989</v>
      </c>
      <c r="I498" s="271" t="s">
        <v>9844</v>
      </c>
      <c r="J498" s="271"/>
      <c r="K498" s="265" t="s">
        <v>1308</v>
      </c>
      <c r="L498" s="271" t="s">
        <v>10720</v>
      </c>
      <c r="M498" s="271" t="s">
        <v>1071</v>
      </c>
      <c r="N498" s="275" t="str">
        <f t="shared" ca="1" si="20"/>
        <v>0 tahun, 2 bulan, 7 hari</v>
      </c>
      <c r="O498" s="276">
        <f t="shared" ca="1" si="21"/>
        <v>68</v>
      </c>
    </row>
    <row r="499" spans="1:15" ht="61.2" x14ac:dyDescent="0.7">
      <c r="A499" s="265">
        <v>499</v>
      </c>
      <c r="B499" s="271" t="s">
        <v>13273</v>
      </c>
      <c r="C499" s="267">
        <v>46153</v>
      </c>
      <c r="D499" s="268" t="s">
        <v>13537</v>
      </c>
      <c r="E499" s="299" t="s">
        <v>13538</v>
      </c>
      <c r="F499" s="271"/>
      <c r="G499" s="266" t="s">
        <v>5985</v>
      </c>
      <c r="H499" s="280" t="s">
        <v>5985</v>
      </c>
      <c r="I499" s="271" t="s">
        <v>12611</v>
      </c>
      <c r="J499" s="266"/>
      <c r="K499" s="265" t="s">
        <v>1308</v>
      </c>
      <c r="L499" s="271" t="s">
        <v>13539</v>
      </c>
      <c r="M499" s="271" t="s">
        <v>13480</v>
      </c>
      <c r="N499" s="275" t="str">
        <f t="shared" ca="1" si="20"/>
        <v>0 tahun, 2 bulan, 4 hari</v>
      </c>
      <c r="O499" s="276">
        <f t="shared" ca="1" si="21"/>
        <v>65</v>
      </c>
    </row>
    <row r="500" spans="1:15" x14ac:dyDescent="0.7">
      <c r="A500" s="265">
        <v>500</v>
      </c>
      <c r="B500" s="271" t="s">
        <v>13274</v>
      </c>
      <c r="C500" s="267">
        <v>46153</v>
      </c>
      <c r="D500" s="268" t="s">
        <v>39</v>
      </c>
      <c r="E500" s="299" t="s">
        <v>13540</v>
      </c>
      <c r="F500" s="271"/>
      <c r="G500" s="266" t="s">
        <v>5508</v>
      </c>
      <c r="H500" s="280" t="s">
        <v>5508</v>
      </c>
      <c r="I500" s="282" t="s">
        <v>12613</v>
      </c>
      <c r="J500" s="266"/>
      <c r="K500" s="265" t="s">
        <v>1308</v>
      </c>
      <c r="L500" s="271" t="s">
        <v>10300</v>
      </c>
      <c r="M500" s="271" t="s">
        <v>12911</v>
      </c>
      <c r="N500" s="275" t="str">
        <f t="shared" ca="1" si="20"/>
        <v>0 tahun, 2 bulan, 4 hari</v>
      </c>
      <c r="O500" s="276">
        <f t="shared" ca="1" si="21"/>
        <v>65</v>
      </c>
    </row>
    <row r="501" spans="1:15" ht="61.2" x14ac:dyDescent="0.7">
      <c r="A501" s="265">
        <v>501</v>
      </c>
      <c r="B501" s="271" t="s">
        <v>13275</v>
      </c>
      <c r="C501" s="267">
        <v>46153</v>
      </c>
      <c r="D501" s="268" t="s">
        <v>39</v>
      </c>
      <c r="E501" s="299" t="s">
        <v>13541</v>
      </c>
      <c r="F501" s="271"/>
      <c r="G501" s="266" t="s">
        <v>5508</v>
      </c>
      <c r="H501" s="280" t="s">
        <v>5989</v>
      </c>
      <c r="I501" s="271" t="s">
        <v>9844</v>
      </c>
      <c r="J501" s="271"/>
      <c r="K501" s="265" t="s">
        <v>1308</v>
      </c>
      <c r="L501" s="271" t="s">
        <v>10720</v>
      </c>
      <c r="M501" s="271" t="s">
        <v>1071</v>
      </c>
      <c r="N501" s="275" t="str">
        <f t="shared" ca="1" si="20"/>
        <v>0 tahun, 2 bulan, 4 hari</v>
      </c>
      <c r="O501" s="276">
        <f t="shared" ca="1" si="21"/>
        <v>65</v>
      </c>
    </row>
    <row r="502" spans="1:15" x14ac:dyDescent="0.7">
      <c r="A502" s="265">
        <v>502</v>
      </c>
      <c r="B502" s="271" t="s">
        <v>13276</v>
      </c>
      <c r="C502" s="267">
        <v>46153</v>
      </c>
      <c r="D502" s="268" t="s">
        <v>39</v>
      </c>
      <c r="E502" s="299" t="s">
        <v>13542</v>
      </c>
      <c r="F502" s="271"/>
      <c r="G502" s="266" t="s">
        <v>5508</v>
      </c>
      <c r="H502" s="280" t="s">
        <v>5989</v>
      </c>
      <c r="I502" s="271" t="s">
        <v>9844</v>
      </c>
      <c r="J502" s="271"/>
      <c r="K502" s="265" t="s">
        <v>1305</v>
      </c>
      <c r="L502" s="271" t="s">
        <v>10720</v>
      </c>
      <c r="M502" s="271" t="s">
        <v>1071</v>
      </c>
      <c r="N502" s="275" t="str">
        <f t="shared" ca="1" si="20"/>
        <v>0 tahun, 2 bulan, 4 hari</v>
      </c>
      <c r="O502" s="276">
        <f t="shared" ca="1" si="21"/>
        <v>65</v>
      </c>
    </row>
    <row r="503" spans="1:15" ht="61.2" x14ac:dyDescent="0.7">
      <c r="A503" s="265">
        <v>503</v>
      </c>
      <c r="B503" s="271" t="s">
        <v>13277</v>
      </c>
      <c r="C503" s="267">
        <v>46153</v>
      </c>
      <c r="D503" s="268" t="s">
        <v>13543</v>
      </c>
      <c r="E503" s="299" t="s">
        <v>13544</v>
      </c>
      <c r="F503" s="271"/>
      <c r="G503" s="266" t="s">
        <v>5508</v>
      </c>
      <c r="H503" s="280" t="s">
        <v>5989</v>
      </c>
      <c r="I503" s="271" t="s">
        <v>3188</v>
      </c>
      <c r="J503" s="266"/>
      <c r="K503" s="265" t="s">
        <v>1308</v>
      </c>
      <c r="L503" s="271" t="s">
        <v>8319</v>
      </c>
      <c r="M503" s="271" t="s">
        <v>1268</v>
      </c>
      <c r="N503" s="275" t="str">
        <f t="shared" ca="1" si="20"/>
        <v>0 tahun, 2 bulan, 4 hari</v>
      </c>
      <c r="O503" s="276">
        <f t="shared" ca="1" si="21"/>
        <v>65</v>
      </c>
    </row>
    <row r="504" spans="1:15" ht="40.799999999999997" x14ac:dyDescent="0.7">
      <c r="A504" s="265">
        <v>504</v>
      </c>
      <c r="B504" s="271" t="s">
        <v>13278</v>
      </c>
      <c r="C504" s="267">
        <v>46154</v>
      </c>
      <c r="D504" s="268" t="s">
        <v>39</v>
      </c>
      <c r="E504" s="299" t="s">
        <v>13545</v>
      </c>
      <c r="F504" s="271"/>
      <c r="G504" s="266" t="s">
        <v>5508</v>
      </c>
      <c r="H504" s="280" t="s">
        <v>5989</v>
      </c>
      <c r="I504" s="271" t="s">
        <v>12624</v>
      </c>
      <c r="J504" s="266"/>
      <c r="K504" s="265" t="s">
        <v>1308</v>
      </c>
      <c r="L504" s="271" t="s">
        <v>10720</v>
      </c>
      <c r="M504" s="271" t="s">
        <v>1071</v>
      </c>
      <c r="N504" s="275" t="str">
        <f t="shared" ca="1" si="20"/>
        <v>0 tahun, 2 bulan, 3 hari</v>
      </c>
      <c r="O504" s="276">
        <f t="shared" ca="1" si="21"/>
        <v>64</v>
      </c>
    </row>
    <row r="505" spans="1:15" ht="40.799999999999997" x14ac:dyDescent="0.7">
      <c r="A505" s="265">
        <v>505</v>
      </c>
      <c r="B505" s="271" t="s">
        <v>13279</v>
      </c>
      <c r="C505" s="267">
        <v>46154</v>
      </c>
      <c r="D505" s="268" t="s">
        <v>39</v>
      </c>
      <c r="E505" s="299" t="s">
        <v>13546</v>
      </c>
      <c r="F505" s="271"/>
      <c r="G505" s="266" t="s">
        <v>5508</v>
      </c>
      <c r="H505" s="280" t="s">
        <v>7640</v>
      </c>
      <c r="I505" s="271" t="s">
        <v>12623</v>
      </c>
      <c r="J505" s="266"/>
      <c r="K505" s="265" t="s">
        <v>1308</v>
      </c>
      <c r="L505" s="271" t="s">
        <v>7859</v>
      </c>
      <c r="M505" s="271" t="s">
        <v>7484</v>
      </c>
      <c r="N505" s="275" t="str">
        <f t="shared" ca="1" si="20"/>
        <v>0 tahun, 2 bulan, 3 hari</v>
      </c>
      <c r="O505" s="276">
        <f t="shared" ca="1" si="21"/>
        <v>64</v>
      </c>
    </row>
    <row r="506" spans="1:15" ht="61.2" x14ac:dyDescent="0.7">
      <c r="A506" s="265">
        <v>506</v>
      </c>
      <c r="B506" s="271" t="s">
        <v>13280</v>
      </c>
      <c r="C506" s="267">
        <v>46154</v>
      </c>
      <c r="D506" s="268" t="s">
        <v>39</v>
      </c>
      <c r="E506" s="299" t="s">
        <v>13547</v>
      </c>
      <c r="F506" s="271"/>
      <c r="G506" s="266" t="s">
        <v>5508</v>
      </c>
      <c r="H506" s="280" t="s">
        <v>5989</v>
      </c>
      <c r="I506" s="271" t="s">
        <v>9844</v>
      </c>
      <c r="J506" s="271"/>
      <c r="K506" s="265" t="s">
        <v>1308</v>
      </c>
      <c r="L506" s="271" t="s">
        <v>10720</v>
      </c>
      <c r="M506" s="271" t="s">
        <v>1071</v>
      </c>
      <c r="N506" s="275" t="str">
        <f t="shared" ca="1" si="20"/>
        <v>0 tahun, 2 bulan, 3 hari</v>
      </c>
      <c r="O506" s="276">
        <f t="shared" ca="1" si="21"/>
        <v>64</v>
      </c>
    </row>
    <row r="507" spans="1:15" ht="61.2" x14ac:dyDescent="0.7">
      <c r="A507" s="265">
        <v>507</v>
      </c>
      <c r="B507" s="271" t="s">
        <v>13281</v>
      </c>
      <c r="C507" s="267">
        <v>46155</v>
      </c>
      <c r="D507" s="268" t="s">
        <v>39</v>
      </c>
      <c r="E507" s="299" t="s">
        <v>13548</v>
      </c>
      <c r="F507" s="271"/>
      <c r="G507" s="266" t="s">
        <v>5508</v>
      </c>
      <c r="H507" s="280" t="s">
        <v>5989</v>
      </c>
      <c r="I507" s="271" t="s">
        <v>12631</v>
      </c>
      <c r="J507" s="271"/>
      <c r="K507" s="265" t="s">
        <v>1184</v>
      </c>
      <c r="L507" s="271" t="s">
        <v>1080</v>
      </c>
      <c r="M507" s="271" t="s">
        <v>9788</v>
      </c>
      <c r="N507" s="275" t="str">
        <f t="shared" ca="1" si="20"/>
        <v>0 tahun, 2 bulan, 2 hari</v>
      </c>
      <c r="O507" s="276">
        <f t="shared" ca="1" si="21"/>
        <v>63</v>
      </c>
    </row>
    <row r="508" spans="1:15" x14ac:dyDescent="0.7">
      <c r="A508" s="265">
        <v>508</v>
      </c>
      <c r="B508" s="271" t="s">
        <v>13282</v>
      </c>
      <c r="C508" s="267">
        <v>46155</v>
      </c>
      <c r="D508" s="268" t="s">
        <v>39</v>
      </c>
      <c r="E508" s="299" t="s">
        <v>13549</v>
      </c>
      <c r="F508" s="271"/>
      <c r="G508" s="266" t="s">
        <v>5508</v>
      </c>
      <c r="H508" s="280" t="s">
        <v>5990</v>
      </c>
      <c r="I508" s="271" t="s">
        <v>12624</v>
      </c>
      <c r="J508" s="266"/>
      <c r="K508" s="265" t="s">
        <v>1308</v>
      </c>
      <c r="L508" s="271" t="s">
        <v>11545</v>
      </c>
      <c r="M508" s="271" t="s">
        <v>13368</v>
      </c>
      <c r="N508" s="275" t="str">
        <f t="shared" ca="1" si="20"/>
        <v>0 tahun, 2 bulan, 2 hari</v>
      </c>
      <c r="O508" s="276">
        <f t="shared" ca="1" si="21"/>
        <v>63</v>
      </c>
    </row>
    <row r="509" spans="1:15" ht="40.799999999999997" x14ac:dyDescent="0.7">
      <c r="A509" s="265">
        <v>509</v>
      </c>
      <c r="B509" s="271" t="s">
        <v>13283</v>
      </c>
      <c r="C509" s="267">
        <v>46155</v>
      </c>
      <c r="D509" s="268" t="s">
        <v>39</v>
      </c>
      <c r="E509" s="299" t="s">
        <v>13550</v>
      </c>
      <c r="F509" s="271"/>
      <c r="G509" s="266" t="s">
        <v>1079</v>
      </c>
      <c r="H509" s="280" t="s">
        <v>5999</v>
      </c>
      <c r="I509" s="272" t="s">
        <v>12614</v>
      </c>
      <c r="J509" s="266"/>
      <c r="K509" s="265" t="s">
        <v>1308</v>
      </c>
      <c r="L509" s="271" t="s">
        <v>1168</v>
      </c>
      <c r="M509" s="271" t="s">
        <v>4425</v>
      </c>
      <c r="N509" s="275" t="str">
        <f t="shared" ca="1" si="20"/>
        <v>0 tahun, 2 bulan, 2 hari</v>
      </c>
      <c r="O509" s="276">
        <f t="shared" ca="1" si="21"/>
        <v>63</v>
      </c>
    </row>
    <row r="510" spans="1:15" ht="61.2" x14ac:dyDescent="0.7">
      <c r="A510" s="265">
        <v>510</v>
      </c>
      <c r="B510" s="271" t="s">
        <v>13284</v>
      </c>
      <c r="C510" s="267">
        <v>46155</v>
      </c>
      <c r="D510" s="268" t="s">
        <v>9</v>
      </c>
      <c r="E510" s="299" t="s">
        <v>13551</v>
      </c>
      <c r="F510" s="271"/>
      <c r="G510" s="266" t="s">
        <v>5508</v>
      </c>
      <c r="H510" s="280" t="s">
        <v>3191</v>
      </c>
      <c r="I510" s="271" t="s">
        <v>12624</v>
      </c>
      <c r="J510" s="266"/>
      <c r="K510" s="265" t="s">
        <v>1308</v>
      </c>
      <c r="L510" s="271" t="s">
        <v>11545</v>
      </c>
      <c r="M510" s="271" t="s">
        <v>11722</v>
      </c>
      <c r="N510" s="275" t="str">
        <f t="shared" ca="1" si="20"/>
        <v>0 tahun, 2 bulan, 2 hari</v>
      </c>
      <c r="O510" s="276">
        <f t="shared" ca="1" si="21"/>
        <v>63</v>
      </c>
    </row>
    <row r="511" spans="1:15" ht="40.799999999999997" x14ac:dyDescent="0.7">
      <c r="A511" s="265">
        <v>511</v>
      </c>
      <c r="B511" s="271" t="s">
        <v>13285</v>
      </c>
      <c r="C511" s="267">
        <v>46155</v>
      </c>
      <c r="D511" s="268" t="s">
        <v>39</v>
      </c>
      <c r="E511" s="299" t="s">
        <v>13552</v>
      </c>
      <c r="F511" s="271"/>
      <c r="G511" s="266" t="s">
        <v>5508</v>
      </c>
      <c r="H511" s="280" t="s">
        <v>5989</v>
      </c>
      <c r="I511" s="271" t="s">
        <v>9844</v>
      </c>
      <c r="J511" s="271"/>
      <c r="K511" s="265" t="s">
        <v>1308</v>
      </c>
      <c r="L511" s="271" t="s">
        <v>10720</v>
      </c>
      <c r="M511" s="271" t="s">
        <v>1071</v>
      </c>
      <c r="N511" s="275" t="str">
        <f t="shared" ca="1" si="20"/>
        <v>0 tahun, 2 bulan, 2 hari</v>
      </c>
      <c r="O511" s="276">
        <f t="shared" ca="1" si="21"/>
        <v>63</v>
      </c>
    </row>
    <row r="512" spans="1:15" ht="61.2" x14ac:dyDescent="0.7">
      <c r="A512" s="265">
        <v>512</v>
      </c>
      <c r="B512" s="271" t="s">
        <v>13286</v>
      </c>
      <c r="C512" s="267">
        <v>46155</v>
      </c>
      <c r="D512" s="268" t="s">
        <v>39</v>
      </c>
      <c r="E512" s="299" t="s">
        <v>13553</v>
      </c>
      <c r="F512" s="271"/>
      <c r="G512" s="266" t="s">
        <v>5508</v>
      </c>
      <c r="H512" s="280" t="s">
        <v>5989</v>
      </c>
      <c r="I512" s="271" t="s">
        <v>9844</v>
      </c>
      <c r="J512" s="271"/>
      <c r="K512" s="265" t="s">
        <v>1308</v>
      </c>
      <c r="L512" s="271" t="s">
        <v>10720</v>
      </c>
      <c r="M512" s="271" t="s">
        <v>1071</v>
      </c>
      <c r="N512" s="275" t="str">
        <f t="shared" ca="1" si="20"/>
        <v>0 tahun, 2 bulan, 2 hari</v>
      </c>
      <c r="O512" s="276">
        <f t="shared" ca="1" si="21"/>
        <v>63</v>
      </c>
    </row>
    <row r="513" spans="1:15" ht="61.2" x14ac:dyDescent="0.7">
      <c r="A513" s="265">
        <v>513</v>
      </c>
      <c r="B513" s="271" t="s">
        <v>13287</v>
      </c>
      <c r="C513" s="267">
        <v>46155</v>
      </c>
      <c r="D513" s="268" t="s">
        <v>39</v>
      </c>
      <c r="E513" s="299" t="s">
        <v>13554</v>
      </c>
      <c r="F513" s="271"/>
      <c r="G513" s="266" t="s">
        <v>5508</v>
      </c>
      <c r="H513" s="280" t="s">
        <v>5990</v>
      </c>
      <c r="I513" s="271" t="s">
        <v>12623</v>
      </c>
      <c r="J513" s="266"/>
      <c r="K513" s="265" t="s">
        <v>1308</v>
      </c>
      <c r="L513" s="271" t="s">
        <v>11545</v>
      </c>
      <c r="M513" s="271" t="s">
        <v>10488</v>
      </c>
      <c r="N513" s="275" t="str">
        <f t="shared" ca="1" si="20"/>
        <v>0 tahun, 2 bulan, 2 hari</v>
      </c>
      <c r="O513" s="276">
        <f t="shared" ca="1" si="21"/>
        <v>63</v>
      </c>
    </row>
    <row r="514" spans="1:15" ht="40.799999999999997" x14ac:dyDescent="0.7">
      <c r="A514" s="265">
        <v>514</v>
      </c>
      <c r="B514" s="271" t="s">
        <v>13288</v>
      </c>
      <c r="C514" s="267">
        <v>46155</v>
      </c>
      <c r="D514" s="268" t="s">
        <v>39</v>
      </c>
      <c r="E514" s="299" t="s">
        <v>13555</v>
      </c>
      <c r="F514" s="271"/>
      <c r="G514" s="266" t="s">
        <v>5508</v>
      </c>
      <c r="H514" s="280" t="s">
        <v>5989</v>
      </c>
      <c r="I514" s="271" t="s">
        <v>9844</v>
      </c>
      <c r="J514" s="271"/>
      <c r="K514" s="265" t="s">
        <v>1308</v>
      </c>
      <c r="L514" s="271" t="s">
        <v>10720</v>
      </c>
      <c r="M514" s="271" t="s">
        <v>1071</v>
      </c>
      <c r="N514" s="275" t="str">
        <f t="shared" ca="1" si="20"/>
        <v>0 tahun, 2 bulan, 2 hari</v>
      </c>
      <c r="O514" s="276">
        <f t="shared" ca="1" si="21"/>
        <v>63</v>
      </c>
    </row>
    <row r="515" spans="1:15" ht="40.799999999999997" x14ac:dyDescent="0.7">
      <c r="A515" s="265">
        <v>515</v>
      </c>
      <c r="B515" s="271" t="s">
        <v>13289</v>
      </c>
      <c r="C515" s="267">
        <v>46155</v>
      </c>
      <c r="D515" s="268" t="s">
        <v>39</v>
      </c>
      <c r="E515" s="299" t="s">
        <v>13556</v>
      </c>
      <c r="F515" s="271"/>
      <c r="G515" s="266" t="s">
        <v>5508</v>
      </c>
      <c r="H515" s="280" t="s">
        <v>5989</v>
      </c>
      <c r="I515" s="271" t="s">
        <v>12631</v>
      </c>
      <c r="J515" s="271"/>
      <c r="K515" s="265" t="s">
        <v>1184</v>
      </c>
      <c r="L515" s="271" t="s">
        <v>1080</v>
      </c>
      <c r="M515" s="271" t="s">
        <v>9788</v>
      </c>
      <c r="N515" s="275" t="str">
        <f t="shared" ca="1" si="20"/>
        <v>0 tahun, 2 bulan, 2 hari</v>
      </c>
      <c r="O515" s="276">
        <f t="shared" ca="1" si="21"/>
        <v>63</v>
      </c>
    </row>
    <row r="516" spans="1:15" ht="122.4" x14ac:dyDescent="0.7">
      <c r="A516" s="265">
        <v>516</v>
      </c>
      <c r="B516" s="271" t="s">
        <v>13290</v>
      </c>
      <c r="C516" s="267">
        <v>46157</v>
      </c>
      <c r="D516" s="268" t="s">
        <v>13557</v>
      </c>
      <c r="E516" s="299" t="s">
        <v>13558</v>
      </c>
      <c r="F516" s="271"/>
      <c r="G516" s="266" t="s">
        <v>5508</v>
      </c>
      <c r="H516" s="280" t="s">
        <v>5989</v>
      </c>
      <c r="I516" s="271" t="s">
        <v>3188</v>
      </c>
      <c r="J516" s="266"/>
      <c r="K516" s="265" t="s">
        <v>1308</v>
      </c>
      <c r="L516" s="271" t="s">
        <v>1170</v>
      </c>
      <c r="M516" s="271" t="s">
        <v>13462</v>
      </c>
      <c r="N516" s="275" t="str">
        <f t="shared" ca="1" si="20"/>
        <v>0 tahun, 2 bulan, 0 hari</v>
      </c>
      <c r="O516" s="276">
        <f t="shared" ca="1" si="21"/>
        <v>61</v>
      </c>
    </row>
    <row r="517" spans="1:15" ht="81.599999999999994" x14ac:dyDescent="0.7">
      <c r="A517" s="265">
        <v>517</v>
      </c>
      <c r="B517" s="271" t="s">
        <v>13291</v>
      </c>
      <c r="C517" s="267">
        <v>46157</v>
      </c>
      <c r="D517" s="268" t="s">
        <v>13559</v>
      </c>
      <c r="E517" s="299" t="s">
        <v>13560</v>
      </c>
      <c r="F517" s="271"/>
      <c r="G517" s="266" t="s">
        <v>5508</v>
      </c>
      <c r="H517" s="280" t="s">
        <v>5989</v>
      </c>
      <c r="I517" s="271" t="s">
        <v>12624</v>
      </c>
      <c r="J517" s="266"/>
      <c r="K517" s="265" t="s">
        <v>1308</v>
      </c>
      <c r="L517" s="271" t="s">
        <v>11545</v>
      </c>
      <c r="M517" s="271" t="s">
        <v>10488</v>
      </c>
      <c r="N517" s="275" t="str">
        <f t="shared" ca="1" si="20"/>
        <v>0 tahun, 2 bulan, 0 hari</v>
      </c>
      <c r="O517" s="276">
        <f t="shared" ca="1" si="21"/>
        <v>61</v>
      </c>
    </row>
    <row r="518" spans="1:15" ht="81.599999999999994" x14ac:dyDescent="0.7">
      <c r="A518" s="265">
        <v>518</v>
      </c>
      <c r="B518" s="271" t="s">
        <v>13292</v>
      </c>
      <c r="C518" s="267">
        <v>46157</v>
      </c>
      <c r="D518" s="268" t="s">
        <v>13561</v>
      </c>
      <c r="E518" s="299" t="s">
        <v>13562</v>
      </c>
      <c r="F518" s="271"/>
      <c r="G518" s="266" t="s">
        <v>5508</v>
      </c>
      <c r="H518" s="280" t="s">
        <v>8242</v>
      </c>
      <c r="I518" s="271" t="s">
        <v>13341</v>
      </c>
      <c r="J518" s="266"/>
      <c r="K518" s="265" t="s">
        <v>1308</v>
      </c>
      <c r="L518" s="271" t="s">
        <v>10661</v>
      </c>
      <c r="M518" s="271" t="s">
        <v>10891</v>
      </c>
      <c r="N518" s="275" t="str">
        <f t="shared" ca="1" si="20"/>
        <v>0 tahun, 2 bulan, 0 hari</v>
      </c>
      <c r="O518" s="276">
        <f t="shared" ca="1" si="21"/>
        <v>61</v>
      </c>
    </row>
    <row r="519" spans="1:15" x14ac:dyDescent="0.7">
      <c r="A519" s="265">
        <v>519</v>
      </c>
      <c r="B519" s="280" t="s">
        <v>13293</v>
      </c>
      <c r="C519" s="267">
        <v>46157</v>
      </c>
      <c r="D519" s="268" t="s">
        <v>39</v>
      </c>
      <c r="E519" s="299" t="s">
        <v>13932</v>
      </c>
      <c r="F519" s="271"/>
      <c r="G519" s="266" t="s">
        <v>5508</v>
      </c>
      <c r="H519" s="280" t="s">
        <v>5508</v>
      </c>
      <c r="I519" s="282" t="s">
        <v>12613</v>
      </c>
      <c r="J519" s="266"/>
      <c r="K519" s="265" t="s">
        <v>1308</v>
      </c>
      <c r="L519" s="271" t="s">
        <v>1080</v>
      </c>
      <c r="M519" s="271" t="s">
        <v>9788</v>
      </c>
      <c r="N519" s="275" t="str">
        <f t="shared" ca="1" si="20"/>
        <v>0 tahun, 2 bulan, 0 hari</v>
      </c>
      <c r="O519" s="276">
        <f t="shared" ca="1" si="21"/>
        <v>61</v>
      </c>
    </row>
    <row r="520" spans="1:15" x14ac:dyDescent="0.7">
      <c r="A520" s="265">
        <v>520</v>
      </c>
      <c r="B520" s="271" t="s">
        <v>13294</v>
      </c>
      <c r="C520" s="267">
        <v>46157</v>
      </c>
      <c r="D520" s="268" t="s">
        <v>39</v>
      </c>
      <c r="E520" s="299" t="s">
        <v>13563</v>
      </c>
      <c r="F520" s="271"/>
      <c r="G520" s="266" t="s">
        <v>5508</v>
      </c>
      <c r="H520" s="280" t="s">
        <v>8242</v>
      </c>
      <c r="I520" s="271" t="s">
        <v>13341</v>
      </c>
      <c r="J520" s="266"/>
      <c r="K520" s="265" t="s">
        <v>1308</v>
      </c>
      <c r="L520" s="271" t="s">
        <v>10661</v>
      </c>
      <c r="M520" s="271" t="s">
        <v>10891</v>
      </c>
      <c r="N520" s="275" t="str">
        <f t="shared" ca="1" si="20"/>
        <v>0 tahun, 2 bulan, 0 hari</v>
      </c>
      <c r="O520" s="276">
        <f t="shared" ca="1" si="21"/>
        <v>61</v>
      </c>
    </row>
    <row r="521" spans="1:15" ht="40.799999999999997" x14ac:dyDescent="0.7">
      <c r="A521" s="265">
        <v>521</v>
      </c>
      <c r="B521" s="280" t="s">
        <v>13295</v>
      </c>
      <c r="C521" s="267">
        <v>46157</v>
      </c>
      <c r="D521" s="268"/>
      <c r="E521" s="299" t="s">
        <v>13564</v>
      </c>
      <c r="F521" s="271"/>
      <c r="G521" s="266" t="s">
        <v>5985</v>
      </c>
      <c r="H521" s="280" t="s">
        <v>5985</v>
      </c>
      <c r="I521" s="271" t="s">
        <v>12611</v>
      </c>
      <c r="J521" s="266"/>
      <c r="K521" s="265" t="s">
        <v>1308</v>
      </c>
      <c r="L521" s="271" t="s">
        <v>1167</v>
      </c>
      <c r="M521" s="271" t="s">
        <v>1163</v>
      </c>
      <c r="N521" s="275" t="str">
        <f t="shared" ca="1" si="20"/>
        <v>0 tahun, 2 bulan, 0 hari</v>
      </c>
      <c r="O521" s="276">
        <f t="shared" ca="1" si="21"/>
        <v>61</v>
      </c>
    </row>
    <row r="522" spans="1:15" x14ac:dyDescent="0.7">
      <c r="A522" s="265">
        <v>522</v>
      </c>
      <c r="B522" s="280" t="s">
        <v>13296</v>
      </c>
      <c r="C522" s="267">
        <v>46157</v>
      </c>
      <c r="D522" s="268" t="s">
        <v>7466</v>
      </c>
      <c r="E522" s="299" t="s">
        <v>13565</v>
      </c>
      <c r="F522" s="271"/>
      <c r="G522" s="266" t="s">
        <v>5985</v>
      </c>
      <c r="H522" s="280" t="s">
        <v>5985</v>
      </c>
      <c r="I522" s="271" t="s">
        <v>12631</v>
      </c>
      <c r="J522" s="266"/>
      <c r="K522" s="265" t="s">
        <v>1308</v>
      </c>
      <c r="L522" s="271" t="s">
        <v>1072</v>
      </c>
      <c r="M522" s="271" t="s">
        <v>1191</v>
      </c>
      <c r="N522" s="275" t="str">
        <f t="shared" ca="1" si="20"/>
        <v>0 tahun, 2 bulan, 0 hari</v>
      </c>
      <c r="O522" s="276">
        <f t="shared" ca="1" si="21"/>
        <v>61</v>
      </c>
    </row>
    <row r="523" spans="1:15" ht="40.799999999999997" x14ac:dyDescent="0.7">
      <c r="A523" s="265">
        <v>523</v>
      </c>
      <c r="B523" s="271" t="s">
        <v>13297</v>
      </c>
      <c r="C523" s="267">
        <v>46157</v>
      </c>
      <c r="D523" s="268" t="s">
        <v>13566</v>
      </c>
      <c r="E523" s="299" t="s">
        <v>13567</v>
      </c>
      <c r="F523" s="271"/>
      <c r="G523" s="266" t="s">
        <v>5508</v>
      </c>
      <c r="H523" s="280" t="s">
        <v>5989</v>
      </c>
      <c r="I523" s="271" t="s">
        <v>3188</v>
      </c>
      <c r="J523" s="266"/>
      <c r="K523" s="265" t="s">
        <v>1308</v>
      </c>
      <c r="L523" s="271" t="s">
        <v>1170</v>
      </c>
      <c r="M523" s="271" t="s">
        <v>13462</v>
      </c>
      <c r="N523" s="275" t="str">
        <f t="shared" ca="1" si="20"/>
        <v>0 tahun, 2 bulan, 0 hari</v>
      </c>
      <c r="O523" s="276">
        <f t="shared" ca="1" si="21"/>
        <v>61</v>
      </c>
    </row>
    <row r="524" spans="1:15" ht="61.2" x14ac:dyDescent="0.7">
      <c r="A524" s="265">
        <v>524</v>
      </c>
      <c r="B524" s="271" t="s">
        <v>13298</v>
      </c>
      <c r="C524" s="267">
        <v>46157</v>
      </c>
      <c r="D524" s="268" t="s">
        <v>39</v>
      </c>
      <c r="E524" s="299" t="s">
        <v>13568</v>
      </c>
      <c r="F524" s="271"/>
      <c r="G524" s="266" t="s">
        <v>5508</v>
      </c>
      <c r="H524" s="280" t="s">
        <v>5989</v>
      </c>
      <c r="I524" s="271" t="s">
        <v>9844</v>
      </c>
      <c r="J524" s="271"/>
      <c r="K524" s="265" t="s">
        <v>1308</v>
      </c>
      <c r="L524" s="271" t="s">
        <v>10720</v>
      </c>
      <c r="M524" s="271" t="s">
        <v>1071</v>
      </c>
      <c r="N524" s="275" t="str">
        <f t="shared" ca="1" si="20"/>
        <v>0 tahun, 2 bulan, 0 hari</v>
      </c>
      <c r="O524" s="276">
        <f t="shared" ca="1" si="21"/>
        <v>61</v>
      </c>
    </row>
    <row r="525" spans="1:15" ht="40.799999999999997" x14ac:dyDescent="0.7">
      <c r="A525" s="265">
        <v>525</v>
      </c>
      <c r="B525" s="271" t="s">
        <v>13299</v>
      </c>
      <c r="C525" s="267">
        <v>46160</v>
      </c>
      <c r="D525" s="268" t="s">
        <v>39</v>
      </c>
      <c r="E525" s="299" t="s">
        <v>13569</v>
      </c>
      <c r="F525" s="271"/>
      <c r="G525" s="266" t="s">
        <v>5508</v>
      </c>
      <c r="H525" s="280" t="s">
        <v>3189</v>
      </c>
      <c r="I525" s="271" t="s">
        <v>12624</v>
      </c>
      <c r="J525" s="266"/>
      <c r="K525" s="265" t="s">
        <v>1308</v>
      </c>
      <c r="L525" s="271" t="s">
        <v>1070</v>
      </c>
      <c r="M525" s="271" t="s">
        <v>7530</v>
      </c>
      <c r="N525" s="275" t="str">
        <f t="shared" ca="1" si="20"/>
        <v>0 tahun, 1 bulan, 27 hari</v>
      </c>
      <c r="O525" s="276">
        <f t="shared" ca="1" si="21"/>
        <v>58</v>
      </c>
    </row>
    <row r="526" spans="1:15" x14ac:dyDescent="0.7">
      <c r="A526" s="265">
        <v>526</v>
      </c>
      <c r="B526" s="271" t="s">
        <v>13300</v>
      </c>
      <c r="C526" s="267">
        <v>46160</v>
      </c>
      <c r="D526" s="268" t="s">
        <v>39</v>
      </c>
      <c r="E526" s="299" t="s">
        <v>13570</v>
      </c>
      <c r="F526" s="271"/>
      <c r="G526" s="266" t="s">
        <v>5508</v>
      </c>
      <c r="H526" s="280" t="s">
        <v>5990</v>
      </c>
      <c r="I526" s="271" t="s">
        <v>12624</v>
      </c>
      <c r="J526" s="266"/>
      <c r="K526" s="265" t="s">
        <v>1308</v>
      </c>
      <c r="L526" s="271" t="s">
        <v>11545</v>
      </c>
      <c r="M526" s="271" t="s">
        <v>13368</v>
      </c>
      <c r="N526" s="275" t="str">
        <f t="shared" ca="1" si="20"/>
        <v>0 tahun, 1 bulan, 27 hari</v>
      </c>
      <c r="O526" s="276">
        <f t="shared" ca="1" si="21"/>
        <v>58</v>
      </c>
    </row>
    <row r="527" spans="1:15" ht="40.799999999999997" x14ac:dyDescent="0.7">
      <c r="A527" s="265">
        <v>527</v>
      </c>
      <c r="B527" s="271" t="s">
        <v>13301</v>
      </c>
      <c r="C527" s="267">
        <v>46160</v>
      </c>
      <c r="D527" s="268" t="s">
        <v>13571</v>
      </c>
      <c r="E527" s="299" t="s">
        <v>13572</v>
      </c>
      <c r="F527" s="271"/>
      <c r="G527" s="266" t="s">
        <v>5985</v>
      </c>
      <c r="H527" s="280" t="s">
        <v>5985</v>
      </c>
      <c r="I527" s="271" t="s">
        <v>12611</v>
      </c>
      <c r="J527" s="266"/>
      <c r="K527" s="265" t="s">
        <v>1305</v>
      </c>
      <c r="L527" s="271" t="s">
        <v>1167</v>
      </c>
      <c r="M527" s="271" t="s">
        <v>1163</v>
      </c>
      <c r="N527" s="275" t="str">
        <f t="shared" ca="1" si="20"/>
        <v>0 tahun, 1 bulan, 27 hari</v>
      </c>
      <c r="O527" s="276">
        <f t="shared" ca="1" si="21"/>
        <v>58</v>
      </c>
    </row>
    <row r="528" spans="1:15" ht="61.2" x14ac:dyDescent="0.7">
      <c r="A528" s="265">
        <v>528</v>
      </c>
      <c r="B528" s="271" t="s">
        <v>13933</v>
      </c>
      <c r="C528" s="267">
        <v>46160</v>
      </c>
      <c r="D528" s="268" t="s">
        <v>39</v>
      </c>
      <c r="E528" s="299" t="s">
        <v>13983</v>
      </c>
      <c r="F528" s="271"/>
      <c r="G528" s="266" t="s">
        <v>5508</v>
      </c>
      <c r="H528" s="280" t="s">
        <v>5989</v>
      </c>
      <c r="I528" s="271" t="s">
        <v>9844</v>
      </c>
      <c r="J528" s="271"/>
      <c r="K528" s="265" t="s">
        <v>1308</v>
      </c>
      <c r="L528" s="271" t="s">
        <v>10720</v>
      </c>
      <c r="M528" s="271" t="s">
        <v>1071</v>
      </c>
      <c r="N528" s="275" t="str">
        <f t="shared" ca="1" si="20"/>
        <v>0 tahun, 1 bulan, 27 hari</v>
      </c>
      <c r="O528" s="276">
        <f t="shared" ca="1" si="21"/>
        <v>58</v>
      </c>
    </row>
    <row r="529" spans="1:15" ht="81.599999999999994" x14ac:dyDescent="0.7">
      <c r="A529" s="265">
        <v>529</v>
      </c>
      <c r="B529" s="271" t="s">
        <v>13934</v>
      </c>
      <c r="C529" s="267">
        <v>46160</v>
      </c>
      <c r="D529" s="268" t="s">
        <v>13984</v>
      </c>
      <c r="E529" s="299" t="s">
        <v>13985</v>
      </c>
      <c r="F529" s="271"/>
      <c r="G529" s="266" t="s">
        <v>5508</v>
      </c>
      <c r="H529" s="280" t="s">
        <v>5989</v>
      </c>
      <c r="I529" s="271" t="s">
        <v>3188</v>
      </c>
      <c r="J529" s="266"/>
      <c r="K529" s="265" t="s">
        <v>1308</v>
      </c>
      <c r="L529" s="271" t="s">
        <v>1170</v>
      </c>
      <c r="M529" s="271" t="s">
        <v>13462</v>
      </c>
      <c r="N529" s="275" t="str">
        <f t="shared" ca="1" si="20"/>
        <v>0 tahun, 1 bulan, 27 hari</v>
      </c>
      <c r="O529" s="276">
        <f t="shared" ca="1" si="21"/>
        <v>58</v>
      </c>
    </row>
    <row r="530" spans="1:15" ht="40.799999999999997" x14ac:dyDescent="0.7">
      <c r="A530" s="265">
        <v>530</v>
      </c>
      <c r="B530" s="271" t="s">
        <v>13935</v>
      </c>
      <c r="C530" s="267">
        <v>46161</v>
      </c>
      <c r="D530" s="268" t="s">
        <v>39</v>
      </c>
      <c r="E530" s="299" t="s">
        <v>13986</v>
      </c>
      <c r="F530" s="271"/>
      <c r="G530" s="266" t="s">
        <v>5508</v>
      </c>
      <c r="H530" s="280" t="s">
        <v>5990</v>
      </c>
      <c r="I530" s="271" t="s">
        <v>12623</v>
      </c>
      <c r="J530" s="266"/>
      <c r="K530" s="265" t="s">
        <v>1308</v>
      </c>
      <c r="L530" s="271" t="s">
        <v>10515</v>
      </c>
      <c r="M530" s="271" t="s">
        <v>7530</v>
      </c>
      <c r="N530" s="275" t="str">
        <f t="shared" ca="1" si="20"/>
        <v>0 tahun, 1 bulan, 26 hari</v>
      </c>
      <c r="O530" s="276">
        <f t="shared" ca="1" si="21"/>
        <v>57</v>
      </c>
    </row>
    <row r="531" spans="1:15" ht="40.799999999999997" x14ac:dyDescent="0.7">
      <c r="A531" s="265">
        <v>531</v>
      </c>
      <c r="B531" s="271" t="s">
        <v>13936</v>
      </c>
      <c r="C531" s="267">
        <v>46161</v>
      </c>
      <c r="D531" s="268" t="s">
        <v>39</v>
      </c>
      <c r="E531" s="299" t="s">
        <v>13987</v>
      </c>
      <c r="F531" s="271"/>
      <c r="G531" s="266" t="s">
        <v>5508</v>
      </c>
      <c r="H531" s="280" t="s">
        <v>5989</v>
      </c>
      <c r="I531" s="271" t="s">
        <v>12623</v>
      </c>
      <c r="J531" s="266"/>
      <c r="K531" s="265" t="s">
        <v>1308</v>
      </c>
      <c r="L531" s="271" t="s">
        <v>1175</v>
      </c>
      <c r="M531" s="271" t="s">
        <v>7484</v>
      </c>
      <c r="N531" s="275" t="str">
        <f t="shared" ca="1" si="20"/>
        <v>0 tahun, 1 bulan, 26 hari</v>
      </c>
      <c r="O531" s="276">
        <f t="shared" ca="1" si="21"/>
        <v>57</v>
      </c>
    </row>
    <row r="532" spans="1:15" ht="40.799999999999997" x14ac:dyDescent="0.7">
      <c r="A532" s="265">
        <v>532</v>
      </c>
      <c r="B532" s="271" t="s">
        <v>13937</v>
      </c>
      <c r="C532" s="267">
        <v>46161</v>
      </c>
      <c r="D532" s="268" t="s">
        <v>39</v>
      </c>
      <c r="E532" s="299" t="s">
        <v>13988</v>
      </c>
      <c r="F532" s="271"/>
      <c r="G532" s="266" t="s">
        <v>5508</v>
      </c>
      <c r="H532" s="280" t="s">
        <v>5989</v>
      </c>
      <c r="I532" s="271" t="s">
        <v>12624</v>
      </c>
      <c r="J532" s="266"/>
      <c r="K532" s="265" t="s">
        <v>1308</v>
      </c>
      <c r="L532" s="271" t="s">
        <v>11545</v>
      </c>
      <c r="M532" s="271" t="s">
        <v>13368</v>
      </c>
      <c r="N532" s="275" t="str">
        <f t="shared" ca="1" si="20"/>
        <v>0 tahun, 1 bulan, 26 hari</v>
      </c>
      <c r="O532" s="276">
        <f t="shared" ca="1" si="21"/>
        <v>57</v>
      </c>
    </row>
    <row r="533" spans="1:15" ht="40.799999999999997" x14ac:dyDescent="0.7">
      <c r="A533" s="265">
        <v>533</v>
      </c>
      <c r="B533" s="271" t="s">
        <v>13938</v>
      </c>
      <c r="C533" s="267">
        <v>46161</v>
      </c>
      <c r="D533" s="268" t="s">
        <v>39</v>
      </c>
      <c r="E533" s="299" t="s">
        <v>13989</v>
      </c>
      <c r="F533" s="271"/>
      <c r="G533" s="266" t="s">
        <v>5508</v>
      </c>
      <c r="H533" s="280" t="s">
        <v>5989</v>
      </c>
      <c r="I533" s="271" t="s">
        <v>9844</v>
      </c>
      <c r="J533" s="271"/>
      <c r="K533" s="265" t="s">
        <v>1308</v>
      </c>
      <c r="L533" s="271" t="s">
        <v>10720</v>
      </c>
      <c r="M533" s="271" t="s">
        <v>1071</v>
      </c>
      <c r="N533" s="275" t="str">
        <f t="shared" ref="N533:N596" ca="1" si="22">DATEDIF(C533,$Q$1,"Y")&amp;" tahun, "&amp;DATEDIF(C533,$Q$1,"YM")&amp;" bulan, "&amp;DATEDIF(C533,$Q$1,"MD")&amp;" hari"</f>
        <v>0 tahun, 1 bulan, 26 hari</v>
      </c>
      <c r="O533" s="276">
        <f t="shared" ref="O533:O595" ca="1" si="23">TODAY()-C533</f>
        <v>57</v>
      </c>
    </row>
    <row r="534" spans="1:15" ht="81.599999999999994" x14ac:dyDescent="0.7">
      <c r="A534" s="265">
        <v>534</v>
      </c>
      <c r="B534" s="271" t="s">
        <v>13939</v>
      </c>
      <c r="C534" s="267">
        <v>46161</v>
      </c>
      <c r="D534" s="268" t="s">
        <v>11327</v>
      </c>
      <c r="E534" s="299" t="s">
        <v>13990</v>
      </c>
      <c r="F534" s="271"/>
      <c r="G534" s="266" t="s">
        <v>5508</v>
      </c>
      <c r="H534" s="280" t="s">
        <v>5989</v>
      </c>
      <c r="I534" s="271" t="s">
        <v>3188</v>
      </c>
      <c r="J534" s="266"/>
      <c r="K534" s="265" t="s">
        <v>1308</v>
      </c>
      <c r="L534" s="271" t="s">
        <v>1170</v>
      </c>
      <c r="M534" s="271" t="s">
        <v>13462</v>
      </c>
      <c r="N534" s="275" t="str">
        <f t="shared" ca="1" si="22"/>
        <v>0 tahun, 1 bulan, 26 hari</v>
      </c>
      <c r="O534" s="276">
        <f t="shared" ca="1" si="23"/>
        <v>57</v>
      </c>
    </row>
    <row r="535" spans="1:15" ht="40.799999999999997" x14ac:dyDescent="0.7">
      <c r="A535" s="265">
        <v>535</v>
      </c>
      <c r="B535" s="271" t="s">
        <v>13940</v>
      </c>
      <c r="C535" s="267">
        <v>46161</v>
      </c>
      <c r="D535" s="268" t="s">
        <v>39</v>
      </c>
      <c r="E535" s="299" t="s">
        <v>14032</v>
      </c>
      <c r="F535" s="271"/>
      <c r="G535" s="266" t="s">
        <v>5508</v>
      </c>
      <c r="H535" s="280" t="s">
        <v>5989</v>
      </c>
      <c r="I535" s="271" t="s">
        <v>12624</v>
      </c>
      <c r="J535" s="266"/>
      <c r="K535" s="265" t="s">
        <v>1308</v>
      </c>
      <c r="L535" s="271" t="s">
        <v>1080</v>
      </c>
      <c r="M535" s="271" t="s">
        <v>9788</v>
      </c>
      <c r="N535" s="275" t="str">
        <f t="shared" ca="1" si="22"/>
        <v>0 tahun, 1 bulan, 26 hari</v>
      </c>
      <c r="O535" s="276">
        <f t="shared" ca="1" si="23"/>
        <v>57</v>
      </c>
    </row>
    <row r="536" spans="1:15" ht="40.799999999999997" x14ac:dyDescent="0.7">
      <c r="A536" s="265">
        <v>536</v>
      </c>
      <c r="B536" s="271" t="s">
        <v>13941</v>
      </c>
      <c r="C536" s="267">
        <v>46161</v>
      </c>
      <c r="D536" s="268" t="s">
        <v>39</v>
      </c>
      <c r="E536" s="299" t="s">
        <v>13991</v>
      </c>
      <c r="F536" s="271"/>
      <c r="G536" s="266" t="s">
        <v>1079</v>
      </c>
      <c r="H536" s="280" t="s">
        <v>7397</v>
      </c>
      <c r="I536" s="271" t="s">
        <v>12618</v>
      </c>
      <c r="J536" s="266"/>
      <c r="K536" s="265" t="s">
        <v>1308</v>
      </c>
      <c r="L536" s="271" t="s">
        <v>1079</v>
      </c>
      <c r="M536" s="271" t="s">
        <v>5498</v>
      </c>
      <c r="N536" s="275" t="str">
        <f t="shared" ca="1" si="22"/>
        <v>0 tahun, 1 bulan, 26 hari</v>
      </c>
      <c r="O536" s="276">
        <f t="shared" ca="1" si="23"/>
        <v>57</v>
      </c>
    </row>
    <row r="537" spans="1:15" ht="61.2" x14ac:dyDescent="0.7">
      <c r="A537" s="265">
        <v>537</v>
      </c>
      <c r="B537" s="271" t="s">
        <v>13942</v>
      </c>
      <c r="C537" s="267">
        <v>46161</v>
      </c>
      <c r="D537" s="268" t="s">
        <v>39</v>
      </c>
      <c r="E537" s="299" t="s">
        <v>13992</v>
      </c>
      <c r="F537" s="271"/>
      <c r="G537" s="266" t="s">
        <v>5508</v>
      </c>
      <c r="H537" s="280" t="s">
        <v>5989</v>
      </c>
      <c r="I537" s="271" t="s">
        <v>12624</v>
      </c>
      <c r="J537" s="266"/>
      <c r="K537" s="265" t="s">
        <v>1308</v>
      </c>
      <c r="L537" s="271" t="s">
        <v>11545</v>
      </c>
      <c r="M537" s="271" t="s">
        <v>10506</v>
      </c>
      <c r="N537" s="275" t="str">
        <f t="shared" ca="1" si="22"/>
        <v>0 tahun, 1 bulan, 26 hari</v>
      </c>
      <c r="O537" s="276">
        <f t="shared" ca="1" si="23"/>
        <v>57</v>
      </c>
    </row>
    <row r="538" spans="1:15" ht="61.2" x14ac:dyDescent="0.7">
      <c r="A538" s="265">
        <v>538</v>
      </c>
      <c r="B538" s="271" t="s">
        <v>13943</v>
      </c>
      <c r="C538" s="267">
        <v>46161</v>
      </c>
      <c r="D538" s="268" t="s">
        <v>39</v>
      </c>
      <c r="E538" s="299" t="s">
        <v>13993</v>
      </c>
      <c r="F538" s="271"/>
      <c r="G538" s="266" t="s">
        <v>5508</v>
      </c>
      <c r="H538" s="280" t="s">
        <v>5989</v>
      </c>
      <c r="I538" s="271" t="s">
        <v>9844</v>
      </c>
      <c r="J538" s="271"/>
      <c r="K538" s="265" t="s">
        <v>1308</v>
      </c>
      <c r="L538" s="271" t="s">
        <v>10720</v>
      </c>
      <c r="M538" s="271" t="s">
        <v>1071</v>
      </c>
      <c r="N538" s="275" t="str">
        <f t="shared" ca="1" si="22"/>
        <v>0 tahun, 1 bulan, 26 hari</v>
      </c>
      <c r="O538" s="276">
        <f t="shared" ca="1" si="23"/>
        <v>57</v>
      </c>
    </row>
    <row r="539" spans="1:15" ht="40.799999999999997" x14ac:dyDescent="0.7">
      <c r="A539" s="265">
        <v>539</v>
      </c>
      <c r="B539" s="271" t="s">
        <v>13944</v>
      </c>
      <c r="C539" s="267">
        <v>46162</v>
      </c>
      <c r="D539" s="268" t="s">
        <v>39</v>
      </c>
      <c r="E539" s="299" t="s">
        <v>13994</v>
      </c>
      <c r="F539" s="271"/>
      <c r="G539" s="266" t="s">
        <v>5508</v>
      </c>
      <c r="H539" s="280" t="s">
        <v>3200</v>
      </c>
      <c r="I539" s="271" t="s">
        <v>12622</v>
      </c>
      <c r="J539" s="266"/>
      <c r="K539" s="265" t="s">
        <v>1308</v>
      </c>
      <c r="L539" s="271" t="s">
        <v>10661</v>
      </c>
      <c r="M539" s="271" t="s">
        <v>10891</v>
      </c>
      <c r="N539" s="275" t="str">
        <f t="shared" ca="1" si="22"/>
        <v>0 tahun, 1 bulan, 25 hari</v>
      </c>
      <c r="O539" s="276">
        <f t="shared" ca="1" si="23"/>
        <v>56</v>
      </c>
    </row>
    <row r="540" spans="1:15" ht="40.799999999999997" x14ac:dyDescent="0.7">
      <c r="A540" s="265">
        <v>540</v>
      </c>
      <c r="B540" s="271" t="s">
        <v>13945</v>
      </c>
      <c r="C540" s="267">
        <v>46162</v>
      </c>
      <c r="D540" s="268" t="s">
        <v>39</v>
      </c>
      <c r="E540" s="299" t="s">
        <v>13995</v>
      </c>
      <c r="F540" s="271"/>
      <c r="G540" s="266" t="s">
        <v>5508</v>
      </c>
      <c r="H540" s="280" t="s">
        <v>7640</v>
      </c>
      <c r="I540" s="271" t="s">
        <v>12624</v>
      </c>
      <c r="J540" s="266"/>
      <c r="K540" s="265" t="s">
        <v>1308</v>
      </c>
      <c r="L540" s="271" t="s">
        <v>11545</v>
      </c>
      <c r="M540" s="274" t="s">
        <v>8067</v>
      </c>
      <c r="N540" s="275" t="str">
        <f t="shared" ca="1" si="22"/>
        <v>0 tahun, 1 bulan, 25 hari</v>
      </c>
      <c r="O540" s="276">
        <f t="shared" ca="1" si="23"/>
        <v>56</v>
      </c>
    </row>
    <row r="541" spans="1:15" ht="40.799999999999997" x14ac:dyDescent="0.7">
      <c r="A541" s="265">
        <v>541</v>
      </c>
      <c r="B541" s="271" t="s">
        <v>13946</v>
      </c>
      <c r="C541" s="267">
        <v>46162</v>
      </c>
      <c r="D541" s="268" t="s">
        <v>39</v>
      </c>
      <c r="E541" s="299" t="s">
        <v>13996</v>
      </c>
      <c r="F541" s="271"/>
      <c r="G541" s="266" t="s">
        <v>1079</v>
      </c>
      <c r="H541" s="280" t="s">
        <v>7756</v>
      </c>
      <c r="I541" s="271" t="s">
        <v>12631</v>
      </c>
      <c r="J541" s="266"/>
      <c r="K541" s="265" t="s">
        <v>1184</v>
      </c>
      <c r="L541" s="271" t="s">
        <v>1080</v>
      </c>
      <c r="M541" s="271" t="s">
        <v>9788</v>
      </c>
      <c r="N541" s="275" t="str">
        <f t="shared" ca="1" si="22"/>
        <v>0 tahun, 1 bulan, 25 hari</v>
      </c>
      <c r="O541" s="276">
        <f t="shared" ca="1" si="23"/>
        <v>56</v>
      </c>
    </row>
    <row r="542" spans="1:15" x14ac:dyDescent="0.7">
      <c r="A542" s="265">
        <v>542</v>
      </c>
      <c r="B542" s="271" t="s">
        <v>13947</v>
      </c>
      <c r="C542" s="267">
        <v>46162</v>
      </c>
      <c r="D542" s="268" t="s">
        <v>39</v>
      </c>
      <c r="E542" s="299" t="s">
        <v>13997</v>
      </c>
      <c r="F542" s="271"/>
      <c r="G542" s="266" t="s">
        <v>5985</v>
      </c>
      <c r="H542" s="280" t="s">
        <v>5985</v>
      </c>
      <c r="I542" s="271" t="s">
        <v>12611</v>
      </c>
      <c r="J542" s="266"/>
      <c r="K542" s="265" t="s">
        <v>1308</v>
      </c>
      <c r="L542" s="271" t="s">
        <v>1167</v>
      </c>
      <c r="M542" s="271" t="s">
        <v>1163</v>
      </c>
      <c r="N542" s="275" t="str">
        <f t="shared" ca="1" si="22"/>
        <v>0 tahun, 1 bulan, 25 hari</v>
      </c>
      <c r="O542" s="276">
        <f t="shared" ca="1" si="23"/>
        <v>56</v>
      </c>
    </row>
    <row r="543" spans="1:15" ht="61.2" x14ac:dyDescent="0.7">
      <c r="A543" s="265">
        <v>543</v>
      </c>
      <c r="B543" s="271" t="s">
        <v>13948</v>
      </c>
      <c r="C543" s="267">
        <v>46162</v>
      </c>
      <c r="D543" s="268" t="s">
        <v>39</v>
      </c>
      <c r="E543" s="299" t="s">
        <v>13998</v>
      </c>
      <c r="F543" s="271"/>
      <c r="G543" s="266" t="s">
        <v>1079</v>
      </c>
      <c r="H543" s="280" t="s">
        <v>7876</v>
      </c>
      <c r="I543" s="271" t="s">
        <v>1088</v>
      </c>
      <c r="J543" s="266"/>
      <c r="K543" s="265" t="s">
        <v>1308</v>
      </c>
      <c r="L543" s="271" t="s">
        <v>1088</v>
      </c>
      <c r="M543" s="271" t="s">
        <v>1089</v>
      </c>
      <c r="N543" s="275" t="str">
        <f t="shared" ca="1" si="22"/>
        <v>0 tahun, 1 bulan, 25 hari</v>
      </c>
      <c r="O543" s="276">
        <f t="shared" ca="1" si="23"/>
        <v>56</v>
      </c>
    </row>
    <row r="544" spans="1:15" x14ac:dyDescent="0.7">
      <c r="A544" s="265">
        <v>544</v>
      </c>
      <c r="B544" s="271" t="s">
        <v>13949</v>
      </c>
      <c r="C544" s="267">
        <v>46162</v>
      </c>
      <c r="D544" s="268" t="s">
        <v>39</v>
      </c>
      <c r="E544" s="299" t="s">
        <v>13999</v>
      </c>
      <c r="F544" s="271"/>
      <c r="G544" s="266" t="s">
        <v>5508</v>
      </c>
      <c r="H544" s="280" t="s">
        <v>3200</v>
      </c>
      <c r="I544" s="271" t="s">
        <v>12622</v>
      </c>
      <c r="J544" s="266"/>
      <c r="K544" s="265" t="s">
        <v>1308</v>
      </c>
      <c r="L544" s="271" t="s">
        <v>1175</v>
      </c>
      <c r="M544" s="271" t="s">
        <v>1176</v>
      </c>
      <c r="N544" s="275" t="str">
        <f t="shared" ca="1" si="22"/>
        <v>0 tahun, 1 bulan, 25 hari</v>
      </c>
      <c r="O544" s="276">
        <f t="shared" ca="1" si="23"/>
        <v>56</v>
      </c>
    </row>
    <row r="545" spans="1:15" ht="61.2" x14ac:dyDescent="0.7">
      <c r="A545" s="265">
        <v>545</v>
      </c>
      <c r="B545" s="271" t="s">
        <v>13950</v>
      </c>
      <c r="C545" s="267">
        <v>46162</v>
      </c>
      <c r="D545" s="268" t="s">
        <v>39</v>
      </c>
      <c r="E545" s="299" t="s">
        <v>14000</v>
      </c>
      <c r="F545" s="271"/>
      <c r="G545" s="266" t="s">
        <v>5508</v>
      </c>
      <c r="H545" s="280" t="s">
        <v>5989</v>
      </c>
      <c r="I545" s="271" t="s">
        <v>9844</v>
      </c>
      <c r="J545" s="271"/>
      <c r="K545" s="265" t="s">
        <v>1308</v>
      </c>
      <c r="L545" s="271" t="s">
        <v>10720</v>
      </c>
      <c r="M545" s="271" t="s">
        <v>1071</v>
      </c>
      <c r="N545" s="275" t="str">
        <f t="shared" ca="1" si="22"/>
        <v>0 tahun, 1 bulan, 25 hari</v>
      </c>
      <c r="O545" s="276">
        <f t="shared" ca="1" si="23"/>
        <v>56</v>
      </c>
    </row>
    <row r="546" spans="1:15" ht="40.799999999999997" x14ac:dyDescent="0.7">
      <c r="A546" s="265">
        <v>546</v>
      </c>
      <c r="B546" s="271" t="s">
        <v>13951</v>
      </c>
      <c r="C546" s="267">
        <v>46163</v>
      </c>
      <c r="D546" s="268" t="s">
        <v>39</v>
      </c>
      <c r="E546" s="299" t="s">
        <v>14001</v>
      </c>
      <c r="F546" s="271"/>
      <c r="G546" s="266" t="s">
        <v>5508</v>
      </c>
      <c r="H546" s="280" t="s">
        <v>7640</v>
      </c>
      <c r="I546" s="271" t="s">
        <v>12624</v>
      </c>
      <c r="J546" s="266"/>
      <c r="K546" s="265" t="s">
        <v>1308</v>
      </c>
      <c r="L546" s="271" t="s">
        <v>11545</v>
      </c>
      <c r="M546" s="274" t="s">
        <v>8067</v>
      </c>
      <c r="N546" s="275" t="str">
        <f t="shared" ca="1" si="22"/>
        <v>0 tahun, 1 bulan, 24 hari</v>
      </c>
      <c r="O546" s="276">
        <f t="shared" ca="1" si="23"/>
        <v>55</v>
      </c>
    </row>
    <row r="547" spans="1:15" ht="61.2" x14ac:dyDescent="0.7">
      <c r="A547" s="265">
        <v>547</v>
      </c>
      <c r="B547" s="271" t="s">
        <v>13952</v>
      </c>
      <c r="C547" s="267">
        <v>46163</v>
      </c>
      <c r="D547" s="268" t="s">
        <v>39</v>
      </c>
      <c r="E547" s="299" t="s">
        <v>14002</v>
      </c>
      <c r="F547" s="271"/>
      <c r="G547" s="266" t="s">
        <v>1079</v>
      </c>
      <c r="H547" s="280" t="s">
        <v>3199</v>
      </c>
      <c r="I547" s="271" t="s">
        <v>12618</v>
      </c>
      <c r="J547" s="266"/>
      <c r="K547" s="265" t="s">
        <v>1308</v>
      </c>
      <c r="L547" s="271" t="s">
        <v>1079</v>
      </c>
      <c r="M547" s="271" t="s">
        <v>13441</v>
      </c>
      <c r="N547" s="275" t="str">
        <f t="shared" ca="1" si="22"/>
        <v>0 tahun, 1 bulan, 24 hari</v>
      </c>
      <c r="O547" s="276">
        <f t="shared" ca="1" si="23"/>
        <v>55</v>
      </c>
    </row>
    <row r="548" spans="1:15" ht="40.799999999999997" x14ac:dyDescent="0.7">
      <c r="A548" s="265">
        <v>548</v>
      </c>
      <c r="B548" s="271" t="s">
        <v>13953</v>
      </c>
      <c r="C548" s="267">
        <v>46163</v>
      </c>
      <c r="D548" s="268" t="s">
        <v>39</v>
      </c>
      <c r="E548" s="299" t="s">
        <v>14003</v>
      </c>
      <c r="F548" s="271"/>
      <c r="G548" s="266" t="s">
        <v>1079</v>
      </c>
      <c r="H548" s="280" t="s">
        <v>5999</v>
      </c>
      <c r="I548" s="271" t="s">
        <v>12618</v>
      </c>
      <c r="J548" s="266"/>
      <c r="K548" s="265" t="s">
        <v>1308</v>
      </c>
      <c r="L548" s="271" t="s">
        <v>1079</v>
      </c>
      <c r="M548" s="271" t="s">
        <v>2490</v>
      </c>
      <c r="N548" s="275" t="str">
        <f t="shared" ca="1" si="22"/>
        <v>0 tahun, 1 bulan, 24 hari</v>
      </c>
      <c r="O548" s="276">
        <f t="shared" ca="1" si="23"/>
        <v>55</v>
      </c>
    </row>
    <row r="549" spans="1:15" ht="40.799999999999997" x14ac:dyDescent="0.7">
      <c r="A549" s="265">
        <v>549</v>
      </c>
      <c r="B549" s="271" t="s">
        <v>13954</v>
      </c>
      <c r="C549" s="267">
        <v>46163</v>
      </c>
      <c r="D549" s="268" t="s">
        <v>39</v>
      </c>
      <c r="E549" s="299" t="s">
        <v>14004</v>
      </c>
      <c r="F549" s="271"/>
      <c r="G549" s="266" t="s">
        <v>5508</v>
      </c>
      <c r="H549" s="280" t="s">
        <v>3200</v>
      </c>
      <c r="I549" s="271" t="s">
        <v>13341</v>
      </c>
      <c r="J549" s="266"/>
      <c r="K549" s="265" t="s">
        <v>1308</v>
      </c>
      <c r="L549" s="271" t="s">
        <v>10661</v>
      </c>
      <c r="M549" s="271" t="s">
        <v>10891</v>
      </c>
      <c r="N549" s="275" t="str">
        <f t="shared" ca="1" si="22"/>
        <v>0 tahun, 1 bulan, 24 hari</v>
      </c>
      <c r="O549" s="276">
        <f t="shared" ca="1" si="23"/>
        <v>55</v>
      </c>
    </row>
    <row r="550" spans="1:15" ht="61.2" x14ac:dyDescent="0.7">
      <c r="A550" s="265">
        <v>550</v>
      </c>
      <c r="B550" s="271" t="s">
        <v>13955</v>
      </c>
      <c r="C550" s="267">
        <v>46163</v>
      </c>
      <c r="D550" s="268" t="s">
        <v>39</v>
      </c>
      <c r="E550" s="299" t="s">
        <v>14005</v>
      </c>
      <c r="F550" s="271"/>
      <c r="G550" s="266" t="s">
        <v>5508</v>
      </c>
      <c r="H550" s="280" t="s">
        <v>5989</v>
      </c>
      <c r="I550" s="271" t="s">
        <v>9844</v>
      </c>
      <c r="J550" s="271"/>
      <c r="K550" s="265" t="s">
        <v>1308</v>
      </c>
      <c r="L550" s="271" t="s">
        <v>10720</v>
      </c>
      <c r="M550" s="271" t="s">
        <v>1071</v>
      </c>
      <c r="N550" s="275" t="str">
        <f t="shared" ca="1" si="22"/>
        <v>0 tahun, 1 bulan, 24 hari</v>
      </c>
      <c r="O550" s="276">
        <f t="shared" ca="1" si="23"/>
        <v>55</v>
      </c>
    </row>
    <row r="551" spans="1:15" ht="61.2" x14ac:dyDescent="0.7">
      <c r="A551" s="265">
        <v>551</v>
      </c>
      <c r="B551" s="271" t="s">
        <v>13956</v>
      </c>
      <c r="C551" s="267">
        <v>46164</v>
      </c>
      <c r="D551" s="268" t="s">
        <v>39</v>
      </c>
      <c r="E551" s="299" t="s">
        <v>14006</v>
      </c>
      <c r="F551" s="271"/>
      <c r="G551" s="266" t="s">
        <v>5508</v>
      </c>
      <c r="H551" s="280" t="s">
        <v>3200</v>
      </c>
      <c r="I551" s="271" t="s">
        <v>12622</v>
      </c>
      <c r="J551" s="266"/>
      <c r="K551" s="265" t="s">
        <v>1308</v>
      </c>
      <c r="L551" s="271" t="s">
        <v>10661</v>
      </c>
      <c r="M551" s="271" t="s">
        <v>10891</v>
      </c>
      <c r="N551" s="275" t="str">
        <f t="shared" ca="1" si="22"/>
        <v>0 tahun, 1 bulan, 23 hari</v>
      </c>
      <c r="O551" s="276">
        <f t="shared" ca="1" si="23"/>
        <v>54</v>
      </c>
    </row>
    <row r="552" spans="1:15" ht="61.2" x14ac:dyDescent="0.7">
      <c r="A552" s="265">
        <v>552</v>
      </c>
      <c r="B552" s="271" t="s">
        <v>13957</v>
      </c>
      <c r="C552" s="267">
        <v>46164</v>
      </c>
      <c r="D552" s="268" t="s">
        <v>13361</v>
      </c>
      <c r="E552" s="299" t="s">
        <v>14007</v>
      </c>
      <c r="F552" s="271"/>
      <c r="G552" s="266" t="s">
        <v>5508</v>
      </c>
      <c r="H552" s="280" t="s">
        <v>5989</v>
      </c>
      <c r="I552" s="271" t="s">
        <v>3188</v>
      </c>
      <c r="J552" s="266"/>
      <c r="K552" s="265" t="s">
        <v>1308</v>
      </c>
      <c r="L552" s="271" t="s">
        <v>1170</v>
      </c>
      <c r="M552" s="271" t="s">
        <v>13462</v>
      </c>
      <c r="N552" s="275" t="str">
        <f t="shared" ca="1" si="22"/>
        <v>0 tahun, 1 bulan, 23 hari</v>
      </c>
      <c r="O552" s="276">
        <f t="shared" ca="1" si="23"/>
        <v>54</v>
      </c>
    </row>
    <row r="553" spans="1:15" ht="40.799999999999997" x14ac:dyDescent="0.7">
      <c r="A553" s="265">
        <v>553</v>
      </c>
      <c r="B553" s="271" t="s">
        <v>13958</v>
      </c>
      <c r="C553" s="267">
        <v>46164</v>
      </c>
      <c r="D553" s="268" t="s">
        <v>39</v>
      </c>
      <c r="E553" s="299" t="s">
        <v>13314</v>
      </c>
      <c r="F553" s="271"/>
      <c r="G553" s="266" t="s">
        <v>5508</v>
      </c>
      <c r="H553" s="280" t="s">
        <v>5990</v>
      </c>
      <c r="I553" s="271" t="s">
        <v>12624</v>
      </c>
      <c r="J553" s="266"/>
      <c r="K553" s="265" t="s">
        <v>1308</v>
      </c>
      <c r="L553" s="271" t="s">
        <v>11545</v>
      </c>
      <c r="M553" s="271" t="s">
        <v>13368</v>
      </c>
      <c r="N553" s="275" t="str">
        <f t="shared" ca="1" si="22"/>
        <v>0 tahun, 1 bulan, 23 hari</v>
      </c>
      <c r="O553" s="276">
        <f t="shared" ca="1" si="23"/>
        <v>54</v>
      </c>
    </row>
    <row r="554" spans="1:15" x14ac:dyDescent="0.7">
      <c r="A554" s="265">
        <v>554</v>
      </c>
      <c r="B554" s="271" t="s">
        <v>13959</v>
      </c>
      <c r="C554" s="267">
        <v>46164</v>
      </c>
      <c r="D554" s="268" t="s">
        <v>39</v>
      </c>
      <c r="E554" s="299" t="s">
        <v>14008</v>
      </c>
      <c r="F554" s="271"/>
      <c r="G554" s="266" t="s">
        <v>1079</v>
      </c>
      <c r="H554" s="280" t="s">
        <v>7397</v>
      </c>
      <c r="I554" s="271" t="s">
        <v>12618</v>
      </c>
      <c r="J554" s="266"/>
      <c r="K554" s="265" t="s">
        <v>1308</v>
      </c>
      <c r="L554" s="271" t="s">
        <v>1079</v>
      </c>
      <c r="M554" s="271" t="s">
        <v>5498</v>
      </c>
      <c r="N554" s="275" t="str">
        <f t="shared" ca="1" si="22"/>
        <v>0 tahun, 1 bulan, 23 hari</v>
      </c>
      <c r="O554" s="276">
        <f t="shared" ca="1" si="23"/>
        <v>54</v>
      </c>
    </row>
    <row r="555" spans="1:15" ht="61.2" x14ac:dyDescent="0.7">
      <c r="A555" s="265">
        <v>555</v>
      </c>
      <c r="B555" s="271" t="s">
        <v>13960</v>
      </c>
      <c r="C555" s="267">
        <v>46164</v>
      </c>
      <c r="D555" s="268" t="s">
        <v>39</v>
      </c>
      <c r="E555" s="299" t="s">
        <v>14009</v>
      </c>
      <c r="F555" s="271"/>
      <c r="G555" s="266" t="s">
        <v>5508</v>
      </c>
      <c r="H555" s="280" t="s">
        <v>5989</v>
      </c>
      <c r="I555" s="271" t="s">
        <v>9844</v>
      </c>
      <c r="J555" s="271"/>
      <c r="K555" s="265" t="s">
        <v>1308</v>
      </c>
      <c r="L555" s="271" t="s">
        <v>10720</v>
      </c>
      <c r="M555" s="271" t="s">
        <v>1071</v>
      </c>
      <c r="N555" s="275" t="str">
        <f t="shared" ca="1" si="22"/>
        <v>0 tahun, 1 bulan, 23 hari</v>
      </c>
      <c r="O555" s="276">
        <f t="shared" ca="1" si="23"/>
        <v>54</v>
      </c>
    </row>
    <row r="556" spans="1:15" ht="40.799999999999997" x14ac:dyDescent="0.7">
      <c r="A556" s="265">
        <v>556</v>
      </c>
      <c r="B556" s="271" t="s">
        <v>13961</v>
      </c>
      <c r="C556" s="267">
        <v>46167</v>
      </c>
      <c r="D556" s="268" t="s">
        <v>39</v>
      </c>
      <c r="E556" s="299" t="s">
        <v>14010</v>
      </c>
      <c r="F556" s="271"/>
      <c r="G556" s="266" t="s">
        <v>5508</v>
      </c>
      <c r="H556" s="280" t="s">
        <v>5989</v>
      </c>
      <c r="I556" s="271" t="s">
        <v>12624</v>
      </c>
      <c r="J556" s="266"/>
      <c r="K556" s="265" t="s">
        <v>1308</v>
      </c>
      <c r="L556" s="271" t="s">
        <v>10515</v>
      </c>
      <c r="M556" s="271" t="s">
        <v>6866</v>
      </c>
      <c r="N556" s="275" t="str">
        <f t="shared" ca="1" si="22"/>
        <v>0 tahun, 1 bulan, 20 hari</v>
      </c>
      <c r="O556" s="276">
        <f t="shared" ca="1" si="23"/>
        <v>51</v>
      </c>
    </row>
    <row r="557" spans="1:15" ht="61.2" x14ac:dyDescent="0.7">
      <c r="A557" s="265">
        <v>557</v>
      </c>
      <c r="B557" s="271" t="s">
        <v>13962</v>
      </c>
      <c r="C557" s="267">
        <v>46167</v>
      </c>
      <c r="D557" s="268" t="s">
        <v>39</v>
      </c>
      <c r="E557" s="299" t="s">
        <v>14011</v>
      </c>
      <c r="F557" s="271"/>
      <c r="G557" s="266" t="s">
        <v>5508</v>
      </c>
      <c r="H557" s="280" t="s">
        <v>5989</v>
      </c>
      <c r="I557" s="271" t="s">
        <v>9844</v>
      </c>
      <c r="J557" s="271"/>
      <c r="K557" s="265" t="s">
        <v>1308</v>
      </c>
      <c r="L557" s="271" t="s">
        <v>10720</v>
      </c>
      <c r="M557" s="271" t="s">
        <v>1071</v>
      </c>
      <c r="N557" s="275" t="str">
        <f t="shared" ca="1" si="22"/>
        <v>0 tahun, 1 bulan, 20 hari</v>
      </c>
      <c r="O557" s="276">
        <f t="shared" ca="1" si="23"/>
        <v>51</v>
      </c>
    </row>
    <row r="558" spans="1:15" ht="40.799999999999997" x14ac:dyDescent="0.7">
      <c r="A558" s="265">
        <v>558</v>
      </c>
      <c r="B558" s="271" t="s">
        <v>13963</v>
      </c>
      <c r="C558" s="267">
        <v>46167</v>
      </c>
      <c r="D558" s="268" t="s">
        <v>39</v>
      </c>
      <c r="E558" s="299" t="s">
        <v>14012</v>
      </c>
      <c r="F558" s="271"/>
      <c r="G558" s="266" t="s">
        <v>5508</v>
      </c>
      <c r="H558" s="280" t="s">
        <v>5990</v>
      </c>
      <c r="I558" s="271" t="s">
        <v>12624</v>
      </c>
      <c r="J558" s="266"/>
      <c r="K558" s="265" t="s">
        <v>1308</v>
      </c>
      <c r="L558" s="271" t="s">
        <v>11545</v>
      </c>
      <c r="M558" s="271" t="s">
        <v>13368</v>
      </c>
      <c r="N558" s="275" t="str">
        <f t="shared" ca="1" si="22"/>
        <v>0 tahun, 1 bulan, 20 hari</v>
      </c>
      <c r="O558" s="276">
        <f t="shared" ca="1" si="23"/>
        <v>51</v>
      </c>
    </row>
    <row r="559" spans="1:15" ht="40.799999999999997" x14ac:dyDescent="0.7">
      <c r="A559" s="265">
        <v>559</v>
      </c>
      <c r="B559" s="271" t="s">
        <v>13964</v>
      </c>
      <c r="C559" s="267">
        <v>46167</v>
      </c>
      <c r="D559" s="268" t="s">
        <v>39</v>
      </c>
      <c r="E559" s="299" t="s">
        <v>14013</v>
      </c>
      <c r="F559" s="271"/>
      <c r="G559" s="266" t="s">
        <v>1079</v>
      </c>
      <c r="H559" s="280" t="s">
        <v>7876</v>
      </c>
      <c r="I559" s="271" t="s">
        <v>12618</v>
      </c>
      <c r="J559" s="266"/>
      <c r="K559" s="265" t="s">
        <v>1308</v>
      </c>
      <c r="L559" s="271" t="s">
        <v>1079</v>
      </c>
      <c r="M559" s="271" t="s">
        <v>14033</v>
      </c>
      <c r="N559" s="275" t="str">
        <f t="shared" ca="1" si="22"/>
        <v>0 tahun, 1 bulan, 20 hari</v>
      </c>
      <c r="O559" s="276">
        <f t="shared" ca="1" si="23"/>
        <v>51</v>
      </c>
    </row>
    <row r="560" spans="1:15" ht="40.799999999999997" x14ac:dyDescent="0.7">
      <c r="A560" s="265">
        <v>560</v>
      </c>
      <c r="B560" s="271" t="s">
        <v>13965</v>
      </c>
      <c r="C560" s="267">
        <v>46167</v>
      </c>
      <c r="D560" s="268" t="s">
        <v>39</v>
      </c>
      <c r="E560" s="299" t="s">
        <v>14014</v>
      </c>
      <c r="F560" s="271"/>
      <c r="G560" s="266" t="s">
        <v>5508</v>
      </c>
      <c r="H560" s="280" t="s">
        <v>5989</v>
      </c>
      <c r="I560" s="271" t="s">
        <v>12631</v>
      </c>
      <c r="J560" s="266"/>
      <c r="K560" s="265" t="s">
        <v>1184</v>
      </c>
      <c r="L560" s="271" t="s">
        <v>1080</v>
      </c>
      <c r="M560" s="271" t="s">
        <v>9788</v>
      </c>
      <c r="N560" s="275" t="str">
        <f t="shared" ca="1" si="22"/>
        <v>0 tahun, 1 bulan, 20 hari</v>
      </c>
      <c r="O560" s="276">
        <f t="shared" ca="1" si="23"/>
        <v>51</v>
      </c>
    </row>
    <row r="561" spans="1:15" ht="40.799999999999997" x14ac:dyDescent="0.7">
      <c r="A561" s="265">
        <v>561</v>
      </c>
      <c r="B561" s="271" t="s">
        <v>13966</v>
      </c>
      <c r="C561" s="267">
        <v>46168</v>
      </c>
      <c r="D561" s="268" t="s">
        <v>39</v>
      </c>
      <c r="E561" s="299" t="s">
        <v>14015</v>
      </c>
      <c r="F561" s="271"/>
      <c r="G561" s="266" t="s">
        <v>5508</v>
      </c>
      <c r="H561" s="280" t="s">
        <v>3200</v>
      </c>
      <c r="I561" s="271" t="s">
        <v>13341</v>
      </c>
      <c r="J561" s="266"/>
      <c r="K561" s="265" t="s">
        <v>1308</v>
      </c>
      <c r="L561" s="271" t="s">
        <v>1175</v>
      </c>
      <c r="M561" s="271" t="s">
        <v>1176</v>
      </c>
      <c r="N561" s="275" t="str">
        <f t="shared" ca="1" si="22"/>
        <v>0 tahun, 1 bulan, 19 hari</v>
      </c>
      <c r="O561" s="276">
        <f t="shared" ca="1" si="23"/>
        <v>50</v>
      </c>
    </row>
    <row r="562" spans="1:15" x14ac:dyDescent="0.7">
      <c r="A562" s="265">
        <v>562</v>
      </c>
      <c r="B562" s="271" t="s">
        <v>13967</v>
      </c>
      <c r="C562" s="267">
        <v>46168</v>
      </c>
      <c r="D562" s="268" t="s">
        <v>39</v>
      </c>
      <c r="E562" s="299" t="s">
        <v>14016</v>
      </c>
      <c r="F562" s="271"/>
      <c r="G562" s="266" t="s">
        <v>5508</v>
      </c>
      <c r="H562" s="280" t="s">
        <v>7397</v>
      </c>
      <c r="I562" s="271" t="s">
        <v>12618</v>
      </c>
      <c r="J562" s="266"/>
      <c r="K562" s="265" t="s">
        <v>1308</v>
      </c>
      <c r="L562" s="271" t="s">
        <v>1079</v>
      </c>
      <c r="M562" s="271" t="s">
        <v>5498</v>
      </c>
      <c r="N562" s="275" t="str">
        <f t="shared" ca="1" si="22"/>
        <v>0 tahun, 1 bulan, 19 hari</v>
      </c>
      <c r="O562" s="276">
        <f t="shared" ca="1" si="23"/>
        <v>50</v>
      </c>
    </row>
    <row r="563" spans="1:15" ht="61.2" x14ac:dyDescent="0.7">
      <c r="A563" s="265">
        <v>563</v>
      </c>
      <c r="B563" s="271" t="s">
        <v>13968</v>
      </c>
      <c r="C563" s="267">
        <v>46168</v>
      </c>
      <c r="D563" s="268" t="s">
        <v>39</v>
      </c>
      <c r="E563" s="299" t="s">
        <v>14017</v>
      </c>
      <c r="F563" s="271"/>
      <c r="G563" s="266" t="s">
        <v>5508</v>
      </c>
      <c r="H563" s="280" t="s">
        <v>5989</v>
      </c>
      <c r="I563" s="271" t="s">
        <v>12611</v>
      </c>
      <c r="J563" s="266"/>
      <c r="K563" s="265" t="s">
        <v>1308</v>
      </c>
      <c r="L563" s="271" t="s">
        <v>1167</v>
      </c>
      <c r="M563" s="271" t="s">
        <v>1163</v>
      </c>
      <c r="N563" s="275" t="str">
        <f t="shared" ca="1" si="22"/>
        <v>0 tahun, 1 bulan, 19 hari</v>
      </c>
      <c r="O563" s="276">
        <f t="shared" ca="1" si="23"/>
        <v>50</v>
      </c>
    </row>
    <row r="564" spans="1:15" ht="61.2" x14ac:dyDescent="0.7">
      <c r="A564" s="265">
        <v>564</v>
      </c>
      <c r="B564" s="271" t="s">
        <v>13969</v>
      </c>
      <c r="C564" s="267">
        <v>46168</v>
      </c>
      <c r="D564" s="268" t="s">
        <v>39</v>
      </c>
      <c r="E564" s="299" t="s">
        <v>14018</v>
      </c>
      <c r="F564" s="271"/>
      <c r="G564" s="266" t="s">
        <v>5508</v>
      </c>
      <c r="H564" s="280" t="s">
        <v>5989</v>
      </c>
      <c r="I564" s="271" t="s">
        <v>9844</v>
      </c>
      <c r="J564" s="271"/>
      <c r="K564" s="265" t="s">
        <v>1308</v>
      </c>
      <c r="L564" s="271" t="s">
        <v>10720</v>
      </c>
      <c r="M564" s="271" t="s">
        <v>1071</v>
      </c>
      <c r="N564" s="275" t="str">
        <f t="shared" ca="1" si="22"/>
        <v>0 tahun, 1 bulan, 19 hari</v>
      </c>
      <c r="O564" s="276">
        <f t="shared" ca="1" si="23"/>
        <v>50</v>
      </c>
    </row>
    <row r="565" spans="1:15" ht="61.2" x14ac:dyDescent="0.7">
      <c r="A565" s="265">
        <v>565</v>
      </c>
      <c r="B565" s="271" t="s">
        <v>13970</v>
      </c>
      <c r="C565" s="267">
        <v>46168</v>
      </c>
      <c r="D565" s="268" t="s">
        <v>39</v>
      </c>
      <c r="E565" s="299" t="s">
        <v>14019</v>
      </c>
      <c r="F565" s="271"/>
      <c r="G565" s="266" t="s">
        <v>5508</v>
      </c>
      <c r="H565" s="280" t="s">
        <v>7640</v>
      </c>
      <c r="I565" s="271" t="s">
        <v>12624</v>
      </c>
      <c r="J565" s="266"/>
      <c r="K565" s="265" t="s">
        <v>1308</v>
      </c>
      <c r="L565" s="271" t="s">
        <v>11545</v>
      </c>
      <c r="M565" s="271" t="s">
        <v>8067</v>
      </c>
      <c r="N565" s="275" t="str">
        <f t="shared" ca="1" si="22"/>
        <v>0 tahun, 1 bulan, 19 hari</v>
      </c>
      <c r="O565" s="276">
        <f t="shared" ca="1" si="23"/>
        <v>50</v>
      </c>
    </row>
    <row r="566" spans="1:15" ht="40.799999999999997" x14ac:dyDescent="0.7">
      <c r="A566" s="265">
        <v>566</v>
      </c>
      <c r="B566" s="271" t="s">
        <v>13971</v>
      </c>
      <c r="C566" s="267">
        <v>46168</v>
      </c>
      <c r="D566" s="268" t="s">
        <v>39</v>
      </c>
      <c r="E566" s="299" t="s">
        <v>14020</v>
      </c>
      <c r="F566" s="271"/>
      <c r="G566" s="266" t="s">
        <v>5508</v>
      </c>
      <c r="H566" s="280" t="s">
        <v>5990</v>
      </c>
      <c r="I566" s="271" t="s">
        <v>12624</v>
      </c>
      <c r="J566" s="266"/>
      <c r="K566" s="265" t="s">
        <v>1308</v>
      </c>
      <c r="L566" s="271" t="s">
        <v>11545</v>
      </c>
      <c r="M566" s="271" t="s">
        <v>13368</v>
      </c>
      <c r="N566" s="275" t="str">
        <f t="shared" ca="1" si="22"/>
        <v>0 tahun, 1 bulan, 19 hari</v>
      </c>
      <c r="O566" s="276">
        <f t="shared" ca="1" si="23"/>
        <v>50</v>
      </c>
    </row>
    <row r="567" spans="1:15" x14ac:dyDescent="0.7">
      <c r="A567" s="265">
        <v>567</v>
      </c>
      <c r="B567" s="271" t="s">
        <v>13972</v>
      </c>
      <c r="C567" s="267">
        <v>46168</v>
      </c>
      <c r="D567" s="268" t="s">
        <v>39</v>
      </c>
      <c r="E567" s="299" t="s">
        <v>14021</v>
      </c>
      <c r="F567" s="271"/>
      <c r="G567" s="266" t="s">
        <v>5508</v>
      </c>
      <c r="H567" s="280" t="s">
        <v>3200</v>
      </c>
      <c r="I567" s="271" t="s">
        <v>12861</v>
      </c>
      <c r="J567" s="266"/>
      <c r="K567" s="265" t="s">
        <v>1308</v>
      </c>
      <c r="L567" s="271" t="s">
        <v>10661</v>
      </c>
      <c r="M567" s="271" t="s">
        <v>10891</v>
      </c>
      <c r="N567" s="275" t="str">
        <f t="shared" ca="1" si="22"/>
        <v>0 tahun, 1 bulan, 19 hari</v>
      </c>
      <c r="O567" s="276">
        <f t="shared" ca="1" si="23"/>
        <v>50</v>
      </c>
    </row>
    <row r="568" spans="1:15" ht="40.799999999999997" x14ac:dyDescent="0.7">
      <c r="A568" s="265">
        <v>568</v>
      </c>
      <c r="B568" s="271" t="s">
        <v>13973</v>
      </c>
      <c r="C568" s="267">
        <v>46168</v>
      </c>
      <c r="D568" s="268" t="s">
        <v>39</v>
      </c>
      <c r="E568" s="299" t="s">
        <v>14022</v>
      </c>
      <c r="F568" s="271"/>
      <c r="G568" s="266" t="s">
        <v>5508</v>
      </c>
      <c r="H568" s="280" t="s">
        <v>5989</v>
      </c>
      <c r="I568" s="271" t="s">
        <v>12624</v>
      </c>
      <c r="J568" s="266"/>
      <c r="K568" s="265" t="s">
        <v>1308</v>
      </c>
      <c r="L568" s="271" t="s">
        <v>1080</v>
      </c>
      <c r="M568" s="271" t="s">
        <v>9788</v>
      </c>
      <c r="N568" s="275" t="str">
        <f t="shared" ca="1" si="22"/>
        <v>0 tahun, 1 bulan, 19 hari</v>
      </c>
      <c r="O568" s="276">
        <f t="shared" ca="1" si="23"/>
        <v>50</v>
      </c>
    </row>
    <row r="569" spans="1:15" ht="40.799999999999997" x14ac:dyDescent="0.7">
      <c r="A569" s="265">
        <v>569</v>
      </c>
      <c r="B569" s="271" t="s">
        <v>13974</v>
      </c>
      <c r="C569" s="267">
        <v>46168</v>
      </c>
      <c r="D569" s="268" t="s">
        <v>39</v>
      </c>
      <c r="E569" s="299" t="s">
        <v>14023</v>
      </c>
      <c r="F569" s="271"/>
      <c r="G569" s="266" t="s">
        <v>5508</v>
      </c>
      <c r="H569" s="280" t="s">
        <v>5989</v>
      </c>
      <c r="I569" s="271" t="s">
        <v>12624</v>
      </c>
      <c r="J569" s="266"/>
      <c r="K569" s="265" t="s">
        <v>1308</v>
      </c>
      <c r="L569" s="271" t="s">
        <v>10515</v>
      </c>
      <c r="M569" s="271" t="s">
        <v>7530</v>
      </c>
      <c r="N569" s="275" t="str">
        <f t="shared" ca="1" si="22"/>
        <v>0 tahun, 1 bulan, 19 hari</v>
      </c>
      <c r="O569" s="276">
        <f t="shared" ca="1" si="23"/>
        <v>50</v>
      </c>
    </row>
    <row r="570" spans="1:15" ht="40.799999999999997" x14ac:dyDescent="0.7">
      <c r="A570" s="265">
        <v>570</v>
      </c>
      <c r="B570" s="271" t="s">
        <v>13975</v>
      </c>
      <c r="C570" s="267">
        <v>46168</v>
      </c>
      <c r="D570" s="268" t="s">
        <v>39</v>
      </c>
      <c r="E570" s="299" t="s">
        <v>14024</v>
      </c>
      <c r="F570" s="271"/>
      <c r="G570" s="266" t="s">
        <v>1079</v>
      </c>
      <c r="H570" s="280" t="s">
        <v>7715</v>
      </c>
      <c r="I570" s="271" t="s">
        <v>12618</v>
      </c>
      <c r="J570" s="266"/>
      <c r="K570" s="265" t="s">
        <v>1308</v>
      </c>
      <c r="L570" s="271" t="s">
        <v>1079</v>
      </c>
      <c r="M570" s="271" t="s">
        <v>5499</v>
      </c>
      <c r="N570" s="275" t="str">
        <f t="shared" ca="1" si="22"/>
        <v>0 tahun, 1 bulan, 19 hari</v>
      </c>
      <c r="O570" s="276">
        <f t="shared" ca="1" si="23"/>
        <v>50</v>
      </c>
    </row>
    <row r="571" spans="1:15" ht="40.799999999999997" x14ac:dyDescent="0.7">
      <c r="A571" s="265">
        <v>571</v>
      </c>
      <c r="B571" s="271" t="s">
        <v>13976</v>
      </c>
      <c r="C571" s="267">
        <v>46170</v>
      </c>
      <c r="D571" s="268" t="s">
        <v>39</v>
      </c>
      <c r="E571" s="299" t="s">
        <v>14034</v>
      </c>
      <c r="F571" s="271"/>
      <c r="G571" s="266" t="s">
        <v>5508</v>
      </c>
      <c r="H571" s="280" t="s">
        <v>5989</v>
      </c>
      <c r="I571" s="271" t="s">
        <v>12624</v>
      </c>
      <c r="J571" s="266"/>
      <c r="K571" s="265" t="s">
        <v>1305</v>
      </c>
      <c r="L571" s="271" t="s">
        <v>1080</v>
      </c>
      <c r="M571" s="271" t="s">
        <v>9788</v>
      </c>
      <c r="N571" s="275" t="str">
        <f t="shared" ca="1" si="22"/>
        <v>0 tahun, 1 bulan, 17 hari</v>
      </c>
      <c r="O571" s="276">
        <f t="shared" ca="1" si="23"/>
        <v>48</v>
      </c>
    </row>
    <row r="572" spans="1:15" ht="40.799999999999997" x14ac:dyDescent="0.7">
      <c r="A572" s="265">
        <v>572</v>
      </c>
      <c r="B572" s="271" t="s">
        <v>13977</v>
      </c>
      <c r="C572" s="267">
        <v>46170</v>
      </c>
      <c r="D572" s="268" t="s">
        <v>39</v>
      </c>
      <c r="E572" s="299" t="s">
        <v>14025</v>
      </c>
      <c r="F572" s="271"/>
      <c r="G572" s="266" t="s">
        <v>5508</v>
      </c>
      <c r="H572" s="280" t="s">
        <v>5989</v>
      </c>
      <c r="I572" s="271" t="s">
        <v>9844</v>
      </c>
      <c r="J572" s="271"/>
      <c r="K572" s="265" t="s">
        <v>1308</v>
      </c>
      <c r="L572" s="271" t="s">
        <v>10720</v>
      </c>
      <c r="M572" s="271" t="s">
        <v>1071</v>
      </c>
      <c r="N572" s="275" t="str">
        <f t="shared" ca="1" si="22"/>
        <v>0 tahun, 1 bulan, 17 hari</v>
      </c>
      <c r="O572" s="276">
        <f t="shared" ca="1" si="23"/>
        <v>48</v>
      </c>
    </row>
    <row r="573" spans="1:15" ht="40.799999999999997" x14ac:dyDescent="0.7">
      <c r="A573" s="265">
        <v>573</v>
      </c>
      <c r="B573" s="271" t="s">
        <v>13978</v>
      </c>
      <c r="C573" s="267">
        <v>46170</v>
      </c>
      <c r="D573" s="268" t="s">
        <v>39</v>
      </c>
      <c r="E573" s="299" t="s">
        <v>14026</v>
      </c>
      <c r="F573" s="271"/>
      <c r="G573" s="266" t="s">
        <v>5508</v>
      </c>
      <c r="H573" s="280" t="s">
        <v>5989</v>
      </c>
      <c r="I573" s="271" t="s">
        <v>9844</v>
      </c>
      <c r="J573" s="271"/>
      <c r="K573" s="265" t="s">
        <v>1308</v>
      </c>
      <c r="L573" s="271" t="s">
        <v>10720</v>
      </c>
      <c r="M573" s="271" t="s">
        <v>1071</v>
      </c>
      <c r="N573" s="275" t="str">
        <f t="shared" ca="1" si="22"/>
        <v>0 tahun, 1 bulan, 17 hari</v>
      </c>
      <c r="O573" s="276">
        <f t="shared" ca="1" si="23"/>
        <v>48</v>
      </c>
    </row>
    <row r="574" spans="1:15" ht="40.799999999999997" x14ac:dyDescent="0.7">
      <c r="A574" s="265">
        <v>574</v>
      </c>
      <c r="B574" s="271" t="s">
        <v>13979</v>
      </c>
      <c r="C574" s="267">
        <v>46170</v>
      </c>
      <c r="D574" s="268" t="s">
        <v>39</v>
      </c>
      <c r="E574" s="299" t="s">
        <v>14027</v>
      </c>
      <c r="F574" s="271"/>
      <c r="G574" s="266" t="s">
        <v>5508</v>
      </c>
      <c r="H574" s="280" t="s">
        <v>3191</v>
      </c>
      <c r="I574" s="271" t="s">
        <v>12624</v>
      </c>
      <c r="J574" s="266"/>
      <c r="K574" s="265" t="s">
        <v>1308</v>
      </c>
      <c r="L574" s="271" t="s">
        <v>10515</v>
      </c>
      <c r="M574" s="271" t="s">
        <v>5481</v>
      </c>
      <c r="N574" s="275" t="str">
        <f t="shared" ca="1" si="22"/>
        <v>0 tahun, 1 bulan, 17 hari</v>
      </c>
      <c r="O574" s="276">
        <f t="shared" ca="1" si="23"/>
        <v>48</v>
      </c>
    </row>
    <row r="575" spans="1:15" ht="40.799999999999997" x14ac:dyDescent="0.7">
      <c r="A575" s="265">
        <v>575</v>
      </c>
      <c r="B575" s="271" t="s">
        <v>13980</v>
      </c>
      <c r="C575" s="267">
        <v>46170</v>
      </c>
      <c r="D575" s="268" t="s">
        <v>39</v>
      </c>
      <c r="E575" s="299" t="s">
        <v>14028</v>
      </c>
      <c r="F575" s="271"/>
      <c r="G575" s="266" t="s">
        <v>5508</v>
      </c>
      <c r="H575" s="280" t="s">
        <v>3191</v>
      </c>
      <c r="I575" s="271" t="s">
        <v>12624</v>
      </c>
      <c r="J575" s="266"/>
      <c r="K575" s="265" t="s">
        <v>1308</v>
      </c>
      <c r="L575" s="271" t="s">
        <v>10515</v>
      </c>
      <c r="M575" s="271" t="s">
        <v>5481</v>
      </c>
      <c r="N575" s="275" t="str">
        <f t="shared" ca="1" si="22"/>
        <v>0 tahun, 1 bulan, 17 hari</v>
      </c>
      <c r="O575" s="276">
        <f t="shared" ca="1" si="23"/>
        <v>48</v>
      </c>
    </row>
    <row r="576" spans="1:15" ht="40.799999999999997" x14ac:dyDescent="0.7">
      <c r="A576" s="265">
        <v>576</v>
      </c>
      <c r="B576" s="271" t="s">
        <v>13981</v>
      </c>
      <c r="C576" s="267">
        <v>46170</v>
      </c>
      <c r="D576" s="268" t="s">
        <v>39</v>
      </c>
      <c r="E576" s="299" t="s">
        <v>14029</v>
      </c>
      <c r="F576" s="271"/>
      <c r="G576" s="266" t="s">
        <v>5508</v>
      </c>
      <c r="H576" s="280" t="s">
        <v>7397</v>
      </c>
      <c r="I576" s="271" t="s">
        <v>13341</v>
      </c>
      <c r="J576" s="266"/>
      <c r="K576" s="265" t="s">
        <v>1308</v>
      </c>
      <c r="L576" s="271" t="s">
        <v>10661</v>
      </c>
      <c r="M576" s="271" t="s">
        <v>10891</v>
      </c>
      <c r="N576" s="275" t="str">
        <f t="shared" ca="1" si="22"/>
        <v>0 tahun, 1 bulan, 17 hari</v>
      </c>
      <c r="O576" s="276">
        <f t="shared" ca="1" si="23"/>
        <v>48</v>
      </c>
    </row>
    <row r="577" spans="1:15" ht="40.799999999999997" x14ac:dyDescent="0.7">
      <c r="A577" s="265">
        <v>577</v>
      </c>
      <c r="B577" s="271" t="s">
        <v>13982</v>
      </c>
      <c r="C577" s="267">
        <v>46170</v>
      </c>
      <c r="D577" s="268" t="s">
        <v>39</v>
      </c>
      <c r="E577" s="299" t="s">
        <v>14030</v>
      </c>
      <c r="F577" s="271"/>
      <c r="G577" s="266" t="s">
        <v>5508</v>
      </c>
      <c r="H577" s="280" t="s">
        <v>7397</v>
      </c>
      <c r="I577" s="271" t="s">
        <v>13341</v>
      </c>
      <c r="J577" s="266"/>
      <c r="K577" s="265" t="s">
        <v>1308</v>
      </c>
      <c r="L577" s="271" t="s">
        <v>10661</v>
      </c>
      <c r="M577" s="271" t="s">
        <v>10891</v>
      </c>
      <c r="N577" s="275" t="str">
        <f t="shared" ca="1" si="22"/>
        <v>0 tahun, 1 bulan, 17 hari</v>
      </c>
      <c r="O577" s="276">
        <f t="shared" ca="1" si="23"/>
        <v>48</v>
      </c>
    </row>
    <row r="578" spans="1:15" ht="61.2" x14ac:dyDescent="0.7">
      <c r="A578" s="265">
        <v>578</v>
      </c>
      <c r="B578" s="271" t="s">
        <v>14122</v>
      </c>
      <c r="C578" s="267">
        <v>46170</v>
      </c>
      <c r="D578" s="268" t="s">
        <v>39</v>
      </c>
      <c r="E578" s="299" t="s">
        <v>14157</v>
      </c>
      <c r="F578" s="271"/>
      <c r="G578" s="266" t="s">
        <v>5508</v>
      </c>
      <c r="H578" s="280" t="s">
        <v>5989</v>
      </c>
      <c r="I578" s="271" t="s">
        <v>9844</v>
      </c>
      <c r="J578" s="271"/>
      <c r="K578" s="265" t="s">
        <v>1308</v>
      </c>
      <c r="L578" s="271" t="s">
        <v>10720</v>
      </c>
      <c r="M578" s="271" t="s">
        <v>1071</v>
      </c>
      <c r="N578" s="275" t="str">
        <f t="shared" ca="1" si="22"/>
        <v>0 tahun, 1 bulan, 17 hari</v>
      </c>
      <c r="O578" s="276">
        <f t="shared" ca="1" si="23"/>
        <v>48</v>
      </c>
    </row>
    <row r="579" spans="1:15" ht="40.799999999999997" x14ac:dyDescent="0.7">
      <c r="A579" s="265">
        <v>579</v>
      </c>
      <c r="B579" s="271" t="s">
        <v>14123</v>
      </c>
      <c r="C579" s="267">
        <v>46170</v>
      </c>
      <c r="D579" s="268" t="s">
        <v>39</v>
      </c>
      <c r="E579" s="299" t="s">
        <v>14158</v>
      </c>
      <c r="F579" s="271"/>
      <c r="G579" s="266" t="s">
        <v>5508</v>
      </c>
      <c r="H579" s="280" t="s">
        <v>5990</v>
      </c>
      <c r="I579" s="271" t="s">
        <v>12624</v>
      </c>
      <c r="J579" s="266"/>
      <c r="K579" s="265" t="s">
        <v>1308</v>
      </c>
      <c r="L579" s="271" t="s">
        <v>11545</v>
      </c>
      <c r="M579" s="271" t="s">
        <v>10488</v>
      </c>
      <c r="N579" s="275" t="str">
        <f t="shared" ca="1" si="22"/>
        <v>0 tahun, 1 bulan, 17 hari</v>
      </c>
      <c r="O579" s="276">
        <f t="shared" ca="1" si="23"/>
        <v>48</v>
      </c>
    </row>
    <row r="580" spans="1:15" ht="40.799999999999997" x14ac:dyDescent="0.7">
      <c r="A580" s="265">
        <v>580</v>
      </c>
      <c r="B580" s="271" t="s">
        <v>14124</v>
      </c>
      <c r="C580" s="267">
        <v>46170</v>
      </c>
      <c r="D580" s="268" t="s">
        <v>14159</v>
      </c>
      <c r="E580" s="299" t="s">
        <v>14160</v>
      </c>
      <c r="F580" s="271"/>
      <c r="G580" s="266" t="s">
        <v>5508</v>
      </c>
      <c r="H580" s="280" t="s">
        <v>5989</v>
      </c>
      <c r="I580" s="272" t="s">
        <v>12614</v>
      </c>
      <c r="J580" s="266"/>
      <c r="K580" s="265" t="s">
        <v>1308</v>
      </c>
      <c r="L580" s="271" t="s">
        <v>8319</v>
      </c>
      <c r="M580" s="271" t="s">
        <v>1268</v>
      </c>
      <c r="N580" s="275" t="str">
        <f t="shared" ca="1" si="22"/>
        <v>0 tahun, 1 bulan, 17 hari</v>
      </c>
      <c r="O580" s="276">
        <f t="shared" ca="1" si="23"/>
        <v>48</v>
      </c>
    </row>
    <row r="581" spans="1:15" ht="61.2" x14ac:dyDescent="0.7">
      <c r="A581" s="265">
        <v>581</v>
      </c>
      <c r="B581" s="271" t="s">
        <v>14125</v>
      </c>
      <c r="C581" s="267">
        <v>46171</v>
      </c>
      <c r="D581" s="268" t="s">
        <v>14161</v>
      </c>
      <c r="E581" s="299" t="s">
        <v>14162</v>
      </c>
      <c r="F581" s="271"/>
      <c r="G581" s="266" t="s">
        <v>5508</v>
      </c>
      <c r="H581" s="280" t="s">
        <v>5989</v>
      </c>
      <c r="I581" s="272" t="s">
        <v>12614</v>
      </c>
      <c r="J581" s="266"/>
      <c r="K581" s="265" t="s">
        <v>1308</v>
      </c>
      <c r="L581" s="271" t="s">
        <v>8319</v>
      </c>
      <c r="M581" s="271" t="s">
        <v>1268</v>
      </c>
      <c r="N581" s="275" t="str">
        <f t="shared" ca="1" si="22"/>
        <v>0 tahun, 1 bulan, 16 hari</v>
      </c>
      <c r="O581" s="276">
        <f t="shared" ca="1" si="23"/>
        <v>47</v>
      </c>
    </row>
    <row r="582" spans="1:15" ht="81.599999999999994" x14ac:dyDescent="0.7">
      <c r="A582" s="265">
        <v>582</v>
      </c>
      <c r="B582" s="271" t="s">
        <v>14126</v>
      </c>
      <c r="C582" s="267">
        <v>46171</v>
      </c>
      <c r="D582" s="268" t="s">
        <v>39</v>
      </c>
      <c r="E582" s="299" t="s">
        <v>14163</v>
      </c>
      <c r="F582" s="271"/>
      <c r="G582" s="266" t="s">
        <v>5508</v>
      </c>
      <c r="H582" s="280" t="s">
        <v>5989</v>
      </c>
      <c r="I582" s="271" t="s">
        <v>9844</v>
      </c>
      <c r="J582" s="271"/>
      <c r="K582" s="265" t="s">
        <v>1308</v>
      </c>
      <c r="L582" s="271" t="s">
        <v>10720</v>
      </c>
      <c r="M582" s="271" t="s">
        <v>1071</v>
      </c>
      <c r="N582" s="275" t="str">
        <f t="shared" ca="1" si="22"/>
        <v>0 tahun, 1 bulan, 16 hari</v>
      </c>
      <c r="O582" s="276">
        <f t="shared" ca="1" si="23"/>
        <v>47</v>
      </c>
    </row>
    <row r="583" spans="1:15" ht="40.799999999999997" x14ac:dyDescent="0.7">
      <c r="A583" s="265">
        <v>583</v>
      </c>
      <c r="B583" s="271" t="s">
        <v>14127</v>
      </c>
      <c r="C583" s="267">
        <v>46171</v>
      </c>
      <c r="D583" s="268" t="s">
        <v>39</v>
      </c>
      <c r="E583" s="299" t="s">
        <v>14164</v>
      </c>
      <c r="F583" s="271"/>
      <c r="G583" s="266" t="s">
        <v>5508</v>
      </c>
      <c r="H583" s="280" t="s">
        <v>5989</v>
      </c>
      <c r="I583" s="272" t="s">
        <v>12614</v>
      </c>
      <c r="J583" s="266"/>
      <c r="K583" s="265" t="s">
        <v>1308</v>
      </c>
      <c r="L583" s="271" t="s">
        <v>8319</v>
      </c>
      <c r="M583" s="271" t="s">
        <v>1268</v>
      </c>
      <c r="N583" s="275" t="str">
        <f t="shared" ca="1" si="22"/>
        <v>0 tahun, 1 bulan, 16 hari</v>
      </c>
      <c r="O583" s="276">
        <f t="shared" ca="1" si="23"/>
        <v>47</v>
      </c>
    </row>
    <row r="584" spans="1:15" ht="61.2" x14ac:dyDescent="0.7">
      <c r="A584" s="265">
        <v>584</v>
      </c>
      <c r="B584" s="271" t="s">
        <v>14128</v>
      </c>
      <c r="C584" s="267">
        <v>46171</v>
      </c>
      <c r="D584" s="268" t="s">
        <v>39</v>
      </c>
      <c r="E584" s="299" t="s">
        <v>14165</v>
      </c>
      <c r="F584" s="271"/>
      <c r="G584" s="266" t="s">
        <v>5508</v>
      </c>
      <c r="H584" s="280" t="s">
        <v>5989</v>
      </c>
      <c r="I584" s="271" t="s">
        <v>9844</v>
      </c>
      <c r="J584" s="271"/>
      <c r="K584" s="265" t="s">
        <v>1308</v>
      </c>
      <c r="L584" s="271" t="s">
        <v>10720</v>
      </c>
      <c r="M584" s="271" t="s">
        <v>1071</v>
      </c>
      <c r="N584" s="275" t="str">
        <f t="shared" ca="1" si="22"/>
        <v>0 tahun, 1 bulan, 16 hari</v>
      </c>
      <c r="O584" s="276">
        <f t="shared" ca="1" si="23"/>
        <v>47</v>
      </c>
    </row>
    <row r="585" spans="1:15" ht="40.799999999999997" x14ac:dyDescent="0.7">
      <c r="A585" s="265">
        <v>585</v>
      </c>
      <c r="B585" s="271" t="s">
        <v>14129</v>
      </c>
      <c r="C585" s="267">
        <v>46171</v>
      </c>
      <c r="D585" s="268" t="s">
        <v>39</v>
      </c>
      <c r="E585" s="299" t="s">
        <v>14166</v>
      </c>
      <c r="F585" s="271"/>
      <c r="G585" s="266" t="s">
        <v>5508</v>
      </c>
      <c r="H585" s="280" t="s">
        <v>5508</v>
      </c>
      <c r="I585" s="271" t="s">
        <v>12611</v>
      </c>
      <c r="J585" s="266"/>
      <c r="K585" s="265" t="s">
        <v>1305</v>
      </c>
      <c r="L585" s="271" t="s">
        <v>1080</v>
      </c>
      <c r="M585" s="271" t="s">
        <v>9788</v>
      </c>
      <c r="N585" s="275" t="str">
        <f t="shared" ca="1" si="22"/>
        <v>0 tahun, 1 bulan, 16 hari</v>
      </c>
      <c r="O585" s="276">
        <f t="shared" ca="1" si="23"/>
        <v>47</v>
      </c>
    </row>
    <row r="586" spans="1:15" ht="81.599999999999994" x14ac:dyDescent="0.7">
      <c r="A586" s="265">
        <v>586</v>
      </c>
      <c r="B586" s="271" t="s">
        <v>14130</v>
      </c>
      <c r="C586" s="267">
        <v>46174</v>
      </c>
      <c r="D586" s="268" t="s">
        <v>14167</v>
      </c>
      <c r="E586" s="299" t="s">
        <v>14168</v>
      </c>
      <c r="F586" s="271"/>
      <c r="G586" s="266" t="s">
        <v>5508</v>
      </c>
      <c r="H586" s="280" t="s">
        <v>5989</v>
      </c>
      <c r="I586" s="272" t="s">
        <v>12614</v>
      </c>
      <c r="J586" s="266"/>
      <c r="K586" s="265" t="s">
        <v>1308</v>
      </c>
      <c r="L586" s="271" t="s">
        <v>10515</v>
      </c>
      <c r="M586" s="271" t="s">
        <v>13738</v>
      </c>
      <c r="N586" s="275" t="str">
        <f t="shared" ca="1" si="22"/>
        <v>0 tahun, 1 bulan, 14 hari</v>
      </c>
      <c r="O586" s="276">
        <f t="shared" ca="1" si="23"/>
        <v>44</v>
      </c>
    </row>
    <row r="587" spans="1:15" ht="40.799999999999997" x14ac:dyDescent="0.7">
      <c r="A587" s="265">
        <v>587</v>
      </c>
      <c r="B587" s="271" t="s">
        <v>14131</v>
      </c>
      <c r="C587" s="267">
        <v>46175</v>
      </c>
      <c r="D587" s="268" t="s">
        <v>39</v>
      </c>
      <c r="E587" s="299" t="s">
        <v>14169</v>
      </c>
      <c r="F587" s="271"/>
      <c r="G587" s="266" t="s">
        <v>5508</v>
      </c>
      <c r="H587" s="280" t="s">
        <v>7640</v>
      </c>
      <c r="I587" s="271" t="s">
        <v>12623</v>
      </c>
      <c r="J587" s="266"/>
      <c r="K587" s="265" t="s">
        <v>1308</v>
      </c>
      <c r="L587" s="271" t="s">
        <v>1175</v>
      </c>
      <c r="M587" s="271" t="s">
        <v>7484</v>
      </c>
      <c r="N587" s="275" t="str">
        <f t="shared" ca="1" si="22"/>
        <v>0 tahun, 1 bulan, 13 hari</v>
      </c>
      <c r="O587" s="276">
        <f t="shared" ca="1" si="23"/>
        <v>43</v>
      </c>
    </row>
    <row r="588" spans="1:15" ht="40.799999999999997" x14ac:dyDescent="0.7">
      <c r="A588" s="265">
        <v>588</v>
      </c>
      <c r="B588" s="271" t="s">
        <v>14132</v>
      </c>
      <c r="C588" s="267">
        <v>46175</v>
      </c>
      <c r="D588" s="268" t="s">
        <v>39</v>
      </c>
      <c r="E588" s="299" t="s">
        <v>14170</v>
      </c>
      <c r="F588" s="271"/>
      <c r="G588" s="266" t="s">
        <v>5508</v>
      </c>
      <c r="H588" s="280" t="s">
        <v>5989</v>
      </c>
      <c r="I588" s="271" t="s">
        <v>12623</v>
      </c>
      <c r="J588" s="266"/>
      <c r="K588" s="265" t="s">
        <v>1308</v>
      </c>
      <c r="L588" s="271" t="s">
        <v>1175</v>
      </c>
      <c r="M588" s="271" t="s">
        <v>7484</v>
      </c>
      <c r="N588" s="275" t="str">
        <f t="shared" ca="1" si="22"/>
        <v>0 tahun, 1 bulan, 13 hari</v>
      </c>
      <c r="O588" s="276">
        <f t="shared" ca="1" si="23"/>
        <v>43</v>
      </c>
    </row>
    <row r="589" spans="1:15" ht="61.2" x14ac:dyDescent="0.7">
      <c r="A589" s="265">
        <v>589</v>
      </c>
      <c r="B589" s="271" t="s">
        <v>14133</v>
      </c>
      <c r="C589" s="267">
        <v>46175</v>
      </c>
      <c r="D589" s="268" t="s">
        <v>14171</v>
      </c>
      <c r="E589" s="299" t="s">
        <v>14007</v>
      </c>
      <c r="F589" s="271"/>
      <c r="G589" s="266" t="s">
        <v>5508</v>
      </c>
      <c r="H589" s="280" t="s">
        <v>5989</v>
      </c>
      <c r="I589" s="271" t="s">
        <v>3188</v>
      </c>
      <c r="J589" s="266"/>
      <c r="K589" s="265" t="s">
        <v>1308</v>
      </c>
      <c r="L589" s="271" t="s">
        <v>1170</v>
      </c>
      <c r="M589" s="271" t="s">
        <v>13462</v>
      </c>
      <c r="N589" s="275" t="str">
        <f t="shared" ca="1" si="22"/>
        <v>0 tahun, 1 bulan, 13 hari</v>
      </c>
      <c r="O589" s="276">
        <f t="shared" ca="1" si="23"/>
        <v>43</v>
      </c>
    </row>
    <row r="590" spans="1:15" ht="61.2" x14ac:dyDescent="0.7">
      <c r="A590" s="265">
        <v>590</v>
      </c>
      <c r="B590" s="271" t="s">
        <v>14134</v>
      </c>
      <c r="C590" s="267">
        <v>46175</v>
      </c>
      <c r="D590" s="268" t="s">
        <v>14172</v>
      </c>
      <c r="E590" s="299" t="s">
        <v>10192</v>
      </c>
      <c r="F590" s="271"/>
      <c r="G590" s="266" t="s">
        <v>5508</v>
      </c>
      <c r="H590" s="280" t="s">
        <v>5989</v>
      </c>
      <c r="I590" s="271" t="s">
        <v>3188</v>
      </c>
      <c r="J590" s="266"/>
      <c r="K590" s="265" t="s">
        <v>1308</v>
      </c>
      <c r="L590" s="271" t="s">
        <v>1170</v>
      </c>
      <c r="M590" s="271" t="s">
        <v>13462</v>
      </c>
      <c r="N590" s="275" t="str">
        <f t="shared" ca="1" si="22"/>
        <v>0 tahun, 1 bulan, 13 hari</v>
      </c>
      <c r="O590" s="276">
        <f t="shared" ca="1" si="23"/>
        <v>43</v>
      </c>
    </row>
    <row r="591" spans="1:15" x14ac:dyDescent="0.7">
      <c r="A591" s="265">
        <v>591</v>
      </c>
      <c r="B591" s="271" t="s">
        <v>14135</v>
      </c>
      <c r="C591" s="267">
        <v>46175</v>
      </c>
      <c r="D591" s="268" t="s">
        <v>14173</v>
      </c>
      <c r="E591" s="299" t="s">
        <v>14174</v>
      </c>
      <c r="F591" s="271"/>
      <c r="G591" s="266" t="s">
        <v>5508</v>
      </c>
      <c r="H591" s="280" t="s">
        <v>5989</v>
      </c>
      <c r="I591" s="272" t="s">
        <v>12614</v>
      </c>
      <c r="J591" s="266"/>
      <c r="K591" s="265" t="s">
        <v>1308</v>
      </c>
      <c r="L591" s="271" t="s">
        <v>10515</v>
      </c>
      <c r="M591" s="271" t="s">
        <v>6866</v>
      </c>
      <c r="N591" s="275" t="str">
        <f t="shared" ca="1" si="22"/>
        <v>0 tahun, 1 bulan, 13 hari</v>
      </c>
      <c r="O591" s="276">
        <f t="shared" ca="1" si="23"/>
        <v>43</v>
      </c>
    </row>
    <row r="592" spans="1:15" ht="40.799999999999997" x14ac:dyDescent="0.7">
      <c r="A592" s="265">
        <v>592</v>
      </c>
      <c r="B592" s="271" t="s">
        <v>14136</v>
      </c>
      <c r="C592" s="267">
        <v>46175</v>
      </c>
      <c r="D592" s="268" t="s">
        <v>39</v>
      </c>
      <c r="E592" s="299" t="s">
        <v>14175</v>
      </c>
      <c r="F592" s="271"/>
      <c r="G592" s="266" t="s">
        <v>5508</v>
      </c>
      <c r="H592" s="280" t="s">
        <v>5989</v>
      </c>
      <c r="I592" s="271" t="s">
        <v>12624</v>
      </c>
      <c r="J592" s="266"/>
      <c r="K592" s="265" t="s">
        <v>1308</v>
      </c>
      <c r="L592" s="271" t="s">
        <v>11545</v>
      </c>
      <c r="M592" s="271" t="s">
        <v>10506</v>
      </c>
      <c r="N592" s="275" t="str">
        <f t="shared" ca="1" si="22"/>
        <v>0 tahun, 1 bulan, 13 hari</v>
      </c>
      <c r="O592" s="276">
        <f t="shared" ca="1" si="23"/>
        <v>43</v>
      </c>
    </row>
    <row r="593" spans="1:15" ht="40.799999999999997" x14ac:dyDescent="0.7">
      <c r="A593" s="265">
        <v>593</v>
      </c>
      <c r="B593" s="271" t="s">
        <v>14137</v>
      </c>
      <c r="C593" s="267">
        <v>46175</v>
      </c>
      <c r="D593" s="268" t="s">
        <v>39</v>
      </c>
      <c r="E593" s="299" t="s">
        <v>14176</v>
      </c>
      <c r="F593" s="271"/>
      <c r="G593" s="266" t="s">
        <v>5508</v>
      </c>
      <c r="H593" s="280" t="s">
        <v>3191</v>
      </c>
      <c r="I593" s="271" t="s">
        <v>12624</v>
      </c>
      <c r="J593" s="266"/>
      <c r="K593" s="265" t="s">
        <v>1308</v>
      </c>
      <c r="L593" s="271" t="s">
        <v>10515</v>
      </c>
      <c r="M593" s="271" t="s">
        <v>6866</v>
      </c>
      <c r="N593" s="275" t="str">
        <f t="shared" ca="1" si="22"/>
        <v>0 tahun, 1 bulan, 13 hari</v>
      </c>
      <c r="O593" s="276">
        <f t="shared" ca="1" si="23"/>
        <v>43</v>
      </c>
    </row>
    <row r="594" spans="1:15" ht="61.2" x14ac:dyDescent="0.7">
      <c r="A594" s="265">
        <v>594</v>
      </c>
      <c r="B594" s="271" t="s">
        <v>14138</v>
      </c>
      <c r="C594" s="267">
        <v>46175</v>
      </c>
      <c r="D594" s="268" t="s">
        <v>39</v>
      </c>
      <c r="E594" s="299" t="s">
        <v>14177</v>
      </c>
      <c r="F594" s="271"/>
      <c r="G594" s="266" t="s">
        <v>5508</v>
      </c>
      <c r="H594" s="280" t="s">
        <v>5989</v>
      </c>
      <c r="I594" s="271" t="s">
        <v>9844</v>
      </c>
      <c r="J594" s="271"/>
      <c r="K594" s="265" t="s">
        <v>1308</v>
      </c>
      <c r="L594" s="271" t="s">
        <v>10720</v>
      </c>
      <c r="M594" s="271" t="s">
        <v>1071</v>
      </c>
      <c r="N594" s="275" t="str">
        <f t="shared" ca="1" si="22"/>
        <v>0 tahun, 1 bulan, 13 hari</v>
      </c>
      <c r="O594" s="276">
        <f t="shared" ca="1" si="23"/>
        <v>43</v>
      </c>
    </row>
    <row r="595" spans="1:15" x14ac:dyDescent="0.7">
      <c r="A595" s="265">
        <v>595</v>
      </c>
      <c r="B595" s="271" t="s">
        <v>14139</v>
      </c>
      <c r="C595" s="267">
        <v>46175</v>
      </c>
      <c r="D595" s="268" t="s">
        <v>39</v>
      </c>
      <c r="E595" s="299" t="s">
        <v>14178</v>
      </c>
      <c r="F595" s="271"/>
      <c r="G595" s="266" t="s">
        <v>5508</v>
      </c>
      <c r="H595" s="280" t="s">
        <v>5989</v>
      </c>
      <c r="I595" s="271" t="s">
        <v>9844</v>
      </c>
      <c r="J595" s="271"/>
      <c r="K595" s="265" t="s">
        <v>1305</v>
      </c>
      <c r="L595" s="271" t="s">
        <v>10720</v>
      </c>
      <c r="M595" s="271" t="s">
        <v>1071</v>
      </c>
      <c r="N595" s="275" t="str">
        <f t="shared" ca="1" si="22"/>
        <v>0 tahun, 1 bulan, 13 hari</v>
      </c>
      <c r="O595" s="276">
        <f t="shared" ca="1" si="23"/>
        <v>43</v>
      </c>
    </row>
    <row r="596" spans="1:15" ht="40.799999999999997" x14ac:dyDescent="0.7">
      <c r="A596" s="265">
        <v>596</v>
      </c>
      <c r="B596" s="271" t="s">
        <v>14140</v>
      </c>
      <c r="C596" s="267">
        <v>46176</v>
      </c>
      <c r="D596" s="268" t="s">
        <v>6928</v>
      </c>
      <c r="E596" s="299" t="s">
        <v>14179</v>
      </c>
      <c r="F596" s="271"/>
      <c r="G596" s="266" t="s">
        <v>5508</v>
      </c>
      <c r="H596" s="280" t="s">
        <v>5989</v>
      </c>
      <c r="I596" s="271" t="s">
        <v>12624</v>
      </c>
      <c r="J596" s="266"/>
      <c r="K596" s="265" t="s">
        <v>1305</v>
      </c>
      <c r="L596" s="271" t="s">
        <v>10720</v>
      </c>
      <c r="M596" s="271" t="s">
        <v>1071</v>
      </c>
      <c r="N596" s="275" t="str">
        <f t="shared" ca="1" si="22"/>
        <v>0 tahun, 1 bulan, 12 hari</v>
      </c>
      <c r="O596" s="276">
        <f t="shared" ref="O596:O608" ca="1" si="24">TODAY()-C596</f>
        <v>42</v>
      </c>
    </row>
    <row r="597" spans="1:15" x14ac:dyDescent="0.7">
      <c r="A597" s="265">
        <v>597</v>
      </c>
      <c r="B597" s="271" t="s">
        <v>14141</v>
      </c>
      <c r="C597" s="267">
        <v>46176</v>
      </c>
      <c r="D597" s="268" t="s">
        <v>39</v>
      </c>
      <c r="E597" s="299" t="s">
        <v>14180</v>
      </c>
      <c r="F597" s="271"/>
      <c r="G597" s="266" t="s">
        <v>5508</v>
      </c>
      <c r="H597" s="280" t="s">
        <v>8242</v>
      </c>
      <c r="I597" s="271" t="s">
        <v>12861</v>
      </c>
      <c r="J597" s="266"/>
      <c r="K597" s="265" t="s">
        <v>1308</v>
      </c>
      <c r="L597" s="271" t="s">
        <v>1080</v>
      </c>
      <c r="M597" s="271" t="s">
        <v>9788</v>
      </c>
      <c r="N597" s="275" t="str">
        <f t="shared" ref="N597:N608" ca="1" si="25">DATEDIF(C597,$Q$1,"Y")&amp;" tahun, "&amp;DATEDIF(C597,$Q$1,"YM")&amp;" bulan, "&amp;DATEDIF(C597,$Q$1,"MD")&amp;" hari"</f>
        <v>0 tahun, 1 bulan, 12 hari</v>
      </c>
      <c r="O597" s="276">
        <f t="shared" ca="1" si="24"/>
        <v>42</v>
      </c>
    </row>
    <row r="598" spans="1:15" x14ac:dyDescent="0.7">
      <c r="A598" s="265">
        <v>598</v>
      </c>
      <c r="B598" s="271" t="s">
        <v>14142</v>
      </c>
      <c r="C598" s="267">
        <v>46176</v>
      </c>
      <c r="D598" s="268" t="s">
        <v>39</v>
      </c>
      <c r="E598" s="299" t="s">
        <v>14181</v>
      </c>
      <c r="F598" s="271"/>
      <c r="G598" s="266" t="s">
        <v>1079</v>
      </c>
      <c r="H598" s="280" t="s">
        <v>7756</v>
      </c>
      <c r="I598" s="271" t="s">
        <v>12631</v>
      </c>
      <c r="J598" s="266"/>
      <c r="K598" s="265" t="s">
        <v>1184</v>
      </c>
      <c r="L598" s="271" t="s">
        <v>1080</v>
      </c>
      <c r="M598" s="271" t="s">
        <v>9788</v>
      </c>
      <c r="N598" s="275" t="str">
        <f t="shared" ca="1" si="25"/>
        <v>0 tahun, 1 bulan, 12 hari</v>
      </c>
      <c r="O598" s="276">
        <f t="shared" ca="1" si="24"/>
        <v>42</v>
      </c>
    </row>
    <row r="599" spans="1:15" x14ac:dyDescent="0.7">
      <c r="A599" s="265">
        <v>599</v>
      </c>
      <c r="B599" s="271" t="s">
        <v>14143</v>
      </c>
      <c r="C599" s="267">
        <v>46176</v>
      </c>
      <c r="D599" s="268" t="s">
        <v>39</v>
      </c>
      <c r="E599" s="299" t="s">
        <v>14182</v>
      </c>
      <c r="F599" s="271"/>
      <c r="G599" s="266" t="s">
        <v>1079</v>
      </c>
      <c r="H599" s="280" t="s">
        <v>7756</v>
      </c>
      <c r="I599" s="271" t="s">
        <v>12631</v>
      </c>
      <c r="J599" s="266"/>
      <c r="K599" s="265" t="s">
        <v>1184</v>
      </c>
      <c r="L599" s="271" t="s">
        <v>1080</v>
      </c>
      <c r="M599" s="271" t="s">
        <v>9788</v>
      </c>
      <c r="N599" s="275" t="str">
        <f t="shared" ca="1" si="25"/>
        <v>0 tahun, 1 bulan, 12 hari</v>
      </c>
      <c r="O599" s="276">
        <f t="shared" ca="1" si="24"/>
        <v>42</v>
      </c>
    </row>
    <row r="600" spans="1:15" x14ac:dyDescent="0.7">
      <c r="A600" s="265">
        <v>600</v>
      </c>
      <c r="B600" s="271" t="s">
        <v>14144</v>
      </c>
      <c r="C600" s="267">
        <v>46176</v>
      </c>
      <c r="D600" s="268" t="s">
        <v>39</v>
      </c>
      <c r="E600" s="299" t="s">
        <v>14183</v>
      </c>
      <c r="F600" s="271"/>
      <c r="G600" s="266" t="s">
        <v>5508</v>
      </c>
      <c r="H600" s="280" t="s">
        <v>5508</v>
      </c>
      <c r="I600" s="282" t="s">
        <v>12613</v>
      </c>
      <c r="J600" s="266"/>
      <c r="K600" s="265" t="s">
        <v>1308</v>
      </c>
      <c r="L600" s="271" t="s">
        <v>1175</v>
      </c>
      <c r="M600" s="271" t="s">
        <v>1176</v>
      </c>
      <c r="N600" s="275" t="str">
        <f t="shared" ca="1" si="25"/>
        <v>0 tahun, 1 bulan, 12 hari</v>
      </c>
      <c r="O600" s="276">
        <f t="shared" ca="1" si="24"/>
        <v>42</v>
      </c>
    </row>
    <row r="601" spans="1:15" ht="61.2" x14ac:dyDescent="0.7">
      <c r="A601" s="265">
        <v>601</v>
      </c>
      <c r="B601" s="271" t="s">
        <v>14145</v>
      </c>
      <c r="C601" s="267">
        <v>46176</v>
      </c>
      <c r="D601" s="268" t="s">
        <v>39</v>
      </c>
      <c r="E601" s="299" t="s">
        <v>14184</v>
      </c>
      <c r="F601" s="271"/>
      <c r="G601" s="266" t="s">
        <v>5508</v>
      </c>
      <c r="H601" s="280" t="s">
        <v>5989</v>
      </c>
      <c r="I601" s="271" t="s">
        <v>9844</v>
      </c>
      <c r="J601" s="271"/>
      <c r="K601" s="265" t="s">
        <v>1308</v>
      </c>
      <c r="L601" s="271" t="s">
        <v>10720</v>
      </c>
      <c r="M601" s="271" t="s">
        <v>1071</v>
      </c>
      <c r="N601" s="275" t="str">
        <f t="shared" ca="1" si="25"/>
        <v>0 tahun, 1 bulan, 12 hari</v>
      </c>
      <c r="O601" s="276">
        <f t="shared" ca="1" si="24"/>
        <v>42</v>
      </c>
    </row>
    <row r="602" spans="1:15" ht="40.799999999999997" x14ac:dyDescent="0.7">
      <c r="A602" s="265">
        <v>602</v>
      </c>
      <c r="B602" s="271" t="s">
        <v>14146</v>
      </c>
      <c r="C602" s="267">
        <v>46176</v>
      </c>
      <c r="D602" s="268" t="s">
        <v>39</v>
      </c>
      <c r="E602" s="299" t="s">
        <v>14185</v>
      </c>
      <c r="F602" s="271"/>
      <c r="G602" s="266" t="s">
        <v>5508</v>
      </c>
      <c r="H602" s="280" t="s">
        <v>8242</v>
      </c>
      <c r="I602" s="271" t="s">
        <v>13341</v>
      </c>
      <c r="J602" s="266"/>
      <c r="K602" s="265" t="s">
        <v>1308</v>
      </c>
      <c r="L602" s="271" t="s">
        <v>10661</v>
      </c>
      <c r="M602" s="271" t="s">
        <v>10891</v>
      </c>
      <c r="N602" s="275" t="str">
        <f t="shared" ca="1" si="25"/>
        <v>0 tahun, 1 bulan, 12 hari</v>
      </c>
      <c r="O602" s="276">
        <f t="shared" ca="1" si="24"/>
        <v>42</v>
      </c>
    </row>
    <row r="603" spans="1:15" ht="40.799999999999997" x14ac:dyDescent="0.7">
      <c r="A603" s="265">
        <v>603</v>
      </c>
      <c r="B603" s="271" t="s">
        <v>14147</v>
      </c>
      <c r="C603" s="267">
        <v>46177</v>
      </c>
      <c r="D603" s="268" t="s">
        <v>39</v>
      </c>
      <c r="E603" s="299" t="s">
        <v>13545</v>
      </c>
      <c r="F603" s="271"/>
      <c r="G603" s="266" t="s">
        <v>5508</v>
      </c>
      <c r="H603" s="280" t="s">
        <v>5989</v>
      </c>
      <c r="I603" s="271" t="s">
        <v>9844</v>
      </c>
      <c r="J603" s="271"/>
      <c r="K603" s="265" t="s">
        <v>1308</v>
      </c>
      <c r="L603" s="271" t="s">
        <v>10720</v>
      </c>
      <c r="M603" s="271" t="s">
        <v>1071</v>
      </c>
      <c r="N603" s="275" t="str">
        <f t="shared" ca="1" si="25"/>
        <v>0 tahun, 1 bulan, 11 hari</v>
      </c>
      <c r="O603" s="276">
        <f t="shared" ca="1" si="24"/>
        <v>41</v>
      </c>
    </row>
    <row r="604" spans="1:15" ht="61.2" x14ac:dyDescent="0.7">
      <c r="A604" s="265">
        <v>604</v>
      </c>
      <c r="B604" s="271" t="s">
        <v>14148</v>
      </c>
      <c r="C604" s="267">
        <v>46177</v>
      </c>
      <c r="D604" s="268" t="s">
        <v>9</v>
      </c>
      <c r="E604" s="299" t="s">
        <v>14186</v>
      </c>
      <c r="F604" s="271"/>
      <c r="G604" s="266" t="s">
        <v>5508</v>
      </c>
      <c r="H604" s="280" t="s">
        <v>5989</v>
      </c>
      <c r="I604" s="271" t="s">
        <v>9844</v>
      </c>
      <c r="J604" s="271"/>
      <c r="K604" s="265" t="s">
        <v>1308</v>
      </c>
      <c r="L604" s="271" t="s">
        <v>10720</v>
      </c>
      <c r="M604" s="271" t="s">
        <v>1071</v>
      </c>
      <c r="N604" s="275" t="str">
        <f t="shared" ca="1" si="25"/>
        <v>0 tahun, 1 bulan, 11 hari</v>
      </c>
      <c r="O604" s="276">
        <f t="shared" ca="1" si="24"/>
        <v>41</v>
      </c>
    </row>
    <row r="605" spans="1:15" ht="40.799999999999997" x14ac:dyDescent="0.7">
      <c r="A605" s="265">
        <v>605</v>
      </c>
      <c r="B605" s="271" t="s">
        <v>14149</v>
      </c>
      <c r="C605" s="267">
        <v>46177</v>
      </c>
      <c r="D605" s="268" t="s">
        <v>39</v>
      </c>
      <c r="E605" s="299" t="s">
        <v>14187</v>
      </c>
      <c r="F605" s="271"/>
      <c r="G605" s="266" t="s">
        <v>1079</v>
      </c>
      <c r="H605" s="280" t="s">
        <v>7756</v>
      </c>
      <c r="I605" s="271" t="s">
        <v>12618</v>
      </c>
      <c r="J605" s="266"/>
      <c r="K605" s="265" t="s">
        <v>1305</v>
      </c>
      <c r="L605" s="271" t="s">
        <v>1079</v>
      </c>
      <c r="M605" s="271" t="s">
        <v>1172</v>
      </c>
      <c r="N605" s="275" t="str">
        <f t="shared" ca="1" si="25"/>
        <v>0 tahun, 1 bulan, 11 hari</v>
      </c>
      <c r="O605" s="276">
        <f t="shared" ca="1" si="24"/>
        <v>41</v>
      </c>
    </row>
    <row r="606" spans="1:15" ht="40.799999999999997" x14ac:dyDescent="0.7">
      <c r="A606" s="265">
        <v>606</v>
      </c>
      <c r="B606" s="271" t="s">
        <v>14150</v>
      </c>
      <c r="C606" s="267">
        <v>46177</v>
      </c>
      <c r="D606" s="268" t="s">
        <v>39</v>
      </c>
      <c r="E606" s="299" t="s">
        <v>14188</v>
      </c>
      <c r="F606" s="271"/>
      <c r="G606" s="266" t="s">
        <v>1079</v>
      </c>
      <c r="H606" s="280" t="s">
        <v>7397</v>
      </c>
      <c r="I606" s="271" t="s">
        <v>12618</v>
      </c>
      <c r="J606" s="266"/>
      <c r="K606" s="265" t="s">
        <v>1308</v>
      </c>
      <c r="L606" s="271" t="s">
        <v>1079</v>
      </c>
      <c r="M606" s="271" t="s">
        <v>5498</v>
      </c>
      <c r="N606" s="275" t="str">
        <f t="shared" ca="1" si="25"/>
        <v>0 tahun, 1 bulan, 11 hari</v>
      </c>
      <c r="O606" s="276">
        <f t="shared" ca="1" si="24"/>
        <v>41</v>
      </c>
    </row>
    <row r="607" spans="1:15" ht="40.799999999999997" x14ac:dyDescent="0.7">
      <c r="A607" s="265">
        <v>607</v>
      </c>
      <c r="B607" s="271" t="s">
        <v>14151</v>
      </c>
      <c r="C607" s="267">
        <v>46177</v>
      </c>
      <c r="D607" s="268" t="s">
        <v>39</v>
      </c>
      <c r="E607" s="299" t="s">
        <v>14189</v>
      </c>
      <c r="F607" s="271"/>
      <c r="G607" s="266" t="s">
        <v>5508</v>
      </c>
      <c r="H607" s="280" t="s">
        <v>5990</v>
      </c>
      <c r="I607" s="271" t="s">
        <v>12623</v>
      </c>
      <c r="J607" s="266"/>
      <c r="K607" s="265" t="s">
        <v>1308</v>
      </c>
      <c r="L607" s="271" t="s">
        <v>11545</v>
      </c>
      <c r="M607" s="271" t="s">
        <v>13368</v>
      </c>
      <c r="N607" s="275" t="str">
        <f t="shared" ca="1" si="25"/>
        <v>0 tahun, 1 bulan, 11 hari</v>
      </c>
      <c r="O607" s="276">
        <f t="shared" ca="1" si="24"/>
        <v>41</v>
      </c>
    </row>
    <row r="608" spans="1:15" ht="61.2" x14ac:dyDescent="0.7">
      <c r="A608" s="265">
        <v>608</v>
      </c>
      <c r="B608" s="271" t="s">
        <v>14152</v>
      </c>
      <c r="C608" s="267">
        <v>46177</v>
      </c>
      <c r="D608" s="268" t="s">
        <v>39</v>
      </c>
      <c r="E608" s="299" t="s">
        <v>14190</v>
      </c>
      <c r="F608" s="271"/>
      <c r="G608" s="266" t="s">
        <v>5508</v>
      </c>
      <c r="H608" s="280" t="s">
        <v>5989</v>
      </c>
      <c r="I608" s="271" t="s">
        <v>9844</v>
      </c>
      <c r="J608" s="271"/>
      <c r="K608" s="265" t="s">
        <v>1308</v>
      </c>
      <c r="L608" s="271" t="s">
        <v>10720</v>
      </c>
      <c r="M608" s="271" t="s">
        <v>1071</v>
      </c>
      <c r="N608" s="275" t="str">
        <f t="shared" ca="1" si="25"/>
        <v>0 tahun, 1 bulan, 11 hari</v>
      </c>
      <c r="O608" s="276">
        <f t="shared" ca="1" si="24"/>
        <v>41</v>
      </c>
    </row>
    <row r="609" spans="1:15" x14ac:dyDescent="0.7">
      <c r="A609" s="265">
        <v>609</v>
      </c>
      <c r="B609" s="271" t="s">
        <v>14153</v>
      </c>
      <c r="C609" s="267">
        <v>46178</v>
      </c>
      <c r="D609" s="268" t="s">
        <v>39</v>
      </c>
      <c r="E609" s="299" t="s">
        <v>14191</v>
      </c>
      <c r="F609" s="271"/>
      <c r="G609" s="266" t="s">
        <v>5508</v>
      </c>
      <c r="H609" s="280" t="s">
        <v>5508</v>
      </c>
      <c r="I609" s="271" t="s">
        <v>12611</v>
      </c>
      <c r="J609" s="266"/>
      <c r="K609" s="265" t="s">
        <v>1308</v>
      </c>
      <c r="L609" s="271" t="s">
        <v>1167</v>
      </c>
      <c r="M609" s="271" t="s">
        <v>1163</v>
      </c>
      <c r="N609" s="275" t="str">
        <f t="shared" ref="N609:N672" ca="1" si="26">DATEDIF(C609,$Q$1,"Y")&amp;" tahun, "&amp;DATEDIF(C609,$Q$1,"YM")&amp;" bulan, "&amp;DATEDIF(C609,$Q$1,"MD")&amp;" hari"</f>
        <v>0 tahun, 1 bulan, 10 hari</v>
      </c>
      <c r="O609" s="276">
        <f t="shared" ref="O609:O672" ca="1" si="27">TODAY()-C609</f>
        <v>40</v>
      </c>
    </row>
    <row r="610" spans="1:15" ht="40.799999999999997" x14ac:dyDescent="0.7">
      <c r="A610" s="265">
        <v>610</v>
      </c>
      <c r="B610" s="271" t="s">
        <v>14154</v>
      </c>
      <c r="C610" s="267">
        <v>46178</v>
      </c>
      <c r="D610" s="268" t="s">
        <v>9</v>
      </c>
      <c r="E610" s="299" t="s">
        <v>14192</v>
      </c>
      <c r="F610" s="271"/>
      <c r="G610" s="266" t="s">
        <v>5508</v>
      </c>
      <c r="H610" s="280" t="s">
        <v>5989</v>
      </c>
      <c r="I610" s="271" t="s">
        <v>9844</v>
      </c>
      <c r="J610" s="271"/>
      <c r="K610" s="265" t="s">
        <v>1308</v>
      </c>
      <c r="L610" s="271" t="s">
        <v>10720</v>
      </c>
      <c r="M610" s="271" t="s">
        <v>1071</v>
      </c>
      <c r="N610" s="275" t="str">
        <f t="shared" ca="1" si="26"/>
        <v>0 tahun, 1 bulan, 10 hari</v>
      </c>
      <c r="O610" s="276">
        <f t="shared" ca="1" si="27"/>
        <v>40</v>
      </c>
    </row>
    <row r="611" spans="1:15" ht="61.2" x14ac:dyDescent="0.7">
      <c r="A611" s="265">
        <v>611</v>
      </c>
      <c r="B611" s="271" t="s">
        <v>14155</v>
      </c>
      <c r="C611" s="267">
        <v>46178</v>
      </c>
      <c r="D611" s="268" t="s">
        <v>14171</v>
      </c>
      <c r="E611" s="299" t="s">
        <v>14193</v>
      </c>
      <c r="F611" s="271"/>
      <c r="G611" s="266" t="s">
        <v>5508</v>
      </c>
      <c r="H611" s="280" t="s">
        <v>5989</v>
      </c>
      <c r="I611" s="271" t="s">
        <v>3188</v>
      </c>
      <c r="J611" s="266"/>
      <c r="K611" s="265" t="s">
        <v>1308</v>
      </c>
      <c r="L611" s="271" t="s">
        <v>1170</v>
      </c>
      <c r="M611" s="271" t="s">
        <v>13462</v>
      </c>
      <c r="N611" s="275" t="str">
        <f t="shared" ca="1" si="26"/>
        <v>0 tahun, 1 bulan, 10 hari</v>
      </c>
      <c r="O611" s="276">
        <f t="shared" ca="1" si="27"/>
        <v>40</v>
      </c>
    </row>
    <row r="612" spans="1:15" ht="61.2" x14ac:dyDescent="0.7">
      <c r="A612" s="265">
        <v>612</v>
      </c>
      <c r="B612" s="271" t="s">
        <v>14156</v>
      </c>
      <c r="C612" s="267">
        <v>46178</v>
      </c>
      <c r="D612" s="268" t="s">
        <v>39</v>
      </c>
      <c r="E612" s="299" t="s">
        <v>14194</v>
      </c>
      <c r="F612" s="271"/>
      <c r="G612" s="266" t="s">
        <v>5508</v>
      </c>
      <c r="H612" s="280" t="s">
        <v>5989</v>
      </c>
      <c r="I612" s="271" t="s">
        <v>9844</v>
      </c>
      <c r="J612" s="271"/>
      <c r="K612" s="265" t="s">
        <v>1308</v>
      </c>
      <c r="L612" s="271" t="s">
        <v>10720</v>
      </c>
      <c r="M612" s="271" t="s">
        <v>1071</v>
      </c>
      <c r="N612" s="275" t="str">
        <f t="shared" ca="1" si="26"/>
        <v>0 tahun, 1 bulan, 10 hari</v>
      </c>
      <c r="O612" s="276">
        <f t="shared" ca="1" si="27"/>
        <v>40</v>
      </c>
    </row>
    <row r="613" spans="1:15" ht="40.799999999999997" x14ac:dyDescent="0.7">
      <c r="A613" s="265">
        <v>613</v>
      </c>
      <c r="B613" s="271" t="s">
        <v>14197</v>
      </c>
      <c r="C613" s="267">
        <v>46180</v>
      </c>
      <c r="D613" s="268" t="s">
        <v>39</v>
      </c>
      <c r="E613" s="299" t="s">
        <v>14247</v>
      </c>
      <c r="F613" s="271"/>
      <c r="G613" s="266" t="s">
        <v>5508</v>
      </c>
      <c r="H613" s="280" t="s">
        <v>3191</v>
      </c>
      <c r="I613" s="271" t="s">
        <v>12624</v>
      </c>
      <c r="J613" s="266"/>
      <c r="K613" s="266" t="s">
        <v>1184</v>
      </c>
      <c r="L613" s="271" t="s">
        <v>10515</v>
      </c>
      <c r="M613" s="271" t="s">
        <v>13738</v>
      </c>
      <c r="N613" s="275" t="str">
        <f t="shared" ca="1" si="26"/>
        <v>0 tahun, 1 bulan, 8 hari</v>
      </c>
      <c r="O613" s="276">
        <f t="shared" ca="1" si="27"/>
        <v>38</v>
      </c>
    </row>
    <row r="614" spans="1:15" ht="61.2" x14ac:dyDescent="0.7">
      <c r="A614" s="265">
        <v>614</v>
      </c>
      <c r="B614" s="271" t="s">
        <v>14198</v>
      </c>
      <c r="C614" s="267">
        <v>46180</v>
      </c>
      <c r="D614" s="268" t="s">
        <v>39</v>
      </c>
      <c r="E614" s="299" t="s">
        <v>14248</v>
      </c>
      <c r="F614" s="271"/>
      <c r="G614" s="266" t="s">
        <v>5508</v>
      </c>
      <c r="H614" s="280" t="s">
        <v>7397</v>
      </c>
      <c r="I614" s="271" t="s">
        <v>12624</v>
      </c>
      <c r="J614" s="266"/>
      <c r="K614" s="265" t="s">
        <v>1308</v>
      </c>
      <c r="L614" s="271" t="s">
        <v>10515</v>
      </c>
      <c r="M614" s="271" t="s">
        <v>13738</v>
      </c>
      <c r="N614" s="275" t="str">
        <f t="shared" ca="1" si="26"/>
        <v>0 tahun, 1 bulan, 8 hari</v>
      </c>
      <c r="O614" s="276">
        <f t="shared" ca="1" si="27"/>
        <v>38</v>
      </c>
    </row>
    <row r="615" spans="1:15" ht="40.799999999999997" x14ac:dyDescent="0.7">
      <c r="A615" s="265">
        <v>615</v>
      </c>
      <c r="B615" s="271" t="s">
        <v>14199</v>
      </c>
      <c r="C615" s="267">
        <v>46181</v>
      </c>
      <c r="D615" s="268" t="s">
        <v>39</v>
      </c>
      <c r="E615" s="299" t="s">
        <v>14249</v>
      </c>
      <c r="F615" s="271"/>
      <c r="G615" s="266" t="s">
        <v>5508</v>
      </c>
      <c r="H615" s="280" t="s">
        <v>5508</v>
      </c>
      <c r="I615" s="271" t="s">
        <v>12631</v>
      </c>
      <c r="J615" s="266"/>
      <c r="K615" s="265" t="s">
        <v>1308</v>
      </c>
      <c r="L615" s="271" t="s">
        <v>1072</v>
      </c>
      <c r="M615" s="271" t="s">
        <v>1191</v>
      </c>
      <c r="N615" s="275" t="str">
        <f t="shared" ca="1" si="26"/>
        <v>0 tahun, 1 bulan, 7 hari</v>
      </c>
      <c r="O615" s="276">
        <f t="shared" ca="1" si="27"/>
        <v>37</v>
      </c>
    </row>
    <row r="616" spans="1:15" ht="61.2" x14ac:dyDescent="0.7">
      <c r="A616" s="265">
        <v>616</v>
      </c>
      <c r="B616" s="271" t="s">
        <v>14200</v>
      </c>
      <c r="C616" s="267">
        <v>46181</v>
      </c>
      <c r="D616" s="268" t="s">
        <v>39</v>
      </c>
      <c r="E616" s="299" t="s">
        <v>14250</v>
      </c>
      <c r="F616" s="271"/>
      <c r="G616" s="266" t="s">
        <v>1079</v>
      </c>
      <c r="H616" s="280" t="s">
        <v>7756</v>
      </c>
      <c r="I616" s="271" t="s">
        <v>12631</v>
      </c>
      <c r="J616" s="266"/>
      <c r="K616" s="265" t="s">
        <v>1308</v>
      </c>
      <c r="L616" s="271" t="s">
        <v>1072</v>
      </c>
      <c r="M616" s="271" t="s">
        <v>1191</v>
      </c>
      <c r="N616" s="275" t="str">
        <f t="shared" ca="1" si="26"/>
        <v>0 tahun, 1 bulan, 7 hari</v>
      </c>
      <c r="O616" s="276">
        <f t="shared" ca="1" si="27"/>
        <v>37</v>
      </c>
    </row>
    <row r="617" spans="1:15" ht="40.799999999999997" x14ac:dyDescent="0.7">
      <c r="A617" s="265">
        <v>617</v>
      </c>
      <c r="B617" s="271" t="s">
        <v>14201</v>
      </c>
      <c r="C617" s="267">
        <v>46181</v>
      </c>
      <c r="D617" s="268" t="s">
        <v>39</v>
      </c>
      <c r="E617" s="299" t="s">
        <v>14251</v>
      </c>
      <c r="F617" s="271"/>
      <c r="G617" s="266" t="s">
        <v>5508</v>
      </c>
      <c r="H617" s="280" t="s">
        <v>5989</v>
      </c>
      <c r="I617" s="271" t="s">
        <v>12863</v>
      </c>
      <c r="J617" s="266"/>
      <c r="K617" s="265" t="s">
        <v>1308</v>
      </c>
      <c r="L617" s="271" t="s">
        <v>1080</v>
      </c>
      <c r="M617" s="271" t="s">
        <v>9788</v>
      </c>
      <c r="N617" s="275" t="str">
        <f t="shared" ca="1" si="26"/>
        <v>0 tahun, 1 bulan, 7 hari</v>
      </c>
      <c r="O617" s="276">
        <f t="shared" ca="1" si="27"/>
        <v>37</v>
      </c>
    </row>
    <row r="618" spans="1:15" ht="40.799999999999997" x14ac:dyDescent="0.7">
      <c r="A618" s="265">
        <v>618</v>
      </c>
      <c r="B618" s="271" t="s">
        <v>14202</v>
      </c>
      <c r="C618" s="267">
        <v>46181</v>
      </c>
      <c r="D618" s="268" t="s">
        <v>39</v>
      </c>
      <c r="E618" s="299" t="s">
        <v>14252</v>
      </c>
      <c r="F618" s="271"/>
      <c r="G618" s="266" t="s">
        <v>5508</v>
      </c>
      <c r="H618" s="280" t="s">
        <v>5508</v>
      </c>
      <c r="I618" s="282" t="s">
        <v>12613</v>
      </c>
      <c r="J618" s="266"/>
      <c r="K618" s="265" t="s">
        <v>1308</v>
      </c>
      <c r="L618" s="271"/>
      <c r="M618" s="271"/>
      <c r="N618" s="275" t="str">
        <f t="shared" ca="1" si="26"/>
        <v>0 tahun, 1 bulan, 7 hari</v>
      </c>
      <c r="O618" s="276">
        <f t="shared" ca="1" si="27"/>
        <v>37</v>
      </c>
    </row>
    <row r="619" spans="1:15" ht="40.799999999999997" x14ac:dyDescent="0.7">
      <c r="A619" s="265">
        <v>619</v>
      </c>
      <c r="B619" s="271" t="s">
        <v>14203</v>
      </c>
      <c r="C619" s="267">
        <v>46181</v>
      </c>
      <c r="D619" s="268" t="s">
        <v>39</v>
      </c>
      <c r="E619" s="299" t="s">
        <v>14253</v>
      </c>
      <c r="F619" s="271"/>
      <c r="G619" s="266" t="s">
        <v>5508</v>
      </c>
      <c r="H619" s="280" t="s">
        <v>7397</v>
      </c>
      <c r="I619" s="271" t="s">
        <v>13341</v>
      </c>
      <c r="J619" s="266"/>
      <c r="K619" s="265" t="s">
        <v>1308</v>
      </c>
      <c r="L619" s="271" t="s">
        <v>10661</v>
      </c>
      <c r="M619" s="271" t="s">
        <v>3139</v>
      </c>
      <c r="N619" s="275" t="str">
        <f t="shared" ca="1" si="26"/>
        <v>0 tahun, 1 bulan, 7 hari</v>
      </c>
      <c r="O619" s="276">
        <f t="shared" ca="1" si="27"/>
        <v>37</v>
      </c>
    </row>
    <row r="620" spans="1:15" x14ac:dyDescent="0.7">
      <c r="A620" s="265">
        <v>620</v>
      </c>
      <c r="B620" s="271" t="s">
        <v>14204</v>
      </c>
      <c r="C620" s="267">
        <v>46181</v>
      </c>
      <c r="D620" s="268" t="s">
        <v>39</v>
      </c>
      <c r="E620" s="299" t="s">
        <v>14254</v>
      </c>
      <c r="F620" s="271"/>
      <c r="G620" s="266" t="s">
        <v>5508</v>
      </c>
      <c r="H620" s="280" t="s">
        <v>5989</v>
      </c>
      <c r="I620" s="271" t="s">
        <v>1088</v>
      </c>
      <c r="J620" s="266"/>
      <c r="K620" s="265" t="s">
        <v>1308</v>
      </c>
      <c r="L620" s="271" t="s">
        <v>1088</v>
      </c>
      <c r="M620" s="271" t="s">
        <v>1089</v>
      </c>
      <c r="N620" s="275" t="str">
        <f t="shared" ca="1" si="26"/>
        <v>0 tahun, 1 bulan, 7 hari</v>
      </c>
      <c r="O620" s="276">
        <f t="shared" ca="1" si="27"/>
        <v>37</v>
      </c>
    </row>
    <row r="621" spans="1:15" x14ac:dyDescent="0.7">
      <c r="A621" s="265">
        <v>621</v>
      </c>
      <c r="B621" s="271" t="s">
        <v>14205</v>
      </c>
      <c r="C621" s="267">
        <v>46181</v>
      </c>
      <c r="D621" s="268" t="s">
        <v>39</v>
      </c>
      <c r="E621" s="299" t="s">
        <v>14255</v>
      </c>
      <c r="F621" s="271"/>
      <c r="G621" s="266" t="s">
        <v>5508</v>
      </c>
      <c r="H621" s="280" t="s">
        <v>5989</v>
      </c>
      <c r="I621" s="271" t="s">
        <v>1088</v>
      </c>
      <c r="J621" s="266"/>
      <c r="K621" s="265" t="s">
        <v>1308</v>
      </c>
      <c r="L621" s="271" t="s">
        <v>1088</v>
      </c>
      <c r="M621" s="271" t="s">
        <v>1089</v>
      </c>
      <c r="N621" s="275" t="str">
        <f t="shared" ca="1" si="26"/>
        <v>0 tahun, 1 bulan, 7 hari</v>
      </c>
      <c r="O621" s="276">
        <f t="shared" ca="1" si="27"/>
        <v>37</v>
      </c>
    </row>
    <row r="622" spans="1:15" ht="61.2" x14ac:dyDescent="0.7">
      <c r="A622" s="265">
        <v>622</v>
      </c>
      <c r="B622" s="271" t="s">
        <v>14206</v>
      </c>
      <c r="C622" s="267">
        <v>46181</v>
      </c>
      <c r="D622" s="268" t="s">
        <v>39</v>
      </c>
      <c r="E622" s="299" t="s">
        <v>14256</v>
      </c>
      <c r="F622" s="271"/>
      <c r="G622" s="266" t="s">
        <v>5508</v>
      </c>
      <c r="H622" s="280" t="s">
        <v>5989</v>
      </c>
      <c r="I622" s="271" t="s">
        <v>9844</v>
      </c>
      <c r="J622" s="271"/>
      <c r="K622" s="265" t="s">
        <v>1308</v>
      </c>
      <c r="L622" s="271" t="s">
        <v>10720</v>
      </c>
      <c r="M622" s="271" t="s">
        <v>1071</v>
      </c>
      <c r="N622" s="275" t="str">
        <f t="shared" ca="1" si="26"/>
        <v>0 tahun, 1 bulan, 7 hari</v>
      </c>
      <c r="O622" s="276">
        <f t="shared" ca="1" si="27"/>
        <v>37</v>
      </c>
    </row>
    <row r="623" spans="1:15" ht="40.799999999999997" x14ac:dyDescent="0.7">
      <c r="A623" s="265">
        <v>623</v>
      </c>
      <c r="B623" s="271" t="s">
        <v>14207</v>
      </c>
      <c r="C623" s="267">
        <v>46181</v>
      </c>
      <c r="D623" s="268" t="s">
        <v>39</v>
      </c>
      <c r="E623" s="299" t="s">
        <v>14257</v>
      </c>
      <c r="F623" s="271"/>
      <c r="G623" s="266" t="s">
        <v>1079</v>
      </c>
      <c r="H623" s="280" t="s">
        <v>7397</v>
      </c>
      <c r="I623" s="271" t="s">
        <v>12618</v>
      </c>
      <c r="J623" s="266"/>
      <c r="K623" s="265" t="s">
        <v>1308</v>
      </c>
      <c r="L623" s="271"/>
      <c r="M623" s="271"/>
      <c r="N623" s="275" t="str">
        <f t="shared" ca="1" si="26"/>
        <v>0 tahun, 1 bulan, 7 hari</v>
      </c>
      <c r="O623" s="276">
        <f t="shared" ca="1" si="27"/>
        <v>37</v>
      </c>
    </row>
    <row r="624" spans="1:15" ht="40.799999999999997" x14ac:dyDescent="0.7">
      <c r="A624" s="265">
        <v>624</v>
      </c>
      <c r="B624" s="271" t="s">
        <v>14208</v>
      </c>
      <c r="C624" s="267">
        <v>46182</v>
      </c>
      <c r="D624" s="268" t="s">
        <v>13381</v>
      </c>
      <c r="E624" s="299" t="s">
        <v>14258</v>
      </c>
      <c r="F624" s="271"/>
      <c r="G624" s="266" t="s">
        <v>5508</v>
      </c>
      <c r="H624" s="280" t="s">
        <v>5989</v>
      </c>
      <c r="I624" s="272" t="s">
        <v>12614</v>
      </c>
      <c r="J624" s="266"/>
      <c r="K624" s="265" t="s">
        <v>1308</v>
      </c>
      <c r="L624" s="271" t="s">
        <v>8319</v>
      </c>
      <c r="M624" s="271" t="s">
        <v>1268</v>
      </c>
      <c r="N624" s="275" t="str">
        <f t="shared" ca="1" si="26"/>
        <v>0 tahun, 1 bulan, 6 hari</v>
      </c>
      <c r="O624" s="276">
        <f t="shared" ca="1" si="27"/>
        <v>36</v>
      </c>
    </row>
    <row r="625" spans="1:15" ht="40.799999999999997" x14ac:dyDescent="0.7">
      <c r="A625" s="265">
        <v>625</v>
      </c>
      <c r="B625" s="271" t="s">
        <v>14209</v>
      </c>
      <c r="C625" s="267">
        <v>46182</v>
      </c>
      <c r="D625" s="268" t="s">
        <v>39</v>
      </c>
      <c r="E625" s="299" t="s">
        <v>14259</v>
      </c>
      <c r="F625" s="271"/>
      <c r="G625" s="266" t="s">
        <v>5508</v>
      </c>
      <c r="H625" s="280" t="s">
        <v>3200</v>
      </c>
      <c r="I625" s="271" t="s">
        <v>12631</v>
      </c>
      <c r="J625" s="266"/>
      <c r="K625" s="265" t="s">
        <v>1305</v>
      </c>
      <c r="L625" s="271" t="s">
        <v>1080</v>
      </c>
      <c r="M625" s="271" t="s">
        <v>9788</v>
      </c>
      <c r="N625" s="275" t="str">
        <f t="shared" ca="1" si="26"/>
        <v>0 tahun, 1 bulan, 6 hari</v>
      </c>
      <c r="O625" s="276">
        <f t="shared" ca="1" si="27"/>
        <v>36</v>
      </c>
    </row>
    <row r="626" spans="1:15" ht="40.799999999999997" x14ac:dyDescent="0.7">
      <c r="A626" s="265">
        <v>626</v>
      </c>
      <c r="B626" s="271" t="s">
        <v>14210</v>
      </c>
      <c r="C626" s="267">
        <v>46182</v>
      </c>
      <c r="D626" s="268" t="s">
        <v>39</v>
      </c>
      <c r="E626" s="299" t="s">
        <v>14260</v>
      </c>
      <c r="F626" s="271"/>
      <c r="G626" s="266" t="s">
        <v>1079</v>
      </c>
      <c r="H626" s="280" t="s">
        <v>7756</v>
      </c>
      <c r="I626" s="271" t="s">
        <v>12631</v>
      </c>
      <c r="J626" s="266"/>
      <c r="K626" s="265" t="s">
        <v>1305</v>
      </c>
      <c r="L626" s="271" t="s">
        <v>1080</v>
      </c>
      <c r="M626" s="271" t="s">
        <v>9788</v>
      </c>
      <c r="N626" s="275" t="str">
        <f t="shared" ca="1" si="26"/>
        <v>0 tahun, 1 bulan, 6 hari</v>
      </c>
      <c r="O626" s="276">
        <f t="shared" ca="1" si="27"/>
        <v>36</v>
      </c>
    </row>
    <row r="627" spans="1:15" ht="40.799999999999997" x14ac:dyDescent="0.7">
      <c r="A627" s="265">
        <v>627</v>
      </c>
      <c r="B627" s="271" t="s">
        <v>14211</v>
      </c>
      <c r="C627" s="267">
        <v>46182</v>
      </c>
      <c r="D627" s="268" t="s">
        <v>10191</v>
      </c>
      <c r="E627" s="299" t="s">
        <v>14261</v>
      </c>
      <c r="F627" s="271"/>
      <c r="G627" s="266" t="s">
        <v>5508</v>
      </c>
      <c r="H627" s="280" t="s">
        <v>5989</v>
      </c>
      <c r="I627" s="271" t="s">
        <v>3188</v>
      </c>
      <c r="J627" s="266"/>
      <c r="K627" s="265" t="s">
        <v>1308</v>
      </c>
      <c r="L627" s="271" t="s">
        <v>1170</v>
      </c>
      <c r="M627" s="271" t="s">
        <v>13462</v>
      </c>
      <c r="N627" s="275" t="str">
        <f t="shared" ca="1" si="26"/>
        <v>0 tahun, 1 bulan, 6 hari</v>
      </c>
      <c r="O627" s="276">
        <f t="shared" ca="1" si="27"/>
        <v>36</v>
      </c>
    </row>
    <row r="628" spans="1:15" ht="40.799999999999997" x14ac:dyDescent="0.7">
      <c r="A628" s="265">
        <v>628</v>
      </c>
      <c r="B628" s="271" t="s">
        <v>14212</v>
      </c>
      <c r="C628" s="267">
        <v>46182</v>
      </c>
      <c r="D628" s="268" t="s">
        <v>14262</v>
      </c>
      <c r="E628" s="299" t="s">
        <v>14263</v>
      </c>
      <c r="F628" s="271"/>
      <c r="G628" s="266" t="s">
        <v>5508</v>
      </c>
      <c r="H628" s="280" t="s">
        <v>5989</v>
      </c>
      <c r="I628" s="272" t="s">
        <v>12614</v>
      </c>
      <c r="J628" s="266"/>
      <c r="K628" s="265" t="s">
        <v>1308</v>
      </c>
      <c r="L628" s="271" t="s">
        <v>8319</v>
      </c>
      <c r="M628" s="271" t="s">
        <v>1268</v>
      </c>
      <c r="N628" s="275" t="str">
        <f t="shared" ca="1" si="26"/>
        <v>0 tahun, 1 bulan, 6 hari</v>
      </c>
      <c r="O628" s="276">
        <f t="shared" ca="1" si="27"/>
        <v>36</v>
      </c>
    </row>
    <row r="629" spans="1:15" ht="61.2" x14ac:dyDescent="0.7">
      <c r="A629" s="265">
        <v>629</v>
      </c>
      <c r="B629" s="271" t="s">
        <v>14213</v>
      </c>
      <c r="C629" s="267">
        <v>46182</v>
      </c>
      <c r="D629" s="268" t="s">
        <v>39</v>
      </c>
      <c r="E629" s="299" t="s">
        <v>14264</v>
      </c>
      <c r="F629" s="271"/>
      <c r="G629" s="266" t="s">
        <v>5508</v>
      </c>
      <c r="H629" s="280" t="s">
        <v>5989</v>
      </c>
      <c r="I629" s="271" t="s">
        <v>9844</v>
      </c>
      <c r="J629" s="271"/>
      <c r="K629" s="265" t="s">
        <v>1308</v>
      </c>
      <c r="L629" s="271" t="s">
        <v>10720</v>
      </c>
      <c r="M629" s="271" t="s">
        <v>1071</v>
      </c>
      <c r="N629" s="275" t="str">
        <f t="shared" ca="1" si="26"/>
        <v>0 tahun, 1 bulan, 6 hari</v>
      </c>
      <c r="O629" s="276">
        <f t="shared" ca="1" si="27"/>
        <v>36</v>
      </c>
    </row>
    <row r="630" spans="1:15" ht="102" x14ac:dyDescent="0.7">
      <c r="A630" s="265">
        <v>630</v>
      </c>
      <c r="B630" s="271" t="s">
        <v>14214</v>
      </c>
      <c r="C630" s="267">
        <v>46182</v>
      </c>
      <c r="D630" s="268" t="s">
        <v>14265</v>
      </c>
      <c r="E630" s="299" t="s">
        <v>14266</v>
      </c>
      <c r="F630" s="271"/>
      <c r="G630" s="266" t="s">
        <v>5508</v>
      </c>
      <c r="H630" s="280" t="s">
        <v>5508</v>
      </c>
      <c r="I630" s="271" t="s">
        <v>3188</v>
      </c>
      <c r="J630" s="266"/>
      <c r="K630" s="265" t="s">
        <v>1308</v>
      </c>
      <c r="L630" s="271" t="s">
        <v>1170</v>
      </c>
      <c r="M630" s="271" t="s">
        <v>13462</v>
      </c>
      <c r="N630" s="275" t="str">
        <f t="shared" ca="1" si="26"/>
        <v>0 tahun, 1 bulan, 6 hari</v>
      </c>
      <c r="O630" s="276">
        <f t="shared" ca="1" si="27"/>
        <v>36</v>
      </c>
    </row>
    <row r="631" spans="1:15" ht="61.2" x14ac:dyDescent="0.7">
      <c r="A631" s="265">
        <v>631</v>
      </c>
      <c r="B631" s="271" t="s">
        <v>14215</v>
      </c>
      <c r="C631" s="267">
        <v>46182</v>
      </c>
      <c r="D631" s="268" t="s">
        <v>7379</v>
      </c>
      <c r="E631" s="299" t="s">
        <v>14267</v>
      </c>
      <c r="F631" s="271"/>
      <c r="G631" s="266" t="s">
        <v>1079</v>
      </c>
      <c r="H631" s="280" t="s">
        <v>7756</v>
      </c>
      <c r="I631" s="282" t="s">
        <v>12613</v>
      </c>
      <c r="J631" s="266"/>
      <c r="K631" s="265" t="s">
        <v>1308</v>
      </c>
      <c r="L631" s="271" t="s">
        <v>1168</v>
      </c>
      <c r="M631" s="271" t="s">
        <v>4425</v>
      </c>
      <c r="N631" s="275" t="str">
        <f t="shared" ca="1" si="26"/>
        <v>0 tahun, 1 bulan, 6 hari</v>
      </c>
      <c r="O631" s="276">
        <f t="shared" ca="1" si="27"/>
        <v>36</v>
      </c>
    </row>
    <row r="632" spans="1:15" ht="40.799999999999997" x14ac:dyDescent="0.7">
      <c r="A632" s="265">
        <v>632</v>
      </c>
      <c r="B632" s="271" t="s">
        <v>14216</v>
      </c>
      <c r="C632" s="267">
        <v>46182</v>
      </c>
      <c r="D632" s="268" t="s">
        <v>39</v>
      </c>
      <c r="E632" s="299" t="s">
        <v>14268</v>
      </c>
      <c r="F632" s="271"/>
      <c r="G632" s="266" t="s">
        <v>5508</v>
      </c>
      <c r="H632" s="280" t="s">
        <v>5990</v>
      </c>
      <c r="I632" s="271" t="s">
        <v>12624</v>
      </c>
      <c r="J632" s="266"/>
      <c r="K632" s="271" t="s">
        <v>1184</v>
      </c>
      <c r="L632" s="271" t="s">
        <v>11545</v>
      </c>
      <c r="M632" s="271" t="s">
        <v>5481</v>
      </c>
      <c r="N632" s="275" t="str">
        <f t="shared" ca="1" si="26"/>
        <v>0 tahun, 1 bulan, 6 hari</v>
      </c>
      <c r="O632" s="276">
        <f t="shared" ca="1" si="27"/>
        <v>36</v>
      </c>
    </row>
    <row r="633" spans="1:15" ht="40.799999999999997" x14ac:dyDescent="0.7">
      <c r="A633" s="265">
        <v>633</v>
      </c>
      <c r="B633" s="271" t="s">
        <v>14217</v>
      </c>
      <c r="C633" s="267">
        <v>46183</v>
      </c>
      <c r="D633" s="268" t="s">
        <v>14269</v>
      </c>
      <c r="E633" s="299" t="s">
        <v>14270</v>
      </c>
      <c r="F633" s="271"/>
      <c r="G633" s="266" t="s">
        <v>5985</v>
      </c>
      <c r="H633" s="280" t="s">
        <v>5985</v>
      </c>
      <c r="I633" s="271" t="s">
        <v>12611</v>
      </c>
      <c r="J633" s="266"/>
      <c r="K633" s="265" t="s">
        <v>1308</v>
      </c>
      <c r="L633" s="271" t="s">
        <v>1167</v>
      </c>
      <c r="M633" s="271" t="s">
        <v>1163</v>
      </c>
      <c r="N633" s="275" t="str">
        <f t="shared" ca="1" si="26"/>
        <v>0 tahun, 1 bulan, 5 hari</v>
      </c>
      <c r="O633" s="276">
        <f t="shared" ca="1" si="27"/>
        <v>35</v>
      </c>
    </row>
    <row r="634" spans="1:15" ht="40.799999999999997" x14ac:dyDescent="0.7">
      <c r="A634" s="265">
        <v>634</v>
      </c>
      <c r="B634" s="271" t="s">
        <v>14218</v>
      </c>
      <c r="C634" s="267">
        <v>46183</v>
      </c>
      <c r="D634" s="268" t="s">
        <v>14269</v>
      </c>
      <c r="E634" s="299" t="s">
        <v>14270</v>
      </c>
      <c r="F634" s="271"/>
      <c r="G634" s="266" t="s">
        <v>5985</v>
      </c>
      <c r="H634" s="280" t="s">
        <v>5985</v>
      </c>
      <c r="I634" s="271" t="s">
        <v>12611</v>
      </c>
      <c r="J634" s="266"/>
      <c r="K634" s="265" t="s">
        <v>1308</v>
      </c>
      <c r="L634" s="271" t="s">
        <v>1167</v>
      </c>
      <c r="M634" s="271" t="s">
        <v>1163</v>
      </c>
      <c r="N634" s="275" t="str">
        <f t="shared" ca="1" si="26"/>
        <v>0 tahun, 1 bulan, 5 hari</v>
      </c>
      <c r="O634" s="276">
        <f t="shared" ca="1" si="27"/>
        <v>35</v>
      </c>
    </row>
    <row r="635" spans="1:15" ht="40.799999999999997" x14ac:dyDescent="0.7">
      <c r="A635" s="265">
        <v>635</v>
      </c>
      <c r="B635" s="271" t="s">
        <v>14219</v>
      </c>
      <c r="C635" s="267">
        <v>46183</v>
      </c>
      <c r="D635" s="268" t="s">
        <v>39</v>
      </c>
      <c r="E635" s="299" t="s">
        <v>14271</v>
      </c>
      <c r="F635" s="271"/>
      <c r="G635" s="266" t="s">
        <v>5508</v>
      </c>
      <c r="H635" s="280" t="s">
        <v>5990</v>
      </c>
      <c r="I635" s="271" t="s">
        <v>12624</v>
      </c>
      <c r="J635" s="266"/>
      <c r="K635" s="265" t="s">
        <v>1308</v>
      </c>
      <c r="L635" s="271" t="s">
        <v>10515</v>
      </c>
      <c r="M635" s="271" t="s">
        <v>5481</v>
      </c>
      <c r="N635" s="275" t="str">
        <f t="shared" ca="1" si="26"/>
        <v>0 tahun, 1 bulan, 5 hari</v>
      </c>
      <c r="O635" s="276">
        <f t="shared" ca="1" si="27"/>
        <v>35</v>
      </c>
    </row>
    <row r="636" spans="1:15" x14ac:dyDescent="0.7">
      <c r="A636" s="265">
        <v>636</v>
      </c>
      <c r="B636" s="271" t="s">
        <v>14220</v>
      </c>
      <c r="C636" s="267">
        <v>46183</v>
      </c>
      <c r="D636" s="268" t="s">
        <v>39</v>
      </c>
      <c r="E636" s="299" t="s">
        <v>14272</v>
      </c>
      <c r="F636" s="271"/>
      <c r="G636" s="266" t="s">
        <v>5508</v>
      </c>
      <c r="H636" s="280" t="s">
        <v>3200</v>
      </c>
      <c r="I636" s="282" t="s">
        <v>12613</v>
      </c>
      <c r="J636" s="266"/>
      <c r="K636" s="265" t="s">
        <v>1308</v>
      </c>
      <c r="L636" s="271" t="s">
        <v>1175</v>
      </c>
      <c r="M636" s="271" t="s">
        <v>1176</v>
      </c>
      <c r="N636" s="275" t="str">
        <f t="shared" ca="1" si="26"/>
        <v>0 tahun, 1 bulan, 5 hari</v>
      </c>
      <c r="O636" s="276">
        <f t="shared" ca="1" si="27"/>
        <v>35</v>
      </c>
    </row>
    <row r="637" spans="1:15" ht="40.799999999999997" x14ac:dyDescent="0.7">
      <c r="A637" s="265">
        <v>637</v>
      </c>
      <c r="B637" s="271" t="s">
        <v>14221</v>
      </c>
      <c r="C637" s="267">
        <v>46183</v>
      </c>
      <c r="D637" s="268" t="s">
        <v>39</v>
      </c>
      <c r="E637" s="299" t="s">
        <v>14273</v>
      </c>
      <c r="F637" s="271"/>
      <c r="G637" s="266" t="s">
        <v>5508</v>
      </c>
      <c r="H637" s="280" t="s">
        <v>5990</v>
      </c>
      <c r="I637" s="271" t="s">
        <v>12624</v>
      </c>
      <c r="J637" s="266"/>
      <c r="K637" s="265" t="s">
        <v>1308</v>
      </c>
      <c r="L637" s="271" t="s">
        <v>11545</v>
      </c>
      <c r="M637" s="271" t="s">
        <v>10488</v>
      </c>
      <c r="N637" s="275" t="str">
        <f t="shared" ca="1" si="26"/>
        <v>0 tahun, 1 bulan, 5 hari</v>
      </c>
      <c r="O637" s="276">
        <f t="shared" ca="1" si="27"/>
        <v>35</v>
      </c>
    </row>
    <row r="638" spans="1:15" ht="40.799999999999997" x14ac:dyDescent="0.7">
      <c r="A638" s="265">
        <v>638</v>
      </c>
      <c r="B638" s="271" t="s">
        <v>14222</v>
      </c>
      <c r="C638" s="267">
        <v>46183</v>
      </c>
      <c r="D638" s="268" t="s">
        <v>39</v>
      </c>
      <c r="E638" s="299" t="s">
        <v>14274</v>
      </c>
      <c r="F638" s="271"/>
      <c r="G638" s="266" t="s">
        <v>5508</v>
      </c>
      <c r="H638" s="280" t="s">
        <v>5989</v>
      </c>
      <c r="I638" s="271" t="s">
        <v>12624</v>
      </c>
      <c r="J638" s="266"/>
      <c r="K638" s="265" t="s">
        <v>1308</v>
      </c>
      <c r="L638" s="271" t="s">
        <v>10515</v>
      </c>
      <c r="M638" s="271" t="s">
        <v>13738</v>
      </c>
      <c r="N638" s="275" t="str">
        <f t="shared" ca="1" si="26"/>
        <v>0 tahun, 1 bulan, 5 hari</v>
      </c>
      <c r="O638" s="276">
        <f t="shared" ca="1" si="27"/>
        <v>35</v>
      </c>
    </row>
    <row r="639" spans="1:15" ht="40.799999999999997" x14ac:dyDescent="0.7">
      <c r="A639" s="265">
        <v>639</v>
      </c>
      <c r="B639" s="271" t="s">
        <v>14223</v>
      </c>
      <c r="C639" s="267">
        <v>46183</v>
      </c>
      <c r="D639" s="268" t="s">
        <v>39</v>
      </c>
      <c r="E639" s="299" t="s">
        <v>14274</v>
      </c>
      <c r="F639" s="271"/>
      <c r="G639" s="266" t="s">
        <v>5508</v>
      </c>
      <c r="H639" s="280" t="s">
        <v>5989</v>
      </c>
      <c r="I639" s="271" t="s">
        <v>12624</v>
      </c>
      <c r="J639" s="266"/>
      <c r="K639" s="265" t="s">
        <v>1308</v>
      </c>
      <c r="L639" s="271" t="s">
        <v>10515</v>
      </c>
      <c r="M639" s="271" t="s">
        <v>13738</v>
      </c>
      <c r="N639" s="275" t="str">
        <f t="shared" ca="1" si="26"/>
        <v>0 tahun, 1 bulan, 5 hari</v>
      </c>
      <c r="O639" s="276">
        <f t="shared" ca="1" si="27"/>
        <v>35</v>
      </c>
    </row>
    <row r="640" spans="1:15" x14ac:dyDescent="0.7">
      <c r="A640" s="265">
        <v>640</v>
      </c>
      <c r="B640" s="271" t="s">
        <v>14224</v>
      </c>
      <c r="C640" s="267">
        <v>46184</v>
      </c>
      <c r="D640" s="268" t="s">
        <v>39</v>
      </c>
      <c r="E640" s="299" t="s">
        <v>14275</v>
      </c>
      <c r="F640" s="271"/>
      <c r="G640" s="266" t="s">
        <v>5508</v>
      </c>
      <c r="H640" s="280" t="s">
        <v>5508</v>
      </c>
      <c r="I640" s="282" t="s">
        <v>12613</v>
      </c>
      <c r="J640" s="266"/>
      <c r="K640" s="265" t="s">
        <v>1308</v>
      </c>
      <c r="L640" s="271" t="s">
        <v>1080</v>
      </c>
      <c r="M640" s="271" t="s">
        <v>9788</v>
      </c>
      <c r="N640" s="275" t="str">
        <f t="shared" ca="1" si="26"/>
        <v>0 tahun, 1 bulan, 4 hari</v>
      </c>
      <c r="O640" s="276">
        <f t="shared" ca="1" si="27"/>
        <v>34</v>
      </c>
    </row>
    <row r="641" spans="1:15" ht="40.799999999999997" x14ac:dyDescent="0.7">
      <c r="A641" s="265">
        <v>641</v>
      </c>
      <c r="B641" s="271" t="s">
        <v>14225</v>
      </c>
      <c r="C641" s="267">
        <v>46184</v>
      </c>
      <c r="D641" s="268" t="s">
        <v>39</v>
      </c>
      <c r="E641" s="299" t="s">
        <v>14276</v>
      </c>
      <c r="F641" s="271"/>
      <c r="G641" s="266" t="s">
        <v>5508</v>
      </c>
      <c r="H641" s="280" t="s">
        <v>3199</v>
      </c>
      <c r="I641" s="271" t="s">
        <v>13341</v>
      </c>
      <c r="J641" s="266"/>
      <c r="K641" s="265" t="s">
        <v>1308</v>
      </c>
      <c r="L641" s="271" t="s">
        <v>14277</v>
      </c>
      <c r="M641" s="271" t="s">
        <v>7934</v>
      </c>
      <c r="N641" s="275" t="str">
        <f t="shared" ca="1" si="26"/>
        <v>0 tahun, 1 bulan, 4 hari</v>
      </c>
      <c r="O641" s="276">
        <f t="shared" ca="1" si="27"/>
        <v>34</v>
      </c>
    </row>
    <row r="642" spans="1:15" ht="40.799999999999997" x14ac:dyDescent="0.7">
      <c r="A642" s="265">
        <v>642</v>
      </c>
      <c r="B642" s="271" t="s">
        <v>14226</v>
      </c>
      <c r="C642" s="267">
        <v>46184</v>
      </c>
      <c r="D642" s="268" t="s">
        <v>39</v>
      </c>
      <c r="E642" s="299" t="s">
        <v>14279</v>
      </c>
      <c r="F642" s="271"/>
      <c r="G642" s="266" t="s">
        <v>5508</v>
      </c>
      <c r="H642" s="280" t="s">
        <v>3191</v>
      </c>
      <c r="I642" s="271" t="s">
        <v>12624</v>
      </c>
      <c r="J642" s="266"/>
      <c r="K642" s="265" t="s">
        <v>1308</v>
      </c>
      <c r="L642" s="271" t="s">
        <v>11545</v>
      </c>
      <c r="M642" s="271" t="s">
        <v>11778</v>
      </c>
      <c r="N642" s="275" t="str">
        <f t="shared" ca="1" si="26"/>
        <v>0 tahun, 1 bulan, 4 hari</v>
      </c>
      <c r="O642" s="276">
        <f t="shared" ca="1" si="27"/>
        <v>34</v>
      </c>
    </row>
    <row r="643" spans="1:15" ht="61.2" x14ac:dyDescent="0.7">
      <c r="A643" s="265">
        <v>643</v>
      </c>
      <c r="B643" s="271" t="s">
        <v>14227</v>
      </c>
      <c r="C643" s="267">
        <v>46184</v>
      </c>
      <c r="D643" s="268" t="s">
        <v>7379</v>
      </c>
      <c r="E643" s="299" t="s">
        <v>14280</v>
      </c>
      <c r="F643" s="271"/>
      <c r="G643" s="266" t="s">
        <v>5508</v>
      </c>
      <c r="H643" s="280" t="s">
        <v>5989</v>
      </c>
      <c r="I643" s="271" t="s">
        <v>9844</v>
      </c>
      <c r="J643" s="271"/>
      <c r="K643" s="265" t="s">
        <v>1308</v>
      </c>
      <c r="L643" s="271" t="s">
        <v>10720</v>
      </c>
      <c r="M643" s="271" t="s">
        <v>1071</v>
      </c>
      <c r="N643" s="275" t="str">
        <f t="shared" ca="1" si="26"/>
        <v>0 tahun, 1 bulan, 4 hari</v>
      </c>
      <c r="O643" s="276">
        <f t="shared" ca="1" si="27"/>
        <v>34</v>
      </c>
    </row>
    <row r="644" spans="1:15" ht="61.2" x14ac:dyDescent="0.7">
      <c r="A644" s="265">
        <v>644</v>
      </c>
      <c r="B644" s="271" t="s">
        <v>14228</v>
      </c>
      <c r="C644" s="267">
        <v>46184</v>
      </c>
      <c r="D644" s="268" t="s">
        <v>7379</v>
      </c>
      <c r="E644" s="299" t="s">
        <v>14281</v>
      </c>
      <c r="F644" s="271"/>
      <c r="G644" s="266" t="s">
        <v>5508</v>
      </c>
      <c r="H644" s="280" t="s">
        <v>5989</v>
      </c>
      <c r="I644" s="271" t="s">
        <v>9844</v>
      </c>
      <c r="J644" s="271"/>
      <c r="K644" s="265" t="s">
        <v>1308</v>
      </c>
      <c r="L644" s="271" t="s">
        <v>10720</v>
      </c>
      <c r="M644" s="271" t="s">
        <v>1071</v>
      </c>
      <c r="N644" s="275" t="str">
        <f t="shared" ca="1" si="26"/>
        <v>0 tahun, 1 bulan, 4 hari</v>
      </c>
      <c r="O644" s="276">
        <f t="shared" ca="1" si="27"/>
        <v>34</v>
      </c>
    </row>
    <row r="645" spans="1:15" x14ac:dyDescent="0.7">
      <c r="A645" s="265">
        <v>645</v>
      </c>
      <c r="B645" s="271" t="s">
        <v>14229</v>
      </c>
      <c r="C645" s="267">
        <v>46185</v>
      </c>
      <c r="D645" s="268" t="s">
        <v>7379</v>
      </c>
      <c r="E645" s="299" t="s">
        <v>2291</v>
      </c>
      <c r="F645" s="271"/>
      <c r="G645" s="266" t="s">
        <v>1079</v>
      </c>
      <c r="H645" s="280" t="s">
        <v>6606</v>
      </c>
      <c r="I645" s="271" t="s">
        <v>12618</v>
      </c>
      <c r="J645" s="266"/>
      <c r="K645" s="265" t="s">
        <v>1308</v>
      </c>
      <c r="L645" s="271" t="s">
        <v>1079</v>
      </c>
      <c r="M645" s="271" t="s">
        <v>2490</v>
      </c>
      <c r="N645" s="275" t="str">
        <f t="shared" ca="1" si="26"/>
        <v>0 tahun, 1 bulan, 3 hari</v>
      </c>
      <c r="O645" s="276">
        <f t="shared" ca="1" si="27"/>
        <v>33</v>
      </c>
    </row>
    <row r="646" spans="1:15" ht="40.799999999999997" x14ac:dyDescent="0.7">
      <c r="A646" s="265">
        <v>646</v>
      </c>
      <c r="B646" s="271" t="s">
        <v>14230</v>
      </c>
      <c r="C646" s="267">
        <v>46185</v>
      </c>
      <c r="D646" s="268" t="s">
        <v>7379</v>
      </c>
      <c r="E646" s="299" t="s">
        <v>14282</v>
      </c>
      <c r="F646" s="271"/>
      <c r="G646" s="266" t="s">
        <v>1079</v>
      </c>
      <c r="H646" s="280" t="s">
        <v>7397</v>
      </c>
      <c r="I646" s="271" t="s">
        <v>12618</v>
      </c>
      <c r="J646" s="266"/>
      <c r="K646" s="265" t="s">
        <v>1308</v>
      </c>
      <c r="L646" s="271" t="s">
        <v>1079</v>
      </c>
      <c r="M646" s="271" t="s">
        <v>5498</v>
      </c>
      <c r="N646" s="275" t="str">
        <f t="shared" ca="1" si="26"/>
        <v>0 tahun, 1 bulan, 3 hari</v>
      </c>
      <c r="O646" s="276">
        <f t="shared" ca="1" si="27"/>
        <v>33</v>
      </c>
    </row>
    <row r="647" spans="1:15" ht="40.799999999999997" x14ac:dyDescent="0.7">
      <c r="A647" s="265">
        <v>647</v>
      </c>
      <c r="B647" s="271" t="s">
        <v>14231</v>
      </c>
      <c r="C647" s="267">
        <v>46185</v>
      </c>
      <c r="D647" s="268" t="s">
        <v>7379</v>
      </c>
      <c r="E647" s="299" t="s">
        <v>14283</v>
      </c>
      <c r="F647" s="271"/>
      <c r="G647" s="266" t="s">
        <v>5508</v>
      </c>
      <c r="H647" s="280" t="s">
        <v>5508</v>
      </c>
      <c r="I647" s="271" t="s">
        <v>12611</v>
      </c>
      <c r="J647" s="266"/>
      <c r="K647" s="265" t="s">
        <v>1308</v>
      </c>
      <c r="L647" s="271" t="s">
        <v>1167</v>
      </c>
      <c r="M647" s="271" t="s">
        <v>1163</v>
      </c>
      <c r="N647" s="275" t="str">
        <f t="shared" ca="1" si="26"/>
        <v>0 tahun, 1 bulan, 3 hari</v>
      </c>
      <c r="O647" s="276">
        <f t="shared" ca="1" si="27"/>
        <v>33</v>
      </c>
    </row>
    <row r="648" spans="1:15" ht="40.799999999999997" x14ac:dyDescent="0.7">
      <c r="A648" s="265">
        <v>648</v>
      </c>
      <c r="B648" s="271" t="s">
        <v>14232</v>
      </c>
      <c r="C648" s="267">
        <v>46185</v>
      </c>
      <c r="D648" s="268" t="s">
        <v>39</v>
      </c>
      <c r="E648" s="299" t="s">
        <v>14716</v>
      </c>
      <c r="F648" s="271"/>
      <c r="G648" s="266" t="s">
        <v>5508</v>
      </c>
      <c r="H648" s="280" t="s">
        <v>5508</v>
      </c>
      <c r="I648" s="271" t="s">
        <v>6592</v>
      </c>
      <c r="J648" s="266"/>
      <c r="K648" s="265" t="s">
        <v>1308</v>
      </c>
      <c r="L648" s="266" t="s">
        <v>1080</v>
      </c>
      <c r="M648" s="271" t="s">
        <v>9788</v>
      </c>
      <c r="N648" s="275" t="str">
        <f t="shared" ca="1" si="26"/>
        <v>0 tahun, 1 bulan, 3 hari</v>
      </c>
      <c r="O648" s="276">
        <f t="shared" ca="1" si="27"/>
        <v>33</v>
      </c>
    </row>
    <row r="649" spans="1:15" ht="40.799999999999997" x14ac:dyDescent="0.7">
      <c r="A649" s="265">
        <v>649</v>
      </c>
      <c r="B649" s="271" t="s">
        <v>14233</v>
      </c>
      <c r="C649" s="267">
        <v>46185</v>
      </c>
      <c r="D649" s="268"/>
      <c r="E649" s="299" t="s">
        <v>14284</v>
      </c>
      <c r="F649" s="271"/>
      <c r="G649" s="266" t="s">
        <v>5985</v>
      </c>
      <c r="H649" s="280" t="s">
        <v>5985</v>
      </c>
      <c r="I649" s="271" t="s">
        <v>12611</v>
      </c>
      <c r="J649" s="266"/>
      <c r="K649" s="265" t="s">
        <v>1308</v>
      </c>
      <c r="L649" s="271" t="s">
        <v>1167</v>
      </c>
      <c r="M649" s="271" t="s">
        <v>1163</v>
      </c>
      <c r="N649" s="275" t="str">
        <f t="shared" ca="1" si="26"/>
        <v>0 tahun, 1 bulan, 3 hari</v>
      </c>
      <c r="O649" s="276">
        <f t="shared" ca="1" si="27"/>
        <v>33</v>
      </c>
    </row>
    <row r="650" spans="1:15" ht="40.799999999999997" x14ac:dyDescent="0.7">
      <c r="A650" s="265">
        <v>650</v>
      </c>
      <c r="B650" s="271" t="s">
        <v>14234</v>
      </c>
      <c r="C650" s="267">
        <v>46185</v>
      </c>
      <c r="D650" s="268" t="s">
        <v>12915</v>
      </c>
      <c r="E650" s="299" t="s">
        <v>14285</v>
      </c>
      <c r="F650" s="271"/>
      <c r="G650" s="266" t="s">
        <v>5508</v>
      </c>
      <c r="H650" s="280" t="s">
        <v>5989</v>
      </c>
      <c r="I650" s="271" t="s">
        <v>12623</v>
      </c>
      <c r="J650" s="266"/>
      <c r="K650" s="265" t="s">
        <v>1308</v>
      </c>
      <c r="L650" s="271" t="s">
        <v>1080</v>
      </c>
      <c r="M650" s="271" t="s">
        <v>9788</v>
      </c>
      <c r="N650" s="275" t="str">
        <f t="shared" ca="1" si="26"/>
        <v>0 tahun, 1 bulan, 3 hari</v>
      </c>
      <c r="O650" s="276">
        <f t="shared" ca="1" si="27"/>
        <v>33</v>
      </c>
    </row>
    <row r="651" spans="1:15" ht="61.2" x14ac:dyDescent="0.7">
      <c r="A651" s="265">
        <v>651</v>
      </c>
      <c r="B651" s="271" t="s">
        <v>14235</v>
      </c>
      <c r="C651" s="267">
        <v>46185</v>
      </c>
      <c r="D651" s="268" t="s">
        <v>7379</v>
      </c>
      <c r="E651" s="299" t="s">
        <v>14286</v>
      </c>
      <c r="F651" s="271"/>
      <c r="G651" s="266" t="s">
        <v>5508</v>
      </c>
      <c r="H651" s="280" t="s">
        <v>5989</v>
      </c>
      <c r="I651" s="271" t="s">
        <v>9844</v>
      </c>
      <c r="J651" s="271"/>
      <c r="K651" s="265" t="s">
        <v>1308</v>
      </c>
      <c r="L651" s="271" t="s">
        <v>10720</v>
      </c>
      <c r="M651" s="271" t="s">
        <v>1071</v>
      </c>
      <c r="N651" s="275" t="str">
        <f t="shared" ca="1" si="26"/>
        <v>0 tahun, 1 bulan, 3 hari</v>
      </c>
      <c r="O651" s="276">
        <f t="shared" ca="1" si="27"/>
        <v>33</v>
      </c>
    </row>
    <row r="652" spans="1:15" ht="40.799999999999997" x14ac:dyDescent="0.7">
      <c r="A652" s="265">
        <v>652</v>
      </c>
      <c r="B652" s="271" t="s">
        <v>14236</v>
      </c>
      <c r="C652" s="267">
        <v>46188</v>
      </c>
      <c r="D652" s="268" t="s">
        <v>39</v>
      </c>
      <c r="E652" s="299" t="s">
        <v>14287</v>
      </c>
      <c r="F652" s="271"/>
      <c r="G652" s="266" t="s">
        <v>5508</v>
      </c>
      <c r="H652" s="280" t="s">
        <v>3200</v>
      </c>
      <c r="I652" s="271" t="s">
        <v>13341</v>
      </c>
      <c r="J652" s="266"/>
      <c r="K652" s="265" t="s">
        <v>1308</v>
      </c>
      <c r="L652" s="271" t="s">
        <v>10661</v>
      </c>
      <c r="M652" s="271" t="s">
        <v>10891</v>
      </c>
      <c r="N652" s="275" t="str">
        <f t="shared" ca="1" si="26"/>
        <v>0 tahun, 1 bulan, 0 hari</v>
      </c>
      <c r="O652" s="276">
        <f t="shared" ca="1" si="27"/>
        <v>30</v>
      </c>
    </row>
    <row r="653" spans="1:15" x14ac:dyDescent="0.7">
      <c r="A653" s="265">
        <v>653</v>
      </c>
      <c r="B653" s="271" t="s">
        <v>14237</v>
      </c>
      <c r="C653" s="267">
        <v>46188</v>
      </c>
      <c r="D653" s="268" t="s">
        <v>39</v>
      </c>
      <c r="E653" s="299" t="s">
        <v>14288</v>
      </c>
      <c r="F653" s="271"/>
      <c r="G653" s="266" t="s">
        <v>5508</v>
      </c>
      <c r="H653" s="280" t="s">
        <v>3191</v>
      </c>
      <c r="I653" s="271" t="s">
        <v>12624</v>
      </c>
      <c r="J653" s="266"/>
      <c r="K653" s="265" t="s">
        <v>1308</v>
      </c>
      <c r="L653" s="271" t="s">
        <v>11545</v>
      </c>
      <c r="M653" s="271" t="s">
        <v>11722</v>
      </c>
      <c r="N653" s="275" t="str">
        <f t="shared" ca="1" si="26"/>
        <v>0 tahun, 1 bulan, 0 hari</v>
      </c>
      <c r="O653" s="276">
        <f t="shared" ca="1" si="27"/>
        <v>30</v>
      </c>
    </row>
    <row r="654" spans="1:15" ht="40.799999999999997" x14ac:dyDescent="0.7">
      <c r="A654" s="265">
        <v>654</v>
      </c>
      <c r="B654" s="271" t="s">
        <v>14238</v>
      </c>
      <c r="C654" s="267">
        <v>46188</v>
      </c>
      <c r="D654" s="268" t="s">
        <v>7379</v>
      </c>
      <c r="E654" s="299" t="s">
        <v>14289</v>
      </c>
      <c r="F654" s="271"/>
      <c r="G654" s="266" t="s">
        <v>5508</v>
      </c>
      <c r="H654" s="280" t="s">
        <v>5989</v>
      </c>
      <c r="I654" s="271" t="s">
        <v>9844</v>
      </c>
      <c r="J654" s="271"/>
      <c r="K654" s="265" t="s">
        <v>1308</v>
      </c>
      <c r="L654" s="271" t="s">
        <v>10720</v>
      </c>
      <c r="M654" s="271" t="s">
        <v>1071</v>
      </c>
      <c r="N654" s="275" t="str">
        <f t="shared" ca="1" si="26"/>
        <v>0 tahun, 1 bulan, 0 hari</v>
      </c>
      <c r="O654" s="276">
        <f t="shared" ca="1" si="27"/>
        <v>30</v>
      </c>
    </row>
    <row r="655" spans="1:15" ht="40.799999999999997" x14ac:dyDescent="0.7">
      <c r="A655" s="265">
        <v>655</v>
      </c>
      <c r="B655" s="271" t="s">
        <v>14239</v>
      </c>
      <c r="C655" s="267">
        <v>46188</v>
      </c>
      <c r="D655" s="268" t="s">
        <v>39</v>
      </c>
      <c r="E655" s="299" t="s">
        <v>14290</v>
      </c>
      <c r="F655" s="271"/>
      <c r="G655" s="266" t="s">
        <v>5508</v>
      </c>
      <c r="H655" s="280" t="s">
        <v>5990</v>
      </c>
      <c r="I655" s="271" t="s">
        <v>12624</v>
      </c>
      <c r="J655" s="266"/>
      <c r="K655" s="265" t="s">
        <v>1308</v>
      </c>
      <c r="L655" s="271" t="s">
        <v>11545</v>
      </c>
      <c r="M655" s="271" t="s">
        <v>13368</v>
      </c>
      <c r="N655" s="275" t="str">
        <f t="shared" ca="1" si="26"/>
        <v>0 tahun, 1 bulan, 0 hari</v>
      </c>
      <c r="O655" s="276">
        <f t="shared" ca="1" si="27"/>
        <v>30</v>
      </c>
    </row>
    <row r="656" spans="1:15" ht="40.799999999999997" x14ac:dyDescent="0.7">
      <c r="A656" s="265">
        <v>656</v>
      </c>
      <c r="B656" s="271" t="s">
        <v>14240</v>
      </c>
      <c r="C656" s="267">
        <v>46188</v>
      </c>
      <c r="D656" s="268" t="s">
        <v>13543</v>
      </c>
      <c r="E656" s="299" t="s">
        <v>14291</v>
      </c>
      <c r="F656" s="271"/>
      <c r="G656" s="266" t="s">
        <v>5508</v>
      </c>
      <c r="H656" s="280" t="s">
        <v>5989</v>
      </c>
      <c r="I656" s="272" t="s">
        <v>12614</v>
      </c>
      <c r="J656" s="266"/>
      <c r="K656" s="265" t="s">
        <v>1308</v>
      </c>
      <c r="L656" s="271" t="s">
        <v>8319</v>
      </c>
      <c r="M656" s="271" t="s">
        <v>1268</v>
      </c>
      <c r="N656" s="275" t="str">
        <f t="shared" ca="1" si="26"/>
        <v>0 tahun, 1 bulan, 0 hari</v>
      </c>
      <c r="O656" s="276">
        <f t="shared" ca="1" si="27"/>
        <v>30</v>
      </c>
    </row>
    <row r="657" spans="1:15" ht="40.799999999999997" x14ac:dyDescent="0.7">
      <c r="A657" s="265">
        <v>657</v>
      </c>
      <c r="B657" s="271" t="s">
        <v>14241</v>
      </c>
      <c r="C657" s="267">
        <v>46188</v>
      </c>
      <c r="D657" s="268" t="s">
        <v>7379</v>
      </c>
      <c r="E657" s="299" t="s">
        <v>13989</v>
      </c>
      <c r="F657" s="271"/>
      <c r="G657" s="266" t="s">
        <v>5508</v>
      </c>
      <c r="H657" s="280" t="s">
        <v>5989</v>
      </c>
      <c r="I657" s="271" t="s">
        <v>9844</v>
      </c>
      <c r="J657" s="271"/>
      <c r="K657" s="265" t="s">
        <v>1308</v>
      </c>
      <c r="L657" s="271" t="s">
        <v>10720</v>
      </c>
      <c r="M657" s="271" t="s">
        <v>1071</v>
      </c>
      <c r="N657" s="275" t="str">
        <f t="shared" ca="1" si="26"/>
        <v>0 tahun, 1 bulan, 0 hari</v>
      </c>
      <c r="O657" s="276">
        <f t="shared" ca="1" si="27"/>
        <v>30</v>
      </c>
    </row>
    <row r="658" spans="1:15" ht="61.2" x14ac:dyDescent="0.7">
      <c r="A658" s="265">
        <v>658</v>
      </c>
      <c r="B658" s="271" t="s">
        <v>14242</v>
      </c>
      <c r="C658" s="267">
        <v>46188</v>
      </c>
      <c r="D658" s="268" t="s">
        <v>7379</v>
      </c>
      <c r="E658" s="299" t="s">
        <v>14292</v>
      </c>
      <c r="F658" s="271"/>
      <c r="G658" s="266" t="s">
        <v>5508</v>
      </c>
      <c r="H658" s="280" t="s">
        <v>5989</v>
      </c>
      <c r="I658" s="271" t="s">
        <v>9844</v>
      </c>
      <c r="J658" s="271"/>
      <c r="K658" s="265" t="s">
        <v>1308</v>
      </c>
      <c r="L658" s="271" t="s">
        <v>10720</v>
      </c>
      <c r="M658" s="271" t="s">
        <v>1071</v>
      </c>
      <c r="N658" s="275" t="str">
        <f t="shared" ca="1" si="26"/>
        <v>0 tahun, 1 bulan, 0 hari</v>
      </c>
      <c r="O658" s="276">
        <f t="shared" ca="1" si="27"/>
        <v>30</v>
      </c>
    </row>
    <row r="659" spans="1:15" ht="40.799999999999997" x14ac:dyDescent="0.7">
      <c r="A659" s="265">
        <v>659</v>
      </c>
      <c r="B659" s="271" t="s">
        <v>14243</v>
      </c>
      <c r="C659" s="267">
        <v>46188</v>
      </c>
      <c r="D659" s="268" t="s">
        <v>39</v>
      </c>
      <c r="E659" s="299" t="s">
        <v>14293</v>
      </c>
      <c r="F659" s="271"/>
      <c r="G659" s="266" t="s">
        <v>5508</v>
      </c>
      <c r="H659" s="280" t="s">
        <v>3200</v>
      </c>
      <c r="I659" s="271" t="s">
        <v>13341</v>
      </c>
      <c r="J659" s="266"/>
      <c r="K659" s="265" t="s">
        <v>1308</v>
      </c>
      <c r="L659" s="271" t="s">
        <v>10661</v>
      </c>
      <c r="M659" s="271" t="s">
        <v>10891</v>
      </c>
      <c r="N659" s="275" t="str">
        <f t="shared" ca="1" si="26"/>
        <v>0 tahun, 1 bulan, 0 hari</v>
      </c>
      <c r="O659" s="276">
        <f t="shared" ca="1" si="27"/>
        <v>30</v>
      </c>
    </row>
    <row r="660" spans="1:15" ht="40.799999999999997" x14ac:dyDescent="0.7">
      <c r="A660" s="265">
        <v>660</v>
      </c>
      <c r="B660" s="271" t="s">
        <v>14244</v>
      </c>
      <c r="C660" s="267">
        <v>46188</v>
      </c>
      <c r="D660" s="268" t="s">
        <v>39</v>
      </c>
      <c r="E660" s="299" t="s">
        <v>14294</v>
      </c>
      <c r="F660" s="271"/>
      <c r="G660" s="266" t="s">
        <v>5508</v>
      </c>
      <c r="H660" s="280" t="s">
        <v>3191</v>
      </c>
      <c r="I660" s="271" t="s">
        <v>12624</v>
      </c>
      <c r="J660" s="266"/>
      <c r="K660" s="265" t="s">
        <v>1308</v>
      </c>
      <c r="L660" s="271" t="s">
        <v>10515</v>
      </c>
      <c r="M660" s="271" t="s">
        <v>6866</v>
      </c>
      <c r="N660" s="275" t="str">
        <f t="shared" ca="1" si="26"/>
        <v>0 tahun, 1 bulan, 0 hari</v>
      </c>
      <c r="O660" s="276">
        <f t="shared" ca="1" si="27"/>
        <v>30</v>
      </c>
    </row>
    <row r="661" spans="1:15" ht="40.799999999999997" x14ac:dyDescent="0.7">
      <c r="A661" s="265">
        <v>661</v>
      </c>
      <c r="B661" s="271" t="s">
        <v>14245</v>
      </c>
      <c r="C661" s="267">
        <v>46190</v>
      </c>
      <c r="D661" s="268" t="s">
        <v>7379</v>
      </c>
      <c r="E661" s="299" t="s">
        <v>14295</v>
      </c>
      <c r="F661" s="271"/>
      <c r="G661" s="266" t="s">
        <v>5508</v>
      </c>
      <c r="H661" s="280" t="s">
        <v>3200</v>
      </c>
      <c r="I661" s="271" t="s">
        <v>13341</v>
      </c>
      <c r="J661" s="266"/>
      <c r="K661" s="265" t="s">
        <v>1308</v>
      </c>
      <c r="L661" s="271" t="s">
        <v>10661</v>
      </c>
      <c r="M661" s="271" t="s">
        <v>10891</v>
      </c>
      <c r="N661" s="275" t="str">
        <f t="shared" ca="1" si="26"/>
        <v>0 tahun, 0 bulan, 28 hari</v>
      </c>
      <c r="O661" s="276">
        <f t="shared" ca="1" si="27"/>
        <v>28</v>
      </c>
    </row>
    <row r="662" spans="1:15" ht="61.2" x14ac:dyDescent="0.7">
      <c r="A662" s="265">
        <v>662</v>
      </c>
      <c r="B662" s="271" t="s">
        <v>14246</v>
      </c>
      <c r="C662" s="267">
        <v>46190</v>
      </c>
      <c r="D662" s="268" t="s">
        <v>7379</v>
      </c>
      <c r="E662" s="299" t="s">
        <v>14296</v>
      </c>
      <c r="F662" s="271"/>
      <c r="G662" s="266" t="s">
        <v>5508</v>
      </c>
      <c r="H662" s="280" t="s">
        <v>5989</v>
      </c>
      <c r="I662" s="271" t="s">
        <v>9844</v>
      </c>
      <c r="J662" s="271"/>
      <c r="K662" s="265" t="s">
        <v>1308</v>
      </c>
      <c r="L662" s="271" t="s">
        <v>10720</v>
      </c>
      <c r="M662" s="271" t="s">
        <v>1071</v>
      </c>
      <c r="N662" s="275" t="str">
        <f t="shared" ca="1" si="26"/>
        <v>0 tahun, 0 bulan, 28 hari</v>
      </c>
      <c r="O662" s="276">
        <f t="shared" ca="1" si="27"/>
        <v>28</v>
      </c>
    </row>
    <row r="663" spans="1:15" ht="40.799999999999997" x14ac:dyDescent="0.7">
      <c r="A663" s="265">
        <v>663</v>
      </c>
      <c r="B663" s="271" t="s">
        <v>14297</v>
      </c>
      <c r="C663" s="267">
        <v>46190</v>
      </c>
      <c r="D663" s="268" t="s">
        <v>39</v>
      </c>
      <c r="E663" s="299" t="s">
        <v>14329</v>
      </c>
      <c r="F663" s="271"/>
      <c r="G663" s="266" t="s">
        <v>5508</v>
      </c>
      <c r="H663" s="280" t="s">
        <v>7640</v>
      </c>
      <c r="I663" s="271" t="s">
        <v>12623</v>
      </c>
      <c r="J663" s="266"/>
      <c r="K663" s="265" t="s">
        <v>1308</v>
      </c>
      <c r="L663" s="271" t="s">
        <v>1175</v>
      </c>
      <c r="M663" s="271" t="s">
        <v>7484</v>
      </c>
      <c r="N663" s="275" t="str">
        <f t="shared" ca="1" si="26"/>
        <v>0 tahun, 0 bulan, 28 hari</v>
      </c>
      <c r="O663" s="276">
        <f t="shared" ca="1" si="27"/>
        <v>28</v>
      </c>
    </row>
    <row r="664" spans="1:15" ht="61.2" x14ac:dyDescent="0.7">
      <c r="A664" s="265">
        <v>664</v>
      </c>
      <c r="B664" s="271" t="s">
        <v>14298</v>
      </c>
      <c r="C664" s="267">
        <v>46191</v>
      </c>
      <c r="D664" s="268" t="s">
        <v>7379</v>
      </c>
      <c r="E664" s="299" t="s">
        <v>14330</v>
      </c>
      <c r="F664" s="271"/>
      <c r="G664" s="266" t="s">
        <v>1079</v>
      </c>
      <c r="H664" s="280" t="s">
        <v>7397</v>
      </c>
      <c r="I664" s="271" t="s">
        <v>12618</v>
      </c>
      <c r="J664" s="266"/>
      <c r="K664" s="265" t="s">
        <v>1308</v>
      </c>
      <c r="L664" s="271" t="s">
        <v>1079</v>
      </c>
      <c r="M664" s="271" t="s">
        <v>5498</v>
      </c>
      <c r="N664" s="275" t="str">
        <f t="shared" ca="1" si="26"/>
        <v>0 tahun, 0 bulan, 27 hari</v>
      </c>
      <c r="O664" s="276">
        <f t="shared" ca="1" si="27"/>
        <v>27</v>
      </c>
    </row>
    <row r="665" spans="1:15" ht="40.799999999999997" x14ac:dyDescent="0.7">
      <c r="A665" s="265">
        <v>665</v>
      </c>
      <c r="B665" s="271" t="s">
        <v>14299</v>
      </c>
      <c r="C665" s="267">
        <v>46191</v>
      </c>
      <c r="D665" s="268" t="s">
        <v>7379</v>
      </c>
      <c r="E665" s="299" t="s">
        <v>14331</v>
      </c>
      <c r="F665" s="271"/>
      <c r="G665" s="266" t="s">
        <v>5508</v>
      </c>
      <c r="H665" s="280" t="s">
        <v>5989</v>
      </c>
      <c r="I665" s="271" t="s">
        <v>9844</v>
      </c>
      <c r="J665" s="271"/>
      <c r="K665" s="265" t="s">
        <v>1305</v>
      </c>
      <c r="L665" s="271" t="s">
        <v>10720</v>
      </c>
      <c r="M665" s="271" t="s">
        <v>1071</v>
      </c>
      <c r="N665" s="275" t="str">
        <f t="shared" ca="1" si="26"/>
        <v>0 tahun, 0 bulan, 27 hari</v>
      </c>
      <c r="O665" s="276">
        <f t="shared" ca="1" si="27"/>
        <v>27</v>
      </c>
    </row>
    <row r="666" spans="1:15" x14ac:dyDescent="0.7">
      <c r="A666" s="265">
        <v>666</v>
      </c>
      <c r="B666" s="271" t="s">
        <v>14300</v>
      </c>
      <c r="C666" s="267">
        <v>46191</v>
      </c>
      <c r="D666" s="268" t="s">
        <v>39</v>
      </c>
      <c r="E666" s="299" t="s">
        <v>14332</v>
      </c>
      <c r="F666" s="271"/>
      <c r="G666" s="266" t="s">
        <v>5508</v>
      </c>
      <c r="H666" s="280" t="s">
        <v>5508</v>
      </c>
      <c r="I666" s="271" t="s">
        <v>3188</v>
      </c>
      <c r="J666" s="266"/>
      <c r="K666" s="265" t="s">
        <v>1305</v>
      </c>
      <c r="L666" s="271" t="s">
        <v>1170</v>
      </c>
      <c r="M666" s="271" t="s">
        <v>13462</v>
      </c>
      <c r="N666" s="275" t="str">
        <f t="shared" ca="1" si="26"/>
        <v>0 tahun, 0 bulan, 27 hari</v>
      </c>
      <c r="O666" s="276">
        <f t="shared" ca="1" si="27"/>
        <v>27</v>
      </c>
    </row>
    <row r="667" spans="1:15" x14ac:dyDescent="0.7">
      <c r="A667" s="265">
        <v>667</v>
      </c>
      <c r="B667" s="271" t="s">
        <v>14301</v>
      </c>
      <c r="C667" s="267">
        <v>46191</v>
      </c>
      <c r="D667" s="268" t="s">
        <v>39</v>
      </c>
      <c r="E667" s="299" t="s">
        <v>14333</v>
      </c>
      <c r="F667" s="271"/>
      <c r="G667" s="266" t="s">
        <v>5508</v>
      </c>
      <c r="H667" s="280" t="s">
        <v>3200</v>
      </c>
      <c r="I667" s="271" t="s">
        <v>13341</v>
      </c>
      <c r="J667" s="266"/>
      <c r="K667" s="265" t="s">
        <v>1308</v>
      </c>
      <c r="L667" s="271" t="s">
        <v>10661</v>
      </c>
      <c r="M667" s="271" t="s">
        <v>7934</v>
      </c>
      <c r="N667" s="275" t="str">
        <f t="shared" ca="1" si="26"/>
        <v>0 tahun, 0 bulan, 27 hari</v>
      </c>
      <c r="O667" s="276">
        <f t="shared" ca="1" si="27"/>
        <v>27</v>
      </c>
    </row>
    <row r="668" spans="1:15" ht="40.799999999999997" x14ac:dyDescent="0.7">
      <c r="A668" s="265">
        <v>668</v>
      </c>
      <c r="B668" s="271" t="s">
        <v>14302</v>
      </c>
      <c r="C668" s="267">
        <v>46191</v>
      </c>
      <c r="D668" s="268" t="s">
        <v>39</v>
      </c>
      <c r="E668" s="299" t="s">
        <v>14334</v>
      </c>
      <c r="F668" s="271"/>
      <c r="G668" s="266" t="s">
        <v>5508</v>
      </c>
      <c r="H668" s="280" t="s">
        <v>5989</v>
      </c>
      <c r="I668" s="271" t="s">
        <v>12624</v>
      </c>
      <c r="J668" s="266"/>
      <c r="K668" s="265" t="s">
        <v>1308</v>
      </c>
      <c r="L668" s="271" t="s">
        <v>11545</v>
      </c>
      <c r="M668" s="271" t="s">
        <v>10488</v>
      </c>
      <c r="N668" s="275" t="str">
        <f t="shared" ca="1" si="26"/>
        <v>0 tahun, 0 bulan, 27 hari</v>
      </c>
      <c r="O668" s="276">
        <f t="shared" ca="1" si="27"/>
        <v>27</v>
      </c>
    </row>
    <row r="669" spans="1:15" ht="61.2" x14ac:dyDescent="0.7">
      <c r="A669" s="265">
        <v>669</v>
      </c>
      <c r="B669" s="271" t="s">
        <v>14303</v>
      </c>
      <c r="C669" s="267">
        <v>46191</v>
      </c>
      <c r="D669" s="268" t="s">
        <v>39</v>
      </c>
      <c r="E669" s="299" t="s">
        <v>14335</v>
      </c>
      <c r="F669" s="271"/>
      <c r="G669" s="266" t="s">
        <v>5508</v>
      </c>
      <c r="H669" s="280" t="s">
        <v>3200</v>
      </c>
      <c r="I669" s="271" t="s">
        <v>13341</v>
      </c>
      <c r="J669" s="266"/>
      <c r="K669" s="265" t="s">
        <v>1308</v>
      </c>
      <c r="L669" s="271" t="s">
        <v>10661</v>
      </c>
      <c r="M669" s="271" t="s">
        <v>10891</v>
      </c>
      <c r="N669" s="275" t="str">
        <f t="shared" ca="1" si="26"/>
        <v>0 tahun, 0 bulan, 27 hari</v>
      </c>
      <c r="O669" s="276">
        <f t="shared" ca="1" si="27"/>
        <v>27</v>
      </c>
    </row>
    <row r="670" spans="1:15" ht="40.799999999999997" x14ac:dyDescent="0.7">
      <c r="A670" s="265">
        <v>670</v>
      </c>
      <c r="B670" s="271" t="s">
        <v>14304</v>
      </c>
      <c r="C670" s="267">
        <v>46191</v>
      </c>
      <c r="D670" s="268" t="s">
        <v>39</v>
      </c>
      <c r="E670" s="299" t="s">
        <v>14336</v>
      </c>
      <c r="F670" s="271"/>
      <c r="G670" s="266" t="s">
        <v>5508</v>
      </c>
      <c r="H670" s="280" t="s">
        <v>7640</v>
      </c>
      <c r="I670" s="271" t="s">
        <v>12624</v>
      </c>
      <c r="J670" s="266"/>
      <c r="K670" s="265" t="s">
        <v>1308</v>
      </c>
      <c r="L670" s="271" t="s">
        <v>11545</v>
      </c>
      <c r="M670" s="271" t="s">
        <v>1077</v>
      </c>
      <c r="N670" s="275" t="str">
        <f t="shared" ca="1" si="26"/>
        <v>0 tahun, 0 bulan, 27 hari</v>
      </c>
      <c r="O670" s="276">
        <f t="shared" ca="1" si="27"/>
        <v>27</v>
      </c>
    </row>
    <row r="671" spans="1:15" ht="61.2" x14ac:dyDescent="0.7">
      <c r="A671" s="265">
        <v>671</v>
      </c>
      <c r="B671" s="271" t="s">
        <v>14305</v>
      </c>
      <c r="C671" s="267">
        <v>46191</v>
      </c>
      <c r="D671" s="268" t="s">
        <v>7379</v>
      </c>
      <c r="E671" s="299" t="s">
        <v>14337</v>
      </c>
      <c r="F671" s="271"/>
      <c r="G671" s="266" t="s">
        <v>5508</v>
      </c>
      <c r="H671" s="280" t="s">
        <v>5989</v>
      </c>
      <c r="I671" s="271" t="s">
        <v>9844</v>
      </c>
      <c r="J671" s="271"/>
      <c r="K671" s="265" t="s">
        <v>1308</v>
      </c>
      <c r="L671" s="271" t="s">
        <v>10720</v>
      </c>
      <c r="M671" s="271" t="s">
        <v>1071</v>
      </c>
      <c r="N671" s="275" t="str">
        <f t="shared" ca="1" si="26"/>
        <v>0 tahun, 0 bulan, 27 hari</v>
      </c>
      <c r="O671" s="276">
        <f t="shared" ca="1" si="27"/>
        <v>27</v>
      </c>
    </row>
    <row r="672" spans="1:15" ht="40.799999999999997" x14ac:dyDescent="0.7">
      <c r="A672" s="265">
        <v>672</v>
      </c>
      <c r="B672" s="271" t="s">
        <v>14306</v>
      </c>
      <c r="C672" s="267">
        <v>46191</v>
      </c>
      <c r="D672" s="268" t="s">
        <v>7223</v>
      </c>
      <c r="E672" s="299" t="s">
        <v>14338</v>
      </c>
      <c r="F672" s="271"/>
      <c r="G672" s="266" t="s">
        <v>5508</v>
      </c>
      <c r="H672" s="280" t="s">
        <v>5508</v>
      </c>
      <c r="I672" s="271" t="s">
        <v>12611</v>
      </c>
      <c r="J672" s="266"/>
      <c r="K672" s="265" t="s">
        <v>1308</v>
      </c>
      <c r="L672" s="271" t="s">
        <v>1167</v>
      </c>
      <c r="M672" s="271" t="s">
        <v>1163</v>
      </c>
      <c r="N672" s="275" t="str">
        <f t="shared" ca="1" si="26"/>
        <v>0 tahun, 0 bulan, 27 hari</v>
      </c>
      <c r="O672" s="276">
        <f t="shared" ca="1" si="27"/>
        <v>27</v>
      </c>
    </row>
    <row r="673" spans="1:15" x14ac:dyDescent="0.7">
      <c r="A673" s="265">
        <v>673</v>
      </c>
      <c r="B673" s="271" t="s">
        <v>14307</v>
      </c>
      <c r="C673" s="267">
        <v>46192</v>
      </c>
      <c r="D673" s="268" t="s">
        <v>7379</v>
      </c>
      <c r="E673" s="299" t="s">
        <v>2515</v>
      </c>
      <c r="F673" s="271"/>
      <c r="G673" s="266" t="s">
        <v>1079</v>
      </c>
      <c r="H673" s="280" t="s">
        <v>7397</v>
      </c>
      <c r="I673" s="271" t="s">
        <v>12618</v>
      </c>
      <c r="J673" s="266"/>
      <c r="K673" s="265" t="s">
        <v>1308</v>
      </c>
      <c r="L673" s="271" t="s">
        <v>1079</v>
      </c>
      <c r="M673" s="271" t="s">
        <v>5498</v>
      </c>
      <c r="N673" s="275" t="str">
        <f t="shared" ref="N673:N694" ca="1" si="28">DATEDIF(C673,$Q$1,"Y")&amp;" tahun, "&amp;DATEDIF(C673,$Q$1,"YM")&amp;" bulan, "&amp;DATEDIF(C673,$Q$1,"MD")&amp;" hari"</f>
        <v>0 tahun, 0 bulan, 26 hari</v>
      </c>
      <c r="O673" s="276">
        <f t="shared" ref="O673:O694" ca="1" si="29">TODAY()-C673</f>
        <v>26</v>
      </c>
    </row>
    <row r="674" spans="1:15" ht="40.799999999999997" x14ac:dyDescent="0.7">
      <c r="A674" s="265">
        <v>674</v>
      </c>
      <c r="B674" s="271" t="s">
        <v>14308</v>
      </c>
      <c r="C674" s="267">
        <v>46192</v>
      </c>
      <c r="D674" s="268" t="s">
        <v>7379</v>
      </c>
      <c r="E674" s="299" t="s">
        <v>14339</v>
      </c>
      <c r="F674" s="271"/>
      <c r="G674" s="266" t="s">
        <v>1079</v>
      </c>
      <c r="H674" s="280" t="s">
        <v>5935</v>
      </c>
      <c r="I674" s="271" t="s">
        <v>12618</v>
      </c>
      <c r="J674" s="266"/>
      <c r="K674" s="265" t="s">
        <v>1308</v>
      </c>
      <c r="L674" s="271" t="s">
        <v>1079</v>
      </c>
      <c r="M674" s="271" t="s">
        <v>2490</v>
      </c>
      <c r="N674" s="275" t="str">
        <f t="shared" ca="1" si="28"/>
        <v>0 tahun, 0 bulan, 26 hari</v>
      </c>
      <c r="O674" s="276">
        <f t="shared" ca="1" si="29"/>
        <v>26</v>
      </c>
    </row>
    <row r="675" spans="1:15" x14ac:dyDescent="0.7">
      <c r="A675" s="265">
        <v>675</v>
      </c>
      <c r="B675" s="271" t="s">
        <v>14309</v>
      </c>
      <c r="C675" s="267">
        <v>46192</v>
      </c>
      <c r="D675" s="268" t="s">
        <v>7379</v>
      </c>
      <c r="E675" s="299" t="s">
        <v>14340</v>
      </c>
      <c r="F675" s="271"/>
      <c r="G675" s="266" t="s">
        <v>5508</v>
      </c>
      <c r="H675" s="280" t="s">
        <v>5989</v>
      </c>
      <c r="I675" s="271" t="s">
        <v>12611</v>
      </c>
      <c r="J675" s="266"/>
      <c r="K675" s="265" t="s">
        <v>1308</v>
      </c>
      <c r="L675" s="271" t="s">
        <v>1167</v>
      </c>
      <c r="M675" s="271" t="s">
        <v>1163</v>
      </c>
      <c r="N675" s="275" t="str">
        <f t="shared" ca="1" si="28"/>
        <v>0 tahun, 0 bulan, 26 hari</v>
      </c>
      <c r="O675" s="276">
        <f t="shared" ca="1" si="29"/>
        <v>26</v>
      </c>
    </row>
    <row r="676" spans="1:15" ht="61.2" x14ac:dyDescent="0.7">
      <c r="A676" s="265">
        <v>676</v>
      </c>
      <c r="B676" s="271" t="s">
        <v>14310</v>
      </c>
      <c r="C676" s="267">
        <v>46192</v>
      </c>
      <c r="D676" s="268" t="s">
        <v>7379</v>
      </c>
      <c r="E676" s="299" t="s">
        <v>14341</v>
      </c>
      <c r="F676" s="271"/>
      <c r="G676" s="266" t="s">
        <v>5508</v>
      </c>
      <c r="H676" s="280" t="s">
        <v>5989</v>
      </c>
      <c r="I676" s="271" t="s">
        <v>9844</v>
      </c>
      <c r="J676" s="271"/>
      <c r="K676" s="265" t="s">
        <v>1308</v>
      </c>
      <c r="L676" s="271" t="s">
        <v>10720</v>
      </c>
      <c r="M676" s="271" t="s">
        <v>1071</v>
      </c>
      <c r="N676" s="275" t="str">
        <f t="shared" ca="1" si="28"/>
        <v>0 tahun, 0 bulan, 26 hari</v>
      </c>
      <c r="O676" s="276">
        <f t="shared" ca="1" si="29"/>
        <v>26</v>
      </c>
    </row>
    <row r="677" spans="1:15" x14ac:dyDescent="0.7">
      <c r="A677" s="265">
        <v>677</v>
      </c>
      <c r="B677" s="271" t="s">
        <v>14311</v>
      </c>
      <c r="C677" s="267">
        <v>46192</v>
      </c>
      <c r="D677" s="268" t="s">
        <v>39</v>
      </c>
      <c r="E677" s="299" t="s">
        <v>14278</v>
      </c>
      <c r="F677" s="271"/>
      <c r="G677" s="266" t="s">
        <v>5985</v>
      </c>
      <c r="H677" s="280" t="s">
        <v>5985</v>
      </c>
      <c r="I677" s="271" t="s">
        <v>12631</v>
      </c>
      <c r="J677" s="266"/>
      <c r="K677" s="265" t="s">
        <v>1308</v>
      </c>
      <c r="L677" s="271" t="s">
        <v>1072</v>
      </c>
      <c r="M677" s="271" t="s">
        <v>1191</v>
      </c>
      <c r="N677" s="275" t="str">
        <f t="shared" ca="1" si="28"/>
        <v>0 tahun, 0 bulan, 26 hari</v>
      </c>
      <c r="O677" s="276">
        <f t="shared" ca="1" si="29"/>
        <v>26</v>
      </c>
    </row>
    <row r="678" spans="1:15" ht="40.799999999999997" x14ac:dyDescent="0.7">
      <c r="A678" s="265">
        <v>678</v>
      </c>
      <c r="B678" s="271" t="s">
        <v>14312</v>
      </c>
      <c r="C678" s="267">
        <v>46192</v>
      </c>
      <c r="D678" s="268" t="s">
        <v>7379</v>
      </c>
      <c r="E678" s="299" t="s">
        <v>14342</v>
      </c>
      <c r="F678" s="271"/>
      <c r="G678" s="266" t="s">
        <v>5508</v>
      </c>
      <c r="H678" s="280" t="s">
        <v>5990</v>
      </c>
      <c r="I678" s="271" t="s">
        <v>12624</v>
      </c>
      <c r="J678" s="266"/>
      <c r="K678" s="265" t="s">
        <v>1308</v>
      </c>
      <c r="L678" s="271" t="s">
        <v>11545</v>
      </c>
      <c r="M678" s="271" t="s">
        <v>13368</v>
      </c>
      <c r="N678" s="275" t="str">
        <f t="shared" ca="1" si="28"/>
        <v>0 tahun, 0 bulan, 26 hari</v>
      </c>
      <c r="O678" s="276">
        <f t="shared" ca="1" si="29"/>
        <v>26</v>
      </c>
    </row>
    <row r="679" spans="1:15" x14ac:dyDescent="0.7">
      <c r="A679" s="265">
        <v>679</v>
      </c>
      <c r="B679" s="271" t="s">
        <v>14313</v>
      </c>
      <c r="C679" s="267">
        <v>46194</v>
      </c>
      <c r="D679" s="268" t="s">
        <v>39</v>
      </c>
      <c r="E679" s="299" t="s">
        <v>14343</v>
      </c>
      <c r="F679" s="271"/>
      <c r="G679" s="266" t="s">
        <v>5508</v>
      </c>
      <c r="H679" s="280" t="s">
        <v>3191</v>
      </c>
      <c r="I679" s="271" t="s">
        <v>12624</v>
      </c>
      <c r="J679" s="266"/>
      <c r="K679" s="265" t="s">
        <v>1308</v>
      </c>
      <c r="L679" s="271" t="s">
        <v>11545</v>
      </c>
      <c r="M679" s="271" t="s">
        <v>11722</v>
      </c>
      <c r="N679" s="275" t="str">
        <f t="shared" ca="1" si="28"/>
        <v>0 tahun, 0 bulan, 24 hari</v>
      </c>
      <c r="O679" s="276">
        <f t="shared" ca="1" si="29"/>
        <v>24</v>
      </c>
    </row>
    <row r="680" spans="1:15" ht="40.799999999999997" x14ac:dyDescent="0.7">
      <c r="A680" s="265">
        <v>680</v>
      </c>
      <c r="B680" s="271" t="s">
        <v>14314</v>
      </c>
      <c r="C680" s="267">
        <v>46195</v>
      </c>
      <c r="D680" s="268" t="s">
        <v>39</v>
      </c>
      <c r="E680" s="299" t="s">
        <v>14344</v>
      </c>
      <c r="F680" s="271"/>
      <c r="G680" s="266" t="s">
        <v>5508</v>
      </c>
      <c r="H680" s="280" t="s">
        <v>5989</v>
      </c>
      <c r="I680" s="271" t="s">
        <v>12623</v>
      </c>
      <c r="J680" s="266"/>
      <c r="K680" s="265" t="s">
        <v>1308</v>
      </c>
      <c r="L680" s="271" t="s">
        <v>7859</v>
      </c>
      <c r="M680" s="271" t="s">
        <v>7484</v>
      </c>
      <c r="N680" s="275" t="str">
        <f t="shared" ca="1" si="28"/>
        <v>0 tahun, 0 bulan, 23 hari</v>
      </c>
      <c r="O680" s="276">
        <f t="shared" ca="1" si="29"/>
        <v>23</v>
      </c>
    </row>
    <row r="681" spans="1:15" ht="40.799999999999997" x14ac:dyDescent="0.7">
      <c r="A681" s="265">
        <v>681</v>
      </c>
      <c r="B681" s="271" t="s">
        <v>14315</v>
      </c>
      <c r="C681" s="267">
        <v>46195</v>
      </c>
      <c r="D681" s="268" t="s">
        <v>39</v>
      </c>
      <c r="E681" s="299" t="s">
        <v>14345</v>
      </c>
      <c r="F681" s="271"/>
      <c r="G681" s="266" t="s">
        <v>5508</v>
      </c>
      <c r="H681" s="280" t="s">
        <v>5990</v>
      </c>
      <c r="I681" s="271" t="s">
        <v>12624</v>
      </c>
      <c r="J681" s="266"/>
      <c r="K681" s="265" t="s">
        <v>1308</v>
      </c>
      <c r="L681" s="271" t="s">
        <v>11545</v>
      </c>
      <c r="M681" s="271" t="s">
        <v>14346</v>
      </c>
      <c r="N681" s="275" t="str">
        <f t="shared" ca="1" si="28"/>
        <v>0 tahun, 0 bulan, 23 hari</v>
      </c>
      <c r="O681" s="276">
        <f t="shared" ca="1" si="29"/>
        <v>23</v>
      </c>
    </row>
    <row r="682" spans="1:15" ht="40.799999999999997" x14ac:dyDescent="0.7">
      <c r="A682" s="265">
        <v>682</v>
      </c>
      <c r="B682" s="271" t="s">
        <v>14316</v>
      </c>
      <c r="C682" s="267">
        <v>46195</v>
      </c>
      <c r="D682" s="268" t="s">
        <v>39</v>
      </c>
      <c r="E682" s="299" t="s">
        <v>14347</v>
      </c>
      <c r="F682" s="271"/>
      <c r="G682" s="266" t="s">
        <v>5508</v>
      </c>
      <c r="H682" s="280" t="s">
        <v>7397</v>
      </c>
      <c r="I682" s="271" t="s">
        <v>12623</v>
      </c>
      <c r="J682" s="266"/>
      <c r="K682" s="265" t="s">
        <v>1308</v>
      </c>
      <c r="L682" s="271" t="s">
        <v>10661</v>
      </c>
      <c r="M682" s="271" t="s">
        <v>10891</v>
      </c>
      <c r="N682" s="275" t="str">
        <f t="shared" ca="1" si="28"/>
        <v>0 tahun, 0 bulan, 23 hari</v>
      </c>
      <c r="O682" s="276">
        <f t="shared" ca="1" si="29"/>
        <v>23</v>
      </c>
    </row>
    <row r="683" spans="1:15" x14ac:dyDescent="0.7">
      <c r="A683" s="265">
        <v>683</v>
      </c>
      <c r="B683" s="271" t="s">
        <v>14317</v>
      </c>
      <c r="C683" s="267">
        <v>46195</v>
      </c>
      <c r="D683" s="268" t="s">
        <v>39</v>
      </c>
      <c r="E683" s="299" t="s">
        <v>14348</v>
      </c>
      <c r="F683" s="271"/>
      <c r="G683" s="266" t="s">
        <v>5508</v>
      </c>
      <c r="H683" s="280" t="s">
        <v>3191</v>
      </c>
      <c r="I683" s="271" t="s">
        <v>12624</v>
      </c>
      <c r="J683" s="266"/>
      <c r="K683" s="265" t="s">
        <v>1308</v>
      </c>
      <c r="L683" s="271" t="s">
        <v>10515</v>
      </c>
      <c r="M683" s="271" t="s">
        <v>6866</v>
      </c>
      <c r="N683" s="275" t="str">
        <f t="shared" ca="1" si="28"/>
        <v>0 tahun, 0 bulan, 23 hari</v>
      </c>
      <c r="O683" s="276">
        <f t="shared" ca="1" si="29"/>
        <v>23</v>
      </c>
    </row>
    <row r="684" spans="1:15" ht="40.799999999999997" x14ac:dyDescent="0.7">
      <c r="A684" s="265">
        <v>684</v>
      </c>
      <c r="B684" s="271" t="s">
        <v>14318</v>
      </c>
      <c r="C684" s="267">
        <v>46195</v>
      </c>
      <c r="D684" s="268" t="s">
        <v>39</v>
      </c>
      <c r="E684" s="299" t="s">
        <v>14349</v>
      </c>
      <c r="F684" s="271"/>
      <c r="G684" s="266" t="s">
        <v>5508</v>
      </c>
      <c r="H684" s="280" t="s">
        <v>7640</v>
      </c>
      <c r="I684" s="271" t="s">
        <v>12623</v>
      </c>
      <c r="J684" s="266"/>
      <c r="K684" s="265" t="s">
        <v>1308</v>
      </c>
      <c r="L684" s="271" t="s">
        <v>1175</v>
      </c>
      <c r="M684" s="271" t="s">
        <v>7484</v>
      </c>
      <c r="N684" s="275" t="str">
        <f t="shared" ca="1" si="28"/>
        <v>0 tahun, 0 bulan, 23 hari</v>
      </c>
      <c r="O684" s="276">
        <f t="shared" ca="1" si="29"/>
        <v>23</v>
      </c>
    </row>
    <row r="685" spans="1:15" ht="61.2" x14ac:dyDescent="0.7">
      <c r="A685" s="265">
        <v>685</v>
      </c>
      <c r="B685" s="271" t="s">
        <v>14319</v>
      </c>
      <c r="C685" s="267">
        <v>46195</v>
      </c>
      <c r="D685" s="268" t="s">
        <v>7379</v>
      </c>
      <c r="E685" s="299" t="s">
        <v>14350</v>
      </c>
      <c r="F685" s="271"/>
      <c r="G685" s="266" t="s">
        <v>5508</v>
      </c>
      <c r="H685" s="280" t="s">
        <v>5989</v>
      </c>
      <c r="I685" s="271" t="s">
        <v>9844</v>
      </c>
      <c r="J685" s="271"/>
      <c r="K685" s="265" t="s">
        <v>1308</v>
      </c>
      <c r="L685" s="271" t="s">
        <v>10720</v>
      </c>
      <c r="M685" s="271" t="s">
        <v>1071</v>
      </c>
      <c r="N685" s="275" t="str">
        <f t="shared" ca="1" si="28"/>
        <v>0 tahun, 0 bulan, 23 hari</v>
      </c>
      <c r="O685" s="276">
        <f t="shared" ca="1" si="29"/>
        <v>23</v>
      </c>
    </row>
    <row r="686" spans="1:15" ht="40.799999999999997" x14ac:dyDescent="0.7">
      <c r="A686" s="265">
        <v>686</v>
      </c>
      <c r="B686" s="271" t="s">
        <v>14320</v>
      </c>
      <c r="C686" s="267">
        <v>46196</v>
      </c>
      <c r="D686" s="268" t="s">
        <v>39</v>
      </c>
      <c r="E686" s="299" t="s">
        <v>14351</v>
      </c>
      <c r="F686" s="271"/>
      <c r="G686" s="266" t="s">
        <v>5508</v>
      </c>
      <c r="H686" s="280" t="s">
        <v>3191</v>
      </c>
      <c r="I686" s="271" t="s">
        <v>12624</v>
      </c>
      <c r="J686" s="266"/>
      <c r="K686" s="265" t="s">
        <v>1308</v>
      </c>
      <c r="L686" s="271" t="s">
        <v>11545</v>
      </c>
      <c r="M686" s="271" t="s">
        <v>11778</v>
      </c>
      <c r="N686" s="275" t="str">
        <f t="shared" ca="1" si="28"/>
        <v>0 tahun, 0 bulan, 22 hari</v>
      </c>
      <c r="O686" s="276">
        <f t="shared" ca="1" si="29"/>
        <v>22</v>
      </c>
    </row>
    <row r="687" spans="1:15" x14ac:dyDescent="0.7">
      <c r="A687" s="265">
        <v>687</v>
      </c>
      <c r="B687" s="271" t="s">
        <v>14321</v>
      </c>
      <c r="C687" s="267">
        <v>46196</v>
      </c>
      <c r="D687" s="268" t="s">
        <v>9775</v>
      </c>
      <c r="E687" s="299" t="s">
        <v>14352</v>
      </c>
      <c r="F687" s="271"/>
      <c r="G687" s="266" t="s">
        <v>5985</v>
      </c>
      <c r="H687" s="280" t="s">
        <v>5985</v>
      </c>
      <c r="I687" s="271" t="s">
        <v>12631</v>
      </c>
      <c r="J687" s="266"/>
      <c r="K687" s="265" t="s">
        <v>1308</v>
      </c>
      <c r="L687" s="271" t="s">
        <v>1072</v>
      </c>
      <c r="M687" s="271" t="s">
        <v>14353</v>
      </c>
      <c r="N687" s="275" t="str">
        <f t="shared" ca="1" si="28"/>
        <v>0 tahun, 0 bulan, 22 hari</v>
      </c>
      <c r="O687" s="276">
        <f t="shared" ca="1" si="29"/>
        <v>22</v>
      </c>
    </row>
    <row r="688" spans="1:15" ht="61.2" x14ac:dyDescent="0.7">
      <c r="A688" s="265">
        <v>688</v>
      </c>
      <c r="B688" s="271" t="s">
        <v>14322</v>
      </c>
      <c r="C688" s="267">
        <v>46196</v>
      </c>
      <c r="D688" s="268" t="s">
        <v>7379</v>
      </c>
      <c r="E688" s="299" t="s">
        <v>14354</v>
      </c>
      <c r="F688" s="271"/>
      <c r="G688" s="266" t="s">
        <v>5508</v>
      </c>
      <c r="H688" s="280" t="s">
        <v>5989</v>
      </c>
      <c r="I688" s="271" t="s">
        <v>9844</v>
      </c>
      <c r="J688" s="271"/>
      <c r="K688" s="265" t="s">
        <v>1308</v>
      </c>
      <c r="L688" s="271" t="s">
        <v>10720</v>
      </c>
      <c r="M688" s="271" t="s">
        <v>1071</v>
      </c>
      <c r="N688" s="275" t="str">
        <f t="shared" ca="1" si="28"/>
        <v>0 tahun, 0 bulan, 22 hari</v>
      </c>
      <c r="O688" s="276">
        <f t="shared" ca="1" si="29"/>
        <v>22</v>
      </c>
    </row>
    <row r="689" spans="1:15" ht="40.799999999999997" x14ac:dyDescent="0.7">
      <c r="A689" s="265">
        <v>689</v>
      </c>
      <c r="B689" s="271" t="s">
        <v>14323</v>
      </c>
      <c r="C689" s="267">
        <v>46197</v>
      </c>
      <c r="D689" s="268" t="s">
        <v>39</v>
      </c>
      <c r="E689" s="299" t="s">
        <v>14355</v>
      </c>
      <c r="F689" s="271"/>
      <c r="G689" s="266" t="s">
        <v>5508</v>
      </c>
      <c r="H689" s="280" t="s">
        <v>5990</v>
      </c>
      <c r="I689" s="271" t="s">
        <v>12624</v>
      </c>
      <c r="J689" s="266"/>
      <c r="K689" s="265" t="s">
        <v>1308</v>
      </c>
      <c r="L689" s="271" t="s">
        <v>11545</v>
      </c>
      <c r="M689" s="271" t="s">
        <v>13368</v>
      </c>
      <c r="N689" s="275" t="str">
        <f t="shared" ca="1" si="28"/>
        <v>0 tahun, 0 bulan, 21 hari</v>
      </c>
      <c r="O689" s="276">
        <f t="shared" ca="1" si="29"/>
        <v>21</v>
      </c>
    </row>
    <row r="690" spans="1:15" ht="61.2" x14ac:dyDescent="0.7">
      <c r="A690" s="265">
        <v>690</v>
      </c>
      <c r="B690" s="271" t="s">
        <v>14324</v>
      </c>
      <c r="C690" s="267">
        <v>46197</v>
      </c>
      <c r="D690" s="268" t="s">
        <v>7379</v>
      </c>
      <c r="E690" s="299" t="s">
        <v>14356</v>
      </c>
      <c r="F690" s="271"/>
      <c r="G690" s="266" t="s">
        <v>5508</v>
      </c>
      <c r="H690" s="280" t="s">
        <v>7640</v>
      </c>
      <c r="I690" s="271" t="s">
        <v>12624</v>
      </c>
      <c r="J690" s="266"/>
      <c r="K690" s="265" t="s">
        <v>1308</v>
      </c>
      <c r="L690" s="271" t="s">
        <v>11545</v>
      </c>
      <c r="M690" s="271" t="s">
        <v>1077</v>
      </c>
      <c r="N690" s="275" t="str">
        <f t="shared" ca="1" si="28"/>
        <v>0 tahun, 0 bulan, 21 hari</v>
      </c>
      <c r="O690" s="276">
        <f t="shared" ca="1" si="29"/>
        <v>21</v>
      </c>
    </row>
    <row r="691" spans="1:15" ht="40.799999999999997" x14ac:dyDescent="0.7">
      <c r="A691" s="265">
        <v>691</v>
      </c>
      <c r="B691" s="271" t="s">
        <v>14325</v>
      </c>
      <c r="C691" s="267">
        <v>46197</v>
      </c>
      <c r="D691" s="268" t="s">
        <v>39</v>
      </c>
      <c r="E691" s="299" t="s">
        <v>14357</v>
      </c>
      <c r="F691" s="271"/>
      <c r="G691" s="266" t="s">
        <v>5508</v>
      </c>
      <c r="H691" s="280" t="s">
        <v>3191</v>
      </c>
      <c r="I691" s="271" t="s">
        <v>12624</v>
      </c>
      <c r="J691" s="266"/>
      <c r="K691" s="265" t="s">
        <v>1308</v>
      </c>
      <c r="L691" s="271" t="s">
        <v>11545</v>
      </c>
      <c r="M691" s="271" t="s">
        <v>11722</v>
      </c>
      <c r="N691" s="275" t="str">
        <f t="shared" ca="1" si="28"/>
        <v>0 tahun, 0 bulan, 21 hari</v>
      </c>
      <c r="O691" s="276">
        <f t="shared" ca="1" si="29"/>
        <v>21</v>
      </c>
    </row>
    <row r="692" spans="1:15" ht="81.599999999999994" x14ac:dyDescent="0.7">
      <c r="A692" s="265">
        <v>692</v>
      </c>
      <c r="B692" s="271" t="s">
        <v>14326</v>
      </c>
      <c r="C692" s="267">
        <v>46197</v>
      </c>
      <c r="D692" s="268" t="s">
        <v>3073</v>
      </c>
      <c r="E692" s="299" t="s">
        <v>14358</v>
      </c>
      <c r="F692" s="271"/>
      <c r="G692" s="266" t="s">
        <v>5508</v>
      </c>
      <c r="H692" s="280" t="s">
        <v>5990</v>
      </c>
      <c r="I692" s="271" t="s">
        <v>12624</v>
      </c>
      <c r="J692" s="266"/>
      <c r="K692" s="265" t="s">
        <v>1308</v>
      </c>
      <c r="L692" s="271" t="s">
        <v>10515</v>
      </c>
      <c r="M692" s="271" t="s">
        <v>7530</v>
      </c>
      <c r="N692" s="275" t="str">
        <f ca="1">DATEDIF(C692,$Q$1,"Y")&amp;" tahun, "&amp;DATEDIF(C692,$Q$1,"YM")&amp;" bulan, "&amp;DATEDIF(C692,$Q$1,"MD")&amp;" hari"</f>
        <v>0 tahun, 0 bulan, 21 hari</v>
      </c>
      <c r="O692" s="276">
        <f t="shared" ca="1" si="29"/>
        <v>21</v>
      </c>
    </row>
    <row r="693" spans="1:15" ht="61.2" x14ac:dyDescent="0.7">
      <c r="A693" s="265">
        <v>693</v>
      </c>
      <c r="B693" s="271" t="s">
        <v>14327</v>
      </c>
      <c r="C693" s="267">
        <v>46197</v>
      </c>
      <c r="D693" s="268" t="s">
        <v>7379</v>
      </c>
      <c r="E693" s="299" t="s">
        <v>14359</v>
      </c>
      <c r="F693" s="271"/>
      <c r="G693" s="266" t="s">
        <v>5508</v>
      </c>
      <c r="H693" s="280" t="s">
        <v>5989</v>
      </c>
      <c r="I693" s="271" t="s">
        <v>9844</v>
      </c>
      <c r="J693" s="271"/>
      <c r="K693" s="265" t="s">
        <v>1308</v>
      </c>
      <c r="L693" s="271" t="s">
        <v>10720</v>
      </c>
      <c r="M693" s="271" t="s">
        <v>1071</v>
      </c>
      <c r="N693" s="275" t="str">
        <f t="shared" ca="1" si="28"/>
        <v>0 tahun, 0 bulan, 21 hari</v>
      </c>
      <c r="O693" s="276">
        <f t="shared" ca="1" si="29"/>
        <v>21</v>
      </c>
    </row>
    <row r="694" spans="1:15" ht="61.2" x14ac:dyDescent="0.7">
      <c r="A694" s="265">
        <v>694</v>
      </c>
      <c r="B694" s="271" t="s">
        <v>14328</v>
      </c>
      <c r="C694" s="267">
        <v>46197</v>
      </c>
      <c r="D694" s="268" t="s">
        <v>39</v>
      </c>
      <c r="E694" s="299" t="s">
        <v>14360</v>
      </c>
      <c r="F694" s="271"/>
      <c r="G694" s="266" t="s">
        <v>5508</v>
      </c>
      <c r="H694" s="280" t="s">
        <v>3191</v>
      </c>
      <c r="I694" s="271" t="s">
        <v>12624</v>
      </c>
      <c r="J694" s="266"/>
      <c r="K694" s="265" t="s">
        <v>1308</v>
      </c>
      <c r="L694" s="271" t="s">
        <v>11545</v>
      </c>
      <c r="M694" s="271" t="s">
        <v>11722</v>
      </c>
      <c r="N694" s="275" t="str">
        <f t="shared" ca="1" si="28"/>
        <v>0 tahun, 0 bulan, 21 hari</v>
      </c>
      <c r="O694" s="276">
        <f t="shared" ca="1" si="29"/>
        <v>21</v>
      </c>
    </row>
    <row r="695" spans="1:15" ht="40.799999999999997" x14ac:dyDescent="0.7">
      <c r="A695" s="265">
        <v>695</v>
      </c>
      <c r="B695" s="271" t="s">
        <v>14457</v>
      </c>
      <c r="C695" s="267">
        <v>46198</v>
      </c>
      <c r="D695" s="268" t="s">
        <v>39</v>
      </c>
      <c r="E695" s="299" t="s">
        <v>14584</v>
      </c>
      <c r="F695" s="271"/>
      <c r="G695" s="266" t="s">
        <v>5508</v>
      </c>
      <c r="H695" s="280" t="s">
        <v>5989</v>
      </c>
      <c r="I695" s="271" t="s">
        <v>9844</v>
      </c>
      <c r="J695" s="271"/>
      <c r="K695" s="265"/>
      <c r="L695" s="265" t="s">
        <v>10720</v>
      </c>
      <c r="M695" s="271" t="s">
        <v>1071</v>
      </c>
      <c r="N695" s="275"/>
      <c r="O695" s="276"/>
    </row>
    <row r="696" spans="1:15" x14ac:dyDescent="0.7">
      <c r="A696" s="265">
        <v>696</v>
      </c>
      <c r="B696" s="271" t="s">
        <v>14458</v>
      </c>
      <c r="C696" s="267">
        <v>46198</v>
      </c>
      <c r="D696" s="268" t="s">
        <v>39</v>
      </c>
      <c r="E696" s="299" t="s">
        <v>14585</v>
      </c>
      <c r="F696" s="271"/>
      <c r="G696" s="266" t="s">
        <v>5508</v>
      </c>
      <c r="H696" s="280" t="s">
        <v>5990</v>
      </c>
      <c r="I696" s="271" t="s">
        <v>12623</v>
      </c>
      <c r="J696" s="271"/>
      <c r="K696" s="265"/>
      <c r="L696" s="265" t="s">
        <v>1175</v>
      </c>
      <c r="M696" s="271" t="s">
        <v>7484</v>
      </c>
      <c r="N696" s="275"/>
      <c r="O696" s="276"/>
    </row>
    <row r="697" spans="1:15" ht="61.2" x14ac:dyDescent="0.7">
      <c r="A697" s="265">
        <v>697</v>
      </c>
      <c r="B697" s="271" t="s">
        <v>14459</v>
      </c>
      <c r="C697" s="267">
        <v>46198</v>
      </c>
      <c r="D697" s="268" t="s">
        <v>39</v>
      </c>
      <c r="E697" s="299" t="s">
        <v>14586</v>
      </c>
      <c r="F697" s="271"/>
      <c r="G697" s="266" t="s">
        <v>5508</v>
      </c>
      <c r="H697" s="280" t="s">
        <v>5989</v>
      </c>
      <c r="I697" s="271" t="s">
        <v>9844</v>
      </c>
      <c r="J697" s="271"/>
      <c r="K697" s="265"/>
      <c r="L697" s="265" t="s">
        <v>10720</v>
      </c>
      <c r="M697" s="271" t="s">
        <v>1071</v>
      </c>
      <c r="N697" s="275"/>
      <c r="O697" s="276"/>
    </row>
    <row r="698" spans="1:15" ht="40.799999999999997" x14ac:dyDescent="0.7">
      <c r="A698" s="265">
        <v>698</v>
      </c>
      <c r="B698" s="271" t="s">
        <v>14460</v>
      </c>
      <c r="C698" s="267">
        <v>46198</v>
      </c>
      <c r="D698" s="268" t="s">
        <v>39</v>
      </c>
      <c r="E698" s="299" t="s">
        <v>14587</v>
      </c>
      <c r="F698" s="271"/>
      <c r="G698" s="266" t="s">
        <v>5508</v>
      </c>
      <c r="H698" s="280" t="s">
        <v>5989</v>
      </c>
      <c r="I698" s="271" t="s">
        <v>12623</v>
      </c>
      <c r="J698" s="271"/>
      <c r="K698" s="265"/>
      <c r="L698" s="265" t="s">
        <v>1175</v>
      </c>
      <c r="M698" s="271" t="s">
        <v>7484</v>
      </c>
      <c r="N698" s="275"/>
      <c r="O698" s="276"/>
    </row>
    <row r="699" spans="1:15" ht="40.799999999999997" x14ac:dyDescent="0.7">
      <c r="A699" s="265">
        <v>699</v>
      </c>
      <c r="B699" s="271" t="s">
        <v>14461</v>
      </c>
      <c r="C699" s="267">
        <v>46198</v>
      </c>
      <c r="D699" s="268" t="s">
        <v>39</v>
      </c>
      <c r="E699" s="299" t="s">
        <v>14588</v>
      </c>
      <c r="F699" s="271"/>
      <c r="G699" s="266" t="s">
        <v>5508</v>
      </c>
      <c r="H699" s="280" t="s">
        <v>5989</v>
      </c>
      <c r="I699" s="271" t="s">
        <v>9844</v>
      </c>
      <c r="J699" s="271"/>
      <c r="K699" s="265"/>
      <c r="L699" s="265" t="s">
        <v>10720</v>
      </c>
      <c r="M699" s="271" t="s">
        <v>1071</v>
      </c>
      <c r="N699" s="275"/>
      <c r="O699" s="276"/>
    </row>
    <row r="700" spans="1:15" ht="40.799999999999997" x14ac:dyDescent="0.7">
      <c r="A700" s="265">
        <v>700</v>
      </c>
      <c r="B700" s="271" t="s">
        <v>14462</v>
      </c>
      <c r="C700" s="267">
        <v>46198</v>
      </c>
      <c r="D700" s="268" t="s">
        <v>39</v>
      </c>
      <c r="E700" s="299" t="s">
        <v>14589</v>
      </c>
      <c r="F700" s="271"/>
      <c r="G700" s="266" t="s">
        <v>5508</v>
      </c>
      <c r="H700" s="280" t="s">
        <v>5508</v>
      </c>
      <c r="I700" s="271" t="s">
        <v>14719</v>
      </c>
      <c r="J700" s="271"/>
      <c r="K700" s="265"/>
      <c r="L700" s="265" t="s">
        <v>10661</v>
      </c>
      <c r="M700" s="271" t="s">
        <v>10891</v>
      </c>
      <c r="N700" s="275"/>
      <c r="O700" s="276"/>
    </row>
    <row r="701" spans="1:15" ht="61.2" x14ac:dyDescent="0.7">
      <c r="A701" s="265">
        <v>701</v>
      </c>
      <c r="B701" s="271" t="s">
        <v>14463</v>
      </c>
      <c r="C701" s="267">
        <v>46198</v>
      </c>
      <c r="D701" s="268" t="s">
        <v>39</v>
      </c>
      <c r="E701" s="299" t="s">
        <v>14590</v>
      </c>
      <c r="F701" s="271"/>
      <c r="G701" s="266" t="s">
        <v>5508</v>
      </c>
      <c r="H701" s="280" t="s">
        <v>5989</v>
      </c>
      <c r="I701" s="271" t="s">
        <v>9844</v>
      </c>
      <c r="J701" s="271"/>
      <c r="K701" s="265"/>
      <c r="L701" s="265" t="s">
        <v>10720</v>
      </c>
      <c r="M701" s="271" t="s">
        <v>1071</v>
      </c>
      <c r="N701" s="275"/>
      <c r="O701" s="276"/>
    </row>
    <row r="702" spans="1:15" ht="40.799999999999997" x14ac:dyDescent="0.7">
      <c r="A702" s="265">
        <v>702</v>
      </c>
      <c r="B702" s="271" t="s">
        <v>14464</v>
      </c>
      <c r="C702" s="267">
        <v>46198</v>
      </c>
      <c r="D702" s="268" t="s">
        <v>39</v>
      </c>
      <c r="E702" s="299" t="s">
        <v>14591</v>
      </c>
      <c r="F702" s="271"/>
      <c r="G702" s="266" t="s">
        <v>5508</v>
      </c>
      <c r="H702" s="280" t="s">
        <v>5989</v>
      </c>
      <c r="I702" s="271" t="s">
        <v>1088</v>
      </c>
      <c r="J702" s="271"/>
      <c r="K702" s="265"/>
      <c r="L702" s="265" t="s">
        <v>1088</v>
      </c>
      <c r="M702" s="271" t="s">
        <v>14592</v>
      </c>
      <c r="N702" s="275"/>
      <c r="O702" s="276"/>
    </row>
    <row r="703" spans="1:15" x14ac:dyDescent="0.7">
      <c r="A703" s="265">
        <v>703</v>
      </c>
      <c r="B703" s="271" t="s">
        <v>14465</v>
      </c>
      <c r="C703" s="267">
        <v>46198</v>
      </c>
      <c r="D703" s="268" t="s">
        <v>9775</v>
      </c>
      <c r="E703" s="299" t="s">
        <v>14593</v>
      </c>
      <c r="F703" s="271"/>
      <c r="G703" s="266" t="s">
        <v>5985</v>
      </c>
      <c r="H703" s="280" t="s">
        <v>5985</v>
      </c>
      <c r="I703" s="271" t="s">
        <v>12631</v>
      </c>
      <c r="J703" s="271"/>
      <c r="K703" s="265"/>
      <c r="L703" s="265" t="s">
        <v>1072</v>
      </c>
      <c r="M703" s="271" t="s">
        <v>11775</v>
      </c>
      <c r="N703" s="275"/>
      <c r="O703" s="276"/>
    </row>
    <row r="704" spans="1:15" ht="40.799999999999997" x14ac:dyDescent="0.7">
      <c r="A704" s="265">
        <v>704</v>
      </c>
      <c r="B704" s="271" t="s">
        <v>14466</v>
      </c>
      <c r="C704" s="267">
        <v>46198</v>
      </c>
      <c r="D704" s="268" t="s">
        <v>39</v>
      </c>
      <c r="E704" s="299" t="s">
        <v>14594</v>
      </c>
      <c r="F704" s="271"/>
      <c r="G704" s="266" t="s">
        <v>5508</v>
      </c>
      <c r="H704" s="280" t="s">
        <v>3200</v>
      </c>
      <c r="I704" s="271" t="s">
        <v>13341</v>
      </c>
      <c r="J704" s="271"/>
      <c r="K704" s="265"/>
      <c r="L704" s="265" t="s">
        <v>10661</v>
      </c>
      <c r="M704" s="271" t="s">
        <v>10891</v>
      </c>
      <c r="N704" s="275"/>
      <c r="O704" s="276"/>
    </row>
    <row r="705" spans="1:15" ht="40.799999999999997" x14ac:dyDescent="0.7">
      <c r="A705" s="265">
        <v>705</v>
      </c>
      <c r="B705" s="271" t="s">
        <v>14467</v>
      </c>
      <c r="C705" s="267">
        <v>46199</v>
      </c>
      <c r="D705" s="268" t="s">
        <v>39</v>
      </c>
      <c r="E705" s="299" t="s">
        <v>14595</v>
      </c>
      <c r="F705" s="271"/>
      <c r="G705" s="266" t="s">
        <v>5508</v>
      </c>
      <c r="H705" s="280" t="s">
        <v>5990</v>
      </c>
      <c r="I705" s="271" t="s">
        <v>12624</v>
      </c>
      <c r="J705" s="271"/>
      <c r="K705" s="265"/>
      <c r="L705" s="265" t="s">
        <v>11545</v>
      </c>
      <c r="M705" s="271" t="s">
        <v>13368</v>
      </c>
      <c r="N705" s="275"/>
      <c r="O705" s="276"/>
    </row>
    <row r="706" spans="1:15" x14ac:dyDescent="0.7">
      <c r="A706" s="265">
        <v>706</v>
      </c>
      <c r="B706" s="271" t="s">
        <v>14468</v>
      </c>
      <c r="C706" s="267">
        <v>46199</v>
      </c>
      <c r="D706" s="268" t="s">
        <v>39</v>
      </c>
      <c r="E706" s="299" t="s">
        <v>14596</v>
      </c>
      <c r="F706" s="271"/>
      <c r="G706" s="266" t="s">
        <v>5508</v>
      </c>
      <c r="H706" s="280" t="s">
        <v>5989</v>
      </c>
      <c r="I706" s="271" t="s">
        <v>1088</v>
      </c>
      <c r="J706" s="271"/>
      <c r="K706" s="265"/>
      <c r="L706" s="265" t="s">
        <v>1088</v>
      </c>
      <c r="M706" s="271" t="s">
        <v>14592</v>
      </c>
      <c r="N706" s="275"/>
      <c r="O706" s="276"/>
    </row>
    <row r="707" spans="1:15" ht="81.599999999999994" x14ac:dyDescent="0.7">
      <c r="A707" s="265">
        <v>707</v>
      </c>
      <c r="B707" s="271" t="s">
        <v>14469</v>
      </c>
      <c r="C707" s="267">
        <v>46199</v>
      </c>
      <c r="D707" s="268" t="s">
        <v>39</v>
      </c>
      <c r="E707" s="299" t="s">
        <v>14597</v>
      </c>
      <c r="F707" s="271"/>
      <c r="G707" s="266" t="s">
        <v>5508</v>
      </c>
      <c r="H707" s="280" t="s">
        <v>5989</v>
      </c>
      <c r="I707" s="271" t="s">
        <v>1088</v>
      </c>
      <c r="J707" s="271"/>
      <c r="K707" s="265"/>
      <c r="L707" s="265" t="s">
        <v>1088</v>
      </c>
      <c r="M707" s="271" t="s">
        <v>14592</v>
      </c>
      <c r="N707" s="275"/>
      <c r="O707" s="276"/>
    </row>
    <row r="708" spans="1:15" ht="61.2" x14ac:dyDescent="0.7">
      <c r="A708" s="265">
        <v>708</v>
      </c>
      <c r="B708" s="271" t="s">
        <v>14470</v>
      </c>
      <c r="C708" s="267">
        <v>46199</v>
      </c>
      <c r="D708" s="268" t="s">
        <v>39</v>
      </c>
      <c r="E708" s="299" t="s">
        <v>14598</v>
      </c>
      <c r="F708" s="271"/>
      <c r="G708" s="266" t="s">
        <v>5508</v>
      </c>
      <c r="H708" s="280" t="s">
        <v>5989</v>
      </c>
      <c r="I708" s="271" t="s">
        <v>9844</v>
      </c>
      <c r="J708" s="271"/>
      <c r="K708" s="265"/>
      <c r="L708" s="265" t="s">
        <v>10720</v>
      </c>
      <c r="M708" s="271" t="s">
        <v>1071</v>
      </c>
      <c r="N708" s="275"/>
      <c r="O708" s="276"/>
    </row>
    <row r="709" spans="1:15" ht="40.799999999999997" x14ac:dyDescent="0.7">
      <c r="A709" s="265">
        <v>709</v>
      </c>
      <c r="B709" s="271" t="s">
        <v>14471</v>
      </c>
      <c r="C709" s="267">
        <v>46199</v>
      </c>
      <c r="D709" s="268" t="s">
        <v>39</v>
      </c>
      <c r="E709" s="299" t="s">
        <v>14599</v>
      </c>
      <c r="F709" s="271"/>
      <c r="G709" s="266" t="s">
        <v>5508</v>
      </c>
      <c r="H709" s="280" t="s">
        <v>7640</v>
      </c>
      <c r="I709" s="271" t="s">
        <v>12624</v>
      </c>
      <c r="J709" s="271"/>
      <c r="K709" s="265"/>
      <c r="L709" s="265" t="s">
        <v>11545</v>
      </c>
      <c r="M709" s="271" t="s">
        <v>1077</v>
      </c>
      <c r="N709" s="275"/>
      <c r="O709" s="276"/>
    </row>
    <row r="710" spans="1:15" ht="40.799999999999997" x14ac:dyDescent="0.7">
      <c r="A710" s="265">
        <v>710</v>
      </c>
      <c r="B710" s="271" t="s">
        <v>14472</v>
      </c>
      <c r="C710" s="267">
        <v>46199</v>
      </c>
      <c r="D710" s="268" t="s">
        <v>39</v>
      </c>
      <c r="E710" s="299" t="s">
        <v>14600</v>
      </c>
      <c r="F710" s="271"/>
      <c r="G710" s="266" t="s">
        <v>5508</v>
      </c>
      <c r="H710" s="280" t="s">
        <v>7640</v>
      </c>
      <c r="I710" s="271" t="s">
        <v>12624</v>
      </c>
      <c r="J710" s="271"/>
      <c r="K710" s="265"/>
      <c r="L710" s="265" t="s">
        <v>11545</v>
      </c>
      <c r="M710" s="271" t="s">
        <v>1077</v>
      </c>
      <c r="N710" s="275"/>
      <c r="O710" s="276"/>
    </row>
    <row r="711" spans="1:15" ht="61.2" x14ac:dyDescent="0.7">
      <c r="A711" s="265">
        <v>711</v>
      </c>
      <c r="B711" s="271" t="s">
        <v>14473</v>
      </c>
      <c r="C711" s="267">
        <v>46199</v>
      </c>
      <c r="D711" s="268" t="s">
        <v>39</v>
      </c>
      <c r="E711" s="299" t="s">
        <v>14601</v>
      </c>
      <c r="F711" s="271"/>
      <c r="G711" s="266" t="s">
        <v>5508</v>
      </c>
      <c r="H711" s="280" t="s">
        <v>7640</v>
      </c>
      <c r="I711" s="271" t="s">
        <v>12624</v>
      </c>
      <c r="J711" s="271"/>
      <c r="K711" s="265"/>
      <c r="L711" s="265" t="s">
        <v>11545</v>
      </c>
      <c r="M711" s="271" t="s">
        <v>1077</v>
      </c>
      <c r="N711" s="275"/>
      <c r="O711" s="276"/>
    </row>
    <row r="712" spans="1:15" ht="40.799999999999997" x14ac:dyDescent="0.7">
      <c r="A712" s="265">
        <v>712</v>
      </c>
      <c r="B712" s="271" t="s">
        <v>14474</v>
      </c>
      <c r="C712" s="267">
        <v>46199</v>
      </c>
      <c r="D712" s="268" t="s">
        <v>14602</v>
      </c>
      <c r="E712" s="299" t="s">
        <v>14294</v>
      </c>
      <c r="F712" s="271"/>
      <c r="G712" s="266" t="s">
        <v>5508</v>
      </c>
      <c r="H712" s="280" t="s">
        <v>5989</v>
      </c>
      <c r="I712" s="272" t="s">
        <v>12614</v>
      </c>
      <c r="J712" s="271"/>
      <c r="K712" s="265"/>
      <c r="L712" s="266" t="s">
        <v>10515</v>
      </c>
      <c r="M712" s="271" t="s">
        <v>13738</v>
      </c>
      <c r="N712" s="275"/>
      <c r="O712" s="276"/>
    </row>
    <row r="713" spans="1:15" x14ac:dyDescent="0.7">
      <c r="A713" s="265">
        <v>713</v>
      </c>
      <c r="B713" s="271" t="s">
        <v>14475</v>
      </c>
      <c r="C713" s="267">
        <v>46199</v>
      </c>
      <c r="D713" s="268" t="s">
        <v>39</v>
      </c>
      <c r="E713" s="299" t="s">
        <v>14603</v>
      </c>
      <c r="F713" s="271"/>
      <c r="G713" s="266" t="s">
        <v>5508</v>
      </c>
      <c r="H713" s="280" t="s">
        <v>3191</v>
      </c>
      <c r="I713" s="271" t="s">
        <v>12624</v>
      </c>
      <c r="J713" s="271"/>
      <c r="K713" s="265"/>
      <c r="L713" s="265" t="s">
        <v>11545</v>
      </c>
      <c r="M713" s="271" t="s">
        <v>11778</v>
      </c>
      <c r="N713" s="275"/>
      <c r="O713" s="276"/>
    </row>
    <row r="714" spans="1:15" ht="61.2" x14ac:dyDescent="0.7">
      <c r="A714" s="265">
        <v>714</v>
      </c>
      <c r="B714" s="271" t="s">
        <v>14476</v>
      </c>
      <c r="C714" s="267">
        <v>46202</v>
      </c>
      <c r="D714" s="268" t="s">
        <v>39</v>
      </c>
      <c r="E714" s="299" t="s">
        <v>14604</v>
      </c>
      <c r="F714" s="271"/>
      <c r="G714" s="266" t="s">
        <v>5508</v>
      </c>
      <c r="H714" s="280" t="s">
        <v>5990</v>
      </c>
      <c r="I714" s="271" t="s">
        <v>12624</v>
      </c>
      <c r="J714" s="271"/>
      <c r="K714" s="265"/>
      <c r="L714" s="265" t="s">
        <v>11545</v>
      </c>
      <c r="M714" s="271" t="s">
        <v>13368</v>
      </c>
      <c r="N714" s="275"/>
      <c r="O714" s="276"/>
    </row>
    <row r="715" spans="1:15" ht="40.799999999999997" x14ac:dyDescent="0.7">
      <c r="A715" s="265">
        <v>715</v>
      </c>
      <c r="B715" s="271" t="s">
        <v>14477</v>
      </c>
      <c r="C715" s="267">
        <v>46202</v>
      </c>
      <c r="D715" s="268" t="s">
        <v>39</v>
      </c>
      <c r="E715" s="299" t="s">
        <v>14605</v>
      </c>
      <c r="F715" s="271"/>
      <c r="G715" s="266" t="s">
        <v>5508</v>
      </c>
      <c r="H715" s="280" t="s">
        <v>5990</v>
      </c>
      <c r="I715" s="271" t="s">
        <v>12624</v>
      </c>
      <c r="J715" s="271"/>
      <c r="K715" s="265"/>
      <c r="L715" s="265" t="s">
        <v>11545</v>
      </c>
      <c r="M715" s="271" t="s">
        <v>13368</v>
      </c>
      <c r="N715" s="275"/>
      <c r="O715" s="276"/>
    </row>
    <row r="716" spans="1:15" ht="61.2" x14ac:dyDescent="0.7">
      <c r="A716" s="265">
        <v>716</v>
      </c>
      <c r="B716" s="271" t="s">
        <v>14478</v>
      </c>
      <c r="C716" s="267">
        <v>46202</v>
      </c>
      <c r="D716" s="268" t="s">
        <v>14606</v>
      </c>
      <c r="E716" s="299" t="s">
        <v>14607</v>
      </c>
      <c r="F716" s="271"/>
      <c r="G716" s="266" t="s">
        <v>5985</v>
      </c>
      <c r="H716" s="280" t="s">
        <v>5985</v>
      </c>
      <c r="I716" s="271" t="s">
        <v>12631</v>
      </c>
      <c r="J716" s="271"/>
      <c r="K716" s="265"/>
      <c r="L716" s="265" t="s">
        <v>1072</v>
      </c>
      <c r="M716" s="271" t="s">
        <v>1191</v>
      </c>
      <c r="N716" s="275"/>
      <c r="O716" s="276"/>
    </row>
    <row r="717" spans="1:15" ht="61.2" x14ac:dyDescent="0.7">
      <c r="A717" s="265">
        <v>717</v>
      </c>
      <c r="B717" s="271" t="s">
        <v>14479</v>
      </c>
      <c r="C717" s="267">
        <v>46202</v>
      </c>
      <c r="D717" s="268" t="s">
        <v>39</v>
      </c>
      <c r="E717" s="299" t="s">
        <v>14608</v>
      </c>
      <c r="F717" s="271"/>
      <c r="G717" s="266" t="s">
        <v>5508</v>
      </c>
      <c r="H717" s="280" t="s">
        <v>3191</v>
      </c>
      <c r="I717" s="271" t="s">
        <v>12624</v>
      </c>
      <c r="J717" s="271"/>
      <c r="K717" s="265"/>
      <c r="L717" s="265" t="s">
        <v>11545</v>
      </c>
      <c r="M717" s="271" t="s">
        <v>11722</v>
      </c>
      <c r="N717" s="275"/>
      <c r="O717" s="276"/>
    </row>
    <row r="718" spans="1:15" ht="40.799999999999997" x14ac:dyDescent="0.7">
      <c r="A718" s="265">
        <v>718</v>
      </c>
      <c r="B718" s="271" t="s">
        <v>14480</v>
      </c>
      <c r="C718" s="267">
        <v>46202</v>
      </c>
      <c r="D718" s="268" t="s">
        <v>39</v>
      </c>
      <c r="E718" s="299" t="s">
        <v>14609</v>
      </c>
      <c r="F718" s="271"/>
      <c r="G718" s="266" t="s">
        <v>5508</v>
      </c>
      <c r="H718" s="280" t="s">
        <v>5990</v>
      </c>
      <c r="I718" s="271" t="s">
        <v>12624</v>
      </c>
      <c r="J718" s="271"/>
      <c r="K718" s="265"/>
      <c r="L718" s="271" t="s">
        <v>10515</v>
      </c>
      <c r="M718" s="271" t="s">
        <v>13738</v>
      </c>
      <c r="N718" s="275"/>
      <c r="O718" s="276"/>
    </row>
    <row r="719" spans="1:15" ht="81.599999999999994" x14ac:dyDescent="0.7">
      <c r="A719" s="265">
        <v>719</v>
      </c>
      <c r="B719" s="271" t="s">
        <v>14481</v>
      </c>
      <c r="C719" s="267">
        <v>46202</v>
      </c>
      <c r="D719" s="268" t="s">
        <v>39</v>
      </c>
      <c r="E719" s="299" t="s">
        <v>14610</v>
      </c>
      <c r="F719" s="271"/>
      <c r="G719" s="266" t="s">
        <v>5508</v>
      </c>
      <c r="H719" s="280" t="s">
        <v>5508</v>
      </c>
      <c r="I719" s="271" t="s">
        <v>12624</v>
      </c>
      <c r="J719" s="271"/>
      <c r="K719" s="265"/>
      <c r="L719" s="271" t="s">
        <v>10515</v>
      </c>
      <c r="M719" s="271" t="s">
        <v>13738</v>
      </c>
      <c r="N719" s="275"/>
      <c r="O719" s="276"/>
    </row>
    <row r="720" spans="1:15" x14ac:dyDescent="0.7">
      <c r="A720" s="265">
        <v>720</v>
      </c>
      <c r="B720" s="271" t="s">
        <v>14482</v>
      </c>
      <c r="C720" s="267">
        <v>46202</v>
      </c>
      <c r="D720" s="268" t="s">
        <v>14611</v>
      </c>
      <c r="E720" s="299" t="s">
        <v>14612</v>
      </c>
      <c r="F720" s="271"/>
      <c r="G720" s="266" t="s">
        <v>5985</v>
      </c>
      <c r="H720" s="280" t="s">
        <v>5985</v>
      </c>
      <c r="I720" s="271" t="s">
        <v>12611</v>
      </c>
      <c r="J720" s="271"/>
      <c r="K720" s="265"/>
      <c r="L720" s="265" t="s">
        <v>1167</v>
      </c>
      <c r="M720" s="271" t="s">
        <v>1163</v>
      </c>
      <c r="N720" s="275"/>
      <c r="O720" s="276"/>
    </row>
    <row r="721" spans="1:15" ht="61.2" x14ac:dyDescent="0.7">
      <c r="A721" s="265">
        <v>721</v>
      </c>
      <c r="B721" s="271" t="s">
        <v>14483</v>
      </c>
      <c r="C721" s="267">
        <v>46202</v>
      </c>
      <c r="D721" s="268" t="s">
        <v>39</v>
      </c>
      <c r="E721" s="299" t="s">
        <v>14613</v>
      </c>
      <c r="F721" s="271"/>
      <c r="G721" s="266" t="s">
        <v>5508</v>
      </c>
      <c r="H721" s="280" t="s">
        <v>5989</v>
      </c>
      <c r="I721" s="271" t="s">
        <v>9844</v>
      </c>
      <c r="J721" s="271"/>
      <c r="K721" s="265"/>
      <c r="L721" s="265" t="s">
        <v>10720</v>
      </c>
      <c r="M721" s="271" t="s">
        <v>1071</v>
      </c>
      <c r="N721" s="275"/>
      <c r="O721" s="276"/>
    </row>
    <row r="722" spans="1:15" ht="40.799999999999997" x14ac:dyDescent="0.7">
      <c r="A722" s="265">
        <v>722</v>
      </c>
      <c r="B722" s="271" t="s">
        <v>14484</v>
      </c>
      <c r="C722" s="267">
        <v>46202</v>
      </c>
      <c r="D722" s="268" t="s">
        <v>39</v>
      </c>
      <c r="E722" s="299" t="s">
        <v>14614</v>
      </c>
      <c r="F722" s="271"/>
      <c r="G722" s="266" t="s">
        <v>5508</v>
      </c>
      <c r="H722" s="280" t="s">
        <v>5989</v>
      </c>
      <c r="I722" s="271" t="s">
        <v>9844</v>
      </c>
      <c r="J722" s="271"/>
      <c r="K722" s="265"/>
      <c r="L722" s="265" t="s">
        <v>10720</v>
      </c>
      <c r="M722" s="271" t="s">
        <v>1071</v>
      </c>
      <c r="N722" s="275"/>
      <c r="O722" s="276"/>
    </row>
    <row r="723" spans="1:15" ht="40.799999999999997" x14ac:dyDescent="0.7">
      <c r="A723" s="265">
        <v>723</v>
      </c>
      <c r="B723" s="271" t="s">
        <v>14485</v>
      </c>
      <c r="C723" s="267">
        <v>46202</v>
      </c>
      <c r="D723" s="268" t="s">
        <v>39</v>
      </c>
      <c r="E723" s="299" t="s">
        <v>14615</v>
      </c>
      <c r="F723" s="271"/>
      <c r="G723" s="266" t="s">
        <v>5508</v>
      </c>
      <c r="H723" s="280" t="s">
        <v>3200</v>
      </c>
      <c r="I723" s="271" t="s">
        <v>13341</v>
      </c>
      <c r="J723" s="271"/>
      <c r="K723" s="265"/>
      <c r="L723" s="265" t="s">
        <v>10661</v>
      </c>
      <c r="M723" s="271" t="s">
        <v>10891</v>
      </c>
      <c r="N723" s="275"/>
      <c r="O723" s="276"/>
    </row>
    <row r="724" spans="1:15" ht="61.2" x14ac:dyDescent="0.7">
      <c r="A724" s="265">
        <v>724</v>
      </c>
      <c r="B724" s="271" t="s">
        <v>14486</v>
      </c>
      <c r="C724" s="267">
        <v>46202</v>
      </c>
      <c r="D724" s="268" t="s">
        <v>39</v>
      </c>
      <c r="E724" s="299" t="s">
        <v>14616</v>
      </c>
      <c r="F724" s="271"/>
      <c r="G724" s="266" t="s">
        <v>5508</v>
      </c>
      <c r="H724" s="280" t="s">
        <v>5989</v>
      </c>
      <c r="I724" s="271" t="s">
        <v>9844</v>
      </c>
      <c r="J724" s="271"/>
      <c r="K724" s="265"/>
      <c r="L724" s="265" t="s">
        <v>10720</v>
      </c>
      <c r="M724" s="271" t="s">
        <v>1071</v>
      </c>
      <c r="N724" s="275"/>
      <c r="O724" s="276"/>
    </row>
    <row r="725" spans="1:15" ht="81.599999999999994" x14ac:dyDescent="0.7">
      <c r="A725" s="265">
        <v>725</v>
      </c>
      <c r="B725" s="271" t="s">
        <v>14487</v>
      </c>
      <c r="C725" s="267">
        <v>46202</v>
      </c>
      <c r="D725" s="268" t="s">
        <v>39</v>
      </c>
      <c r="E725" s="299" t="s">
        <v>14617</v>
      </c>
      <c r="F725" s="271"/>
      <c r="G725" s="266" t="s">
        <v>5508</v>
      </c>
      <c r="H725" s="280" t="s">
        <v>5989</v>
      </c>
      <c r="I725" s="271" t="s">
        <v>9844</v>
      </c>
      <c r="J725" s="271"/>
      <c r="K725" s="265"/>
      <c r="L725" s="265" t="s">
        <v>10720</v>
      </c>
      <c r="M725" s="271" t="s">
        <v>1071</v>
      </c>
      <c r="N725" s="275"/>
      <c r="O725" s="276"/>
    </row>
    <row r="726" spans="1:15" ht="81.599999999999994" x14ac:dyDescent="0.7">
      <c r="A726" s="265">
        <v>726</v>
      </c>
      <c r="B726" s="271" t="s">
        <v>14488</v>
      </c>
      <c r="C726" s="267">
        <v>46202</v>
      </c>
      <c r="D726" s="268" t="s">
        <v>39</v>
      </c>
      <c r="E726" s="299" t="s">
        <v>14618</v>
      </c>
      <c r="F726" s="271"/>
      <c r="G726" s="266" t="s">
        <v>5508</v>
      </c>
      <c r="H726" s="280" t="s">
        <v>5989</v>
      </c>
      <c r="I726" s="271" t="s">
        <v>9844</v>
      </c>
      <c r="J726" s="271"/>
      <c r="K726" s="265"/>
      <c r="L726" s="265" t="s">
        <v>10720</v>
      </c>
      <c r="M726" s="271" t="s">
        <v>1071</v>
      </c>
      <c r="N726" s="275"/>
      <c r="O726" s="276"/>
    </row>
    <row r="727" spans="1:15" ht="81.599999999999994" x14ac:dyDescent="0.7">
      <c r="A727" s="265">
        <v>727</v>
      </c>
      <c r="B727" s="271" t="s">
        <v>14489</v>
      </c>
      <c r="C727" s="267">
        <v>46202</v>
      </c>
      <c r="D727" s="268" t="s">
        <v>39</v>
      </c>
      <c r="E727" s="299" t="s">
        <v>14619</v>
      </c>
      <c r="F727" s="271"/>
      <c r="G727" s="266" t="s">
        <v>5508</v>
      </c>
      <c r="H727" s="280" t="s">
        <v>5989</v>
      </c>
      <c r="I727" s="271" t="s">
        <v>9844</v>
      </c>
      <c r="J727" s="271"/>
      <c r="K727" s="265"/>
      <c r="L727" s="265" t="s">
        <v>10720</v>
      </c>
      <c r="M727" s="271" t="s">
        <v>1071</v>
      </c>
      <c r="N727" s="275"/>
      <c r="O727" s="276"/>
    </row>
    <row r="728" spans="1:15" ht="81.599999999999994" x14ac:dyDescent="0.7">
      <c r="A728" s="265">
        <v>728</v>
      </c>
      <c r="B728" s="271" t="s">
        <v>14490</v>
      </c>
      <c r="C728" s="267">
        <v>46202</v>
      </c>
      <c r="D728" s="268" t="s">
        <v>39</v>
      </c>
      <c r="E728" s="299" t="s">
        <v>14620</v>
      </c>
      <c r="F728" s="271"/>
      <c r="G728" s="266" t="s">
        <v>5508</v>
      </c>
      <c r="H728" s="280" t="s">
        <v>5989</v>
      </c>
      <c r="I728" s="271" t="s">
        <v>9844</v>
      </c>
      <c r="J728" s="271"/>
      <c r="K728" s="265"/>
      <c r="L728" s="265" t="s">
        <v>10720</v>
      </c>
      <c r="M728" s="271" t="s">
        <v>1071</v>
      </c>
      <c r="N728" s="275"/>
      <c r="O728" s="276"/>
    </row>
    <row r="729" spans="1:15" ht="61.2" x14ac:dyDescent="0.7">
      <c r="A729" s="265">
        <v>729</v>
      </c>
      <c r="B729" s="271" t="s">
        <v>14491</v>
      </c>
      <c r="C729" s="267">
        <v>46202</v>
      </c>
      <c r="D729" s="268" t="s">
        <v>39</v>
      </c>
      <c r="E729" s="299" t="s">
        <v>14621</v>
      </c>
      <c r="F729" s="271"/>
      <c r="G729" s="266" t="s">
        <v>5508</v>
      </c>
      <c r="H729" s="280" t="s">
        <v>5989</v>
      </c>
      <c r="I729" s="271" t="s">
        <v>9844</v>
      </c>
      <c r="J729" s="271"/>
      <c r="K729" s="265"/>
      <c r="L729" s="265" t="s">
        <v>10720</v>
      </c>
      <c r="M729" s="271" t="s">
        <v>1071</v>
      </c>
      <c r="N729" s="275"/>
      <c r="O729" s="276"/>
    </row>
    <row r="730" spans="1:15" ht="81.599999999999994" x14ac:dyDescent="0.7">
      <c r="A730" s="265">
        <v>730</v>
      </c>
      <c r="B730" s="271" t="s">
        <v>14492</v>
      </c>
      <c r="C730" s="267">
        <v>46202</v>
      </c>
      <c r="D730" s="268" t="s">
        <v>39</v>
      </c>
      <c r="E730" s="299" t="s">
        <v>14622</v>
      </c>
      <c r="F730" s="271"/>
      <c r="G730" s="266" t="s">
        <v>5508</v>
      </c>
      <c r="H730" s="280" t="s">
        <v>5989</v>
      </c>
      <c r="I730" s="271" t="s">
        <v>9844</v>
      </c>
      <c r="J730" s="271"/>
      <c r="K730" s="265"/>
      <c r="L730" s="265" t="s">
        <v>10720</v>
      </c>
      <c r="M730" s="271" t="s">
        <v>1071</v>
      </c>
      <c r="N730" s="275"/>
      <c r="O730" s="276"/>
    </row>
    <row r="731" spans="1:15" ht="81.599999999999994" x14ac:dyDescent="0.7">
      <c r="A731" s="265">
        <v>731</v>
      </c>
      <c r="B731" s="271" t="s">
        <v>14493</v>
      </c>
      <c r="C731" s="267">
        <v>46202</v>
      </c>
      <c r="D731" s="268" t="s">
        <v>39</v>
      </c>
      <c r="E731" s="299" t="s">
        <v>14623</v>
      </c>
      <c r="F731" s="271"/>
      <c r="G731" s="266" t="s">
        <v>5508</v>
      </c>
      <c r="H731" s="280" t="s">
        <v>5989</v>
      </c>
      <c r="I731" s="271" t="s">
        <v>9844</v>
      </c>
      <c r="J731" s="271"/>
      <c r="K731" s="265"/>
      <c r="L731" s="265" t="s">
        <v>10720</v>
      </c>
      <c r="M731" s="271" t="s">
        <v>1071</v>
      </c>
      <c r="N731" s="275"/>
      <c r="O731" s="276"/>
    </row>
    <row r="732" spans="1:15" x14ac:dyDescent="0.7">
      <c r="A732" s="265">
        <v>732</v>
      </c>
      <c r="B732" s="271" t="s">
        <v>14494</v>
      </c>
      <c r="C732" s="267">
        <v>46203</v>
      </c>
      <c r="D732" s="268" t="s">
        <v>39</v>
      </c>
      <c r="E732" s="299" t="s">
        <v>14624</v>
      </c>
      <c r="F732" s="271"/>
      <c r="G732" s="266" t="s">
        <v>5508</v>
      </c>
      <c r="H732" s="280" t="s">
        <v>3191</v>
      </c>
      <c r="I732" s="271" t="s">
        <v>12624</v>
      </c>
      <c r="J732" s="271"/>
      <c r="K732" s="265"/>
      <c r="L732" s="265" t="s">
        <v>11545</v>
      </c>
      <c r="M732" s="271" t="s">
        <v>11722</v>
      </c>
      <c r="N732" s="275"/>
      <c r="O732" s="276"/>
    </row>
    <row r="733" spans="1:15" ht="40.799999999999997" x14ac:dyDescent="0.7">
      <c r="A733" s="265">
        <v>733</v>
      </c>
      <c r="B733" s="271" t="s">
        <v>14495</v>
      </c>
      <c r="C733" s="267">
        <v>46203</v>
      </c>
      <c r="D733" s="268" t="s">
        <v>39</v>
      </c>
      <c r="E733" s="299" t="s">
        <v>14625</v>
      </c>
      <c r="F733" s="271"/>
      <c r="G733" s="266" t="s">
        <v>5508</v>
      </c>
      <c r="H733" s="280" t="s">
        <v>3191</v>
      </c>
      <c r="I733" s="271" t="s">
        <v>12624</v>
      </c>
      <c r="J733" s="271"/>
      <c r="K733" s="265"/>
      <c r="L733" s="265" t="s">
        <v>11545</v>
      </c>
      <c r="M733" s="271" t="s">
        <v>11722</v>
      </c>
      <c r="N733" s="275"/>
      <c r="O733" s="276"/>
    </row>
    <row r="734" spans="1:15" ht="81.599999999999994" x14ac:dyDescent="0.7">
      <c r="A734" s="265">
        <v>734</v>
      </c>
      <c r="B734" s="271" t="s">
        <v>14496</v>
      </c>
      <c r="C734" s="267">
        <v>46203</v>
      </c>
      <c r="D734" s="268" t="s">
        <v>39</v>
      </c>
      <c r="E734" s="299" t="s">
        <v>14626</v>
      </c>
      <c r="F734" s="271"/>
      <c r="G734" s="266" t="s">
        <v>5508</v>
      </c>
      <c r="H734" s="280" t="s">
        <v>7640</v>
      </c>
      <c r="I734" s="271" t="s">
        <v>12624</v>
      </c>
      <c r="J734" s="271"/>
      <c r="K734" s="265"/>
      <c r="L734" s="265" t="s">
        <v>11545</v>
      </c>
      <c r="M734" s="271" t="s">
        <v>1077</v>
      </c>
      <c r="N734" s="275"/>
      <c r="O734" s="276"/>
    </row>
    <row r="735" spans="1:15" ht="81.599999999999994" x14ac:dyDescent="0.7">
      <c r="A735" s="265">
        <v>735</v>
      </c>
      <c r="B735" s="271" t="s">
        <v>14497</v>
      </c>
      <c r="C735" s="267">
        <v>46203</v>
      </c>
      <c r="D735" s="268" t="s">
        <v>39</v>
      </c>
      <c r="E735" s="299" t="s">
        <v>14627</v>
      </c>
      <c r="F735" s="271"/>
      <c r="G735" s="266" t="s">
        <v>1079</v>
      </c>
      <c r="H735" s="280" t="s">
        <v>7756</v>
      </c>
      <c r="I735" s="271" t="s">
        <v>1088</v>
      </c>
      <c r="J735" s="271"/>
      <c r="K735" s="265"/>
      <c r="L735" s="265" t="s">
        <v>1088</v>
      </c>
      <c r="M735" s="271" t="s">
        <v>1089</v>
      </c>
      <c r="N735" s="275"/>
      <c r="O735" s="276"/>
    </row>
    <row r="736" spans="1:15" ht="61.2" x14ac:dyDescent="0.7">
      <c r="A736" s="265">
        <v>736</v>
      </c>
      <c r="B736" s="271" t="s">
        <v>14498</v>
      </c>
      <c r="C736" s="267">
        <v>46203</v>
      </c>
      <c r="D736" s="268" t="s">
        <v>39</v>
      </c>
      <c r="E736" s="299" t="s">
        <v>14628</v>
      </c>
      <c r="F736" s="271"/>
      <c r="G736" s="266" t="s">
        <v>5508</v>
      </c>
      <c r="H736" s="280" t="s">
        <v>5989</v>
      </c>
      <c r="I736" s="271" t="s">
        <v>9844</v>
      </c>
      <c r="J736" s="271"/>
      <c r="K736" s="265"/>
      <c r="L736" s="265" t="s">
        <v>10720</v>
      </c>
      <c r="M736" s="271" t="s">
        <v>1071</v>
      </c>
      <c r="N736" s="275"/>
      <c r="O736" s="276"/>
    </row>
    <row r="737" spans="1:15" ht="61.2" x14ac:dyDescent="0.7">
      <c r="A737" s="265">
        <v>737</v>
      </c>
      <c r="B737" s="271" t="s">
        <v>14499</v>
      </c>
      <c r="C737" s="267">
        <v>46203</v>
      </c>
      <c r="D737" s="268" t="s">
        <v>39</v>
      </c>
      <c r="E737" s="299" t="s">
        <v>14629</v>
      </c>
      <c r="F737" s="271"/>
      <c r="G737" s="266" t="s">
        <v>5508</v>
      </c>
      <c r="H737" s="280" t="s">
        <v>5990</v>
      </c>
      <c r="I737" s="271" t="s">
        <v>12624</v>
      </c>
      <c r="J737" s="271"/>
      <c r="K737" s="265"/>
      <c r="L737" s="265"/>
      <c r="M737" s="271"/>
      <c r="N737" s="275"/>
      <c r="O737" s="276"/>
    </row>
    <row r="738" spans="1:15" ht="40.799999999999997" x14ac:dyDescent="0.7">
      <c r="A738" s="265">
        <v>738</v>
      </c>
      <c r="B738" s="271" t="s">
        <v>14500</v>
      </c>
      <c r="C738" s="267">
        <v>46204</v>
      </c>
      <c r="D738" s="268" t="s">
        <v>14630</v>
      </c>
      <c r="E738" s="299" t="s">
        <v>14631</v>
      </c>
      <c r="F738" s="271"/>
      <c r="G738" s="266" t="s">
        <v>5508</v>
      </c>
      <c r="H738" s="280" t="s">
        <v>5989</v>
      </c>
      <c r="I738" s="271" t="s">
        <v>12614</v>
      </c>
      <c r="J738" s="271"/>
      <c r="K738" s="265"/>
      <c r="L738" s="266" t="s">
        <v>10515</v>
      </c>
      <c r="M738" s="271" t="s">
        <v>13738</v>
      </c>
      <c r="N738" s="275"/>
      <c r="O738" s="276"/>
    </row>
    <row r="739" spans="1:15" ht="40.799999999999997" x14ac:dyDescent="0.7">
      <c r="A739" s="265">
        <v>739</v>
      </c>
      <c r="B739" s="271" t="s">
        <v>14501</v>
      </c>
      <c r="C739" s="267">
        <v>46204</v>
      </c>
      <c r="D739" s="268" t="s">
        <v>35</v>
      </c>
      <c r="E739" s="299" t="s">
        <v>14632</v>
      </c>
      <c r="F739" s="271"/>
      <c r="G739" s="266" t="s">
        <v>5508</v>
      </c>
      <c r="H739" s="280" t="s">
        <v>5989</v>
      </c>
      <c r="I739" s="271" t="s">
        <v>12614</v>
      </c>
      <c r="J739" s="271"/>
      <c r="K739" s="265"/>
      <c r="L739" s="266" t="s">
        <v>10515</v>
      </c>
      <c r="M739" s="271" t="s">
        <v>13738</v>
      </c>
      <c r="N739" s="275"/>
      <c r="O739" s="276"/>
    </row>
    <row r="740" spans="1:15" ht="40.799999999999997" x14ac:dyDescent="0.7">
      <c r="A740" s="265">
        <v>740</v>
      </c>
      <c r="B740" s="271" t="s">
        <v>14502</v>
      </c>
      <c r="C740" s="267">
        <v>46204</v>
      </c>
      <c r="D740" s="268" t="s">
        <v>6928</v>
      </c>
      <c r="E740" s="299" t="s">
        <v>14633</v>
      </c>
      <c r="F740" s="271"/>
      <c r="G740" s="266" t="s">
        <v>5508</v>
      </c>
      <c r="H740" s="280" t="s">
        <v>3191</v>
      </c>
      <c r="I740" s="271" t="s">
        <v>12614</v>
      </c>
      <c r="J740" s="271"/>
      <c r="K740" s="265"/>
      <c r="L740" s="266" t="s">
        <v>10515</v>
      </c>
      <c r="M740" s="271" t="s">
        <v>13738</v>
      </c>
      <c r="N740" s="275"/>
      <c r="O740" s="276"/>
    </row>
    <row r="741" spans="1:15" ht="40.799999999999997" x14ac:dyDescent="0.7">
      <c r="A741" s="265">
        <v>741</v>
      </c>
      <c r="B741" s="271" t="s">
        <v>14503</v>
      </c>
      <c r="C741" s="267">
        <v>46204</v>
      </c>
      <c r="D741" s="268" t="s">
        <v>39</v>
      </c>
      <c r="E741" s="299" t="s">
        <v>14634</v>
      </c>
      <c r="F741" s="271"/>
      <c r="G741" s="266" t="s">
        <v>1079</v>
      </c>
      <c r="H741" s="280" t="s">
        <v>3195</v>
      </c>
      <c r="I741" s="271" t="s">
        <v>12618</v>
      </c>
      <c r="J741" s="271"/>
      <c r="K741" s="265"/>
      <c r="L741" s="265"/>
      <c r="M741" s="271" t="s">
        <v>1079</v>
      </c>
      <c r="N741" s="275"/>
      <c r="O741" s="276"/>
    </row>
    <row r="742" spans="1:15" ht="61.2" x14ac:dyDescent="0.7">
      <c r="A742" s="265">
        <v>742</v>
      </c>
      <c r="B742" s="271" t="s">
        <v>14504</v>
      </c>
      <c r="C742" s="267">
        <v>46204</v>
      </c>
      <c r="D742" s="268" t="s">
        <v>39</v>
      </c>
      <c r="E742" s="299" t="s">
        <v>14635</v>
      </c>
      <c r="F742" s="271"/>
      <c r="G742" s="266" t="s">
        <v>5508</v>
      </c>
      <c r="H742" s="280" t="s">
        <v>5989</v>
      </c>
      <c r="I742" s="271" t="s">
        <v>9844</v>
      </c>
      <c r="J742" s="271"/>
      <c r="K742" s="265"/>
      <c r="L742" s="265" t="s">
        <v>10720</v>
      </c>
      <c r="M742" s="271" t="s">
        <v>1071</v>
      </c>
      <c r="N742" s="275"/>
      <c r="O742" s="276"/>
    </row>
    <row r="743" spans="1:15" ht="40.799999999999997" x14ac:dyDescent="0.7">
      <c r="A743" s="265">
        <v>743</v>
      </c>
      <c r="B743" s="271" t="s">
        <v>14505</v>
      </c>
      <c r="C743" s="267">
        <v>46205</v>
      </c>
      <c r="D743" s="268" t="s">
        <v>39</v>
      </c>
      <c r="E743" s="299" t="s">
        <v>14636</v>
      </c>
      <c r="F743" s="271"/>
      <c r="G743" s="266" t="s">
        <v>5508</v>
      </c>
      <c r="H743" s="280" t="s">
        <v>3200</v>
      </c>
      <c r="I743" s="271" t="s">
        <v>13341</v>
      </c>
      <c r="J743" s="271"/>
      <c r="K743" s="265"/>
      <c r="L743" s="265" t="s">
        <v>10661</v>
      </c>
      <c r="M743" s="271" t="s">
        <v>10891</v>
      </c>
      <c r="N743" s="275"/>
      <c r="O743" s="276"/>
    </row>
    <row r="744" spans="1:15" ht="61.2" x14ac:dyDescent="0.7">
      <c r="A744" s="265">
        <v>748</v>
      </c>
      <c r="B744" s="271" t="s">
        <v>14506</v>
      </c>
      <c r="C744" s="267">
        <v>46205</v>
      </c>
      <c r="D744" s="268" t="s">
        <v>39</v>
      </c>
      <c r="E744" s="299" t="s">
        <v>14637</v>
      </c>
      <c r="F744" s="271"/>
      <c r="G744" s="266" t="s">
        <v>5508</v>
      </c>
      <c r="H744" s="280" t="s">
        <v>5989</v>
      </c>
      <c r="I744" s="271" t="s">
        <v>9844</v>
      </c>
      <c r="J744" s="271"/>
      <c r="K744" s="265"/>
      <c r="L744" s="265" t="s">
        <v>10720</v>
      </c>
      <c r="M744" s="271" t="s">
        <v>1071</v>
      </c>
      <c r="N744" s="275"/>
      <c r="O744" s="276"/>
    </row>
    <row r="745" spans="1:15" ht="40.799999999999997" x14ac:dyDescent="0.7">
      <c r="A745" s="265">
        <v>749</v>
      </c>
      <c r="B745" s="271" t="s">
        <v>14507</v>
      </c>
      <c r="C745" s="267">
        <v>46205</v>
      </c>
      <c r="D745" s="268" t="s">
        <v>39</v>
      </c>
      <c r="E745" s="299" t="s">
        <v>14638</v>
      </c>
      <c r="F745" s="271"/>
      <c r="G745" s="266" t="s">
        <v>5508</v>
      </c>
      <c r="H745" s="280" t="s">
        <v>3200</v>
      </c>
      <c r="I745" s="271" t="s">
        <v>12861</v>
      </c>
      <c r="J745" s="271"/>
      <c r="K745" s="265"/>
      <c r="L745" s="265" t="s">
        <v>1080</v>
      </c>
      <c r="M745" s="271" t="s">
        <v>9788</v>
      </c>
      <c r="N745" s="275"/>
      <c r="O745" s="276"/>
    </row>
    <row r="746" spans="1:15" ht="61.2" x14ac:dyDescent="0.7">
      <c r="A746" s="265">
        <v>750</v>
      </c>
      <c r="B746" s="271" t="s">
        <v>14508</v>
      </c>
      <c r="C746" s="267">
        <v>46205</v>
      </c>
      <c r="D746" s="268" t="s">
        <v>39</v>
      </c>
      <c r="E746" s="299" t="s">
        <v>14639</v>
      </c>
      <c r="F746" s="271"/>
      <c r="G746" s="266" t="s">
        <v>5508</v>
      </c>
      <c r="H746" s="280" t="s">
        <v>3191</v>
      </c>
      <c r="I746" s="271" t="s">
        <v>1088</v>
      </c>
      <c r="J746" s="271"/>
      <c r="K746" s="265"/>
      <c r="L746" s="265" t="s">
        <v>1088</v>
      </c>
      <c r="M746" s="271" t="s">
        <v>14592</v>
      </c>
      <c r="N746" s="275"/>
      <c r="O746" s="276"/>
    </row>
    <row r="747" spans="1:15" ht="61.2" x14ac:dyDescent="0.7">
      <c r="A747" s="265">
        <v>751</v>
      </c>
      <c r="B747" s="271" t="s">
        <v>14509</v>
      </c>
      <c r="C747" s="267">
        <v>46205</v>
      </c>
      <c r="D747" s="268" t="s">
        <v>39</v>
      </c>
      <c r="E747" s="299" t="s">
        <v>14640</v>
      </c>
      <c r="F747" s="271"/>
      <c r="G747" s="266" t="s">
        <v>5508</v>
      </c>
      <c r="H747" s="280" t="s">
        <v>5989</v>
      </c>
      <c r="I747" s="271" t="s">
        <v>9844</v>
      </c>
      <c r="J747" s="271"/>
      <c r="K747" s="265"/>
      <c r="L747" s="265" t="s">
        <v>10720</v>
      </c>
      <c r="M747" s="271" t="s">
        <v>1071</v>
      </c>
      <c r="N747" s="275"/>
      <c r="O747" s="276"/>
    </row>
    <row r="748" spans="1:15" ht="40.799999999999997" x14ac:dyDescent="0.7">
      <c r="A748" s="265">
        <v>752</v>
      </c>
      <c r="B748" s="271" t="s">
        <v>14510</v>
      </c>
      <c r="C748" s="267">
        <v>46206</v>
      </c>
      <c r="D748" s="268" t="s">
        <v>39</v>
      </c>
      <c r="E748" s="299" t="s">
        <v>14641</v>
      </c>
      <c r="F748" s="271"/>
      <c r="G748" s="266" t="s">
        <v>5508</v>
      </c>
      <c r="H748" s="280" t="s">
        <v>3200</v>
      </c>
      <c r="I748" s="271" t="s">
        <v>13341</v>
      </c>
      <c r="J748" s="271"/>
      <c r="K748" s="265"/>
      <c r="L748" s="265" t="s">
        <v>10661</v>
      </c>
      <c r="M748" s="271" t="s">
        <v>10891</v>
      </c>
      <c r="N748" s="275"/>
      <c r="O748" s="276"/>
    </row>
    <row r="749" spans="1:15" ht="40.799999999999997" x14ac:dyDescent="0.7">
      <c r="A749" s="265">
        <v>753</v>
      </c>
      <c r="B749" s="271" t="s">
        <v>14511</v>
      </c>
      <c r="C749" s="267">
        <v>46206</v>
      </c>
      <c r="D749" s="268" t="s">
        <v>14642</v>
      </c>
      <c r="E749" s="299" t="s">
        <v>14643</v>
      </c>
      <c r="F749" s="271"/>
      <c r="G749" s="266" t="s">
        <v>5508</v>
      </c>
      <c r="H749" s="280" t="s">
        <v>5990</v>
      </c>
      <c r="I749" s="271" t="s">
        <v>12614</v>
      </c>
      <c r="J749" s="271"/>
      <c r="K749" s="265"/>
      <c r="L749" s="265" t="s">
        <v>10515</v>
      </c>
      <c r="M749" s="271" t="s">
        <v>7530</v>
      </c>
      <c r="N749" s="275"/>
      <c r="O749" s="276"/>
    </row>
    <row r="750" spans="1:15" ht="40.799999999999997" x14ac:dyDescent="0.7">
      <c r="A750" s="265">
        <v>754</v>
      </c>
      <c r="B750" s="271" t="s">
        <v>14512</v>
      </c>
      <c r="C750" s="267">
        <v>46206</v>
      </c>
      <c r="D750" s="268" t="s">
        <v>14642</v>
      </c>
      <c r="E750" s="299" t="s">
        <v>14643</v>
      </c>
      <c r="F750" s="271"/>
      <c r="G750" s="266" t="s">
        <v>5508</v>
      </c>
      <c r="H750" s="280" t="s">
        <v>5990</v>
      </c>
      <c r="I750" s="271" t="s">
        <v>12614</v>
      </c>
      <c r="J750" s="271"/>
      <c r="K750" s="265"/>
      <c r="L750" s="265" t="s">
        <v>10515</v>
      </c>
      <c r="M750" s="271" t="s">
        <v>7530</v>
      </c>
      <c r="N750" s="275"/>
      <c r="O750" s="276"/>
    </row>
    <row r="751" spans="1:15" ht="61.2" x14ac:dyDescent="0.7">
      <c r="A751" s="265">
        <v>755</v>
      </c>
      <c r="B751" s="271" t="s">
        <v>14513</v>
      </c>
      <c r="C751" s="267">
        <v>46206</v>
      </c>
      <c r="D751" s="268" t="s">
        <v>39</v>
      </c>
      <c r="E751" s="299" t="s">
        <v>14637</v>
      </c>
      <c r="F751" s="271"/>
      <c r="G751" s="266" t="s">
        <v>5508</v>
      </c>
      <c r="H751" s="280" t="s">
        <v>5989</v>
      </c>
      <c r="I751" s="271" t="s">
        <v>9844</v>
      </c>
      <c r="J751" s="271"/>
      <c r="K751" s="265"/>
      <c r="L751" s="265" t="s">
        <v>10720</v>
      </c>
      <c r="M751" s="271" t="s">
        <v>1071</v>
      </c>
      <c r="N751" s="275"/>
      <c r="O751" s="276"/>
    </row>
    <row r="752" spans="1:15" ht="61.2" x14ac:dyDescent="0.7">
      <c r="A752" s="265">
        <v>756</v>
      </c>
      <c r="B752" s="271" t="s">
        <v>14514</v>
      </c>
      <c r="C752" s="267">
        <v>46206</v>
      </c>
      <c r="D752" s="268" t="s">
        <v>39</v>
      </c>
      <c r="E752" s="299" t="s">
        <v>14644</v>
      </c>
      <c r="F752" s="271"/>
      <c r="G752" s="266" t="s">
        <v>5508</v>
      </c>
      <c r="H752" s="280" t="s">
        <v>5990</v>
      </c>
      <c r="I752" s="271" t="s">
        <v>1088</v>
      </c>
      <c r="J752" s="271"/>
      <c r="K752" s="265"/>
      <c r="L752" s="265" t="s">
        <v>1088</v>
      </c>
      <c r="M752" s="271" t="s">
        <v>14592</v>
      </c>
      <c r="N752" s="275"/>
      <c r="O752" s="276"/>
    </row>
    <row r="753" spans="1:15" ht="61.2" x14ac:dyDescent="0.7">
      <c r="A753" s="265">
        <v>757</v>
      </c>
      <c r="B753" s="271" t="s">
        <v>14515</v>
      </c>
      <c r="C753" s="267">
        <v>46206</v>
      </c>
      <c r="D753" s="268" t="s">
        <v>39</v>
      </c>
      <c r="E753" s="299" t="s">
        <v>14645</v>
      </c>
      <c r="F753" s="271"/>
      <c r="G753" s="266" t="s">
        <v>5508</v>
      </c>
      <c r="H753" s="280" t="s">
        <v>5989</v>
      </c>
      <c r="I753" s="271" t="s">
        <v>1088</v>
      </c>
      <c r="J753" s="271"/>
      <c r="K753" s="265"/>
      <c r="L753" s="265"/>
      <c r="M753" s="271"/>
      <c r="N753" s="275"/>
      <c r="O753" s="276"/>
    </row>
    <row r="754" spans="1:15" ht="40.799999999999997" x14ac:dyDescent="0.7">
      <c r="A754" s="265">
        <v>758</v>
      </c>
      <c r="B754" s="271" t="s">
        <v>14516</v>
      </c>
      <c r="C754" s="267">
        <v>46206</v>
      </c>
      <c r="D754" s="268" t="s">
        <v>39</v>
      </c>
      <c r="E754" s="299" t="s">
        <v>14646</v>
      </c>
      <c r="F754" s="271"/>
      <c r="G754" s="266" t="s">
        <v>5508</v>
      </c>
      <c r="H754" s="280" t="s">
        <v>5989</v>
      </c>
      <c r="I754" s="271" t="s">
        <v>9844</v>
      </c>
      <c r="J754" s="271"/>
      <c r="K754" s="265"/>
      <c r="L754" s="265" t="s">
        <v>10720</v>
      </c>
      <c r="M754" s="271" t="s">
        <v>1071</v>
      </c>
      <c r="N754" s="275"/>
      <c r="O754" s="276"/>
    </row>
    <row r="755" spans="1:15" ht="40.799999999999997" x14ac:dyDescent="0.7">
      <c r="A755" s="265">
        <v>759</v>
      </c>
      <c r="B755" s="271" t="s">
        <v>14517</v>
      </c>
      <c r="C755" s="267">
        <v>46206</v>
      </c>
      <c r="D755" s="268" t="s">
        <v>39</v>
      </c>
      <c r="E755" s="299" t="s">
        <v>14647</v>
      </c>
      <c r="F755" s="271"/>
      <c r="G755" s="266" t="s">
        <v>5508</v>
      </c>
      <c r="H755" s="280" t="s">
        <v>5989</v>
      </c>
      <c r="I755" s="271" t="s">
        <v>9844</v>
      </c>
      <c r="J755" s="271"/>
      <c r="K755" s="265"/>
      <c r="L755" s="265" t="s">
        <v>10720</v>
      </c>
      <c r="M755" s="271" t="s">
        <v>1071</v>
      </c>
      <c r="N755" s="275"/>
      <c r="O755" s="276"/>
    </row>
    <row r="756" spans="1:15" ht="40.799999999999997" x14ac:dyDescent="0.7">
      <c r="A756" s="265">
        <v>760</v>
      </c>
      <c r="B756" s="271" t="s">
        <v>14518</v>
      </c>
      <c r="C756" s="267">
        <v>46206</v>
      </c>
      <c r="D756" s="268" t="s">
        <v>39</v>
      </c>
      <c r="E756" s="299" t="s">
        <v>14648</v>
      </c>
      <c r="F756" s="271"/>
      <c r="G756" s="266" t="s">
        <v>5508</v>
      </c>
      <c r="H756" s="280" t="s">
        <v>5989</v>
      </c>
      <c r="I756" s="271" t="s">
        <v>9844</v>
      </c>
      <c r="J756" s="271"/>
      <c r="K756" s="265"/>
      <c r="L756" s="265" t="s">
        <v>10720</v>
      </c>
      <c r="M756" s="271" t="s">
        <v>1071</v>
      </c>
      <c r="N756" s="275"/>
      <c r="O756" s="276"/>
    </row>
    <row r="757" spans="1:15" ht="40.799999999999997" x14ac:dyDescent="0.7">
      <c r="A757" s="265">
        <v>761</v>
      </c>
      <c r="B757" s="271" t="s">
        <v>14519</v>
      </c>
      <c r="C757" s="267">
        <v>46206</v>
      </c>
      <c r="D757" s="268" t="s">
        <v>39</v>
      </c>
      <c r="E757" s="299" t="s">
        <v>14649</v>
      </c>
      <c r="F757" s="271"/>
      <c r="G757" s="266" t="s">
        <v>5508</v>
      </c>
      <c r="H757" s="280" t="s">
        <v>5989</v>
      </c>
      <c r="I757" s="271" t="s">
        <v>9844</v>
      </c>
      <c r="J757" s="271"/>
      <c r="K757" s="265"/>
      <c r="L757" s="265" t="s">
        <v>10720</v>
      </c>
      <c r="M757" s="271" t="s">
        <v>1071</v>
      </c>
      <c r="N757" s="275"/>
      <c r="O757" s="276"/>
    </row>
    <row r="758" spans="1:15" ht="61.2" x14ac:dyDescent="0.7">
      <c r="A758" s="265">
        <v>762</v>
      </c>
      <c r="B758" s="271" t="s">
        <v>14520</v>
      </c>
      <c r="C758" s="267">
        <v>46206</v>
      </c>
      <c r="D758" s="268" t="s">
        <v>39</v>
      </c>
      <c r="E758" s="299" t="s">
        <v>14650</v>
      </c>
      <c r="F758" s="271"/>
      <c r="G758" s="266" t="s">
        <v>5508</v>
      </c>
      <c r="H758" s="280" t="s">
        <v>5989</v>
      </c>
      <c r="I758" s="271" t="s">
        <v>9844</v>
      </c>
      <c r="J758" s="271"/>
      <c r="K758" s="265"/>
      <c r="L758" s="265" t="s">
        <v>10720</v>
      </c>
      <c r="M758" s="271" t="s">
        <v>1071</v>
      </c>
      <c r="N758" s="275"/>
      <c r="O758" s="276"/>
    </row>
    <row r="759" spans="1:15" ht="40.799999999999997" x14ac:dyDescent="0.7">
      <c r="A759" s="265">
        <v>763</v>
      </c>
      <c r="B759" s="271" t="s">
        <v>14521</v>
      </c>
      <c r="C759" s="267">
        <v>46206</v>
      </c>
      <c r="D759" s="268" t="s">
        <v>39</v>
      </c>
      <c r="E759" s="299" t="s">
        <v>14651</v>
      </c>
      <c r="F759" s="271"/>
      <c r="G759" s="266" t="s">
        <v>5508</v>
      </c>
      <c r="H759" s="280" t="s">
        <v>5989</v>
      </c>
      <c r="I759" s="271" t="s">
        <v>9844</v>
      </c>
      <c r="J759" s="271"/>
      <c r="K759" s="265"/>
      <c r="L759" s="265" t="s">
        <v>10720</v>
      </c>
      <c r="M759" s="271" t="s">
        <v>1071</v>
      </c>
      <c r="N759" s="275"/>
      <c r="O759" s="276"/>
    </row>
    <row r="760" spans="1:15" ht="40.799999999999997" x14ac:dyDescent="0.7">
      <c r="A760" s="265">
        <v>764</v>
      </c>
      <c r="B760" s="271" t="s">
        <v>14522</v>
      </c>
      <c r="C760" s="267">
        <v>46206</v>
      </c>
      <c r="D760" s="268" t="s">
        <v>39</v>
      </c>
      <c r="E760" s="299" t="s">
        <v>14652</v>
      </c>
      <c r="F760" s="271"/>
      <c r="G760" s="266" t="s">
        <v>1079</v>
      </c>
      <c r="H760" s="280" t="s">
        <v>6606</v>
      </c>
      <c r="I760" s="271" t="s">
        <v>12618</v>
      </c>
      <c r="J760" s="271"/>
      <c r="K760" s="265"/>
      <c r="L760" s="265"/>
      <c r="M760" s="271" t="s">
        <v>1079</v>
      </c>
      <c r="N760" s="275"/>
      <c r="O760" s="276"/>
    </row>
    <row r="761" spans="1:15" ht="40.799999999999997" x14ac:dyDescent="0.7">
      <c r="A761" s="265">
        <v>765</v>
      </c>
      <c r="B761" s="271" t="s">
        <v>14523</v>
      </c>
      <c r="C761" s="267">
        <v>46206</v>
      </c>
      <c r="D761" s="268" t="s">
        <v>6928</v>
      </c>
      <c r="E761" s="299" t="s">
        <v>14653</v>
      </c>
      <c r="F761" s="271"/>
      <c r="G761" s="266" t="s">
        <v>5985</v>
      </c>
      <c r="H761" s="280" t="s">
        <v>5985</v>
      </c>
      <c r="I761" s="271" t="s">
        <v>12631</v>
      </c>
      <c r="J761" s="271"/>
      <c r="K761" s="265"/>
      <c r="L761" s="265" t="s">
        <v>1072</v>
      </c>
      <c r="M761" s="271" t="s">
        <v>1191</v>
      </c>
      <c r="N761" s="275"/>
      <c r="O761" s="276"/>
    </row>
    <row r="762" spans="1:15" ht="81.599999999999994" x14ac:dyDescent="0.7">
      <c r="A762" s="265">
        <v>766</v>
      </c>
      <c r="B762" s="271" t="s">
        <v>14524</v>
      </c>
      <c r="C762" s="267">
        <v>46206</v>
      </c>
      <c r="D762" s="268" t="s">
        <v>14654</v>
      </c>
      <c r="E762" s="299" t="s">
        <v>14655</v>
      </c>
      <c r="F762" s="271"/>
      <c r="G762" s="266" t="s">
        <v>5985</v>
      </c>
      <c r="H762" s="280" t="s">
        <v>5985</v>
      </c>
      <c r="I762" s="271" t="s">
        <v>12631</v>
      </c>
      <c r="J762" s="271"/>
      <c r="K762" s="265"/>
      <c r="L762" s="265" t="s">
        <v>1072</v>
      </c>
      <c r="M762" s="271" t="s">
        <v>1191</v>
      </c>
      <c r="N762" s="275"/>
      <c r="O762" s="276"/>
    </row>
    <row r="763" spans="1:15" ht="40.799999999999997" x14ac:dyDescent="0.7">
      <c r="A763" s="265">
        <v>767</v>
      </c>
      <c r="B763" s="271" t="s">
        <v>14525</v>
      </c>
      <c r="C763" s="267">
        <v>46206</v>
      </c>
      <c r="D763" s="268" t="s">
        <v>39</v>
      </c>
      <c r="E763" s="299" t="s">
        <v>14717</v>
      </c>
      <c r="F763" s="271"/>
      <c r="G763" s="266" t="s">
        <v>5985</v>
      </c>
      <c r="H763" s="280" t="s">
        <v>7756</v>
      </c>
      <c r="I763" s="271" t="s">
        <v>12631</v>
      </c>
      <c r="J763" s="271"/>
      <c r="K763" s="265"/>
      <c r="L763" s="265" t="s">
        <v>1080</v>
      </c>
      <c r="M763" s="271" t="s">
        <v>9788</v>
      </c>
      <c r="N763" s="275"/>
      <c r="O763" s="276"/>
    </row>
    <row r="764" spans="1:15" ht="40.799999999999997" x14ac:dyDescent="0.7">
      <c r="A764" s="265">
        <v>768</v>
      </c>
      <c r="B764" s="271" t="s">
        <v>14526</v>
      </c>
      <c r="C764" s="267">
        <v>46206</v>
      </c>
      <c r="D764" s="268" t="s">
        <v>39</v>
      </c>
      <c r="E764" s="299" t="s">
        <v>14718</v>
      </c>
      <c r="F764" s="271"/>
      <c r="G764" s="266" t="s">
        <v>5985</v>
      </c>
      <c r="H764" s="280" t="s">
        <v>7756</v>
      </c>
      <c r="I764" s="271" t="s">
        <v>12631</v>
      </c>
      <c r="J764" s="271"/>
      <c r="K764" s="265"/>
      <c r="L764" s="265" t="s">
        <v>1080</v>
      </c>
      <c r="M764" s="271" t="s">
        <v>9788</v>
      </c>
      <c r="N764" s="275"/>
      <c r="O764" s="276"/>
    </row>
    <row r="765" spans="1:15" ht="61.2" x14ac:dyDescent="0.7">
      <c r="A765" s="265">
        <v>769</v>
      </c>
      <c r="B765" s="271" t="s">
        <v>14527</v>
      </c>
      <c r="C765" s="267">
        <v>46206</v>
      </c>
      <c r="D765" s="268" t="s">
        <v>39</v>
      </c>
      <c r="E765" s="299" t="s">
        <v>14656</v>
      </c>
      <c r="F765" s="271"/>
      <c r="G765" s="266" t="s">
        <v>5508</v>
      </c>
      <c r="H765" s="280" t="s">
        <v>7640</v>
      </c>
      <c r="I765" s="271" t="s">
        <v>1088</v>
      </c>
      <c r="J765" s="271"/>
      <c r="K765" s="265"/>
      <c r="L765" s="265" t="s">
        <v>1088</v>
      </c>
      <c r="M765" s="271" t="s">
        <v>14592</v>
      </c>
      <c r="N765" s="275"/>
      <c r="O765" s="276"/>
    </row>
    <row r="766" spans="1:15" ht="61.2" x14ac:dyDescent="0.7">
      <c r="A766" s="265">
        <v>770</v>
      </c>
      <c r="B766" s="271" t="s">
        <v>14528</v>
      </c>
      <c r="C766" s="267">
        <v>46206</v>
      </c>
      <c r="D766" s="268" t="s">
        <v>39</v>
      </c>
      <c r="E766" s="299" t="s">
        <v>14657</v>
      </c>
      <c r="F766" s="271"/>
      <c r="G766" s="266" t="s">
        <v>5508</v>
      </c>
      <c r="H766" s="280" t="s">
        <v>3200</v>
      </c>
      <c r="I766" s="271" t="s">
        <v>13341</v>
      </c>
      <c r="J766" s="271"/>
      <c r="K766" s="265"/>
      <c r="L766" s="265" t="s">
        <v>10661</v>
      </c>
      <c r="M766" s="271" t="s">
        <v>10891</v>
      </c>
      <c r="N766" s="275"/>
      <c r="O766" s="276"/>
    </row>
    <row r="767" spans="1:15" ht="40.799999999999997" x14ac:dyDescent="0.7">
      <c r="A767" s="265">
        <v>771</v>
      </c>
      <c r="B767" s="271" t="s">
        <v>14529</v>
      </c>
      <c r="C767" s="267">
        <v>46206</v>
      </c>
      <c r="D767" s="268" t="s">
        <v>39</v>
      </c>
      <c r="E767" s="299" t="s">
        <v>14658</v>
      </c>
      <c r="F767" s="271"/>
      <c r="G767" s="266" t="s">
        <v>5508</v>
      </c>
      <c r="H767" s="280" t="s">
        <v>3200</v>
      </c>
      <c r="I767" s="271" t="s">
        <v>13341</v>
      </c>
      <c r="J767" s="271"/>
      <c r="K767" s="265"/>
      <c r="L767" s="265" t="s">
        <v>10661</v>
      </c>
      <c r="M767" s="271" t="s">
        <v>10891</v>
      </c>
      <c r="N767" s="275"/>
      <c r="O767" s="276"/>
    </row>
    <row r="768" spans="1:15" ht="40.799999999999997" x14ac:dyDescent="0.7">
      <c r="A768" s="265">
        <v>772</v>
      </c>
      <c r="B768" s="271" t="s">
        <v>14530</v>
      </c>
      <c r="C768" s="267">
        <v>46206</v>
      </c>
      <c r="D768" s="268" t="s">
        <v>39</v>
      </c>
      <c r="E768" s="299" t="s">
        <v>14659</v>
      </c>
      <c r="F768" s="271"/>
      <c r="G768" s="266" t="s">
        <v>5508</v>
      </c>
      <c r="H768" s="280" t="s">
        <v>7640</v>
      </c>
      <c r="I768" s="271" t="s">
        <v>12624</v>
      </c>
      <c r="J768" s="271"/>
      <c r="K768" s="265"/>
      <c r="L768" s="265" t="s">
        <v>11545</v>
      </c>
      <c r="M768" s="271" t="s">
        <v>10506</v>
      </c>
      <c r="N768" s="275"/>
      <c r="O768" s="276"/>
    </row>
    <row r="769" spans="1:15" ht="61.2" x14ac:dyDescent="0.7">
      <c r="A769" s="265">
        <v>773</v>
      </c>
      <c r="B769" s="271" t="s">
        <v>14531</v>
      </c>
      <c r="C769" s="267">
        <v>46206</v>
      </c>
      <c r="D769" s="268" t="s">
        <v>13407</v>
      </c>
      <c r="E769" s="299" t="s">
        <v>6549</v>
      </c>
      <c r="F769" s="271"/>
      <c r="G769" s="266" t="s">
        <v>5985</v>
      </c>
      <c r="H769" s="280" t="s">
        <v>5985</v>
      </c>
      <c r="I769" s="271" t="s">
        <v>12631</v>
      </c>
      <c r="J769" s="271"/>
      <c r="K769" s="265"/>
      <c r="L769" s="265" t="s">
        <v>1072</v>
      </c>
      <c r="M769" s="271" t="s">
        <v>1191</v>
      </c>
      <c r="N769" s="275"/>
      <c r="O769" s="276"/>
    </row>
    <row r="770" spans="1:15" ht="40.799999999999997" x14ac:dyDescent="0.7">
      <c r="A770" s="265">
        <v>774</v>
      </c>
      <c r="B770" s="271" t="s">
        <v>14532</v>
      </c>
      <c r="C770" s="267">
        <v>46206</v>
      </c>
      <c r="D770" s="268" t="s">
        <v>39</v>
      </c>
      <c r="E770" s="299" t="s">
        <v>14660</v>
      </c>
      <c r="F770" s="271"/>
      <c r="G770" s="266" t="s">
        <v>5508</v>
      </c>
      <c r="H770" s="280" t="s">
        <v>5989</v>
      </c>
      <c r="I770" s="271" t="s">
        <v>12624</v>
      </c>
      <c r="J770" s="271"/>
      <c r="K770" s="265"/>
      <c r="L770" s="265"/>
      <c r="M770" s="271"/>
      <c r="N770" s="275"/>
      <c r="O770" s="276"/>
    </row>
    <row r="771" spans="1:15" ht="61.2" x14ac:dyDescent="0.7">
      <c r="A771" s="265">
        <v>775</v>
      </c>
      <c r="B771" s="271" t="s">
        <v>14533</v>
      </c>
      <c r="C771" s="267">
        <v>46206</v>
      </c>
      <c r="D771" s="268" t="s">
        <v>39</v>
      </c>
      <c r="E771" s="299" t="s">
        <v>14661</v>
      </c>
      <c r="F771" s="271"/>
      <c r="G771" s="266" t="s">
        <v>5508</v>
      </c>
      <c r="H771" s="280" t="s">
        <v>3191</v>
      </c>
      <c r="I771" s="271" t="s">
        <v>12624</v>
      </c>
      <c r="J771" s="271"/>
      <c r="K771" s="265"/>
      <c r="L771" s="265" t="s">
        <v>11545</v>
      </c>
      <c r="M771" s="271" t="s">
        <v>11778</v>
      </c>
      <c r="N771" s="275"/>
      <c r="O771" s="276"/>
    </row>
    <row r="772" spans="1:15" ht="61.2" x14ac:dyDescent="0.7">
      <c r="A772" s="265">
        <v>776</v>
      </c>
      <c r="B772" s="271" t="s">
        <v>14534</v>
      </c>
      <c r="C772" s="267">
        <v>46206</v>
      </c>
      <c r="D772" s="268" t="s">
        <v>39</v>
      </c>
      <c r="E772" s="299" t="s">
        <v>14662</v>
      </c>
      <c r="F772" s="271"/>
      <c r="G772" s="266" t="s">
        <v>5508</v>
      </c>
      <c r="H772" s="280" t="s">
        <v>5989</v>
      </c>
      <c r="I772" s="271" t="s">
        <v>9844</v>
      </c>
      <c r="J772" s="271"/>
      <c r="K772" s="265"/>
      <c r="L772" s="265" t="s">
        <v>10720</v>
      </c>
      <c r="M772" s="271" t="s">
        <v>1071</v>
      </c>
      <c r="N772" s="275"/>
      <c r="O772" s="276"/>
    </row>
    <row r="773" spans="1:15" ht="61.2" x14ac:dyDescent="0.7">
      <c r="A773" s="265">
        <v>780</v>
      </c>
      <c r="B773" s="271" t="s">
        <v>14535</v>
      </c>
      <c r="C773" s="267">
        <v>46209</v>
      </c>
      <c r="D773" s="268" t="s">
        <v>39</v>
      </c>
      <c r="E773" s="299" t="s">
        <v>13357</v>
      </c>
      <c r="F773" s="271"/>
      <c r="G773" s="266" t="s">
        <v>5508</v>
      </c>
      <c r="H773" s="280" t="s">
        <v>5989</v>
      </c>
      <c r="I773" s="271" t="s">
        <v>12624</v>
      </c>
      <c r="J773" s="271"/>
      <c r="K773" s="265"/>
      <c r="L773" s="265"/>
      <c r="M773" s="271"/>
      <c r="N773" s="275"/>
      <c r="O773" s="276"/>
    </row>
    <row r="774" spans="1:15" ht="61.2" x14ac:dyDescent="0.7">
      <c r="A774" s="265">
        <v>781</v>
      </c>
      <c r="B774" s="271" t="s">
        <v>14536</v>
      </c>
      <c r="C774" s="267">
        <v>46209</v>
      </c>
      <c r="D774" s="268" t="s">
        <v>14663</v>
      </c>
      <c r="E774" s="299" t="s">
        <v>14664</v>
      </c>
      <c r="F774" s="271"/>
      <c r="G774" s="266" t="s">
        <v>5508</v>
      </c>
      <c r="H774" s="280" t="s">
        <v>5989</v>
      </c>
      <c r="I774" s="271" t="s">
        <v>12614</v>
      </c>
      <c r="J774" s="271"/>
      <c r="K774" s="265"/>
      <c r="L774" s="265" t="s">
        <v>10515</v>
      </c>
      <c r="M774" s="271" t="s">
        <v>7530</v>
      </c>
      <c r="N774" s="275"/>
      <c r="O774" s="276"/>
    </row>
    <row r="775" spans="1:15" ht="61.2" x14ac:dyDescent="0.7">
      <c r="A775" s="265">
        <v>782</v>
      </c>
      <c r="B775" s="271" t="s">
        <v>14537</v>
      </c>
      <c r="C775" s="267">
        <v>46209</v>
      </c>
      <c r="D775" s="268" t="s">
        <v>39</v>
      </c>
      <c r="E775" s="299" t="s">
        <v>14665</v>
      </c>
      <c r="F775" s="271"/>
      <c r="G775" s="266" t="s">
        <v>5508</v>
      </c>
      <c r="H775" s="280" t="s">
        <v>5989</v>
      </c>
      <c r="I775" s="271" t="s">
        <v>9844</v>
      </c>
      <c r="J775" s="271"/>
      <c r="K775" s="265"/>
      <c r="L775" s="265" t="s">
        <v>10720</v>
      </c>
      <c r="M775" s="271" t="s">
        <v>1071</v>
      </c>
      <c r="N775" s="275"/>
      <c r="O775" s="276"/>
    </row>
    <row r="776" spans="1:15" ht="61.2" x14ac:dyDescent="0.7">
      <c r="A776" s="265">
        <v>783</v>
      </c>
      <c r="B776" s="271" t="s">
        <v>14538</v>
      </c>
      <c r="C776" s="267">
        <v>46209</v>
      </c>
      <c r="D776" s="268" t="s">
        <v>39</v>
      </c>
      <c r="E776" s="299" t="s">
        <v>14666</v>
      </c>
      <c r="F776" s="271"/>
      <c r="G776" s="266" t="s">
        <v>5508</v>
      </c>
      <c r="H776" s="280" t="s">
        <v>5990</v>
      </c>
      <c r="I776" s="271" t="s">
        <v>12624</v>
      </c>
      <c r="J776" s="271"/>
      <c r="K776" s="265"/>
      <c r="L776" s="265" t="s">
        <v>11545</v>
      </c>
      <c r="M776" s="271" t="s">
        <v>13368</v>
      </c>
      <c r="N776" s="275"/>
      <c r="O776" s="276"/>
    </row>
    <row r="777" spans="1:15" ht="40.799999999999997" x14ac:dyDescent="0.7">
      <c r="A777" s="265">
        <v>784</v>
      </c>
      <c r="B777" s="271" t="s">
        <v>14539</v>
      </c>
      <c r="C777" s="267">
        <v>46209</v>
      </c>
      <c r="D777" s="268" t="s">
        <v>39</v>
      </c>
      <c r="E777" s="299" t="s">
        <v>14667</v>
      </c>
      <c r="F777" s="271"/>
      <c r="G777" s="266" t="s">
        <v>1079</v>
      </c>
      <c r="H777" s="280" t="s">
        <v>7756</v>
      </c>
      <c r="I777" s="271" t="s">
        <v>12618</v>
      </c>
      <c r="J777" s="271"/>
      <c r="K777" s="265"/>
      <c r="L777" s="265"/>
      <c r="M777" s="271" t="s">
        <v>1079</v>
      </c>
      <c r="N777" s="275"/>
      <c r="O777" s="276"/>
    </row>
    <row r="778" spans="1:15" ht="40.799999999999997" x14ac:dyDescent="0.7">
      <c r="A778" s="265">
        <v>785</v>
      </c>
      <c r="B778" s="271" t="s">
        <v>14540</v>
      </c>
      <c r="C778" s="267">
        <v>46209</v>
      </c>
      <c r="D778" s="268" t="s">
        <v>39</v>
      </c>
      <c r="E778" s="299" t="s">
        <v>14668</v>
      </c>
      <c r="F778" s="271"/>
      <c r="G778" s="266" t="s">
        <v>5508</v>
      </c>
      <c r="H778" s="280" t="s">
        <v>7640</v>
      </c>
      <c r="I778" s="271" t="s">
        <v>12624</v>
      </c>
      <c r="J778" s="271"/>
      <c r="K778" s="265"/>
      <c r="L778" s="271" t="s">
        <v>10515</v>
      </c>
      <c r="M778" s="271" t="s">
        <v>13738</v>
      </c>
      <c r="N778" s="275"/>
      <c r="O778" s="276"/>
    </row>
    <row r="779" spans="1:15" ht="61.2" x14ac:dyDescent="0.7">
      <c r="A779" s="265">
        <v>786</v>
      </c>
      <c r="B779" s="271" t="s">
        <v>14541</v>
      </c>
      <c r="C779" s="267">
        <v>46210</v>
      </c>
      <c r="D779" s="268" t="s">
        <v>14602</v>
      </c>
      <c r="E779" s="299" t="s">
        <v>14669</v>
      </c>
      <c r="F779" s="271"/>
      <c r="G779" s="266" t="s">
        <v>5508</v>
      </c>
      <c r="H779" s="280" t="s">
        <v>5989</v>
      </c>
      <c r="I779" s="271" t="s">
        <v>12614</v>
      </c>
      <c r="J779" s="271"/>
      <c r="K779" s="265"/>
      <c r="L779" s="266" t="s">
        <v>10515</v>
      </c>
      <c r="M779" s="271" t="s">
        <v>13738</v>
      </c>
      <c r="N779" s="275"/>
      <c r="O779" s="276"/>
    </row>
    <row r="780" spans="1:15" ht="40.799999999999997" x14ac:dyDescent="0.7">
      <c r="A780" s="265">
        <v>787</v>
      </c>
      <c r="B780" s="271" t="s">
        <v>14542</v>
      </c>
      <c r="C780" s="267">
        <v>46210</v>
      </c>
      <c r="D780" s="268" t="s">
        <v>39</v>
      </c>
      <c r="E780" s="299" t="s">
        <v>14670</v>
      </c>
      <c r="F780" s="271"/>
      <c r="G780" s="266" t="s">
        <v>5508</v>
      </c>
      <c r="H780" s="280" t="s">
        <v>3200</v>
      </c>
      <c r="I780" s="271" t="s">
        <v>13341</v>
      </c>
      <c r="J780" s="271"/>
      <c r="K780" s="265"/>
      <c r="L780" s="265" t="s">
        <v>1080</v>
      </c>
      <c r="M780" s="271" t="s">
        <v>9788</v>
      </c>
      <c r="N780" s="275"/>
      <c r="O780" s="276"/>
    </row>
    <row r="781" spans="1:15" ht="40.799999999999997" x14ac:dyDescent="0.7">
      <c r="A781" s="265">
        <v>788</v>
      </c>
      <c r="B781" s="271" t="s">
        <v>14543</v>
      </c>
      <c r="C781" s="267">
        <v>46210</v>
      </c>
      <c r="D781" s="268" t="s">
        <v>6928</v>
      </c>
      <c r="E781" s="299" t="s">
        <v>14653</v>
      </c>
      <c r="F781" s="271"/>
      <c r="G781" s="266" t="s">
        <v>5985</v>
      </c>
      <c r="H781" s="280" t="s">
        <v>5985</v>
      </c>
      <c r="I781" s="271" t="s">
        <v>12631</v>
      </c>
      <c r="J781" s="271"/>
      <c r="K781" s="265"/>
      <c r="L781" s="265" t="s">
        <v>1072</v>
      </c>
      <c r="M781" s="271" t="s">
        <v>1191</v>
      </c>
      <c r="N781" s="275"/>
      <c r="O781" s="276"/>
    </row>
    <row r="782" spans="1:15" ht="40.799999999999997" x14ac:dyDescent="0.7">
      <c r="A782" s="265">
        <v>789</v>
      </c>
      <c r="B782" s="271" t="s">
        <v>14544</v>
      </c>
      <c r="C782" s="267">
        <v>46210</v>
      </c>
      <c r="D782" s="268" t="s">
        <v>39</v>
      </c>
      <c r="E782" s="299" t="s">
        <v>14671</v>
      </c>
      <c r="F782" s="271"/>
      <c r="G782" s="266" t="s">
        <v>5508</v>
      </c>
      <c r="H782" s="280" t="s">
        <v>3191</v>
      </c>
      <c r="I782" s="271" t="s">
        <v>12624</v>
      </c>
      <c r="J782" s="271"/>
      <c r="K782" s="265"/>
      <c r="L782" s="265" t="s">
        <v>11545</v>
      </c>
      <c r="M782" s="271" t="s">
        <v>11778</v>
      </c>
      <c r="N782" s="275"/>
      <c r="O782" s="276"/>
    </row>
    <row r="783" spans="1:15" ht="61.2" x14ac:dyDescent="0.7">
      <c r="A783" s="265">
        <v>790</v>
      </c>
      <c r="B783" s="271" t="s">
        <v>14545</v>
      </c>
      <c r="C783" s="267">
        <v>46210</v>
      </c>
      <c r="D783" s="268" t="s">
        <v>39</v>
      </c>
      <c r="E783" s="299" t="s">
        <v>14672</v>
      </c>
      <c r="F783" s="271"/>
      <c r="G783" s="266" t="s">
        <v>5508</v>
      </c>
      <c r="H783" s="280" t="s">
        <v>5989</v>
      </c>
      <c r="I783" s="271" t="s">
        <v>9844</v>
      </c>
      <c r="J783" s="271"/>
      <c r="K783" s="265"/>
      <c r="L783" s="265" t="s">
        <v>10720</v>
      </c>
      <c r="M783" s="271" t="s">
        <v>1071</v>
      </c>
      <c r="N783" s="275"/>
      <c r="O783" s="276"/>
    </row>
    <row r="784" spans="1:15" x14ac:dyDescent="0.7">
      <c r="A784" s="265">
        <v>791</v>
      </c>
      <c r="B784" s="271" t="s">
        <v>14546</v>
      </c>
      <c r="C784" s="267">
        <v>46210</v>
      </c>
      <c r="D784" s="268" t="s">
        <v>39</v>
      </c>
      <c r="E784" s="299" t="s">
        <v>14673</v>
      </c>
      <c r="F784" s="271"/>
      <c r="G784" s="266" t="s">
        <v>5508</v>
      </c>
      <c r="H784" s="280" t="s">
        <v>3191</v>
      </c>
      <c r="I784" s="271" t="s">
        <v>12624</v>
      </c>
      <c r="J784" s="271"/>
      <c r="K784" s="265"/>
      <c r="L784" s="265" t="s">
        <v>11545</v>
      </c>
      <c r="M784" s="271" t="s">
        <v>11778</v>
      </c>
      <c r="N784" s="275"/>
      <c r="O784" s="276"/>
    </row>
    <row r="785" spans="1:15" ht="61.2" x14ac:dyDescent="0.7">
      <c r="A785" s="265">
        <v>792</v>
      </c>
      <c r="B785" s="271" t="s">
        <v>14547</v>
      </c>
      <c r="C785" s="267">
        <v>46211</v>
      </c>
      <c r="D785" s="268" t="s">
        <v>13407</v>
      </c>
      <c r="E785" s="299" t="s">
        <v>14674</v>
      </c>
      <c r="F785" s="271"/>
      <c r="G785" s="266" t="s">
        <v>5985</v>
      </c>
      <c r="H785" s="280" t="s">
        <v>5985</v>
      </c>
      <c r="I785" s="271" t="s">
        <v>12631</v>
      </c>
      <c r="J785" s="271"/>
      <c r="K785" s="265"/>
      <c r="L785" s="265" t="s">
        <v>1072</v>
      </c>
      <c r="M785" s="271" t="s">
        <v>1191</v>
      </c>
      <c r="N785" s="275"/>
      <c r="O785" s="276"/>
    </row>
    <row r="786" spans="1:15" x14ac:dyDescent="0.7">
      <c r="A786" s="265">
        <v>793</v>
      </c>
      <c r="B786" s="271" t="s">
        <v>14548</v>
      </c>
      <c r="C786" s="267">
        <v>46211</v>
      </c>
      <c r="D786" s="268" t="s">
        <v>39</v>
      </c>
      <c r="E786" s="299" t="s">
        <v>14675</v>
      </c>
      <c r="F786" s="271"/>
      <c r="G786" s="266" t="s">
        <v>5508</v>
      </c>
      <c r="H786" s="280" t="s">
        <v>3191</v>
      </c>
      <c r="I786" s="271" t="s">
        <v>12624</v>
      </c>
      <c r="J786" s="271"/>
      <c r="K786" s="265"/>
      <c r="L786" s="265" t="s">
        <v>11545</v>
      </c>
      <c r="M786" s="271" t="s">
        <v>11778</v>
      </c>
      <c r="N786" s="275"/>
      <c r="O786" s="276"/>
    </row>
    <row r="787" spans="1:15" ht="40.799999999999997" x14ac:dyDescent="0.7">
      <c r="A787" s="265">
        <v>794</v>
      </c>
      <c r="B787" s="271" t="s">
        <v>14549</v>
      </c>
      <c r="C787" s="267">
        <v>46211</v>
      </c>
      <c r="D787" s="268" t="s">
        <v>39</v>
      </c>
      <c r="E787" s="299" t="s">
        <v>14676</v>
      </c>
      <c r="F787" s="271"/>
      <c r="G787" s="266" t="s">
        <v>5508</v>
      </c>
      <c r="H787" s="280" t="s">
        <v>5990</v>
      </c>
      <c r="I787" s="271" t="s">
        <v>12624</v>
      </c>
      <c r="J787" s="271"/>
      <c r="K787" s="265"/>
      <c r="L787" s="271" t="s">
        <v>10515</v>
      </c>
      <c r="M787" s="271" t="s">
        <v>13738</v>
      </c>
      <c r="N787" s="275"/>
      <c r="O787" s="276"/>
    </row>
    <row r="788" spans="1:15" ht="61.2" x14ac:dyDescent="0.7">
      <c r="A788" s="265">
        <v>795</v>
      </c>
      <c r="B788" s="271" t="s">
        <v>14550</v>
      </c>
      <c r="C788" s="267">
        <v>46211</v>
      </c>
      <c r="D788" s="268" t="s">
        <v>14171</v>
      </c>
      <c r="E788" s="299" t="s">
        <v>14677</v>
      </c>
      <c r="F788" s="271"/>
      <c r="G788" s="266" t="s">
        <v>5508</v>
      </c>
      <c r="H788" s="280" t="s">
        <v>5989</v>
      </c>
      <c r="I788" s="271" t="s">
        <v>3188</v>
      </c>
      <c r="J788" s="271"/>
      <c r="K788" s="265"/>
      <c r="L788" s="265" t="s">
        <v>1170</v>
      </c>
      <c r="M788" s="271" t="s">
        <v>13462</v>
      </c>
      <c r="N788" s="275"/>
      <c r="O788" s="276"/>
    </row>
    <row r="789" spans="1:15" ht="142.80000000000001" x14ac:dyDescent="0.7">
      <c r="A789" s="265">
        <v>796</v>
      </c>
      <c r="B789" s="271" t="s">
        <v>14551</v>
      </c>
      <c r="C789" s="267">
        <v>46211</v>
      </c>
      <c r="D789" s="268" t="s">
        <v>14678</v>
      </c>
      <c r="E789" s="299" t="s">
        <v>14679</v>
      </c>
      <c r="F789" s="271"/>
      <c r="G789" s="266" t="s">
        <v>5508</v>
      </c>
      <c r="H789" s="280" t="s">
        <v>5989</v>
      </c>
      <c r="I789" s="271" t="s">
        <v>3188</v>
      </c>
      <c r="J789" s="271"/>
      <c r="K789" s="265"/>
      <c r="L789" s="265" t="s">
        <v>1170</v>
      </c>
      <c r="M789" s="271" t="s">
        <v>13462</v>
      </c>
      <c r="N789" s="275"/>
      <c r="O789" s="276"/>
    </row>
    <row r="790" spans="1:15" ht="40.799999999999997" x14ac:dyDescent="0.7">
      <c r="A790" s="265">
        <v>797</v>
      </c>
      <c r="B790" s="271" t="s">
        <v>14552</v>
      </c>
      <c r="C790" s="267">
        <v>46211</v>
      </c>
      <c r="D790" s="268" t="s">
        <v>39</v>
      </c>
      <c r="E790" s="299" t="s">
        <v>14680</v>
      </c>
      <c r="F790" s="271"/>
      <c r="G790" s="266" t="s">
        <v>5508</v>
      </c>
      <c r="H790" s="280" t="s">
        <v>3200</v>
      </c>
      <c r="I790" s="271" t="s">
        <v>13341</v>
      </c>
      <c r="J790" s="271"/>
      <c r="K790" s="265"/>
      <c r="L790" s="265" t="s">
        <v>10661</v>
      </c>
      <c r="M790" s="271" t="s">
        <v>10891</v>
      </c>
      <c r="N790" s="275"/>
      <c r="O790" s="276"/>
    </row>
    <row r="791" spans="1:15" ht="61.2" x14ac:dyDescent="0.7">
      <c r="A791" s="265">
        <v>798</v>
      </c>
      <c r="B791" s="271" t="s">
        <v>14553</v>
      </c>
      <c r="C791" s="267">
        <v>46211</v>
      </c>
      <c r="D791" s="268" t="s">
        <v>39</v>
      </c>
      <c r="E791" s="299" t="s">
        <v>14681</v>
      </c>
      <c r="F791" s="271"/>
      <c r="G791" s="266" t="s">
        <v>5508</v>
      </c>
      <c r="H791" s="280" t="s">
        <v>5989</v>
      </c>
      <c r="I791" s="271" t="s">
        <v>3188</v>
      </c>
      <c r="J791" s="271"/>
      <c r="K791" s="265"/>
      <c r="L791" s="265" t="s">
        <v>3188</v>
      </c>
      <c r="M791" s="271" t="s">
        <v>13462</v>
      </c>
      <c r="N791" s="275"/>
      <c r="O791" s="276"/>
    </row>
    <row r="792" spans="1:15" ht="40.799999999999997" x14ac:dyDescent="0.7">
      <c r="A792" s="265">
        <v>799</v>
      </c>
      <c r="B792" s="271" t="s">
        <v>14554</v>
      </c>
      <c r="C792" s="267">
        <v>46211</v>
      </c>
      <c r="D792" s="268" t="s">
        <v>39</v>
      </c>
      <c r="E792" s="299" t="s">
        <v>14682</v>
      </c>
      <c r="F792" s="271"/>
      <c r="G792" s="266" t="s">
        <v>5508</v>
      </c>
      <c r="H792" s="280" t="s">
        <v>5990</v>
      </c>
      <c r="I792" s="271" t="s">
        <v>12624</v>
      </c>
      <c r="J792" s="271"/>
      <c r="K792" s="265"/>
      <c r="L792" s="265" t="s">
        <v>11545</v>
      </c>
      <c r="M792" s="271" t="s">
        <v>13368</v>
      </c>
      <c r="N792" s="275"/>
      <c r="O792" s="276"/>
    </row>
    <row r="793" spans="1:15" ht="40.799999999999997" x14ac:dyDescent="0.7">
      <c r="A793" s="265">
        <v>800</v>
      </c>
      <c r="B793" s="271" t="s">
        <v>14555</v>
      </c>
      <c r="C793" s="267">
        <v>46211</v>
      </c>
      <c r="D793" s="268" t="s">
        <v>39</v>
      </c>
      <c r="E793" s="299" t="s">
        <v>14683</v>
      </c>
      <c r="F793" s="271"/>
      <c r="G793" s="266" t="s">
        <v>5508</v>
      </c>
      <c r="H793" s="280" t="s">
        <v>3200</v>
      </c>
      <c r="I793" s="271" t="s">
        <v>12622</v>
      </c>
      <c r="J793" s="271"/>
      <c r="K793" s="265"/>
      <c r="L793" s="265" t="s">
        <v>1175</v>
      </c>
      <c r="M793" s="271" t="s">
        <v>1176</v>
      </c>
      <c r="N793" s="275"/>
      <c r="O793" s="276"/>
    </row>
    <row r="794" spans="1:15" ht="61.2" x14ac:dyDescent="0.7">
      <c r="A794" s="265">
        <v>801</v>
      </c>
      <c r="B794" s="271" t="s">
        <v>14556</v>
      </c>
      <c r="C794" s="267">
        <v>46211</v>
      </c>
      <c r="D794" s="268" t="s">
        <v>39</v>
      </c>
      <c r="E794" s="299" t="s">
        <v>14684</v>
      </c>
      <c r="F794" s="271"/>
      <c r="G794" s="266" t="s">
        <v>5508</v>
      </c>
      <c r="H794" s="280" t="s">
        <v>5989</v>
      </c>
      <c r="I794" s="271" t="s">
        <v>9844</v>
      </c>
      <c r="J794" s="271"/>
      <c r="K794" s="265"/>
      <c r="L794" s="265" t="s">
        <v>10720</v>
      </c>
      <c r="M794" s="271" t="s">
        <v>1071</v>
      </c>
      <c r="N794" s="275"/>
      <c r="O794" s="276"/>
    </row>
    <row r="795" spans="1:15" ht="40.799999999999997" x14ac:dyDescent="0.7">
      <c r="A795" s="265">
        <v>802</v>
      </c>
      <c r="B795" s="271" t="s">
        <v>14557</v>
      </c>
      <c r="C795" s="267">
        <v>46212</v>
      </c>
      <c r="D795" s="268" t="s">
        <v>39</v>
      </c>
      <c r="E795" s="299" t="s">
        <v>14685</v>
      </c>
      <c r="F795" s="271"/>
      <c r="G795" s="266" t="s">
        <v>1079</v>
      </c>
      <c r="H795" s="280" t="s">
        <v>7756</v>
      </c>
      <c r="I795" s="282" t="s">
        <v>12613</v>
      </c>
      <c r="J795" s="271"/>
      <c r="K795" s="265"/>
      <c r="L795" s="265" t="s">
        <v>1168</v>
      </c>
      <c r="M795" s="271" t="s">
        <v>4425</v>
      </c>
      <c r="N795" s="275"/>
      <c r="O795" s="276"/>
    </row>
    <row r="796" spans="1:15" ht="61.2" x14ac:dyDescent="0.7">
      <c r="A796" s="265">
        <v>803</v>
      </c>
      <c r="B796" s="271" t="s">
        <v>14558</v>
      </c>
      <c r="C796" s="267">
        <v>46212</v>
      </c>
      <c r="D796" s="268" t="s">
        <v>39</v>
      </c>
      <c r="E796" s="299" t="s">
        <v>14686</v>
      </c>
      <c r="F796" s="271"/>
      <c r="G796" s="266" t="s">
        <v>5508</v>
      </c>
      <c r="H796" s="280" t="s">
        <v>5989</v>
      </c>
      <c r="I796" s="271" t="s">
        <v>9844</v>
      </c>
      <c r="J796" s="271"/>
      <c r="K796" s="265"/>
      <c r="L796" s="265" t="s">
        <v>10720</v>
      </c>
      <c r="M796" s="271" t="s">
        <v>1071</v>
      </c>
      <c r="N796" s="275"/>
      <c r="O796" s="276"/>
    </row>
    <row r="797" spans="1:15" ht="61.2" x14ac:dyDescent="0.7">
      <c r="A797" s="265">
        <v>804</v>
      </c>
      <c r="B797" s="271" t="s">
        <v>14559</v>
      </c>
      <c r="C797" s="267">
        <v>46212</v>
      </c>
      <c r="D797" s="268" t="s">
        <v>39</v>
      </c>
      <c r="E797" s="299" t="s">
        <v>14687</v>
      </c>
      <c r="F797" s="271"/>
      <c r="G797" s="266" t="s">
        <v>5508</v>
      </c>
      <c r="H797" s="280" t="s">
        <v>5989</v>
      </c>
      <c r="I797" s="271" t="s">
        <v>9844</v>
      </c>
      <c r="J797" s="271"/>
      <c r="K797" s="265"/>
      <c r="L797" s="265" t="s">
        <v>10720</v>
      </c>
      <c r="M797" s="271" t="s">
        <v>1071</v>
      </c>
      <c r="N797" s="275"/>
      <c r="O797" s="276"/>
    </row>
    <row r="798" spans="1:15" ht="40.799999999999997" x14ac:dyDescent="0.7">
      <c r="A798" s="265">
        <v>805</v>
      </c>
      <c r="B798" s="271" t="s">
        <v>14560</v>
      </c>
      <c r="C798" s="267">
        <v>46212</v>
      </c>
      <c r="D798" s="268" t="s">
        <v>39</v>
      </c>
      <c r="E798" s="299" t="s">
        <v>14688</v>
      </c>
      <c r="F798" s="271"/>
      <c r="G798" s="266" t="s">
        <v>5508</v>
      </c>
      <c r="H798" s="280" t="s">
        <v>3200</v>
      </c>
      <c r="I798" s="271" t="s">
        <v>12622</v>
      </c>
      <c r="J798" s="271"/>
      <c r="K798" s="265"/>
      <c r="L798" s="265" t="s">
        <v>10661</v>
      </c>
      <c r="M798" s="271" t="s">
        <v>10891</v>
      </c>
      <c r="N798" s="275"/>
      <c r="O798" s="276"/>
    </row>
    <row r="799" spans="1:15" ht="40.799999999999997" x14ac:dyDescent="0.7">
      <c r="A799" s="265">
        <v>806</v>
      </c>
      <c r="B799" s="271" t="s">
        <v>14561</v>
      </c>
      <c r="C799" s="267">
        <v>46212</v>
      </c>
      <c r="D799" s="268" t="s">
        <v>6928</v>
      </c>
      <c r="E799" s="299" t="s">
        <v>14689</v>
      </c>
      <c r="F799" s="271"/>
      <c r="G799" s="266" t="s">
        <v>5508</v>
      </c>
      <c r="H799" s="280" t="s">
        <v>3200</v>
      </c>
      <c r="I799" s="271" t="s">
        <v>12622</v>
      </c>
      <c r="J799" s="271"/>
      <c r="K799" s="265"/>
      <c r="L799" s="265" t="s">
        <v>10661</v>
      </c>
      <c r="M799" s="271" t="s">
        <v>10891</v>
      </c>
      <c r="N799" s="275"/>
      <c r="O799" s="276"/>
    </row>
    <row r="800" spans="1:15" x14ac:dyDescent="0.7">
      <c r="A800" s="265">
        <v>807</v>
      </c>
      <c r="B800" s="271" t="s">
        <v>14562</v>
      </c>
      <c r="C800" s="267">
        <v>46212</v>
      </c>
      <c r="D800" s="268" t="s">
        <v>39</v>
      </c>
      <c r="E800" s="299" t="s">
        <v>14690</v>
      </c>
      <c r="F800" s="271"/>
      <c r="G800" s="266" t="s">
        <v>5985</v>
      </c>
      <c r="H800" s="280" t="s">
        <v>5985</v>
      </c>
      <c r="I800" s="271" t="s">
        <v>12631</v>
      </c>
      <c r="J800" s="271"/>
      <c r="K800" s="265"/>
      <c r="L800" s="265" t="s">
        <v>1072</v>
      </c>
      <c r="M800" s="271" t="s">
        <v>14691</v>
      </c>
      <c r="N800" s="275"/>
      <c r="O800" s="276"/>
    </row>
    <row r="801" spans="1:15" ht="40.799999999999997" x14ac:dyDescent="0.7">
      <c r="A801" s="265">
        <v>808</v>
      </c>
      <c r="B801" s="271" t="s">
        <v>14563</v>
      </c>
      <c r="C801" s="267">
        <v>46213</v>
      </c>
      <c r="D801" s="268" t="s">
        <v>39</v>
      </c>
      <c r="E801" s="299" t="s">
        <v>14692</v>
      </c>
      <c r="F801" s="271"/>
      <c r="G801" s="266" t="s">
        <v>5508</v>
      </c>
      <c r="H801" s="280" t="s">
        <v>3191</v>
      </c>
      <c r="I801" s="271" t="s">
        <v>12624</v>
      </c>
      <c r="J801" s="271"/>
      <c r="K801" s="265"/>
      <c r="L801" s="265" t="s">
        <v>1167</v>
      </c>
      <c r="M801" s="271" t="s">
        <v>14693</v>
      </c>
      <c r="N801" s="275"/>
      <c r="O801" s="276"/>
    </row>
    <row r="802" spans="1:15" ht="40.799999999999997" x14ac:dyDescent="0.7">
      <c r="A802" s="265">
        <v>809</v>
      </c>
      <c r="B802" s="271" t="s">
        <v>14564</v>
      </c>
      <c r="C802" s="267">
        <v>46213</v>
      </c>
      <c r="D802" s="268" t="s">
        <v>39</v>
      </c>
      <c r="E802" s="299" t="s">
        <v>14694</v>
      </c>
      <c r="F802" s="271"/>
      <c r="G802" s="266" t="s">
        <v>5508</v>
      </c>
      <c r="H802" s="280" t="s">
        <v>5989</v>
      </c>
      <c r="I802" s="271" t="s">
        <v>12624</v>
      </c>
      <c r="J802" s="271"/>
      <c r="K802" s="265"/>
      <c r="L802" s="265" t="s">
        <v>1175</v>
      </c>
      <c r="M802" s="271" t="s">
        <v>7484</v>
      </c>
      <c r="N802" s="275"/>
      <c r="O802" s="276"/>
    </row>
    <row r="803" spans="1:15" ht="40.799999999999997" x14ac:dyDescent="0.7">
      <c r="A803" s="265">
        <v>810</v>
      </c>
      <c r="B803" s="271" t="s">
        <v>14565</v>
      </c>
      <c r="C803" s="267">
        <v>46213</v>
      </c>
      <c r="D803" s="268" t="s">
        <v>39</v>
      </c>
      <c r="E803" s="299" t="s">
        <v>14695</v>
      </c>
      <c r="F803" s="271"/>
      <c r="G803" s="266" t="s">
        <v>1079</v>
      </c>
      <c r="H803" s="280" t="s">
        <v>6606</v>
      </c>
      <c r="I803" s="271" t="s">
        <v>12618</v>
      </c>
      <c r="J803" s="271"/>
      <c r="K803" s="265"/>
      <c r="L803" s="265"/>
      <c r="M803" s="271" t="s">
        <v>1079</v>
      </c>
      <c r="N803" s="275"/>
      <c r="O803" s="276"/>
    </row>
    <row r="804" spans="1:15" ht="61.2" x14ac:dyDescent="0.7">
      <c r="A804" s="265">
        <v>811</v>
      </c>
      <c r="B804" s="271" t="s">
        <v>14566</v>
      </c>
      <c r="C804" s="267">
        <v>46213</v>
      </c>
      <c r="D804" s="268" t="s">
        <v>39</v>
      </c>
      <c r="E804" s="299" t="s">
        <v>14696</v>
      </c>
      <c r="F804" s="271"/>
      <c r="G804" s="266" t="s">
        <v>5508</v>
      </c>
      <c r="H804" s="280" t="s">
        <v>3191</v>
      </c>
      <c r="I804" s="271" t="s">
        <v>12624</v>
      </c>
      <c r="J804" s="271"/>
      <c r="K804" s="265"/>
      <c r="L804" s="265" t="s">
        <v>11545</v>
      </c>
      <c r="M804" s="271" t="s">
        <v>11722</v>
      </c>
      <c r="N804" s="275"/>
      <c r="O804" s="276"/>
    </row>
    <row r="805" spans="1:15" ht="61.2" x14ac:dyDescent="0.7">
      <c r="A805" s="265">
        <v>812</v>
      </c>
      <c r="B805" s="271" t="s">
        <v>14567</v>
      </c>
      <c r="C805" s="267">
        <v>46213</v>
      </c>
      <c r="D805" s="268" t="s">
        <v>39</v>
      </c>
      <c r="E805" s="299" t="s">
        <v>14697</v>
      </c>
      <c r="F805" s="271"/>
      <c r="G805" s="266" t="s">
        <v>5508</v>
      </c>
      <c r="H805" s="280" t="s">
        <v>5989</v>
      </c>
      <c r="I805" s="271" t="s">
        <v>9844</v>
      </c>
      <c r="J805" s="271"/>
      <c r="K805" s="265"/>
      <c r="L805" s="265" t="s">
        <v>10720</v>
      </c>
      <c r="M805" s="271" t="s">
        <v>1071</v>
      </c>
      <c r="N805" s="275"/>
      <c r="O805" s="276"/>
    </row>
    <row r="806" spans="1:15" ht="40.799999999999997" x14ac:dyDescent="0.7">
      <c r="A806" s="265">
        <v>813</v>
      </c>
      <c r="B806" s="271" t="s">
        <v>14568</v>
      </c>
      <c r="C806" s="267">
        <v>46216</v>
      </c>
      <c r="D806" s="268" t="s">
        <v>39</v>
      </c>
      <c r="E806" s="299" t="s">
        <v>14698</v>
      </c>
      <c r="F806" s="271"/>
      <c r="G806" s="266" t="s">
        <v>5508</v>
      </c>
      <c r="H806" s="280" t="s">
        <v>5990</v>
      </c>
      <c r="I806" s="271" t="s">
        <v>12624</v>
      </c>
      <c r="J806" s="271"/>
      <c r="K806" s="265"/>
      <c r="L806" s="265" t="s">
        <v>1175</v>
      </c>
      <c r="M806" s="271" t="s">
        <v>7484</v>
      </c>
      <c r="N806" s="275"/>
      <c r="O806" s="276"/>
    </row>
    <row r="807" spans="1:15" x14ac:dyDescent="0.7">
      <c r="A807" s="265">
        <v>814</v>
      </c>
      <c r="B807" s="271" t="s">
        <v>14569</v>
      </c>
      <c r="C807" s="267">
        <v>46216</v>
      </c>
      <c r="D807" s="268" t="s">
        <v>39</v>
      </c>
      <c r="E807" s="299" t="s">
        <v>14699</v>
      </c>
      <c r="F807" s="271"/>
      <c r="G807" s="266" t="s">
        <v>5508</v>
      </c>
      <c r="H807" s="280" t="s">
        <v>3191</v>
      </c>
      <c r="I807" s="271" t="s">
        <v>12624</v>
      </c>
      <c r="J807" s="271"/>
      <c r="K807" s="265"/>
      <c r="L807" s="271" t="s">
        <v>10515</v>
      </c>
      <c r="M807" s="271" t="s">
        <v>13738</v>
      </c>
      <c r="N807" s="275"/>
      <c r="O807" s="276"/>
    </row>
    <row r="808" spans="1:15" ht="40.799999999999997" x14ac:dyDescent="0.7">
      <c r="A808" s="265">
        <v>815</v>
      </c>
      <c r="B808" s="271" t="s">
        <v>14570</v>
      </c>
      <c r="C808" s="267">
        <v>46216</v>
      </c>
      <c r="D808" s="268" t="s">
        <v>39</v>
      </c>
      <c r="E808" s="299" t="s">
        <v>14700</v>
      </c>
      <c r="F808" s="271"/>
      <c r="G808" s="266" t="s">
        <v>5508</v>
      </c>
      <c r="H808" s="280" t="s">
        <v>7640</v>
      </c>
      <c r="I808" s="271" t="s">
        <v>12624</v>
      </c>
      <c r="J808" s="271"/>
      <c r="K808" s="265"/>
      <c r="L808" s="265" t="s">
        <v>10515</v>
      </c>
      <c r="M808" s="271" t="s">
        <v>14701</v>
      </c>
      <c r="N808" s="275"/>
      <c r="O808" s="276"/>
    </row>
    <row r="809" spans="1:15" ht="40.799999999999997" x14ac:dyDescent="0.7">
      <c r="A809" s="265">
        <v>816</v>
      </c>
      <c r="B809" s="271" t="s">
        <v>14571</v>
      </c>
      <c r="C809" s="267">
        <v>46216</v>
      </c>
      <c r="D809" s="268" t="s">
        <v>39</v>
      </c>
      <c r="E809" s="299" t="s">
        <v>14702</v>
      </c>
      <c r="F809" s="271"/>
      <c r="G809" s="266" t="s">
        <v>5508</v>
      </c>
      <c r="H809" s="280" t="s">
        <v>7640</v>
      </c>
      <c r="I809" s="271" t="s">
        <v>12624</v>
      </c>
      <c r="J809" s="271"/>
      <c r="K809" s="265"/>
      <c r="L809" s="265" t="s">
        <v>11545</v>
      </c>
      <c r="M809" s="271" t="s">
        <v>10506</v>
      </c>
      <c r="N809" s="275"/>
      <c r="O809" s="276"/>
    </row>
    <row r="810" spans="1:15" ht="40.799999999999997" x14ac:dyDescent="0.7">
      <c r="A810" s="265">
        <v>817</v>
      </c>
      <c r="B810" s="271" t="s">
        <v>14572</v>
      </c>
      <c r="C810" s="267">
        <v>46216</v>
      </c>
      <c r="D810" s="268" t="s">
        <v>14703</v>
      </c>
      <c r="E810" s="299" t="s">
        <v>14704</v>
      </c>
      <c r="F810" s="271"/>
      <c r="G810" s="266" t="s">
        <v>5985</v>
      </c>
      <c r="H810" s="280" t="s">
        <v>5985</v>
      </c>
      <c r="I810" s="271" t="s">
        <v>12631</v>
      </c>
      <c r="J810" s="271"/>
      <c r="K810" s="265"/>
      <c r="L810" s="265" t="s">
        <v>1072</v>
      </c>
      <c r="M810" s="271" t="s">
        <v>1191</v>
      </c>
      <c r="N810" s="275"/>
      <c r="O810" s="276"/>
    </row>
    <row r="811" spans="1:15" ht="40.799999999999997" x14ac:dyDescent="0.7">
      <c r="A811" s="265">
        <v>818</v>
      </c>
      <c r="B811" s="271" t="s">
        <v>14573</v>
      </c>
      <c r="C811" s="267">
        <v>46216</v>
      </c>
      <c r="D811" s="268" t="s">
        <v>39</v>
      </c>
      <c r="E811" s="299" t="s">
        <v>14705</v>
      </c>
      <c r="F811" s="271"/>
      <c r="G811" s="266" t="s">
        <v>5508</v>
      </c>
      <c r="H811" s="280" t="s">
        <v>5990</v>
      </c>
      <c r="I811" s="271" t="s">
        <v>12624</v>
      </c>
      <c r="J811" s="271"/>
      <c r="K811" s="265"/>
      <c r="L811" s="265" t="s">
        <v>1175</v>
      </c>
      <c r="M811" s="271" t="s">
        <v>7484</v>
      </c>
      <c r="N811" s="275"/>
      <c r="O811" s="276"/>
    </row>
    <row r="812" spans="1:15" ht="61.2" x14ac:dyDescent="0.7">
      <c r="A812" s="265">
        <v>819</v>
      </c>
      <c r="B812" s="271" t="s">
        <v>14574</v>
      </c>
      <c r="C812" s="267">
        <v>46216</v>
      </c>
      <c r="D812" s="268" t="s">
        <v>39</v>
      </c>
      <c r="E812" s="299" t="s">
        <v>14706</v>
      </c>
      <c r="F812" s="271"/>
      <c r="G812" s="266" t="s">
        <v>5508</v>
      </c>
      <c r="H812" s="280" t="s">
        <v>5989</v>
      </c>
      <c r="I812" s="271" t="s">
        <v>9844</v>
      </c>
      <c r="J812" s="271"/>
      <c r="K812" s="265"/>
      <c r="L812" s="265" t="s">
        <v>10720</v>
      </c>
      <c r="M812" s="271" t="s">
        <v>1071</v>
      </c>
      <c r="N812" s="275"/>
      <c r="O812" s="276"/>
    </row>
    <row r="813" spans="1:15" ht="61.2" x14ac:dyDescent="0.7">
      <c r="A813" s="265">
        <v>820</v>
      </c>
      <c r="B813" s="271" t="s">
        <v>14575</v>
      </c>
      <c r="C813" s="267">
        <v>46216</v>
      </c>
      <c r="D813" s="268" t="s">
        <v>14707</v>
      </c>
      <c r="E813" s="299" t="s">
        <v>14708</v>
      </c>
      <c r="F813" s="271"/>
      <c r="G813" s="266" t="s">
        <v>5985</v>
      </c>
      <c r="H813" s="280" t="s">
        <v>5985</v>
      </c>
      <c r="I813" s="271" t="s">
        <v>12631</v>
      </c>
      <c r="J813" s="271"/>
      <c r="K813" s="265"/>
      <c r="L813" s="265" t="s">
        <v>1072</v>
      </c>
      <c r="M813" s="271" t="s">
        <v>1191</v>
      </c>
      <c r="N813" s="275"/>
      <c r="O813" s="276"/>
    </row>
    <row r="814" spans="1:15" ht="40.799999999999997" x14ac:dyDescent="0.7">
      <c r="A814" s="265">
        <v>821</v>
      </c>
      <c r="B814" s="271" t="s">
        <v>14576</v>
      </c>
      <c r="C814" s="267">
        <v>46216</v>
      </c>
      <c r="D814" s="268" t="s">
        <v>39</v>
      </c>
      <c r="E814" s="299" t="s">
        <v>14709</v>
      </c>
      <c r="F814" s="271"/>
      <c r="G814" s="266" t="s">
        <v>1079</v>
      </c>
      <c r="H814" s="280" t="s">
        <v>7756</v>
      </c>
      <c r="I814" s="271" t="s">
        <v>12618</v>
      </c>
      <c r="J814" s="271"/>
      <c r="K814" s="265"/>
      <c r="L814" s="265"/>
      <c r="M814" s="271" t="s">
        <v>1079</v>
      </c>
      <c r="N814" s="275"/>
      <c r="O814" s="276"/>
    </row>
    <row r="815" spans="1:15" ht="40.799999999999997" x14ac:dyDescent="0.7">
      <c r="A815" s="265">
        <v>822</v>
      </c>
      <c r="B815" s="271" t="s">
        <v>14577</v>
      </c>
      <c r="C815" s="267">
        <v>46217</v>
      </c>
      <c r="D815" s="268" t="s">
        <v>39</v>
      </c>
      <c r="E815" s="299" t="s">
        <v>14710</v>
      </c>
      <c r="F815" s="271"/>
      <c r="G815" s="266" t="s">
        <v>5508</v>
      </c>
      <c r="H815" s="280" t="s">
        <v>5989</v>
      </c>
      <c r="I815" s="271" t="s">
        <v>9844</v>
      </c>
      <c r="J815" s="271"/>
      <c r="K815" s="265"/>
      <c r="L815" s="265" t="s">
        <v>10720</v>
      </c>
      <c r="M815" s="271" t="s">
        <v>1071</v>
      </c>
      <c r="N815" s="275"/>
      <c r="O815" s="276"/>
    </row>
    <row r="816" spans="1:15" ht="61.2" x14ac:dyDescent="0.7">
      <c r="A816" s="265">
        <v>823</v>
      </c>
      <c r="B816" s="271" t="s">
        <v>14578</v>
      </c>
      <c r="C816" s="267">
        <v>46217</v>
      </c>
      <c r="D816" s="268" t="s">
        <v>39</v>
      </c>
      <c r="E816" s="299" t="s">
        <v>14711</v>
      </c>
      <c r="F816" s="271"/>
      <c r="G816" s="266" t="s">
        <v>5508</v>
      </c>
      <c r="H816" s="280" t="s">
        <v>5989</v>
      </c>
      <c r="I816" s="271" t="s">
        <v>9844</v>
      </c>
      <c r="J816" s="271"/>
      <c r="K816" s="265"/>
      <c r="L816" s="265" t="s">
        <v>10720</v>
      </c>
      <c r="M816" s="271" t="s">
        <v>1071</v>
      </c>
      <c r="N816" s="275"/>
      <c r="O816" s="276"/>
    </row>
    <row r="817" spans="1:15" ht="61.2" x14ac:dyDescent="0.7">
      <c r="A817" s="265">
        <v>824</v>
      </c>
      <c r="B817" s="271" t="s">
        <v>14579</v>
      </c>
      <c r="C817" s="267">
        <v>46217</v>
      </c>
      <c r="D817" s="268" t="s">
        <v>39</v>
      </c>
      <c r="E817" s="299" t="s">
        <v>14712</v>
      </c>
      <c r="F817" s="271"/>
      <c r="G817" s="266" t="s">
        <v>5508</v>
      </c>
      <c r="H817" s="280" t="s">
        <v>5990</v>
      </c>
      <c r="I817" s="271" t="s">
        <v>12624</v>
      </c>
      <c r="J817" s="271"/>
      <c r="K817" s="265"/>
      <c r="L817" s="265" t="s">
        <v>11545</v>
      </c>
      <c r="M817" s="271" t="s">
        <v>14346</v>
      </c>
      <c r="N817" s="275"/>
      <c r="O817" s="276"/>
    </row>
    <row r="818" spans="1:15" ht="40.799999999999997" x14ac:dyDescent="0.7">
      <c r="A818" s="265">
        <v>825</v>
      </c>
      <c r="B818" s="271" t="s">
        <v>14580</v>
      </c>
      <c r="C818" s="267">
        <v>46217</v>
      </c>
      <c r="D818" s="268" t="s">
        <v>39</v>
      </c>
      <c r="E818" s="299" t="s">
        <v>13391</v>
      </c>
      <c r="F818" s="271"/>
      <c r="G818" s="266" t="s">
        <v>5508</v>
      </c>
      <c r="H818" s="280" t="s">
        <v>7640</v>
      </c>
      <c r="I818" s="271" t="s">
        <v>12623</v>
      </c>
      <c r="J818" s="271"/>
      <c r="K818" s="265"/>
      <c r="L818" s="265" t="s">
        <v>1175</v>
      </c>
      <c r="M818" s="271" t="s">
        <v>7484</v>
      </c>
      <c r="N818" s="275"/>
      <c r="O818" s="276"/>
    </row>
    <row r="819" spans="1:15" ht="40.799999999999997" x14ac:dyDescent="0.7">
      <c r="A819" s="265">
        <v>826</v>
      </c>
      <c r="B819" s="271" t="s">
        <v>14581</v>
      </c>
      <c r="C819" s="267">
        <v>46217</v>
      </c>
      <c r="D819" s="268" t="s">
        <v>39</v>
      </c>
      <c r="E819" s="299" t="s">
        <v>14713</v>
      </c>
      <c r="F819" s="271"/>
      <c r="G819" s="266" t="s">
        <v>5508</v>
      </c>
      <c r="H819" s="280" t="s">
        <v>7640</v>
      </c>
      <c r="I819" s="271" t="s">
        <v>12623</v>
      </c>
      <c r="J819" s="271"/>
      <c r="K819" s="265"/>
      <c r="L819" s="265" t="s">
        <v>1175</v>
      </c>
      <c r="M819" s="271" t="s">
        <v>7484</v>
      </c>
      <c r="N819" s="275"/>
      <c r="O819" s="276"/>
    </row>
    <row r="820" spans="1:15" ht="40.799999999999997" x14ac:dyDescent="0.7">
      <c r="A820" s="265">
        <v>827</v>
      </c>
      <c r="B820" s="271" t="s">
        <v>14582</v>
      </c>
      <c r="C820" s="267">
        <v>46217</v>
      </c>
      <c r="D820" s="268" t="s">
        <v>39</v>
      </c>
      <c r="E820" s="299" t="s">
        <v>14714</v>
      </c>
      <c r="F820" s="271"/>
      <c r="G820" s="266" t="s">
        <v>5508</v>
      </c>
      <c r="H820" s="280" t="s">
        <v>3191</v>
      </c>
      <c r="I820" s="271" t="s">
        <v>12623</v>
      </c>
      <c r="J820" s="271"/>
      <c r="K820" s="265"/>
      <c r="L820" s="265" t="s">
        <v>1175</v>
      </c>
      <c r="M820" s="271" t="s">
        <v>7484</v>
      </c>
      <c r="N820" s="275"/>
      <c r="O820" s="276"/>
    </row>
    <row r="821" spans="1:15" ht="61.2" x14ac:dyDescent="0.7">
      <c r="A821" s="265">
        <v>828</v>
      </c>
      <c r="B821" s="271" t="s">
        <v>14583</v>
      </c>
      <c r="C821" s="267">
        <v>46217</v>
      </c>
      <c r="D821" s="268" t="s">
        <v>39</v>
      </c>
      <c r="E821" s="299" t="s">
        <v>14715</v>
      </c>
      <c r="F821" s="271"/>
      <c r="G821" s="266" t="s">
        <v>5508</v>
      </c>
      <c r="H821" s="280" t="s">
        <v>5989</v>
      </c>
      <c r="I821" s="271" t="s">
        <v>9844</v>
      </c>
      <c r="J821" s="271"/>
      <c r="K821" s="265"/>
      <c r="L821" s="265" t="s">
        <v>10720</v>
      </c>
      <c r="M821" s="271" t="s">
        <v>1071</v>
      </c>
      <c r="N821" s="275"/>
      <c r="O821" s="276"/>
    </row>
  </sheetData>
  <autoFilter ref="A1:O821" xr:uid="{ECCF20EC-F492-4D30-A34D-2C5D308CCBE6}"/>
  <conditionalFormatting sqref="K1">
    <cfRule type="containsText" dxfId="861" priority="1" operator="containsText" text="closed">
      <formula>NOT(ISERROR(SEARCH("closed",K1)))</formula>
    </cfRule>
    <cfRule type="containsText" dxfId="860" priority="2" operator="containsText" text="open">
      <formula>NOT(ISERROR(SEARCH("open",K1)))</formula>
    </cfRule>
    <cfRule type="containsText" dxfId="859" priority="3" operator="containsText" text="Closed">
      <formula>NOT(ISERROR(SEARCH("Closed",K1)))</formula>
    </cfRule>
    <cfRule type="containsText" dxfId="858" priority="4" operator="containsText" text="Open">
      <formula>NOT(ISERROR(SEARCH("Open",K1)))</formula>
    </cfRule>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D06B40-F019-45F7-9309-C829CC5CE736}">
  <sheetPr>
    <tabColor theme="9" tint="0.39997558519241921"/>
  </sheetPr>
  <dimension ref="A1:EQ305"/>
  <sheetViews>
    <sheetView zoomScale="56" zoomScaleNormal="60" workbookViewId="0">
      <pane xSplit="6" ySplit="1" topLeftCell="I244" activePane="bottomRight" state="frozen"/>
      <selection pane="topRight" activeCell="G1" sqref="G1"/>
      <selection pane="bottomLeft" activeCell="A2" sqref="A2"/>
      <selection pane="bottomRight" activeCell="M235" sqref="L235:M235"/>
    </sheetView>
  </sheetViews>
  <sheetFormatPr defaultColWidth="8.88671875" defaultRowHeight="20.399999999999999" x14ac:dyDescent="0.7"/>
  <cols>
    <col min="1" max="1" width="6.21875" style="243" customWidth="1"/>
    <col min="2" max="2" width="35.88671875" style="179" customWidth="1"/>
    <col min="3" max="3" width="15.33203125" style="243" bestFit="1" customWidth="1"/>
    <col min="4" max="4" width="16.6640625" style="243" bestFit="1" customWidth="1"/>
    <col min="5" max="5" width="17.77734375" style="308" customWidth="1"/>
    <col min="6" max="6" width="64" style="244" customWidth="1"/>
    <col min="7" max="7" width="58.33203125" style="244" customWidth="1"/>
    <col min="8" max="8" width="22.33203125" style="152" customWidth="1"/>
    <col min="9" max="9" width="21.33203125" style="152" bestFit="1" customWidth="1"/>
    <col min="10" max="10" width="29.5546875" style="244" customWidth="1"/>
    <col min="11" max="11" width="13.6640625" style="152" customWidth="1"/>
    <col min="12" max="12" width="11" style="245" customWidth="1"/>
    <col min="13" max="13" width="17.109375" style="245" customWidth="1"/>
    <col min="14" max="14" width="16.44140625" style="152" customWidth="1"/>
    <col min="15" max="15" width="25.77734375" style="152" bestFit="1" customWidth="1"/>
    <col min="16" max="16" width="26.44140625" style="152" bestFit="1" customWidth="1"/>
    <col min="17" max="17" width="11.33203125" style="152" bestFit="1" customWidth="1"/>
    <col min="18" max="18" width="11.33203125" style="152" customWidth="1"/>
    <col min="19" max="19" width="19.33203125" style="152" bestFit="1" customWidth="1"/>
    <col min="20" max="20" width="14.109375" style="152" bestFit="1" customWidth="1"/>
    <col min="21" max="21" width="28.21875" style="152" bestFit="1" customWidth="1"/>
    <col min="22" max="22" width="8.88671875" style="241"/>
    <col min="23" max="23" width="13" style="241" bestFit="1" customWidth="1"/>
    <col min="24" max="147" width="8.88671875" style="241"/>
    <col min="148" max="16384" width="8.88671875" style="152"/>
  </cols>
  <sheetData>
    <row r="1" spans="1:23" s="241" customFormat="1" ht="40.799999999999997" x14ac:dyDescent="0.7">
      <c r="A1" s="284" t="s">
        <v>7</v>
      </c>
      <c r="B1" s="284" t="s">
        <v>5</v>
      </c>
      <c r="C1" s="284" t="s">
        <v>3</v>
      </c>
      <c r="D1" s="284" t="s">
        <v>1085</v>
      </c>
      <c r="E1" s="284" t="s">
        <v>0</v>
      </c>
      <c r="F1" s="284" t="s">
        <v>1</v>
      </c>
      <c r="G1" s="284" t="s">
        <v>1090</v>
      </c>
      <c r="H1" s="284" t="s">
        <v>5929</v>
      </c>
      <c r="I1" s="284" t="s">
        <v>5930</v>
      </c>
      <c r="J1" s="284" t="s">
        <v>2602</v>
      </c>
      <c r="K1" s="284" t="s">
        <v>6</v>
      </c>
      <c r="L1" s="284" t="s">
        <v>4</v>
      </c>
      <c r="M1" s="284" t="s">
        <v>5824</v>
      </c>
      <c r="N1" s="284" t="s">
        <v>4135</v>
      </c>
      <c r="O1" s="284" t="s">
        <v>1069</v>
      </c>
      <c r="P1" s="284" t="s">
        <v>1894</v>
      </c>
      <c r="Q1" s="284" t="s">
        <v>1895</v>
      </c>
      <c r="R1" s="284"/>
      <c r="S1" s="284" t="s">
        <v>5816</v>
      </c>
      <c r="T1" s="284" t="s">
        <v>5817</v>
      </c>
      <c r="U1" s="284" t="s">
        <v>2</v>
      </c>
      <c r="W1" s="242">
        <f ca="1">TODAY()</f>
        <v>46218</v>
      </c>
    </row>
    <row r="2" spans="1:23" s="241" customFormat="1" ht="81.599999999999994" x14ac:dyDescent="0.7">
      <c r="A2" s="285">
        <v>1</v>
      </c>
      <c r="B2" s="286" t="s">
        <v>12267</v>
      </c>
      <c r="C2" s="287">
        <v>46027</v>
      </c>
      <c r="D2" s="287">
        <v>46024</v>
      </c>
      <c r="E2" s="288" t="s">
        <v>10388</v>
      </c>
      <c r="F2" s="289" t="s">
        <v>12283</v>
      </c>
      <c r="G2" s="289" t="s">
        <v>11884</v>
      </c>
      <c r="H2" s="286" t="s">
        <v>5508</v>
      </c>
      <c r="I2" s="286" t="s">
        <v>7640</v>
      </c>
      <c r="J2" s="290" t="s">
        <v>12624</v>
      </c>
      <c r="K2" s="291"/>
      <c r="L2" s="288" t="s">
        <v>1308</v>
      </c>
      <c r="M2" s="292" t="s">
        <v>1308</v>
      </c>
      <c r="N2" s="285" t="s">
        <v>11545</v>
      </c>
      <c r="O2" s="289" t="s">
        <v>8067</v>
      </c>
      <c r="P2" s="289" t="str">
        <f ca="1">DATEDIF(C2,$W$1,"Y")&amp;" tahun, "&amp;DATEDIF(C2,$W$1,"YM")&amp;" bulan, "&amp;DATEDIF(C2,$W$1,"MD")&amp;" hari"</f>
        <v>0 tahun, 6 bulan, 10 hari</v>
      </c>
      <c r="Q2" s="285">
        <f ca="1">DATEDIF(C2,Summary!$A$1,"d")</f>
        <v>191</v>
      </c>
      <c r="R2" s="285"/>
      <c r="S2" s="293" t="str" cm="1">
        <f t="array" aca="1" ref="S2" ca="1">_xlfn.IFS(Q2&lt;=T2,T2,Q2&lt;=T2*2,T2*2,Q2&lt;=T2*3,T2*3,Q2&gt;T2*3,"&gt;"&amp;T2*3)</f>
        <v>Info</v>
      </c>
      <c r="T2" s="293" t="str" cm="1">
        <f t="array" ref="T2">_xlfn.IFS(M2="Level 1",7,M2="Level 2",14,M2="Level 3","30",M2="Info","Info",M2="Closed","Closed")</f>
        <v>Info</v>
      </c>
      <c r="U2" s="289"/>
    </row>
    <row r="3" spans="1:23" s="241" customFormat="1" ht="40.799999999999997" x14ac:dyDescent="0.7">
      <c r="A3" s="285">
        <v>2</v>
      </c>
      <c r="B3" s="286" t="s">
        <v>12268</v>
      </c>
      <c r="C3" s="287">
        <v>46028</v>
      </c>
      <c r="D3" s="287">
        <v>46009</v>
      </c>
      <c r="E3" s="288" t="s">
        <v>39</v>
      </c>
      <c r="F3" s="289" t="s">
        <v>12284</v>
      </c>
      <c r="G3" s="289" t="s">
        <v>12285</v>
      </c>
      <c r="H3" s="286" t="s">
        <v>5508</v>
      </c>
      <c r="I3" s="286" t="s">
        <v>5989</v>
      </c>
      <c r="J3" s="289" t="s">
        <v>12623</v>
      </c>
      <c r="K3" s="291"/>
      <c r="L3" s="294" t="s">
        <v>1305</v>
      </c>
      <c r="M3" s="294" t="s">
        <v>5814</v>
      </c>
      <c r="N3" s="285" t="s">
        <v>11545</v>
      </c>
      <c r="O3" s="289" t="s">
        <v>5604</v>
      </c>
      <c r="P3" s="289" t="str">
        <f t="shared" ref="P3:P17" ca="1" si="0">DATEDIF(C3,$W$1,"Y")&amp;" tahun, "&amp;DATEDIF(C3,$W$1,"YM")&amp;" bulan, "&amp;DATEDIF(C3,$W$1,"MD")&amp;" hari"</f>
        <v>0 tahun, 6 bulan, 9 hari</v>
      </c>
      <c r="Q3" s="285">
        <f ca="1">DATEDIF(C3,Summary!$A$1,"d")</f>
        <v>190</v>
      </c>
      <c r="R3" s="285" t="s">
        <v>12630</v>
      </c>
      <c r="S3" s="293" t="str" cm="1">
        <f t="array" aca="1" ref="S3" ca="1">_xlfn.IFS(Q3&lt;=T3,T3,Q3&lt;=T3*2,T3*2,Q3&lt;=T3*3,T3*3,Q3&gt;T3*3,"&gt;"&amp;T3*3)</f>
        <v>&gt;42</v>
      </c>
      <c r="T3" s="293" cm="1">
        <f t="array" ref="T3">_xlfn.IFS(M3="Level 1",7,M3="Level 2",14,M3="Level 3","30",M3="Info","Info",M3="Closed","Closed")</f>
        <v>14</v>
      </c>
      <c r="U3" s="289"/>
    </row>
    <row r="4" spans="1:23" ht="40.799999999999997" x14ac:dyDescent="0.7">
      <c r="A4" s="285">
        <v>3</v>
      </c>
      <c r="B4" s="295" t="s">
        <v>12269</v>
      </c>
      <c r="C4" s="296">
        <v>46028</v>
      </c>
      <c r="D4" s="296">
        <v>46008</v>
      </c>
      <c r="E4" s="288" t="s">
        <v>39</v>
      </c>
      <c r="F4" s="289" t="s">
        <v>12286</v>
      </c>
      <c r="G4" s="289" t="s">
        <v>12287</v>
      </c>
      <c r="H4" s="295" t="s">
        <v>5985</v>
      </c>
      <c r="I4" s="295" t="s">
        <v>5985</v>
      </c>
      <c r="J4" s="289" t="s">
        <v>12620</v>
      </c>
      <c r="K4" s="291"/>
      <c r="L4" s="297" t="s">
        <v>1184</v>
      </c>
      <c r="M4" s="297" t="s">
        <v>1184</v>
      </c>
      <c r="N4" s="293" t="s">
        <v>1080</v>
      </c>
      <c r="O4" s="291" t="s">
        <v>8269</v>
      </c>
      <c r="P4" s="289" t="str">
        <f t="shared" ca="1" si="0"/>
        <v>0 tahun, 6 bulan, 9 hari</v>
      </c>
      <c r="Q4" s="285">
        <f ca="1">DATEDIF(C4,Summary!$A$1,"d")</f>
        <v>190</v>
      </c>
      <c r="R4" s="285"/>
      <c r="S4" s="293" t="str" cm="1">
        <f t="array" aca="1" ref="S4" ca="1">_xlfn.IFS(Q4&lt;=T4,T4,Q4&lt;=T4*2,T4*2,Q4&lt;=T4*3,T4*3,Q4&gt;T4*3,"&gt;"&amp;T4*3)</f>
        <v>Closed</v>
      </c>
      <c r="T4" s="293" t="str" cm="1">
        <f t="array" ref="T4">_xlfn.IFS(M4="Level 1",7,M4="Level 2",14,M4="Level 3","30",M4="Info","Info",M4="Closed","Closed")</f>
        <v>Closed</v>
      </c>
      <c r="U4" s="289" t="s">
        <v>12313</v>
      </c>
    </row>
    <row r="5" spans="1:23" ht="61.2" x14ac:dyDescent="0.7">
      <c r="A5" s="285">
        <v>4</v>
      </c>
      <c r="B5" s="295" t="s">
        <v>12270</v>
      </c>
      <c r="C5" s="296">
        <v>46028</v>
      </c>
      <c r="D5" s="296">
        <v>46013</v>
      </c>
      <c r="E5" s="288" t="s">
        <v>39</v>
      </c>
      <c r="F5" s="289" t="s">
        <v>12288</v>
      </c>
      <c r="G5" s="289" t="s">
        <v>12289</v>
      </c>
      <c r="H5" s="295" t="s">
        <v>5508</v>
      </c>
      <c r="I5" s="295" t="s">
        <v>5989</v>
      </c>
      <c r="J5" s="286" t="s">
        <v>9844</v>
      </c>
      <c r="K5" s="291"/>
      <c r="L5" s="294" t="s">
        <v>1305</v>
      </c>
      <c r="M5" s="294" t="s">
        <v>5814</v>
      </c>
      <c r="N5" s="293" t="s">
        <v>11545</v>
      </c>
      <c r="O5" s="291" t="s">
        <v>5604</v>
      </c>
      <c r="P5" s="289" t="str">
        <f t="shared" ca="1" si="0"/>
        <v>0 tahun, 6 bulan, 9 hari</v>
      </c>
      <c r="Q5" s="285">
        <f ca="1">DATEDIF(C5,Summary!$A$1,"d")</f>
        <v>190</v>
      </c>
      <c r="R5" s="285" t="s">
        <v>12630</v>
      </c>
      <c r="S5" s="293" t="str" cm="1">
        <f t="array" aca="1" ref="S5" ca="1">_xlfn.IFS(Q5&lt;=T5,T5,Q5&lt;=T5*2,T5*2,Q5&lt;=T5*3,T5*3,Q5&gt;T5*3,"&gt;"&amp;T5*3)</f>
        <v>&gt;42</v>
      </c>
      <c r="T5" s="293" cm="1">
        <f t="array" ref="T5">_xlfn.IFS(M5="Level 1",7,M5="Level 2",14,M5="Level 3","30",M5="Info","Info",M5="Closed","Closed")</f>
        <v>14</v>
      </c>
      <c r="U5" s="289"/>
    </row>
    <row r="6" spans="1:23" ht="40.799999999999997" x14ac:dyDescent="0.7">
      <c r="A6" s="285">
        <v>5</v>
      </c>
      <c r="B6" s="295" t="s">
        <v>12271</v>
      </c>
      <c r="C6" s="296">
        <v>46028</v>
      </c>
      <c r="D6" s="296">
        <v>46013</v>
      </c>
      <c r="E6" s="288" t="s">
        <v>39</v>
      </c>
      <c r="F6" s="289" t="s">
        <v>12290</v>
      </c>
      <c r="G6" s="289" t="s">
        <v>12291</v>
      </c>
      <c r="H6" s="295" t="s">
        <v>5508</v>
      </c>
      <c r="I6" s="295" t="s">
        <v>5989</v>
      </c>
      <c r="J6" s="289" t="s">
        <v>12623</v>
      </c>
      <c r="K6" s="291"/>
      <c r="L6" s="294" t="s">
        <v>1305</v>
      </c>
      <c r="M6" s="294" t="s">
        <v>5814</v>
      </c>
      <c r="N6" s="293" t="s">
        <v>11545</v>
      </c>
      <c r="O6" s="291" t="s">
        <v>5604</v>
      </c>
      <c r="P6" s="289" t="str">
        <f t="shared" ca="1" si="0"/>
        <v>0 tahun, 6 bulan, 9 hari</v>
      </c>
      <c r="Q6" s="285">
        <f ca="1">DATEDIF(C6,Summary!$A$1,"d")</f>
        <v>190</v>
      </c>
      <c r="R6" s="285" t="s">
        <v>12630</v>
      </c>
      <c r="S6" s="293" t="str" cm="1">
        <f t="array" aca="1" ref="S6" ca="1">_xlfn.IFS(Q6&lt;=T6,T6,Q6&lt;=T6*2,T6*2,Q6&lt;=T6*3,T6*3,Q6&gt;T6*3,"&gt;"&amp;T6*3)</f>
        <v>&gt;42</v>
      </c>
      <c r="T6" s="293" cm="1">
        <f t="array" ref="T6">_xlfn.IFS(M6="Level 1",7,M6="Level 2",14,M6="Level 3","30",M6="Info","Info",M6="Closed","Closed")</f>
        <v>14</v>
      </c>
      <c r="U6" s="289"/>
    </row>
    <row r="7" spans="1:23" ht="40.799999999999997" x14ac:dyDescent="0.7">
      <c r="A7" s="285">
        <v>6</v>
      </c>
      <c r="B7" s="295" t="s">
        <v>12272</v>
      </c>
      <c r="C7" s="296">
        <v>46028</v>
      </c>
      <c r="D7" s="296">
        <v>45987</v>
      </c>
      <c r="E7" s="288" t="s">
        <v>39</v>
      </c>
      <c r="F7" s="289" t="s">
        <v>11940</v>
      </c>
      <c r="G7" s="289" t="s">
        <v>12292</v>
      </c>
      <c r="H7" s="295" t="s">
        <v>5508</v>
      </c>
      <c r="I7" s="295" t="s">
        <v>5989</v>
      </c>
      <c r="J7" s="289" t="s">
        <v>12623</v>
      </c>
      <c r="K7" s="291"/>
      <c r="L7" s="294" t="s">
        <v>1305</v>
      </c>
      <c r="M7" s="294" t="s">
        <v>5814</v>
      </c>
      <c r="N7" s="293" t="s">
        <v>11545</v>
      </c>
      <c r="O7" s="291" t="s">
        <v>5604</v>
      </c>
      <c r="P7" s="289" t="str">
        <f t="shared" ca="1" si="0"/>
        <v>0 tahun, 6 bulan, 9 hari</v>
      </c>
      <c r="Q7" s="285">
        <f ca="1">DATEDIF(C7,Summary!$A$1,"d")</f>
        <v>190</v>
      </c>
      <c r="R7" s="285" t="s">
        <v>12630</v>
      </c>
      <c r="S7" s="293" t="str" cm="1">
        <f t="array" aca="1" ref="S7" ca="1">_xlfn.IFS(Q7&lt;=T7,T7,Q7&lt;=T7*2,T7*2,Q7&lt;=T7*3,T7*3,Q7&gt;T7*3,"&gt;"&amp;T7*3)</f>
        <v>&gt;42</v>
      </c>
      <c r="T7" s="293" cm="1">
        <f t="array" ref="T7">_xlfn.IFS(M7="Level 1",7,M7="Level 2",14,M7="Level 3","30",M7="Info","Info",M7="Closed","Closed")</f>
        <v>14</v>
      </c>
      <c r="U7" s="289"/>
    </row>
    <row r="8" spans="1:23" ht="40.799999999999997" x14ac:dyDescent="0.7">
      <c r="A8" s="285">
        <v>7</v>
      </c>
      <c r="B8" s="295" t="s">
        <v>12273</v>
      </c>
      <c r="C8" s="296">
        <v>46028</v>
      </c>
      <c r="D8" s="296"/>
      <c r="E8" s="288" t="s">
        <v>39</v>
      </c>
      <c r="F8" s="289" t="s">
        <v>12293</v>
      </c>
      <c r="G8" s="289"/>
      <c r="H8" s="295" t="s">
        <v>5508</v>
      </c>
      <c r="I8" s="295" t="s">
        <v>5989</v>
      </c>
      <c r="J8" s="289" t="s">
        <v>12623</v>
      </c>
      <c r="K8" s="291"/>
      <c r="L8" s="294" t="s">
        <v>1305</v>
      </c>
      <c r="M8" s="294" t="s">
        <v>5814</v>
      </c>
      <c r="N8" s="293" t="s">
        <v>11545</v>
      </c>
      <c r="O8" s="291" t="s">
        <v>5604</v>
      </c>
      <c r="P8" s="289" t="str">
        <f t="shared" ca="1" si="0"/>
        <v>0 tahun, 6 bulan, 9 hari</v>
      </c>
      <c r="Q8" s="285">
        <f ca="1">DATEDIF(C8,Summary!$A$1,"d")</f>
        <v>190</v>
      </c>
      <c r="R8" s="285" t="s">
        <v>12630</v>
      </c>
      <c r="S8" s="293" t="str" cm="1">
        <f t="array" aca="1" ref="S8" ca="1">_xlfn.IFS(Q8&lt;=T8,T8,Q8&lt;=T8*2,T8*2,Q8&lt;=T8*3,T8*3,Q8&gt;T8*3,"&gt;"&amp;T8*3)</f>
        <v>&gt;42</v>
      </c>
      <c r="T8" s="293" cm="1">
        <f t="array" ref="T8">_xlfn.IFS(M8="Level 1",7,M8="Level 2",14,M8="Level 3","30",M8="Info","Info",M8="Closed","Closed")</f>
        <v>14</v>
      </c>
      <c r="U8" s="289"/>
    </row>
    <row r="9" spans="1:23" ht="61.2" x14ac:dyDescent="0.7">
      <c r="A9" s="285">
        <v>8</v>
      </c>
      <c r="B9" s="295" t="s">
        <v>12274</v>
      </c>
      <c r="C9" s="296">
        <v>46028</v>
      </c>
      <c r="D9" s="296">
        <v>46022</v>
      </c>
      <c r="E9" s="288" t="s">
        <v>39</v>
      </c>
      <c r="F9" s="289" t="s">
        <v>12294</v>
      </c>
      <c r="G9" s="289" t="s">
        <v>12295</v>
      </c>
      <c r="H9" s="295" t="s">
        <v>5508</v>
      </c>
      <c r="I9" s="295" t="s">
        <v>5989</v>
      </c>
      <c r="J9" s="286" t="s">
        <v>12624</v>
      </c>
      <c r="K9" s="291"/>
      <c r="L9" s="292" t="s">
        <v>1308</v>
      </c>
      <c r="M9" s="292" t="s">
        <v>1308</v>
      </c>
      <c r="N9" s="293" t="s">
        <v>11545</v>
      </c>
      <c r="O9" s="291" t="s">
        <v>5604</v>
      </c>
      <c r="P9" s="289" t="str">
        <f t="shared" ca="1" si="0"/>
        <v>0 tahun, 6 bulan, 9 hari</v>
      </c>
      <c r="Q9" s="285">
        <f ca="1">DATEDIF(C9,Summary!$A$1,"d")</f>
        <v>190</v>
      </c>
      <c r="R9" s="285"/>
      <c r="S9" s="293" t="str" cm="1">
        <f t="array" aca="1" ref="S9" ca="1">_xlfn.IFS(Q9&lt;=T9,T9,Q9&lt;=T9*2,T9*2,Q9&lt;=T9*3,T9*3,Q9&gt;T9*3,"&gt;"&amp;T9*3)</f>
        <v>Info</v>
      </c>
      <c r="T9" s="293" t="str" cm="1">
        <f t="array" ref="T9">_xlfn.IFS(M9="Level 1",7,M9="Level 2",14,M9="Level 3","30",M9="Info","Info",M9="Closed","Closed")</f>
        <v>Info</v>
      </c>
      <c r="U9" s="289"/>
    </row>
    <row r="10" spans="1:23" ht="40.799999999999997" x14ac:dyDescent="0.7">
      <c r="A10" s="285">
        <v>9</v>
      </c>
      <c r="B10" s="295" t="s">
        <v>12275</v>
      </c>
      <c r="C10" s="296">
        <v>46028</v>
      </c>
      <c r="D10" s="296">
        <v>46007</v>
      </c>
      <c r="E10" s="288" t="s">
        <v>39</v>
      </c>
      <c r="F10" s="289" t="s">
        <v>12296</v>
      </c>
      <c r="G10" s="289" t="s">
        <v>12297</v>
      </c>
      <c r="H10" s="295" t="s">
        <v>5508</v>
      </c>
      <c r="I10" s="295" t="s">
        <v>5508</v>
      </c>
      <c r="J10" s="286" t="s">
        <v>12611</v>
      </c>
      <c r="K10" s="291"/>
      <c r="L10" s="297" t="s">
        <v>1184</v>
      </c>
      <c r="M10" s="297" t="s">
        <v>1184</v>
      </c>
      <c r="N10" s="293" t="s">
        <v>1072</v>
      </c>
      <c r="O10" s="291" t="s">
        <v>1191</v>
      </c>
      <c r="P10" s="289" t="str">
        <f t="shared" ca="1" si="0"/>
        <v>0 tahun, 6 bulan, 9 hari</v>
      </c>
      <c r="Q10" s="285">
        <f ca="1">DATEDIF(C10,Summary!$A$1,"d")</f>
        <v>190</v>
      </c>
      <c r="R10" s="285"/>
      <c r="S10" s="293" t="str" cm="1">
        <f t="array" aca="1" ref="S10" ca="1">_xlfn.IFS(Q10&lt;=T10,T10,Q10&lt;=T10*2,T10*2,Q10&lt;=T10*3,T10*3,Q10&gt;T10*3,"&gt;"&amp;T10*3)</f>
        <v>Closed</v>
      </c>
      <c r="T10" s="293" t="str" cm="1">
        <f t="array" ref="T10">_xlfn.IFS(M10="Level 1",7,M10="Level 2",14,M10="Level 3","30",M10="Info","Info",M10="Closed","Closed")</f>
        <v>Closed</v>
      </c>
      <c r="U10" s="289" t="s">
        <v>12315</v>
      </c>
    </row>
    <row r="11" spans="1:23" ht="81.599999999999994" x14ac:dyDescent="0.7">
      <c r="A11" s="285">
        <v>10</v>
      </c>
      <c r="B11" s="295" t="s">
        <v>12276</v>
      </c>
      <c r="C11" s="296">
        <v>46028</v>
      </c>
      <c r="D11" s="296">
        <v>46022</v>
      </c>
      <c r="E11" s="288" t="s">
        <v>39</v>
      </c>
      <c r="F11" s="289" t="s">
        <v>12298</v>
      </c>
      <c r="G11" s="289" t="s">
        <v>12299</v>
      </c>
      <c r="H11" s="295" t="s">
        <v>5508</v>
      </c>
      <c r="I11" s="295" t="s">
        <v>5508</v>
      </c>
      <c r="J11" s="286" t="s">
        <v>12611</v>
      </c>
      <c r="K11" s="291"/>
      <c r="L11" s="292" t="s">
        <v>1308</v>
      </c>
      <c r="M11" s="292" t="s">
        <v>1308</v>
      </c>
      <c r="N11" s="293" t="s">
        <v>1080</v>
      </c>
      <c r="O11" s="291" t="s">
        <v>8269</v>
      </c>
      <c r="P11" s="289" t="str">
        <f t="shared" ca="1" si="0"/>
        <v>0 tahun, 6 bulan, 9 hari</v>
      </c>
      <c r="Q11" s="285">
        <f ca="1">DATEDIF(C11,Summary!$A$1,"d")</f>
        <v>190</v>
      </c>
      <c r="R11" s="285"/>
      <c r="S11" s="293" t="str" cm="1">
        <f t="array" aca="1" ref="S11" ca="1">_xlfn.IFS(Q11&lt;=T11,T11,Q11&lt;=T11*2,T11*2,Q11&lt;=T11*3,T11*3,Q11&gt;T11*3,"&gt;"&amp;T11*3)</f>
        <v>Info</v>
      </c>
      <c r="T11" s="293" t="str" cm="1">
        <f t="array" ref="T11">_xlfn.IFS(M11="Level 1",7,M11="Level 2",14,M11="Level 3","30",M11="Info","Info",M11="Closed","Closed")</f>
        <v>Info</v>
      </c>
      <c r="U11" s="289"/>
    </row>
    <row r="12" spans="1:23" ht="40.799999999999997" x14ac:dyDescent="0.7">
      <c r="A12" s="285">
        <v>11</v>
      </c>
      <c r="B12" s="295" t="s">
        <v>12277</v>
      </c>
      <c r="C12" s="296">
        <v>46028</v>
      </c>
      <c r="D12" s="296">
        <v>46007</v>
      </c>
      <c r="E12" s="288" t="s">
        <v>39</v>
      </c>
      <c r="F12" s="289" t="s">
        <v>12300</v>
      </c>
      <c r="G12" s="289" t="s">
        <v>12301</v>
      </c>
      <c r="H12" s="295" t="s">
        <v>5508</v>
      </c>
      <c r="I12" s="295" t="s">
        <v>5989</v>
      </c>
      <c r="J12" s="286" t="s">
        <v>9844</v>
      </c>
      <c r="K12" s="291"/>
      <c r="L12" s="292" t="s">
        <v>1308</v>
      </c>
      <c r="M12" s="292" t="s">
        <v>1308</v>
      </c>
      <c r="N12" s="293" t="s">
        <v>10720</v>
      </c>
      <c r="O12" s="291" t="s">
        <v>9788</v>
      </c>
      <c r="P12" s="289" t="str">
        <f t="shared" ca="1" si="0"/>
        <v>0 tahun, 6 bulan, 9 hari</v>
      </c>
      <c r="Q12" s="285">
        <f ca="1">DATEDIF(C12,Summary!$A$1,"d")</f>
        <v>190</v>
      </c>
      <c r="R12" s="285"/>
      <c r="S12" s="293" t="str" cm="1">
        <f t="array" aca="1" ref="S12" ca="1">_xlfn.IFS(Q12&lt;=T12,T12,Q12&lt;=T12*2,T12*2,Q12&lt;=T12*3,T12*3,Q12&gt;T12*3,"&gt;"&amp;T12*3)</f>
        <v>Info</v>
      </c>
      <c r="T12" s="293" t="str" cm="1">
        <f t="array" ref="T12">_xlfn.IFS(M12="Level 1",7,M12="Level 2",14,M12="Level 3","30",M12="Info","Info",M12="Closed","Closed")</f>
        <v>Info</v>
      </c>
      <c r="U12" s="289"/>
    </row>
    <row r="13" spans="1:23" ht="40.799999999999997" x14ac:dyDescent="0.7">
      <c r="A13" s="285">
        <v>12</v>
      </c>
      <c r="B13" s="295" t="s">
        <v>12278</v>
      </c>
      <c r="C13" s="296">
        <v>46029</v>
      </c>
      <c r="D13" s="296">
        <v>46028</v>
      </c>
      <c r="E13" s="288" t="s">
        <v>794</v>
      </c>
      <c r="F13" s="289" t="s">
        <v>12302</v>
      </c>
      <c r="G13" s="289" t="s">
        <v>12303</v>
      </c>
      <c r="H13" s="295" t="s">
        <v>5508</v>
      </c>
      <c r="I13" s="295" t="s">
        <v>5989</v>
      </c>
      <c r="J13" s="286" t="s">
        <v>9844</v>
      </c>
      <c r="K13" s="291"/>
      <c r="L13" s="294" t="s">
        <v>1305</v>
      </c>
      <c r="M13" s="294" t="s">
        <v>5815</v>
      </c>
      <c r="N13" s="293" t="s">
        <v>10720</v>
      </c>
      <c r="O13" s="291" t="s">
        <v>9788</v>
      </c>
      <c r="P13" s="289" t="str">
        <f t="shared" ca="1" si="0"/>
        <v>0 tahun, 6 bulan, 8 hari</v>
      </c>
      <c r="Q13" s="285">
        <f ca="1">DATEDIF(C13,Summary!$A$1,"d")</f>
        <v>189</v>
      </c>
      <c r="R13" s="285" t="s">
        <v>12630</v>
      </c>
      <c r="S13" s="293" t="str" cm="1">
        <f t="array" aca="1" ref="S13" ca="1">_xlfn.IFS(Q13&lt;=T13,T13,Q13&lt;=T13*2,T13*2,Q13&lt;=T13*3,T13*3,Q13&gt;T13*3,"&gt;"&amp;T13*3)</f>
        <v>&gt;21</v>
      </c>
      <c r="T13" s="293" cm="1">
        <f t="array" ref="T13">_xlfn.IFS(M13="Level 1",7,M13="Level 2",14,M13="Level 3","30",M13="Info","Info",M13="Closed","Closed")</f>
        <v>7</v>
      </c>
      <c r="U13" s="289"/>
    </row>
    <row r="14" spans="1:23" ht="61.2" x14ac:dyDescent="0.7">
      <c r="A14" s="285">
        <v>13</v>
      </c>
      <c r="B14" s="295" t="s">
        <v>12279</v>
      </c>
      <c r="C14" s="296">
        <v>46031</v>
      </c>
      <c r="D14" s="296">
        <v>46022</v>
      </c>
      <c r="E14" s="288" t="s">
        <v>39</v>
      </c>
      <c r="F14" s="289" t="s">
        <v>12304</v>
      </c>
      <c r="G14" s="289" t="s">
        <v>12305</v>
      </c>
      <c r="H14" s="295" t="s">
        <v>5508</v>
      </c>
      <c r="I14" s="295" t="s">
        <v>3200</v>
      </c>
      <c r="J14" s="289" t="s">
        <v>12623</v>
      </c>
      <c r="K14" s="291"/>
      <c r="L14" s="297" t="s">
        <v>1184</v>
      </c>
      <c r="M14" s="297" t="s">
        <v>1184</v>
      </c>
      <c r="N14" s="293" t="s">
        <v>10661</v>
      </c>
      <c r="O14" s="291" t="s">
        <v>10891</v>
      </c>
      <c r="P14" s="289" t="str">
        <f t="shared" ca="1" si="0"/>
        <v>0 tahun, 6 bulan, 6 hari</v>
      </c>
      <c r="Q14" s="285">
        <f ca="1">DATEDIF(C14,Summary!$A$1,"d")</f>
        <v>187</v>
      </c>
      <c r="R14" s="285"/>
      <c r="S14" s="293" t="str" cm="1">
        <f t="array" aca="1" ref="S14" ca="1">_xlfn.IFS(Q14&lt;=T14,T14,Q14&lt;=T14*2,T14*2,Q14&lt;=T14*3,T14*3,Q14&gt;T14*3,"&gt;"&amp;T14*3)</f>
        <v>Closed</v>
      </c>
      <c r="T14" s="293" t="str" cm="1">
        <f t="array" ref="T14">_xlfn.IFS(M14="Level 1",7,M14="Level 2",14,M14="Level 3","30",M14="Info","Info",M14="Closed","Closed")</f>
        <v>Closed</v>
      </c>
      <c r="U14" s="289" t="s">
        <v>12394</v>
      </c>
    </row>
    <row r="15" spans="1:23" ht="81.599999999999994" x14ac:dyDescent="0.7">
      <c r="A15" s="285">
        <v>14</v>
      </c>
      <c r="B15" s="295" t="s">
        <v>12280</v>
      </c>
      <c r="C15" s="296">
        <v>46031</v>
      </c>
      <c r="D15" s="296">
        <v>46008</v>
      </c>
      <c r="E15" s="288" t="s">
        <v>39</v>
      </c>
      <c r="F15" s="289" t="s">
        <v>11026</v>
      </c>
      <c r="G15" s="289" t="s">
        <v>12306</v>
      </c>
      <c r="H15" s="295" t="s">
        <v>5508</v>
      </c>
      <c r="I15" s="295" t="s">
        <v>5989</v>
      </c>
      <c r="J15" s="290" t="s">
        <v>12624</v>
      </c>
      <c r="K15" s="291"/>
      <c r="L15" s="292" t="s">
        <v>1308</v>
      </c>
      <c r="M15" s="292" t="s">
        <v>1308</v>
      </c>
      <c r="N15" s="285" t="s">
        <v>12307</v>
      </c>
      <c r="O15" s="291" t="s">
        <v>12308</v>
      </c>
      <c r="P15" s="289" t="str">
        <f t="shared" ca="1" si="0"/>
        <v>0 tahun, 6 bulan, 6 hari</v>
      </c>
      <c r="Q15" s="285">
        <f ca="1">DATEDIF(C15,Summary!$A$1,"d")</f>
        <v>187</v>
      </c>
      <c r="R15" s="285"/>
      <c r="S15" s="293" t="str" cm="1">
        <f t="array" aca="1" ref="S15" ca="1">_xlfn.IFS(Q15&lt;=T15,T15,Q15&lt;=T15*2,T15*2,Q15&lt;=T15*3,T15*3,Q15&gt;T15*3,"&gt;"&amp;T15*3)</f>
        <v>Info</v>
      </c>
      <c r="T15" s="293" t="str" cm="1">
        <f t="array" ref="T15">_xlfn.IFS(M15="Level 1",7,M15="Level 2",14,M15="Level 3","30",M15="Info","Info",M15="Closed","Closed")</f>
        <v>Info</v>
      </c>
      <c r="U15" s="289"/>
    </row>
    <row r="16" spans="1:23" ht="40.799999999999997" x14ac:dyDescent="0.7">
      <c r="A16" s="285">
        <v>15</v>
      </c>
      <c r="B16" s="295" t="s">
        <v>12281</v>
      </c>
      <c r="C16" s="296">
        <v>46031</v>
      </c>
      <c r="D16" s="296">
        <v>46007</v>
      </c>
      <c r="E16" s="288" t="s">
        <v>39</v>
      </c>
      <c r="F16" s="289" t="s">
        <v>12309</v>
      </c>
      <c r="G16" s="289" t="s">
        <v>12310</v>
      </c>
      <c r="H16" s="295" t="s">
        <v>1079</v>
      </c>
      <c r="I16" s="295" t="s">
        <v>7397</v>
      </c>
      <c r="J16" s="289" t="s">
        <v>12619</v>
      </c>
      <c r="K16" s="291"/>
      <c r="L16" s="297" t="s">
        <v>1184</v>
      </c>
      <c r="M16" s="297" t="s">
        <v>1184</v>
      </c>
      <c r="N16" s="293" t="s">
        <v>1080</v>
      </c>
      <c r="O16" s="291" t="s">
        <v>8269</v>
      </c>
      <c r="P16" s="289" t="str">
        <f t="shared" ca="1" si="0"/>
        <v>0 tahun, 6 bulan, 6 hari</v>
      </c>
      <c r="Q16" s="285">
        <f ca="1">DATEDIF(C16,Summary!$A$1,"d")</f>
        <v>187</v>
      </c>
      <c r="R16" s="285"/>
      <c r="S16" s="293" t="str" cm="1">
        <f t="array" aca="1" ref="S16" ca="1">_xlfn.IFS(Q16&lt;=T16,T16,Q16&lt;=T16*2,T16*2,Q16&lt;=T16*3,T16*3,Q16&gt;T16*3,"&gt;"&amp;T16*3)</f>
        <v>Closed</v>
      </c>
      <c r="T16" s="293" t="str" cm="1">
        <f t="array" ref="T16">_xlfn.IFS(M16="Level 1",7,M16="Level 2",14,M16="Level 3","30",M16="Info","Info",M16="Closed","Closed")</f>
        <v>Closed</v>
      </c>
      <c r="U16" s="289" t="s">
        <v>12314</v>
      </c>
    </row>
    <row r="17" spans="1:21" ht="40.799999999999997" x14ac:dyDescent="0.7">
      <c r="A17" s="285">
        <v>16</v>
      </c>
      <c r="B17" s="295" t="s">
        <v>12282</v>
      </c>
      <c r="C17" s="296">
        <v>46035</v>
      </c>
      <c r="D17" s="296">
        <v>46024</v>
      </c>
      <c r="E17" s="288" t="s">
        <v>39</v>
      </c>
      <c r="F17" s="289" t="s">
        <v>12311</v>
      </c>
      <c r="G17" s="289" t="s">
        <v>12312</v>
      </c>
      <c r="H17" s="295" t="s">
        <v>5508</v>
      </c>
      <c r="I17" s="295" t="s">
        <v>5989</v>
      </c>
      <c r="J17" s="289" t="s">
        <v>12623</v>
      </c>
      <c r="K17" s="291"/>
      <c r="L17" s="294" t="s">
        <v>1305</v>
      </c>
      <c r="M17" s="294" t="s">
        <v>5814</v>
      </c>
      <c r="N17" s="293" t="s">
        <v>11545</v>
      </c>
      <c r="O17" s="291" t="s">
        <v>5604</v>
      </c>
      <c r="P17" s="289" t="str">
        <f t="shared" ca="1" si="0"/>
        <v>0 tahun, 6 bulan, 2 hari</v>
      </c>
      <c r="Q17" s="285">
        <f ca="1">DATEDIF(C17,Summary!$A$1,"d")</f>
        <v>183</v>
      </c>
      <c r="R17" s="285" t="s">
        <v>12630</v>
      </c>
      <c r="S17" s="293" t="str" cm="1">
        <f t="array" aca="1" ref="S17" ca="1">_xlfn.IFS(Q17&lt;=T17,T17,Q17&lt;=T17*2,T17*2,Q17&lt;=T17*3,T17*3,Q17&gt;T17*3,"&gt;"&amp;T17*3)</f>
        <v>&gt;42</v>
      </c>
      <c r="T17" s="293" cm="1">
        <f t="array" ref="T17">_xlfn.IFS(M17="Level 1",7,M17="Level 2",14,M17="Level 3","30",M17="Info","Info",M17="Closed","Closed")</f>
        <v>14</v>
      </c>
      <c r="U17" s="289"/>
    </row>
    <row r="18" spans="1:21" ht="40.799999999999997" x14ac:dyDescent="0.7">
      <c r="A18" s="285">
        <v>17</v>
      </c>
      <c r="B18" s="295" t="s">
        <v>12327</v>
      </c>
      <c r="C18" s="296">
        <v>46041</v>
      </c>
      <c r="D18" s="296">
        <v>46037</v>
      </c>
      <c r="E18" s="288" t="s">
        <v>10388</v>
      </c>
      <c r="F18" s="289" t="s">
        <v>12244</v>
      </c>
      <c r="G18" s="289" t="s">
        <v>12140</v>
      </c>
      <c r="H18" s="295" t="s">
        <v>5508</v>
      </c>
      <c r="I18" s="295" t="s">
        <v>5990</v>
      </c>
      <c r="J18" s="290" t="s">
        <v>12624</v>
      </c>
      <c r="K18" s="291"/>
      <c r="L18" s="295" t="s">
        <v>1308</v>
      </c>
      <c r="M18" s="292" t="s">
        <v>1308</v>
      </c>
      <c r="N18" s="293" t="s">
        <v>11545</v>
      </c>
      <c r="O18" s="291" t="s">
        <v>5481</v>
      </c>
      <c r="P18" s="289" t="str">
        <f t="shared" ref="P18:P24" ca="1" si="1">DATEDIF(C18,$W$1,"Y")&amp;" tahun, "&amp;DATEDIF(C18,$W$1,"YM")&amp;" bulan, "&amp;DATEDIF(C18,$W$1,"MD")&amp;" hari"</f>
        <v>0 tahun, 5 bulan, 26 hari</v>
      </c>
      <c r="Q18" s="285">
        <f ca="1">DATEDIF(C18,Summary!$A$1,"d")</f>
        <v>177</v>
      </c>
      <c r="R18" s="285"/>
      <c r="S18" s="293" t="str" cm="1">
        <f t="array" aca="1" ref="S18" ca="1">_xlfn.IFS(Q18&lt;=T18,T18,Q18&lt;=T18*2,T18*2,Q18&lt;=T18*3,T18*3,Q18&gt;T18*3,"&gt;"&amp;T18*3)</f>
        <v>Info</v>
      </c>
      <c r="T18" s="293" t="str" cm="1">
        <f t="array" ref="T18">_xlfn.IFS(M18="Level 1",7,M18="Level 2",14,M18="Level 3","30",M18="Info","Info",M18="Closed","Closed")</f>
        <v>Info</v>
      </c>
      <c r="U18" s="289"/>
    </row>
    <row r="19" spans="1:21" ht="40.799999999999997" x14ac:dyDescent="0.7">
      <c r="A19" s="285">
        <v>18</v>
      </c>
      <c r="B19" s="295" t="s">
        <v>12328</v>
      </c>
      <c r="C19" s="296">
        <v>46049</v>
      </c>
      <c r="D19" s="296">
        <v>46044</v>
      </c>
      <c r="E19" s="288" t="s">
        <v>10015</v>
      </c>
      <c r="F19" s="289" t="s">
        <v>12334</v>
      </c>
      <c r="G19" s="289" t="s">
        <v>12335</v>
      </c>
      <c r="H19" s="295" t="s">
        <v>5508</v>
      </c>
      <c r="I19" s="295" t="s">
        <v>5508</v>
      </c>
      <c r="J19" s="289" t="s">
        <v>12623</v>
      </c>
      <c r="K19" s="291"/>
      <c r="L19" s="295" t="s">
        <v>1308</v>
      </c>
      <c r="M19" s="292" t="s">
        <v>1308</v>
      </c>
      <c r="N19" s="293" t="s">
        <v>10300</v>
      </c>
      <c r="O19" s="291" t="s">
        <v>1071</v>
      </c>
      <c r="P19" s="289" t="str">
        <f t="shared" ca="1" si="1"/>
        <v>0 tahun, 5 bulan, 18 hari</v>
      </c>
      <c r="Q19" s="285">
        <f ca="1">DATEDIF(C19,Summary!$A$1,"d")</f>
        <v>169</v>
      </c>
      <c r="R19" s="285"/>
      <c r="S19" s="293" t="str" cm="1">
        <f t="array" aca="1" ref="S19" ca="1">_xlfn.IFS(Q19&lt;=T19,T19,Q19&lt;=T19*2,T19*2,Q19&lt;=T19*3,T19*3,Q19&gt;T19*3,"&gt;"&amp;T19*3)</f>
        <v>Info</v>
      </c>
      <c r="T19" s="293" t="str" cm="1">
        <f t="array" ref="T19">_xlfn.IFS(M19="Level 1",7,M19="Level 2",14,M19="Level 3","30",M19="Info","Info",M19="Closed","Closed")</f>
        <v>Info</v>
      </c>
      <c r="U19" s="289"/>
    </row>
    <row r="20" spans="1:21" ht="81.599999999999994" x14ac:dyDescent="0.7">
      <c r="A20" s="285">
        <v>19</v>
      </c>
      <c r="B20" s="295" t="s">
        <v>12329</v>
      </c>
      <c r="C20" s="296">
        <v>46048</v>
      </c>
      <c r="D20" s="296">
        <v>46014</v>
      </c>
      <c r="E20" s="288" t="s">
        <v>10388</v>
      </c>
      <c r="F20" s="289" t="s">
        <v>12336</v>
      </c>
      <c r="G20" s="289" t="s">
        <v>12140</v>
      </c>
      <c r="H20" s="295" t="s">
        <v>5508</v>
      </c>
      <c r="I20" s="295" t="s">
        <v>5990</v>
      </c>
      <c r="J20" s="290" t="s">
        <v>12624</v>
      </c>
      <c r="K20" s="291"/>
      <c r="L20" s="295" t="s">
        <v>1308</v>
      </c>
      <c r="M20" s="292" t="s">
        <v>1308</v>
      </c>
      <c r="N20" s="293" t="s">
        <v>11545</v>
      </c>
      <c r="O20" s="291" t="s">
        <v>5481</v>
      </c>
      <c r="P20" s="289" t="str">
        <f t="shared" ca="1" si="1"/>
        <v>0 tahun, 5 bulan, 19 hari</v>
      </c>
      <c r="Q20" s="285">
        <f ca="1">DATEDIF(C20,Summary!$A$1,"d")</f>
        <v>170</v>
      </c>
      <c r="R20" s="285"/>
      <c r="S20" s="293" t="str" cm="1">
        <f t="array" aca="1" ref="S20" ca="1">_xlfn.IFS(Q20&lt;=T20,T20,Q20&lt;=T20*2,T20*2,Q20&lt;=T20*3,T20*3,Q20&gt;T20*3,"&gt;"&amp;T20*3)</f>
        <v>Info</v>
      </c>
      <c r="T20" s="293" t="str" cm="1">
        <f t="array" ref="T20">_xlfn.IFS(M20="Level 1",7,M20="Level 2",14,M20="Level 3","30",M20="Info","Info",M20="Closed","Closed")</f>
        <v>Info</v>
      </c>
      <c r="U20" s="289"/>
    </row>
    <row r="21" spans="1:21" ht="40.799999999999997" x14ac:dyDescent="0.7">
      <c r="A21" s="285">
        <v>20</v>
      </c>
      <c r="B21" s="295" t="s">
        <v>12330</v>
      </c>
      <c r="C21" s="296">
        <v>46049</v>
      </c>
      <c r="D21" s="296">
        <v>46035</v>
      </c>
      <c r="E21" s="288" t="s">
        <v>39</v>
      </c>
      <c r="F21" s="289" t="s">
        <v>12337</v>
      </c>
      <c r="G21" s="289" t="s">
        <v>12312</v>
      </c>
      <c r="H21" s="295" t="s">
        <v>5508</v>
      </c>
      <c r="I21" s="295" t="s">
        <v>5989</v>
      </c>
      <c r="J21" s="289" t="s">
        <v>12623</v>
      </c>
      <c r="K21" s="291"/>
      <c r="L21" s="294" t="s">
        <v>1305</v>
      </c>
      <c r="M21" s="294" t="s">
        <v>5814</v>
      </c>
      <c r="N21" s="293" t="s">
        <v>11545</v>
      </c>
      <c r="O21" s="291" t="s">
        <v>5604</v>
      </c>
      <c r="P21" s="289" t="str">
        <f t="shared" ca="1" si="1"/>
        <v>0 tahun, 5 bulan, 18 hari</v>
      </c>
      <c r="Q21" s="285">
        <f ca="1">DATEDIF(C21,Summary!$A$1,"d")</f>
        <v>169</v>
      </c>
      <c r="R21" s="285" t="s">
        <v>12630</v>
      </c>
      <c r="S21" s="293" t="str" cm="1">
        <f t="array" aca="1" ref="S21" ca="1">_xlfn.IFS(Q21&lt;=T21,T21,Q21&lt;=T21*2,T21*2,Q21&lt;=T21*3,T21*3,Q21&gt;T21*3,"&gt;"&amp;T21*3)</f>
        <v>&gt;42</v>
      </c>
      <c r="T21" s="293" cm="1">
        <f t="array" ref="T21">_xlfn.IFS(M21="Level 1",7,M21="Level 2",14,M21="Level 3","30",M21="Info","Info",M21="Closed","Closed")</f>
        <v>14</v>
      </c>
      <c r="U21" s="289"/>
    </row>
    <row r="22" spans="1:21" ht="61.2" x14ac:dyDescent="0.7">
      <c r="A22" s="285">
        <v>21</v>
      </c>
      <c r="B22" s="295" t="s">
        <v>12331</v>
      </c>
      <c r="C22" s="296">
        <v>46049</v>
      </c>
      <c r="D22" s="296">
        <v>46030</v>
      </c>
      <c r="E22" s="288" t="s">
        <v>39</v>
      </c>
      <c r="F22" s="289" t="s">
        <v>12338</v>
      </c>
      <c r="G22" s="289" t="s">
        <v>12339</v>
      </c>
      <c r="H22" s="295" t="s">
        <v>5508</v>
      </c>
      <c r="I22" s="295" t="s">
        <v>5989</v>
      </c>
      <c r="J22" s="286" t="s">
        <v>12624</v>
      </c>
      <c r="K22" s="291"/>
      <c r="L22" s="294" t="s">
        <v>1305</v>
      </c>
      <c r="M22" s="294" t="s">
        <v>5814</v>
      </c>
      <c r="N22" s="293" t="s">
        <v>12340</v>
      </c>
      <c r="O22" s="291" t="s">
        <v>1171</v>
      </c>
      <c r="P22" s="289" t="str">
        <f t="shared" ca="1" si="1"/>
        <v>0 tahun, 5 bulan, 18 hari</v>
      </c>
      <c r="Q22" s="285">
        <f ca="1">DATEDIF(C22,Summary!$A$1,"d")</f>
        <v>169</v>
      </c>
      <c r="R22" s="285" t="s">
        <v>12630</v>
      </c>
      <c r="S22" s="293" t="str" cm="1">
        <f t="array" aca="1" ref="S22" ca="1">_xlfn.IFS(Q22&lt;=T22,T22,Q22&lt;=T22*2,T22*2,Q22&lt;=T22*3,T22*3,Q22&gt;T22*3,"&gt;"&amp;T22*3)</f>
        <v>&gt;42</v>
      </c>
      <c r="T22" s="293" cm="1">
        <f t="array" ref="T22">_xlfn.IFS(M22="Level 1",7,M22="Level 2",14,M22="Level 3","30",M22="Info","Info",M22="Closed","Closed")</f>
        <v>14</v>
      </c>
      <c r="U22" s="289"/>
    </row>
    <row r="23" spans="1:21" ht="61.2" x14ac:dyDescent="0.7">
      <c r="A23" s="285">
        <v>22</v>
      </c>
      <c r="B23" s="295" t="s">
        <v>12332</v>
      </c>
      <c r="C23" s="296">
        <v>46049</v>
      </c>
      <c r="D23" s="296">
        <v>46022</v>
      </c>
      <c r="E23" s="288" t="s">
        <v>39</v>
      </c>
      <c r="F23" s="289" t="s">
        <v>12341</v>
      </c>
      <c r="G23" s="289" t="s">
        <v>12342</v>
      </c>
      <c r="H23" s="295" t="s">
        <v>5508</v>
      </c>
      <c r="I23" s="295" t="s">
        <v>5508</v>
      </c>
      <c r="J23" s="286" t="s">
        <v>1088</v>
      </c>
      <c r="K23" s="291"/>
      <c r="L23" s="297" t="s">
        <v>1184</v>
      </c>
      <c r="M23" s="297" t="s">
        <v>1184</v>
      </c>
      <c r="N23" s="293" t="s">
        <v>1088</v>
      </c>
      <c r="O23" s="291" t="s">
        <v>1089</v>
      </c>
      <c r="P23" s="289" t="str">
        <f t="shared" ca="1" si="1"/>
        <v>0 tahun, 5 bulan, 18 hari</v>
      </c>
      <c r="Q23" s="285">
        <f ca="1">DATEDIF(C23,Summary!$A$1,"d")</f>
        <v>169</v>
      </c>
      <c r="R23" s="285"/>
      <c r="S23" s="293" t="str" cm="1">
        <f t="array" aca="1" ref="S23" ca="1">_xlfn.IFS(Q23&lt;=T23,T23,Q23&lt;=T23*2,T23*2,Q23&lt;=T23*3,T23*3,Q23&gt;T23*3,"&gt;"&amp;T23*3)</f>
        <v>Closed</v>
      </c>
      <c r="T23" s="293" t="str" cm="1">
        <f t="array" ref="T23">_xlfn.IFS(M23="Level 1",7,M23="Level 2",14,M23="Level 3","30",M23="Info","Info",M23="Closed","Closed")</f>
        <v>Closed</v>
      </c>
      <c r="U23" s="289" t="s">
        <v>12607</v>
      </c>
    </row>
    <row r="24" spans="1:21" ht="40.799999999999997" x14ac:dyDescent="0.7">
      <c r="A24" s="285">
        <v>23</v>
      </c>
      <c r="B24" s="295" t="s">
        <v>12333</v>
      </c>
      <c r="C24" s="296">
        <v>46049</v>
      </c>
      <c r="D24" s="296">
        <v>46021</v>
      </c>
      <c r="E24" s="288" t="s">
        <v>39</v>
      </c>
      <c r="F24" s="289" t="s">
        <v>12343</v>
      </c>
      <c r="G24" s="289" t="s">
        <v>12344</v>
      </c>
      <c r="H24" s="295" t="s">
        <v>5508</v>
      </c>
      <c r="I24" s="295" t="s">
        <v>5989</v>
      </c>
      <c r="J24" s="286" t="s">
        <v>9844</v>
      </c>
      <c r="K24" s="296">
        <f>C24+5</f>
        <v>46054</v>
      </c>
      <c r="L24" s="294" t="s">
        <v>1305</v>
      </c>
      <c r="M24" s="294" t="s">
        <v>5815</v>
      </c>
      <c r="N24" s="293" t="s">
        <v>10720</v>
      </c>
      <c r="O24" s="291" t="s">
        <v>9788</v>
      </c>
      <c r="P24" s="289" t="str">
        <f t="shared" ca="1" si="1"/>
        <v>0 tahun, 5 bulan, 18 hari</v>
      </c>
      <c r="Q24" s="285">
        <f ca="1">DATEDIF(C24,Summary!$A$1,"d")</f>
        <v>169</v>
      </c>
      <c r="R24" s="285" t="s">
        <v>12630</v>
      </c>
      <c r="S24" s="293" t="str" cm="1">
        <f t="array" aca="1" ref="S24" ca="1">_xlfn.IFS(Q24&lt;=T24,T24,Q24&lt;=T24*2,T24*2,Q24&lt;=T24*3,T24*3,Q24&gt;T24*3,"&gt;"&amp;T24*3)</f>
        <v>&gt;21</v>
      </c>
      <c r="T24" s="293" cm="1">
        <f t="array" ref="T24">_xlfn.IFS(M24="Level 1",7,M24="Level 2",14,M24="Level 3","30",M24="Info","Info",M24="Closed","Closed")</f>
        <v>7</v>
      </c>
      <c r="U24" s="289"/>
    </row>
    <row r="25" spans="1:21" ht="61.2" x14ac:dyDescent="0.7">
      <c r="A25" s="285">
        <v>24</v>
      </c>
      <c r="B25" s="295" t="s">
        <v>12396</v>
      </c>
      <c r="C25" s="296">
        <v>46050</v>
      </c>
      <c r="D25" s="296">
        <v>46034</v>
      </c>
      <c r="E25" s="288" t="s">
        <v>12427</v>
      </c>
      <c r="F25" s="289" t="s">
        <v>12428</v>
      </c>
      <c r="G25" s="289" t="s">
        <v>12429</v>
      </c>
      <c r="H25" s="295" t="s">
        <v>5508</v>
      </c>
      <c r="I25" s="295" t="s">
        <v>5989</v>
      </c>
      <c r="J25" s="286" t="s">
        <v>12614</v>
      </c>
      <c r="K25" s="291"/>
      <c r="L25" s="292" t="s">
        <v>1308</v>
      </c>
      <c r="M25" s="292" t="s">
        <v>1308</v>
      </c>
      <c r="N25" s="293" t="s">
        <v>1170</v>
      </c>
      <c r="O25" s="291" t="s">
        <v>1171</v>
      </c>
      <c r="P25" s="289" t="str">
        <f t="shared" ref="P25:P55" ca="1" si="2">DATEDIF(C25,$W$1,"Y")&amp;" tahun, "&amp;DATEDIF(C25,$W$1,"YM")&amp;" bulan, "&amp;DATEDIF(C25,$W$1,"MD")&amp;" hari"</f>
        <v>0 tahun, 5 bulan, 17 hari</v>
      </c>
      <c r="Q25" s="285">
        <f ca="1">DATEDIF(C25,Summary!$A$1,"d")</f>
        <v>168</v>
      </c>
      <c r="R25" s="285"/>
      <c r="S25" s="293" t="str" cm="1">
        <f t="array" aca="1" ref="S25" ca="1">_xlfn.IFS(Q25&lt;=T25,T25,Q25&lt;=T25*2,T25*2,Q25&lt;=T25*3,T25*3,Q25&gt;T25*3,"&gt;"&amp;T25*3)</f>
        <v>Info</v>
      </c>
      <c r="T25" s="293" t="str" cm="1">
        <f t="array" ref="T25">_xlfn.IFS(M25="Level 1",7,M25="Level 2",14,M25="Level 3","30",M25="Info","Info",M25="Closed","Closed")</f>
        <v>Info</v>
      </c>
      <c r="U25" s="291"/>
    </row>
    <row r="26" spans="1:21" ht="61.2" x14ac:dyDescent="0.7">
      <c r="A26" s="285">
        <v>25</v>
      </c>
      <c r="B26" s="295" t="s">
        <v>12397</v>
      </c>
      <c r="C26" s="296">
        <v>46052</v>
      </c>
      <c r="D26" s="296"/>
      <c r="E26" s="288" t="s">
        <v>10388</v>
      </c>
      <c r="F26" s="289" t="s">
        <v>12430</v>
      </c>
      <c r="G26" s="289" t="s">
        <v>12431</v>
      </c>
      <c r="H26" s="295" t="s">
        <v>5508</v>
      </c>
      <c r="I26" s="295" t="s">
        <v>5508</v>
      </c>
      <c r="J26" s="289" t="s">
        <v>12613</v>
      </c>
      <c r="K26" s="291"/>
      <c r="L26" s="292" t="s">
        <v>1308</v>
      </c>
      <c r="M26" s="292" t="s">
        <v>1308</v>
      </c>
      <c r="N26" s="293" t="s">
        <v>1080</v>
      </c>
      <c r="O26" s="291" t="s">
        <v>8269</v>
      </c>
      <c r="P26" s="289" t="str">
        <f t="shared" ca="1" si="2"/>
        <v>0 tahun, 5 bulan, 15 hari</v>
      </c>
      <c r="Q26" s="285">
        <f ca="1">DATEDIF(C26,Summary!$A$1,"d")</f>
        <v>166</v>
      </c>
      <c r="R26" s="285"/>
      <c r="S26" s="293" t="str" cm="1">
        <f t="array" aca="1" ref="S26" ca="1">_xlfn.IFS(Q26&lt;=T26,T26,Q26&lt;=T26*2,T26*2,Q26&lt;=T26*3,T26*3,Q26&gt;T26*3,"&gt;"&amp;T26*3)</f>
        <v>Info</v>
      </c>
      <c r="T26" s="293" t="str" cm="1">
        <f t="array" ref="T26">_xlfn.IFS(M26="Level 1",7,M26="Level 2",14,M26="Level 3","30",M26="Info","Info",M26="Closed","Closed")</f>
        <v>Info</v>
      </c>
      <c r="U26" s="291"/>
    </row>
    <row r="27" spans="1:21" ht="81.599999999999994" x14ac:dyDescent="0.7">
      <c r="A27" s="285">
        <v>26</v>
      </c>
      <c r="B27" s="295" t="s">
        <v>12398</v>
      </c>
      <c r="C27" s="296">
        <v>46052</v>
      </c>
      <c r="D27" s="296">
        <v>46048</v>
      </c>
      <c r="E27" s="288" t="s">
        <v>10388</v>
      </c>
      <c r="F27" s="289" t="s">
        <v>12432</v>
      </c>
      <c r="G27" s="289" t="s">
        <v>12140</v>
      </c>
      <c r="H27" s="295" t="s">
        <v>5508</v>
      </c>
      <c r="I27" s="295" t="s">
        <v>3191</v>
      </c>
      <c r="J27" s="290" t="s">
        <v>12624</v>
      </c>
      <c r="K27" s="291"/>
      <c r="L27" s="292" t="s">
        <v>1308</v>
      </c>
      <c r="M27" s="292" t="s">
        <v>1308</v>
      </c>
      <c r="N27" s="293" t="s">
        <v>11545</v>
      </c>
      <c r="O27" s="291" t="s">
        <v>11722</v>
      </c>
      <c r="P27" s="289" t="str">
        <f t="shared" ca="1" si="2"/>
        <v>0 tahun, 5 bulan, 15 hari</v>
      </c>
      <c r="Q27" s="285">
        <f ca="1">DATEDIF(C27,Summary!$A$1,"d")</f>
        <v>166</v>
      </c>
      <c r="R27" s="285"/>
      <c r="S27" s="293" t="str" cm="1">
        <f t="array" aca="1" ref="S27" ca="1">_xlfn.IFS(Q27&lt;=T27,T27,Q27&lt;=T27*2,T27*2,Q27&lt;=T27*3,T27*3,Q27&gt;T27*3,"&gt;"&amp;T27*3)</f>
        <v>Info</v>
      </c>
      <c r="T27" s="293" t="str" cm="1">
        <f t="array" ref="T27">_xlfn.IFS(M27="Level 1",7,M27="Level 2",14,M27="Level 3","30",M27="Info","Info",M27="Closed","Closed")</f>
        <v>Info</v>
      </c>
      <c r="U27" s="291"/>
    </row>
    <row r="28" spans="1:21" ht="40.799999999999997" x14ac:dyDescent="0.7">
      <c r="A28" s="285">
        <v>27</v>
      </c>
      <c r="B28" s="295" t="s">
        <v>12399</v>
      </c>
      <c r="C28" s="296">
        <v>46055</v>
      </c>
      <c r="D28" s="296">
        <v>46044</v>
      </c>
      <c r="E28" s="288" t="s">
        <v>39</v>
      </c>
      <c r="F28" s="289" t="s">
        <v>12284</v>
      </c>
      <c r="G28" s="289" t="s">
        <v>12433</v>
      </c>
      <c r="H28" s="295" t="s">
        <v>5508</v>
      </c>
      <c r="I28" s="295" t="s">
        <v>5989</v>
      </c>
      <c r="J28" s="289" t="s">
        <v>12623</v>
      </c>
      <c r="K28" s="291"/>
      <c r="L28" s="294" t="s">
        <v>1305</v>
      </c>
      <c r="M28" s="294" t="s">
        <v>5814</v>
      </c>
      <c r="N28" s="293" t="s">
        <v>11545</v>
      </c>
      <c r="O28" s="291" t="s">
        <v>5604</v>
      </c>
      <c r="P28" s="289" t="str">
        <f t="shared" ca="1" si="2"/>
        <v>0 tahun, 5 bulan, 13 hari</v>
      </c>
      <c r="Q28" s="285">
        <f ca="1">DATEDIF(C28,Summary!$A$1,"d")</f>
        <v>163</v>
      </c>
      <c r="R28" s="285" t="s">
        <v>12630</v>
      </c>
      <c r="S28" s="293" t="str" cm="1">
        <f t="array" aca="1" ref="S28" ca="1">_xlfn.IFS(Q28&lt;=T28,T28,Q28&lt;=T28*2,T28*2,Q28&lt;=T28*3,T28*3,Q28&gt;T28*3,"&gt;"&amp;T28*3)</f>
        <v>&gt;42</v>
      </c>
      <c r="T28" s="293" cm="1">
        <f t="array" ref="T28">_xlfn.IFS(M28="Level 1",7,M28="Level 2",14,M28="Level 3","30",M28="Info","Info",M28="Closed","Closed")</f>
        <v>14</v>
      </c>
      <c r="U28" s="291"/>
    </row>
    <row r="29" spans="1:21" ht="61.2" x14ac:dyDescent="0.7">
      <c r="A29" s="285">
        <v>28</v>
      </c>
      <c r="B29" s="295" t="s">
        <v>12400</v>
      </c>
      <c r="C29" s="296">
        <v>46055</v>
      </c>
      <c r="D29" s="296">
        <v>46045</v>
      </c>
      <c r="E29" s="288" t="s">
        <v>39</v>
      </c>
      <c r="F29" s="289" t="s">
        <v>12434</v>
      </c>
      <c r="G29" s="289" t="s">
        <v>12435</v>
      </c>
      <c r="H29" s="295" t="s">
        <v>5985</v>
      </c>
      <c r="I29" s="295" t="s">
        <v>5985</v>
      </c>
      <c r="J29" s="289" t="s">
        <v>12631</v>
      </c>
      <c r="K29" s="291"/>
      <c r="L29" s="294" t="s">
        <v>1305</v>
      </c>
      <c r="M29" s="294" t="s">
        <v>5814</v>
      </c>
      <c r="N29" s="293" t="s">
        <v>1072</v>
      </c>
      <c r="O29" s="291" t="s">
        <v>1191</v>
      </c>
      <c r="P29" s="289" t="str">
        <f t="shared" ca="1" si="2"/>
        <v>0 tahun, 5 bulan, 13 hari</v>
      </c>
      <c r="Q29" s="285">
        <f ca="1">DATEDIF(C29,Summary!$A$1,"d")</f>
        <v>163</v>
      </c>
      <c r="R29" s="285" t="s">
        <v>12630</v>
      </c>
      <c r="S29" s="293" t="str" cm="1">
        <f t="array" aca="1" ref="S29" ca="1">_xlfn.IFS(Q29&lt;=T29,T29,Q29&lt;=T29*2,T29*2,Q29&lt;=T29*3,T29*3,Q29&gt;T29*3,"&gt;"&amp;T29*3)</f>
        <v>&gt;42</v>
      </c>
      <c r="T29" s="293" cm="1">
        <f t="array" ref="T29">_xlfn.IFS(M29="Level 1",7,M29="Level 2",14,M29="Level 3","30",M29="Info","Info",M29="Closed","Closed")</f>
        <v>14</v>
      </c>
      <c r="U29" s="291"/>
    </row>
    <row r="30" spans="1:21" ht="40.799999999999997" x14ac:dyDescent="0.7">
      <c r="A30" s="285">
        <v>29</v>
      </c>
      <c r="B30" s="295" t="s">
        <v>12401</v>
      </c>
      <c r="C30" s="296">
        <v>46055</v>
      </c>
      <c r="D30" s="296">
        <v>46043</v>
      </c>
      <c r="E30" s="288" t="s">
        <v>39</v>
      </c>
      <c r="F30" s="289" t="s">
        <v>12436</v>
      </c>
      <c r="G30" s="289" t="s">
        <v>12437</v>
      </c>
      <c r="H30" s="295" t="s">
        <v>5508</v>
      </c>
      <c r="I30" s="295" t="s">
        <v>5989</v>
      </c>
      <c r="J30" s="289" t="s">
        <v>12623</v>
      </c>
      <c r="K30" s="291"/>
      <c r="L30" s="294" t="s">
        <v>1305</v>
      </c>
      <c r="M30" s="294" t="s">
        <v>5814</v>
      </c>
      <c r="N30" s="293" t="s">
        <v>11545</v>
      </c>
      <c r="O30" s="291" t="s">
        <v>5604</v>
      </c>
      <c r="P30" s="289" t="str">
        <f t="shared" ca="1" si="2"/>
        <v>0 tahun, 5 bulan, 13 hari</v>
      </c>
      <c r="Q30" s="285">
        <f ca="1">DATEDIF(C30,Summary!$A$1,"d")</f>
        <v>163</v>
      </c>
      <c r="R30" s="285" t="s">
        <v>12630</v>
      </c>
      <c r="S30" s="293" t="str" cm="1">
        <f t="array" aca="1" ref="S30" ca="1">_xlfn.IFS(Q30&lt;=T30,T30,Q30&lt;=T30*2,T30*2,Q30&lt;=T30*3,T30*3,Q30&gt;T30*3,"&gt;"&amp;T30*3)</f>
        <v>&gt;42</v>
      </c>
      <c r="T30" s="293" cm="1">
        <f t="array" ref="T30">_xlfn.IFS(M30="Level 1",7,M30="Level 2",14,M30="Level 3","30",M30="Info","Info",M30="Closed","Closed")</f>
        <v>14</v>
      </c>
      <c r="U30" s="291"/>
    </row>
    <row r="31" spans="1:21" ht="40.799999999999997" x14ac:dyDescent="0.7">
      <c r="A31" s="285">
        <v>30</v>
      </c>
      <c r="B31" s="295" t="s">
        <v>12402</v>
      </c>
      <c r="C31" s="296">
        <v>46055</v>
      </c>
      <c r="D31" s="296">
        <v>46044</v>
      </c>
      <c r="E31" s="288" t="s">
        <v>39</v>
      </c>
      <c r="F31" s="289" t="s">
        <v>12438</v>
      </c>
      <c r="G31" s="289" t="s">
        <v>12439</v>
      </c>
      <c r="H31" s="295" t="s">
        <v>5508</v>
      </c>
      <c r="I31" s="295" t="s">
        <v>5989</v>
      </c>
      <c r="J31" s="289" t="s">
        <v>12623</v>
      </c>
      <c r="K31" s="291"/>
      <c r="L31" s="294" t="s">
        <v>1305</v>
      </c>
      <c r="M31" s="294" t="s">
        <v>5814</v>
      </c>
      <c r="N31" s="293" t="s">
        <v>11545</v>
      </c>
      <c r="O31" s="291" t="s">
        <v>5604</v>
      </c>
      <c r="P31" s="289" t="str">
        <f t="shared" ca="1" si="2"/>
        <v>0 tahun, 5 bulan, 13 hari</v>
      </c>
      <c r="Q31" s="285">
        <f ca="1">DATEDIF(C31,Summary!$A$1,"d")</f>
        <v>163</v>
      </c>
      <c r="R31" s="285" t="s">
        <v>12630</v>
      </c>
      <c r="S31" s="293" t="str" cm="1">
        <f t="array" aca="1" ref="S31" ca="1">_xlfn.IFS(Q31&lt;=T31,T31,Q31&lt;=T31*2,T31*2,Q31&lt;=T31*3,T31*3,Q31&gt;T31*3,"&gt;"&amp;T31*3)</f>
        <v>&gt;42</v>
      </c>
      <c r="T31" s="293" cm="1">
        <f t="array" ref="T31">_xlfn.IFS(M31="Level 1",7,M31="Level 2",14,M31="Level 3","30",M31="Info","Info",M31="Closed","Closed")</f>
        <v>14</v>
      </c>
      <c r="U31" s="291"/>
    </row>
    <row r="32" spans="1:21" ht="40.799999999999997" x14ac:dyDescent="0.7">
      <c r="A32" s="285">
        <v>31</v>
      </c>
      <c r="B32" s="295" t="s">
        <v>12403</v>
      </c>
      <c r="C32" s="296">
        <v>46055</v>
      </c>
      <c r="D32" s="296">
        <v>46045</v>
      </c>
      <c r="E32" s="288" t="s">
        <v>39</v>
      </c>
      <c r="F32" s="289" t="s">
        <v>12440</v>
      </c>
      <c r="G32" s="289" t="s">
        <v>12441</v>
      </c>
      <c r="H32" s="295" t="s">
        <v>5508</v>
      </c>
      <c r="I32" s="295" t="s">
        <v>5989</v>
      </c>
      <c r="J32" s="289" t="s">
        <v>12623</v>
      </c>
      <c r="K32" s="291"/>
      <c r="L32" s="294" t="s">
        <v>1305</v>
      </c>
      <c r="M32" s="294" t="s">
        <v>5814</v>
      </c>
      <c r="N32" s="293" t="s">
        <v>11545</v>
      </c>
      <c r="O32" s="291" t="s">
        <v>5604</v>
      </c>
      <c r="P32" s="289" t="str">
        <f t="shared" ca="1" si="2"/>
        <v>0 tahun, 5 bulan, 13 hari</v>
      </c>
      <c r="Q32" s="285">
        <f ca="1">DATEDIF(C32,Summary!$A$1,"d")</f>
        <v>163</v>
      </c>
      <c r="R32" s="285" t="s">
        <v>12630</v>
      </c>
      <c r="S32" s="293" t="str" cm="1">
        <f t="array" aca="1" ref="S32" ca="1">_xlfn.IFS(Q32&lt;=T32,T32,Q32&lt;=T32*2,T32*2,Q32&lt;=T32*3,T32*3,Q32&gt;T32*3,"&gt;"&amp;T32*3)</f>
        <v>&gt;42</v>
      </c>
      <c r="T32" s="293" cm="1">
        <f t="array" ref="T32">_xlfn.IFS(M32="Level 1",7,M32="Level 2",14,M32="Level 3","30",M32="Info","Info",M32="Closed","Closed")</f>
        <v>14</v>
      </c>
      <c r="U32" s="291"/>
    </row>
    <row r="33" spans="1:21" ht="40.799999999999997" x14ac:dyDescent="0.7">
      <c r="A33" s="285">
        <v>32</v>
      </c>
      <c r="B33" s="295" t="s">
        <v>12404</v>
      </c>
      <c r="C33" s="296">
        <v>46055</v>
      </c>
      <c r="D33" s="296">
        <v>46045</v>
      </c>
      <c r="E33" s="288" t="s">
        <v>39</v>
      </c>
      <c r="F33" s="289" t="s">
        <v>12442</v>
      </c>
      <c r="G33" s="289" t="s">
        <v>12443</v>
      </c>
      <c r="H33" s="295" t="s">
        <v>5508</v>
      </c>
      <c r="I33" s="295" t="s">
        <v>5989</v>
      </c>
      <c r="J33" s="289" t="s">
        <v>12623</v>
      </c>
      <c r="K33" s="291"/>
      <c r="L33" s="294" t="s">
        <v>1305</v>
      </c>
      <c r="M33" s="294" t="s">
        <v>5814</v>
      </c>
      <c r="N33" s="293" t="s">
        <v>11545</v>
      </c>
      <c r="O33" s="291" t="s">
        <v>5604</v>
      </c>
      <c r="P33" s="289" t="str">
        <f t="shared" ca="1" si="2"/>
        <v>0 tahun, 5 bulan, 13 hari</v>
      </c>
      <c r="Q33" s="285">
        <f ca="1">DATEDIF(C33,Summary!$A$1,"d")</f>
        <v>163</v>
      </c>
      <c r="R33" s="285" t="s">
        <v>12630</v>
      </c>
      <c r="S33" s="293" t="str" cm="1">
        <f t="array" aca="1" ref="S33" ca="1">_xlfn.IFS(Q33&lt;=T33,T33,Q33&lt;=T33*2,T33*2,Q33&lt;=T33*3,T33*3,Q33&gt;T33*3,"&gt;"&amp;T33*3)</f>
        <v>&gt;42</v>
      </c>
      <c r="T33" s="293" cm="1">
        <f t="array" ref="T33">_xlfn.IFS(M33="Level 1",7,M33="Level 2",14,M33="Level 3","30",M33="Info","Info",M33="Closed","Closed")</f>
        <v>14</v>
      </c>
      <c r="U33" s="291"/>
    </row>
    <row r="34" spans="1:21" ht="40.799999999999997" x14ac:dyDescent="0.7">
      <c r="A34" s="285">
        <v>33</v>
      </c>
      <c r="B34" s="295" t="s">
        <v>12405</v>
      </c>
      <c r="C34" s="296">
        <v>46055</v>
      </c>
      <c r="D34" s="296">
        <v>46079</v>
      </c>
      <c r="E34" s="288" t="s">
        <v>39</v>
      </c>
      <c r="F34" s="289" t="s">
        <v>12444</v>
      </c>
      <c r="G34" s="289" t="s">
        <v>12443</v>
      </c>
      <c r="H34" s="295" t="s">
        <v>5508</v>
      </c>
      <c r="I34" s="295" t="s">
        <v>5989</v>
      </c>
      <c r="J34" s="289" t="s">
        <v>12623</v>
      </c>
      <c r="K34" s="291"/>
      <c r="L34" s="294" t="s">
        <v>1305</v>
      </c>
      <c r="M34" s="294" t="s">
        <v>5814</v>
      </c>
      <c r="N34" s="293" t="s">
        <v>11545</v>
      </c>
      <c r="O34" s="291" t="s">
        <v>5604</v>
      </c>
      <c r="P34" s="289" t="str">
        <f t="shared" ca="1" si="2"/>
        <v>0 tahun, 5 bulan, 13 hari</v>
      </c>
      <c r="Q34" s="285">
        <f ca="1">DATEDIF(C34,Summary!$A$1,"d")</f>
        <v>163</v>
      </c>
      <c r="R34" s="285" t="s">
        <v>12630</v>
      </c>
      <c r="S34" s="293" t="str" cm="1">
        <f t="array" aca="1" ref="S34" ca="1">_xlfn.IFS(Q34&lt;=T34,T34,Q34&lt;=T34*2,T34*2,Q34&lt;=T34*3,T34*3,Q34&gt;T34*3,"&gt;"&amp;T34*3)</f>
        <v>&gt;42</v>
      </c>
      <c r="T34" s="293" cm="1">
        <f t="array" ref="T34">_xlfn.IFS(M34="Level 1",7,M34="Level 2",14,M34="Level 3","30",M34="Info","Info",M34="Closed","Closed")</f>
        <v>14</v>
      </c>
      <c r="U34" s="291"/>
    </row>
    <row r="35" spans="1:21" ht="61.2" x14ac:dyDescent="0.7">
      <c r="A35" s="285">
        <v>34</v>
      </c>
      <c r="B35" s="295" t="s">
        <v>12406</v>
      </c>
      <c r="C35" s="296">
        <v>46055</v>
      </c>
      <c r="D35" s="296">
        <v>46048</v>
      </c>
      <c r="E35" s="288" t="s">
        <v>39</v>
      </c>
      <c r="F35" s="289" t="s">
        <v>12445</v>
      </c>
      <c r="G35" s="289" t="s">
        <v>12443</v>
      </c>
      <c r="H35" s="295" t="s">
        <v>5508</v>
      </c>
      <c r="I35" s="295" t="s">
        <v>5989</v>
      </c>
      <c r="J35" s="289" t="s">
        <v>12623</v>
      </c>
      <c r="K35" s="291"/>
      <c r="L35" s="294" t="s">
        <v>1305</v>
      </c>
      <c r="M35" s="294" t="s">
        <v>5814</v>
      </c>
      <c r="N35" s="293" t="s">
        <v>11545</v>
      </c>
      <c r="O35" s="291" t="s">
        <v>5604</v>
      </c>
      <c r="P35" s="289" t="str">
        <f t="shared" ca="1" si="2"/>
        <v>0 tahun, 5 bulan, 13 hari</v>
      </c>
      <c r="Q35" s="285">
        <f ca="1">DATEDIF(C35,Summary!$A$1,"d")</f>
        <v>163</v>
      </c>
      <c r="R35" s="285" t="s">
        <v>12630</v>
      </c>
      <c r="S35" s="293" t="str" cm="1">
        <f t="array" aca="1" ref="S35" ca="1">_xlfn.IFS(Q35&lt;=T35,T35,Q35&lt;=T35*2,T35*2,Q35&lt;=T35*3,T35*3,Q35&gt;T35*3,"&gt;"&amp;T35*3)</f>
        <v>&gt;42</v>
      </c>
      <c r="T35" s="293" cm="1">
        <f t="array" ref="T35">_xlfn.IFS(M35="Level 1",7,M35="Level 2",14,M35="Level 3","30",M35="Info","Info",M35="Closed","Closed")</f>
        <v>14</v>
      </c>
      <c r="U35" s="291"/>
    </row>
    <row r="36" spans="1:21" ht="40.799999999999997" x14ac:dyDescent="0.7">
      <c r="A36" s="285">
        <v>35</v>
      </c>
      <c r="B36" s="295" t="s">
        <v>12407</v>
      </c>
      <c r="C36" s="296">
        <v>46055</v>
      </c>
      <c r="D36" s="296">
        <v>46041</v>
      </c>
      <c r="E36" s="288" t="s">
        <v>39</v>
      </c>
      <c r="F36" s="289" t="s">
        <v>12446</v>
      </c>
      <c r="G36" s="289" t="s">
        <v>12447</v>
      </c>
      <c r="H36" s="295" t="s">
        <v>1079</v>
      </c>
      <c r="I36" s="295" t="s">
        <v>3199</v>
      </c>
      <c r="J36" s="286" t="s">
        <v>1088</v>
      </c>
      <c r="K36" s="291"/>
      <c r="L36" s="297" t="s">
        <v>1184</v>
      </c>
      <c r="M36" s="297" t="s">
        <v>1184</v>
      </c>
      <c r="N36" s="293" t="s">
        <v>1088</v>
      </c>
      <c r="O36" s="291" t="s">
        <v>1089</v>
      </c>
      <c r="P36" s="289" t="str">
        <f t="shared" ca="1" si="2"/>
        <v>0 tahun, 5 bulan, 13 hari</v>
      </c>
      <c r="Q36" s="285">
        <f ca="1">DATEDIF(C36,Summary!$A$1,"d")</f>
        <v>163</v>
      </c>
      <c r="R36" s="285"/>
      <c r="S36" s="293" t="str" cm="1">
        <f t="array" aca="1" ref="S36" ca="1">_xlfn.IFS(Q36&lt;=T36,T36,Q36&lt;=T36*2,T36*2,Q36&lt;=T36*3,T36*3,Q36&gt;T36*3,"&gt;"&amp;T36*3)</f>
        <v>Closed</v>
      </c>
      <c r="T36" s="293" t="str" cm="1">
        <f t="array" ref="T36">_xlfn.IFS(M36="Level 1",7,M36="Level 2",14,M36="Level 3","30",M36="Info","Info",M36="Closed","Closed")</f>
        <v>Closed</v>
      </c>
      <c r="U36" s="289" t="s">
        <v>12609</v>
      </c>
    </row>
    <row r="37" spans="1:21" ht="61.2" x14ac:dyDescent="0.7">
      <c r="A37" s="285">
        <v>36</v>
      </c>
      <c r="B37" s="295" t="s">
        <v>12408</v>
      </c>
      <c r="C37" s="296">
        <v>46055</v>
      </c>
      <c r="D37" s="296">
        <v>46041</v>
      </c>
      <c r="E37" s="288" t="s">
        <v>39</v>
      </c>
      <c r="F37" s="289" t="s">
        <v>12448</v>
      </c>
      <c r="G37" s="289" t="s">
        <v>12449</v>
      </c>
      <c r="H37" s="295" t="s">
        <v>1079</v>
      </c>
      <c r="I37" s="295" t="s">
        <v>3199</v>
      </c>
      <c r="J37" s="289" t="s">
        <v>12618</v>
      </c>
      <c r="K37" s="291"/>
      <c r="L37" s="297" t="s">
        <v>1184</v>
      </c>
      <c r="M37" s="297" t="s">
        <v>1184</v>
      </c>
      <c r="N37" s="293" t="s">
        <v>1079</v>
      </c>
      <c r="O37" s="291" t="s">
        <v>2490</v>
      </c>
      <c r="P37" s="289" t="str">
        <f t="shared" ca="1" si="2"/>
        <v>0 tahun, 5 bulan, 13 hari</v>
      </c>
      <c r="Q37" s="285">
        <f ca="1">DATEDIF(C37,Summary!$A$1,"d")</f>
        <v>163</v>
      </c>
      <c r="R37" s="285"/>
      <c r="S37" s="293" t="str" cm="1">
        <f t="array" aca="1" ref="S37" ca="1">_xlfn.IFS(Q37&lt;=T37,T37,Q37&lt;=T37*2,T37*2,Q37&lt;=T37*3,T37*3,Q37&gt;T37*3,"&gt;"&amp;T37*3)</f>
        <v>Closed</v>
      </c>
      <c r="T37" s="293" t="str" cm="1">
        <f t="array" ref="T37">_xlfn.IFS(M37="Level 1",7,M37="Level 2",14,M37="Level 3","30",M37="Info","Info",M37="Closed","Closed")</f>
        <v>Closed</v>
      </c>
      <c r="U37" s="289" t="s">
        <v>12608</v>
      </c>
    </row>
    <row r="38" spans="1:21" ht="81.599999999999994" x14ac:dyDescent="0.7">
      <c r="A38" s="285">
        <v>37</v>
      </c>
      <c r="B38" s="295" t="s">
        <v>12409</v>
      </c>
      <c r="C38" s="296">
        <v>46055</v>
      </c>
      <c r="D38" s="296">
        <v>46030</v>
      </c>
      <c r="E38" s="288" t="s">
        <v>39</v>
      </c>
      <c r="F38" s="289" t="s">
        <v>12450</v>
      </c>
      <c r="G38" s="289" t="s">
        <v>12451</v>
      </c>
      <c r="H38" s="295" t="s">
        <v>5508</v>
      </c>
      <c r="I38" s="295" t="s">
        <v>5989</v>
      </c>
      <c r="J38" s="286" t="s">
        <v>9844</v>
      </c>
      <c r="K38" s="291"/>
      <c r="L38" s="292" t="s">
        <v>1308</v>
      </c>
      <c r="M38" s="292" t="s">
        <v>1308</v>
      </c>
      <c r="N38" s="293" t="s">
        <v>10720</v>
      </c>
      <c r="O38" s="291" t="s">
        <v>9788</v>
      </c>
      <c r="P38" s="289" t="str">
        <f t="shared" ca="1" si="2"/>
        <v>0 tahun, 5 bulan, 13 hari</v>
      </c>
      <c r="Q38" s="285">
        <f ca="1">DATEDIF(C38,Summary!$A$1,"d")</f>
        <v>163</v>
      </c>
      <c r="R38" s="285" t="s">
        <v>12617</v>
      </c>
      <c r="S38" s="293" t="str" cm="1">
        <f t="array" aca="1" ref="S38" ca="1">_xlfn.IFS(Q38&lt;=T38,T38,Q38&lt;=T38*2,T38*2,Q38&lt;=T38*3,T38*3,Q38&gt;T38*3,"&gt;"&amp;T38*3)</f>
        <v>Info</v>
      </c>
      <c r="T38" s="293" t="str" cm="1">
        <f t="array" ref="T38">_xlfn.IFS(M38="Level 1",7,M38="Level 2",14,M38="Level 3","30",M38="Info","Info",M38="Closed","Closed")</f>
        <v>Info</v>
      </c>
      <c r="U38" s="291"/>
    </row>
    <row r="39" spans="1:21" ht="81.599999999999994" x14ac:dyDescent="0.7">
      <c r="A39" s="285">
        <v>38</v>
      </c>
      <c r="B39" s="295" t="s">
        <v>12410</v>
      </c>
      <c r="C39" s="296">
        <v>46055</v>
      </c>
      <c r="D39" s="296">
        <v>46045</v>
      </c>
      <c r="E39" s="288" t="s">
        <v>10388</v>
      </c>
      <c r="F39" s="289" t="s">
        <v>12452</v>
      </c>
      <c r="G39" s="289" t="s">
        <v>12453</v>
      </c>
      <c r="H39" s="295" t="s">
        <v>5508</v>
      </c>
      <c r="I39" s="295" t="s">
        <v>5989</v>
      </c>
      <c r="J39" s="289" t="s">
        <v>12623</v>
      </c>
      <c r="K39" s="291"/>
      <c r="L39" s="292" t="s">
        <v>1308</v>
      </c>
      <c r="M39" s="292" t="s">
        <v>1308</v>
      </c>
      <c r="N39" s="293" t="s">
        <v>1175</v>
      </c>
      <c r="O39" s="291" t="s">
        <v>7484</v>
      </c>
      <c r="P39" s="289" t="str">
        <f t="shared" ca="1" si="2"/>
        <v>0 tahun, 5 bulan, 13 hari</v>
      </c>
      <c r="Q39" s="285">
        <f ca="1">DATEDIF(C39,Summary!$A$1,"d")</f>
        <v>163</v>
      </c>
      <c r="R39" s="285"/>
      <c r="S39" s="293" t="str" cm="1">
        <f t="array" aca="1" ref="S39" ca="1">_xlfn.IFS(Q39&lt;=T39,T39,Q39&lt;=T39*2,T39*2,Q39&lt;=T39*3,T39*3,Q39&gt;T39*3,"&gt;"&amp;T39*3)</f>
        <v>Info</v>
      </c>
      <c r="T39" s="293" t="str" cm="1">
        <f t="array" ref="T39">_xlfn.IFS(M39="Level 1",7,M39="Level 2",14,M39="Level 3","30",M39="Info","Info",M39="Closed","Closed")</f>
        <v>Info</v>
      </c>
      <c r="U39" s="291"/>
    </row>
    <row r="40" spans="1:21" ht="61.2" x14ac:dyDescent="0.7">
      <c r="A40" s="285">
        <v>39</v>
      </c>
      <c r="B40" s="295" t="s">
        <v>12411</v>
      </c>
      <c r="C40" s="296">
        <v>46056</v>
      </c>
      <c r="D40" s="296">
        <v>46052</v>
      </c>
      <c r="E40" s="288" t="s">
        <v>10388</v>
      </c>
      <c r="F40" s="289" t="s">
        <v>12454</v>
      </c>
      <c r="G40" s="289" t="s">
        <v>12455</v>
      </c>
      <c r="H40" s="295" t="s">
        <v>5508</v>
      </c>
      <c r="I40" s="295" t="s">
        <v>3189</v>
      </c>
      <c r="J40" s="286" t="s">
        <v>12620</v>
      </c>
      <c r="K40" s="291"/>
      <c r="L40" s="292" t="s">
        <v>1308</v>
      </c>
      <c r="M40" s="292" t="s">
        <v>1308</v>
      </c>
      <c r="N40" s="293" t="s">
        <v>1080</v>
      </c>
      <c r="O40" s="291" t="s">
        <v>8269</v>
      </c>
      <c r="P40" s="289" t="str">
        <f t="shared" ca="1" si="2"/>
        <v>0 tahun, 5 bulan, 12 hari</v>
      </c>
      <c r="Q40" s="285">
        <f ca="1">DATEDIF(C40,Summary!$A$1,"d")</f>
        <v>162</v>
      </c>
      <c r="R40" s="285"/>
      <c r="S40" s="293" t="str" cm="1">
        <f t="array" aca="1" ref="S40" ca="1">_xlfn.IFS(Q40&lt;=T40,T40,Q40&lt;=T40*2,T40*2,Q40&lt;=T40*3,T40*3,Q40&gt;T40*3,"&gt;"&amp;T40*3)</f>
        <v>Info</v>
      </c>
      <c r="T40" s="293" t="str" cm="1">
        <f t="array" ref="T40">_xlfn.IFS(M40="Level 1",7,M40="Level 2",14,M40="Level 3","30",M40="Info","Info",M40="Closed","Closed")</f>
        <v>Info</v>
      </c>
      <c r="U40" s="291"/>
    </row>
    <row r="41" spans="1:21" ht="40.799999999999997" x14ac:dyDescent="0.7">
      <c r="A41" s="285">
        <v>40</v>
      </c>
      <c r="B41" s="295" t="s">
        <v>12412</v>
      </c>
      <c r="C41" s="296">
        <v>46056</v>
      </c>
      <c r="D41" s="296">
        <v>46052</v>
      </c>
      <c r="E41" s="288" t="s">
        <v>39</v>
      </c>
      <c r="F41" s="289" t="s">
        <v>12456</v>
      </c>
      <c r="G41" s="289" t="s">
        <v>12457</v>
      </c>
      <c r="H41" s="295" t="s">
        <v>5508</v>
      </c>
      <c r="I41" s="295" t="s">
        <v>5508</v>
      </c>
      <c r="J41" s="286" t="s">
        <v>12611</v>
      </c>
      <c r="K41" s="291"/>
      <c r="L41" s="294" t="s">
        <v>1305</v>
      </c>
      <c r="M41" s="294" t="s">
        <v>5814</v>
      </c>
      <c r="N41" s="293" t="s">
        <v>11545</v>
      </c>
      <c r="O41" s="179" t="s">
        <v>13874</v>
      </c>
      <c r="P41" s="289" t="str">
        <f t="shared" ca="1" si="2"/>
        <v>0 tahun, 5 bulan, 12 hari</v>
      </c>
      <c r="Q41" s="285">
        <f ca="1">DATEDIF(C41,Summary!$A$1,"d")</f>
        <v>162</v>
      </c>
      <c r="R41" s="285" t="s">
        <v>12630</v>
      </c>
      <c r="S41" s="293" t="str" cm="1">
        <f t="array" aca="1" ref="S41" ca="1">_xlfn.IFS(Q41&lt;=T41,T41,Q41&lt;=T41*2,T41*2,Q41&lt;=T41*3,T41*3,Q41&gt;T41*3,"&gt;"&amp;T41*3)</f>
        <v>&gt;42</v>
      </c>
      <c r="T41" s="293" cm="1">
        <f t="array" ref="T41">_xlfn.IFS(M41="Level 1",7,M41="Level 2",14,M41="Level 3","30",M41="Info","Info",M41="Closed","Closed")</f>
        <v>14</v>
      </c>
      <c r="U41" s="291"/>
    </row>
    <row r="42" spans="1:21" ht="81.599999999999994" x14ac:dyDescent="0.7">
      <c r="A42" s="285">
        <v>41</v>
      </c>
      <c r="B42" s="295" t="s">
        <v>12413</v>
      </c>
      <c r="C42" s="296">
        <v>46056</v>
      </c>
      <c r="D42" s="296">
        <v>46045</v>
      </c>
      <c r="E42" s="288" t="s">
        <v>10388</v>
      </c>
      <c r="F42" s="289" t="s">
        <v>12458</v>
      </c>
      <c r="G42" s="289" t="s">
        <v>12459</v>
      </c>
      <c r="H42" s="295" t="s">
        <v>5508</v>
      </c>
      <c r="I42" s="295" t="s">
        <v>5989</v>
      </c>
      <c r="J42" s="289" t="s">
        <v>12623</v>
      </c>
      <c r="K42" s="291"/>
      <c r="L42" s="292" t="s">
        <v>1308</v>
      </c>
      <c r="M42" s="292" t="s">
        <v>1308</v>
      </c>
      <c r="N42" s="293" t="s">
        <v>1175</v>
      </c>
      <c r="O42" s="291" t="s">
        <v>7484</v>
      </c>
      <c r="P42" s="289" t="str">
        <f t="shared" ca="1" si="2"/>
        <v>0 tahun, 5 bulan, 12 hari</v>
      </c>
      <c r="Q42" s="285">
        <f ca="1">DATEDIF(C42,Summary!$A$1,"d")</f>
        <v>162</v>
      </c>
      <c r="R42" s="285"/>
      <c r="S42" s="293" t="str" cm="1">
        <f t="array" aca="1" ref="S42" ca="1">_xlfn.IFS(Q42&lt;=T42,T42,Q42&lt;=T42*2,T42*2,Q42&lt;=T42*3,T42*3,Q42&gt;T42*3,"&gt;"&amp;T42*3)</f>
        <v>Info</v>
      </c>
      <c r="T42" s="293" t="str" cm="1">
        <f t="array" ref="T42">_xlfn.IFS(M42="Level 1",7,M42="Level 2",14,M42="Level 3","30",M42="Info","Info",M42="Closed","Closed")</f>
        <v>Info</v>
      </c>
      <c r="U42" s="291"/>
    </row>
    <row r="43" spans="1:21" ht="81.599999999999994" x14ac:dyDescent="0.7">
      <c r="A43" s="285">
        <v>42</v>
      </c>
      <c r="B43" s="295" t="s">
        <v>12414</v>
      </c>
      <c r="C43" s="296">
        <v>46056</v>
      </c>
      <c r="D43" s="296">
        <v>46043</v>
      </c>
      <c r="E43" s="288" t="s">
        <v>10388</v>
      </c>
      <c r="F43" s="289" t="s">
        <v>12460</v>
      </c>
      <c r="G43" s="289" t="s">
        <v>12461</v>
      </c>
      <c r="H43" s="295" t="s">
        <v>5508</v>
      </c>
      <c r="I43" s="295" t="s">
        <v>5989</v>
      </c>
      <c r="J43" s="289" t="s">
        <v>12623</v>
      </c>
      <c r="K43" s="291"/>
      <c r="L43" s="292" t="s">
        <v>1308</v>
      </c>
      <c r="M43" s="292" t="s">
        <v>1308</v>
      </c>
      <c r="N43" s="293" t="s">
        <v>1175</v>
      </c>
      <c r="O43" s="291" t="s">
        <v>7484</v>
      </c>
      <c r="P43" s="289" t="str">
        <f t="shared" ca="1" si="2"/>
        <v>0 tahun, 5 bulan, 12 hari</v>
      </c>
      <c r="Q43" s="285">
        <f ca="1">DATEDIF(C43,Summary!$A$1,"d")</f>
        <v>162</v>
      </c>
      <c r="R43" s="285"/>
      <c r="S43" s="293" t="str" cm="1">
        <f t="array" aca="1" ref="S43" ca="1">_xlfn.IFS(Q43&lt;=T43,T43,Q43&lt;=T43*2,T43*2,Q43&lt;=T43*3,T43*3,Q43&gt;T43*3,"&gt;"&amp;T43*3)</f>
        <v>Info</v>
      </c>
      <c r="T43" s="293" t="str" cm="1">
        <f t="array" ref="T43">_xlfn.IFS(M43="Level 1",7,M43="Level 2",14,M43="Level 3","30",M43="Info","Info",M43="Closed","Closed")</f>
        <v>Info</v>
      </c>
      <c r="U43" s="291"/>
    </row>
    <row r="44" spans="1:21" ht="81.599999999999994" x14ac:dyDescent="0.7">
      <c r="A44" s="285">
        <v>43</v>
      </c>
      <c r="B44" s="295" t="s">
        <v>12415</v>
      </c>
      <c r="C44" s="296">
        <v>46057</v>
      </c>
      <c r="D44" s="296">
        <v>46045</v>
      </c>
      <c r="E44" s="288" t="s">
        <v>10388</v>
      </c>
      <c r="F44" s="289" t="s">
        <v>12462</v>
      </c>
      <c r="G44" s="289" t="s">
        <v>12463</v>
      </c>
      <c r="H44" s="295" t="s">
        <v>5508</v>
      </c>
      <c r="I44" s="295" t="s">
        <v>5989</v>
      </c>
      <c r="J44" s="289" t="s">
        <v>12623</v>
      </c>
      <c r="K44" s="291"/>
      <c r="L44" s="292" t="s">
        <v>1308</v>
      </c>
      <c r="M44" s="292" t="s">
        <v>1308</v>
      </c>
      <c r="N44" s="293" t="s">
        <v>1175</v>
      </c>
      <c r="O44" s="291" t="s">
        <v>7484</v>
      </c>
      <c r="P44" s="289" t="str">
        <f t="shared" ca="1" si="2"/>
        <v>0 tahun, 5 bulan, 11 hari</v>
      </c>
      <c r="Q44" s="285">
        <f ca="1">DATEDIF(C44,Summary!$A$1,"d")</f>
        <v>161</v>
      </c>
      <c r="R44" s="285"/>
      <c r="S44" s="293" t="str" cm="1">
        <f t="array" aca="1" ref="S44" ca="1">_xlfn.IFS(Q44&lt;=T44,T44,Q44&lt;=T44*2,T44*2,Q44&lt;=T44*3,T44*3,Q44&gt;T44*3,"&gt;"&amp;T44*3)</f>
        <v>Info</v>
      </c>
      <c r="T44" s="293" t="str" cm="1">
        <f t="array" ref="T44">_xlfn.IFS(M44="Level 1",7,M44="Level 2",14,M44="Level 3","30",M44="Info","Info",M44="Closed","Closed")</f>
        <v>Info</v>
      </c>
      <c r="U44" s="291"/>
    </row>
    <row r="45" spans="1:21" ht="61.2" x14ac:dyDescent="0.7">
      <c r="A45" s="285">
        <v>44</v>
      </c>
      <c r="B45" s="295" t="s">
        <v>12416</v>
      </c>
      <c r="C45" s="296">
        <v>46057</v>
      </c>
      <c r="D45" s="296">
        <v>46045</v>
      </c>
      <c r="E45" s="288" t="s">
        <v>10388</v>
      </c>
      <c r="F45" s="289" t="s">
        <v>12464</v>
      </c>
      <c r="G45" s="289" t="s">
        <v>12465</v>
      </c>
      <c r="H45" s="295" t="s">
        <v>5508</v>
      </c>
      <c r="I45" s="295" t="s">
        <v>5989</v>
      </c>
      <c r="J45" s="289" t="s">
        <v>12623</v>
      </c>
      <c r="K45" s="291"/>
      <c r="L45" s="292" t="s">
        <v>1308</v>
      </c>
      <c r="M45" s="292" t="s">
        <v>1308</v>
      </c>
      <c r="N45" s="293" t="s">
        <v>1175</v>
      </c>
      <c r="O45" s="291" t="s">
        <v>7484</v>
      </c>
      <c r="P45" s="289" t="str">
        <f t="shared" ca="1" si="2"/>
        <v>0 tahun, 5 bulan, 11 hari</v>
      </c>
      <c r="Q45" s="285">
        <f ca="1">DATEDIF(C45,Summary!$A$1,"d")</f>
        <v>161</v>
      </c>
      <c r="R45" s="285"/>
      <c r="S45" s="293" t="str" cm="1">
        <f t="array" aca="1" ref="S45" ca="1">_xlfn.IFS(Q45&lt;=T45,T45,Q45&lt;=T45*2,T45*2,Q45&lt;=T45*3,T45*3,Q45&gt;T45*3,"&gt;"&amp;T45*3)</f>
        <v>Info</v>
      </c>
      <c r="T45" s="293" t="str" cm="1">
        <f t="array" ref="T45">_xlfn.IFS(M45="Level 1",7,M45="Level 2",14,M45="Level 3","30",M45="Info","Info",M45="Closed","Closed")</f>
        <v>Info</v>
      </c>
      <c r="U45" s="291"/>
    </row>
    <row r="46" spans="1:21" ht="81.599999999999994" x14ac:dyDescent="0.7">
      <c r="A46" s="285">
        <v>45</v>
      </c>
      <c r="B46" s="295" t="s">
        <v>12417</v>
      </c>
      <c r="C46" s="296">
        <v>46057</v>
      </c>
      <c r="D46" s="296">
        <v>46045</v>
      </c>
      <c r="E46" s="288" t="s">
        <v>10388</v>
      </c>
      <c r="F46" s="289" t="s">
        <v>12466</v>
      </c>
      <c r="G46" s="289" t="s">
        <v>12467</v>
      </c>
      <c r="H46" s="295" t="s">
        <v>5508</v>
      </c>
      <c r="I46" s="295" t="s">
        <v>5989</v>
      </c>
      <c r="J46" s="289" t="s">
        <v>12623</v>
      </c>
      <c r="K46" s="291"/>
      <c r="L46" s="292" t="s">
        <v>1308</v>
      </c>
      <c r="M46" s="292" t="s">
        <v>1308</v>
      </c>
      <c r="N46" s="293" t="s">
        <v>1175</v>
      </c>
      <c r="O46" s="291" t="s">
        <v>7484</v>
      </c>
      <c r="P46" s="289" t="str">
        <f t="shared" ca="1" si="2"/>
        <v>0 tahun, 5 bulan, 11 hari</v>
      </c>
      <c r="Q46" s="285">
        <f ca="1">DATEDIF(C46,Summary!$A$1,"d")</f>
        <v>161</v>
      </c>
      <c r="R46" s="285"/>
      <c r="S46" s="293" t="str" cm="1">
        <f t="array" aca="1" ref="S46" ca="1">_xlfn.IFS(Q46&lt;=T46,T46,Q46&lt;=T46*2,T46*2,Q46&lt;=T46*3,T46*3,Q46&gt;T46*3,"&gt;"&amp;T46*3)</f>
        <v>Info</v>
      </c>
      <c r="T46" s="293" t="str" cm="1">
        <f t="array" ref="T46">_xlfn.IFS(M46="Level 1",7,M46="Level 2",14,M46="Level 3","30",M46="Info","Info",M46="Closed","Closed")</f>
        <v>Info</v>
      </c>
      <c r="U46" s="291"/>
    </row>
    <row r="47" spans="1:21" ht="81.599999999999994" x14ac:dyDescent="0.7">
      <c r="A47" s="285">
        <v>46</v>
      </c>
      <c r="B47" s="295" t="s">
        <v>12418</v>
      </c>
      <c r="C47" s="296">
        <v>46057</v>
      </c>
      <c r="D47" s="296">
        <v>46055</v>
      </c>
      <c r="E47" s="288" t="s">
        <v>10388</v>
      </c>
      <c r="F47" s="289" t="s">
        <v>12468</v>
      </c>
      <c r="G47" s="289" t="s">
        <v>12140</v>
      </c>
      <c r="H47" s="295" t="s">
        <v>5508</v>
      </c>
      <c r="I47" s="295" t="s">
        <v>5990</v>
      </c>
      <c r="J47" s="290" t="s">
        <v>12624</v>
      </c>
      <c r="K47" s="291"/>
      <c r="L47" s="292" t="s">
        <v>1308</v>
      </c>
      <c r="M47" s="292" t="s">
        <v>1308</v>
      </c>
      <c r="N47" s="293" t="s">
        <v>11545</v>
      </c>
      <c r="O47" s="291" t="s">
        <v>5481</v>
      </c>
      <c r="P47" s="289" t="str">
        <f t="shared" ca="1" si="2"/>
        <v>0 tahun, 5 bulan, 11 hari</v>
      </c>
      <c r="Q47" s="285">
        <f ca="1">DATEDIF(C47,Summary!$A$1,"d")</f>
        <v>161</v>
      </c>
      <c r="R47" s="285"/>
      <c r="S47" s="293" t="str" cm="1">
        <f t="array" aca="1" ref="S47" ca="1">_xlfn.IFS(Q47&lt;=T47,T47,Q47&lt;=T47*2,T47*2,Q47&lt;=T47*3,T47*3,Q47&gt;T47*3,"&gt;"&amp;T47*3)</f>
        <v>Info</v>
      </c>
      <c r="T47" s="293" t="str" cm="1">
        <f t="array" ref="T47">_xlfn.IFS(M47="Level 1",7,M47="Level 2",14,M47="Level 3","30",M47="Info","Info",M47="Closed","Closed")</f>
        <v>Info</v>
      </c>
      <c r="U47" s="291"/>
    </row>
    <row r="48" spans="1:21" ht="81.599999999999994" x14ac:dyDescent="0.7">
      <c r="A48" s="285">
        <v>47</v>
      </c>
      <c r="B48" s="295" t="s">
        <v>12419</v>
      </c>
      <c r="C48" s="296">
        <v>46063</v>
      </c>
      <c r="D48" s="296">
        <v>46056</v>
      </c>
      <c r="E48" s="288" t="s">
        <v>794</v>
      </c>
      <c r="F48" s="289" t="s">
        <v>12469</v>
      </c>
      <c r="G48" s="289" t="s">
        <v>12470</v>
      </c>
      <c r="H48" s="295" t="s">
        <v>5508</v>
      </c>
      <c r="I48" s="295" t="s">
        <v>5989</v>
      </c>
      <c r="J48" s="290" t="s">
        <v>12624</v>
      </c>
      <c r="K48" s="291"/>
      <c r="L48" s="294" t="s">
        <v>1305</v>
      </c>
      <c r="M48" s="294" t="s">
        <v>5815</v>
      </c>
      <c r="N48" s="179" t="s">
        <v>13728</v>
      </c>
      <c r="O48" s="291" t="s">
        <v>12472</v>
      </c>
      <c r="P48" s="289" t="str">
        <f t="shared" ca="1" si="2"/>
        <v>0 tahun, 5 bulan, 5 hari</v>
      </c>
      <c r="Q48" s="285">
        <f ca="1">DATEDIF(C48,Summary!$A$1,"d")</f>
        <v>155</v>
      </c>
      <c r="R48" s="285" t="s">
        <v>12630</v>
      </c>
      <c r="S48" s="293" t="str" cm="1">
        <f t="array" aca="1" ref="S48" ca="1">_xlfn.IFS(Q48&lt;=T48,T48,Q48&lt;=T48*2,T48*2,Q48&lt;=T48*3,T48*3,Q48&gt;T48*3,"&gt;"&amp;T48*3)</f>
        <v>&gt;21</v>
      </c>
      <c r="T48" s="293" cm="1">
        <f t="array" ref="T48">_xlfn.IFS(M48="Level 1",7,M48="Level 2",14,M48="Level 3","30",M48="Info","Info",M48="Closed","Closed")</f>
        <v>7</v>
      </c>
      <c r="U48" s="291"/>
    </row>
    <row r="49" spans="1:21" ht="61.2" x14ac:dyDescent="0.7">
      <c r="A49" s="285">
        <v>48</v>
      </c>
      <c r="B49" s="295" t="s">
        <v>12420</v>
      </c>
      <c r="C49" s="296">
        <v>46063</v>
      </c>
      <c r="D49" s="296">
        <v>46057</v>
      </c>
      <c r="E49" s="288" t="s">
        <v>39</v>
      </c>
      <c r="F49" s="289" t="s">
        <v>12473</v>
      </c>
      <c r="G49" s="289" t="s">
        <v>12474</v>
      </c>
      <c r="H49" s="295" t="s">
        <v>5508</v>
      </c>
      <c r="I49" s="295" t="s">
        <v>5989</v>
      </c>
      <c r="J49" s="289" t="s">
        <v>12613</v>
      </c>
      <c r="K49" s="291"/>
      <c r="L49" s="297" t="s">
        <v>1184</v>
      </c>
      <c r="M49" s="297" t="s">
        <v>1184</v>
      </c>
      <c r="N49" s="285" t="s">
        <v>12471</v>
      </c>
      <c r="O49" s="291" t="s">
        <v>12472</v>
      </c>
      <c r="P49" s="289" t="str">
        <f t="shared" ca="1" si="2"/>
        <v>0 tahun, 5 bulan, 5 hari</v>
      </c>
      <c r="Q49" s="285">
        <f ca="1">DATEDIF(C49,Summary!$A$1,"d")</f>
        <v>155</v>
      </c>
      <c r="R49" s="285" t="s">
        <v>12616</v>
      </c>
      <c r="S49" s="293" t="str" cm="1">
        <f t="array" aca="1" ref="S49" ca="1">_xlfn.IFS(Q49&lt;=T49,T49,Q49&lt;=T49*2,T49*2,Q49&lt;=T49*3,T49*3,Q49&gt;T49*3,"&gt;"&amp;T49*3)</f>
        <v>Closed</v>
      </c>
      <c r="T49" s="293" t="str" cm="1">
        <f t="array" ref="T49">_xlfn.IFS(M49="Level 1",7,M49="Level 2",14,M49="Level 3","30",M49="Info","Info",M49="Closed","Closed")</f>
        <v>Closed</v>
      </c>
      <c r="U49" s="285" t="s">
        <v>15038</v>
      </c>
    </row>
    <row r="50" spans="1:21" ht="81.599999999999994" x14ac:dyDescent="0.7">
      <c r="A50" s="285">
        <v>49</v>
      </c>
      <c r="B50" s="295" t="s">
        <v>12421</v>
      </c>
      <c r="C50" s="296">
        <v>46063</v>
      </c>
      <c r="D50" s="296">
        <v>46051</v>
      </c>
      <c r="E50" s="288" t="s">
        <v>39</v>
      </c>
      <c r="F50" s="289" t="s">
        <v>12475</v>
      </c>
      <c r="G50" s="289" t="s">
        <v>12476</v>
      </c>
      <c r="H50" s="295" t="s">
        <v>5508</v>
      </c>
      <c r="I50" s="295" t="s">
        <v>3200</v>
      </c>
      <c r="J50" s="289" t="s">
        <v>12623</v>
      </c>
      <c r="K50" s="291"/>
      <c r="L50" s="297" t="s">
        <v>1184</v>
      </c>
      <c r="M50" s="297" t="s">
        <v>1184</v>
      </c>
      <c r="N50" s="293" t="s">
        <v>1175</v>
      </c>
      <c r="O50" s="291" t="s">
        <v>1176</v>
      </c>
      <c r="P50" s="289" t="str">
        <f t="shared" ca="1" si="2"/>
        <v>0 tahun, 5 bulan, 5 hari</v>
      </c>
      <c r="Q50" s="285">
        <f ca="1">DATEDIF(C50,Summary!$A$1,"d")</f>
        <v>155</v>
      </c>
      <c r="R50" s="285" t="s">
        <v>12630</v>
      </c>
      <c r="S50" s="293" t="str" cm="1">
        <f t="array" aca="1" ref="S50" ca="1">_xlfn.IFS(Q50&lt;=T50,T50,Q50&lt;=T50*2,T50*2,Q50&lt;=T50*3,T50*3,Q50&gt;T50*3,"&gt;"&amp;T50*3)</f>
        <v>Closed</v>
      </c>
      <c r="T50" s="293" t="str" cm="1">
        <f t="array" ref="T50">_xlfn.IFS(M50="Level 1",7,M50="Level 2",14,M50="Level 3","30",M50="Info","Info",M50="Closed","Closed")</f>
        <v>Closed</v>
      </c>
      <c r="U50" s="291"/>
    </row>
    <row r="51" spans="1:21" ht="40.799999999999997" x14ac:dyDescent="0.7">
      <c r="A51" s="285">
        <v>50</v>
      </c>
      <c r="B51" s="295" t="s">
        <v>12422</v>
      </c>
      <c r="C51" s="296">
        <v>46063</v>
      </c>
      <c r="D51" s="296">
        <v>46043</v>
      </c>
      <c r="E51" s="288" t="s">
        <v>39</v>
      </c>
      <c r="F51" s="289" t="s">
        <v>12438</v>
      </c>
      <c r="G51" s="289" t="s">
        <v>12477</v>
      </c>
      <c r="H51" s="295" t="s">
        <v>5508</v>
      </c>
      <c r="I51" s="295" t="s">
        <v>5989</v>
      </c>
      <c r="J51" s="289" t="s">
        <v>12623</v>
      </c>
      <c r="K51" s="291"/>
      <c r="L51" s="294" t="s">
        <v>1305</v>
      </c>
      <c r="M51" s="294" t="s">
        <v>5814</v>
      </c>
      <c r="N51" s="293" t="s">
        <v>1175</v>
      </c>
      <c r="O51" s="291" t="s">
        <v>7484</v>
      </c>
      <c r="P51" s="289" t="str">
        <f t="shared" ca="1" si="2"/>
        <v>0 tahun, 5 bulan, 5 hari</v>
      </c>
      <c r="Q51" s="285">
        <f ca="1">DATEDIF(C51,Summary!$A$1,"d")</f>
        <v>155</v>
      </c>
      <c r="R51" s="285" t="s">
        <v>12630</v>
      </c>
      <c r="S51" s="293" t="str" cm="1">
        <f t="array" aca="1" ref="S51" ca="1">_xlfn.IFS(Q51&lt;=T51,T51,Q51&lt;=T51*2,T51*2,Q51&lt;=T51*3,T51*3,Q51&gt;T51*3,"&gt;"&amp;T51*3)</f>
        <v>&gt;42</v>
      </c>
      <c r="T51" s="293" cm="1">
        <f t="array" ref="T51">_xlfn.IFS(M51="Level 1",7,M51="Level 2",14,M51="Level 3","30",M51="Info","Info",M51="Closed","Closed")</f>
        <v>14</v>
      </c>
      <c r="U51" s="291"/>
    </row>
    <row r="52" spans="1:21" ht="61.2" x14ac:dyDescent="0.7">
      <c r="A52" s="285">
        <v>51</v>
      </c>
      <c r="B52" s="295" t="s">
        <v>12423</v>
      </c>
      <c r="C52" s="296">
        <v>46063</v>
      </c>
      <c r="D52" s="296">
        <v>46050</v>
      </c>
      <c r="E52" s="288" t="s">
        <v>39</v>
      </c>
      <c r="F52" s="289" t="s">
        <v>12478</v>
      </c>
      <c r="G52" s="289" t="s">
        <v>12479</v>
      </c>
      <c r="H52" s="295" t="s">
        <v>5508</v>
      </c>
      <c r="I52" s="295" t="s">
        <v>3200</v>
      </c>
      <c r="J52" s="289" t="s">
        <v>12631</v>
      </c>
      <c r="K52" s="291"/>
      <c r="L52" s="297" t="s">
        <v>1184</v>
      </c>
      <c r="M52" s="297" t="s">
        <v>1184</v>
      </c>
      <c r="N52" s="285" t="s">
        <v>12480</v>
      </c>
      <c r="O52" s="291" t="s">
        <v>12481</v>
      </c>
      <c r="P52" s="289" t="str">
        <f t="shared" ca="1" si="2"/>
        <v>0 tahun, 5 bulan, 5 hari</v>
      </c>
      <c r="Q52" s="285">
        <f ca="1">DATEDIF(C52,Summary!$A$1,"d")</f>
        <v>155</v>
      </c>
      <c r="R52" s="285" t="s">
        <v>12630</v>
      </c>
      <c r="S52" s="293" t="str" cm="1">
        <f t="array" aca="1" ref="S52" ca="1">_xlfn.IFS(Q52&lt;=T52,T52,Q52&lt;=T52*2,T52*2,Q52&lt;=T52*3,T52*3,Q52&gt;T52*3,"&gt;"&amp;T52*3)</f>
        <v>Closed</v>
      </c>
      <c r="T52" s="293" t="str" cm="1">
        <f t="array" ref="T52">_xlfn.IFS(M52="Level 1",7,M52="Level 2",14,M52="Level 3","30",M52="Info","Info",M52="Closed","Closed")</f>
        <v>Closed</v>
      </c>
      <c r="U52" s="291"/>
    </row>
    <row r="53" spans="1:21" ht="61.2" x14ac:dyDescent="0.7">
      <c r="A53" s="285">
        <v>52</v>
      </c>
      <c r="B53" s="295" t="s">
        <v>12424</v>
      </c>
      <c r="C53" s="296">
        <v>46063</v>
      </c>
      <c r="D53" s="296">
        <v>46050</v>
      </c>
      <c r="E53" s="288" t="s">
        <v>39</v>
      </c>
      <c r="F53" s="289" t="s">
        <v>12482</v>
      </c>
      <c r="G53" s="289" t="s">
        <v>12483</v>
      </c>
      <c r="H53" s="295" t="s">
        <v>5508</v>
      </c>
      <c r="I53" s="295" t="s">
        <v>5989</v>
      </c>
      <c r="J53" s="289" t="s">
        <v>12631</v>
      </c>
      <c r="K53" s="291"/>
      <c r="L53" s="294" t="s">
        <v>1305</v>
      </c>
      <c r="M53" s="294" t="s">
        <v>5815</v>
      </c>
      <c r="N53" s="285" t="s">
        <v>12480</v>
      </c>
      <c r="O53" s="291" t="s">
        <v>12484</v>
      </c>
      <c r="P53" s="289" t="str">
        <f t="shared" ca="1" si="2"/>
        <v>0 tahun, 5 bulan, 5 hari</v>
      </c>
      <c r="Q53" s="285">
        <f ca="1">DATEDIF(C53,Summary!$A$1,"d")</f>
        <v>155</v>
      </c>
      <c r="R53" s="285" t="s">
        <v>12630</v>
      </c>
      <c r="S53" s="293" t="str" cm="1">
        <f t="array" aca="1" ref="S53" ca="1">_xlfn.IFS(Q53&lt;=T53,T53,Q53&lt;=T53*2,T53*2,Q53&lt;=T53*3,T53*3,Q53&gt;T53*3,"&gt;"&amp;T53*3)</f>
        <v>&gt;21</v>
      </c>
      <c r="T53" s="293" cm="1">
        <f t="array" ref="T53">_xlfn.IFS(M53="Level 1",7,M53="Level 2",14,M53="Level 3","30",M53="Info","Info",M53="Closed","Closed")</f>
        <v>7</v>
      </c>
      <c r="U53" s="291"/>
    </row>
    <row r="54" spans="1:21" ht="81.599999999999994" x14ac:dyDescent="0.7">
      <c r="A54" s="285">
        <v>53</v>
      </c>
      <c r="B54" s="295" t="s">
        <v>12425</v>
      </c>
      <c r="C54" s="296">
        <v>46063</v>
      </c>
      <c r="D54" s="296">
        <v>46056</v>
      </c>
      <c r="E54" s="288" t="s">
        <v>39</v>
      </c>
      <c r="F54" s="298" t="s">
        <v>12485</v>
      </c>
      <c r="G54" s="289" t="s">
        <v>12486</v>
      </c>
      <c r="H54" s="295" t="s">
        <v>5508</v>
      </c>
      <c r="I54" s="295" t="s">
        <v>5989</v>
      </c>
      <c r="J54" s="290" t="s">
        <v>12624</v>
      </c>
      <c r="K54" s="291"/>
      <c r="L54" s="294" t="s">
        <v>1305</v>
      </c>
      <c r="M54" s="294" t="s">
        <v>5815</v>
      </c>
      <c r="N54" s="179" t="s">
        <v>13728</v>
      </c>
      <c r="O54" s="291" t="s">
        <v>12472</v>
      </c>
      <c r="P54" s="289" t="str">
        <f t="shared" ca="1" si="2"/>
        <v>0 tahun, 5 bulan, 5 hari</v>
      </c>
      <c r="Q54" s="285">
        <f ca="1">DATEDIF(C54,Summary!$A$1,"d")</f>
        <v>155</v>
      </c>
      <c r="R54" s="285" t="s">
        <v>12630</v>
      </c>
      <c r="S54" s="293" t="str" cm="1">
        <f t="array" aca="1" ref="S54" ca="1">_xlfn.IFS(Q54&lt;=T54,T54,Q54&lt;=T54*2,T54*2,Q54&lt;=T54*3,T54*3,Q54&gt;T54*3,"&gt;"&amp;T54*3)</f>
        <v>&gt;21</v>
      </c>
      <c r="T54" s="293" cm="1">
        <f t="array" ref="T54">_xlfn.IFS(M54="Level 1",7,M54="Level 2",14,M54="Level 3","30",M54="Info","Info",M54="Closed","Closed")</f>
        <v>7</v>
      </c>
      <c r="U54" s="291"/>
    </row>
    <row r="55" spans="1:21" ht="61.2" x14ac:dyDescent="0.7">
      <c r="A55" s="285">
        <v>54</v>
      </c>
      <c r="B55" s="295" t="s">
        <v>12426</v>
      </c>
      <c r="C55" s="296">
        <v>46063</v>
      </c>
      <c r="D55" s="296">
        <v>46055</v>
      </c>
      <c r="E55" s="288" t="s">
        <v>39</v>
      </c>
      <c r="F55" s="289" t="s">
        <v>12487</v>
      </c>
      <c r="G55" s="289" t="s">
        <v>12488</v>
      </c>
      <c r="H55" s="295" t="s">
        <v>5508</v>
      </c>
      <c r="I55" s="295" t="s">
        <v>5990</v>
      </c>
      <c r="J55" s="290" t="s">
        <v>12624</v>
      </c>
      <c r="K55" s="291"/>
      <c r="L55" s="294" t="s">
        <v>1305</v>
      </c>
      <c r="M55" s="294" t="s">
        <v>5815</v>
      </c>
      <c r="N55" s="293" t="s">
        <v>11545</v>
      </c>
      <c r="O55" s="291" t="s">
        <v>5481</v>
      </c>
      <c r="P55" s="289" t="str">
        <f t="shared" ca="1" si="2"/>
        <v>0 tahun, 5 bulan, 5 hari</v>
      </c>
      <c r="Q55" s="285">
        <f ca="1">DATEDIF(C55,Summary!$A$1,"d")</f>
        <v>155</v>
      </c>
      <c r="R55" s="285" t="s">
        <v>12630</v>
      </c>
      <c r="S55" s="293" t="str" cm="1">
        <f t="array" aca="1" ref="S55" ca="1">_xlfn.IFS(Q55&lt;=T55,T55,Q55&lt;=T55*2,T55*2,Q55&lt;=T55*3,T55*3,Q55&gt;T55*3,"&gt;"&amp;T55*3)</f>
        <v>&gt;21</v>
      </c>
      <c r="T55" s="293" cm="1">
        <f t="array" ref="T55">_xlfn.IFS(M55="Level 1",7,M55="Level 2",14,M55="Level 3","30",M55="Info","Info",M55="Closed","Closed")</f>
        <v>7</v>
      </c>
      <c r="U55" s="291"/>
    </row>
    <row r="56" spans="1:21" ht="102" x14ac:dyDescent="0.7">
      <c r="A56" s="285">
        <v>55</v>
      </c>
      <c r="B56" s="295" t="s">
        <v>12638</v>
      </c>
      <c r="C56" s="296">
        <v>46063</v>
      </c>
      <c r="D56" s="296">
        <v>46050</v>
      </c>
      <c r="E56" s="288" t="s">
        <v>39</v>
      </c>
      <c r="F56" s="289" t="s">
        <v>12645</v>
      </c>
      <c r="G56" s="289" t="s">
        <v>12646</v>
      </c>
      <c r="H56" s="295" t="s">
        <v>5508</v>
      </c>
      <c r="I56" s="295" t="s">
        <v>5508</v>
      </c>
      <c r="J56" s="286" t="s">
        <v>12620</v>
      </c>
      <c r="K56" s="291"/>
      <c r="L56" s="292" t="s">
        <v>1308</v>
      </c>
      <c r="M56" s="292" t="s">
        <v>1308</v>
      </c>
      <c r="N56" s="293" t="s">
        <v>10300</v>
      </c>
      <c r="O56" s="291" t="s">
        <v>1071</v>
      </c>
      <c r="P56" s="289" t="str">
        <f t="shared" ref="P56:P64" ca="1" si="3">DATEDIF(C56,$W$1,"Y")&amp;" tahun, "&amp;DATEDIF(C56,$W$1,"YM")&amp;" bulan, "&amp;DATEDIF(C56,$W$1,"MD")&amp;" hari"</f>
        <v>0 tahun, 5 bulan, 5 hari</v>
      </c>
      <c r="Q56" s="285">
        <f ca="1">DATEDIF(C56,Summary!$A$1,"d")</f>
        <v>155</v>
      </c>
      <c r="R56" s="285" t="s">
        <v>12659</v>
      </c>
      <c r="S56" s="293" t="str" cm="1">
        <f t="array" aca="1" ref="S56" ca="1">_xlfn.IFS(Q56&lt;=T56,T56,Q56&lt;=T56*2,T56*2,Q56&lt;=T56*3,T56*3,Q56&gt;T56*3,"&gt;"&amp;T56*3)</f>
        <v>Info</v>
      </c>
      <c r="T56" s="293" t="str" cm="1">
        <f t="array" ref="T56">_xlfn.IFS(M56="Level 1",7,M56="Level 2",14,M56="Level 3","30",M56="Info","Info",M56="Closed","Closed")</f>
        <v>Info</v>
      </c>
      <c r="U56" s="291"/>
    </row>
    <row r="57" spans="1:21" ht="81.599999999999994" x14ac:dyDescent="0.7">
      <c r="A57" s="285">
        <v>56</v>
      </c>
      <c r="B57" s="295" t="s">
        <v>12639</v>
      </c>
      <c r="C57" s="296">
        <v>46064</v>
      </c>
      <c r="D57" s="296">
        <v>46045</v>
      </c>
      <c r="E57" s="288" t="s">
        <v>10388</v>
      </c>
      <c r="F57" s="289" t="s">
        <v>12647</v>
      </c>
      <c r="G57" s="289" t="s">
        <v>12648</v>
      </c>
      <c r="H57" s="295" t="s">
        <v>5508</v>
      </c>
      <c r="I57" s="295" t="s">
        <v>7640</v>
      </c>
      <c r="J57" s="286" t="s">
        <v>12623</v>
      </c>
      <c r="K57" s="291"/>
      <c r="L57" s="292" t="s">
        <v>1308</v>
      </c>
      <c r="M57" s="292" t="s">
        <v>1308</v>
      </c>
      <c r="N57" s="293" t="s">
        <v>1175</v>
      </c>
      <c r="O57" s="291" t="s">
        <v>7484</v>
      </c>
      <c r="P57" s="289" t="str">
        <f t="shared" ca="1" si="3"/>
        <v>0 tahun, 5 bulan, 4 hari</v>
      </c>
      <c r="Q57" s="285">
        <f ca="1">DATEDIF(C57,Summary!$A$1,"d")</f>
        <v>154</v>
      </c>
      <c r="R57" s="285" t="s">
        <v>12660</v>
      </c>
      <c r="S57" s="293" t="str" cm="1">
        <f t="array" aca="1" ref="S57" ca="1">_xlfn.IFS(Q57&lt;=T57,T57,Q57&lt;=T57*2,T57*2,Q57&lt;=T57*3,T57*3,Q57&gt;T57*3,"&gt;"&amp;T57*3)</f>
        <v>Info</v>
      </c>
      <c r="T57" s="293" t="str" cm="1">
        <f t="array" ref="T57">_xlfn.IFS(M57="Level 1",7,M57="Level 2",14,M57="Level 3","30",M57="Info","Info",M57="Closed","Closed")</f>
        <v>Info</v>
      </c>
      <c r="U57" s="291"/>
    </row>
    <row r="58" spans="1:21" ht="61.2" x14ac:dyDescent="0.7">
      <c r="A58" s="285">
        <v>57</v>
      </c>
      <c r="B58" s="295" t="s">
        <v>12633</v>
      </c>
      <c r="C58" s="296">
        <v>46065</v>
      </c>
      <c r="D58" s="296">
        <v>46058</v>
      </c>
      <c r="E58" s="288" t="s">
        <v>39</v>
      </c>
      <c r="F58" s="289" t="s">
        <v>12634</v>
      </c>
      <c r="G58" s="289" t="s">
        <v>12649</v>
      </c>
      <c r="H58" s="295" t="s">
        <v>5508</v>
      </c>
      <c r="I58" s="295" t="s">
        <v>5989</v>
      </c>
      <c r="J58" s="286" t="s">
        <v>12624</v>
      </c>
      <c r="K58" s="291"/>
      <c r="L58" s="297" t="s">
        <v>1184</v>
      </c>
      <c r="M58" s="297" t="s">
        <v>1184</v>
      </c>
      <c r="N58" s="285" t="s">
        <v>12471</v>
      </c>
      <c r="O58" s="291" t="s">
        <v>12472</v>
      </c>
      <c r="P58" s="289" t="str">
        <f t="shared" ca="1" si="3"/>
        <v>0 tahun, 5 bulan, 3 hari</v>
      </c>
      <c r="Q58" s="285">
        <f ca="1">DATEDIF(C58,Summary!$A$1,"d")</f>
        <v>153</v>
      </c>
      <c r="R58" s="285" t="s">
        <v>12616</v>
      </c>
      <c r="S58" s="293" t="str" cm="1">
        <f t="array" aca="1" ref="S58" ca="1">_xlfn.IFS(Q58&lt;=T58,T58,Q58&lt;=T58*2,T58*2,Q58&lt;=T58*3,T58*3,Q58&gt;T58*3,"&gt;"&amp;T58*3)</f>
        <v>Closed</v>
      </c>
      <c r="T58" s="293" t="str" cm="1">
        <f t="array" ref="T58">_xlfn.IFS(M58="Level 1",7,M58="Level 2",14,M58="Level 3","30",M58="Info","Info",M58="Closed","Closed")</f>
        <v>Closed</v>
      </c>
      <c r="U58" s="289" t="s">
        <v>15038</v>
      </c>
    </row>
    <row r="59" spans="1:21" ht="61.2" x14ac:dyDescent="0.7">
      <c r="A59" s="285">
        <v>58</v>
      </c>
      <c r="B59" s="295" t="s">
        <v>12640</v>
      </c>
      <c r="C59" s="296">
        <v>46065</v>
      </c>
      <c r="D59" s="296">
        <v>46058</v>
      </c>
      <c r="E59" s="288" t="s">
        <v>39</v>
      </c>
      <c r="F59" s="289" t="s">
        <v>12650</v>
      </c>
      <c r="G59" s="289" t="s">
        <v>12651</v>
      </c>
      <c r="H59" s="295" t="s">
        <v>5508</v>
      </c>
      <c r="I59" s="295" t="s">
        <v>5989</v>
      </c>
      <c r="J59" s="286" t="s">
        <v>12623</v>
      </c>
      <c r="K59" s="291"/>
      <c r="L59" s="294" t="s">
        <v>1305</v>
      </c>
      <c r="M59" s="294" t="s">
        <v>5814</v>
      </c>
      <c r="N59" s="293" t="s">
        <v>1175</v>
      </c>
      <c r="O59" s="291" t="s">
        <v>7484</v>
      </c>
      <c r="P59" s="289" t="str">
        <f t="shared" ca="1" si="3"/>
        <v>0 tahun, 5 bulan, 3 hari</v>
      </c>
      <c r="Q59" s="285">
        <f ca="1">DATEDIF(C59,Summary!$A$1,"d")</f>
        <v>153</v>
      </c>
      <c r="R59" s="285" t="s">
        <v>12729</v>
      </c>
      <c r="S59" s="293" t="str" cm="1">
        <f t="array" aca="1" ref="S59" ca="1">_xlfn.IFS(Q59&lt;=T59,T59,Q59&lt;=T59*2,T59*2,Q59&lt;=T59*3,T59*3,Q59&gt;T59*3,"&gt;"&amp;T59*3)</f>
        <v>&gt;42</v>
      </c>
      <c r="T59" s="293" cm="1">
        <f t="array" ref="T59">_xlfn.IFS(M59="Level 1",7,M59="Level 2",14,M59="Level 3","30",M59="Info","Info",M59="Closed","Closed")</f>
        <v>14</v>
      </c>
      <c r="U59" s="291"/>
    </row>
    <row r="60" spans="1:21" ht="61.2" x14ac:dyDescent="0.7">
      <c r="A60" s="285">
        <v>59</v>
      </c>
      <c r="B60" s="295" t="s">
        <v>12641</v>
      </c>
      <c r="C60" s="296">
        <v>46065</v>
      </c>
      <c r="D60" s="296">
        <v>46059</v>
      </c>
      <c r="E60" s="288" t="s">
        <v>39</v>
      </c>
      <c r="F60" s="289" t="s">
        <v>12652</v>
      </c>
      <c r="G60" s="289" t="s">
        <v>12653</v>
      </c>
      <c r="H60" s="295" t="s">
        <v>5508</v>
      </c>
      <c r="I60" s="295" t="s">
        <v>5989</v>
      </c>
      <c r="J60" s="286" t="s">
        <v>12623</v>
      </c>
      <c r="K60" s="291"/>
      <c r="L60" s="294" t="s">
        <v>1305</v>
      </c>
      <c r="M60" s="294" t="s">
        <v>5814</v>
      </c>
      <c r="N60" s="293" t="s">
        <v>1175</v>
      </c>
      <c r="O60" s="291" t="s">
        <v>7484</v>
      </c>
      <c r="P60" s="289" t="str">
        <f t="shared" ca="1" si="3"/>
        <v>0 tahun, 5 bulan, 3 hari</v>
      </c>
      <c r="Q60" s="285">
        <f ca="1">DATEDIF(C60,Summary!$A$1,"d")</f>
        <v>153</v>
      </c>
      <c r="R60" s="285" t="s">
        <v>12729</v>
      </c>
      <c r="S60" s="293" t="str" cm="1">
        <f t="array" aca="1" ref="S60" ca="1">_xlfn.IFS(Q60&lt;=T60,T60,Q60&lt;=T60*2,T60*2,Q60&lt;=T60*3,T60*3,Q60&gt;T60*3,"&gt;"&amp;T60*3)</f>
        <v>&gt;42</v>
      </c>
      <c r="T60" s="293" cm="1">
        <f t="array" ref="T60">_xlfn.IFS(M60="Level 1",7,M60="Level 2",14,M60="Level 3","30",M60="Info","Info",M60="Closed","Closed")</f>
        <v>14</v>
      </c>
      <c r="U60" s="291"/>
    </row>
    <row r="61" spans="1:21" ht="61.2" x14ac:dyDescent="0.7">
      <c r="A61" s="285">
        <v>60</v>
      </c>
      <c r="B61" s="295" t="s">
        <v>12635</v>
      </c>
      <c r="C61" s="296">
        <v>46065</v>
      </c>
      <c r="D61" s="296">
        <v>46056</v>
      </c>
      <c r="E61" s="288" t="s">
        <v>39</v>
      </c>
      <c r="F61" s="289" t="s">
        <v>12636</v>
      </c>
      <c r="G61" s="289" t="s">
        <v>12637</v>
      </c>
      <c r="H61" s="295" t="s">
        <v>5508</v>
      </c>
      <c r="I61" s="295" t="s">
        <v>5989</v>
      </c>
      <c r="J61" s="286" t="s">
        <v>12624</v>
      </c>
      <c r="K61" s="291"/>
      <c r="L61" s="297" t="s">
        <v>1184</v>
      </c>
      <c r="M61" s="297" t="s">
        <v>1184</v>
      </c>
      <c r="N61" s="285" t="s">
        <v>12471</v>
      </c>
      <c r="O61" s="291" t="s">
        <v>12472</v>
      </c>
      <c r="P61" s="289" t="str">
        <f t="shared" ca="1" si="3"/>
        <v>0 tahun, 5 bulan, 3 hari</v>
      </c>
      <c r="Q61" s="285">
        <f ca="1">DATEDIF(C61,Summary!$A$1,"d")</f>
        <v>153</v>
      </c>
      <c r="R61" s="285" t="s">
        <v>12729</v>
      </c>
      <c r="S61" s="293" t="str" cm="1">
        <f t="array" aca="1" ref="S61" ca="1">_xlfn.IFS(Q61&lt;=T61,T61,Q61&lt;=T61*2,T61*2,Q61&lt;=T61*3,T61*3,Q61&gt;T61*3,"&gt;"&amp;T61*3)</f>
        <v>Closed</v>
      </c>
      <c r="T61" s="293" t="str" cm="1">
        <f t="array" ref="T61">_xlfn.IFS(M61="Level 1",7,M61="Level 2",14,M61="Level 3","30",M61="Info","Info",M61="Closed","Closed")</f>
        <v>Closed</v>
      </c>
      <c r="U61" s="289" t="s">
        <v>15039</v>
      </c>
    </row>
    <row r="62" spans="1:21" ht="61.2" x14ac:dyDescent="0.7">
      <c r="A62" s="285">
        <v>61</v>
      </c>
      <c r="B62" s="295" t="s">
        <v>12642</v>
      </c>
      <c r="C62" s="296">
        <v>46065</v>
      </c>
      <c r="D62" s="296">
        <v>46057</v>
      </c>
      <c r="E62" s="288" t="s">
        <v>39</v>
      </c>
      <c r="F62" s="289" t="s">
        <v>12293</v>
      </c>
      <c r="G62" s="289" t="s">
        <v>12653</v>
      </c>
      <c r="H62" s="295" t="s">
        <v>5508</v>
      </c>
      <c r="I62" s="295" t="s">
        <v>5989</v>
      </c>
      <c r="J62" s="286" t="s">
        <v>12623</v>
      </c>
      <c r="K62" s="291"/>
      <c r="L62" s="294" t="s">
        <v>1305</v>
      </c>
      <c r="M62" s="294" t="s">
        <v>5814</v>
      </c>
      <c r="N62" s="293" t="s">
        <v>1175</v>
      </c>
      <c r="O62" s="291" t="s">
        <v>7484</v>
      </c>
      <c r="P62" s="289" t="str">
        <f t="shared" ca="1" si="3"/>
        <v>0 tahun, 5 bulan, 3 hari</v>
      </c>
      <c r="Q62" s="285">
        <f ca="1">DATEDIF(C62,Summary!$A$1,"d")</f>
        <v>153</v>
      </c>
      <c r="R62" s="285" t="s">
        <v>12729</v>
      </c>
      <c r="S62" s="293" t="str" cm="1">
        <f t="array" aca="1" ref="S62" ca="1">_xlfn.IFS(Q62&lt;=T62,T62,Q62&lt;=T62*2,T62*2,Q62&lt;=T62*3,T62*3,Q62&gt;T62*3,"&gt;"&amp;T62*3)</f>
        <v>&gt;42</v>
      </c>
      <c r="T62" s="293" cm="1">
        <f t="array" ref="T62">_xlfn.IFS(M62="Level 1",7,M62="Level 2",14,M62="Level 3","30",M62="Info","Info",M62="Closed","Closed")</f>
        <v>14</v>
      </c>
      <c r="U62" s="291"/>
    </row>
    <row r="63" spans="1:21" ht="61.2" x14ac:dyDescent="0.7">
      <c r="A63" s="285">
        <v>62</v>
      </c>
      <c r="B63" s="295" t="s">
        <v>12643</v>
      </c>
      <c r="C63" s="296">
        <v>46065</v>
      </c>
      <c r="D63" s="296">
        <v>46062</v>
      </c>
      <c r="E63" s="288" t="s">
        <v>12654</v>
      </c>
      <c r="F63" s="289" t="s">
        <v>12655</v>
      </c>
      <c r="G63" s="289" t="s">
        <v>12656</v>
      </c>
      <c r="H63" s="295" t="s">
        <v>5508</v>
      </c>
      <c r="I63" s="295" t="s">
        <v>5989</v>
      </c>
      <c r="J63" s="286" t="s">
        <v>12624</v>
      </c>
      <c r="K63" s="291"/>
      <c r="L63" s="292" t="s">
        <v>1308</v>
      </c>
      <c r="M63" s="292" t="s">
        <v>1308</v>
      </c>
      <c r="N63" s="293" t="s">
        <v>10300</v>
      </c>
      <c r="O63" s="291" t="s">
        <v>1071</v>
      </c>
      <c r="P63" s="289" t="str">
        <f t="shared" ca="1" si="3"/>
        <v>0 tahun, 5 bulan, 3 hari</v>
      </c>
      <c r="Q63" s="285">
        <f ca="1">DATEDIF(C63,Summary!$A$1,"d")</f>
        <v>153</v>
      </c>
      <c r="R63" s="285" t="s">
        <v>12661</v>
      </c>
      <c r="S63" s="293" t="str" cm="1">
        <f t="array" aca="1" ref="S63" ca="1">_xlfn.IFS(Q63&lt;=T63,T63,Q63&lt;=T63*2,T63*2,Q63&lt;=T63*3,T63*3,Q63&gt;T63*3,"&gt;"&amp;T63*3)</f>
        <v>Info</v>
      </c>
      <c r="T63" s="293" t="str" cm="1">
        <f t="array" ref="T63">_xlfn.IFS(M63="Level 1",7,M63="Level 2",14,M63="Level 3","30",M63="Info","Info",M63="Closed","Closed")</f>
        <v>Info</v>
      </c>
      <c r="U63" s="291"/>
    </row>
    <row r="64" spans="1:21" ht="81.599999999999994" x14ac:dyDescent="0.7">
      <c r="A64" s="285">
        <v>63</v>
      </c>
      <c r="B64" s="295" t="s">
        <v>12644</v>
      </c>
      <c r="C64" s="296">
        <v>46066</v>
      </c>
      <c r="D64" s="296">
        <v>46063</v>
      </c>
      <c r="E64" s="288" t="s">
        <v>10388</v>
      </c>
      <c r="F64" s="289" t="s">
        <v>12657</v>
      </c>
      <c r="G64" s="289" t="s">
        <v>12658</v>
      </c>
      <c r="H64" s="295" t="s">
        <v>5508</v>
      </c>
      <c r="I64" s="295" t="s">
        <v>3191</v>
      </c>
      <c r="J64" s="286" t="s">
        <v>12624</v>
      </c>
      <c r="K64" s="291"/>
      <c r="L64" s="288" t="s">
        <v>1308</v>
      </c>
      <c r="M64" s="292" t="s">
        <v>1308</v>
      </c>
      <c r="N64" s="293" t="s">
        <v>11545</v>
      </c>
      <c r="O64" s="291" t="s">
        <v>11722</v>
      </c>
      <c r="P64" s="289" t="str">
        <f t="shared" ca="1" si="3"/>
        <v>0 tahun, 5 bulan, 2 hari</v>
      </c>
      <c r="Q64" s="285">
        <f ca="1">DATEDIF(C64,Summary!$A$1,"d")</f>
        <v>152</v>
      </c>
      <c r="R64" s="285" t="s">
        <v>12662</v>
      </c>
      <c r="S64" s="293" t="str" cm="1">
        <f t="array" aca="1" ref="S64" ca="1">_xlfn.IFS(Q64&lt;=T64,T64,Q64&lt;=T64*2,T64*2,Q64&lt;=T64*3,T64*3,Q64&gt;T64*3,"&gt;"&amp;T64*3)</f>
        <v>Info</v>
      </c>
      <c r="T64" s="293" t="str" cm="1">
        <f t="array" ref="T64">_xlfn.IFS(M64="Level 1",7,M64="Level 2",14,M64="Level 3","30",M64="Info","Info",M64="Closed","Closed")</f>
        <v>Info</v>
      </c>
      <c r="U64" s="291"/>
    </row>
    <row r="65" spans="1:21" ht="40.799999999999997" x14ac:dyDescent="0.7">
      <c r="A65" s="285">
        <v>64</v>
      </c>
      <c r="B65" s="187" t="s">
        <v>12953</v>
      </c>
      <c r="C65" s="304">
        <v>46066</v>
      </c>
      <c r="D65" s="304">
        <v>46066</v>
      </c>
      <c r="E65" s="307" t="s">
        <v>10388</v>
      </c>
      <c r="F65" s="185" t="s">
        <v>12978</v>
      </c>
      <c r="G65" s="185" t="s">
        <v>12978</v>
      </c>
      <c r="H65" s="187" t="s">
        <v>5508</v>
      </c>
      <c r="I65" s="187" t="s">
        <v>5508</v>
      </c>
      <c r="J65" s="305" t="s">
        <v>12613</v>
      </c>
      <c r="K65" s="179"/>
      <c r="L65" s="303" t="s">
        <v>1308</v>
      </c>
      <c r="M65" s="303" t="s">
        <v>1308</v>
      </c>
      <c r="N65" s="245" t="s">
        <v>1080</v>
      </c>
      <c r="O65" s="179" t="s">
        <v>8269</v>
      </c>
      <c r="P65" s="289" t="str">
        <f t="shared" ref="P65:P88" ca="1" si="4">DATEDIF(C65,$W$1,"Y")&amp;" tahun, "&amp;DATEDIF(C65,$W$1,"YM")&amp;" bulan, "&amp;DATEDIF(C65,$W$1,"MD")&amp;" hari"</f>
        <v>0 tahun, 5 bulan, 2 hari</v>
      </c>
      <c r="Q65" s="285">
        <f ca="1">DATEDIF(C65,Summary!$A$1,"d")</f>
        <v>152</v>
      </c>
      <c r="R65" s="285" t="s">
        <v>13025</v>
      </c>
      <c r="S65" s="293" t="str" cm="1">
        <f t="array" aca="1" ref="S65" ca="1">_xlfn.IFS(Q65&lt;=T65,T65,Q65&lt;=T65*2,T65*2,Q65&lt;=T65*3,T65*3,Q65&gt;T65*3,"&gt;"&amp;T65*3)</f>
        <v>Info</v>
      </c>
      <c r="T65" s="293" t="str" cm="1">
        <f t="array" ref="T65">_xlfn.IFS(M65="Level 1",7,M65="Level 2",14,M65="Level 3","30",M65="Info","Info",M65="Closed","Closed")</f>
        <v>Info</v>
      </c>
      <c r="U65" s="291"/>
    </row>
    <row r="66" spans="1:21" ht="61.2" x14ac:dyDescent="0.7">
      <c r="A66" s="285">
        <v>65</v>
      </c>
      <c r="B66" s="187" t="s">
        <v>12954</v>
      </c>
      <c r="C66" s="304">
        <v>46076</v>
      </c>
      <c r="D66" s="304">
        <v>46073</v>
      </c>
      <c r="E66" s="307" t="s">
        <v>10388</v>
      </c>
      <c r="F66" s="185" t="s">
        <v>12979</v>
      </c>
      <c r="G66" s="185" t="s">
        <v>10798</v>
      </c>
      <c r="H66" s="187" t="s">
        <v>5508</v>
      </c>
      <c r="I66" s="187" t="s">
        <v>5990</v>
      </c>
      <c r="J66" s="305" t="s">
        <v>12624</v>
      </c>
      <c r="K66" s="179"/>
      <c r="L66" s="303" t="s">
        <v>1308</v>
      </c>
      <c r="M66" s="303" t="s">
        <v>1308</v>
      </c>
      <c r="N66" s="245" t="s">
        <v>11545</v>
      </c>
      <c r="O66" s="179" t="s">
        <v>5481</v>
      </c>
      <c r="P66" s="289" t="str">
        <f t="shared" ca="1" si="4"/>
        <v>0 tahun, 4 bulan, 22 hari</v>
      </c>
      <c r="Q66" s="285">
        <f ca="1">DATEDIF(C66,Summary!$A$1,"d")</f>
        <v>142</v>
      </c>
      <c r="R66" s="285" t="s">
        <v>13026</v>
      </c>
      <c r="S66" s="293" t="str" cm="1">
        <f t="array" aca="1" ref="S66" ca="1">_xlfn.IFS(Q66&lt;=T66,T66,Q66&lt;=T66*2,T66*2,Q66&lt;=T66*3,T66*3,Q66&gt;T66*3,"&gt;"&amp;T66*3)</f>
        <v>Info</v>
      </c>
      <c r="T66" s="293" t="str" cm="1">
        <f t="array" ref="T66">_xlfn.IFS(M66="Level 1",7,M66="Level 2",14,M66="Level 3","30",M66="Info","Info",M66="Closed","Closed")</f>
        <v>Info</v>
      </c>
      <c r="U66" s="291"/>
    </row>
    <row r="67" spans="1:21" ht="61.2" x14ac:dyDescent="0.7">
      <c r="A67" s="285">
        <v>66</v>
      </c>
      <c r="B67" s="187" t="s">
        <v>12955</v>
      </c>
      <c r="C67" s="304">
        <v>46077</v>
      </c>
      <c r="D67" s="304">
        <v>46065</v>
      </c>
      <c r="E67" s="307" t="s">
        <v>39</v>
      </c>
      <c r="F67" s="185" t="s">
        <v>12980</v>
      </c>
      <c r="G67" s="185" t="s">
        <v>12981</v>
      </c>
      <c r="H67" s="187" t="s">
        <v>5508</v>
      </c>
      <c r="I67" s="187" t="s">
        <v>3200</v>
      </c>
      <c r="J67" s="305" t="s">
        <v>12982</v>
      </c>
      <c r="K67" s="179"/>
      <c r="L67" s="297" t="s">
        <v>1184</v>
      </c>
      <c r="M67" s="297" t="s">
        <v>1184</v>
      </c>
      <c r="N67" s="245" t="s">
        <v>1080</v>
      </c>
      <c r="O67" s="179" t="s">
        <v>8269</v>
      </c>
      <c r="P67" s="289" t="str">
        <f t="shared" ca="1" si="4"/>
        <v>0 tahun, 4 bulan, 21 hari</v>
      </c>
      <c r="Q67" s="285">
        <f ca="1">DATEDIF(C67,Summary!$A$1,"d")</f>
        <v>141</v>
      </c>
      <c r="R67" s="285" t="s">
        <v>13027</v>
      </c>
      <c r="S67" s="293" t="str" cm="1">
        <f t="array" aca="1" ref="S67" ca="1">_xlfn.IFS(Q67&lt;=T67,T67,Q67&lt;=T67*2,T67*2,Q67&lt;=T67*3,T67*3,Q67&gt;T67*3,"&gt;"&amp;T67*3)</f>
        <v>Closed</v>
      </c>
      <c r="T67" s="293" t="str" cm="1">
        <f t="array" ref="T67">_xlfn.IFS(M67="Level 1",7,M67="Level 2",14,M67="Level 3","30",M67="Info","Info",M67="Closed","Closed")</f>
        <v>Closed</v>
      </c>
      <c r="U67" s="291"/>
    </row>
    <row r="68" spans="1:21" ht="61.2" x14ac:dyDescent="0.7">
      <c r="A68" s="285">
        <v>67</v>
      </c>
      <c r="B68" s="187" t="s">
        <v>12956</v>
      </c>
      <c r="C68" s="304">
        <v>46077</v>
      </c>
      <c r="D68" s="304">
        <v>46065</v>
      </c>
      <c r="E68" s="307" t="s">
        <v>39</v>
      </c>
      <c r="F68" s="185" t="s">
        <v>12983</v>
      </c>
      <c r="G68" s="185" t="s">
        <v>12984</v>
      </c>
      <c r="H68" s="187" t="s">
        <v>5508</v>
      </c>
      <c r="I68" s="187" t="s">
        <v>5989</v>
      </c>
      <c r="J68" s="305" t="s">
        <v>12623</v>
      </c>
      <c r="K68" s="179"/>
      <c r="L68" s="294" t="s">
        <v>1305</v>
      </c>
      <c r="M68" s="294" t="s">
        <v>5814</v>
      </c>
      <c r="N68" s="245" t="s">
        <v>1175</v>
      </c>
      <c r="O68" s="179" t="s">
        <v>7484</v>
      </c>
      <c r="P68" s="289" t="str">
        <f t="shared" ca="1" si="4"/>
        <v>0 tahun, 4 bulan, 21 hari</v>
      </c>
      <c r="Q68" s="285">
        <f ca="1">DATEDIF(C68,Summary!$A$1,"d")</f>
        <v>141</v>
      </c>
      <c r="R68" s="285" t="s">
        <v>13028</v>
      </c>
      <c r="S68" s="293" t="str" cm="1">
        <f t="array" aca="1" ref="S68" ca="1">_xlfn.IFS(Q68&lt;=T68,T68,Q68&lt;=T68*2,T68*2,Q68&lt;=T68*3,T68*3,Q68&gt;T68*3,"&gt;"&amp;T68*3)</f>
        <v>&gt;42</v>
      </c>
      <c r="T68" s="293" cm="1">
        <f t="array" ref="T68">_xlfn.IFS(M68="Level 1",7,M68="Level 2",14,M68="Level 3","30",M68="Info","Info",M68="Closed","Closed")</f>
        <v>14</v>
      </c>
      <c r="U68" s="291"/>
    </row>
    <row r="69" spans="1:21" ht="81.599999999999994" x14ac:dyDescent="0.7">
      <c r="A69" s="285">
        <v>68</v>
      </c>
      <c r="B69" s="187" t="s">
        <v>12957</v>
      </c>
      <c r="C69" s="304">
        <v>46077</v>
      </c>
      <c r="D69" s="304">
        <v>46065</v>
      </c>
      <c r="E69" s="307" t="s">
        <v>39</v>
      </c>
      <c r="F69" s="185" t="s">
        <v>12985</v>
      </c>
      <c r="G69" s="185" t="s">
        <v>12986</v>
      </c>
      <c r="H69" s="187" t="s">
        <v>5508</v>
      </c>
      <c r="I69" s="187" t="s">
        <v>3200</v>
      </c>
      <c r="J69" s="305" t="s">
        <v>12622</v>
      </c>
      <c r="K69" s="179"/>
      <c r="L69" s="303" t="s">
        <v>1308</v>
      </c>
      <c r="M69" s="303" t="s">
        <v>1308</v>
      </c>
      <c r="N69" s="245" t="s">
        <v>10661</v>
      </c>
      <c r="O69" s="179" t="s">
        <v>10891</v>
      </c>
      <c r="P69" s="289" t="str">
        <f t="shared" ca="1" si="4"/>
        <v>0 tahun, 4 bulan, 21 hari</v>
      </c>
      <c r="Q69" s="285">
        <f ca="1">DATEDIF(C69,Summary!$A$1,"d")</f>
        <v>141</v>
      </c>
      <c r="R69" s="285" t="s">
        <v>13029</v>
      </c>
      <c r="S69" s="293" t="str" cm="1">
        <f t="array" aca="1" ref="S69" ca="1">_xlfn.IFS(Q69&lt;=T69,T69,Q69&lt;=T69*2,T69*2,Q69&lt;=T69*3,T69*3,Q69&gt;T69*3,"&gt;"&amp;T69*3)</f>
        <v>Info</v>
      </c>
      <c r="T69" s="293" t="str" cm="1">
        <f t="array" ref="T69">_xlfn.IFS(M69="Level 1",7,M69="Level 2",14,M69="Level 3","30",M69="Info","Info",M69="Closed","Closed")</f>
        <v>Info</v>
      </c>
      <c r="U69" s="291"/>
    </row>
    <row r="70" spans="1:21" ht="61.2" x14ac:dyDescent="0.7">
      <c r="A70" s="285">
        <v>69</v>
      </c>
      <c r="B70" s="187" t="s">
        <v>12958</v>
      </c>
      <c r="C70" s="304">
        <v>46077</v>
      </c>
      <c r="D70" s="304">
        <v>46065</v>
      </c>
      <c r="E70" s="307" t="s">
        <v>39</v>
      </c>
      <c r="F70" s="185" t="s">
        <v>12987</v>
      </c>
      <c r="G70" s="185" t="s">
        <v>12988</v>
      </c>
      <c r="H70" s="187" t="s">
        <v>5508</v>
      </c>
      <c r="I70" s="187" t="s">
        <v>3200</v>
      </c>
      <c r="J70" s="305" t="s">
        <v>12622</v>
      </c>
      <c r="K70" s="179"/>
      <c r="L70" s="297" t="s">
        <v>1184</v>
      </c>
      <c r="M70" s="297" t="s">
        <v>1184</v>
      </c>
      <c r="N70" s="245" t="s">
        <v>10661</v>
      </c>
      <c r="O70" s="179" t="s">
        <v>10891</v>
      </c>
      <c r="P70" s="289" t="str">
        <f t="shared" ca="1" si="4"/>
        <v>0 tahun, 4 bulan, 21 hari</v>
      </c>
      <c r="Q70" s="285">
        <f ca="1">DATEDIF(C70,Summary!$A$1,"d")</f>
        <v>141</v>
      </c>
      <c r="R70" s="285" t="s">
        <v>13030</v>
      </c>
      <c r="S70" s="293" t="str" cm="1">
        <f t="array" aca="1" ref="S70" ca="1">_xlfn.IFS(Q70&lt;=T70,T70,Q70&lt;=T70*2,T70*2,Q70&lt;=T70*3,T70*3,Q70&gt;T70*3,"&gt;"&amp;T70*3)</f>
        <v>Closed</v>
      </c>
      <c r="T70" s="293" t="str" cm="1">
        <f t="array" ref="T70">_xlfn.IFS(M70="Level 1",7,M70="Level 2",14,M70="Level 3","30",M70="Info","Info",M70="Closed","Closed")</f>
        <v>Closed</v>
      </c>
      <c r="U70" s="289" t="s">
        <v>14036</v>
      </c>
    </row>
    <row r="71" spans="1:21" ht="81.599999999999994" x14ac:dyDescent="0.7">
      <c r="A71" s="285">
        <v>70</v>
      </c>
      <c r="B71" s="187" t="s">
        <v>12959</v>
      </c>
      <c r="C71" s="304">
        <v>46077</v>
      </c>
      <c r="D71" s="304">
        <v>46066</v>
      </c>
      <c r="E71" s="307" t="s">
        <v>39</v>
      </c>
      <c r="F71" s="185" t="s">
        <v>12989</v>
      </c>
      <c r="G71" s="185" t="s">
        <v>12990</v>
      </c>
      <c r="H71" s="187" t="s">
        <v>5508</v>
      </c>
      <c r="I71" s="187" t="s">
        <v>5989</v>
      </c>
      <c r="J71" s="305" t="s">
        <v>12624</v>
      </c>
      <c r="K71" s="179"/>
      <c r="L71" s="303" t="s">
        <v>1308</v>
      </c>
      <c r="M71" s="303" t="s">
        <v>1308</v>
      </c>
      <c r="N71" s="245" t="s">
        <v>12991</v>
      </c>
      <c r="O71" s="179" t="s">
        <v>12992</v>
      </c>
      <c r="P71" s="289" t="str">
        <f t="shared" ca="1" si="4"/>
        <v>0 tahun, 4 bulan, 21 hari</v>
      </c>
      <c r="Q71" s="285">
        <f ca="1">DATEDIF(C71,Summary!$A$1,"d")</f>
        <v>141</v>
      </c>
      <c r="R71" s="285" t="s">
        <v>13031</v>
      </c>
      <c r="S71" s="293" t="str" cm="1">
        <f t="array" aca="1" ref="S71" ca="1">_xlfn.IFS(Q71&lt;=T71,T71,Q71&lt;=T71*2,T71*2,Q71&lt;=T71*3,T71*3,Q71&gt;T71*3,"&gt;"&amp;T71*3)</f>
        <v>Info</v>
      </c>
      <c r="T71" s="293" t="str" cm="1">
        <f t="array" ref="T71">_xlfn.IFS(M71="Level 1",7,M71="Level 2",14,M71="Level 3","30",M71="Info","Info",M71="Closed","Closed")</f>
        <v>Info</v>
      </c>
      <c r="U71" s="291"/>
    </row>
    <row r="72" spans="1:21" ht="81.599999999999994" x14ac:dyDescent="0.7">
      <c r="A72" s="285">
        <v>71</v>
      </c>
      <c r="B72" s="187" t="s">
        <v>12960</v>
      </c>
      <c r="C72" s="304">
        <v>46079</v>
      </c>
      <c r="D72" s="304">
        <v>46059</v>
      </c>
      <c r="E72" s="307" t="s">
        <v>39</v>
      </c>
      <c r="F72" s="185" t="s">
        <v>12993</v>
      </c>
      <c r="G72" s="185" t="s">
        <v>12994</v>
      </c>
      <c r="H72" s="187" t="s">
        <v>5508</v>
      </c>
      <c r="I72" s="187" t="s">
        <v>5989</v>
      </c>
      <c r="J72" s="305" t="s">
        <v>3188</v>
      </c>
      <c r="K72" s="179"/>
      <c r="L72" s="303" t="s">
        <v>1308</v>
      </c>
      <c r="M72" s="303" t="s">
        <v>1308</v>
      </c>
      <c r="N72" s="245" t="s">
        <v>1170</v>
      </c>
      <c r="O72" s="179" t="s">
        <v>1171</v>
      </c>
      <c r="P72" s="289" t="str">
        <f t="shared" ca="1" si="4"/>
        <v>0 tahun, 4 bulan, 19 hari</v>
      </c>
      <c r="Q72" s="285">
        <f ca="1">DATEDIF(C72,Summary!$A$1,"d")</f>
        <v>139</v>
      </c>
      <c r="R72" s="285" t="s">
        <v>13032</v>
      </c>
      <c r="S72" s="293" t="str" cm="1">
        <f t="array" aca="1" ref="S72" ca="1">_xlfn.IFS(Q72&lt;=T72,T72,Q72&lt;=T72*2,T72*2,Q72&lt;=T72*3,T72*3,Q72&gt;T72*3,"&gt;"&amp;T72*3)</f>
        <v>Info</v>
      </c>
      <c r="T72" s="293" t="str" cm="1">
        <f t="array" ref="T72">_xlfn.IFS(M72="Level 1",7,M72="Level 2",14,M72="Level 3","30",M72="Info","Info",M72="Closed","Closed")</f>
        <v>Info</v>
      </c>
      <c r="U72" s="291"/>
    </row>
    <row r="73" spans="1:21" ht="61.2" x14ac:dyDescent="0.7">
      <c r="A73" s="285">
        <v>72</v>
      </c>
      <c r="B73" s="187" t="s">
        <v>12961</v>
      </c>
      <c r="C73" s="304">
        <v>46080</v>
      </c>
      <c r="D73" s="304">
        <v>46079</v>
      </c>
      <c r="E73" s="307" t="s">
        <v>39</v>
      </c>
      <c r="F73" s="185" t="s">
        <v>5877</v>
      </c>
      <c r="G73" s="185" t="s">
        <v>12995</v>
      </c>
      <c r="H73" s="187" t="s">
        <v>5508</v>
      </c>
      <c r="I73" s="187" t="s">
        <v>5989</v>
      </c>
      <c r="J73" s="305" t="s">
        <v>12624</v>
      </c>
      <c r="K73" s="179"/>
      <c r="L73" s="297" t="s">
        <v>1184</v>
      </c>
      <c r="M73" s="297" t="s">
        <v>1184</v>
      </c>
      <c r="N73" s="245" t="s">
        <v>11545</v>
      </c>
      <c r="O73" s="179" t="s">
        <v>5604</v>
      </c>
      <c r="P73" s="289" t="str">
        <f t="shared" ca="1" si="4"/>
        <v>0 tahun, 4 bulan, 18 hari</v>
      </c>
      <c r="Q73" s="285">
        <f ca="1">DATEDIF(C73,Summary!$A$1,"d")</f>
        <v>138</v>
      </c>
      <c r="R73" s="285" t="s">
        <v>13033</v>
      </c>
      <c r="S73" s="293" t="str" cm="1">
        <f t="array" aca="1" ref="S73" ca="1">_xlfn.IFS(Q73&lt;=T73,T73,Q73&lt;=T73*2,T73*2,Q73&lt;=T73*3,T73*3,Q73&gt;T73*3,"&gt;"&amp;T73*3)</f>
        <v>Closed</v>
      </c>
      <c r="T73" s="293" t="str" cm="1">
        <f t="array" ref="T73">_xlfn.IFS(M73="Level 1",7,M73="Level 2",14,M73="Level 3","30",M73="Info","Info",M73="Closed","Closed")</f>
        <v>Closed</v>
      </c>
      <c r="U73" s="291"/>
    </row>
    <row r="74" spans="1:21" ht="40.799999999999997" x14ac:dyDescent="0.7">
      <c r="A74" s="285">
        <v>73</v>
      </c>
      <c r="B74" s="187" t="s">
        <v>12962</v>
      </c>
      <c r="C74" s="304">
        <v>46080</v>
      </c>
      <c r="D74" s="304">
        <v>46079</v>
      </c>
      <c r="E74" s="307" t="s">
        <v>39</v>
      </c>
      <c r="F74" s="185" t="s">
        <v>12996</v>
      </c>
      <c r="G74" s="185" t="s">
        <v>12997</v>
      </c>
      <c r="H74" s="187" t="s">
        <v>5508</v>
      </c>
      <c r="I74" s="187" t="s">
        <v>5989</v>
      </c>
      <c r="J74" s="305" t="s">
        <v>1088</v>
      </c>
      <c r="K74" s="179"/>
      <c r="L74" s="297" t="s">
        <v>1184</v>
      </c>
      <c r="M74" s="297" t="s">
        <v>1184</v>
      </c>
      <c r="N74" s="245" t="s">
        <v>1088</v>
      </c>
      <c r="O74" s="179" t="s">
        <v>1089</v>
      </c>
      <c r="P74" s="289" t="str">
        <f t="shared" ca="1" si="4"/>
        <v>0 tahun, 4 bulan, 18 hari</v>
      </c>
      <c r="Q74" s="285">
        <f ca="1">DATEDIF(C74,Summary!$A$1,"d")</f>
        <v>138</v>
      </c>
      <c r="R74" s="285" t="s">
        <v>13034</v>
      </c>
      <c r="S74" s="293" t="str" cm="1">
        <f t="array" aca="1" ref="S74" ca="1">_xlfn.IFS(Q74&lt;=T74,T74,Q74&lt;=T74*2,T74*2,Q74&lt;=T74*3,T74*3,Q74&gt;T74*3,"&gt;"&amp;T74*3)</f>
        <v>Closed</v>
      </c>
      <c r="T74" s="293" t="str" cm="1">
        <f t="array" ref="T74">_xlfn.IFS(M74="Level 1",7,M74="Level 2",14,M74="Level 3","30",M74="Info","Info",M74="Closed","Closed")</f>
        <v>Closed</v>
      </c>
      <c r="U74" s="291"/>
    </row>
    <row r="75" spans="1:21" ht="61.2" x14ac:dyDescent="0.7">
      <c r="A75" s="285">
        <v>74</v>
      </c>
      <c r="B75" s="187" t="s">
        <v>12963</v>
      </c>
      <c r="C75" s="304">
        <v>46082</v>
      </c>
      <c r="D75" s="304">
        <v>46080</v>
      </c>
      <c r="E75" s="307" t="s">
        <v>10388</v>
      </c>
      <c r="F75" s="185" t="s">
        <v>12998</v>
      </c>
      <c r="G75" s="185" t="s">
        <v>12999</v>
      </c>
      <c r="H75" s="187" t="s">
        <v>5508</v>
      </c>
      <c r="I75" s="187" t="s">
        <v>5989</v>
      </c>
      <c r="J75" s="305" t="s">
        <v>12613</v>
      </c>
      <c r="K75" s="179"/>
      <c r="L75" s="303" t="s">
        <v>1308</v>
      </c>
      <c r="M75" s="303" t="s">
        <v>1308</v>
      </c>
      <c r="N75" s="245" t="s">
        <v>1080</v>
      </c>
      <c r="O75" s="179" t="s">
        <v>9788</v>
      </c>
      <c r="P75" s="289" t="str">
        <f t="shared" ca="1" si="4"/>
        <v>0 tahun, 4 bulan, 14 hari</v>
      </c>
      <c r="Q75" s="285">
        <f ca="1">DATEDIF(C75,Summary!$A$1,"d")</f>
        <v>136</v>
      </c>
      <c r="R75" s="285" t="s">
        <v>13035</v>
      </c>
      <c r="S75" s="293" t="str" cm="1">
        <f t="array" aca="1" ref="S75" ca="1">_xlfn.IFS(Q75&lt;=T75,T75,Q75&lt;=T75*2,T75*2,Q75&lt;=T75*3,T75*3,Q75&gt;T75*3,"&gt;"&amp;T75*3)</f>
        <v>Info</v>
      </c>
      <c r="T75" s="293" t="str" cm="1">
        <f t="array" ref="T75">_xlfn.IFS(M75="Level 1",7,M75="Level 2",14,M75="Level 3","30",M75="Info","Info",M75="Closed","Closed")</f>
        <v>Info</v>
      </c>
      <c r="U75" s="291"/>
    </row>
    <row r="76" spans="1:21" ht="40.799999999999997" x14ac:dyDescent="0.7">
      <c r="A76" s="285">
        <v>75</v>
      </c>
      <c r="B76" s="187" t="s">
        <v>12964</v>
      </c>
      <c r="C76" s="304">
        <v>46084</v>
      </c>
      <c r="D76" s="304">
        <v>46083</v>
      </c>
      <c r="E76" s="307" t="s">
        <v>10388</v>
      </c>
      <c r="F76" s="185" t="s">
        <v>13000</v>
      </c>
      <c r="G76" s="185" t="s">
        <v>13001</v>
      </c>
      <c r="H76" s="187" t="s">
        <v>5508</v>
      </c>
      <c r="I76" s="187" t="s">
        <v>5989</v>
      </c>
      <c r="J76" s="305" t="s">
        <v>9844</v>
      </c>
      <c r="K76" s="179"/>
      <c r="L76" s="303" t="s">
        <v>1308</v>
      </c>
      <c r="M76" s="303" t="s">
        <v>1308</v>
      </c>
      <c r="N76" s="245" t="s">
        <v>10720</v>
      </c>
      <c r="O76" s="179" t="s">
        <v>1071</v>
      </c>
      <c r="P76" s="289" t="str">
        <f t="shared" ca="1" si="4"/>
        <v>0 tahun, 4 bulan, 12 hari</v>
      </c>
      <c r="Q76" s="285">
        <f ca="1">DATEDIF(C76,Summary!$A$1,"d")</f>
        <v>134</v>
      </c>
      <c r="R76" s="285" t="s">
        <v>13036</v>
      </c>
      <c r="S76" s="293" t="str" cm="1">
        <f t="array" aca="1" ref="S76" ca="1">_xlfn.IFS(Q76&lt;=T76,T76,Q76&lt;=T76*2,T76*2,Q76&lt;=T76*3,T76*3,Q76&gt;T76*3,"&gt;"&amp;T76*3)</f>
        <v>Info</v>
      </c>
      <c r="T76" s="293" t="str" cm="1">
        <f t="array" ref="T76">_xlfn.IFS(M76="Level 1",7,M76="Level 2",14,M76="Level 3","30",M76="Info","Info",M76="Closed","Closed")</f>
        <v>Info</v>
      </c>
      <c r="U76" s="291"/>
    </row>
    <row r="77" spans="1:21" ht="102" x14ac:dyDescent="0.7">
      <c r="A77" s="285">
        <v>76</v>
      </c>
      <c r="B77" s="187" t="s">
        <v>12965</v>
      </c>
      <c r="C77" s="304">
        <v>46084</v>
      </c>
      <c r="D77" s="304">
        <v>46083</v>
      </c>
      <c r="E77" s="307" t="s">
        <v>10388</v>
      </c>
      <c r="F77" s="185" t="s">
        <v>13002</v>
      </c>
      <c r="G77" s="185" t="s">
        <v>13003</v>
      </c>
      <c r="H77" s="187" t="s">
        <v>5508</v>
      </c>
      <c r="I77" s="187" t="s">
        <v>5989</v>
      </c>
      <c r="J77" s="305" t="s">
        <v>9844</v>
      </c>
      <c r="K77" s="179"/>
      <c r="L77" s="303" t="s">
        <v>1308</v>
      </c>
      <c r="M77" s="303" t="s">
        <v>1308</v>
      </c>
      <c r="N77" s="245" t="s">
        <v>10720</v>
      </c>
      <c r="O77" s="179" t="s">
        <v>1071</v>
      </c>
      <c r="P77" s="289" t="str">
        <f t="shared" ca="1" si="4"/>
        <v>0 tahun, 4 bulan, 12 hari</v>
      </c>
      <c r="Q77" s="285">
        <f ca="1">DATEDIF(C77,Summary!$A$1,"d")</f>
        <v>134</v>
      </c>
      <c r="R77" s="285" t="s">
        <v>13037</v>
      </c>
      <c r="S77" s="293" t="str" cm="1">
        <f t="array" aca="1" ref="S77" ca="1">_xlfn.IFS(Q77&lt;=T77,T77,Q77&lt;=T77*2,T77*2,Q77&lt;=T77*3,T77*3,Q77&gt;T77*3,"&gt;"&amp;T77*3)</f>
        <v>Info</v>
      </c>
      <c r="T77" s="293" t="str" cm="1">
        <f t="array" ref="T77">_xlfn.IFS(M77="Level 1",7,M77="Level 2",14,M77="Level 3","30",M77="Info","Info",M77="Closed","Closed")</f>
        <v>Info</v>
      </c>
      <c r="U77" s="291"/>
    </row>
    <row r="78" spans="1:21" ht="61.2" x14ac:dyDescent="0.7">
      <c r="A78" s="285">
        <v>77</v>
      </c>
      <c r="B78" s="187" t="s">
        <v>12966</v>
      </c>
      <c r="C78" s="304">
        <v>46085</v>
      </c>
      <c r="D78" s="304">
        <v>46063</v>
      </c>
      <c r="E78" s="307" t="s">
        <v>10388</v>
      </c>
      <c r="F78" s="185" t="s">
        <v>13004</v>
      </c>
      <c r="G78" s="185" t="s">
        <v>13005</v>
      </c>
      <c r="H78" s="187" t="s">
        <v>5508</v>
      </c>
      <c r="I78" s="187" t="s">
        <v>5989</v>
      </c>
      <c r="J78" s="305" t="s">
        <v>12624</v>
      </c>
      <c r="K78" s="179"/>
      <c r="L78" s="303" t="s">
        <v>1308</v>
      </c>
      <c r="M78" s="303" t="s">
        <v>1308</v>
      </c>
      <c r="N78" s="245" t="s">
        <v>12991</v>
      </c>
      <c r="O78" s="179" t="s">
        <v>12992</v>
      </c>
      <c r="P78" s="289" t="str">
        <f t="shared" ca="1" si="4"/>
        <v>0 tahun, 4 bulan, 11 hari</v>
      </c>
      <c r="Q78" s="285">
        <f ca="1">DATEDIF(C78,Summary!$A$1,"d")</f>
        <v>133</v>
      </c>
      <c r="R78" s="285" t="s">
        <v>13038</v>
      </c>
      <c r="S78" s="293" t="str" cm="1">
        <f t="array" aca="1" ref="S78" ca="1">_xlfn.IFS(Q78&lt;=T78,T78,Q78&lt;=T78*2,T78*2,Q78&lt;=T78*3,T78*3,Q78&gt;T78*3,"&gt;"&amp;T78*3)</f>
        <v>Info</v>
      </c>
      <c r="T78" s="293" t="str" cm="1">
        <f t="array" ref="T78">_xlfn.IFS(M78="Level 1",7,M78="Level 2",14,M78="Level 3","30",M78="Info","Info",M78="Closed","Closed")</f>
        <v>Info</v>
      </c>
      <c r="U78" s="291"/>
    </row>
    <row r="79" spans="1:21" ht="61.2" x14ac:dyDescent="0.7">
      <c r="A79" s="285">
        <v>78</v>
      </c>
      <c r="B79" s="187" t="s">
        <v>12967</v>
      </c>
      <c r="C79" s="304">
        <v>46086</v>
      </c>
      <c r="D79" s="304">
        <v>46078</v>
      </c>
      <c r="E79" s="307" t="s">
        <v>39</v>
      </c>
      <c r="F79" s="185" t="s">
        <v>13006</v>
      </c>
      <c r="G79" s="185" t="s">
        <v>13007</v>
      </c>
      <c r="H79" s="187" t="s">
        <v>5508</v>
      </c>
      <c r="I79" s="187" t="s">
        <v>5989</v>
      </c>
      <c r="J79" s="305" t="s">
        <v>12863</v>
      </c>
      <c r="K79" s="179"/>
      <c r="L79" s="297" t="s">
        <v>1184</v>
      </c>
      <c r="M79" s="297" t="s">
        <v>1184</v>
      </c>
      <c r="N79" s="245" t="s">
        <v>10300</v>
      </c>
      <c r="O79" s="179" t="s">
        <v>12911</v>
      </c>
      <c r="P79" s="289" t="str">
        <f t="shared" ca="1" si="4"/>
        <v>0 tahun, 4 bulan, 10 hari</v>
      </c>
      <c r="Q79" s="285">
        <f ca="1">DATEDIF(C79,Summary!$A$1,"d")</f>
        <v>132</v>
      </c>
      <c r="R79" s="285" t="s">
        <v>13039</v>
      </c>
      <c r="S79" s="293" t="str" cm="1">
        <f t="array" aca="1" ref="S79" ca="1">_xlfn.IFS(Q79&lt;=T79,T79,Q79&lt;=T79*2,T79*2,Q79&lt;=T79*3,T79*3,Q79&gt;T79*3,"&gt;"&amp;T79*3)</f>
        <v>Closed</v>
      </c>
      <c r="T79" s="293" t="str" cm="1">
        <f t="array" ref="T79">_xlfn.IFS(M79="Level 1",7,M79="Level 2",14,M79="Level 3","30",M79="Info","Info",M79="Closed","Closed")</f>
        <v>Closed</v>
      </c>
      <c r="U79" s="291"/>
    </row>
    <row r="80" spans="1:21" ht="61.2" x14ac:dyDescent="0.7">
      <c r="A80" s="285">
        <v>79</v>
      </c>
      <c r="B80" s="187" t="s">
        <v>12968</v>
      </c>
      <c r="C80" s="304">
        <v>46086</v>
      </c>
      <c r="D80" s="304">
        <v>46078</v>
      </c>
      <c r="E80" s="307" t="s">
        <v>39</v>
      </c>
      <c r="F80" s="185" t="s">
        <v>13008</v>
      </c>
      <c r="G80" s="185" t="s">
        <v>13009</v>
      </c>
      <c r="H80" s="187" t="s">
        <v>5508</v>
      </c>
      <c r="I80" s="187" t="s">
        <v>5989</v>
      </c>
      <c r="J80" s="305" t="s">
        <v>12623</v>
      </c>
      <c r="K80" s="179"/>
      <c r="L80" s="294" t="s">
        <v>1305</v>
      </c>
      <c r="M80" s="294" t="s">
        <v>5814</v>
      </c>
      <c r="N80" s="245" t="s">
        <v>11545</v>
      </c>
      <c r="O80" s="179" t="s">
        <v>5604</v>
      </c>
      <c r="P80" s="289" t="str">
        <f t="shared" ca="1" si="4"/>
        <v>0 tahun, 4 bulan, 10 hari</v>
      </c>
      <c r="Q80" s="285">
        <f ca="1">DATEDIF(C80,Summary!$A$1,"d")</f>
        <v>132</v>
      </c>
      <c r="R80" s="285" t="s">
        <v>13040</v>
      </c>
      <c r="S80" s="293" t="str" cm="1">
        <f t="array" aca="1" ref="S80" ca="1">_xlfn.IFS(Q80&lt;=T80,T80,Q80&lt;=T80*2,T80*2,Q80&lt;=T80*3,T80*3,Q80&gt;T80*3,"&gt;"&amp;T80*3)</f>
        <v>&gt;42</v>
      </c>
      <c r="T80" s="293" cm="1">
        <f t="array" ref="T80">_xlfn.IFS(M80="Level 1",7,M80="Level 2",14,M80="Level 3","30",M80="Info","Info",M80="Closed","Closed")</f>
        <v>14</v>
      </c>
      <c r="U80" s="291"/>
    </row>
    <row r="81" spans="1:21" ht="61.2" x14ac:dyDescent="0.7">
      <c r="A81" s="285">
        <v>80</v>
      </c>
      <c r="B81" s="187" t="s">
        <v>12969</v>
      </c>
      <c r="C81" s="304">
        <v>46087</v>
      </c>
      <c r="D81" s="304">
        <v>46084</v>
      </c>
      <c r="E81" s="307" t="s">
        <v>39</v>
      </c>
      <c r="F81" s="185" t="s">
        <v>13010</v>
      </c>
      <c r="G81" s="185" t="s">
        <v>13011</v>
      </c>
      <c r="H81" s="187" t="s">
        <v>1079</v>
      </c>
      <c r="I81" s="187" t="s">
        <v>7756</v>
      </c>
      <c r="J81" s="305" t="s">
        <v>12618</v>
      </c>
      <c r="K81" s="179"/>
      <c r="L81" s="303" t="s">
        <v>1308</v>
      </c>
      <c r="M81" s="303" t="s">
        <v>1308</v>
      </c>
      <c r="N81" s="245" t="s">
        <v>1079</v>
      </c>
      <c r="O81" s="179" t="s">
        <v>1172</v>
      </c>
      <c r="P81" s="289" t="str">
        <f t="shared" ca="1" si="4"/>
        <v>0 tahun, 4 bulan, 9 hari</v>
      </c>
      <c r="Q81" s="285">
        <f ca="1">DATEDIF(C81,Summary!$A$1,"d")</f>
        <v>131</v>
      </c>
      <c r="R81" s="285" t="s">
        <v>13041</v>
      </c>
      <c r="S81" s="293" t="str" cm="1">
        <f t="array" aca="1" ref="S81" ca="1">_xlfn.IFS(Q81&lt;=T81,T81,Q81&lt;=T81*2,T81*2,Q81&lt;=T81*3,T81*3,Q81&gt;T81*3,"&gt;"&amp;T81*3)</f>
        <v>Info</v>
      </c>
      <c r="T81" s="293" t="str" cm="1">
        <f t="array" ref="T81">_xlfn.IFS(M81="Level 1",7,M81="Level 2",14,M81="Level 3","30",M81="Info","Info",M81="Closed","Closed")</f>
        <v>Info</v>
      </c>
      <c r="U81" s="291"/>
    </row>
    <row r="82" spans="1:21" ht="102" x14ac:dyDescent="0.7">
      <c r="A82" s="285">
        <v>81</v>
      </c>
      <c r="B82" s="187" t="s">
        <v>12970</v>
      </c>
      <c r="C82" s="304">
        <v>46090</v>
      </c>
      <c r="D82" s="304">
        <v>46087</v>
      </c>
      <c r="E82" s="307" t="s">
        <v>10388</v>
      </c>
      <c r="F82" s="185" t="s">
        <v>13012</v>
      </c>
      <c r="G82" s="185" t="s">
        <v>10796</v>
      </c>
      <c r="H82" s="187" t="s">
        <v>5508</v>
      </c>
      <c r="I82" s="187" t="s">
        <v>5990</v>
      </c>
      <c r="J82" s="305" t="s">
        <v>12624</v>
      </c>
      <c r="K82" s="179"/>
      <c r="L82" s="303" t="s">
        <v>1308</v>
      </c>
      <c r="M82" s="303" t="s">
        <v>1308</v>
      </c>
      <c r="N82" s="245" t="s">
        <v>11545</v>
      </c>
      <c r="O82" s="179" t="s">
        <v>5481</v>
      </c>
      <c r="P82" s="289" t="str">
        <f t="shared" ca="1" si="4"/>
        <v>0 tahun, 4 bulan, 6 hari</v>
      </c>
      <c r="Q82" s="285">
        <f ca="1">DATEDIF(C82,Summary!$A$1,"d")</f>
        <v>128</v>
      </c>
      <c r="R82" s="285" t="s">
        <v>13042</v>
      </c>
      <c r="S82" s="293" t="str" cm="1">
        <f t="array" aca="1" ref="S82" ca="1">_xlfn.IFS(Q82&lt;=T82,T82,Q82&lt;=T82*2,T82*2,Q82&lt;=T82*3,T82*3,Q82&gt;T82*3,"&gt;"&amp;T82*3)</f>
        <v>Info</v>
      </c>
      <c r="T82" s="293" t="str" cm="1">
        <f t="array" ref="T82">_xlfn.IFS(M82="Level 1",7,M82="Level 2",14,M82="Level 3","30",M82="Info","Info",M82="Closed","Closed")</f>
        <v>Info</v>
      </c>
      <c r="U82" s="291"/>
    </row>
    <row r="83" spans="1:21" ht="81.599999999999994" x14ac:dyDescent="0.7">
      <c r="A83" s="285">
        <v>82</v>
      </c>
      <c r="B83" s="187" t="s">
        <v>12971</v>
      </c>
      <c r="C83" s="304">
        <v>46091</v>
      </c>
      <c r="D83" s="304">
        <v>46087</v>
      </c>
      <c r="E83" s="307" t="s">
        <v>10388</v>
      </c>
      <c r="F83" s="185" t="s">
        <v>13013</v>
      </c>
      <c r="G83" s="185" t="s">
        <v>10796</v>
      </c>
      <c r="H83" s="187" t="s">
        <v>5508</v>
      </c>
      <c r="I83" s="187" t="s">
        <v>7640</v>
      </c>
      <c r="J83" s="305" t="s">
        <v>12624</v>
      </c>
      <c r="K83" s="179"/>
      <c r="L83" s="303" t="s">
        <v>1308</v>
      </c>
      <c r="M83" s="303" t="s">
        <v>1308</v>
      </c>
      <c r="N83" s="245" t="s">
        <v>11545</v>
      </c>
      <c r="O83" s="179" t="s">
        <v>8067</v>
      </c>
      <c r="P83" s="289" t="str">
        <f t="shared" ca="1" si="4"/>
        <v>0 tahun, 4 bulan, 5 hari</v>
      </c>
      <c r="Q83" s="285">
        <f ca="1">DATEDIF(C83,Summary!$A$1,"d")</f>
        <v>127</v>
      </c>
      <c r="R83" s="285" t="s">
        <v>13043</v>
      </c>
      <c r="S83" s="293" t="str" cm="1">
        <f t="array" aca="1" ref="S83" ca="1">_xlfn.IFS(Q83&lt;=T83,T83,Q83&lt;=T83*2,T83*2,Q83&lt;=T83*3,T83*3,Q83&gt;T83*3,"&gt;"&amp;T83*3)</f>
        <v>Info</v>
      </c>
      <c r="T83" s="293" t="str" cm="1">
        <f t="array" ref="T83">_xlfn.IFS(M83="Level 1",7,M83="Level 2",14,M83="Level 3","30",M83="Info","Info",M83="Closed","Closed")</f>
        <v>Info</v>
      </c>
      <c r="U83" s="291"/>
    </row>
    <row r="84" spans="1:21" ht="40.799999999999997" x14ac:dyDescent="0.7">
      <c r="A84" s="285">
        <v>83</v>
      </c>
      <c r="B84" s="187" t="s">
        <v>12973</v>
      </c>
      <c r="C84" s="304">
        <v>46092</v>
      </c>
      <c r="D84" s="304">
        <v>46091</v>
      </c>
      <c r="E84" s="307" t="s">
        <v>39</v>
      </c>
      <c r="F84" s="185" t="s">
        <v>13014</v>
      </c>
      <c r="G84" s="185" t="s">
        <v>13015</v>
      </c>
      <c r="H84" s="187" t="s">
        <v>1079</v>
      </c>
      <c r="I84" s="179" t="s">
        <v>13724</v>
      </c>
      <c r="J84" s="305" t="s">
        <v>1088</v>
      </c>
      <c r="K84" s="179"/>
      <c r="L84" s="297" t="s">
        <v>1184</v>
      </c>
      <c r="M84" s="297" t="s">
        <v>1184</v>
      </c>
      <c r="N84" s="245" t="s">
        <v>1088</v>
      </c>
      <c r="O84" s="179" t="s">
        <v>1089</v>
      </c>
      <c r="P84" s="289" t="str">
        <f t="shared" ca="1" si="4"/>
        <v>0 tahun, 4 bulan, 4 hari</v>
      </c>
      <c r="Q84" s="285">
        <f ca="1">DATEDIF(C84,Summary!$A$1,"d")</f>
        <v>126</v>
      </c>
      <c r="R84" s="285" t="s">
        <v>13044</v>
      </c>
      <c r="S84" s="293" t="str" cm="1">
        <f t="array" aca="1" ref="S84" ca="1">_xlfn.IFS(Q84&lt;=T84,T84,Q84&lt;=T84*2,T84*2,Q84&lt;=T84*3,T84*3,Q84&gt;T84*3,"&gt;"&amp;T84*3)</f>
        <v>Closed</v>
      </c>
      <c r="T84" s="293" t="str" cm="1">
        <f t="array" ref="T84">_xlfn.IFS(M84="Level 1",7,M84="Level 2",14,M84="Level 3","30",M84="Info","Info",M84="Closed","Closed")</f>
        <v>Closed</v>
      </c>
      <c r="U84" s="291"/>
    </row>
    <row r="85" spans="1:21" ht="40.799999999999997" x14ac:dyDescent="0.7">
      <c r="A85" s="285">
        <v>84</v>
      </c>
      <c r="B85" s="187" t="s">
        <v>12974</v>
      </c>
      <c r="C85" s="304">
        <v>46092</v>
      </c>
      <c r="D85" s="304">
        <v>46091</v>
      </c>
      <c r="E85" s="307" t="s">
        <v>39</v>
      </c>
      <c r="F85" s="185" t="s">
        <v>13016</v>
      </c>
      <c r="G85" s="185" t="s">
        <v>13017</v>
      </c>
      <c r="H85" s="187" t="s">
        <v>5508</v>
      </c>
      <c r="I85" s="187" t="s">
        <v>5989</v>
      </c>
      <c r="J85" s="305" t="s">
        <v>12623</v>
      </c>
      <c r="K85" s="179"/>
      <c r="L85" s="294" t="s">
        <v>1305</v>
      </c>
      <c r="M85" s="294" t="s">
        <v>5814</v>
      </c>
      <c r="N85" s="245" t="s">
        <v>1175</v>
      </c>
      <c r="O85" s="179" t="s">
        <v>7484</v>
      </c>
      <c r="P85" s="289" t="str">
        <f t="shared" ca="1" si="4"/>
        <v>0 tahun, 4 bulan, 4 hari</v>
      </c>
      <c r="Q85" s="285">
        <f ca="1">DATEDIF(C85,Summary!$A$1,"d")</f>
        <v>126</v>
      </c>
      <c r="R85" s="285" t="s">
        <v>13045</v>
      </c>
      <c r="S85" s="293" t="str" cm="1">
        <f t="array" aca="1" ref="S85" ca="1">_xlfn.IFS(Q85&lt;=T85,T85,Q85&lt;=T85*2,T85*2,Q85&lt;=T85*3,T85*3,Q85&gt;T85*3,"&gt;"&amp;T85*3)</f>
        <v>&gt;42</v>
      </c>
      <c r="T85" s="293" cm="1">
        <f t="array" ref="T85">_xlfn.IFS(M85="Level 1",7,M85="Level 2",14,M85="Level 3","30",M85="Info","Info",M85="Closed","Closed")</f>
        <v>14</v>
      </c>
      <c r="U85" s="291"/>
    </row>
    <row r="86" spans="1:21" ht="40.799999999999997" x14ac:dyDescent="0.7">
      <c r="A86" s="285">
        <v>85</v>
      </c>
      <c r="B86" s="187" t="s">
        <v>12975</v>
      </c>
      <c r="C86" s="304">
        <v>46092</v>
      </c>
      <c r="D86" s="304">
        <v>46091</v>
      </c>
      <c r="E86" s="307" t="s">
        <v>39</v>
      </c>
      <c r="F86" s="185" t="s">
        <v>13018</v>
      </c>
      <c r="G86" s="185" t="s">
        <v>12984</v>
      </c>
      <c r="H86" s="187" t="s">
        <v>5508</v>
      </c>
      <c r="I86" s="187" t="s">
        <v>5989</v>
      </c>
      <c r="J86" s="305" t="s">
        <v>12623</v>
      </c>
      <c r="K86" s="179"/>
      <c r="L86" s="294" t="s">
        <v>1305</v>
      </c>
      <c r="M86" s="294" t="s">
        <v>5814</v>
      </c>
      <c r="N86" s="245" t="s">
        <v>1175</v>
      </c>
      <c r="O86" s="179" t="s">
        <v>7484</v>
      </c>
      <c r="P86" s="289" t="str">
        <f t="shared" ca="1" si="4"/>
        <v>0 tahun, 4 bulan, 4 hari</v>
      </c>
      <c r="Q86" s="285">
        <f ca="1">DATEDIF(C86,Summary!$A$1,"d")</f>
        <v>126</v>
      </c>
      <c r="R86" s="285" t="s">
        <v>13046</v>
      </c>
      <c r="S86" s="293" t="str" cm="1">
        <f t="array" aca="1" ref="S86" ca="1">_xlfn.IFS(Q86&lt;=T86,T86,Q86&lt;=T86*2,T86*2,Q86&lt;=T86*3,T86*3,Q86&gt;T86*3,"&gt;"&amp;T86*3)</f>
        <v>&gt;42</v>
      </c>
      <c r="T86" s="293" cm="1">
        <f t="array" ref="T86">_xlfn.IFS(M86="Level 1",7,M86="Level 2",14,M86="Level 3","30",M86="Info","Info",M86="Closed","Closed")</f>
        <v>14</v>
      </c>
      <c r="U86" s="291"/>
    </row>
    <row r="87" spans="1:21" ht="61.2" x14ac:dyDescent="0.7">
      <c r="A87" s="285">
        <v>86</v>
      </c>
      <c r="B87" s="187" t="s">
        <v>12976</v>
      </c>
      <c r="C87" s="304">
        <v>46092</v>
      </c>
      <c r="D87" s="304">
        <v>46091</v>
      </c>
      <c r="E87" s="307" t="s">
        <v>39</v>
      </c>
      <c r="F87" s="185" t="s">
        <v>13019</v>
      </c>
      <c r="G87" s="185" t="s">
        <v>13020</v>
      </c>
      <c r="H87" s="187" t="s">
        <v>5508</v>
      </c>
      <c r="I87" s="187" t="s">
        <v>5508</v>
      </c>
      <c r="J87" s="305" t="s">
        <v>6592</v>
      </c>
      <c r="K87" s="179"/>
      <c r="L87" s="294" t="s">
        <v>1305</v>
      </c>
      <c r="M87" s="294" t="s">
        <v>5815</v>
      </c>
      <c r="N87" s="245" t="s">
        <v>13021</v>
      </c>
      <c r="O87" s="179" t="s">
        <v>13022</v>
      </c>
      <c r="P87" s="289" t="str">
        <f t="shared" ca="1" si="4"/>
        <v>0 tahun, 4 bulan, 4 hari</v>
      </c>
      <c r="Q87" s="285">
        <f ca="1">DATEDIF(C87,Summary!$A$1,"d")</f>
        <v>126</v>
      </c>
      <c r="R87" s="285" t="s">
        <v>13047</v>
      </c>
      <c r="S87" s="293" t="str" cm="1">
        <f t="array" aca="1" ref="S87" ca="1">_xlfn.IFS(Q87&lt;=T87,T87,Q87&lt;=T87*2,T87*2,Q87&lt;=T87*3,T87*3,Q87&gt;T87*3,"&gt;"&amp;T87*3)</f>
        <v>&gt;21</v>
      </c>
      <c r="T87" s="293" cm="1">
        <f t="array" ref="T87">_xlfn.IFS(M87="Level 1",7,M87="Level 2",14,M87="Level 3","30",M87="Info","Info",M87="Closed","Closed")</f>
        <v>7</v>
      </c>
      <c r="U87" s="291"/>
    </row>
    <row r="88" spans="1:21" ht="81.599999999999994" x14ac:dyDescent="0.7">
      <c r="A88" s="285">
        <v>87</v>
      </c>
      <c r="B88" s="187" t="s">
        <v>12977</v>
      </c>
      <c r="C88" s="304">
        <v>46092</v>
      </c>
      <c r="D88" s="304">
        <v>46080</v>
      </c>
      <c r="E88" s="307" t="s">
        <v>39</v>
      </c>
      <c r="F88" s="185" t="s">
        <v>13023</v>
      </c>
      <c r="G88" s="185" t="s">
        <v>13024</v>
      </c>
      <c r="H88" s="187" t="s">
        <v>1079</v>
      </c>
      <c r="I88" s="187" t="s">
        <v>7756</v>
      </c>
      <c r="J88" s="305" t="s">
        <v>12618</v>
      </c>
      <c r="K88" s="179"/>
      <c r="L88" s="297" t="s">
        <v>1184</v>
      </c>
      <c r="M88" s="297" t="s">
        <v>1184</v>
      </c>
      <c r="N88" s="245" t="s">
        <v>1088</v>
      </c>
      <c r="O88" s="179" t="s">
        <v>1089</v>
      </c>
      <c r="P88" s="289" t="str">
        <f t="shared" ca="1" si="4"/>
        <v>0 tahun, 4 bulan, 4 hari</v>
      </c>
      <c r="Q88" s="285">
        <f ca="1">DATEDIF(C88,Summary!$A$1,"d")</f>
        <v>126</v>
      </c>
      <c r="R88" s="285" t="s">
        <v>13048</v>
      </c>
      <c r="S88" s="293" t="str" cm="1">
        <f t="array" aca="1" ref="S88" ca="1">_xlfn.IFS(Q88&lt;=T88,T88,Q88&lt;=T88*2,T88*2,Q88&lt;=T88*3,T88*3,Q88&gt;T88*3,"&gt;"&amp;T88*3)</f>
        <v>Closed</v>
      </c>
      <c r="T88" s="293" t="str" cm="1">
        <f t="array" ref="T88">_xlfn.IFS(M88="Level 1",7,M88="Level 2",14,M88="Level 3","30",M88="Info","Info",M88="Closed","Closed")</f>
        <v>Closed</v>
      </c>
      <c r="U88" s="291"/>
    </row>
    <row r="89" spans="1:21" ht="61.2" x14ac:dyDescent="0.7">
      <c r="A89" s="285">
        <v>88</v>
      </c>
      <c r="B89" s="187" t="s">
        <v>13573</v>
      </c>
      <c r="C89" s="304">
        <v>46091</v>
      </c>
      <c r="D89" s="304">
        <v>46087</v>
      </c>
      <c r="E89" s="307" t="s">
        <v>39</v>
      </c>
      <c r="F89" s="185" t="s">
        <v>13592</v>
      </c>
      <c r="G89" s="185" t="s">
        <v>13613</v>
      </c>
      <c r="H89" s="187" t="s">
        <v>1079</v>
      </c>
      <c r="I89" s="187" t="s">
        <v>7756</v>
      </c>
      <c r="J89" s="305" t="s">
        <v>12618</v>
      </c>
      <c r="K89" s="179"/>
      <c r="L89" s="303" t="s">
        <v>1308</v>
      </c>
      <c r="M89" s="303" t="s">
        <v>1308</v>
      </c>
      <c r="N89" s="245" t="s">
        <v>1079</v>
      </c>
      <c r="O89" s="179" t="s">
        <v>2488</v>
      </c>
      <c r="P89" s="289" t="str">
        <f t="shared" ref="P89:P146" ca="1" si="5">DATEDIF(C89,$W$1,"Y")&amp;" tahun, "&amp;DATEDIF(C89,$W$1,"YM")&amp;" bulan, "&amp;DATEDIF(C89,$W$1,"MD")&amp;" hari"</f>
        <v>0 tahun, 4 bulan, 5 hari</v>
      </c>
      <c r="Q89" s="285">
        <f ca="1">DATEDIF(C89,Summary!$A$1,"d")</f>
        <v>127</v>
      </c>
      <c r="R89" s="285" t="s">
        <v>13739</v>
      </c>
      <c r="S89" s="293" t="str" cm="1">
        <f t="array" aca="1" ref="S89" ca="1">_xlfn.IFS(Q89&lt;=T89,T89,Q89&lt;=T89*2,T89*2,Q89&lt;=T89*3,T89*3,Q89&gt;T89*3,"&gt;"&amp;T89*3)</f>
        <v>Info</v>
      </c>
      <c r="T89" s="293" t="str" cm="1">
        <f t="array" ref="T89">_xlfn.IFS(M89="Level 1",7,M89="Level 2",14,M89="Level 3","30",M89="Info","Info",M89="Closed","Closed")</f>
        <v>Info</v>
      </c>
      <c r="U89" s="291"/>
    </row>
    <row r="90" spans="1:21" ht="40.799999999999997" x14ac:dyDescent="0.7">
      <c r="A90" s="285">
        <v>89</v>
      </c>
      <c r="B90" s="187" t="s">
        <v>13574</v>
      </c>
      <c r="C90" s="304">
        <v>46091</v>
      </c>
      <c r="D90" s="304">
        <v>46057</v>
      </c>
      <c r="E90" s="307" t="s">
        <v>39</v>
      </c>
      <c r="F90" s="185" t="s">
        <v>13593</v>
      </c>
      <c r="G90" s="185" t="s">
        <v>13593</v>
      </c>
      <c r="H90" s="179" t="s">
        <v>5508</v>
      </c>
      <c r="I90" s="179" t="s">
        <v>5989</v>
      </c>
      <c r="J90" s="185" t="s">
        <v>12624</v>
      </c>
      <c r="K90" s="179"/>
      <c r="L90" s="294" t="s">
        <v>1305</v>
      </c>
      <c r="M90" s="294" t="s">
        <v>5814</v>
      </c>
      <c r="N90" s="179" t="s">
        <v>13728</v>
      </c>
      <c r="O90" s="179" t="s">
        <v>13729</v>
      </c>
      <c r="P90" s="289" t="str">
        <f t="shared" ca="1" si="5"/>
        <v>0 tahun, 4 bulan, 5 hari</v>
      </c>
      <c r="Q90" s="285">
        <f ca="1">DATEDIF(C90,Summary!$A$1,"d")</f>
        <v>127</v>
      </c>
      <c r="R90" s="285" t="s">
        <v>13740</v>
      </c>
      <c r="S90" s="293" t="str" cm="1">
        <f t="array" aca="1" ref="S90" ca="1">_xlfn.IFS(Q90&lt;=T90,T90,Q90&lt;=T90*2,T90*2,Q90&lt;=T90*3,T90*3,Q90&gt;T90*3,"&gt;"&amp;T90*3)</f>
        <v>&gt;42</v>
      </c>
      <c r="T90" s="293" cm="1">
        <f t="array" ref="T90">_xlfn.IFS(M90="Level 1",7,M90="Level 2",14,M90="Level 3","30",M90="Info","Info",M90="Closed","Closed")</f>
        <v>14</v>
      </c>
      <c r="U90" s="291"/>
    </row>
    <row r="91" spans="1:21" ht="81.599999999999994" x14ac:dyDescent="0.7">
      <c r="A91" s="285">
        <v>90</v>
      </c>
      <c r="B91" s="187" t="s">
        <v>13575</v>
      </c>
      <c r="C91" s="304">
        <v>46091</v>
      </c>
      <c r="D91" s="304">
        <v>46087</v>
      </c>
      <c r="E91" s="307" t="s">
        <v>10388</v>
      </c>
      <c r="F91" s="185" t="s">
        <v>13594</v>
      </c>
      <c r="G91" s="185" t="s">
        <v>10796</v>
      </c>
      <c r="H91" s="179" t="s">
        <v>5508</v>
      </c>
      <c r="I91" s="179" t="s">
        <v>7640</v>
      </c>
      <c r="J91" s="185" t="s">
        <v>12624</v>
      </c>
      <c r="K91" s="179"/>
      <c r="L91" s="303" t="s">
        <v>1308</v>
      </c>
      <c r="M91" s="303" t="s">
        <v>1308</v>
      </c>
      <c r="N91" s="179" t="s">
        <v>11545</v>
      </c>
      <c r="O91" s="179" t="s">
        <v>8067</v>
      </c>
      <c r="P91" s="289" t="str">
        <f t="shared" ca="1" si="5"/>
        <v>0 tahun, 4 bulan, 5 hari</v>
      </c>
      <c r="Q91" s="285">
        <f ca="1">DATEDIF(C91,Summary!$A$1,"d")</f>
        <v>127</v>
      </c>
      <c r="R91" s="285" t="s">
        <v>13741</v>
      </c>
      <c r="S91" s="293" t="str" cm="1">
        <f t="array" aca="1" ref="S91" ca="1">_xlfn.IFS(Q91&lt;=T91,T91,Q91&lt;=T91*2,T91*2,Q91&lt;=T91*3,T91*3,Q91&gt;T91*3,"&gt;"&amp;T91*3)</f>
        <v>Info</v>
      </c>
      <c r="T91" s="293" t="str" cm="1">
        <f t="array" ref="T91">_xlfn.IFS(M91="Level 1",7,M91="Level 2",14,M91="Level 3","30",M91="Info","Info",M91="Closed","Closed")</f>
        <v>Info</v>
      </c>
      <c r="U91" s="291"/>
    </row>
    <row r="92" spans="1:21" ht="102" x14ac:dyDescent="0.7">
      <c r="A92" s="285">
        <v>91</v>
      </c>
      <c r="B92" s="187" t="s">
        <v>12972</v>
      </c>
      <c r="C92" s="304">
        <v>46091</v>
      </c>
      <c r="D92" s="304">
        <v>46087</v>
      </c>
      <c r="E92" s="307" t="s">
        <v>10388</v>
      </c>
      <c r="F92" s="185" t="s">
        <v>13595</v>
      </c>
      <c r="G92" s="185" t="s">
        <v>10796</v>
      </c>
      <c r="H92" s="179" t="s">
        <v>5508</v>
      </c>
      <c r="I92" s="179" t="s">
        <v>7640</v>
      </c>
      <c r="J92" s="185" t="s">
        <v>12624</v>
      </c>
      <c r="K92" s="179"/>
      <c r="L92" s="303" t="s">
        <v>1308</v>
      </c>
      <c r="M92" s="303" t="s">
        <v>1308</v>
      </c>
      <c r="N92" s="179" t="s">
        <v>11545</v>
      </c>
      <c r="O92" s="179" t="s">
        <v>8067</v>
      </c>
      <c r="P92" s="289" t="str">
        <f t="shared" ca="1" si="5"/>
        <v>0 tahun, 4 bulan, 5 hari</v>
      </c>
      <c r="Q92" s="285">
        <f ca="1">DATEDIF(C92,Summary!$A$1,"d")</f>
        <v>127</v>
      </c>
      <c r="R92" s="285" t="s">
        <v>13742</v>
      </c>
      <c r="S92" s="293" t="str" cm="1">
        <f t="array" aca="1" ref="S92" ca="1">_xlfn.IFS(Q92&lt;=T92,T92,Q92&lt;=T92*2,T92*2,Q92&lt;=T92*3,T92*3,Q92&gt;T92*3,"&gt;"&amp;T92*3)</f>
        <v>Info</v>
      </c>
      <c r="T92" s="293" t="str" cm="1">
        <f t="array" ref="T92">_xlfn.IFS(M92="Level 1",7,M92="Level 2",14,M92="Level 3","30",M92="Info","Info",M92="Closed","Closed")</f>
        <v>Info</v>
      </c>
      <c r="U92" s="291"/>
    </row>
    <row r="93" spans="1:21" ht="102" x14ac:dyDescent="0.7">
      <c r="A93" s="285">
        <v>92</v>
      </c>
      <c r="B93" s="187" t="s">
        <v>13576</v>
      </c>
      <c r="C93" s="304">
        <v>46092</v>
      </c>
      <c r="D93" s="304">
        <v>46091</v>
      </c>
      <c r="E93" s="307" t="s">
        <v>39</v>
      </c>
      <c r="F93" s="185" t="s">
        <v>13596</v>
      </c>
      <c r="G93" s="185" t="s">
        <v>13614</v>
      </c>
      <c r="H93" s="179" t="s">
        <v>5985</v>
      </c>
      <c r="I93" s="179" t="s">
        <v>5985</v>
      </c>
      <c r="J93" s="185" t="s">
        <v>12611</v>
      </c>
      <c r="K93" s="179"/>
      <c r="L93" s="294" t="s">
        <v>1305</v>
      </c>
      <c r="M93" s="294" t="s">
        <v>5815</v>
      </c>
      <c r="N93" s="179" t="s">
        <v>13730</v>
      </c>
      <c r="O93" s="179" t="s">
        <v>13731</v>
      </c>
      <c r="P93" s="289" t="str">
        <f t="shared" ca="1" si="5"/>
        <v>0 tahun, 4 bulan, 4 hari</v>
      </c>
      <c r="Q93" s="285">
        <f ca="1">DATEDIF(C93,Summary!$A$1,"d")</f>
        <v>126</v>
      </c>
      <c r="R93" s="285" t="s">
        <v>13743</v>
      </c>
      <c r="S93" s="293" t="str" cm="1">
        <f t="array" aca="1" ref="S93" ca="1">_xlfn.IFS(Q93&lt;=T93,T93,Q93&lt;=T93*2,T93*2,Q93&lt;=T93*3,T93*3,Q93&gt;T93*3,"&gt;"&amp;T93*3)</f>
        <v>&gt;21</v>
      </c>
      <c r="T93" s="293" cm="1">
        <f t="array" ref="T93">_xlfn.IFS(M93="Level 1",7,M93="Level 2",14,M93="Level 3","30",M93="Info","Info",M93="Closed","Closed")</f>
        <v>7</v>
      </c>
      <c r="U93" s="291"/>
    </row>
    <row r="94" spans="1:21" ht="81.599999999999994" x14ac:dyDescent="0.7">
      <c r="A94" s="285">
        <v>93</v>
      </c>
      <c r="B94" s="187" t="s">
        <v>13577</v>
      </c>
      <c r="C94" s="304">
        <v>46092</v>
      </c>
      <c r="D94" s="304">
        <v>46091</v>
      </c>
      <c r="E94" s="307" t="s">
        <v>39</v>
      </c>
      <c r="F94" s="185" t="s">
        <v>13019</v>
      </c>
      <c r="G94" s="185" t="s">
        <v>13615</v>
      </c>
      <c r="H94" s="179" t="s">
        <v>5508</v>
      </c>
      <c r="I94" s="179" t="s">
        <v>5508</v>
      </c>
      <c r="J94" s="185" t="s">
        <v>6592</v>
      </c>
      <c r="K94" s="179"/>
      <c r="L94" s="294" t="s">
        <v>1305</v>
      </c>
      <c r="M94" s="294" t="s">
        <v>5815</v>
      </c>
      <c r="N94" s="179" t="s">
        <v>13732</v>
      </c>
      <c r="O94" s="179" t="s">
        <v>13733</v>
      </c>
      <c r="P94" s="289" t="str">
        <f t="shared" ca="1" si="5"/>
        <v>0 tahun, 4 bulan, 4 hari</v>
      </c>
      <c r="Q94" s="285">
        <f ca="1">DATEDIF(C94,Summary!$A$1,"d")</f>
        <v>126</v>
      </c>
      <c r="R94" s="285" t="s">
        <v>13744</v>
      </c>
      <c r="S94" s="293" t="str" cm="1">
        <f t="array" aca="1" ref="S94" ca="1">_xlfn.IFS(Q94&lt;=T94,T94,Q94&lt;=T94*2,T94*2,Q94&lt;=T94*3,T94*3,Q94&gt;T94*3,"&gt;"&amp;T94*3)</f>
        <v>&gt;21</v>
      </c>
      <c r="T94" s="293" cm="1">
        <f t="array" ref="T94">_xlfn.IFS(M94="Level 1",7,M94="Level 2",14,M94="Level 3","30",M94="Info","Info",M94="Closed","Closed")</f>
        <v>7</v>
      </c>
      <c r="U94" s="291"/>
    </row>
    <row r="95" spans="1:21" ht="40.799999999999997" x14ac:dyDescent="0.7">
      <c r="A95" s="285">
        <v>94</v>
      </c>
      <c r="B95" s="187" t="s">
        <v>13578</v>
      </c>
      <c r="C95" s="304">
        <v>46092</v>
      </c>
      <c r="D95" s="304">
        <v>46091</v>
      </c>
      <c r="E95" s="307" t="s">
        <v>39</v>
      </c>
      <c r="F95" s="185" t="s">
        <v>13597</v>
      </c>
      <c r="G95" s="185" t="s">
        <v>13616</v>
      </c>
      <c r="H95" s="179" t="s">
        <v>1079</v>
      </c>
      <c r="I95" s="179" t="s">
        <v>13723</v>
      </c>
      <c r="J95" s="185" t="s">
        <v>1088</v>
      </c>
      <c r="K95" s="179"/>
      <c r="L95" s="297" t="s">
        <v>1184</v>
      </c>
      <c r="M95" s="297" t="s">
        <v>1184</v>
      </c>
      <c r="N95" s="179" t="s">
        <v>1088</v>
      </c>
      <c r="O95" s="179" t="s">
        <v>1089</v>
      </c>
      <c r="P95" s="289" t="str">
        <f t="shared" ca="1" si="5"/>
        <v>0 tahun, 4 bulan, 4 hari</v>
      </c>
      <c r="Q95" s="285">
        <f ca="1">DATEDIF(C95,Summary!$A$1,"d")</f>
        <v>126</v>
      </c>
      <c r="R95" s="285" t="s">
        <v>13745</v>
      </c>
      <c r="S95" s="293" t="str" cm="1">
        <f t="array" aca="1" ref="S95" ca="1">_xlfn.IFS(Q95&lt;=T95,T95,Q95&lt;=T95*2,T95*2,Q95&lt;=T95*3,T95*3,Q95&gt;T95*3,"&gt;"&amp;T95*3)</f>
        <v>Closed</v>
      </c>
      <c r="T95" s="293" t="str" cm="1">
        <f t="array" ref="T95">_xlfn.IFS(M95="Level 1",7,M95="Level 2",14,M95="Level 3","30",M95="Info","Info",M95="Closed","Closed")</f>
        <v>Closed</v>
      </c>
      <c r="U95" s="291"/>
    </row>
    <row r="96" spans="1:21" ht="122.4" x14ac:dyDescent="0.7">
      <c r="A96" s="285">
        <v>95</v>
      </c>
      <c r="B96" s="187" t="s">
        <v>13579</v>
      </c>
      <c r="C96" s="304">
        <v>46092</v>
      </c>
      <c r="D96" s="304">
        <v>46091</v>
      </c>
      <c r="E96" s="307" t="s">
        <v>39</v>
      </c>
      <c r="F96" s="185" t="s">
        <v>13016</v>
      </c>
      <c r="G96" s="185" t="s">
        <v>13617</v>
      </c>
      <c r="H96" s="179" t="s">
        <v>5508</v>
      </c>
      <c r="I96" s="179" t="s">
        <v>5989</v>
      </c>
      <c r="J96" s="185" t="s">
        <v>12623</v>
      </c>
      <c r="K96" s="179"/>
      <c r="L96" s="294" t="s">
        <v>1305</v>
      </c>
      <c r="M96" s="294" t="s">
        <v>5813</v>
      </c>
      <c r="N96" s="179" t="s">
        <v>1175</v>
      </c>
      <c r="O96" s="179" t="s">
        <v>7484</v>
      </c>
      <c r="P96" s="289" t="str">
        <f t="shared" ca="1" si="5"/>
        <v>0 tahun, 4 bulan, 4 hari</v>
      </c>
      <c r="Q96" s="285">
        <f ca="1">DATEDIF(C96,Summary!$A$1,"d")</f>
        <v>126</v>
      </c>
      <c r="R96" s="285" t="s">
        <v>13746</v>
      </c>
      <c r="S96" s="293" t="str" cm="1">
        <f t="array" aca="1" ref="S96" ca="1">_xlfn.IFS(Q96&lt;=T96,T96,Q96&lt;=T96*2,T96*2,Q96&lt;=T96*3,T96*3,Q96&gt;T96*3,"&gt;"&amp;T96*3)</f>
        <v>30</v>
      </c>
      <c r="T96" s="293" t="str" cm="1">
        <f t="array" ref="T96">_xlfn.IFS(M96="Level 1",7,M96="Level 2",14,M96="Level 3","30",M96="Info","Info",M96="Closed","Closed")</f>
        <v>30</v>
      </c>
      <c r="U96" s="291"/>
    </row>
    <row r="97" spans="1:21" ht="122.4" x14ac:dyDescent="0.7">
      <c r="A97" s="285">
        <v>96</v>
      </c>
      <c r="B97" s="187" t="s">
        <v>13580</v>
      </c>
      <c r="C97" s="304">
        <v>46092</v>
      </c>
      <c r="D97" s="304">
        <v>46091</v>
      </c>
      <c r="E97" s="307" t="s">
        <v>39</v>
      </c>
      <c r="F97" s="185" t="s">
        <v>13598</v>
      </c>
      <c r="G97" s="185" t="s">
        <v>13617</v>
      </c>
      <c r="H97" s="179" t="s">
        <v>5508</v>
      </c>
      <c r="I97" s="179" t="s">
        <v>5989</v>
      </c>
      <c r="J97" s="185" t="s">
        <v>12623</v>
      </c>
      <c r="K97" s="179"/>
      <c r="L97" s="294" t="s">
        <v>1305</v>
      </c>
      <c r="M97" s="294" t="s">
        <v>5813</v>
      </c>
      <c r="N97" s="179" t="s">
        <v>1175</v>
      </c>
      <c r="O97" s="179" t="s">
        <v>7484</v>
      </c>
      <c r="P97" s="289" t="str">
        <f t="shared" ca="1" si="5"/>
        <v>0 tahun, 4 bulan, 4 hari</v>
      </c>
      <c r="Q97" s="285">
        <f ca="1">DATEDIF(C97,Summary!$A$1,"d")</f>
        <v>126</v>
      </c>
      <c r="R97" s="285" t="s">
        <v>13747</v>
      </c>
      <c r="S97" s="293" t="str" cm="1">
        <f t="array" aca="1" ref="S97" ca="1">_xlfn.IFS(Q97&lt;=T97,T97,Q97&lt;=T97*2,T97*2,Q97&lt;=T97*3,T97*3,Q97&gt;T97*3,"&gt;"&amp;T97*3)</f>
        <v>30</v>
      </c>
      <c r="T97" s="293" t="str" cm="1">
        <f t="array" ref="T97">_xlfn.IFS(M97="Level 1",7,M97="Level 2",14,M97="Level 3","30",M97="Info","Info",M97="Closed","Closed")</f>
        <v>30</v>
      </c>
      <c r="U97" s="291"/>
    </row>
    <row r="98" spans="1:21" ht="102" x14ac:dyDescent="0.7">
      <c r="A98" s="285">
        <v>97</v>
      </c>
      <c r="B98" s="187" t="s">
        <v>13581</v>
      </c>
      <c r="C98" s="304">
        <v>46092</v>
      </c>
      <c r="D98" s="304">
        <v>46077</v>
      </c>
      <c r="E98" s="307" t="s">
        <v>39</v>
      </c>
      <c r="F98" s="185" t="s">
        <v>13599</v>
      </c>
      <c r="G98" s="185" t="s">
        <v>13618</v>
      </c>
      <c r="H98" s="179" t="s">
        <v>1079</v>
      </c>
      <c r="I98" s="179" t="s">
        <v>13724</v>
      </c>
      <c r="J98" s="185" t="s">
        <v>12618</v>
      </c>
      <c r="K98" s="179"/>
      <c r="L98" s="303" t="s">
        <v>1308</v>
      </c>
      <c r="M98" s="303" t="s">
        <v>1308</v>
      </c>
      <c r="N98" s="179" t="s">
        <v>1079</v>
      </c>
      <c r="O98" s="179" t="s">
        <v>2490</v>
      </c>
      <c r="P98" s="289" t="str">
        <f t="shared" ca="1" si="5"/>
        <v>0 tahun, 4 bulan, 4 hari</v>
      </c>
      <c r="Q98" s="285">
        <f ca="1">DATEDIF(C98,Summary!$A$1,"d")</f>
        <v>126</v>
      </c>
      <c r="R98" s="285" t="s">
        <v>13748</v>
      </c>
      <c r="S98" s="293" t="str" cm="1">
        <f t="array" aca="1" ref="S98" ca="1">_xlfn.IFS(Q98&lt;=T98,T98,Q98&lt;=T98*2,T98*2,Q98&lt;=T98*3,T98*3,Q98&gt;T98*3,"&gt;"&amp;T98*3)</f>
        <v>Info</v>
      </c>
      <c r="T98" s="293" t="str" cm="1">
        <f t="array" ref="T98">_xlfn.IFS(M98="Level 1",7,M98="Level 2",14,M98="Level 3","30",M98="Info","Info",M98="Closed","Closed")</f>
        <v>Info</v>
      </c>
      <c r="U98" s="291"/>
    </row>
    <row r="99" spans="1:21" ht="81.599999999999994" x14ac:dyDescent="0.7">
      <c r="A99" s="285">
        <v>98</v>
      </c>
      <c r="B99" s="187" t="s">
        <v>13582</v>
      </c>
      <c r="C99" s="304">
        <v>46092</v>
      </c>
      <c r="D99" s="304">
        <v>46092</v>
      </c>
      <c r="E99" s="307" t="s">
        <v>10388</v>
      </c>
      <c r="F99" s="185" t="s">
        <v>13600</v>
      </c>
      <c r="G99" s="185" t="s">
        <v>13619</v>
      </c>
      <c r="H99" s="179" t="s">
        <v>5508</v>
      </c>
      <c r="I99" s="179" t="s">
        <v>5989</v>
      </c>
      <c r="J99" s="185" t="s">
        <v>12624</v>
      </c>
      <c r="K99" s="179"/>
      <c r="L99" s="303" t="s">
        <v>1308</v>
      </c>
      <c r="M99" s="303" t="s">
        <v>1308</v>
      </c>
      <c r="N99" s="179" t="s">
        <v>13734</v>
      </c>
      <c r="O99" s="179" t="s">
        <v>13735</v>
      </c>
      <c r="P99" s="289" t="str">
        <f t="shared" ca="1" si="5"/>
        <v>0 tahun, 4 bulan, 4 hari</v>
      </c>
      <c r="Q99" s="285">
        <f ca="1">DATEDIF(C99,Summary!$A$1,"d")</f>
        <v>126</v>
      </c>
      <c r="R99" s="285" t="s">
        <v>13749</v>
      </c>
      <c r="S99" s="293" t="str" cm="1">
        <f t="array" aca="1" ref="S99" ca="1">_xlfn.IFS(Q99&lt;=T99,T99,Q99&lt;=T99*2,T99*2,Q99&lt;=T99*3,T99*3,Q99&gt;T99*3,"&gt;"&amp;T99*3)</f>
        <v>Info</v>
      </c>
      <c r="T99" s="293" t="str" cm="1">
        <f t="array" ref="T99">_xlfn.IFS(M99="Level 1",7,M99="Level 2",14,M99="Level 3","30",M99="Info","Info",M99="Closed","Closed")</f>
        <v>Info</v>
      </c>
      <c r="U99" s="291"/>
    </row>
    <row r="100" spans="1:21" ht="102" x14ac:dyDescent="0.7">
      <c r="A100" s="285">
        <v>99</v>
      </c>
      <c r="B100" s="187" t="s">
        <v>13583</v>
      </c>
      <c r="C100" s="304">
        <v>46092</v>
      </c>
      <c r="D100" s="304">
        <v>46091</v>
      </c>
      <c r="E100" s="307" t="s">
        <v>10388</v>
      </c>
      <c r="F100" s="185" t="s">
        <v>13601</v>
      </c>
      <c r="G100" s="185" t="s">
        <v>10796</v>
      </c>
      <c r="H100" s="179" t="s">
        <v>5508</v>
      </c>
      <c r="I100" s="179" t="s">
        <v>7640</v>
      </c>
      <c r="J100" s="185" t="s">
        <v>12624</v>
      </c>
      <c r="K100" s="179"/>
      <c r="L100" s="303" t="s">
        <v>1308</v>
      </c>
      <c r="M100" s="303" t="s">
        <v>1308</v>
      </c>
      <c r="N100" s="179" t="s">
        <v>11545</v>
      </c>
      <c r="O100" s="179" t="s">
        <v>8067</v>
      </c>
      <c r="P100" s="289" t="str">
        <f t="shared" ca="1" si="5"/>
        <v>0 tahun, 4 bulan, 4 hari</v>
      </c>
      <c r="Q100" s="285">
        <f ca="1">DATEDIF(C100,Summary!$A$1,"d")</f>
        <v>126</v>
      </c>
      <c r="R100" s="285" t="s">
        <v>13750</v>
      </c>
      <c r="S100" s="293" t="str" cm="1">
        <f t="array" aca="1" ref="S100" ca="1">_xlfn.IFS(Q100&lt;=T100,T100,Q100&lt;=T100*2,T100*2,Q100&lt;=T100*3,T100*3,Q100&gt;T100*3,"&gt;"&amp;T100*3)</f>
        <v>Info</v>
      </c>
      <c r="T100" s="293" t="str" cm="1">
        <f t="array" ref="T100">_xlfn.IFS(M100="Level 1",7,M100="Level 2",14,M100="Level 3","30",M100="Info","Info",M100="Closed","Closed")</f>
        <v>Info</v>
      </c>
      <c r="U100" s="291"/>
    </row>
    <row r="101" spans="1:21" ht="61.2" x14ac:dyDescent="0.7">
      <c r="A101" s="285">
        <v>100</v>
      </c>
      <c r="B101" s="187" t="s">
        <v>13584</v>
      </c>
      <c r="C101" s="304">
        <v>46093</v>
      </c>
      <c r="D101" s="304">
        <v>46083</v>
      </c>
      <c r="E101" s="307" t="s">
        <v>10388</v>
      </c>
      <c r="F101" s="185" t="s">
        <v>13602</v>
      </c>
      <c r="G101" s="185" t="s">
        <v>13620</v>
      </c>
      <c r="H101" s="179" t="s">
        <v>5508</v>
      </c>
      <c r="I101" s="179" t="s">
        <v>5989</v>
      </c>
      <c r="J101" s="185" t="s">
        <v>9844</v>
      </c>
      <c r="K101" s="179"/>
      <c r="L101" s="303" t="s">
        <v>1308</v>
      </c>
      <c r="M101" s="303" t="s">
        <v>1308</v>
      </c>
      <c r="N101" s="179" t="s">
        <v>10720</v>
      </c>
      <c r="O101" s="179" t="s">
        <v>1071</v>
      </c>
      <c r="P101" s="289" t="str">
        <f t="shared" ca="1" si="5"/>
        <v>0 tahun, 4 bulan, 3 hari</v>
      </c>
      <c r="Q101" s="285">
        <f ca="1">DATEDIF(C101,Summary!$A$1,"d")</f>
        <v>125</v>
      </c>
      <c r="R101" s="285" t="s">
        <v>13751</v>
      </c>
      <c r="S101" s="293" t="str" cm="1">
        <f t="array" aca="1" ref="S101" ca="1">_xlfn.IFS(Q101&lt;=T101,T101,Q101&lt;=T101*2,T101*2,Q101&lt;=T101*3,T101*3,Q101&gt;T101*3,"&gt;"&amp;T101*3)</f>
        <v>Info</v>
      </c>
      <c r="T101" s="293" t="str" cm="1">
        <f t="array" ref="T101">_xlfn.IFS(M101="Level 1",7,M101="Level 2",14,M101="Level 3","30",M101="Info","Info",M101="Closed","Closed")</f>
        <v>Info</v>
      </c>
      <c r="U101" s="291"/>
    </row>
    <row r="102" spans="1:21" ht="61.2" x14ac:dyDescent="0.7">
      <c r="A102" s="285">
        <v>101</v>
      </c>
      <c r="B102" s="187" t="s">
        <v>13585</v>
      </c>
      <c r="C102" s="304">
        <v>46094</v>
      </c>
      <c r="D102" s="304">
        <v>46093</v>
      </c>
      <c r="E102" s="307" t="s">
        <v>10388</v>
      </c>
      <c r="F102" s="185" t="s">
        <v>13603</v>
      </c>
      <c r="G102" s="185" t="s">
        <v>13621</v>
      </c>
      <c r="H102" s="179" t="s">
        <v>5508</v>
      </c>
      <c r="I102" s="179" t="s">
        <v>5508</v>
      </c>
      <c r="J102" s="185" t="s">
        <v>12613</v>
      </c>
      <c r="K102" s="179"/>
      <c r="L102" s="303" t="s">
        <v>1308</v>
      </c>
      <c r="M102" s="303" t="s">
        <v>1308</v>
      </c>
      <c r="N102" s="179" t="s">
        <v>1080</v>
      </c>
      <c r="O102" s="179" t="s">
        <v>9788</v>
      </c>
      <c r="P102" s="289" t="str">
        <f t="shared" ca="1" si="5"/>
        <v>0 tahun, 4 bulan, 2 hari</v>
      </c>
      <c r="Q102" s="285">
        <f ca="1">DATEDIF(C102,Summary!$A$1,"d")</f>
        <v>124</v>
      </c>
      <c r="R102" s="285" t="s">
        <v>13752</v>
      </c>
      <c r="S102" s="293" t="str" cm="1">
        <f t="array" aca="1" ref="S102" ca="1">_xlfn.IFS(Q102&lt;=T102,T102,Q102&lt;=T102*2,T102*2,Q102&lt;=T102*3,T102*3,Q102&gt;T102*3,"&gt;"&amp;T102*3)</f>
        <v>Info</v>
      </c>
      <c r="T102" s="293" t="str" cm="1">
        <f t="array" ref="T102">_xlfn.IFS(M102="Level 1",7,M102="Level 2",14,M102="Level 3","30",M102="Info","Info",M102="Closed","Closed")</f>
        <v>Info</v>
      </c>
      <c r="U102" s="291"/>
    </row>
    <row r="103" spans="1:21" ht="61.2" x14ac:dyDescent="0.7">
      <c r="A103" s="285">
        <v>102</v>
      </c>
      <c r="B103" s="187" t="s">
        <v>13586</v>
      </c>
      <c r="C103" s="304">
        <v>46098</v>
      </c>
      <c r="D103" s="304">
        <v>46087</v>
      </c>
      <c r="E103" s="307" t="s">
        <v>10388</v>
      </c>
      <c r="F103" s="185" t="s">
        <v>13604</v>
      </c>
      <c r="G103" s="185" t="s">
        <v>13622</v>
      </c>
      <c r="H103" s="179" t="s">
        <v>5508</v>
      </c>
      <c r="I103" s="179" t="s">
        <v>5989</v>
      </c>
      <c r="J103" s="185" t="s">
        <v>12624</v>
      </c>
      <c r="K103" s="179"/>
      <c r="L103" s="303" t="s">
        <v>1308</v>
      </c>
      <c r="M103" s="303" t="s">
        <v>1308</v>
      </c>
      <c r="N103" s="179" t="s">
        <v>11545</v>
      </c>
      <c r="O103" s="179" t="s">
        <v>10488</v>
      </c>
      <c r="P103" s="289" t="str">
        <f t="shared" ca="1" si="5"/>
        <v>0 tahun, 3 bulan, 28 hari</v>
      </c>
      <c r="Q103" s="285">
        <f ca="1">DATEDIF(C103,Summary!$A$1,"d")</f>
        <v>120</v>
      </c>
      <c r="R103" s="285" t="s">
        <v>13753</v>
      </c>
      <c r="S103" s="293" t="str" cm="1">
        <f t="array" aca="1" ref="S103" ca="1">_xlfn.IFS(Q103&lt;=T103,T103,Q103&lt;=T103*2,T103*2,Q103&lt;=T103*3,T103*3,Q103&gt;T103*3,"&gt;"&amp;T103*3)</f>
        <v>Info</v>
      </c>
      <c r="T103" s="293" t="str" cm="1">
        <f t="array" ref="T103">_xlfn.IFS(M103="Level 1",7,M103="Level 2",14,M103="Level 3","30",M103="Info","Info",M103="Closed","Closed")</f>
        <v>Info</v>
      </c>
      <c r="U103" s="291"/>
    </row>
    <row r="104" spans="1:21" ht="61.2" x14ac:dyDescent="0.7">
      <c r="A104" s="285">
        <v>103</v>
      </c>
      <c r="B104" s="187" t="s">
        <v>13587</v>
      </c>
      <c r="C104" s="304">
        <v>46098</v>
      </c>
      <c r="D104" s="304">
        <v>46087</v>
      </c>
      <c r="E104" s="307" t="s">
        <v>10388</v>
      </c>
      <c r="F104" s="185" t="s">
        <v>13605</v>
      </c>
      <c r="G104" s="185" t="s">
        <v>13622</v>
      </c>
      <c r="H104" s="179" t="s">
        <v>5508</v>
      </c>
      <c r="I104" s="179" t="s">
        <v>5989</v>
      </c>
      <c r="J104" s="185" t="s">
        <v>12624</v>
      </c>
      <c r="K104" s="179"/>
      <c r="L104" s="303" t="s">
        <v>1308</v>
      </c>
      <c r="M104" s="303" t="s">
        <v>1308</v>
      </c>
      <c r="N104" s="179" t="s">
        <v>11545</v>
      </c>
      <c r="O104" s="179" t="s">
        <v>10488</v>
      </c>
      <c r="P104" s="289" t="str">
        <f t="shared" ca="1" si="5"/>
        <v>0 tahun, 3 bulan, 28 hari</v>
      </c>
      <c r="Q104" s="285">
        <f ca="1">DATEDIF(C104,Summary!$A$1,"d")</f>
        <v>120</v>
      </c>
      <c r="R104" s="285" t="s">
        <v>13754</v>
      </c>
      <c r="S104" s="293" t="str" cm="1">
        <f t="array" aca="1" ref="S104" ca="1">_xlfn.IFS(Q104&lt;=T104,T104,Q104&lt;=T104*2,T104*2,Q104&lt;=T104*3,T104*3,Q104&gt;T104*3,"&gt;"&amp;T104*3)</f>
        <v>Info</v>
      </c>
      <c r="T104" s="293" t="str" cm="1">
        <f t="array" ref="T104">_xlfn.IFS(M104="Level 1",7,M104="Level 2",14,M104="Level 3","30",M104="Info","Info",M104="Closed","Closed")</f>
        <v>Info</v>
      </c>
      <c r="U104" s="291"/>
    </row>
    <row r="105" spans="1:21" ht="102" x14ac:dyDescent="0.7">
      <c r="A105" s="285">
        <v>104</v>
      </c>
      <c r="B105" s="187" t="s">
        <v>13588</v>
      </c>
      <c r="C105" s="304">
        <v>46099</v>
      </c>
      <c r="D105" s="304">
        <v>46098</v>
      </c>
      <c r="E105" s="307" t="s">
        <v>10388</v>
      </c>
      <c r="F105" s="185" t="s">
        <v>13606</v>
      </c>
      <c r="G105" s="185" t="s">
        <v>13623</v>
      </c>
      <c r="H105" s="179" t="s">
        <v>5508</v>
      </c>
      <c r="I105" s="179" t="s">
        <v>5989</v>
      </c>
      <c r="J105" s="185" t="s">
        <v>9844</v>
      </c>
      <c r="K105" s="179"/>
      <c r="L105" s="303" t="s">
        <v>1308</v>
      </c>
      <c r="M105" s="303" t="s">
        <v>1308</v>
      </c>
      <c r="N105" s="179" t="s">
        <v>10720</v>
      </c>
      <c r="O105" s="179" t="s">
        <v>1071</v>
      </c>
      <c r="P105" s="289" t="str">
        <f t="shared" ca="1" si="5"/>
        <v>0 tahun, 3 bulan, 27 hari</v>
      </c>
      <c r="Q105" s="285">
        <f ca="1">DATEDIF(C105,Summary!$A$1,"d")</f>
        <v>119</v>
      </c>
      <c r="R105" s="285" t="s">
        <v>13755</v>
      </c>
      <c r="S105" s="293" t="str" cm="1">
        <f t="array" aca="1" ref="S105" ca="1">_xlfn.IFS(Q105&lt;=T105,T105,Q105&lt;=T105*2,T105*2,Q105&lt;=T105*3,T105*3,Q105&gt;T105*3,"&gt;"&amp;T105*3)</f>
        <v>Info</v>
      </c>
      <c r="T105" s="293" t="str" cm="1">
        <f t="array" ref="T105">_xlfn.IFS(M105="Level 1",7,M105="Level 2",14,M105="Level 3","30",M105="Info","Info",M105="Closed","Closed")</f>
        <v>Info</v>
      </c>
      <c r="U105" s="291"/>
    </row>
    <row r="106" spans="1:21" ht="61.2" x14ac:dyDescent="0.7">
      <c r="A106" s="285">
        <v>105</v>
      </c>
      <c r="B106" s="187" t="s">
        <v>13589</v>
      </c>
      <c r="C106" s="304">
        <v>46099</v>
      </c>
      <c r="D106" s="304">
        <v>46091</v>
      </c>
      <c r="E106" s="307" t="s">
        <v>10388</v>
      </c>
      <c r="F106" s="185" t="s">
        <v>13607</v>
      </c>
      <c r="G106" s="185" t="s">
        <v>13624</v>
      </c>
      <c r="H106" s="179" t="s">
        <v>5508</v>
      </c>
      <c r="I106" s="179" t="s">
        <v>5508</v>
      </c>
      <c r="J106" s="185" t="s">
        <v>12863</v>
      </c>
      <c r="K106" s="179"/>
      <c r="L106" s="303" t="s">
        <v>1308</v>
      </c>
      <c r="M106" s="303" t="s">
        <v>1308</v>
      </c>
      <c r="N106" s="179" t="s">
        <v>10300</v>
      </c>
      <c r="O106" s="179" t="s">
        <v>12911</v>
      </c>
      <c r="P106" s="289" t="str">
        <f t="shared" ca="1" si="5"/>
        <v>0 tahun, 3 bulan, 27 hari</v>
      </c>
      <c r="Q106" s="285">
        <f ca="1">DATEDIF(C106,Summary!$A$1,"d")</f>
        <v>119</v>
      </c>
      <c r="R106" s="285" t="s">
        <v>13756</v>
      </c>
      <c r="S106" s="293" t="str" cm="1">
        <f t="array" aca="1" ref="S106" ca="1">_xlfn.IFS(Q106&lt;=T106,T106,Q106&lt;=T106*2,T106*2,Q106&lt;=T106*3,T106*3,Q106&gt;T106*3,"&gt;"&amp;T106*3)</f>
        <v>Info</v>
      </c>
      <c r="T106" s="293" t="str" cm="1">
        <f t="array" ref="T106">_xlfn.IFS(M106="Level 1",7,M106="Level 2",14,M106="Level 3","30",M106="Info","Info",M106="Closed","Closed")</f>
        <v>Info</v>
      </c>
      <c r="U106" s="291"/>
    </row>
    <row r="107" spans="1:21" ht="81.599999999999994" x14ac:dyDescent="0.7">
      <c r="A107" s="285">
        <v>106</v>
      </c>
      <c r="B107" s="187" t="s">
        <v>13590</v>
      </c>
      <c r="C107" s="304">
        <v>46105</v>
      </c>
      <c r="D107" s="304">
        <v>46098</v>
      </c>
      <c r="E107" s="307" t="s">
        <v>10388</v>
      </c>
      <c r="F107" s="185" t="s">
        <v>13608</v>
      </c>
      <c r="G107" s="185" t="s">
        <v>10796</v>
      </c>
      <c r="H107" s="179" t="s">
        <v>5508</v>
      </c>
      <c r="I107" s="179" t="s">
        <v>5508</v>
      </c>
      <c r="J107" s="185" t="s">
        <v>12624</v>
      </c>
      <c r="K107" s="179"/>
      <c r="L107" s="303" t="s">
        <v>1308</v>
      </c>
      <c r="M107" s="303" t="s">
        <v>1308</v>
      </c>
      <c r="N107" s="179" t="s">
        <v>11545</v>
      </c>
      <c r="O107" s="179" t="s">
        <v>13368</v>
      </c>
      <c r="P107" s="289" t="str">
        <f t="shared" ca="1" si="5"/>
        <v>0 tahun, 3 bulan, 21 hari</v>
      </c>
      <c r="Q107" s="285">
        <f ca="1">DATEDIF(C107,Summary!$A$1,"d")</f>
        <v>113</v>
      </c>
      <c r="R107" s="285" t="s">
        <v>13757</v>
      </c>
      <c r="S107" s="293" t="str" cm="1">
        <f t="array" aca="1" ref="S107" ca="1">_xlfn.IFS(Q107&lt;=T107,T107,Q107&lt;=T107*2,T107*2,Q107&lt;=T107*3,T107*3,Q107&gt;T107*3,"&gt;"&amp;T107*3)</f>
        <v>Info</v>
      </c>
      <c r="T107" s="293" t="str" cm="1">
        <f t="array" ref="T107">_xlfn.IFS(M107="Level 1",7,M107="Level 2",14,M107="Level 3","30",M107="Info","Info",M107="Closed","Closed")</f>
        <v>Info</v>
      </c>
      <c r="U107" s="291"/>
    </row>
    <row r="108" spans="1:21" ht="102" x14ac:dyDescent="0.7">
      <c r="A108" s="285">
        <v>107</v>
      </c>
      <c r="B108" s="187" t="s">
        <v>13591</v>
      </c>
      <c r="C108" s="304">
        <v>46106</v>
      </c>
      <c r="D108" s="304">
        <v>46087</v>
      </c>
      <c r="E108" s="307" t="s">
        <v>39</v>
      </c>
      <c r="F108" s="185" t="s">
        <v>13609</v>
      </c>
      <c r="G108" s="185" t="s">
        <v>13625</v>
      </c>
      <c r="H108" s="179" t="s">
        <v>5508</v>
      </c>
      <c r="I108" s="179" t="s">
        <v>3200</v>
      </c>
      <c r="J108" s="185" t="s">
        <v>13341</v>
      </c>
      <c r="K108" s="179"/>
      <c r="L108" s="297" t="s">
        <v>1184</v>
      </c>
      <c r="M108" s="297" t="s">
        <v>1184</v>
      </c>
      <c r="N108" s="179" t="s">
        <v>10661</v>
      </c>
      <c r="O108" s="179" t="s">
        <v>10891</v>
      </c>
      <c r="P108" s="289" t="str">
        <f t="shared" ca="1" si="5"/>
        <v>0 tahun, 3 bulan, 20 hari</v>
      </c>
      <c r="Q108" s="285">
        <f ca="1">DATEDIF(C108,Summary!$A$1,"d")</f>
        <v>112</v>
      </c>
      <c r="R108" s="285" t="s">
        <v>13758</v>
      </c>
      <c r="S108" s="293" t="str" cm="1">
        <f t="array" aca="1" ref="S108" ca="1">_xlfn.IFS(Q108&lt;=T108,T108,Q108&lt;=T108*2,T108*2,Q108&lt;=T108*3,T108*3,Q108&gt;T108*3,"&gt;"&amp;T108*3)</f>
        <v>Closed</v>
      </c>
      <c r="T108" s="293" t="str" cm="1">
        <f t="array" ref="T108">_xlfn.IFS(M108="Level 1",7,M108="Level 2",14,M108="Level 3","30",M108="Info","Info",M108="Closed","Closed")</f>
        <v>Closed</v>
      </c>
      <c r="U108" s="291"/>
    </row>
    <row r="109" spans="1:21" ht="61.2" x14ac:dyDescent="0.7">
      <c r="A109" s="285">
        <v>108</v>
      </c>
      <c r="B109" s="187" t="s">
        <v>13654</v>
      </c>
      <c r="C109" s="304">
        <v>46106</v>
      </c>
      <c r="D109" s="304">
        <v>46090</v>
      </c>
      <c r="E109" s="307" t="s">
        <v>39</v>
      </c>
      <c r="F109" s="185" t="s">
        <v>13692</v>
      </c>
      <c r="G109" s="185" t="s">
        <v>13626</v>
      </c>
      <c r="H109" s="179" t="s">
        <v>1079</v>
      </c>
      <c r="I109" s="179" t="s">
        <v>3199</v>
      </c>
      <c r="J109" s="185" t="s">
        <v>12618</v>
      </c>
      <c r="K109" s="179"/>
      <c r="L109" s="297" t="s">
        <v>1184</v>
      </c>
      <c r="M109" s="297" t="s">
        <v>1184</v>
      </c>
      <c r="N109" s="179" t="s">
        <v>1079</v>
      </c>
      <c r="O109" s="179" t="s">
        <v>13441</v>
      </c>
      <c r="P109" s="289" t="str">
        <f t="shared" ca="1" si="5"/>
        <v>0 tahun, 3 bulan, 20 hari</v>
      </c>
      <c r="Q109" s="285">
        <f ca="1">DATEDIF(C109,Summary!$A$1,"d")</f>
        <v>112</v>
      </c>
      <c r="R109" s="285" t="s">
        <v>13759</v>
      </c>
      <c r="S109" s="293" t="str" cm="1">
        <f t="array" aca="1" ref="S109" ca="1">_xlfn.IFS(Q109&lt;=T109,T109,Q109&lt;=T109*2,T109*2,Q109&lt;=T109*3,T109*3,Q109&gt;T109*3,"&gt;"&amp;T109*3)</f>
        <v>Closed</v>
      </c>
      <c r="T109" s="293" t="str" cm="1">
        <f t="array" ref="T109">_xlfn.IFS(M109="Level 1",7,M109="Level 2",14,M109="Level 3","30",M109="Info","Info",M109="Closed","Closed")</f>
        <v>Closed</v>
      </c>
      <c r="U109" s="289" t="s">
        <v>14037</v>
      </c>
    </row>
    <row r="110" spans="1:21" ht="81.599999999999994" x14ac:dyDescent="0.7">
      <c r="A110" s="285">
        <v>109</v>
      </c>
      <c r="B110" s="187" t="s">
        <v>13655</v>
      </c>
      <c r="C110" s="304">
        <v>46106</v>
      </c>
      <c r="D110" s="304">
        <v>46106</v>
      </c>
      <c r="E110" s="307" t="s">
        <v>39</v>
      </c>
      <c r="F110" s="185" t="s">
        <v>13006</v>
      </c>
      <c r="G110" s="185" t="s">
        <v>13627</v>
      </c>
      <c r="H110" s="179" t="s">
        <v>5508</v>
      </c>
      <c r="I110" s="179" t="s">
        <v>5989</v>
      </c>
      <c r="J110" s="185" t="s">
        <v>12863</v>
      </c>
      <c r="K110" s="179"/>
      <c r="L110" s="294" t="s">
        <v>1305</v>
      </c>
      <c r="M110" s="294" t="s">
        <v>5815</v>
      </c>
      <c r="N110" s="179" t="s">
        <v>13734</v>
      </c>
      <c r="O110" s="179" t="s">
        <v>13735</v>
      </c>
      <c r="P110" s="289" t="str">
        <f t="shared" ca="1" si="5"/>
        <v>0 tahun, 3 bulan, 20 hari</v>
      </c>
      <c r="Q110" s="285">
        <f ca="1">DATEDIF(C110,Summary!$A$1,"d")</f>
        <v>112</v>
      </c>
      <c r="R110" s="285" t="s">
        <v>13760</v>
      </c>
      <c r="S110" s="293" t="str" cm="1">
        <f t="array" aca="1" ref="S110" ca="1">_xlfn.IFS(Q110&lt;=T110,T110,Q110&lt;=T110*2,T110*2,Q110&lt;=T110*3,T110*3,Q110&gt;T110*3,"&gt;"&amp;T110*3)</f>
        <v>&gt;21</v>
      </c>
      <c r="T110" s="293" cm="1">
        <f t="array" ref="T110">_xlfn.IFS(M110="Level 1",7,M110="Level 2",14,M110="Level 3","30",M110="Info","Info",M110="Closed","Closed")</f>
        <v>7</v>
      </c>
      <c r="U110" s="291"/>
    </row>
    <row r="111" spans="1:21" ht="122.4" x14ac:dyDescent="0.7">
      <c r="A111" s="285">
        <v>110</v>
      </c>
      <c r="B111" s="187" t="s">
        <v>13656</v>
      </c>
      <c r="C111" s="304">
        <v>46106</v>
      </c>
      <c r="D111" s="304">
        <v>46090</v>
      </c>
      <c r="E111" s="307" t="s">
        <v>39</v>
      </c>
      <c r="F111" s="185" t="s">
        <v>13693</v>
      </c>
      <c r="G111" s="185" t="s">
        <v>13628</v>
      </c>
      <c r="H111" s="179" t="s">
        <v>1079</v>
      </c>
      <c r="I111" s="179" t="s">
        <v>7397</v>
      </c>
      <c r="J111" s="185" t="s">
        <v>12618</v>
      </c>
      <c r="K111" s="179"/>
      <c r="L111" s="297" t="s">
        <v>1184</v>
      </c>
      <c r="M111" s="297" t="s">
        <v>1184</v>
      </c>
      <c r="N111" s="179" t="s">
        <v>1079</v>
      </c>
      <c r="O111" s="179" t="s">
        <v>5498</v>
      </c>
      <c r="P111" s="289" t="str">
        <f t="shared" ca="1" si="5"/>
        <v>0 tahun, 3 bulan, 20 hari</v>
      </c>
      <c r="Q111" s="285">
        <f ca="1">DATEDIF(C111,Summary!$A$1,"d")</f>
        <v>112</v>
      </c>
      <c r="R111" s="285" t="s">
        <v>13761</v>
      </c>
      <c r="S111" s="293" t="str" cm="1">
        <f t="array" aca="1" ref="S111" ca="1">_xlfn.IFS(Q111&lt;=T111,T111,Q111&lt;=T111*2,T111*2,Q111&lt;=T111*3,T111*3,Q111&gt;T111*3,"&gt;"&amp;T111*3)</f>
        <v>Closed</v>
      </c>
      <c r="T111" s="293" t="str" cm="1">
        <f t="array" ref="T111">_xlfn.IFS(M111="Level 1",7,M111="Level 2",14,M111="Level 3","30",M111="Info","Info",M111="Closed","Closed")</f>
        <v>Closed</v>
      </c>
      <c r="U111" s="289" t="s">
        <v>14035</v>
      </c>
    </row>
    <row r="112" spans="1:21" ht="81.599999999999994" x14ac:dyDescent="0.7">
      <c r="A112" s="285">
        <v>111</v>
      </c>
      <c r="B112" s="187" t="s">
        <v>13657</v>
      </c>
      <c r="C112" s="304">
        <v>46106</v>
      </c>
      <c r="D112" s="304">
        <v>46092</v>
      </c>
      <c r="E112" s="307" t="s">
        <v>39</v>
      </c>
      <c r="F112" s="185" t="s">
        <v>13694</v>
      </c>
      <c r="G112" s="185" t="s">
        <v>13797</v>
      </c>
      <c r="H112" s="179" t="s">
        <v>5508</v>
      </c>
      <c r="I112" s="179" t="s">
        <v>5989</v>
      </c>
      <c r="J112" s="185" t="s">
        <v>1088</v>
      </c>
      <c r="K112" s="179"/>
      <c r="L112" s="294" t="s">
        <v>1305</v>
      </c>
      <c r="M112" s="294" t="s">
        <v>5815</v>
      </c>
      <c r="N112" s="179" t="s">
        <v>1088</v>
      </c>
      <c r="O112" s="179" t="s">
        <v>1089</v>
      </c>
      <c r="P112" s="289" t="str">
        <f t="shared" ca="1" si="5"/>
        <v>0 tahun, 3 bulan, 20 hari</v>
      </c>
      <c r="Q112" s="285">
        <f ca="1">DATEDIF(C112,Summary!$A$1,"d")</f>
        <v>112</v>
      </c>
      <c r="R112" s="285" t="s">
        <v>13762</v>
      </c>
      <c r="S112" s="293" t="str" cm="1">
        <f t="array" aca="1" ref="S112" ca="1">_xlfn.IFS(Q112&lt;=T112,T112,Q112&lt;=T112*2,T112*2,Q112&lt;=T112*3,T112*3,Q112&gt;T112*3,"&gt;"&amp;T112*3)</f>
        <v>&gt;21</v>
      </c>
      <c r="T112" s="293" cm="1">
        <f t="array" ref="T112">_xlfn.IFS(M112="Level 1",7,M112="Level 2",14,M112="Level 3","30",M112="Info","Info",M112="Closed","Closed")</f>
        <v>7</v>
      </c>
      <c r="U112" s="291"/>
    </row>
    <row r="113" spans="1:21" ht="81.599999999999994" x14ac:dyDescent="0.7">
      <c r="A113" s="285">
        <v>112</v>
      </c>
      <c r="B113" s="187" t="s">
        <v>13658</v>
      </c>
      <c r="C113" s="304">
        <v>46106</v>
      </c>
      <c r="D113" s="304">
        <v>46092</v>
      </c>
      <c r="E113" s="307" t="s">
        <v>39</v>
      </c>
      <c r="F113" s="185" t="s">
        <v>13695</v>
      </c>
      <c r="G113" s="185" t="s">
        <v>13629</v>
      </c>
      <c r="H113" s="179" t="s">
        <v>1079</v>
      </c>
      <c r="I113" s="179" t="s">
        <v>7876</v>
      </c>
      <c r="J113" s="185" t="s">
        <v>1088</v>
      </c>
      <c r="K113" s="179"/>
      <c r="L113" s="297" t="s">
        <v>1184</v>
      </c>
      <c r="M113" s="297" t="s">
        <v>1184</v>
      </c>
      <c r="N113" s="179" t="s">
        <v>1079</v>
      </c>
      <c r="O113" s="179" t="s">
        <v>13736</v>
      </c>
      <c r="P113" s="289" t="str">
        <f t="shared" ca="1" si="5"/>
        <v>0 tahun, 3 bulan, 20 hari</v>
      </c>
      <c r="Q113" s="285">
        <f ca="1">DATEDIF(C113,Summary!$A$1,"d")</f>
        <v>112</v>
      </c>
      <c r="R113" s="285" t="s">
        <v>13763</v>
      </c>
      <c r="S113" s="293" t="str" cm="1">
        <f t="array" aca="1" ref="S113" ca="1">_xlfn.IFS(Q113&lt;=T113,T113,Q113&lt;=T113*2,T113*2,Q113&lt;=T113*3,T113*3,Q113&gt;T113*3,"&gt;"&amp;T113*3)</f>
        <v>Closed</v>
      </c>
      <c r="T113" s="293" t="str" cm="1">
        <f t="array" ref="T113">_xlfn.IFS(M113="Level 1",7,M113="Level 2",14,M113="Level 3","30",M113="Info","Info",M113="Closed","Closed")</f>
        <v>Closed</v>
      </c>
      <c r="U113" s="289" t="s">
        <v>14044</v>
      </c>
    </row>
    <row r="114" spans="1:21" ht="102" x14ac:dyDescent="0.7">
      <c r="A114" s="285">
        <v>113</v>
      </c>
      <c r="B114" s="187" t="s">
        <v>13659</v>
      </c>
      <c r="C114" s="304">
        <v>46106</v>
      </c>
      <c r="D114" s="304">
        <v>46094</v>
      </c>
      <c r="E114" s="307" t="s">
        <v>39</v>
      </c>
      <c r="F114" s="185" t="s">
        <v>13696</v>
      </c>
      <c r="G114" s="185" t="s">
        <v>15026</v>
      </c>
      <c r="H114" s="179" t="s">
        <v>5508</v>
      </c>
      <c r="I114" s="179" t="s">
        <v>5508</v>
      </c>
      <c r="J114" s="185" t="s">
        <v>12863</v>
      </c>
      <c r="K114" s="179"/>
      <c r="L114" s="297" t="s">
        <v>1184</v>
      </c>
      <c r="M114" s="297" t="s">
        <v>1184</v>
      </c>
      <c r="N114" s="179" t="s">
        <v>1080</v>
      </c>
      <c r="O114" s="179" t="s">
        <v>9788</v>
      </c>
      <c r="P114" s="289" t="str">
        <f t="shared" ca="1" si="5"/>
        <v>0 tahun, 3 bulan, 20 hari</v>
      </c>
      <c r="Q114" s="285">
        <f ca="1">DATEDIF(C114,Summary!$A$1,"d")</f>
        <v>112</v>
      </c>
      <c r="R114" s="285" t="s">
        <v>13764</v>
      </c>
      <c r="S114" s="293" t="str" cm="1">
        <f t="array" aca="1" ref="S114" ca="1">_xlfn.IFS(Q114&lt;=T114,T114,Q114&lt;=T114*2,T114*2,Q114&lt;=T114*3,T114*3,Q114&gt;T114*3,"&gt;"&amp;T114*3)</f>
        <v>Closed</v>
      </c>
      <c r="T114" s="293" t="str" cm="1">
        <f t="array" ref="T114">_xlfn.IFS(M114="Level 1",7,M114="Level 2",14,M114="Level 3","30",M114="Info","Info",M114="Closed","Closed")</f>
        <v>Closed</v>
      </c>
      <c r="U114" s="289" t="s">
        <v>15027</v>
      </c>
    </row>
    <row r="115" spans="1:21" ht="102" x14ac:dyDescent="0.7">
      <c r="A115" s="285">
        <v>114</v>
      </c>
      <c r="B115" s="187" t="s">
        <v>13660</v>
      </c>
      <c r="C115" s="304">
        <v>46106</v>
      </c>
      <c r="D115" s="304">
        <v>46097</v>
      </c>
      <c r="E115" s="307" t="s">
        <v>39</v>
      </c>
      <c r="F115" s="185" t="s">
        <v>13697</v>
      </c>
      <c r="G115" s="185" t="s">
        <v>13630</v>
      </c>
      <c r="H115" s="179" t="s">
        <v>5508</v>
      </c>
      <c r="I115" s="179" t="s">
        <v>5508</v>
      </c>
      <c r="J115" s="185" t="s">
        <v>12614</v>
      </c>
      <c r="K115" s="179"/>
      <c r="L115" s="303" t="s">
        <v>1308</v>
      </c>
      <c r="M115" s="303" t="s">
        <v>1308</v>
      </c>
      <c r="N115" s="179" t="s">
        <v>10300</v>
      </c>
      <c r="O115" s="179" t="s">
        <v>12911</v>
      </c>
      <c r="P115" s="289" t="str">
        <f t="shared" ca="1" si="5"/>
        <v>0 tahun, 3 bulan, 20 hari</v>
      </c>
      <c r="Q115" s="285">
        <f ca="1">DATEDIF(C115,Summary!$A$1,"d")</f>
        <v>112</v>
      </c>
      <c r="R115" s="285" t="s">
        <v>13765</v>
      </c>
      <c r="S115" s="293" t="str" cm="1">
        <f t="array" aca="1" ref="S115" ca="1">_xlfn.IFS(Q115&lt;=T115,T115,Q115&lt;=T115*2,T115*2,Q115&lt;=T115*3,T115*3,Q115&gt;T115*3,"&gt;"&amp;T115*3)</f>
        <v>Info</v>
      </c>
      <c r="T115" s="293" t="str" cm="1">
        <f t="array" ref="T115">_xlfn.IFS(M115="Level 1",7,M115="Level 2",14,M115="Level 3","30",M115="Info","Info",M115="Closed","Closed")</f>
        <v>Info</v>
      </c>
      <c r="U115" s="291"/>
    </row>
    <row r="116" spans="1:21" ht="142.80000000000001" x14ac:dyDescent="0.7">
      <c r="A116" s="285">
        <v>115</v>
      </c>
      <c r="B116" s="187" t="s">
        <v>13661</v>
      </c>
      <c r="C116" s="304">
        <v>46106</v>
      </c>
      <c r="D116" s="304">
        <v>46098</v>
      </c>
      <c r="E116" s="307" t="s">
        <v>39</v>
      </c>
      <c r="F116" s="185" t="s">
        <v>13008</v>
      </c>
      <c r="G116" s="185" t="s">
        <v>13631</v>
      </c>
      <c r="H116" s="179" t="s">
        <v>5508</v>
      </c>
      <c r="I116" s="179" t="s">
        <v>5989</v>
      </c>
      <c r="J116" s="185" t="s">
        <v>12624</v>
      </c>
      <c r="K116" s="179"/>
      <c r="L116" s="294" t="s">
        <v>1305</v>
      </c>
      <c r="M116" s="294" t="s">
        <v>5815</v>
      </c>
      <c r="N116" s="179" t="s">
        <v>13734</v>
      </c>
      <c r="O116" s="179" t="s">
        <v>13735</v>
      </c>
      <c r="P116" s="289" t="str">
        <f t="shared" ca="1" si="5"/>
        <v>0 tahun, 3 bulan, 20 hari</v>
      </c>
      <c r="Q116" s="285">
        <f ca="1">DATEDIF(C116,Summary!$A$1,"d")</f>
        <v>112</v>
      </c>
      <c r="R116" s="285" t="s">
        <v>13766</v>
      </c>
      <c r="S116" s="293" t="str" cm="1">
        <f t="array" aca="1" ref="S116" ca="1">_xlfn.IFS(Q116&lt;=T116,T116,Q116&lt;=T116*2,T116*2,Q116&lt;=T116*3,T116*3,Q116&gt;T116*3,"&gt;"&amp;T116*3)</f>
        <v>&gt;21</v>
      </c>
      <c r="T116" s="293" cm="1">
        <f t="array" ref="T116">_xlfn.IFS(M116="Level 1",7,M116="Level 2",14,M116="Level 3","30",M116="Info","Info",M116="Closed","Closed")</f>
        <v>7</v>
      </c>
      <c r="U116" s="291"/>
    </row>
    <row r="117" spans="1:21" ht="81.599999999999994" x14ac:dyDescent="0.7">
      <c r="A117" s="285">
        <v>116</v>
      </c>
      <c r="B117" s="187" t="s">
        <v>13662</v>
      </c>
      <c r="C117" s="304">
        <v>46106</v>
      </c>
      <c r="D117" s="304">
        <v>46097</v>
      </c>
      <c r="E117" s="307" t="s">
        <v>39</v>
      </c>
      <c r="F117" s="185" t="s">
        <v>13698</v>
      </c>
      <c r="G117" s="185" t="s">
        <v>13632</v>
      </c>
      <c r="H117" s="179" t="s">
        <v>5508</v>
      </c>
      <c r="I117" s="179" t="s">
        <v>5989</v>
      </c>
      <c r="J117" s="185" t="s">
        <v>12631</v>
      </c>
      <c r="K117" s="179"/>
      <c r="L117" s="297" t="s">
        <v>1184</v>
      </c>
      <c r="M117" s="297" t="s">
        <v>1184</v>
      </c>
      <c r="N117" s="179" t="s">
        <v>1080</v>
      </c>
      <c r="O117" s="179" t="s">
        <v>9788</v>
      </c>
      <c r="P117" s="289" t="str">
        <f t="shared" ca="1" si="5"/>
        <v>0 tahun, 3 bulan, 20 hari</v>
      </c>
      <c r="Q117" s="285">
        <f ca="1">DATEDIF(C117,Summary!$A$1,"d")</f>
        <v>112</v>
      </c>
      <c r="R117" s="285" t="s">
        <v>13767</v>
      </c>
      <c r="S117" s="293" t="str" cm="1">
        <f t="array" aca="1" ref="S117" ca="1">_xlfn.IFS(Q117&lt;=T117,T117,Q117&lt;=T117*2,T117*2,Q117&lt;=T117*3,T117*3,Q117&gt;T117*3,"&gt;"&amp;T117*3)</f>
        <v>Closed</v>
      </c>
      <c r="T117" s="293" t="str" cm="1">
        <f t="array" ref="T117">_xlfn.IFS(M117="Level 1",7,M117="Level 2",14,M117="Level 3","30",M117="Info","Info",M117="Closed","Closed")</f>
        <v>Closed</v>
      </c>
      <c r="U117" s="291"/>
    </row>
    <row r="118" spans="1:21" ht="61.2" x14ac:dyDescent="0.7">
      <c r="A118" s="285">
        <v>117</v>
      </c>
      <c r="B118" s="187" t="s">
        <v>13663</v>
      </c>
      <c r="C118" s="304">
        <v>46107</v>
      </c>
      <c r="D118" s="304">
        <v>46099</v>
      </c>
      <c r="E118" s="307" t="s">
        <v>10388</v>
      </c>
      <c r="F118" s="185" t="s">
        <v>13699</v>
      </c>
      <c r="G118" s="185" t="s">
        <v>13633</v>
      </c>
      <c r="H118" s="179" t="s">
        <v>5508</v>
      </c>
      <c r="I118" s="179" t="s">
        <v>5990</v>
      </c>
      <c r="J118" s="185" t="s">
        <v>12624</v>
      </c>
      <c r="K118" s="179"/>
      <c r="L118" s="303" t="s">
        <v>1308</v>
      </c>
      <c r="M118" s="303" t="s">
        <v>1308</v>
      </c>
      <c r="N118" s="179" t="s">
        <v>1070</v>
      </c>
      <c r="O118" s="179" t="s">
        <v>10488</v>
      </c>
      <c r="P118" s="289" t="str">
        <f t="shared" ca="1" si="5"/>
        <v>0 tahun, 3 bulan, 19 hari</v>
      </c>
      <c r="Q118" s="285">
        <f ca="1">DATEDIF(C118,Summary!$A$1,"d")</f>
        <v>111</v>
      </c>
      <c r="R118" s="285" t="s">
        <v>13768</v>
      </c>
      <c r="S118" s="293" t="str" cm="1">
        <f t="array" aca="1" ref="S118" ca="1">_xlfn.IFS(Q118&lt;=T118,T118,Q118&lt;=T118*2,T118*2,Q118&lt;=T118*3,T118*3,Q118&gt;T118*3,"&gt;"&amp;T118*3)</f>
        <v>Info</v>
      </c>
      <c r="T118" s="293" t="str" cm="1">
        <f t="array" ref="T118">_xlfn.IFS(M118="Level 1",7,M118="Level 2",14,M118="Level 3","30",M118="Info","Info",M118="Closed","Closed")</f>
        <v>Info</v>
      </c>
      <c r="U118" s="291"/>
    </row>
    <row r="119" spans="1:21" ht="81.599999999999994" x14ac:dyDescent="0.7">
      <c r="A119" s="285">
        <v>118</v>
      </c>
      <c r="B119" s="187" t="s">
        <v>13664</v>
      </c>
      <c r="C119" s="304">
        <v>46107</v>
      </c>
      <c r="D119" s="304">
        <v>46080</v>
      </c>
      <c r="E119" s="307" t="s">
        <v>39</v>
      </c>
      <c r="F119" s="185" t="s">
        <v>13700</v>
      </c>
      <c r="G119" s="185" t="s">
        <v>13634</v>
      </c>
      <c r="H119" s="179" t="s">
        <v>5508</v>
      </c>
      <c r="I119" s="179" t="s">
        <v>3191</v>
      </c>
      <c r="J119" s="185" t="s">
        <v>1088</v>
      </c>
      <c r="K119" s="179"/>
      <c r="L119" s="294" t="s">
        <v>1305</v>
      </c>
      <c r="M119" s="294" t="s">
        <v>5815</v>
      </c>
      <c r="N119" s="179" t="s">
        <v>1088</v>
      </c>
      <c r="O119" s="179" t="s">
        <v>1089</v>
      </c>
      <c r="P119" s="289" t="str">
        <f t="shared" ca="1" si="5"/>
        <v>0 tahun, 3 bulan, 19 hari</v>
      </c>
      <c r="Q119" s="285">
        <f ca="1">DATEDIF(C119,Summary!$A$1,"d")</f>
        <v>111</v>
      </c>
      <c r="R119" s="285" t="s">
        <v>13769</v>
      </c>
      <c r="S119" s="293" t="str" cm="1">
        <f t="array" aca="1" ref="S119" ca="1">_xlfn.IFS(Q119&lt;=T119,T119,Q119&lt;=T119*2,T119*2,Q119&lt;=T119*3,T119*3,Q119&gt;T119*3,"&gt;"&amp;T119*3)</f>
        <v>&gt;21</v>
      </c>
      <c r="T119" s="293" cm="1">
        <f t="array" ref="T119">_xlfn.IFS(M119="Level 1",7,M119="Level 2",14,M119="Level 3","30",M119="Info","Info",M119="Closed","Closed")</f>
        <v>7</v>
      </c>
      <c r="U119" s="291"/>
    </row>
    <row r="120" spans="1:21" ht="102" x14ac:dyDescent="0.7">
      <c r="A120" s="285">
        <v>119</v>
      </c>
      <c r="B120" s="187" t="s">
        <v>13665</v>
      </c>
      <c r="C120" s="304">
        <v>46107</v>
      </c>
      <c r="D120" s="304">
        <v>46105</v>
      </c>
      <c r="E120" s="307" t="s">
        <v>39</v>
      </c>
      <c r="F120" s="185" t="s">
        <v>13701</v>
      </c>
      <c r="G120" s="185" t="s">
        <v>13635</v>
      </c>
      <c r="H120" s="179" t="s">
        <v>5508</v>
      </c>
      <c r="I120" s="179" t="s">
        <v>3189</v>
      </c>
      <c r="J120" s="185" t="s">
        <v>3188</v>
      </c>
      <c r="K120" s="179"/>
      <c r="L120" s="294" t="s">
        <v>1305</v>
      </c>
      <c r="M120" s="294" t="s">
        <v>5815</v>
      </c>
      <c r="N120" s="179" t="s">
        <v>1170</v>
      </c>
      <c r="O120" s="179" t="s">
        <v>13462</v>
      </c>
      <c r="P120" s="289" t="str">
        <f t="shared" ca="1" si="5"/>
        <v>0 tahun, 3 bulan, 19 hari</v>
      </c>
      <c r="Q120" s="285">
        <f ca="1">DATEDIF(C120,Summary!$A$1,"d")</f>
        <v>111</v>
      </c>
      <c r="R120" s="285" t="s">
        <v>13770</v>
      </c>
      <c r="S120" s="293" t="str" cm="1">
        <f t="array" aca="1" ref="S120" ca="1">_xlfn.IFS(Q120&lt;=T120,T120,Q120&lt;=T120*2,T120*2,Q120&lt;=T120*3,T120*3,Q120&gt;T120*3,"&gt;"&amp;T120*3)</f>
        <v>&gt;21</v>
      </c>
      <c r="T120" s="293" cm="1">
        <f t="array" ref="T120">_xlfn.IFS(M120="Level 1",7,M120="Level 2",14,M120="Level 3","30",M120="Info","Info",M120="Closed","Closed")</f>
        <v>7</v>
      </c>
      <c r="U120" s="291"/>
    </row>
    <row r="121" spans="1:21" ht="122.4" x14ac:dyDescent="0.7">
      <c r="A121" s="285">
        <v>120</v>
      </c>
      <c r="B121" s="187" t="s">
        <v>13666</v>
      </c>
      <c r="C121" s="304">
        <v>46108</v>
      </c>
      <c r="D121" s="304">
        <v>46098</v>
      </c>
      <c r="E121" s="307" t="s">
        <v>39</v>
      </c>
      <c r="F121" s="185" t="s">
        <v>13702</v>
      </c>
      <c r="G121" s="185" t="s">
        <v>13636</v>
      </c>
      <c r="H121" s="179" t="s">
        <v>5508</v>
      </c>
      <c r="I121" s="179" t="s">
        <v>8242</v>
      </c>
      <c r="J121" s="185" t="s">
        <v>12622</v>
      </c>
      <c r="K121" s="179"/>
      <c r="L121" s="294" t="s">
        <v>1305</v>
      </c>
      <c r="M121" s="294" t="s">
        <v>5815</v>
      </c>
      <c r="N121" s="179" t="s">
        <v>1175</v>
      </c>
      <c r="O121" s="179" t="s">
        <v>1176</v>
      </c>
      <c r="P121" s="289" t="str">
        <f t="shared" ca="1" si="5"/>
        <v>0 tahun, 3 bulan, 18 hari</v>
      </c>
      <c r="Q121" s="285">
        <f ca="1">DATEDIF(C121,Summary!$A$1,"d")</f>
        <v>110</v>
      </c>
      <c r="R121" s="285" t="s">
        <v>13771</v>
      </c>
      <c r="S121" s="293" t="str" cm="1">
        <f t="array" aca="1" ref="S121" ca="1">_xlfn.IFS(Q121&lt;=T121,T121,Q121&lt;=T121*2,T121*2,Q121&lt;=T121*3,T121*3,Q121&gt;T121*3,"&gt;"&amp;T121*3)</f>
        <v>&gt;21</v>
      </c>
      <c r="T121" s="293" cm="1">
        <f t="array" ref="T121">_xlfn.IFS(M121="Level 1",7,M121="Level 2",14,M121="Level 3","30",M121="Info","Info",M121="Closed","Closed")</f>
        <v>7</v>
      </c>
      <c r="U121" s="291"/>
    </row>
    <row r="122" spans="1:21" ht="122.4" x14ac:dyDescent="0.7">
      <c r="A122" s="285">
        <v>121</v>
      </c>
      <c r="B122" s="187" t="s">
        <v>13667</v>
      </c>
      <c r="C122" s="304">
        <v>46111</v>
      </c>
      <c r="D122" s="304">
        <v>46098</v>
      </c>
      <c r="E122" s="307" t="s">
        <v>39</v>
      </c>
      <c r="F122" s="185" t="s">
        <v>13703</v>
      </c>
      <c r="G122" s="185" t="s">
        <v>13637</v>
      </c>
      <c r="H122" s="179" t="s">
        <v>5508</v>
      </c>
      <c r="I122" s="179" t="s">
        <v>3191</v>
      </c>
      <c r="J122" s="185" t="s">
        <v>12624</v>
      </c>
      <c r="K122" s="179"/>
      <c r="L122" s="294" t="s">
        <v>1305</v>
      </c>
      <c r="M122" s="294" t="s">
        <v>5815</v>
      </c>
      <c r="N122" s="179" t="s">
        <v>13737</v>
      </c>
      <c r="O122" s="179" t="s">
        <v>13462</v>
      </c>
      <c r="P122" s="289" t="str">
        <f t="shared" ca="1" si="5"/>
        <v>0 tahun, 3 bulan, 15 hari</v>
      </c>
      <c r="Q122" s="285">
        <f ca="1">DATEDIF(C122,Summary!$A$1,"d")</f>
        <v>107</v>
      </c>
      <c r="R122" s="285" t="s">
        <v>13772</v>
      </c>
      <c r="S122" s="293" t="str" cm="1">
        <f t="array" aca="1" ref="S122" ca="1">_xlfn.IFS(Q122&lt;=T122,T122,Q122&lt;=T122*2,T122*2,Q122&lt;=T122*3,T122*3,Q122&gt;T122*3,"&gt;"&amp;T122*3)</f>
        <v>&gt;21</v>
      </c>
      <c r="T122" s="293" cm="1">
        <f t="array" ref="T122">_xlfn.IFS(M122="Level 1",7,M122="Level 2",14,M122="Level 3","30",M122="Info","Info",M122="Closed","Closed")</f>
        <v>7</v>
      </c>
      <c r="U122" s="291"/>
    </row>
    <row r="123" spans="1:21" ht="40.799999999999997" x14ac:dyDescent="0.7">
      <c r="A123" s="285">
        <v>122</v>
      </c>
      <c r="B123" s="187" t="s">
        <v>13668</v>
      </c>
      <c r="C123" s="304">
        <v>46111</v>
      </c>
      <c r="D123" s="304">
        <v>46094</v>
      </c>
      <c r="E123" s="307" t="s">
        <v>39</v>
      </c>
      <c r="F123" s="185" t="s">
        <v>13704</v>
      </c>
      <c r="G123" s="185" t="s">
        <v>13638</v>
      </c>
      <c r="H123" s="179" t="s">
        <v>5508</v>
      </c>
      <c r="I123" s="179" t="s">
        <v>7640</v>
      </c>
      <c r="J123" s="185" t="s">
        <v>12624</v>
      </c>
      <c r="K123" s="179"/>
      <c r="L123" s="297" t="s">
        <v>1184</v>
      </c>
      <c r="M123" s="297" t="s">
        <v>1184</v>
      </c>
      <c r="N123" s="179" t="s">
        <v>11545</v>
      </c>
      <c r="O123" s="179" t="s">
        <v>8067</v>
      </c>
      <c r="P123" s="289" t="str">
        <f t="shared" ca="1" si="5"/>
        <v>0 tahun, 3 bulan, 15 hari</v>
      </c>
      <c r="Q123" s="285">
        <f ca="1">DATEDIF(C123,Summary!$A$1,"d")</f>
        <v>107</v>
      </c>
      <c r="R123" s="285" t="s">
        <v>13773</v>
      </c>
      <c r="S123" s="293" t="str" cm="1">
        <f t="array" aca="1" ref="S123" ca="1">_xlfn.IFS(Q123&lt;=T123,T123,Q123&lt;=T123*2,T123*2,Q123&lt;=T123*3,T123*3,Q123&gt;T123*3,"&gt;"&amp;T123*3)</f>
        <v>Closed</v>
      </c>
      <c r="T123" s="293" t="str" cm="1">
        <f t="array" ref="T123">_xlfn.IFS(M123="Level 1",7,M123="Level 2",14,M123="Level 3","30",M123="Info","Info",M123="Closed","Closed")</f>
        <v>Closed</v>
      </c>
      <c r="U123" s="291"/>
    </row>
    <row r="124" spans="1:21" ht="122.4" x14ac:dyDescent="0.7">
      <c r="A124" s="285">
        <v>123</v>
      </c>
      <c r="B124" s="187" t="s">
        <v>13669</v>
      </c>
      <c r="C124" s="304">
        <v>46112</v>
      </c>
      <c r="D124" s="304">
        <v>46098</v>
      </c>
      <c r="E124" s="307" t="s">
        <v>39</v>
      </c>
      <c r="F124" s="185" t="s">
        <v>13705</v>
      </c>
      <c r="G124" s="185" t="s">
        <v>13639</v>
      </c>
      <c r="H124" s="179" t="s">
        <v>5508</v>
      </c>
      <c r="I124" s="179" t="s">
        <v>5508</v>
      </c>
      <c r="J124" s="185" t="s">
        <v>13725</v>
      </c>
      <c r="K124" s="179"/>
      <c r="L124" s="294" t="s">
        <v>1305</v>
      </c>
      <c r="M124" s="294" t="s">
        <v>5815</v>
      </c>
      <c r="N124" s="179" t="s">
        <v>15046</v>
      </c>
      <c r="O124" s="179" t="s">
        <v>15047</v>
      </c>
      <c r="P124" s="289" t="str">
        <f t="shared" ca="1" si="5"/>
        <v>0 tahun, 3 bulan, 14 hari</v>
      </c>
      <c r="Q124" s="285">
        <f ca="1">DATEDIF(C124,Summary!$A$1,"d")</f>
        <v>106</v>
      </c>
      <c r="R124" s="285" t="s">
        <v>13774</v>
      </c>
      <c r="S124" s="293" t="str" cm="1">
        <f t="array" aca="1" ref="S124" ca="1">_xlfn.IFS(Q124&lt;=T124,T124,Q124&lt;=T124*2,T124*2,Q124&lt;=T124*3,T124*3,Q124&gt;T124*3,"&gt;"&amp;T124*3)</f>
        <v>&gt;21</v>
      </c>
      <c r="T124" s="293" cm="1">
        <f t="array" ref="T124">_xlfn.IFS(M124="Level 1",7,M124="Level 2",14,M124="Level 3","30",M124="Info","Info",M124="Closed","Closed")</f>
        <v>7</v>
      </c>
      <c r="U124" s="291"/>
    </row>
    <row r="125" spans="1:21" ht="61.2" x14ac:dyDescent="0.7">
      <c r="A125" s="285">
        <v>124</v>
      </c>
      <c r="B125" s="187" t="s">
        <v>13670</v>
      </c>
      <c r="C125" s="304">
        <v>46112</v>
      </c>
      <c r="D125" s="304">
        <v>46112</v>
      </c>
      <c r="E125" s="307" t="s">
        <v>10388</v>
      </c>
      <c r="F125" s="185" t="s">
        <v>13706</v>
      </c>
      <c r="G125" s="185" t="s">
        <v>13640</v>
      </c>
      <c r="H125" s="179" t="s">
        <v>5508</v>
      </c>
      <c r="I125" s="179" t="s">
        <v>5508</v>
      </c>
      <c r="J125" s="185" t="s">
        <v>12613</v>
      </c>
      <c r="K125" s="179"/>
      <c r="L125" s="303" t="s">
        <v>1308</v>
      </c>
      <c r="M125" s="303" t="s">
        <v>1308</v>
      </c>
      <c r="N125" s="179" t="s">
        <v>1080</v>
      </c>
      <c r="O125" s="179" t="s">
        <v>9788</v>
      </c>
      <c r="P125" s="289" t="str">
        <f t="shared" ca="1" si="5"/>
        <v>0 tahun, 3 bulan, 14 hari</v>
      </c>
      <c r="Q125" s="285">
        <f ca="1">DATEDIF(C125,Summary!$A$1,"d")</f>
        <v>106</v>
      </c>
      <c r="R125" s="285" t="s">
        <v>13775</v>
      </c>
      <c r="S125" s="293" t="str" cm="1">
        <f t="array" aca="1" ref="S125" ca="1">_xlfn.IFS(Q125&lt;=T125,T125,Q125&lt;=T125*2,T125*2,Q125&lt;=T125*3,T125*3,Q125&gt;T125*3,"&gt;"&amp;T125*3)</f>
        <v>Info</v>
      </c>
      <c r="T125" s="293" t="str" cm="1">
        <f t="array" ref="T125">_xlfn.IFS(M125="Level 1",7,M125="Level 2",14,M125="Level 3","30",M125="Info","Info",M125="Closed","Closed")</f>
        <v>Info</v>
      </c>
      <c r="U125" s="291"/>
    </row>
    <row r="126" spans="1:21" ht="81.599999999999994" x14ac:dyDescent="0.7">
      <c r="A126" s="285">
        <v>125</v>
      </c>
      <c r="B126" s="187" t="s">
        <v>13671</v>
      </c>
      <c r="C126" s="304">
        <v>46113</v>
      </c>
      <c r="D126" s="304">
        <v>46113</v>
      </c>
      <c r="E126" s="307" t="s">
        <v>10388</v>
      </c>
      <c r="F126" s="185" t="s">
        <v>13707</v>
      </c>
      <c r="G126" s="185" t="s">
        <v>13641</v>
      </c>
      <c r="H126" s="179" t="s">
        <v>5508</v>
      </c>
      <c r="I126" s="179" t="s">
        <v>3191</v>
      </c>
      <c r="J126" s="185" t="s">
        <v>12624</v>
      </c>
      <c r="K126" s="179"/>
      <c r="L126" s="303" t="s">
        <v>1308</v>
      </c>
      <c r="M126" s="303" t="s">
        <v>1308</v>
      </c>
      <c r="N126" s="179" t="s">
        <v>11545</v>
      </c>
      <c r="O126" s="179" t="s">
        <v>11722</v>
      </c>
      <c r="P126" s="289" t="str">
        <f t="shared" ca="1" si="5"/>
        <v>0 tahun, 3 bulan, 14 hari</v>
      </c>
      <c r="Q126" s="285">
        <f ca="1">DATEDIF(C126,Summary!$A$1,"d")</f>
        <v>105</v>
      </c>
      <c r="R126" s="285" t="s">
        <v>13776</v>
      </c>
      <c r="S126" s="293" t="str" cm="1">
        <f t="array" aca="1" ref="S126" ca="1">_xlfn.IFS(Q126&lt;=T126,T126,Q126&lt;=T126*2,T126*2,Q126&lt;=T126*3,T126*3,Q126&gt;T126*3,"&gt;"&amp;T126*3)</f>
        <v>Info</v>
      </c>
      <c r="T126" s="293" t="str" cm="1">
        <f t="array" ref="T126">_xlfn.IFS(M126="Level 1",7,M126="Level 2",14,M126="Level 3","30",M126="Info","Info",M126="Closed","Closed")</f>
        <v>Info</v>
      </c>
      <c r="U126" s="291"/>
    </row>
    <row r="127" spans="1:21" ht="61.2" x14ac:dyDescent="0.7">
      <c r="A127" s="285">
        <v>126</v>
      </c>
      <c r="B127" s="187" t="s">
        <v>13672</v>
      </c>
      <c r="C127" s="304">
        <v>46113</v>
      </c>
      <c r="D127" s="304">
        <v>46112</v>
      </c>
      <c r="E127" s="307" t="s">
        <v>10388</v>
      </c>
      <c r="F127" s="185" t="s">
        <v>13708</v>
      </c>
      <c r="G127" s="185" t="s">
        <v>13642</v>
      </c>
      <c r="H127" s="179" t="s">
        <v>5508</v>
      </c>
      <c r="I127" s="179" t="s">
        <v>3191</v>
      </c>
      <c r="J127" s="185" t="s">
        <v>12624</v>
      </c>
      <c r="K127" s="179"/>
      <c r="L127" s="303" t="s">
        <v>1308</v>
      </c>
      <c r="M127" s="303" t="s">
        <v>1308</v>
      </c>
      <c r="N127" s="179" t="s">
        <v>11545</v>
      </c>
      <c r="O127" s="179" t="s">
        <v>11722</v>
      </c>
      <c r="P127" s="289" t="str">
        <f t="shared" ca="1" si="5"/>
        <v>0 tahun, 3 bulan, 14 hari</v>
      </c>
      <c r="Q127" s="285">
        <f ca="1">DATEDIF(C127,Summary!$A$1,"d")</f>
        <v>105</v>
      </c>
      <c r="R127" s="285" t="s">
        <v>13777</v>
      </c>
      <c r="S127" s="293" t="str" cm="1">
        <f t="array" aca="1" ref="S127" ca="1">_xlfn.IFS(Q127&lt;=T127,T127,Q127&lt;=T127*2,T127*2,Q127&lt;=T127*3,T127*3,Q127&gt;T127*3,"&gt;"&amp;T127*3)</f>
        <v>Info</v>
      </c>
      <c r="T127" s="293" t="str" cm="1">
        <f t="array" ref="T127">_xlfn.IFS(M127="Level 1",7,M127="Level 2",14,M127="Level 3","30",M127="Info","Info",M127="Closed","Closed")</f>
        <v>Info</v>
      </c>
      <c r="U127" s="291"/>
    </row>
    <row r="128" spans="1:21" ht="81.599999999999994" x14ac:dyDescent="0.7">
      <c r="A128" s="285">
        <v>127</v>
      </c>
      <c r="B128" s="187" t="s">
        <v>13673</v>
      </c>
      <c r="C128" s="304">
        <v>46113</v>
      </c>
      <c r="D128" s="304">
        <v>46112</v>
      </c>
      <c r="E128" s="307" t="s">
        <v>10388</v>
      </c>
      <c r="F128" s="185" t="s">
        <v>13709</v>
      </c>
      <c r="G128" s="185" t="s">
        <v>10796</v>
      </c>
      <c r="H128" s="179" t="s">
        <v>5508</v>
      </c>
      <c r="I128" s="179" t="s">
        <v>5990</v>
      </c>
      <c r="J128" s="185" t="s">
        <v>12624</v>
      </c>
      <c r="K128" s="179"/>
      <c r="L128" s="303" t="s">
        <v>1308</v>
      </c>
      <c r="M128" s="303" t="s">
        <v>1308</v>
      </c>
      <c r="N128" s="179" t="s">
        <v>11545</v>
      </c>
      <c r="O128" s="179" t="s">
        <v>13368</v>
      </c>
      <c r="P128" s="289" t="str">
        <f t="shared" ca="1" si="5"/>
        <v>0 tahun, 3 bulan, 14 hari</v>
      </c>
      <c r="Q128" s="285">
        <f ca="1">DATEDIF(C128,Summary!$A$1,"d")</f>
        <v>105</v>
      </c>
      <c r="R128" s="285" t="s">
        <v>13778</v>
      </c>
      <c r="S128" s="293" t="str" cm="1">
        <f t="array" aca="1" ref="S128" ca="1">_xlfn.IFS(Q128&lt;=T128,T128,Q128&lt;=T128*2,T128*2,Q128&lt;=T128*3,T128*3,Q128&gt;T128*3,"&gt;"&amp;T128*3)</f>
        <v>Info</v>
      </c>
      <c r="T128" s="293" t="str" cm="1">
        <f t="array" ref="T128">_xlfn.IFS(M128="Level 1",7,M128="Level 2",14,M128="Level 3","30",M128="Info","Info",M128="Closed","Closed")</f>
        <v>Info</v>
      </c>
      <c r="U128" s="291"/>
    </row>
    <row r="129" spans="1:21" ht="81.599999999999994" x14ac:dyDescent="0.7">
      <c r="A129" s="285">
        <v>128</v>
      </c>
      <c r="B129" s="187" t="s">
        <v>13674</v>
      </c>
      <c r="C129" s="304">
        <v>46114</v>
      </c>
      <c r="D129" s="304">
        <v>46094</v>
      </c>
      <c r="E129" s="307" t="s">
        <v>39</v>
      </c>
      <c r="F129" s="185" t="s">
        <v>13710</v>
      </c>
      <c r="G129" s="185" t="s">
        <v>13800</v>
      </c>
      <c r="H129" s="179" t="s">
        <v>5508</v>
      </c>
      <c r="I129" s="179" t="s">
        <v>5508</v>
      </c>
      <c r="J129" s="185" t="s">
        <v>12624</v>
      </c>
      <c r="K129" s="179"/>
      <c r="L129" s="294" t="s">
        <v>1305</v>
      </c>
      <c r="M129" s="294" t="s">
        <v>5815</v>
      </c>
      <c r="N129" s="179" t="s">
        <v>1070</v>
      </c>
      <c r="O129" s="179" t="s">
        <v>10488</v>
      </c>
      <c r="P129" s="289" t="str">
        <f t="shared" ca="1" si="5"/>
        <v>0 tahun, 3 bulan, 13 hari</v>
      </c>
      <c r="Q129" s="285">
        <f ca="1">DATEDIF(C129,Summary!$A$1,"d")</f>
        <v>104</v>
      </c>
      <c r="R129" s="285" t="s">
        <v>13779</v>
      </c>
      <c r="S129" s="293" t="str" cm="1">
        <f t="array" aca="1" ref="S129" ca="1">_xlfn.IFS(Q129&lt;=T129,T129,Q129&lt;=T129*2,T129*2,Q129&lt;=T129*3,T129*3,Q129&gt;T129*3,"&gt;"&amp;T129*3)</f>
        <v>&gt;21</v>
      </c>
      <c r="T129" s="293" cm="1">
        <f t="array" ref="T129">_xlfn.IFS(M129="Level 1",7,M129="Level 2",14,M129="Level 3","30",M129="Info","Info",M129="Closed","Closed")</f>
        <v>7</v>
      </c>
      <c r="U129" s="291"/>
    </row>
    <row r="130" spans="1:21" ht="122.4" x14ac:dyDescent="0.7">
      <c r="A130" s="285">
        <v>129</v>
      </c>
      <c r="B130" s="187" t="s">
        <v>13675</v>
      </c>
      <c r="C130" s="304">
        <v>46114</v>
      </c>
      <c r="D130" s="304">
        <v>46111</v>
      </c>
      <c r="E130" s="307" t="s">
        <v>39</v>
      </c>
      <c r="F130" s="185" t="s">
        <v>13711</v>
      </c>
      <c r="G130" s="185" t="s">
        <v>13643</v>
      </c>
      <c r="H130" s="179" t="s">
        <v>5508</v>
      </c>
      <c r="I130" s="179" t="s">
        <v>8242</v>
      </c>
      <c r="J130" s="185" t="s">
        <v>12861</v>
      </c>
      <c r="K130" s="179"/>
      <c r="L130" s="294" t="s">
        <v>1305</v>
      </c>
      <c r="M130" s="294" t="s">
        <v>5815</v>
      </c>
      <c r="N130" s="179" t="s">
        <v>10300</v>
      </c>
      <c r="O130" s="179" t="s">
        <v>12911</v>
      </c>
      <c r="P130" s="289" t="str">
        <f t="shared" ca="1" si="5"/>
        <v>0 tahun, 3 bulan, 13 hari</v>
      </c>
      <c r="Q130" s="285">
        <f ca="1">DATEDIF(C130,Summary!$A$1,"d")</f>
        <v>104</v>
      </c>
      <c r="R130" s="285" t="s">
        <v>13780</v>
      </c>
      <c r="S130" s="293" t="str" cm="1">
        <f t="array" aca="1" ref="S130" ca="1">_xlfn.IFS(Q130&lt;=T130,T130,Q130&lt;=T130*2,T130*2,Q130&lt;=T130*3,T130*3,Q130&gt;T130*3,"&gt;"&amp;T130*3)</f>
        <v>&gt;21</v>
      </c>
      <c r="T130" s="293" cm="1">
        <f t="array" ref="T130">_xlfn.IFS(M130="Level 1",7,M130="Level 2",14,M130="Level 3","30",M130="Info","Info",M130="Closed","Closed")</f>
        <v>7</v>
      </c>
      <c r="U130" s="291"/>
    </row>
    <row r="131" spans="1:21" ht="102" x14ac:dyDescent="0.7">
      <c r="A131" s="285">
        <v>130</v>
      </c>
      <c r="B131" s="187" t="s">
        <v>13676</v>
      </c>
      <c r="C131" s="304">
        <v>46114</v>
      </c>
      <c r="D131" s="304">
        <v>46113</v>
      </c>
      <c r="E131" s="307" t="s">
        <v>10388</v>
      </c>
      <c r="F131" s="185" t="s">
        <v>13712</v>
      </c>
      <c r="G131" s="185" t="s">
        <v>13642</v>
      </c>
      <c r="H131" s="179" t="s">
        <v>5508</v>
      </c>
      <c r="I131" s="179" t="s">
        <v>3191</v>
      </c>
      <c r="J131" s="185" t="s">
        <v>12624</v>
      </c>
      <c r="K131" s="179"/>
      <c r="L131" s="303" t="s">
        <v>1308</v>
      </c>
      <c r="M131" s="303" t="s">
        <v>1308</v>
      </c>
      <c r="N131" s="179" t="s">
        <v>10515</v>
      </c>
      <c r="O131" s="179" t="s">
        <v>6866</v>
      </c>
      <c r="P131" s="289" t="str">
        <f t="shared" ca="1" si="5"/>
        <v>0 tahun, 3 bulan, 13 hari</v>
      </c>
      <c r="Q131" s="285">
        <f ca="1">DATEDIF(C131,Summary!$A$1,"d")</f>
        <v>104</v>
      </c>
      <c r="R131" s="285" t="s">
        <v>13781</v>
      </c>
      <c r="S131" s="293" t="str" cm="1">
        <f t="array" aca="1" ref="S131" ca="1">_xlfn.IFS(Q131&lt;=T131,T131,Q131&lt;=T131*2,T131*2,Q131&lt;=T131*3,T131*3,Q131&gt;T131*3,"&gt;"&amp;T131*3)</f>
        <v>Info</v>
      </c>
      <c r="T131" s="293" t="str" cm="1">
        <f t="array" ref="T131">_xlfn.IFS(M131="Level 1",7,M131="Level 2",14,M131="Level 3","30",M131="Info","Info",M131="Closed","Closed")</f>
        <v>Info</v>
      </c>
      <c r="U131" s="291"/>
    </row>
    <row r="132" spans="1:21" ht="122.4" x14ac:dyDescent="0.7">
      <c r="A132" s="285">
        <v>131</v>
      </c>
      <c r="B132" s="187" t="s">
        <v>13677</v>
      </c>
      <c r="C132" s="304">
        <v>46115</v>
      </c>
      <c r="D132" s="304">
        <v>46114</v>
      </c>
      <c r="E132" s="307" t="s">
        <v>10388</v>
      </c>
      <c r="F132" s="185" t="s">
        <v>13713</v>
      </c>
      <c r="G132" s="185" t="s">
        <v>13644</v>
      </c>
      <c r="H132" s="179" t="s">
        <v>5508</v>
      </c>
      <c r="I132" s="185" t="s">
        <v>7640</v>
      </c>
      <c r="J132" s="185" t="s">
        <v>12624</v>
      </c>
      <c r="K132" s="179"/>
      <c r="L132" s="303" t="s">
        <v>1308</v>
      </c>
      <c r="M132" s="303" t="s">
        <v>1308</v>
      </c>
      <c r="N132" s="179" t="s">
        <v>11545</v>
      </c>
      <c r="O132" s="179" t="s">
        <v>8067</v>
      </c>
      <c r="P132" s="289" t="str">
        <f t="shared" ca="1" si="5"/>
        <v>0 tahun, 3 bulan, 12 hari</v>
      </c>
      <c r="Q132" s="285">
        <f ca="1">DATEDIF(C132,Summary!$A$1,"d")</f>
        <v>103</v>
      </c>
      <c r="R132" s="285" t="s">
        <v>13782</v>
      </c>
      <c r="S132" s="293" t="str" cm="1">
        <f t="array" aca="1" ref="S132" ca="1">_xlfn.IFS(Q132&lt;=T132,T132,Q132&lt;=T132*2,T132*2,Q132&lt;=T132*3,T132*3,Q132&gt;T132*3,"&gt;"&amp;T132*3)</f>
        <v>Info</v>
      </c>
      <c r="T132" s="293" t="str" cm="1">
        <f t="array" ref="T132">_xlfn.IFS(M132="Level 1",7,M132="Level 2",14,M132="Level 3","30",M132="Info","Info",M132="Closed","Closed")</f>
        <v>Info</v>
      </c>
      <c r="U132" s="291"/>
    </row>
    <row r="133" spans="1:21" ht="81.599999999999994" x14ac:dyDescent="0.7">
      <c r="A133" s="285">
        <v>132</v>
      </c>
      <c r="B133" s="187" t="s">
        <v>13678</v>
      </c>
      <c r="C133" s="304">
        <v>46116</v>
      </c>
      <c r="D133" s="304">
        <v>46116</v>
      </c>
      <c r="E133" s="307" t="s">
        <v>10388</v>
      </c>
      <c r="F133" s="185" t="s">
        <v>13714</v>
      </c>
      <c r="G133" s="185" t="s">
        <v>13642</v>
      </c>
      <c r="H133" s="179" t="s">
        <v>5508</v>
      </c>
      <c r="I133" s="179" t="s">
        <v>3191</v>
      </c>
      <c r="J133" s="185" t="s">
        <v>12624</v>
      </c>
      <c r="K133" s="179"/>
      <c r="L133" s="303" t="s">
        <v>1308</v>
      </c>
      <c r="M133" s="303" t="s">
        <v>1308</v>
      </c>
      <c r="N133" s="179" t="s">
        <v>10515</v>
      </c>
      <c r="O133" s="179" t="s">
        <v>6866</v>
      </c>
      <c r="P133" s="289" t="str">
        <f t="shared" ca="1" si="5"/>
        <v>0 tahun, 3 bulan, 11 hari</v>
      </c>
      <c r="Q133" s="285">
        <f ca="1">DATEDIF(C133,Summary!$A$1,"d")</f>
        <v>102</v>
      </c>
      <c r="R133" s="285" t="s">
        <v>13783</v>
      </c>
      <c r="S133" s="293" t="str" cm="1">
        <f t="array" aca="1" ref="S133" ca="1">_xlfn.IFS(Q133&lt;=T133,T133,Q133&lt;=T133*2,T133*2,Q133&lt;=T133*3,T133*3,Q133&gt;T133*3,"&gt;"&amp;T133*3)</f>
        <v>Info</v>
      </c>
      <c r="T133" s="293" t="str" cm="1">
        <f t="array" ref="T133">_xlfn.IFS(M133="Level 1",7,M133="Level 2",14,M133="Level 3","30",M133="Info","Info",M133="Closed","Closed")</f>
        <v>Info</v>
      </c>
      <c r="U133" s="291"/>
    </row>
    <row r="134" spans="1:21" ht="122.4" x14ac:dyDescent="0.7">
      <c r="A134" s="285">
        <v>133</v>
      </c>
      <c r="B134" s="187" t="s">
        <v>13679</v>
      </c>
      <c r="C134" s="304">
        <v>46116</v>
      </c>
      <c r="D134" s="304">
        <v>46114</v>
      </c>
      <c r="E134" s="307" t="s">
        <v>10388</v>
      </c>
      <c r="F134" s="185" t="s">
        <v>13715</v>
      </c>
      <c r="G134" s="185" t="s">
        <v>13645</v>
      </c>
      <c r="H134" s="179" t="s">
        <v>5508</v>
      </c>
      <c r="I134" s="179" t="s">
        <v>5989</v>
      </c>
      <c r="J134" s="185" t="s">
        <v>12863</v>
      </c>
      <c r="K134" s="179"/>
      <c r="L134" s="303" t="s">
        <v>1308</v>
      </c>
      <c r="M134" s="303" t="s">
        <v>1308</v>
      </c>
      <c r="N134" s="179" t="s">
        <v>1080</v>
      </c>
      <c r="O134" s="179" t="s">
        <v>9788</v>
      </c>
      <c r="P134" s="289" t="str">
        <f t="shared" ca="1" si="5"/>
        <v>0 tahun, 3 bulan, 11 hari</v>
      </c>
      <c r="Q134" s="285">
        <f ca="1">DATEDIF(C134,Summary!$A$1,"d")</f>
        <v>102</v>
      </c>
      <c r="R134" s="285" t="s">
        <v>13784</v>
      </c>
      <c r="S134" s="293" t="str" cm="1">
        <f t="array" aca="1" ref="S134" ca="1">_xlfn.IFS(Q134&lt;=T134,T134,Q134&lt;=T134*2,T134*2,Q134&lt;=T134*3,T134*3,Q134&gt;T134*3,"&gt;"&amp;T134*3)</f>
        <v>Info</v>
      </c>
      <c r="T134" s="293" t="str" cm="1">
        <f t="array" ref="T134">_xlfn.IFS(M134="Level 1",7,M134="Level 2",14,M134="Level 3","30",M134="Info","Info",M134="Closed","Closed")</f>
        <v>Info</v>
      </c>
      <c r="U134" s="291"/>
    </row>
    <row r="135" spans="1:21" ht="122.4" x14ac:dyDescent="0.7">
      <c r="A135" s="285">
        <v>134</v>
      </c>
      <c r="B135" s="187" t="s">
        <v>13680</v>
      </c>
      <c r="C135" s="304">
        <v>46116</v>
      </c>
      <c r="D135" s="304">
        <v>46114</v>
      </c>
      <c r="E135" s="307" t="s">
        <v>10388</v>
      </c>
      <c r="F135" s="185" t="s">
        <v>13716</v>
      </c>
      <c r="G135" s="185" t="s">
        <v>13646</v>
      </c>
      <c r="H135" s="179" t="s">
        <v>5508</v>
      </c>
      <c r="I135" s="179" t="s">
        <v>3191</v>
      </c>
      <c r="J135" s="185" t="s">
        <v>12624</v>
      </c>
      <c r="K135" s="179"/>
      <c r="L135" s="303" t="s">
        <v>1308</v>
      </c>
      <c r="M135" s="303" t="s">
        <v>1308</v>
      </c>
      <c r="N135" s="179" t="s">
        <v>10515</v>
      </c>
      <c r="O135" s="179" t="s">
        <v>13738</v>
      </c>
      <c r="P135" s="289" t="str">
        <f t="shared" ca="1" si="5"/>
        <v>0 tahun, 3 bulan, 11 hari</v>
      </c>
      <c r="Q135" s="285">
        <f ca="1">DATEDIF(C135,Summary!$A$1,"d")</f>
        <v>102</v>
      </c>
      <c r="R135" s="285" t="s">
        <v>13785</v>
      </c>
      <c r="S135" s="293" t="str" cm="1">
        <f t="array" aca="1" ref="S135" ca="1">_xlfn.IFS(Q135&lt;=T135,T135,Q135&lt;=T135*2,T135*2,Q135&lt;=T135*3,T135*3,Q135&gt;T135*3,"&gt;"&amp;T135*3)</f>
        <v>Info</v>
      </c>
      <c r="T135" s="293" t="str" cm="1">
        <f t="array" ref="T135">_xlfn.IFS(M135="Level 1",7,M135="Level 2",14,M135="Level 3","30",M135="Info","Info",M135="Closed","Closed")</f>
        <v>Info</v>
      </c>
      <c r="U135" s="291"/>
    </row>
    <row r="136" spans="1:21" ht="142.80000000000001" x14ac:dyDescent="0.7">
      <c r="A136" s="285">
        <v>135</v>
      </c>
      <c r="B136" s="187" t="s">
        <v>13681</v>
      </c>
      <c r="C136" s="304">
        <v>46118</v>
      </c>
      <c r="D136" s="304">
        <v>46112</v>
      </c>
      <c r="E136" s="307" t="s">
        <v>39</v>
      </c>
      <c r="F136" s="185" t="s">
        <v>13008</v>
      </c>
      <c r="G136" s="185" t="s">
        <v>13647</v>
      </c>
      <c r="H136" s="179" t="s">
        <v>5508</v>
      </c>
      <c r="I136" s="179" t="s">
        <v>5989</v>
      </c>
      <c r="J136" s="185" t="s">
        <v>12624</v>
      </c>
      <c r="K136" s="179"/>
      <c r="L136" s="297" t="s">
        <v>1184</v>
      </c>
      <c r="M136" s="297" t="s">
        <v>1184</v>
      </c>
      <c r="N136" s="179" t="s">
        <v>13734</v>
      </c>
      <c r="O136" s="179" t="s">
        <v>13735</v>
      </c>
      <c r="P136" s="289" t="str">
        <f t="shared" ca="1" si="5"/>
        <v>0 tahun, 3 bulan, 9 hari</v>
      </c>
      <c r="Q136" s="285">
        <f ca="1">DATEDIF(C136,Summary!$A$1,"d")</f>
        <v>100</v>
      </c>
      <c r="R136" s="285" t="s">
        <v>13786</v>
      </c>
      <c r="S136" s="293" t="str" cm="1">
        <f t="array" aca="1" ref="S136" ca="1">_xlfn.IFS(Q136&lt;=T136,T136,Q136&lt;=T136*2,T136*2,Q136&lt;=T136*3,T136*3,Q136&gt;T136*3,"&gt;"&amp;T136*3)</f>
        <v>Closed</v>
      </c>
      <c r="T136" s="293" t="str" cm="1">
        <f t="array" ref="T136">_xlfn.IFS(M136="Level 1",7,M136="Level 2",14,M136="Level 3","30",M136="Info","Info",M136="Closed","Closed")</f>
        <v>Closed</v>
      </c>
      <c r="U136" s="289" t="s">
        <v>14039</v>
      </c>
    </row>
    <row r="137" spans="1:21" ht="81.599999999999994" x14ac:dyDescent="0.7">
      <c r="A137" s="285">
        <v>136</v>
      </c>
      <c r="B137" s="187" t="s">
        <v>13682</v>
      </c>
      <c r="C137" s="304">
        <v>46120</v>
      </c>
      <c r="D137" s="304">
        <v>46118</v>
      </c>
      <c r="E137" s="307" t="s">
        <v>10388</v>
      </c>
      <c r="F137" s="185" t="s">
        <v>13717</v>
      </c>
      <c r="G137" s="185" t="s">
        <v>13642</v>
      </c>
      <c r="H137" s="179" t="s">
        <v>5508</v>
      </c>
      <c r="I137" s="179" t="s">
        <v>3191</v>
      </c>
      <c r="J137" s="185" t="s">
        <v>12624</v>
      </c>
      <c r="K137" s="179"/>
      <c r="L137" s="303" t="s">
        <v>1308</v>
      </c>
      <c r="M137" s="303" t="s">
        <v>1308</v>
      </c>
      <c r="N137" s="179" t="s">
        <v>11545</v>
      </c>
      <c r="O137" s="179" t="s">
        <v>11722</v>
      </c>
      <c r="P137" s="289" t="str">
        <f t="shared" ca="1" si="5"/>
        <v>0 tahun, 3 bulan, 7 hari</v>
      </c>
      <c r="Q137" s="285">
        <f ca="1">DATEDIF(C137,Summary!$A$1,"d")</f>
        <v>98</v>
      </c>
      <c r="R137" s="285" t="s">
        <v>13787</v>
      </c>
      <c r="S137" s="293" t="str" cm="1">
        <f t="array" aca="1" ref="S137" ca="1">_xlfn.IFS(Q137&lt;=T137,T137,Q137&lt;=T137*2,T137*2,Q137&lt;=T137*3,T137*3,Q137&gt;T137*3,"&gt;"&amp;T137*3)</f>
        <v>Info</v>
      </c>
      <c r="T137" s="293" t="str" cm="1">
        <f t="array" ref="T137">_xlfn.IFS(M137="Level 1",7,M137="Level 2",14,M137="Level 3","30",M137="Info","Info",M137="Closed","Closed")</f>
        <v>Info</v>
      </c>
      <c r="U137" s="291"/>
    </row>
    <row r="138" spans="1:21" ht="81.599999999999994" x14ac:dyDescent="0.7">
      <c r="A138" s="285">
        <v>137</v>
      </c>
      <c r="B138" s="187" t="s">
        <v>13683</v>
      </c>
      <c r="C138" s="304">
        <v>46120</v>
      </c>
      <c r="D138" s="304">
        <v>46118</v>
      </c>
      <c r="E138" s="307" t="s">
        <v>10388</v>
      </c>
      <c r="F138" s="185" t="s">
        <v>13718</v>
      </c>
      <c r="G138" s="185" t="s">
        <v>13642</v>
      </c>
      <c r="H138" s="179" t="s">
        <v>5508</v>
      </c>
      <c r="I138" s="179" t="s">
        <v>3191</v>
      </c>
      <c r="J138" s="185" t="s">
        <v>12624</v>
      </c>
      <c r="K138" s="179"/>
      <c r="L138" s="303" t="s">
        <v>1308</v>
      </c>
      <c r="M138" s="303" t="s">
        <v>1308</v>
      </c>
      <c r="N138" s="179" t="s">
        <v>11545</v>
      </c>
      <c r="O138" s="179" t="s">
        <v>11722</v>
      </c>
      <c r="P138" s="289" t="str">
        <f t="shared" ca="1" si="5"/>
        <v>0 tahun, 3 bulan, 7 hari</v>
      </c>
      <c r="Q138" s="285">
        <f ca="1">DATEDIF(C138,Summary!$A$1,"d")</f>
        <v>98</v>
      </c>
      <c r="R138" s="285" t="s">
        <v>13788</v>
      </c>
      <c r="S138" s="293" t="str" cm="1">
        <f t="array" aca="1" ref="S138" ca="1">_xlfn.IFS(Q138&lt;=T138,T138,Q138&lt;=T138*2,T138*2,Q138&lt;=T138*3,T138*3,Q138&gt;T138*3,"&gt;"&amp;T138*3)</f>
        <v>Info</v>
      </c>
      <c r="T138" s="293" t="str" cm="1">
        <f t="array" ref="T138">_xlfn.IFS(M138="Level 1",7,M138="Level 2",14,M138="Level 3","30",M138="Info","Info",M138="Closed","Closed")</f>
        <v>Info</v>
      </c>
      <c r="U138" s="291"/>
    </row>
    <row r="139" spans="1:21" ht="81.599999999999994" x14ac:dyDescent="0.7">
      <c r="A139" s="285">
        <v>138</v>
      </c>
      <c r="B139" s="187" t="s">
        <v>13684</v>
      </c>
      <c r="C139" s="304">
        <v>46120</v>
      </c>
      <c r="D139" s="304">
        <v>46120</v>
      </c>
      <c r="E139" s="307" t="s">
        <v>10388</v>
      </c>
      <c r="F139" s="185" t="s">
        <v>13719</v>
      </c>
      <c r="G139" s="185" t="s">
        <v>10796</v>
      </c>
      <c r="H139" s="179" t="s">
        <v>5508</v>
      </c>
      <c r="I139" s="179" t="s">
        <v>7640</v>
      </c>
      <c r="J139" s="185" t="s">
        <v>12624</v>
      </c>
      <c r="K139" s="179"/>
      <c r="L139" s="303" t="s">
        <v>1308</v>
      </c>
      <c r="M139" s="303" t="s">
        <v>1308</v>
      </c>
      <c r="N139" s="179" t="s">
        <v>11545</v>
      </c>
      <c r="O139" s="179" t="s">
        <v>8067</v>
      </c>
      <c r="P139" s="289" t="str">
        <f t="shared" ca="1" si="5"/>
        <v>0 tahun, 3 bulan, 7 hari</v>
      </c>
      <c r="Q139" s="285">
        <f ca="1">DATEDIF(C139,Summary!$A$1,"d")</f>
        <v>98</v>
      </c>
      <c r="R139" s="285" t="s">
        <v>13789</v>
      </c>
      <c r="S139" s="293" t="str" cm="1">
        <f t="array" aca="1" ref="S139" ca="1">_xlfn.IFS(Q139&lt;=T139,T139,Q139&lt;=T139*2,T139*2,Q139&lt;=T139*3,T139*3,Q139&gt;T139*3,"&gt;"&amp;T139*3)</f>
        <v>Info</v>
      </c>
      <c r="T139" s="293" t="str" cm="1">
        <f t="array" ref="T139">_xlfn.IFS(M139="Level 1",7,M139="Level 2",14,M139="Level 3","30",M139="Info","Info",M139="Closed","Closed")</f>
        <v>Info</v>
      </c>
      <c r="U139" s="291"/>
    </row>
    <row r="140" spans="1:21" ht="81.599999999999994" x14ac:dyDescent="0.7">
      <c r="A140" s="285">
        <v>139</v>
      </c>
      <c r="B140" s="187" t="s">
        <v>13685</v>
      </c>
      <c r="C140" s="304">
        <v>46122</v>
      </c>
      <c r="D140" s="304">
        <v>46112</v>
      </c>
      <c r="E140" s="307" t="s">
        <v>39</v>
      </c>
      <c r="F140" s="185" t="s">
        <v>13726</v>
      </c>
      <c r="G140" s="185" t="s">
        <v>13648</v>
      </c>
      <c r="H140" s="179" t="s">
        <v>5508</v>
      </c>
      <c r="I140" s="179" t="s">
        <v>5989</v>
      </c>
      <c r="J140" s="185" t="s">
        <v>3188</v>
      </c>
      <c r="K140" s="179"/>
      <c r="L140" s="297" t="s">
        <v>1184</v>
      </c>
      <c r="M140" s="297" t="s">
        <v>1184</v>
      </c>
      <c r="N140" s="179" t="s">
        <v>1170</v>
      </c>
      <c r="O140" s="179" t="s">
        <v>13462</v>
      </c>
      <c r="P140" s="289" t="str">
        <f t="shared" ca="1" si="5"/>
        <v>0 tahun, 3 bulan, 5 hari</v>
      </c>
      <c r="Q140" s="285">
        <f ca="1">DATEDIF(C140,Summary!$A$1,"d")</f>
        <v>96</v>
      </c>
      <c r="R140" s="285" t="s">
        <v>13790</v>
      </c>
      <c r="S140" s="293" t="str" cm="1">
        <f t="array" aca="1" ref="S140" ca="1">_xlfn.IFS(Q140&lt;=T140,T140,Q140&lt;=T140*2,T140*2,Q140&lt;=T140*3,T140*3,Q140&gt;T140*3,"&gt;"&amp;T140*3)</f>
        <v>Closed</v>
      </c>
      <c r="T140" s="293" t="str" cm="1">
        <f t="array" ref="T140">_xlfn.IFS(M140="Level 1",7,M140="Level 2",14,M140="Level 3","30",M140="Info","Info",M140="Closed","Closed")</f>
        <v>Closed</v>
      </c>
      <c r="U140" s="291"/>
    </row>
    <row r="141" spans="1:21" ht="122.4" x14ac:dyDescent="0.7">
      <c r="A141" s="285">
        <v>140</v>
      </c>
      <c r="B141" s="187" t="s">
        <v>13686</v>
      </c>
      <c r="C141" s="304">
        <v>46122</v>
      </c>
      <c r="D141" s="304">
        <v>46112</v>
      </c>
      <c r="E141" s="307" t="s">
        <v>39</v>
      </c>
      <c r="F141" s="185" t="s">
        <v>14042</v>
      </c>
      <c r="G141" s="185" t="s">
        <v>13617</v>
      </c>
      <c r="H141" s="179" t="s">
        <v>5508</v>
      </c>
      <c r="I141" s="179" t="s">
        <v>5989</v>
      </c>
      <c r="J141" s="185" t="s">
        <v>12623</v>
      </c>
      <c r="K141" s="179"/>
      <c r="L141" s="294" t="s">
        <v>1305</v>
      </c>
      <c r="M141" s="294" t="s">
        <v>5813</v>
      </c>
      <c r="N141" s="179" t="s">
        <v>1175</v>
      </c>
      <c r="O141" s="179" t="s">
        <v>7484</v>
      </c>
      <c r="P141" s="289" t="str">
        <f t="shared" ca="1" si="5"/>
        <v>0 tahun, 3 bulan, 5 hari</v>
      </c>
      <c r="Q141" s="285">
        <f ca="1">DATEDIF(C141,Summary!$A$1,"d")</f>
        <v>96</v>
      </c>
      <c r="R141" s="285" t="s">
        <v>13791</v>
      </c>
      <c r="S141" s="293" t="str" cm="1">
        <f t="array" aca="1" ref="S141" ca="1">_xlfn.IFS(Q141&lt;=T141,T141,Q141&lt;=T141*2,T141*2,Q141&lt;=T141*3,T141*3,Q141&gt;T141*3,"&gt;"&amp;T141*3)</f>
        <v>30</v>
      </c>
      <c r="T141" s="293" t="str" cm="1">
        <f t="array" ref="T141">_xlfn.IFS(M141="Level 1",7,M141="Level 2",14,M141="Level 3","30",M141="Info","Info",M141="Closed","Closed")</f>
        <v>30</v>
      </c>
      <c r="U141" s="291"/>
    </row>
    <row r="142" spans="1:21" ht="163.19999999999999" x14ac:dyDescent="0.7">
      <c r="A142" s="285">
        <v>141</v>
      </c>
      <c r="B142" s="187" t="s">
        <v>13687</v>
      </c>
      <c r="C142" s="304">
        <v>46125</v>
      </c>
      <c r="D142" s="304">
        <v>46122</v>
      </c>
      <c r="E142" s="307" t="s">
        <v>10388</v>
      </c>
      <c r="F142" s="185" t="s">
        <v>13727</v>
      </c>
      <c r="G142" s="185" t="s">
        <v>13649</v>
      </c>
      <c r="H142" s="179" t="s">
        <v>5508</v>
      </c>
      <c r="I142" s="179" t="s">
        <v>5989</v>
      </c>
      <c r="J142" s="185" t="s">
        <v>12863</v>
      </c>
      <c r="K142" s="179"/>
      <c r="L142" s="303" t="s">
        <v>1308</v>
      </c>
      <c r="M142" s="303" t="s">
        <v>1308</v>
      </c>
      <c r="N142" s="179" t="s">
        <v>10720</v>
      </c>
      <c r="O142" s="179" t="s">
        <v>1071</v>
      </c>
      <c r="P142" s="289" t="str">
        <f t="shared" ca="1" si="5"/>
        <v>0 tahun, 3 bulan, 2 hari</v>
      </c>
      <c r="Q142" s="285">
        <f ca="1">DATEDIF(C142,Summary!$A$1,"d")</f>
        <v>93</v>
      </c>
      <c r="R142" s="285" t="s">
        <v>13792</v>
      </c>
      <c r="S142" s="293" t="str" cm="1">
        <f t="array" aca="1" ref="S142" ca="1">_xlfn.IFS(Q142&lt;=T142,T142,Q142&lt;=T142*2,T142*2,Q142&lt;=T142*3,T142*3,Q142&gt;T142*3,"&gt;"&amp;T142*3)</f>
        <v>Info</v>
      </c>
      <c r="T142" s="293" t="str" cm="1">
        <f t="array" ref="T142">_xlfn.IFS(M142="Level 1",7,M142="Level 2",14,M142="Level 3","30",M142="Info","Info",M142="Closed","Closed")</f>
        <v>Info</v>
      </c>
      <c r="U142" s="291"/>
    </row>
    <row r="143" spans="1:21" ht="102" x14ac:dyDescent="0.7">
      <c r="A143" s="285">
        <v>142</v>
      </c>
      <c r="B143" s="187" t="s">
        <v>13688</v>
      </c>
      <c r="C143" s="304">
        <v>46126</v>
      </c>
      <c r="D143" s="304">
        <v>46114</v>
      </c>
      <c r="E143" s="307" t="s">
        <v>39</v>
      </c>
      <c r="F143" s="185" t="s">
        <v>13720</v>
      </c>
      <c r="G143" s="185" t="s">
        <v>13650</v>
      </c>
      <c r="H143" s="179" t="s">
        <v>5508</v>
      </c>
      <c r="I143" s="179" t="s">
        <v>3191</v>
      </c>
      <c r="J143" s="185" t="s">
        <v>12624</v>
      </c>
      <c r="K143" s="179"/>
      <c r="L143" s="294" t="s">
        <v>1305</v>
      </c>
      <c r="M143" s="294" t="s">
        <v>5815</v>
      </c>
      <c r="N143" s="179" t="s">
        <v>11545</v>
      </c>
      <c r="O143" s="179" t="s">
        <v>11722</v>
      </c>
      <c r="P143" s="289" t="str">
        <f t="shared" ca="1" si="5"/>
        <v>0 tahun, 3 bulan, 1 hari</v>
      </c>
      <c r="Q143" s="285">
        <f ca="1">DATEDIF(C143,Summary!$A$1,"d")</f>
        <v>92</v>
      </c>
      <c r="R143" s="285" t="s">
        <v>13793</v>
      </c>
      <c r="S143" s="293" t="str" cm="1">
        <f t="array" aca="1" ref="S143" ca="1">_xlfn.IFS(Q143&lt;=T143,T143,Q143&lt;=T143*2,T143*2,Q143&lt;=T143*3,T143*3,Q143&gt;T143*3,"&gt;"&amp;T143*3)</f>
        <v>&gt;21</v>
      </c>
      <c r="T143" s="293" cm="1">
        <f t="array" ref="T143">_xlfn.IFS(M143="Level 1",7,M143="Level 2",14,M143="Level 3","30",M143="Info","Info",M143="Closed","Closed")</f>
        <v>7</v>
      </c>
      <c r="U143" s="291"/>
    </row>
    <row r="144" spans="1:21" ht="61.2" x14ac:dyDescent="0.7">
      <c r="A144" s="285">
        <v>143</v>
      </c>
      <c r="B144" s="187" t="s">
        <v>13689</v>
      </c>
      <c r="C144" s="304">
        <v>46128</v>
      </c>
      <c r="D144" s="304">
        <v>46122</v>
      </c>
      <c r="E144" s="307" t="s">
        <v>10388</v>
      </c>
      <c r="F144" s="185" t="s">
        <v>13721</v>
      </c>
      <c r="G144" s="185" t="s">
        <v>13651</v>
      </c>
      <c r="H144" s="179" t="s">
        <v>5508</v>
      </c>
      <c r="I144" s="179" t="s">
        <v>5989</v>
      </c>
      <c r="J144" s="185" t="s">
        <v>12624</v>
      </c>
      <c r="K144" s="179"/>
      <c r="L144" s="303" t="s">
        <v>1308</v>
      </c>
      <c r="M144" s="303" t="s">
        <v>1308</v>
      </c>
      <c r="N144" s="179" t="s">
        <v>11545</v>
      </c>
      <c r="O144" s="179" t="s">
        <v>13874</v>
      </c>
      <c r="P144" s="289" t="str">
        <f t="shared" ca="1" si="5"/>
        <v>0 tahun, 2 bulan, 29 hari</v>
      </c>
      <c r="Q144" s="285">
        <f ca="1">DATEDIF(C144,Summary!$A$1,"d")</f>
        <v>90</v>
      </c>
      <c r="R144" s="285" t="s">
        <v>13794</v>
      </c>
      <c r="S144" s="293" t="str" cm="1">
        <f t="array" aca="1" ref="S144" ca="1">_xlfn.IFS(Q144&lt;=T144,T144,Q144&lt;=T144*2,T144*2,Q144&lt;=T144*3,T144*3,Q144&gt;T144*3,"&gt;"&amp;T144*3)</f>
        <v>Info</v>
      </c>
      <c r="T144" s="293" t="str" cm="1">
        <f t="array" ref="T144">_xlfn.IFS(M144="Level 1",7,M144="Level 2",14,M144="Level 3","30",M144="Info","Info",M144="Closed","Closed")</f>
        <v>Info</v>
      </c>
      <c r="U144" s="291"/>
    </row>
    <row r="145" spans="1:21" ht="61.2" x14ac:dyDescent="0.7">
      <c r="A145" s="285">
        <v>144</v>
      </c>
      <c r="B145" s="187" t="s">
        <v>13690</v>
      </c>
      <c r="C145" s="304">
        <v>46129</v>
      </c>
      <c r="D145" s="304">
        <v>46114</v>
      </c>
      <c r="E145" s="307" t="s">
        <v>10388</v>
      </c>
      <c r="F145" s="185" t="s">
        <v>13722</v>
      </c>
      <c r="G145" s="185" t="s">
        <v>13652</v>
      </c>
      <c r="H145" s="179" t="s">
        <v>5508</v>
      </c>
      <c r="I145" s="179" t="s">
        <v>5989</v>
      </c>
      <c r="J145" s="185" t="s">
        <v>12613</v>
      </c>
      <c r="K145" s="179"/>
      <c r="L145" s="303" t="s">
        <v>1308</v>
      </c>
      <c r="M145" s="303" t="s">
        <v>1308</v>
      </c>
      <c r="N145" s="179" t="s">
        <v>1080</v>
      </c>
      <c r="O145" s="179" t="s">
        <v>9788</v>
      </c>
      <c r="P145" s="289" t="str">
        <f t="shared" ca="1" si="5"/>
        <v>0 tahun, 2 bulan, 28 hari</v>
      </c>
      <c r="Q145" s="285">
        <f ca="1">DATEDIF(C145,Summary!$A$1,"d")</f>
        <v>89</v>
      </c>
      <c r="R145" s="285" t="s">
        <v>13795</v>
      </c>
      <c r="S145" s="293" t="str" cm="1">
        <f t="array" aca="1" ref="S145" ca="1">_xlfn.IFS(Q145&lt;=T145,T145,Q145&lt;=T145*2,T145*2,Q145&lt;=T145*3,T145*3,Q145&gt;T145*3,"&gt;"&amp;T145*3)</f>
        <v>Info</v>
      </c>
      <c r="T145" s="293" t="str" cm="1">
        <f t="array" ref="T145">_xlfn.IFS(M145="Level 1",7,M145="Level 2",14,M145="Level 3","30",M145="Info","Info",M145="Closed","Closed")</f>
        <v>Info</v>
      </c>
      <c r="U145" s="291"/>
    </row>
    <row r="146" spans="1:21" ht="40.799999999999997" x14ac:dyDescent="0.7">
      <c r="A146" s="285">
        <v>145</v>
      </c>
      <c r="B146" s="187" t="s">
        <v>13691</v>
      </c>
      <c r="C146" s="304">
        <v>46132</v>
      </c>
      <c r="D146" s="304">
        <v>46113</v>
      </c>
      <c r="E146" s="307" t="s">
        <v>39</v>
      </c>
      <c r="F146" s="185" t="s">
        <v>13609</v>
      </c>
      <c r="G146" s="185" t="s">
        <v>13653</v>
      </c>
      <c r="H146" s="179" t="s">
        <v>5508</v>
      </c>
      <c r="I146" s="179" t="s">
        <v>3200</v>
      </c>
      <c r="J146" s="185" t="s">
        <v>13341</v>
      </c>
      <c r="K146" s="179"/>
      <c r="L146" s="297" t="s">
        <v>1184</v>
      </c>
      <c r="M146" s="297" t="s">
        <v>1184</v>
      </c>
      <c r="N146" s="179" t="s">
        <v>10661</v>
      </c>
      <c r="O146" s="179" t="s">
        <v>10891</v>
      </c>
      <c r="P146" s="289" t="str">
        <f t="shared" ca="1" si="5"/>
        <v>0 tahun, 2 bulan, 25 hari</v>
      </c>
      <c r="Q146" s="285">
        <f ca="1">DATEDIF(C146,Summary!$A$1,"d")</f>
        <v>86</v>
      </c>
      <c r="R146" s="285" t="s">
        <v>13796</v>
      </c>
      <c r="S146" s="293" t="str" cm="1">
        <f t="array" aca="1" ref="S146" ca="1">_xlfn.IFS(Q146&lt;=T146,T146,Q146&lt;=T146*2,T146*2,Q146&lt;=T146*3,T146*3,Q146&gt;T146*3,"&gt;"&amp;T146*3)</f>
        <v>Closed</v>
      </c>
      <c r="T146" s="293" t="str" cm="1">
        <f t="array" ref="T146">_xlfn.IFS(M146="Level 1",7,M146="Level 2",14,M146="Level 3","30",M146="Info","Info",M146="Closed","Closed")</f>
        <v>Closed</v>
      </c>
      <c r="U146" s="289" t="s">
        <v>14036</v>
      </c>
    </row>
    <row r="147" spans="1:21" ht="61.2" x14ac:dyDescent="0.7">
      <c r="A147" s="285">
        <v>146</v>
      </c>
      <c r="B147" s="187" t="s">
        <v>13801</v>
      </c>
      <c r="C147" s="304">
        <v>46133</v>
      </c>
      <c r="D147" s="304">
        <v>46132</v>
      </c>
      <c r="E147" s="307" t="s">
        <v>10388</v>
      </c>
      <c r="F147" s="185" t="s">
        <v>13835</v>
      </c>
      <c r="G147" s="185" t="s">
        <v>13836</v>
      </c>
      <c r="H147" s="179" t="s">
        <v>5508</v>
      </c>
      <c r="I147" s="179" t="s">
        <v>5989</v>
      </c>
      <c r="J147" s="185" t="s">
        <v>12624</v>
      </c>
      <c r="K147" s="179"/>
      <c r="L147" s="303" t="s">
        <v>1308</v>
      </c>
      <c r="M147" s="303" t="s">
        <v>1308</v>
      </c>
      <c r="N147" s="179" t="s">
        <v>11545</v>
      </c>
      <c r="O147" s="179" t="s">
        <v>13874</v>
      </c>
      <c r="P147" s="289" t="str">
        <f t="shared" ref="P147:P180" ca="1" si="6">DATEDIF(C147,$W$1,"Y")&amp;" tahun, "&amp;DATEDIF(C147,$W$1,"YM")&amp;" bulan, "&amp;DATEDIF(C147,$W$1,"MD")&amp;" hari"</f>
        <v>0 tahun, 2 bulan, 24 hari</v>
      </c>
      <c r="Q147" s="285">
        <f ca="1">DATEDIF(C147,Summary!$A$1,"d")</f>
        <v>85</v>
      </c>
      <c r="R147" s="285" t="s">
        <v>13898</v>
      </c>
      <c r="S147" s="293" t="str" cm="1">
        <f t="array" aca="1" ref="S147" ca="1">_xlfn.IFS(Q147&lt;=T147,T147,Q147&lt;=T147*2,T147*2,Q147&lt;=T147*3,T147*3,Q147&gt;T147*3,"&gt;"&amp;T147*3)</f>
        <v>Info</v>
      </c>
      <c r="T147" s="293" t="str" cm="1">
        <f t="array" ref="T147">_xlfn.IFS(M147="Level 1",7,M147="Level 2",14,M147="Level 3","30",M147="Info","Info",M147="Closed","Closed")</f>
        <v>Info</v>
      </c>
      <c r="U147" s="291"/>
    </row>
    <row r="148" spans="1:21" ht="122.4" x14ac:dyDescent="0.7">
      <c r="A148" s="285">
        <v>147</v>
      </c>
      <c r="B148" s="187" t="s">
        <v>13802</v>
      </c>
      <c r="C148" s="304">
        <v>46134</v>
      </c>
      <c r="D148" s="304">
        <v>46134</v>
      </c>
      <c r="E148" s="307" t="s">
        <v>39</v>
      </c>
      <c r="F148" s="185" t="s">
        <v>13837</v>
      </c>
      <c r="G148" s="185" t="s">
        <v>13838</v>
      </c>
      <c r="H148" s="179" t="s">
        <v>5508</v>
      </c>
      <c r="I148" s="179" t="s">
        <v>5508</v>
      </c>
      <c r="J148" s="185" t="s">
        <v>12611</v>
      </c>
      <c r="K148" s="179"/>
      <c r="L148" s="303" t="s">
        <v>1308</v>
      </c>
      <c r="M148" s="303" t="s">
        <v>1308</v>
      </c>
      <c r="N148" s="179" t="s">
        <v>1080</v>
      </c>
      <c r="O148" s="179" t="s">
        <v>9788</v>
      </c>
      <c r="P148" s="289" t="str">
        <f t="shared" ca="1" si="6"/>
        <v>0 tahun, 2 bulan, 23 hari</v>
      </c>
      <c r="Q148" s="285">
        <f ca="1">DATEDIF(C148,Summary!$A$1,"d")</f>
        <v>84</v>
      </c>
      <c r="R148" s="285" t="s">
        <v>13899</v>
      </c>
      <c r="S148" s="293" t="str" cm="1">
        <f t="array" aca="1" ref="S148" ca="1">_xlfn.IFS(Q148&lt;=T148,T148,Q148&lt;=T148*2,T148*2,Q148&lt;=T148*3,T148*3,Q148&gt;T148*3,"&gt;"&amp;T148*3)</f>
        <v>Info</v>
      </c>
      <c r="T148" s="293" t="str" cm="1">
        <f t="array" ref="T148">_xlfn.IFS(M148="Level 1",7,M148="Level 2",14,M148="Level 3","30",M148="Info","Info",M148="Closed","Closed")</f>
        <v>Info</v>
      </c>
      <c r="U148" s="291"/>
    </row>
    <row r="149" spans="1:21" ht="81.599999999999994" x14ac:dyDescent="0.7">
      <c r="A149" s="285">
        <v>148</v>
      </c>
      <c r="B149" s="187" t="s">
        <v>13803</v>
      </c>
      <c r="C149" s="304">
        <v>46134</v>
      </c>
      <c r="D149" s="304">
        <v>46127</v>
      </c>
      <c r="E149" s="307" t="s">
        <v>39</v>
      </c>
      <c r="F149" s="185" t="s">
        <v>13839</v>
      </c>
      <c r="G149" s="185" t="s">
        <v>13873</v>
      </c>
      <c r="H149" s="179" t="s">
        <v>1079</v>
      </c>
      <c r="I149" s="179" t="s">
        <v>13724</v>
      </c>
      <c r="J149" s="185" t="s">
        <v>12618</v>
      </c>
      <c r="K149" s="179"/>
      <c r="L149" s="297" t="s">
        <v>1184</v>
      </c>
      <c r="M149" s="297" t="s">
        <v>1184</v>
      </c>
      <c r="N149" s="179" t="s">
        <v>1079</v>
      </c>
      <c r="O149" s="179" t="s">
        <v>2490</v>
      </c>
      <c r="P149" s="289" t="str">
        <f t="shared" ca="1" si="6"/>
        <v>0 tahun, 2 bulan, 23 hari</v>
      </c>
      <c r="Q149" s="285">
        <f ca="1">DATEDIF(C149,Summary!$A$1,"d")</f>
        <v>84</v>
      </c>
      <c r="R149" s="285" t="s">
        <v>13900</v>
      </c>
      <c r="S149" s="293" t="str" cm="1">
        <f t="array" aca="1" ref="S149" ca="1">_xlfn.IFS(Q149&lt;=T149,T149,Q149&lt;=T149*2,T149*2,Q149&lt;=T149*3,T149*3,Q149&gt;T149*3,"&gt;"&amp;T149*3)</f>
        <v>Closed</v>
      </c>
      <c r="T149" s="293" t="str" cm="1">
        <f t="array" ref="T149">_xlfn.IFS(M149="Level 1",7,M149="Level 2",14,M149="Level 3","30",M149="Info","Info",M149="Closed","Closed")</f>
        <v>Closed</v>
      </c>
      <c r="U149" s="289" t="s">
        <v>14120</v>
      </c>
    </row>
    <row r="150" spans="1:21" ht="81.599999999999994" x14ac:dyDescent="0.7">
      <c r="A150" s="285">
        <v>149</v>
      </c>
      <c r="B150" s="187" t="s">
        <v>13804</v>
      </c>
      <c r="C150" s="304">
        <v>46134</v>
      </c>
      <c r="D150" s="304">
        <v>46129</v>
      </c>
      <c r="E150" s="307" t="s">
        <v>39</v>
      </c>
      <c r="F150" s="185" t="s">
        <v>13840</v>
      </c>
      <c r="G150" s="185" t="s">
        <v>13841</v>
      </c>
      <c r="H150" s="179" t="s">
        <v>5508</v>
      </c>
      <c r="I150" s="179" t="s">
        <v>5989</v>
      </c>
      <c r="J150" s="185" t="s">
        <v>12631</v>
      </c>
      <c r="K150" s="179"/>
      <c r="L150" s="297" t="s">
        <v>1184</v>
      </c>
      <c r="M150" s="297" t="s">
        <v>1184</v>
      </c>
      <c r="N150" s="179" t="s">
        <v>1080</v>
      </c>
      <c r="O150" s="179" t="s">
        <v>9788</v>
      </c>
      <c r="P150" s="289" t="str">
        <f t="shared" ca="1" si="6"/>
        <v>0 tahun, 2 bulan, 23 hari</v>
      </c>
      <c r="Q150" s="285">
        <f ca="1">DATEDIF(C150,Summary!$A$1,"d")</f>
        <v>84</v>
      </c>
      <c r="R150" s="285" t="s">
        <v>13901</v>
      </c>
      <c r="S150" s="293" t="str" cm="1">
        <f t="array" aca="1" ref="S150" ca="1">_xlfn.IFS(Q150&lt;=T150,T150,Q150&lt;=T150*2,T150*2,Q150&lt;=T150*3,T150*3,Q150&gt;T150*3,"&gt;"&amp;T150*3)</f>
        <v>Closed</v>
      </c>
      <c r="T150" s="293" t="str" cm="1">
        <f t="array" ref="T150">_xlfn.IFS(M150="Level 1",7,M150="Level 2",14,M150="Level 3","30",M150="Info","Info",M150="Closed","Closed")</f>
        <v>Closed</v>
      </c>
      <c r="U150" s="289" t="s">
        <v>13875</v>
      </c>
    </row>
    <row r="151" spans="1:21" ht="61.2" x14ac:dyDescent="0.7">
      <c r="A151" s="285">
        <v>150</v>
      </c>
      <c r="B151" s="187" t="s">
        <v>13805</v>
      </c>
      <c r="C151" s="304">
        <v>46135</v>
      </c>
      <c r="D151" s="304">
        <v>46134</v>
      </c>
      <c r="E151" s="307" t="s">
        <v>10388</v>
      </c>
      <c r="F151" s="185" t="s">
        <v>13842</v>
      </c>
      <c r="G151" s="185" t="s">
        <v>13876</v>
      </c>
      <c r="H151" s="179" t="s">
        <v>5508</v>
      </c>
      <c r="I151" s="179" t="s">
        <v>5989</v>
      </c>
      <c r="J151" s="185" t="s">
        <v>12623</v>
      </c>
      <c r="K151" s="179"/>
      <c r="L151" s="303" t="s">
        <v>1308</v>
      </c>
      <c r="M151" s="303" t="s">
        <v>1308</v>
      </c>
      <c r="N151" s="179" t="s">
        <v>1175</v>
      </c>
      <c r="O151" s="179" t="s">
        <v>7484</v>
      </c>
      <c r="P151" s="289" t="str">
        <f t="shared" ca="1" si="6"/>
        <v>0 tahun, 2 bulan, 22 hari</v>
      </c>
      <c r="Q151" s="285">
        <f ca="1">DATEDIF(C151,Summary!$A$1,"d")</f>
        <v>83</v>
      </c>
      <c r="R151" s="285" t="s">
        <v>13902</v>
      </c>
      <c r="S151" s="293" t="str" cm="1">
        <f t="array" aca="1" ref="S151" ca="1">_xlfn.IFS(Q151&lt;=T151,T151,Q151&lt;=T151*2,T151*2,Q151&lt;=T151*3,T151*3,Q151&gt;T151*3,"&gt;"&amp;T151*3)</f>
        <v>Info</v>
      </c>
      <c r="T151" s="293" t="str" cm="1">
        <f t="array" ref="T151">_xlfn.IFS(M151="Level 1",7,M151="Level 2",14,M151="Level 3","30",M151="Info","Info",M151="Closed","Closed")</f>
        <v>Info</v>
      </c>
      <c r="U151" s="291"/>
    </row>
    <row r="152" spans="1:21" ht="102" x14ac:dyDescent="0.7">
      <c r="A152" s="285">
        <v>151</v>
      </c>
      <c r="B152" s="187" t="s">
        <v>13806</v>
      </c>
      <c r="C152" s="304">
        <v>46135</v>
      </c>
      <c r="D152" s="304">
        <v>46135</v>
      </c>
      <c r="E152" s="307" t="s">
        <v>10388</v>
      </c>
      <c r="F152" s="185" t="s">
        <v>13843</v>
      </c>
      <c r="G152" s="185" t="s">
        <v>10796</v>
      </c>
      <c r="H152" s="179" t="s">
        <v>5508</v>
      </c>
      <c r="I152" s="179" t="s">
        <v>5990</v>
      </c>
      <c r="J152" s="185" t="s">
        <v>12624</v>
      </c>
      <c r="K152" s="179"/>
      <c r="L152" s="303" t="s">
        <v>1308</v>
      </c>
      <c r="M152" s="303" t="s">
        <v>1308</v>
      </c>
      <c r="N152" s="179" t="s">
        <v>11545</v>
      </c>
      <c r="O152" s="179" t="s">
        <v>13368</v>
      </c>
      <c r="P152" s="289" t="str">
        <f t="shared" ca="1" si="6"/>
        <v>0 tahun, 2 bulan, 22 hari</v>
      </c>
      <c r="Q152" s="285">
        <f ca="1">DATEDIF(C152,Summary!$A$1,"d")</f>
        <v>83</v>
      </c>
      <c r="R152" s="285" t="s">
        <v>13903</v>
      </c>
      <c r="S152" s="293" t="str" cm="1">
        <f t="array" aca="1" ref="S152" ca="1">_xlfn.IFS(Q152&lt;=T152,T152,Q152&lt;=T152*2,T152*2,Q152&lt;=T152*3,T152*3,Q152&gt;T152*3,"&gt;"&amp;T152*3)</f>
        <v>Info</v>
      </c>
      <c r="T152" s="293" t="str" cm="1">
        <f t="array" ref="T152">_xlfn.IFS(M152="Level 1",7,M152="Level 2",14,M152="Level 3","30",M152="Info","Info",M152="Closed","Closed")</f>
        <v>Info</v>
      </c>
      <c r="U152" s="291"/>
    </row>
    <row r="153" spans="1:21" ht="61.2" x14ac:dyDescent="0.7">
      <c r="A153" s="285">
        <v>152</v>
      </c>
      <c r="B153" s="187" t="s">
        <v>13807</v>
      </c>
      <c r="C153" s="304">
        <v>46136</v>
      </c>
      <c r="D153" s="304">
        <v>46083</v>
      </c>
      <c r="E153" s="307" t="s">
        <v>10388</v>
      </c>
      <c r="F153" s="185" t="s">
        <v>13000</v>
      </c>
      <c r="G153" s="185" t="s">
        <v>13620</v>
      </c>
      <c r="H153" s="179" t="s">
        <v>5508</v>
      </c>
      <c r="I153" s="179" t="s">
        <v>5989</v>
      </c>
      <c r="J153" s="185" t="s">
        <v>9844</v>
      </c>
      <c r="K153" s="179"/>
      <c r="L153" s="303" t="s">
        <v>1308</v>
      </c>
      <c r="M153" s="303" t="s">
        <v>1308</v>
      </c>
      <c r="N153" s="179" t="s">
        <v>10720</v>
      </c>
      <c r="O153" s="179" t="s">
        <v>1071</v>
      </c>
      <c r="P153" s="289" t="str">
        <f t="shared" ca="1" si="6"/>
        <v>0 tahun, 2 bulan, 21 hari</v>
      </c>
      <c r="Q153" s="285">
        <f ca="1">DATEDIF(C153,Summary!$A$1,"d")</f>
        <v>82</v>
      </c>
      <c r="R153" s="285" t="s">
        <v>13904</v>
      </c>
      <c r="S153" s="293" t="str" cm="1">
        <f t="array" aca="1" ref="S153" ca="1">_xlfn.IFS(Q153&lt;=T153,T153,Q153&lt;=T153*2,T153*2,Q153&lt;=T153*3,T153*3,Q153&gt;T153*3,"&gt;"&amp;T153*3)</f>
        <v>Info</v>
      </c>
      <c r="T153" s="293" t="str" cm="1">
        <f t="array" ref="T153">_xlfn.IFS(M153="Level 1",7,M153="Level 2",14,M153="Level 3","30",M153="Info","Info",M153="Closed","Closed")</f>
        <v>Info</v>
      </c>
      <c r="U153" s="291"/>
    </row>
    <row r="154" spans="1:21" ht="102" x14ac:dyDescent="0.7">
      <c r="A154" s="285">
        <v>153</v>
      </c>
      <c r="B154" s="187" t="s">
        <v>13808</v>
      </c>
      <c r="C154" s="304">
        <v>46136</v>
      </c>
      <c r="D154" s="304">
        <v>46132</v>
      </c>
      <c r="E154" s="307" t="s">
        <v>39</v>
      </c>
      <c r="F154" s="185" t="s">
        <v>14043</v>
      </c>
      <c r="G154" s="185" t="s">
        <v>13877</v>
      </c>
      <c r="H154" s="179" t="s">
        <v>5508</v>
      </c>
      <c r="I154" s="179" t="s">
        <v>5989</v>
      </c>
      <c r="J154" s="185" t="s">
        <v>3188</v>
      </c>
      <c r="K154" s="179"/>
      <c r="L154" s="297" t="s">
        <v>1184</v>
      </c>
      <c r="M154" s="297" t="s">
        <v>1184</v>
      </c>
      <c r="N154" s="179" t="s">
        <v>1170</v>
      </c>
      <c r="O154" s="179" t="s">
        <v>13462</v>
      </c>
      <c r="P154" s="289" t="str">
        <f t="shared" ca="1" si="6"/>
        <v>0 tahun, 2 bulan, 21 hari</v>
      </c>
      <c r="Q154" s="285">
        <f ca="1">DATEDIF(C154,Summary!$A$1,"d")</f>
        <v>82</v>
      </c>
      <c r="R154" s="285" t="s">
        <v>13905</v>
      </c>
      <c r="S154" s="293" t="str" cm="1">
        <f t="array" aca="1" ref="S154" ca="1">_xlfn.IFS(Q154&lt;=T154,T154,Q154&lt;=T154*2,T154*2,Q154&lt;=T154*3,T154*3,Q154&gt;T154*3,"&gt;"&amp;T154*3)</f>
        <v>Closed</v>
      </c>
      <c r="T154" s="293" t="str" cm="1">
        <f t="array" ref="T154">_xlfn.IFS(M154="Level 1",7,M154="Level 2",14,M154="Level 3","30",M154="Info","Info",M154="Closed","Closed")</f>
        <v>Closed</v>
      </c>
      <c r="U154" s="289" t="s">
        <v>14039</v>
      </c>
    </row>
    <row r="155" spans="1:21" ht="81.599999999999994" x14ac:dyDescent="0.7">
      <c r="A155" s="285">
        <v>154</v>
      </c>
      <c r="B155" s="187" t="s">
        <v>13809</v>
      </c>
      <c r="C155" s="304">
        <v>46139</v>
      </c>
      <c r="D155" s="304">
        <v>46136</v>
      </c>
      <c r="E155" s="307" t="s">
        <v>10388</v>
      </c>
      <c r="F155" s="185" t="s">
        <v>13844</v>
      </c>
      <c r="G155" s="185" t="s">
        <v>13845</v>
      </c>
      <c r="H155" s="179" t="s">
        <v>5508</v>
      </c>
      <c r="I155" s="179" t="s">
        <v>5989</v>
      </c>
      <c r="J155" s="185" t="s">
        <v>9844</v>
      </c>
      <c r="K155" s="179"/>
      <c r="L155" s="303" t="s">
        <v>1308</v>
      </c>
      <c r="M155" s="303" t="s">
        <v>1308</v>
      </c>
      <c r="N155" s="179" t="s">
        <v>10720</v>
      </c>
      <c r="O155" s="179" t="s">
        <v>1071</v>
      </c>
      <c r="P155" s="289" t="str">
        <f t="shared" ca="1" si="6"/>
        <v>0 tahun, 2 bulan, 18 hari</v>
      </c>
      <c r="Q155" s="285">
        <f ca="1">DATEDIF(C155,Summary!$A$1,"d")</f>
        <v>79</v>
      </c>
      <c r="R155" s="285" t="s">
        <v>13906</v>
      </c>
      <c r="S155" s="293" t="str" cm="1">
        <f t="array" aca="1" ref="S155" ca="1">_xlfn.IFS(Q155&lt;=T155,T155,Q155&lt;=T155*2,T155*2,Q155&lt;=T155*3,T155*3,Q155&gt;T155*3,"&gt;"&amp;T155*3)</f>
        <v>Info</v>
      </c>
      <c r="T155" s="293" t="str" cm="1">
        <f t="array" ref="T155">_xlfn.IFS(M155="Level 1",7,M155="Level 2",14,M155="Level 3","30",M155="Info","Info",M155="Closed","Closed")</f>
        <v>Info</v>
      </c>
      <c r="U155" s="291"/>
    </row>
    <row r="156" spans="1:21" ht="81.599999999999994" x14ac:dyDescent="0.7">
      <c r="A156" s="285">
        <v>155</v>
      </c>
      <c r="B156" s="187" t="s">
        <v>13810</v>
      </c>
      <c r="C156" s="304">
        <v>46140</v>
      </c>
      <c r="D156" s="304">
        <v>46037</v>
      </c>
      <c r="E156" s="307" t="s">
        <v>39</v>
      </c>
      <c r="F156" s="185" t="s">
        <v>11945</v>
      </c>
      <c r="G156" s="185" t="s">
        <v>13878</v>
      </c>
      <c r="H156" s="179" t="s">
        <v>5508</v>
      </c>
      <c r="I156" s="179" t="s">
        <v>7876</v>
      </c>
      <c r="J156" s="185" t="s">
        <v>1088</v>
      </c>
      <c r="K156" s="179"/>
      <c r="L156" s="297" t="s">
        <v>1184</v>
      </c>
      <c r="M156" s="297" t="s">
        <v>1184</v>
      </c>
      <c r="N156" s="179" t="s">
        <v>1088</v>
      </c>
      <c r="O156" s="179" t="s">
        <v>1089</v>
      </c>
      <c r="P156" s="289" t="str">
        <f t="shared" ca="1" si="6"/>
        <v>0 tahun, 2 bulan, 17 hari</v>
      </c>
      <c r="Q156" s="285">
        <f ca="1">DATEDIF(C156,Summary!$A$1,"d")</f>
        <v>78</v>
      </c>
      <c r="R156" s="285" t="s">
        <v>13907</v>
      </c>
      <c r="S156" s="293" t="str" cm="1">
        <f t="array" aca="1" ref="S156" ca="1">_xlfn.IFS(Q156&lt;=T156,T156,Q156&lt;=T156*2,T156*2,Q156&lt;=T156*3,T156*3,Q156&gt;T156*3,"&gt;"&amp;T156*3)</f>
        <v>Closed</v>
      </c>
      <c r="T156" s="293" t="str" cm="1">
        <f t="array" ref="T156">_xlfn.IFS(M156="Level 1",7,M156="Level 2",14,M156="Level 3","30",M156="Info","Info",M156="Closed","Closed")</f>
        <v>Closed</v>
      </c>
      <c r="U156" s="289" t="s">
        <v>14040</v>
      </c>
    </row>
    <row r="157" spans="1:21" ht="81.599999999999994" x14ac:dyDescent="0.7">
      <c r="A157" s="285">
        <v>156</v>
      </c>
      <c r="B157" s="187" t="s">
        <v>13811</v>
      </c>
      <c r="C157" s="304">
        <v>46140</v>
      </c>
      <c r="D157" s="304">
        <v>46133</v>
      </c>
      <c r="E157" s="307" t="s">
        <v>39</v>
      </c>
      <c r="F157" s="185" t="s">
        <v>13846</v>
      </c>
      <c r="G157" s="185" t="s">
        <v>13880</v>
      </c>
      <c r="H157" s="179" t="s">
        <v>5508</v>
      </c>
      <c r="I157" s="179" t="s">
        <v>5508</v>
      </c>
      <c r="J157" s="185" t="s">
        <v>12613</v>
      </c>
      <c r="K157" s="179"/>
      <c r="L157" s="303" t="s">
        <v>1308</v>
      </c>
      <c r="M157" s="303" t="s">
        <v>1308</v>
      </c>
      <c r="N157" s="179" t="s">
        <v>1080</v>
      </c>
      <c r="O157" s="179" t="s">
        <v>9788</v>
      </c>
      <c r="P157" s="289" t="str">
        <f t="shared" ca="1" si="6"/>
        <v>0 tahun, 2 bulan, 17 hari</v>
      </c>
      <c r="Q157" s="285">
        <f ca="1">DATEDIF(C157,Summary!$A$1,"d")</f>
        <v>78</v>
      </c>
      <c r="R157" s="285" t="s">
        <v>13908</v>
      </c>
      <c r="S157" s="293" t="str" cm="1">
        <f t="array" aca="1" ref="S157" ca="1">_xlfn.IFS(Q157&lt;=T157,T157,Q157&lt;=T157*2,T157*2,Q157&lt;=T157*3,T157*3,Q157&gt;T157*3,"&gt;"&amp;T157*3)</f>
        <v>Info</v>
      </c>
      <c r="T157" s="293" t="str" cm="1">
        <f t="array" ref="T157">_xlfn.IFS(M157="Level 1",7,M157="Level 2",14,M157="Level 3","30",M157="Info","Info",M157="Closed","Closed")</f>
        <v>Info</v>
      </c>
      <c r="U157" s="291"/>
    </row>
    <row r="158" spans="1:21" ht="142.80000000000001" x14ac:dyDescent="0.7">
      <c r="A158" s="285">
        <v>157</v>
      </c>
      <c r="B158" s="187" t="s">
        <v>13812</v>
      </c>
      <c r="C158" s="304">
        <v>46141</v>
      </c>
      <c r="D158" s="304">
        <v>46140</v>
      </c>
      <c r="E158" s="307" t="s">
        <v>10388</v>
      </c>
      <c r="F158" s="185" t="s">
        <v>13847</v>
      </c>
      <c r="G158" s="185" t="s">
        <v>13848</v>
      </c>
      <c r="H158" s="179" t="s">
        <v>5508</v>
      </c>
      <c r="I158" s="179" t="s">
        <v>3200</v>
      </c>
      <c r="J158" s="185" t="s">
        <v>12622</v>
      </c>
      <c r="K158" s="179"/>
      <c r="L158" s="297" t="s">
        <v>1184</v>
      </c>
      <c r="M158" s="297" t="s">
        <v>1184</v>
      </c>
      <c r="N158" s="179" t="s">
        <v>1175</v>
      </c>
      <c r="O158" s="179" t="s">
        <v>1176</v>
      </c>
      <c r="P158" s="289" t="str">
        <f t="shared" ca="1" si="6"/>
        <v>0 tahun, 2 bulan, 16 hari</v>
      </c>
      <c r="Q158" s="285">
        <f ca="1">DATEDIF(C158,Summary!$A$1,"d")</f>
        <v>77</v>
      </c>
      <c r="R158" s="285" t="s">
        <v>13909</v>
      </c>
      <c r="S158" s="293" t="str" cm="1">
        <f t="array" aca="1" ref="S158" ca="1">_xlfn.IFS(Q158&lt;=T158,T158,Q158&lt;=T158*2,T158*2,Q158&lt;=T158*3,T158*3,Q158&gt;T158*3,"&gt;"&amp;T158*3)</f>
        <v>Closed</v>
      </c>
      <c r="T158" s="293" t="str" cm="1">
        <f t="array" ref="T158">_xlfn.IFS(M158="Level 1",7,M158="Level 2",14,M158="Level 3","30",M158="Info","Info",M158="Closed","Closed")</f>
        <v>Closed</v>
      </c>
      <c r="U158" s="289" t="s">
        <v>14038</v>
      </c>
    </row>
    <row r="159" spans="1:21" ht="122.4" x14ac:dyDescent="0.7">
      <c r="A159" s="285">
        <v>158</v>
      </c>
      <c r="B159" s="187" t="s">
        <v>13813</v>
      </c>
      <c r="C159" s="304">
        <v>46146</v>
      </c>
      <c r="D159" s="304">
        <v>46129</v>
      </c>
      <c r="E159" s="307" t="s">
        <v>39</v>
      </c>
      <c r="F159" s="185" t="s">
        <v>13849</v>
      </c>
      <c r="G159" s="185" t="s">
        <v>13617</v>
      </c>
      <c r="H159" s="179" t="s">
        <v>5508</v>
      </c>
      <c r="I159" s="179" t="s">
        <v>5989</v>
      </c>
      <c r="J159" s="185" t="s">
        <v>12623</v>
      </c>
      <c r="K159" s="179"/>
      <c r="L159" s="294" t="s">
        <v>1305</v>
      </c>
      <c r="M159" s="294" t="s">
        <v>5814</v>
      </c>
      <c r="N159" s="179" t="s">
        <v>1175</v>
      </c>
      <c r="O159" s="179" t="s">
        <v>7484</v>
      </c>
      <c r="P159" s="289" t="str">
        <f t="shared" ca="1" si="6"/>
        <v>0 tahun, 2 bulan, 11 hari</v>
      </c>
      <c r="Q159" s="285">
        <f ca="1">DATEDIF(C159,Summary!$A$1,"d")</f>
        <v>72</v>
      </c>
      <c r="R159" s="285" t="s">
        <v>13910</v>
      </c>
      <c r="S159" s="293" t="str" cm="1">
        <f t="array" aca="1" ref="S159" ca="1">_xlfn.IFS(Q159&lt;=T159,T159,Q159&lt;=T159*2,T159*2,Q159&lt;=T159*3,T159*3,Q159&gt;T159*3,"&gt;"&amp;T159*3)</f>
        <v>&gt;42</v>
      </c>
      <c r="T159" s="293" cm="1">
        <f t="array" ref="T159">_xlfn.IFS(M159="Level 1",7,M159="Level 2",14,M159="Level 3","30",M159="Info","Info",M159="Closed","Closed")</f>
        <v>14</v>
      </c>
      <c r="U159" s="291"/>
    </row>
    <row r="160" spans="1:21" ht="40.799999999999997" x14ac:dyDescent="0.7">
      <c r="A160" s="285">
        <v>159</v>
      </c>
      <c r="B160" s="187" t="s">
        <v>13814</v>
      </c>
      <c r="C160" s="304">
        <v>46150</v>
      </c>
      <c r="D160" s="304">
        <v>46146</v>
      </c>
      <c r="E160" s="307" t="s">
        <v>10388</v>
      </c>
      <c r="F160" s="185" t="s">
        <v>13850</v>
      </c>
      <c r="G160" s="185" t="s">
        <v>13851</v>
      </c>
      <c r="H160" s="179" t="s">
        <v>5508</v>
      </c>
      <c r="I160" s="179" t="s">
        <v>5989</v>
      </c>
      <c r="J160" s="185" t="s">
        <v>12624</v>
      </c>
      <c r="K160" s="179"/>
      <c r="L160" s="303" t="s">
        <v>1308</v>
      </c>
      <c r="M160" s="303" t="s">
        <v>1308</v>
      </c>
      <c r="N160" s="179" t="s">
        <v>11545</v>
      </c>
      <c r="O160" s="179" t="s">
        <v>13874</v>
      </c>
      <c r="P160" s="289" t="str">
        <f t="shared" ca="1" si="6"/>
        <v>0 tahun, 2 bulan, 7 hari</v>
      </c>
      <c r="Q160" s="285">
        <f ca="1">DATEDIF(C160,Summary!$A$1,"d")</f>
        <v>68</v>
      </c>
      <c r="R160" s="285" t="s">
        <v>13911</v>
      </c>
      <c r="S160" s="293" t="str" cm="1">
        <f t="array" aca="1" ref="S160" ca="1">_xlfn.IFS(Q160&lt;=T160,T160,Q160&lt;=T160*2,T160*2,Q160&lt;=T160*3,T160*3,Q160&gt;T160*3,"&gt;"&amp;T160*3)</f>
        <v>Info</v>
      </c>
      <c r="T160" s="293" t="str" cm="1">
        <f t="array" ref="T160">_xlfn.IFS(M160="Level 1",7,M160="Level 2",14,M160="Level 3","30",M160="Info","Info",M160="Closed","Closed")</f>
        <v>Info</v>
      </c>
      <c r="U160" s="291"/>
    </row>
    <row r="161" spans="1:21" ht="40.799999999999997" x14ac:dyDescent="0.7">
      <c r="A161" s="285">
        <v>160</v>
      </c>
      <c r="B161" s="187" t="s">
        <v>13815</v>
      </c>
      <c r="C161" s="304">
        <v>46150</v>
      </c>
      <c r="D161" s="304">
        <v>46146</v>
      </c>
      <c r="E161" s="307" t="s">
        <v>10388</v>
      </c>
      <c r="F161" s="185" t="s">
        <v>13852</v>
      </c>
      <c r="G161" s="185" t="s">
        <v>13851</v>
      </c>
      <c r="H161" s="179" t="s">
        <v>5508</v>
      </c>
      <c r="I161" s="179" t="s">
        <v>5989</v>
      </c>
      <c r="J161" s="185" t="s">
        <v>12624</v>
      </c>
      <c r="K161" s="179"/>
      <c r="L161" s="303" t="s">
        <v>1308</v>
      </c>
      <c r="M161" s="303" t="s">
        <v>1308</v>
      </c>
      <c r="N161" s="179" t="s">
        <v>11545</v>
      </c>
      <c r="O161" s="179" t="s">
        <v>13874</v>
      </c>
      <c r="P161" s="289" t="str">
        <f t="shared" ca="1" si="6"/>
        <v>0 tahun, 2 bulan, 7 hari</v>
      </c>
      <c r="Q161" s="285">
        <f ca="1">DATEDIF(C161,Summary!$A$1,"d")</f>
        <v>68</v>
      </c>
      <c r="R161" s="285" t="s">
        <v>13912</v>
      </c>
      <c r="S161" s="293" t="str" cm="1">
        <f t="array" aca="1" ref="S161" ca="1">_xlfn.IFS(Q161&lt;=T161,T161,Q161&lt;=T161*2,T161*2,Q161&lt;=T161*3,T161*3,Q161&gt;T161*3,"&gt;"&amp;T161*3)</f>
        <v>Info</v>
      </c>
      <c r="T161" s="293" t="str" cm="1">
        <f t="array" ref="T161">_xlfn.IFS(M161="Level 1",7,M161="Level 2",14,M161="Level 3","30",M161="Info","Info",M161="Closed","Closed")</f>
        <v>Info</v>
      </c>
      <c r="U161" s="291"/>
    </row>
    <row r="162" spans="1:21" ht="102" x14ac:dyDescent="0.7">
      <c r="A162" s="285">
        <v>161</v>
      </c>
      <c r="B162" s="187" t="s">
        <v>13816</v>
      </c>
      <c r="C162" s="304">
        <v>46154</v>
      </c>
      <c r="D162" s="304">
        <v>46108</v>
      </c>
      <c r="E162" s="307" t="s">
        <v>39</v>
      </c>
      <c r="F162" s="185" t="s">
        <v>13853</v>
      </c>
      <c r="G162" s="185" t="s">
        <v>13881</v>
      </c>
      <c r="H162" s="179" t="s">
        <v>5508</v>
      </c>
      <c r="I162" s="179" t="s">
        <v>5989</v>
      </c>
      <c r="J162" s="185" t="s">
        <v>1088</v>
      </c>
      <c r="K162" s="179"/>
      <c r="L162" s="294" t="s">
        <v>1305</v>
      </c>
      <c r="M162" s="294" t="s">
        <v>5815</v>
      </c>
      <c r="N162" s="179" t="s">
        <v>1088</v>
      </c>
      <c r="O162" s="179" t="s">
        <v>13879</v>
      </c>
      <c r="P162" s="289" t="str">
        <f t="shared" ca="1" si="6"/>
        <v>0 tahun, 2 bulan, 3 hari</v>
      </c>
      <c r="Q162" s="285">
        <f ca="1">DATEDIF(C162,Summary!$A$1,"d")</f>
        <v>64</v>
      </c>
      <c r="R162" s="285" t="s">
        <v>13913</v>
      </c>
      <c r="S162" s="293" t="str" cm="1">
        <f t="array" aca="1" ref="S162" ca="1">_xlfn.IFS(Q162&lt;=T162,T162,Q162&lt;=T162*2,T162*2,Q162&lt;=T162*3,T162*3,Q162&gt;T162*3,"&gt;"&amp;T162*3)</f>
        <v>&gt;21</v>
      </c>
      <c r="T162" s="293" cm="1">
        <f t="array" ref="T162">_xlfn.IFS(M162="Level 1",7,M162="Level 2",14,M162="Level 3","30",M162="Info","Info",M162="Closed","Closed")</f>
        <v>7</v>
      </c>
      <c r="U162" s="291"/>
    </row>
    <row r="163" spans="1:21" ht="163.19999999999999" x14ac:dyDescent="0.7">
      <c r="A163" s="285">
        <v>162</v>
      </c>
      <c r="B163" s="187" t="s">
        <v>13817</v>
      </c>
      <c r="C163" s="304">
        <v>46154</v>
      </c>
      <c r="D163" s="304">
        <v>46141</v>
      </c>
      <c r="E163" s="307" t="s">
        <v>39</v>
      </c>
      <c r="F163" s="185" t="s">
        <v>13854</v>
      </c>
      <c r="G163" s="185" t="s">
        <v>13855</v>
      </c>
      <c r="H163" s="179" t="s">
        <v>5985</v>
      </c>
      <c r="I163" s="179" t="s">
        <v>5985</v>
      </c>
      <c r="J163" s="185" t="s">
        <v>12611</v>
      </c>
      <c r="K163" s="179"/>
      <c r="L163" s="303" t="s">
        <v>1308</v>
      </c>
      <c r="M163" s="303" t="s">
        <v>1308</v>
      </c>
      <c r="N163" s="179" t="s">
        <v>1080</v>
      </c>
      <c r="O163" s="179" t="s">
        <v>9788</v>
      </c>
      <c r="P163" s="289" t="str">
        <f t="shared" ca="1" si="6"/>
        <v>0 tahun, 2 bulan, 3 hari</v>
      </c>
      <c r="Q163" s="285">
        <f ca="1">DATEDIF(C163,Summary!$A$1,"d")</f>
        <v>64</v>
      </c>
      <c r="R163" s="285" t="s">
        <v>13914</v>
      </c>
      <c r="S163" s="293" t="str" cm="1">
        <f t="array" aca="1" ref="S163" ca="1">_xlfn.IFS(Q163&lt;=T163,T163,Q163&lt;=T163*2,T163*2,Q163&lt;=T163*3,T163*3,Q163&gt;T163*3,"&gt;"&amp;T163*3)</f>
        <v>Info</v>
      </c>
      <c r="T163" s="293" t="str" cm="1">
        <f t="array" ref="T163">_xlfn.IFS(M163="Level 1",7,M163="Level 2",14,M163="Level 3","30",M163="Info","Info",M163="Closed","Closed")</f>
        <v>Info</v>
      </c>
      <c r="U163" s="291"/>
    </row>
    <row r="164" spans="1:21" ht="102" x14ac:dyDescent="0.7">
      <c r="A164" s="285">
        <v>163</v>
      </c>
      <c r="B164" s="187" t="s">
        <v>13818</v>
      </c>
      <c r="C164" s="304">
        <v>46154</v>
      </c>
      <c r="D164" s="304">
        <v>46145</v>
      </c>
      <c r="E164" s="307" t="s">
        <v>39</v>
      </c>
      <c r="F164" s="185" t="s">
        <v>13856</v>
      </c>
      <c r="G164" s="185" t="s">
        <v>13882</v>
      </c>
      <c r="H164" s="179" t="s">
        <v>1079</v>
      </c>
      <c r="I164" s="179" t="s">
        <v>13724</v>
      </c>
      <c r="J164" s="185" t="s">
        <v>12618</v>
      </c>
      <c r="K164" s="179"/>
      <c r="L164" s="297" t="s">
        <v>1184</v>
      </c>
      <c r="M164" s="297" t="s">
        <v>1184</v>
      </c>
      <c r="N164" s="179" t="s">
        <v>1168</v>
      </c>
      <c r="O164" s="179" t="s">
        <v>4425</v>
      </c>
      <c r="P164" s="289" t="str">
        <f t="shared" ca="1" si="6"/>
        <v>0 tahun, 2 bulan, 3 hari</v>
      </c>
      <c r="Q164" s="285">
        <f ca="1">DATEDIF(C164,Summary!$A$1,"d")</f>
        <v>64</v>
      </c>
      <c r="R164" s="285" t="s">
        <v>13915</v>
      </c>
      <c r="S164" s="293" t="str" cm="1">
        <f t="array" aca="1" ref="S164" ca="1">_xlfn.IFS(Q164&lt;=T164,T164,Q164&lt;=T164*2,T164*2,Q164&lt;=T164*3,T164*3,Q164&gt;T164*3,"&gt;"&amp;T164*3)</f>
        <v>Closed</v>
      </c>
      <c r="T164" s="293" t="str" cm="1">
        <f t="array" ref="T164">_xlfn.IFS(M164="Level 1",7,M164="Level 2",14,M164="Level 3","30",M164="Info","Info",M164="Closed","Closed")</f>
        <v>Closed</v>
      </c>
      <c r="U164" s="289" t="s">
        <v>13883</v>
      </c>
    </row>
    <row r="165" spans="1:21" ht="142.80000000000001" x14ac:dyDescent="0.7">
      <c r="A165" s="285">
        <v>164</v>
      </c>
      <c r="B165" s="187" t="s">
        <v>13819</v>
      </c>
      <c r="C165" s="304">
        <v>46154</v>
      </c>
      <c r="D165" s="304">
        <v>46153</v>
      </c>
      <c r="E165" s="307" t="s">
        <v>10388</v>
      </c>
      <c r="F165" s="185" t="s">
        <v>13857</v>
      </c>
      <c r="G165" s="185" t="s">
        <v>13858</v>
      </c>
      <c r="H165" s="179" t="s">
        <v>5508</v>
      </c>
      <c r="I165" s="179" t="s">
        <v>5508</v>
      </c>
      <c r="J165" s="185" t="s">
        <v>13725</v>
      </c>
      <c r="K165" s="179"/>
      <c r="L165" s="303" t="s">
        <v>1308</v>
      </c>
      <c r="M165" s="303" t="s">
        <v>1308</v>
      </c>
      <c r="N165" s="179" t="s">
        <v>10300</v>
      </c>
      <c r="O165" s="179" t="s">
        <v>12911</v>
      </c>
      <c r="P165" s="289" t="str">
        <f t="shared" ca="1" si="6"/>
        <v>0 tahun, 2 bulan, 3 hari</v>
      </c>
      <c r="Q165" s="285">
        <f ca="1">DATEDIF(C165,Summary!$A$1,"d")</f>
        <v>64</v>
      </c>
      <c r="R165" s="285" t="s">
        <v>13916</v>
      </c>
      <c r="S165" s="293" t="str" cm="1">
        <f t="array" aca="1" ref="S165" ca="1">_xlfn.IFS(Q165&lt;=T165,T165,Q165&lt;=T165*2,T165*2,Q165&lt;=T165*3,T165*3,Q165&gt;T165*3,"&gt;"&amp;T165*3)</f>
        <v>Info</v>
      </c>
      <c r="T165" s="293" t="str" cm="1">
        <f t="array" ref="T165">_xlfn.IFS(M165="Level 1",7,M165="Level 2",14,M165="Level 3","30",M165="Info","Info",M165="Closed","Closed")</f>
        <v>Info</v>
      </c>
      <c r="U165" s="291"/>
    </row>
    <row r="166" spans="1:21" ht="40.799999999999997" x14ac:dyDescent="0.7">
      <c r="A166" s="285">
        <v>165</v>
      </c>
      <c r="B166" s="187" t="s">
        <v>13820</v>
      </c>
      <c r="C166" s="304">
        <v>46155</v>
      </c>
      <c r="D166" s="304">
        <v>46155</v>
      </c>
      <c r="E166" s="307" t="s">
        <v>10388</v>
      </c>
      <c r="F166" s="185" t="s">
        <v>13859</v>
      </c>
      <c r="G166" s="185" t="s">
        <v>13860</v>
      </c>
      <c r="H166" s="179" t="s">
        <v>5508</v>
      </c>
      <c r="I166" s="179" t="s">
        <v>5508</v>
      </c>
      <c r="J166" s="185" t="s">
        <v>13725</v>
      </c>
      <c r="K166" s="179"/>
      <c r="L166" s="303" t="s">
        <v>1308</v>
      </c>
      <c r="M166" s="303" t="s">
        <v>1308</v>
      </c>
      <c r="N166" s="179" t="s">
        <v>10300</v>
      </c>
      <c r="O166" s="179" t="s">
        <v>12911</v>
      </c>
      <c r="P166" s="289" t="str">
        <f t="shared" ca="1" si="6"/>
        <v>0 tahun, 2 bulan, 2 hari</v>
      </c>
      <c r="Q166" s="285">
        <f ca="1">DATEDIF(C166,Summary!$A$1,"d")</f>
        <v>63</v>
      </c>
      <c r="R166" s="285" t="s">
        <v>13917</v>
      </c>
      <c r="S166" s="293" t="str" cm="1">
        <f t="array" aca="1" ref="S166" ca="1">_xlfn.IFS(Q166&lt;=T166,T166,Q166&lt;=T166*2,T166*2,Q166&lt;=T166*3,T166*3,Q166&gt;T166*3,"&gt;"&amp;T166*3)</f>
        <v>Info</v>
      </c>
      <c r="T166" s="293" t="str" cm="1">
        <f t="array" ref="T166">_xlfn.IFS(M166="Level 1",7,M166="Level 2",14,M166="Level 3","30",M166="Info","Info",M166="Closed","Closed")</f>
        <v>Info</v>
      </c>
      <c r="U166" s="291"/>
    </row>
    <row r="167" spans="1:21" ht="102" x14ac:dyDescent="0.7">
      <c r="A167" s="285">
        <v>166</v>
      </c>
      <c r="B167" s="187" t="s">
        <v>13821</v>
      </c>
      <c r="C167" s="304">
        <v>46160</v>
      </c>
      <c r="D167" s="304">
        <v>46148</v>
      </c>
      <c r="E167" s="307" t="s">
        <v>39</v>
      </c>
      <c r="F167" s="185" t="s">
        <v>12987</v>
      </c>
      <c r="G167" s="185" t="s">
        <v>13884</v>
      </c>
      <c r="H167" s="179" t="s">
        <v>5508</v>
      </c>
      <c r="I167" s="179" t="s">
        <v>3200</v>
      </c>
      <c r="J167" s="185" t="s">
        <v>13341</v>
      </c>
      <c r="K167" s="179"/>
      <c r="L167" s="297" t="s">
        <v>1184</v>
      </c>
      <c r="M167" s="297" t="s">
        <v>1184</v>
      </c>
      <c r="N167" s="179" t="s">
        <v>10661</v>
      </c>
      <c r="O167" s="179" t="s">
        <v>10891</v>
      </c>
      <c r="P167" s="289" t="str">
        <f t="shared" ca="1" si="6"/>
        <v>0 tahun, 1 bulan, 27 hari</v>
      </c>
      <c r="Q167" s="285">
        <f ca="1">DATEDIF(C167,Summary!$A$1,"d")</f>
        <v>58</v>
      </c>
      <c r="R167" s="285" t="s">
        <v>13918</v>
      </c>
      <c r="S167" s="293" t="str" cm="1">
        <f t="array" aca="1" ref="S167" ca="1">_xlfn.IFS(Q167&lt;=T167,T167,Q167&lt;=T167*2,T167*2,Q167&lt;=T167*3,T167*3,Q167&gt;T167*3,"&gt;"&amp;T167*3)</f>
        <v>Closed</v>
      </c>
      <c r="T167" s="293" t="str" cm="1">
        <f t="array" ref="T167">_xlfn.IFS(M167="Level 1",7,M167="Level 2",14,M167="Level 3","30",M167="Info","Info",M167="Closed","Closed")</f>
        <v>Closed</v>
      </c>
      <c r="U167" s="291"/>
    </row>
    <row r="168" spans="1:21" ht="102" x14ac:dyDescent="0.7">
      <c r="A168" s="285">
        <v>167</v>
      </c>
      <c r="B168" s="187" t="s">
        <v>13822</v>
      </c>
      <c r="C168" s="304">
        <v>46160</v>
      </c>
      <c r="D168" s="304">
        <v>46155</v>
      </c>
      <c r="E168" s="307" t="s">
        <v>39</v>
      </c>
      <c r="F168" s="185" t="s">
        <v>13696</v>
      </c>
      <c r="G168" s="185" t="s">
        <v>13885</v>
      </c>
      <c r="H168" s="179" t="s">
        <v>5508</v>
      </c>
      <c r="I168" s="179" t="s">
        <v>5508</v>
      </c>
      <c r="J168" s="185" t="s">
        <v>12611</v>
      </c>
      <c r="K168" s="179"/>
      <c r="L168" s="294" t="s">
        <v>1184</v>
      </c>
      <c r="M168" s="294" t="s">
        <v>1184</v>
      </c>
      <c r="N168" s="179" t="s">
        <v>1080</v>
      </c>
      <c r="O168" s="179" t="s">
        <v>9788</v>
      </c>
      <c r="P168" s="289" t="str">
        <f t="shared" ca="1" si="6"/>
        <v>0 tahun, 1 bulan, 27 hari</v>
      </c>
      <c r="Q168" s="285">
        <f ca="1">DATEDIF(C168,Summary!$A$1,"d")</f>
        <v>58</v>
      </c>
      <c r="R168" s="285" t="s">
        <v>13919</v>
      </c>
      <c r="S168" s="293" t="str" cm="1">
        <f t="array" aca="1" ref="S168" ca="1">_xlfn.IFS(Q168&lt;=T168,T168,Q168&lt;=T168*2,T168*2,Q168&lt;=T168*3,T168*3,Q168&gt;T168*3,"&gt;"&amp;T168*3)</f>
        <v>Closed</v>
      </c>
      <c r="T168" s="293" t="str" cm="1">
        <f t="array" ref="T168">_xlfn.IFS(M168="Level 1",7,M168="Level 2",14,M168="Level 3","30",M168="Info","Info",M168="Closed","Closed")</f>
        <v>Closed</v>
      </c>
      <c r="U168" s="291" t="s">
        <v>14199</v>
      </c>
    </row>
    <row r="169" spans="1:21" ht="81.599999999999994" x14ac:dyDescent="0.7">
      <c r="A169" s="285">
        <v>168</v>
      </c>
      <c r="B169" s="187" t="s">
        <v>13823</v>
      </c>
      <c r="C169" s="304">
        <v>46160</v>
      </c>
      <c r="D169" s="304">
        <v>46148</v>
      </c>
      <c r="E169" s="307" t="s">
        <v>39</v>
      </c>
      <c r="F169" s="185" t="s">
        <v>13861</v>
      </c>
      <c r="G169" s="185" t="s">
        <v>13886</v>
      </c>
      <c r="H169" s="179" t="s">
        <v>5985</v>
      </c>
      <c r="I169" s="179" t="s">
        <v>5985</v>
      </c>
      <c r="J169" s="185" t="s">
        <v>12631</v>
      </c>
      <c r="K169" s="179"/>
      <c r="L169" s="294" t="s">
        <v>1184</v>
      </c>
      <c r="M169" s="294" t="s">
        <v>1184</v>
      </c>
      <c r="N169" s="179" t="s">
        <v>1072</v>
      </c>
      <c r="O169" s="179" t="s">
        <v>1191</v>
      </c>
      <c r="P169" s="289" t="str">
        <f t="shared" ca="1" si="6"/>
        <v>0 tahun, 1 bulan, 27 hari</v>
      </c>
      <c r="Q169" s="285">
        <f ca="1">DATEDIF(C169,Summary!$A$1,"d")</f>
        <v>58</v>
      </c>
      <c r="R169" s="285" t="s">
        <v>13920</v>
      </c>
      <c r="S169" s="293" t="str" cm="1">
        <f t="array" aca="1" ref="S169" ca="1">_xlfn.IFS(Q169&lt;=T169,T169,Q169&lt;=T169*2,T169*2,Q169&lt;=T169*3,T169*3,Q169&gt;T169*3,"&gt;"&amp;T169*3)</f>
        <v>Closed</v>
      </c>
      <c r="T169" s="293" t="str" cm="1">
        <f t="array" ref="T169">_xlfn.IFS(M169="Level 1",7,M169="Level 2",14,M169="Level 3","30",M169="Info","Info",M169="Closed","Closed")</f>
        <v>Closed</v>
      </c>
      <c r="U169" s="289" t="s">
        <v>15044</v>
      </c>
    </row>
    <row r="170" spans="1:21" ht="102" x14ac:dyDescent="0.7">
      <c r="A170" s="285">
        <v>169</v>
      </c>
      <c r="B170" s="187" t="s">
        <v>13824</v>
      </c>
      <c r="C170" s="304">
        <v>46160</v>
      </c>
      <c r="D170" s="304">
        <v>46145</v>
      </c>
      <c r="E170" s="307" t="s">
        <v>39</v>
      </c>
      <c r="F170" s="185" t="s">
        <v>13862</v>
      </c>
      <c r="G170" s="185" t="s">
        <v>13887</v>
      </c>
      <c r="H170" s="179" t="s">
        <v>5508</v>
      </c>
      <c r="I170" s="179" t="s">
        <v>5508</v>
      </c>
      <c r="J170" s="185" t="s">
        <v>12611</v>
      </c>
      <c r="K170" s="179"/>
      <c r="L170" s="294" t="s">
        <v>1184</v>
      </c>
      <c r="M170" s="294" t="s">
        <v>1184</v>
      </c>
      <c r="N170" s="179" t="s">
        <v>13732</v>
      </c>
      <c r="O170" s="179" t="s">
        <v>13733</v>
      </c>
      <c r="P170" s="289" t="str">
        <f t="shared" ca="1" si="6"/>
        <v>0 tahun, 1 bulan, 27 hari</v>
      </c>
      <c r="Q170" s="285">
        <f ca="1">DATEDIF(C170,Summary!$A$1,"d")</f>
        <v>58</v>
      </c>
      <c r="R170" s="285" t="s">
        <v>13921</v>
      </c>
      <c r="S170" s="293" t="str" cm="1">
        <f t="array" aca="1" ref="S170" ca="1">_xlfn.IFS(Q170&lt;=T170,T170,Q170&lt;=T170*2,T170*2,Q170&lt;=T170*3,T170*3,Q170&gt;T170*3,"&gt;"&amp;T170*3)</f>
        <v>Closed</v>
      </c>
      <c r="T170" s="293" t="str" cm="1">
        <f t="array" ref="T170">_xlfn.IFS(M170="Level 1",7,M170="Level 2",14,M170="Level 3","30",M170="Info","Info",M170="Closed","Closed")</f>
        <v>Closed</v>
      </c>
      <c r="U170" s="289" t="s">
        <v>15045</v>
      </c>
    </row>
    <row r="171" spans="1:21" ht="142.80000000000001" x14ac:dyDescent="0.7">
      <c r="A171" s="285">
        <v>170</v>
      </c>
      <c r="B171" s="187" t="s">
        <v>13825</v>
      </c>
      <c r="C171" s="304">
        <v>46160</v>
      </c>
      <c r="D171" s="304">
        <v>46145</v>
      </c>
      <c r="E171" s="307" t="s">
        <v>39</v>
      </c>
      <c r="F171" s="185" t="s">
        <v>13863</v>
      </c>
      <c r="G171" s="185" t="s">
        <v>13889</v>
      </c>
      <c r="H171" s="179" t="s">
        <v>5508</v>
      </c>
      <c r="I171" s="179" t="s">
        <v>5989</v>
      </c>
      <c r="J171" s="185" t="s">
        <v>12611</v>
      </c>
      <c r="K171" s="179"/>
      <c r="L171" s="297" t="s">
        <v>1184</v>
      </c>
      <c r="M171" s="297" t="s">
        <v>1184</v>
      </c>
      <c r="N171" s="179" t="s">
        <v>13888</v>
      </c>
      <c r="O171" s="179" t="s">
        <v>13733</v>
      </c>
      <c r="P171" s="289" t="str">
        <f t="shared" ca="1" si="6"/>
        <v>0 tahun, 1 bulan, 27 hari</v>
      </c>
      <c r="Q171" s="285">
        <f ca="1">DATEDIF(C171,Summary!$A$1,"d")</f>
        <v>58</v>
      </c>
      <c r="R171" s="285" t="s">
        <v>13922</v>
      </c>
      <c r="S171" s="293" t="str" cm="1">
        <f t="array" aca="1" ref="S171" ca="1">_xlfn.IFS(Q171&lt;=T171,T171,Q171&lt;=T171*2,T171*2,Q171&lt;=T171*3,T171*3,Q171&gt;T171*3,"&gt;"&amp;T171*3)</f>
        <v>Closed</v>
      </c>
      <c r="T171" s="293" t="str" cm="1">
        <f t="array" ref="T171">_xlfn.IFS(M171="Level 1",7,M171="Level 2",14,M171="Level 3","30",M171="Info","Info",M171="Closed","Closed")</f>
        <v>Closed</v>
      </c>
      <c r="U171" s="289" t="s">
        <v>14456</v>
      </c>
    </row>
    <row r="172" spans="1:21" ht="61.2" x14ac:dyDescent="0.7">
      <c r="A172" s="285">
        <v>171</v>
      </c>
      <c r="B172" s="187" t="s">
        <v>13826</v>
      </c>
      <c r="C172" s="304">
        <v>46160</v>
      </c>
      <c r="D172" s="304">
        <v>46146</v>
      </c>
      <c r="E172" s="307" t="s">
        <v>39</v>
      </c>
      <c r="F172" s="185" t="s">
        <v>13864</v>
      </c>
      <c r="G172" s="185" t="s">
        <v>13890</v>
      </c>
      <c r="H172" s="179" t="s">
        <v>5985</v>
      </c>
      <c r="I172" s="179" t="s">
        <v>5985</v>
      </c>
      <c r="J172" s="185" t="s">
        <v>12631</v>
      </c>
      <c r="K172" s="179"/>
      <c r="L172" s="297" t="s">
        <v>1184</v>
      </c>
      <c r="M172" s="297" t="s">
        <v>1184</v>
      </c>
      <c r="N172" s="179" t="s">
        <v>1072</v>
      </c>
      <c r="O172" s="179" t="s">
        <v>1191</v>
      </c>
      <c r="P172" s="289" t="str">
        <f t="shared" ca="1" si="6"/>
        <v>0 tahun, 1 bulan, 27 hari</v>
      </c>
      <c r="Q172" s="285">
        <f ca="1">DATEDIF(C172,Summary!$A$1,"d")</f>
        <v>58</v>
      </c>
      <c r="R172" s="285" t="s">
        <v>13923</v>
      </c>
      <c r="S172" s="293" t="str" cm="1">
        <f t="array" aca="1" ref="S172" ca="1">_xlfn.IFS(Q172&lt;=T172,T172,Q172&lt;=T172*2,T172*2,Q172&lt;=T172*3,T172*3,Q172&gt;T172*3,"&gt;"&amp;T172*3)</f>
        <v>Closed</v>
      </c>
      <c r="T172" s="293" t="str" cm="1">
        <f t="array" ref="T172">_xlfn.IFS(M172="Level 1",7,M172="Level 2",14,M172="Level 3","30",M172="Info","Info",M172="Closed","Closed")</f>
        <v>Closed</v>
      </c>
      <c r="U172" s="289" t="s">
        <v>13891</v>
      </c>
    </row>
    <row r="173" spans="1:21" ht="102" x14ac:dyDescent="0.7">
      <c r="A173" s="285">
        <v>172</v>
      </c>
      <c r="B173" s="187" t="s">
        <v>13827</v>
      </c>
      <c r="C173" s="304">
        <v>46160</v>
      </c>
      <c r="D173" s="304">
        <v>46142</v>
      </c>
      <c r="E173" s="307" t="s">
        <v>39</v>
      </c>
      <c r="F173" s="185" t="s">
        <v>13865</v>
      </c>
      <c r="G173" s="185" t="s">
        <v>13892</v>
      </c>
      <c r="H173" s="179" t="s">
        <v>5508</v>
      </c>
      <c r="I173" s="179" t="s">
        <v>5989</v>
      </c>
      <c r="J173" s="185" t="s">
        <v>1088</v>
      </c>
      <c r="K173" s="179"/>
      <c r="L173" s="294" t="s">
        <v>1305</v>
      </c>
      <c r="M173" s="294" t="s">
        <v>5815</v>
      </c>
      <c r="N173" s="179" t="s">
        <v>1088</v>
      </c>
      <c r="O173" s="179" t="s">
        <v>13879</v>
      </c>
      <c r="P173" s="289" t="str">
        <f t="shared" ca="1" si="6"/>
        <v>0 tahun, 1 bulan, 27 hari</v>
      </c>
      <c r="Q173" s="285">
        <f ca="1">DATEDIF(C173,Summary!$A$1,"d")</f>
        <v>58</v>
      </c>
      <c r="R173" s="285" t="s">
        <v>13924</v>
      </c>
      <c r="S173" s="293" t="str" cm="1">
        <f t="array" aca="1" ref="S173" ca="1">_xlfn.IFS(Q173&lt;=T173,T173,Q173&lt;=T173*2,T173*2,Q173&lt;=T173*3,T173*3,Q173&gt;T173*3,"&gt;"&amp;T173*3)</f>
        <v>&gt;21</v>
      </c>
      <c r="T173" s="293" cm="1">
        <f t="array" ref="T173">_xlfn.IFS(M173="Level 1",7,M173="Level 2",14,M173="Level 3","30",M173="Info","Info",M173="Closed","Closed")</f>
        <v>7</v>
      </c>
      <c r="U173" s="291"/>
    </row>
    <row r="174" spans="1:21" ht="81.599999999999994" x14ac:dyDescent="0.7">
      <c r="A174" s="285">
        <v>173</v>
      </c>
      <c r="B174" s="187" t="s">
        <v>13828</v>
      </c>
      <c r="C174" s="304">
        <v>46160</v>
      </c>
      <c r="D174" s="304">
        <v>46160</v>
      </c>
      <c r="E174" s="307" t="s">
        <v>39</v>
      </c>
      <c r="F174" s="185" t="s">
        <v>11945</v>
      </c>
      <c r="G174" s="185" t="s">
        <v>13866</v>
      </c>
      <c r="H174" s="179" t="s">
        <v>1079</v>
      </c>
      <c r="I174" s="179" t="s">
        <v>7876</v>
      </c>
      <c r="J174" s="185" t="s">
        <v>1088</v>
      </c>
      <c r="K174" s="179"/>
      <c r="L174" s="297" t="s">
        <v>1184</v>
      </c>
      <c r="M174" s="297" t="s">
        <v>1184</v>
      </c>
      <c r="N174" s="179" t="s">
        <v>1088</v>
      </c>
      <c r="O174" s="179" t="s">
        <v>1089</v>
      </c>
      <c r="P174" s="289" t="str">
        <f t="shared" ca="1" si="6"/>
        <v>0 tahun, 1 bulan, 27 hari</v>
      </c>
      <c r="Q174" s="285">
        <f ca="1">DATEDIF(C174,Summary!$A$1,"d")</f>
        <v>58</v>
      </c>
      <c r="R174" s="285" t="s">
        <v>13925</v>
      </c>
      <c r="S174" s="293" t="str" cm="1">
        <f t="array" aca="1" ref="S174" ca="1">_xlfn.IFS(Q174&lt;=T174,T174,Q174&lt;=T174*2,T174*2,Q174&lt;=T174*3,T174*3,Q174&gt;T174*3,"&gt;"&amp;T174*3)</f>
        <v>Closed</v>
      </c>
      <c r="T174" s="293" t="str" cm="1">
        <f t="array" ref="T174">_xlfn.IFS(M174="Level 1",7,M174="Level 2",14,M174="Level 3","30",M174="Info","Info",M174="Closed","Closed")</f>
        <v>Closed</v>
      </c>
      <c r="U174" s="289" t="s">
        <v>14041</v>
      </c>
    </row>
    <row r="175" spans="1:21" ht="81.599999999999994" x14ac:dyDescent="0.7">
      <c r="A175" s="285">
        <v>174</v>
      </c>
      <c r="B175" s="187" t="s">
        <v>13829</v>
      </c>
      <c r="C175" s="304">
        <v>46162</v>
      </c>
      <c r="D175" s="304">
        <v>46141</v>
      </c>
      <c r="E175" s="307" t="s">
        <v>39</v>
      </c>
      <c r="F175" s="185" t="s">
        <v>13867</v>
      </c>
      <c r="G175" s="185" t="s">
        <v>13893</v>
      </c>
      <c r="H175" s="179" t="s">
        <v>5985</v>
      </c>
      <c r="I175" s="179" t="s">
        <v>5985</v>
      </c>
      <c r="J175" s="185" t="s">
        <v>12611</v>
      </c>
      <c r="K175" s="179"/>
      <c r="L175" s="294" t="s">
        <v>1305</v>
      </c>
      <c r="M175" s="294" t="s">
        <v>5814</v>
      </c>
      <c r="N175" s="179" t="s">
        <v>1080</v>
      </c>
      <c r="O175" s="179" t="s">
        <v>9788</v>
      </c>
      <c r="P175" s="289" t="str">
        <f t="shared" ca="1" si="6"/>
        <v>0 tahun, 1 bulan, 25 hari</v>
      </c>
      <c r="Q175" s="285">
        <f ca="1">DATEDIF(C175,Summary!$A$1,"d")</f>
        <v>56</v>
      </c>
      <c r="R175" s="285" t="s">
        <v>13926</v>
      </c>
      <c r="S175" s="293" t="str" cm="1">
        <f t="array" aca="1" ref="S175" ca="1">_xlfn.IFS(Q175&lt;=T175,T175,Q175&lt;=T175*2,T175*2,Q175&lt;=T175*3,T175*3,Q175&gt;T175*3,"&gt;"&amp;T175*3)</f>
        <v>&gt;42</v>
      </c>
      <c r="T175" s="293" cm="1">
        <f t="array" ref="T175">_xlfn.IFS(M175="Level 1",7,M175="Level 2",14,M175="Level 3","30",M175="Info","Info",M175="Closed","Closed")</f>
        <v>14</v>
      </c>
      <c r="U175" s="291"/>
    </row>
    <row r="176" spans="1:21" ht="81.599999999999994" x14ac:dyDescent="0.7">
      <c r="A176" s="285">
        <v>175</v>
      </c>
      <c r="B176" s="187" t="s">
        <v>13830</v>
      </c>
      <c r="C176" s="304">
        <v>46162</v>
      </c>
      <c r="D176" s="304">
        <v>46160</v>
      </c>
      <c r="E176" s="307" t="s">
        <v>10388</v>
      </c>
      <c r="F176" s="185" t="s">
        <v>13868</v>
      </c>
      <c r="G176" s="185" t="s">
        <v>13894</v>
      </c>
      <c r="H176" s="179" t="s">
        <v>5508</v>
      </c>
      <c r="I176" s="179" t="s">
        <v>3191</v>
      </c>
      <c r="J176" s="185" t="s">
        <v>12624</v>
      </c>
      <c r="K176" s="179"/>
      <c r="L176" s="303" t="s">
        <v>1308</v>
      </c>
      <c r="M176" s="303" t="s">
        <v>1308</v>
      </c>
      <c r="N176" s="179" t="s">
        <v>11545</v>
      </c>
      <c r="O176" s="179" t="s">
        <v>11722</v>
      </c>
      <c r="P176" s="289" t="str">
        <f t="shared" ca="1" si="6"/>
        <v>0 tahun, 1 bulan, 25 hari</v>
      </c>
      <c r="Q176" s="285">
        <f ca="1">DATEDIF(C176,Summary!$A$1,"d")</f>
        <v>56</v>
      </c>
      <c r="R176" s="285" t="s">
        <v>13927</v>
      </c>
      <c r="S176" s="293" t="str" cm="1">
        <f t="array" aca="1" ref="S176" ca="1">_xlfn.IFS(Q176&lt;=T176,T176,Q176&lt;=T176*2,T176*2,Q176&lt;=T176*3,T176*3,Q176&gt;T176*3,"&gt;"&amp;T176*3)</f>
        <v>Info</v>
      </c>
      <c r="T176" s="293" t="str" cm="1">
        <f t="array" ref="T176">_xlfn.IFS(M176="Level 1",7,M176="Level 2",14,M176="Level 3","30",M176="Info","Info",M176="Closed","Closed")</f>
        <v>Info</v>
      </c>
      <c r="U176" s="291"/>
    </row>
    <row r="177" spans="1:21" ht="102" x14ac:dyDescent="0.7">
      <c r="A177" s="285">
        <v>176</v>
      </c>
      <c r="B177" s="187" t="s">
        <v>13831</v>
      </c>
      <c r="C177" s="304">
        <v>46163</v>
      </c>
      <c r="D177" s="304">
        <v>46162</v>
      </c>
      <c r="E177" s="307" t="s">
        <v>10388</v>
      </c>
      <c r="F177" s="185" t="s">
        <v>13869</v>
      </c>
      <c r="G177" s="185" t="s">
        <v>10796</v>
      </c>
      <c r="H177" s="179" t="s">
        <v>5508</v>
      </c>
      <c r="I177" s="179" t="s">
        <v>5990</v>
      </c>
      <c r="J177" s="185" t="s">
        <v>12624</v>
      </c>
      <c r="K177" s="179"/>
      <c r="L177" s="303" t="s">
        <v>1308</v>
      </c>
      <c r="M177" s="303" t="s">
        <v>1308</v>
      </c>
      <c r="N177" s="179" t="s">
        <v>11545</v>
      </c>
      <c r="O177" s="179" t="s">
        <v>13368</v>
      </c>
      <c r="P177" s="289" t="str">
        <f t="shared" ca="1" si="6"/>
        <v>0 tahun, 1 bulan, 24 hari</v>
      </c>
      <c r="Q177" s="285">
        <f ca="1">DATEDIF(C177,Summary!$A$1,"d")</f>
        <v>55</v>
      </c>
      <c r="R177" s="285" t="s">
        <v>13928</v>
      </c>
      <c r="S177" s="293" t="str" cm="1">
        <f t="array" aca="1" ref="S177" ca="1">_xlfn.IFS(Q177&lt;=T177,T177,Q177&lt;=T177*2,T177*2,Q177&lt;=T177*3,T177*3,Q177&gt;T177*3,"&gt;"&amp;T177*3)</f>
        <v>Info</v>
      </c>
      <c r="T177" s="293" t="str" cm="1">
        <f t="array" ref="T177">_xlfn.IFS(M177="Level 1",7,M177="Level 2",14,M177="Level 3","30",M177="Info","Info",M177="Closed","Closed")</f>
        <v>Info</v>
      </c>
      <c r="U177" s="291"/>
    </row>
    <row r="178" spans="1:21" ht="81.599999999999994" x14ac:dyDescent="0.7">
      <c r="A178" s="285">
        <v>177</v>
      </c>
      <c r="B178" s="187" t="s">
        <v>13832</v>
      </c>
      <c r="C178" s="304">
        <v>46163</v>
      </c>
      <c r="D178" s="304">
        <v>46162</v>
      </c>
      <c r="E178" s="307" t="s">
        <v>39</v>
      </c>
      <c r="F178" s="185" t="s">
        <v>13895</v>
      </c>
      <c r="G178" s="185" t="s">
        <v>13870</v>
      </c>
      <c r="H178" s="179" t="s">
        <v>5508</v>
      </c>
      <c r="I178" s="179" t="s">
        <v>5989</v>
      </c>
      <c r="J178" s="185" t="s">
        <v>12863</v>
      </c>
      <c r="K178" s="179"/>
      <c r="L178" s="303" t="s">
        <v>1308</v>
      </c>
      <c r="M178" s="303" t="s">
        <v>1308</v>
      </c>
      <c r="N178" s="179" t="s">
        <v>1080</v>
      </c>
      <c r="O178" s="179" t="s">
        <v>9788</v>
      </c>
      <c r="P178" s="289" t="str">
        <f t="shared" ca="1" si="6"/>
        <v>0 tahun, 1 bulan, 24 hari</v>
      </c>
      <c r="Q178" s="285">
        <f ca="1">DATEDIF(C178,Summary!$A$1,"d")</f>
        <v>55</v>
      </c>
      <c r="R178" s="285" t="s">
        <v>13929</v>
      </c>
      <c r="S178" s="293" t="str" cm="1">
        <f t="array" aca="1" ref="S178" ca="1">_xlfn.IFS(Q178&lt;=T178,T178,Q178&lt;=T178*2,T178*2,Q178&lt;=T178*3,T178*3,Q178&gt;T178*3,"&gt;"&amp;T178*3)</f>
        <v>Info</v>
      </c>
      <c r="T178" s="293" t="str" cm="1">
        <f t="array" ref="T178">_xlfn.IFS(M178="Level 1",7,M178="Level 2",14,M178="Level 3","30",M178="Info","Info",M178="Closed","Closed")</f>
        <v>Info</v>
      </c>
      <c r="U178" s="291"/>
    </row>
    <row r="179" spans="1:21" ht="61.2" x14ac:dyDescent="0.7">
      <c r="A179" s="285">
        <v>178</v>
      </c>
      <c r="B179" s="187" t="s">
        <v>13833</v>
      </c>
      <c r="C179" s="304">
        <v>46164</v>
      </c>
      <c r="D179" s="304">
        <v>46161</v>
      </c>
      <c r="E179" s="307" t="s">
        <v>10388</v>
      </c>
      <c r="F179" s="185" t="s">
        <v>13871</v>
      </c>
      <c r="G179" s="185" t="s">
        <v>14045</v>
      </c>
      <c r="H179" s="179" t="s">
        <v>5508</v>
      </c>
      <c r="I179" s="179" t="s">
        <v>3191</v>
      </c>
      <c r="J179" s="185" t="s">
        <v>12624</v>
      </c>
      <c r="K179" s="179"/>
      <c r="L179" s="294" t="s">
        <v>1305</v>
      </c>
      <c r="M179" s="294" t="s">
        <v>5814</v>
      </c>
      <c r="N179" s="179" t="s">
        <v>11545</v>
      </c>
      <c r="O179" s="179" t="s">
        <v>11722</v>
      </c>
      <c r="P179" s="289" t="str">
        <f t="shared" ca="1" si="6"/>
        <v>0 tahun, 1 bulan, 23 hari</v>
      </c>
      <c r="Q179" s="285">
        <f ca="1">DATEDIF(C179,Summary!$A$1,"d")</f>
        <v>54</v>
      </c>
      <c r="R179" s="285" t="s">
        <v>13930</v>
      </c>
      <c r="S179" s="293" t="str" cm="1">
        <f t="array" aca="1" ref="S179" ca="1">_xlfn.IFS(Q179&lt;=T179,T179,Q179&lt;=T179*2,T179*2,Q179&lt;=T179*3,T179*3,Q179&gt;T179*3,"&gt;"&amp;T179*3)</f>
        <v>&gt;42</v>
      </c>
      <c r="T179" s="293" cm="1">
        <f t="array" ref="T179">_xlfn.IFS(M179="Level 1",7,M179="Level 2",14,M179="Level 3","30",M179="Info","Info",M179="Closed","Closed")</f>
        <v>14</v>
      </c>
      <c r="U179" s="291"/>
    </row>
    <row r="180" spans="1:21" ht="142.80000000000001" x14ac:dyDescent="0.7">
      <c r="A180" s="285">
        <v>179</v>
      </c>
      <c r="B180" s="187" t="s">
        <v>13834</v>
      </c>
      <c r="C180" s="304">
        <v>46167</v>
      </c>
      <c r="D180" s="304">
        <v>46112</v>
      </c>
      <c r="E180" s="307" t="s">
        <v>39</v>
      </c>
      <c r="F180" s="185" t="s">
        <v>13872</v>
      </c>
      <c r="G180" s="185" t="s">
        <v>13896</v>
      </c>
      <c r="H180" s="179" t="s">
        <v>5508</v>
      </c>
      <c r="I180" s="179" t="s">
        <v>5989</v>
      </c>
      <c r="J180" s="185" t="s">
        <v>9844</v>
      </c>
      <c r="K180" s="179"/>
      <c r="L180" s="297" t="s">
        <v>1184</v>
      </c>
      <c r="M180" s="297" t="s">
        <v>1184</v>
      </c>
      <c r="N180" s="179" t="s">
        <v>10720</v>
      </c>
      <c r="O180" s="179" t="s">
        <v>1071</v>
      </c>
      <c r="P180" s="289" t="str">
        <f t="shared" ca="1" si="6"/>
        <v>0 tahun, 1 bulan, 20 hari</v>
      </c>
      <c r="Q180" s="285">
        <f ca="1">DATEDIF(C180,Summary!$A$1,"d")</f>
        <v>51</v>
      </c>
      <c r="R180" s="285" t="s">
        <v>13931</v>
      </c>
      <c r="S180" s="293" t="str" cm="1">
        <f t="array" aca="1" ref="S180" ca="1">_xlfn.IFS(Q180&lt;=T180,T180,Q180&lt;=T180*2,T180*2,Q180&lt;=T180*3,T180*3,Q180&gt;T180*3,"&gt;"&amp;T180*3)</f>
        <v>Closed</v>
      </c>
      <c r="T180" s="293" t="str" cm="1">
        <f t="array" ref="T180">_xlfn.IFS(M180="Level 1",7,M180="Level 2",14,M180="Level 3","30",M180="Info","Info",M180="Closed","Closed")</f>
        <v>Closed</v>
      </c>
      <c r="U180" s="289" t="s">
        <v>13897</v>
      </c>
    </row>
    <row r="181" spans="1:21" ht="61.2" x14ac:dyDescent="0.7">
      <c r="A181" s="285">
        <v>180</v>
      </c>
      <c r="B181" s="187" t="s">
        <v>14047</v>
      </c>
      <c r="C181" s="304">
        <v>46170</v>
      </c>
      <c r="D181" s="304">
        <v>46170</v>
      </c>
      <c r="E181" s="307" t="s">
        <v>10388</v>
      </c>
      <c r="F181" s="185" t="s">
        <v>14066</v>
      </c>
      <c r="G181" s="185" t="s">
        <v>10796</v>
      </c>
      <c r="H181" s="179" t="s">
        <v>5508</v>
      </c>
      <c r="I181" s="179" t="s">
        <v>5990</v>
      </c>
      <c r="J181" s="185" t="s">
        <v>12624</v>
      </c>
      <c r="L181" s="303" t="s">
        <v>1308</v>
      </c>
      <c r="M181" s="303" t="s">
        <v>1308</v>
      </c>
      <c r="N181" s="306" t="s">
        <v>11545</v>
      </c>
      <c r="O181" s="306" t="s">
        <v>13368</v>
      </c>
      <c r="P181" s="289" t="str">
        <f t="shared" ref="P181:P199" ca="1" si="7">DATEDIF(C181,$W$1,"Y")&amp;" tahun, "&amp;DATEDIF(C181,$W$1,"YM")&amp;" bulan, "&amp;DATEDIF(C181,$W$1,"MD")&amp;" hari"</f>
        <v>0 tahun, 1 bulan, 17 hari</v>
      </c>
      <c r="Q181" s="285">
        <f ca="1">DATEDIF(C181,Summary!$A$1,"d")</f>
        <v>48</v>
      </c>
      <c r="R181" s="285" t="s">
        <v>14101</v>
      </c>
      <c r="S181" s="293" t="str" cm="1">
        <f t="array" aca="1" ref="S181" ca="1">_xlfn.IFS(Q181&lt;=T181,T181,Q181&lt;=T181*2,T181*2,Q181&lt;=T181*3,T181*3,Q181&gt;T181*3,"&gt;"&amp;T181*3)</f>
        <v>Info</v>
      </c>
      <c r="T181" s="293" t="str" cm="1">
        <f t="array" ref="T181">_xlfn.IFS(M181="Level 1",7,M181="Level 2",14,M181="Level 3","30",M181="Info","Info",M181="Closed","Closed")</f>
        <v>Info</v>
      </c>
      <c r="U181" s="291"/>
    </row>
    <row r="182" spans="1:21" ht="122.4" x14ac:dyDescent="0.7">
      <c r="A182" s="285">
        <v>181</v>
      </c>
      <c r="B182" s="187" t="s">
        <v>14048</v>
      </c>
      <c r="C182" s="304">
        <v>46171</v>
      </c>
      <c r="D182" s="304">
        <v>46162</v>
      </c>
      <c r="E182" s="307" t="s">
        <v>39</v>
      </c>
      <c r="F182" s="185" t="s">
        <v>14067</v>
      </c>
      <c r="G182" s="185" t="s">
        <v>14095</v>
      </c>
      <c r="H182" s="179" t="s">
        <v>5508</v>
      </c>
      <c r="I182" s="179" t="s">
        <v>5989</v>
      </c>
      <c r="J182" s="185" t="s">
        <v>3188</v>
      </c>
      <c r="L182" s="294" t="s">
        <v>1305</v>
      </c>
      <c r="M182" s="294" t="s">
        <v>5814</v>
      </c>
      <c r="N182" s="306" t="s">
        <v>1170</v>
      </c>
      <c r="O182" s="306" t="s">
        <v>13462</v>
      </c>
      <c r="P182" s="289" t="str">
        <f t="shared" ca="1" si="7"/>
        <v>0 tahun, 1 bulan, 16 hari</v>
      </c>
      <c r="Q182" s="285">
        <f ca="1">DATEDIF(C182,Summary!$A$1,"d")</f>
        <v>47</v>
      </c>
      <c r="R182" s="285" t="s">
        <v>14102</v>
      </c>
      <c r="S182" s="293" t="str" cm="1">
        <f t="array" aca="1" ref="S182" ca="1">_xlfn.IFS(Q182&lt;=T182,T182,Q182&lt;=T182*2,T182*2,Q182&lt;=T182*3,T182*3,Q182&gt;T182*3,"&gt;"&amp;T182*3)</f>
        <v>&gt;42</v>
      </c>
      <c r="T182" s="293" cm="1">
        <f t="array" ref="T182">_xlfn.IFS(M182="Level 1",7,M182="Level 2",14,M182="Level 3","30",M182="Info","Info",M182="Closed","Closed")</f>
        <v>14</v>
      </c>
      <c r="U182" s="291"/>
    </row>
    <row r="183" spans="1:21" ht="81.599999999999994" x14ac:dyDescent="0.7">
      <c r="A183" s="285">
        <v>182</v>
      </c>
      <c r="B183" s="187" t="s">
        <v>14049</v>
      </c>
      <c r="C183" s="304">
        <v>46172</v>
      </c>
      <c r="D183" s="304">
        <v>46171</v>
      </c>
      <c r="E183" s="307" t="s">
        <v>10388</v>
      </c>
      <c r="F183" s="185" t="s">
        <v>14068</v>
      </c>
      <c r="G183" s="185" t="s">
        <v>14069</v>
      </c>
      <c r="H183" s="179" t="s">
        <v>5508</v>
      </c>
      <c r="I183" s="179" t="s">
        <v>5508</v>
      </c>
      <c r="J183" s="185" t="s">
        <v>12613</v>
      </c>
      <c r="L183" s="303" t="s">
        <v>1308</v>
      </c>
      <c r="M183" s="303" t="s">
        <v>1308</v>
      </c>
      <c r="N183" s="306" t="s">
        <v>1080</v>
      </c>
      <c r="O183" s="306" t="s">
        <v>9788</v>
      </c>
      <c r="P183" s="289" t="str">
        <f t="shared" ca="1" si="7"/>
        <v>0 tahun, 1 bulan, 15 hari</v>
      </c>
      <c r="Q183" s="285">
        <f ca="1">DATEDIF(C183,Summary!$A$1,"d")</f>
        <v>46</v>
      </c>
      <c r="R183" s="285" t="s">
        <v>14103</v>
      </c>
      <c r="S183" s="293" t="str" cm="1">
        <f t="array" aca="1" ref="S183" ca="1">_xlfn.IFS(Q183&lt;=T183,T183,Q183&lt;=T183*2,T183*2,Q183&lt;=T183*3,T183*3,Q183&gt;T183*3,"&gt;"&amp;T183*3)</f>
        <v>Info</v>
      </c>
      <c r="T183" s="293" t="str" cm="1">
        <f t="array" ref="T183">_xlfn.IFS(M183="Level 1",7,M183="Level 2",14,M183="Level 3","30",M183="Info","Info",M183="Closed","Closed")</f>
        <v>Info</v>
      </c>
      <c r="U183" s="291"/>
    </row>
    <row r="184" spans="1:21" ht="81.599999999999994" x14ac:dyDescent="0.7">
      <c r="A184" s="285">
        <v>183</v>
      </c>
      <c r="B184" s="187" t="s">
        <v>14050</v>
      </c>
      <c r="C184" s="304">
        <v>46174</v>
      </c>
      <c r="D184" s="304">
        <v>46171</v>
      </c>
      <c r="E184" s="307" t="s">
        <v>10388</v>
      </c>
      <c r="F184" s="185" t="s">
        <v>14070</v>
      </c>
      <c r="G184" s="185" t="s">
        <v>10796</v>
      </c>
      <c r="H184" s="179" t="s">
        <v>5508</v>
      </c>
      <c r="I184" s="179" t="s">
        <v>7640</v>
      </c>
      <c r="J184" s="185" t="s">
        <v>12624</v>
      </c>
      <c r="L184" s="303" t="s">
        <v>1308</v>
      </c>
      <c r="M184" s="303" t="s">
        <v>1308</v>
      </c>
      <c r="N184" s="306" t="s">
        <v>1175</v>
      </c>
      <c r="O184" s="306" t="s">
        <v>7484</v>
      </c>
      <c r="P184" s="289" t="str">
        <f t="shared" ca="1" si="7"/>
        <v>0 tahun, 1 bulan, 14 hari</v>
      </c>
      <c r="Q184" s="285">
        <f ca="1">DATEDIF(C184,Summary!$A$1,"d")</f>
        <v>44</v>
      </c>
      <c r="R184" s="285" t="s">
        <v>14104</v>
      </c>
      <c r="S184" s="293" t="str" cm="1">
        <f t="array" aca="1" ref="S184" ca="1">_xlfn.IFS(Q184&lt;=T184,T184,Q184&lt;=T184*2,T184*2,Q184&lt;=T184*3,T184*3,Q184&gt;T184*3,"&gt;"&amp;T184*3)</f>
        <v>Info</v>
      </c>
      <c r="T184" s="293" t="str" cm="1">
        <f t="array" ref="T184">_xlfn.IFS(M184="Level 1",7,M184="Level 2",14,M184="Level 3","30",M184="Info","Info",M184="Closed","Closed")</f>
        <v>Info</v>
      </c>
      <c r="U184" s="291"/>
    </row>
    <row r="185" spans="1:21" ht="122.4" x14ac:dyDescent="0.7">
      <c r="A185" s="285">
        <v>184</v>
      </c>
      <c r="B185" s="187" t="s">
        <v>14051</v>
      </c>
      <c r="C185" s="304">
        <v>46175</v>
      </c>
      <c r="D185" s="304">
        <v>46153</v>
      </c>
      <c r="E185" s="307" t="s">
        <v>39</v>
      </c>
      <c r="F185" s="185" t="s">
        <v>14071</v>
      </c>
      <c r="G185" s="185" t="s">
        <v>14096</v>
      </c>
      <c r="H185" s="179" t="s">
        <v>5508</v>
      </c>
      <c r="I185" s="179" t="s">
        <v>5989</v>
      </c>
      <c r="J185" s="185" t="s">
        <v>12623</v>
      </c>
      <c r="L185" s="294" t="s">
        <v>1305</v>
      </c>
      <c r="M185" s="294" t="s">
        <v>5814</v>
      </c>
      <c r="N185" s="306" t="s">
        <v>1175</v>
      </c>
      <c r="O185" s="306" t="s">
        <v>7484</v>
      </c>
      <c r="P185" s="289" t="str">
        <f t="shared" ca="1" si="7"/>
        <v>0 tahun, 1 bulan, 13 hari</v>
      </c>
      <c r="Q185" s="285">
        <f ca="1">DATEDIF(C185,Summary!$A$1,"d")</f>
        <v>43</v>
      </c>
      <c r="R185" s="285" t="s">
        <v>14105</v>
      </c>
      <c r="S185" s="293" t="str" cm="1">
        <f t="array" aca="1" ref="S185" ca="1">_xlfn.IFS(Q185&lt;=T185,T185,Q185&lt;=T185*2,T185*2,Q185&lt;=T185*3,T185*3,Q185&gt;T185*3,"&gt;"&amp;T185*3)</f>
        <v>&gt;42</v>
      </c>
      <c r="T185" s="293" cm="1">
        <f t="array" ref="T185">_xlfn.IFS(M185="Level 1",7,M185="Level 2",14,M185="Level 3","30",M185="Info","Info",M185="Closed","Closed")</f>
        <v>14</v>
      </c>
      <c r="U185" s="291"/>
    </row>
    <row r="186" spans="1:21" ht="122.4" x14ac:dyDescent="0.7">
      <c r="A186" s="285">
        <v>185</v>
      </c>
      <c r="B186" s="187" t="s">
        <v>14052</v>
      </c>
      <c r="C186" s="304">
        <v>46175</v>
      </c>
      <c r="D186" s="304">
        <v>46153</v>
      </c>
      <c r="E186" s="307" t="s">
        <v>39</v>
      </c>
      <c r="F186" s="185" t="s">
        <v>14072</v>
      </c>
      <c r="G186" s="185" t="s">
        <v>14073</v>
      </c>
      <c r="H186" s="179" t="s">
        <v>5508</v>
      </c>
      <c r="I186" s="179" t="s">
        <v>5989</v>
      </c>
      <c r="J186" s="185" t="s">
        <v>12623</v>
      </c>
      <c r="L186" s="294" t="s">
        <v>1305</v>
      </c>
      <c r="M186" s="294" t="s">
        <v>5814</v>
      </c>
      <c r="N186" s="306" t="s">
        <v>1175</v>
      </c>
      <c r="O186" s="306" t="s">
        <v>7484</v>
      </c>
      <c r="P186" s="289" t="str">
        <f t="shared" ca="1" si="7"/>
        <v>0 tahun, 1 bulan, 13 hari</v>
      </c>
      <c r="Q186" s="285">
        <f ca="1">DATEDIF(C186,Summary!$A$1,"d")</f>
        <v>43</v>
      </c>
      <c r="R186" s="285" t="s">
        <v>14106</v>
      </c>
      <c r="S186" s="293" t="str" cm="1">
        <f t="array" aca="1" ref="S186" ca="1">_xlfn.IFS(Q186&lt;=T186,T186,Q186&lt;=T186*2,T186*2,Q186&lt;=T186*3,T186*3,Q186&gt;T186*3,"&gt;"&amp;T186*3)</f>
        <v>&gt;42</v>
      </c>
      <c r="T186" s="293" cm="1">
        <f t="array" ref="T186">_xlfn.IFS(M186="Level 1",7,M186="Level 2",14,M186="Level 3","30",M186="Info","Info",M186="Closed","Closed")</f>
        <v>14</v>
      </c>
      <c r="U186" s="291"/>
    </row>
    <row r="187" spans="1:21" ht="102" x14ac:dyDescent="0.7">
      <c r="A187" s="285">
        <v>186</v>
      </c>
      <c r="B187" s="187" t="s">
        <v>14053</v>
      </c>
      <c r="C187" s="304">
        <v>46175</v>
      </c>
      <c r="D187" s="304">
        <v>46167</v>
      </c>
      <c r="E187" s="307" t="s">
        <v>10388</v>
      </c>
      <c r="F187" s="185" t="s">
        <v>14099</v>
      </c>
      <c r="G187" s="185" t="s">
        <v>14097</v>
      </c>
      <c r="H187" s="179" t="s">
        <v>5508</v>
      </c>
      <c r="I187" s="179" t="s">
        <v>8242</v>
      </c>
      <c r="J187" s="185" t="s">
        <v>12622</v>
      </c>
      <c r="L187" s="303" t="s">
        <v>1308</v>
      </c>
      <c r="M187" s="303" t="s">
        <v>1308</v>
      </c>
      <c r="N187" s="306" t="s">
        <v>10661</v>
      </c>
      <c r="O187" s="306" t="s">
        <v>10891</v>
      </c>
      <c r="P187" s="289" t="str">
        <f t="shared" ca="1" si="7"/>
        <v>0 tahun, 1 bulan, 13 hari</v>
      </c>
      <c r="Q187" s="285">
        <f ca="1">DATEDIF(C187,Summary!$A$1,"d")</f>
        <v>43</v>
      </c>
      <c r="R187" s="285" t="s">
        <v>14107</v>
      </c>
      <c r="S187" s="293" t="str" cm="1">
        <f t="array" aca="1" ref="S187" ca="1">_xlfn.IFS(Q187&lt;=T187,T187,Q187&lt;=T187*2,T187*2,Q187&lt;=T187*3,T187*3,Q187&gt;T187*3,"&gt;"&amp;T187*3)</f>
        <v>Info</v>
      </c>
      <c r="T187" s="293" t="str" cm="1">
        <f t="array" ref="T187">_xlfn.IFS(M187="Level 1",7,M187="Level 2",14,M187="Level 3","30",M187="Info","Info",M187="Closed","Closed")</f>
        <v>Info</v>
      </c>
      <c r="U187" s="291"/>
    </row>
    <row r="188" spans="1:21" ht="81.599999999999994" x14ac:dyDescent="0.7">
      <c r="A188" s="285">
        <v>187</v>
      </c>
      <c r="B188" s="187" t="s">
        <v>14054</v>
      </c>
      <c r="C188" s="304">
        <v>46175</v>
      </c>
      <c r="D188" s="304">
        <v>46163</v>
      </c>
      <c r="E188" s="307" t="s">
        <v>39</v>
      </c>
      <c r="F188" s="185" t="s">
        <v>14098</v>
      </c>
      <c r="G188" s="185" t="s">
        <v>14074</v>
      </c>
      <c r="H188" s="179" t="s">
        <v>5508</v>
      </c>
      <c r="I188" s="179" t="s">
        <v>5989</v>
      </c>
      <c r="J188" s="185" t="s">
        <v>12624</v>
      </c>
      <c r="L188" s="294" t="s">
        <v>1305</v>
      </c>
      <c r="M188" s="294" t="s">
        <v>5815</v>
      </c>
      <c r="N188" s="306" t="s">
        <v>11545</v>
      </c>
      <c r="O188" s="306" t="s">
        <v>10488</v>
      </c>
      <c r="P188" s="289" t="str">
        <f t="shared" ca="1" si="7"/>
        <v>0 tahun, 1 bulan, 13 hari</v>
      </c>
      <c r="Q188" s="285">
        <f ca="1">DATEDIF(C188,Summary!$A$1,"d")</f>
        <v>43</v>
      </c>
      <c r="R188" s="285" t="s">
        <v>14108</v>
      </c>
      <c r="S188" s="293" t="str" cm="1">
        <f t="array" aca="1" ref="S188" ca="1">_xlfn.IFS(Q188&lt;=T188,T188,Q188&lt;=T188*2,T188*2,Q188&lt;=T188*3,T188*3,Q188&gt;T188*3,"&gt;"&amp;T188*3)</f>
        <v>&gt;21</v>
      </c>
      <c r="T188" s="293" cm="1">
        <f t="array" ref="T188">_xlfn.IFS(M188="Level 1",7,M188="Level 2",14,M188="Level 3","30",M188="Info","Info",M188="Closed","Closed")</f>
        <v>7</v>
      </c>
      <c r="U188" s="291"/>
    </row>
    <row r="189" spans="1:21" ht="142.80000000000001" x14ac:dyDescent="0.7">
      <c r="A189" s="285">
        <v>188</v>
      </c>
      <c r="B189" s="187" t="s">
        <v>14055</v>
      </c>
      <c r="C189" s="304">
        <v>46175</v>
      </c>
      <c r="D189" s="304">
        <v>46163</v>
      </c>
      <c r="E189" s="307" t="s">
        <v>39</v>
      </c>
      <c r="F189" s="185" t="s">
        <v>14075</v>
      </c>
      <c r="G189" s="185" t="s">
        <v>14076</v>
      </c>
      <c r="H189" s="179" t="s">
        <v>5508</v>
      </c>
      <c r="I189" s="179" t="s">
        <v>5989</v>
      </c>
      <c r="J189" s="185" t="s">
        <v>12624</v>
      </c>
      <c r="L189" s="303" t="s">
        <v>1308</v>
      </c>
      <c r="M189" s="303" t="s">
        <v>1308</v>
      </c>
      <c r="N189" s="306" t="s">
        <v>1080</v>
      </c>
      <c r="O189" s="306" t="s">
        <v>9788</v>
      </c>
      <c r="P189" s="289" t="str">
        <f t="shared" ca="1" si="7"/>
        <v>0 tahun, 1 bulan, 13 hari</v>
      </c>
      <c r="Q189" s="285">
        <f ca="1">DATEDIF(C189,Summary!$A$1,"d")</f>
        <v>43</v>
      </c>
      <c r="R189" s="285" t="s">
        <v>14109</v>
      </c>
      <c r="S189" s="293" t="str" cm="1">
        <f t="array" aca="1" ref="S189" ca="1">_xlfn.IFS(Q189&lt;=T189,T189,Q189&lt;=T189*2,T189*2,Q189&lt;=T189*3,T189*3,Q189&gt;T189*3,"&gt;"&amp;T189*3)</f>
        <v>Info</v>
      </c>
      <c r="T189" s="293" t="str" cm="1">
        <f t="array" ref="T189">_xlfn.IFS(M189="Level 1",7,M189="Level 2",14,M189="Level 3","30",M189="Info","Info",M189="Closed","Closed")</f>
        <v>Info</v>
      </c>
      <c r="U189" s="291"/>
    </row>
    <row r="190" spans="1:21" ht="81.599999999999994" x14ac:dyDescent="0.7">
      <c r="A190" s="285">
        <v>189</v>
      </c>
      <c r="B190" s="187" t="s">
        <v>14056</v>
      </c>
      <c r="C190" s="304">
        <v>46175</v>
      </c>
      <c r="D190" s="304">
        <v>46161</v>
      </c>
      <c r="E190" s="307" t="s">
        <v>39</v>
      </c>
      <c r="F190" s="185" t="s">
        <v>14077</v>
      </c>
      <c r="G190" s="185" t="s">
        <v>14078</v>
      </c>
      <c r="H190" s="179" t="s">
        <v>1079</v>
      </c>
      <c r="I190" s="179" t="s">
        <v>3199</v>
      </c>
      <c r="J190" s="185" t="s">
        <v>1088</v>
      </c>
      <c r="L190" s="297" t="s">
        <v>1184</v>
      </c>
      <c r="M190" s="297" t="s">
        <v>1184</v>
      </c>
      <c r="N190" s="306" t="s">
        <v>1088</v>
      </c>
      <c r="O190" s="306" t="s">
        <v>13879</v>
      </c>
      <c r="P190" s="289" t="str">
        <f t="shared" ca="1" si="7"/>
        <v>0 tahun, 1 bulan, 13 hari</v>
      </c>
      <c r="Q190" s="285">
        <f ca="1">DATEDIF(C190,Summary!$A$1,"d")</f>
        <v>43</v>
      </c>
      <c r="R190" s="285" t="s">
        <v>14110</v>
      </c>
      <c r="S190" s="293" t="str" cm="1">
        <f t="array" aca="1" ref="S190" ca="1">_xlfn.IFS(Q190&lt;=T190,T190,Q190&lt;=T190*2,T190*2,Q190&lt;=T190*3,T190*3,Q190&gt;T190*3,"&gt;"&amp;T190*3)</f>
        <v>Closed</v>
      </c>
      <c r="T190" s="293" t="str" cm="1">
        <f t="array" ref="T190">_xlfn.IFS(M190="Level 1",7,M190="Level 2",14,M190="Level 3","30",M190="Info","Info",M190="Closed","Closed")</f>
        <v>Closed</v>
      </c>
      <c r="U190" s="289" t="s">
        <v>15040</v>
      </c>
    </row>
    <row r="191" spans="1:21" ht="122.4" x14ac:dyDescent="0.7">
      <c r="A191" s="285">
        <v>190</v>
      </c>
      <c r="B191" s="187" t="s">
        <v>14057</v>
      </c>
      <c r="C191" s="304">
        <v>46175</v>
      </c>
      <c r="D191" s="304">
        <v>46161</v>
      </c>
      <c r="E191" s="307" t="s">
        <v>39</v>
      </c>
      <c r="F191" s="185" t="s">
        <v>14079</v>
      </c>
      <c r="G191" s="185" t="s">
        <v>14080</v>
      </c>
      <c r="H191" s="179" t="s">
        <v>5508</v>
      </c>
      <c r="I191" s="179" t="s">
        <v>5989</v>
      </c>
      <c r="J191" s="185" t="s">
        <v>12623</v>
      </c>
      <c r="L191" s="294" t="s">
        <v>1305</v>
      </c>
      <c r="M191" s="294" t="s">
        <v>5814</v>
      </c>
      <c r="N191" s="306" t="s">
        <v>1175</v>
      </c>
      <c r="O191" s="306" t="s">
        <v>7484</v>
      </c>
      <c r="P191" s="289" t="str">
        <f t="shared" ca="1" si="7"/>
        <v>0 tahun, 1 bulan, 13 hari</v>
      </c>
      <c r="Q191" s="285">
        <f ca="1">DATEDIF(C191,Summary!$A$1,"d")</f>
        <v>43</v>
      </c>
      <c r="R191" s="285" t="s">
        <v>14111</v>
      </c>
      <c r="S191" s="293" t="str" cm="1">
        <f t="array" aca="1" ref="S191" ca="1">_xlfn.IFS(Q191&lt;=T191,T191,Q191&lt;=T191*2,T191*2,Q191&lt;=T191*3,T191*3,Q191&gt;T191*3,"&gt;"&amp;T191*3)</f>
        <v>&gt;42</v>
      </c>
      <c r="T191" s="293" cm="1">
        <f t="array" ref="T191">_xlfn.IFS(M191="Level 1",7,M191="Level 2",14,M191="Level 3","30",M191="Info","Info",M191="Closed","Closed")</f>
        <v>14</v>
      </c>
      <c r="U191" s="291"/>
    </row>
    <row r="192" spans="1:21" ht="102" x14ac:dyDescent="0.7">
      <c r="A192" s="285">
        <v>191</v>
      </c>
      <c r="B192" s="187" t="s">
        <v>14058</v>
      </c>
      <c r="C192" s="304">
        <v>46175</v>
      </c>
      <c r="D192" s="304">
        <v>46162</v>
      </c>
      <c r="E192" s="307" t="s">
        <v>39</v>
      </c>
      <c r="F192" s="185" t="s">
        <v>14100</v>
      </c>
      <c r="G192" s="185" t="s">
        <v>14081</v>
      </c>
      <c r="H192" s="179" t="s">
        <v>5508</v>
      </c>
      <c r="I192" s="179" t="s">
        <v>5989</v>
      </c>
      <c r="J192" s="185" t="s">
        <v>12624</v>
      </c>
      <c r="L192" s="303" t="s">
        <v>1308</v>
      </c>
      <c r="M192" s="303" t="s">
        <v>1308</v>
      </c>
      <c r="N192" s="306" t="s">
        <v>11545</v>
      </c>
      <c r="O192" s="306" t="s">
        <v>10488</v>
      </c>
      <c r="P192" s="289" t="str">
        <f t="shared" ca="1" si="7"/>
        <v>0 tahun, 1 bulan, 13 hari</v>
      </c>
      <c r="Q192" s="285">
        <f ca="1">DATEDIF(C192,Summary!$A$1,"d")</f>
        <v>43</v>
      </c>
      <c r="R192" s="285" t="s">
        <v>14112</v>
      </c>
      <c r="S192" s="293" t="str" cm="1">
        <f t="array" aca="1" ref="S192" ca="1">_xlfn.IFS(Q192&lt;=T192,T192,Q192&lt;=T192*2,T192*2,Q192&lt;=T192*3,T192*3,Q192&gt;T192*3,"&gt;"&amp;T192*3)</f>
        <v>Info</v>
      </c>
      <c r="T192" s="293" t="str" cm="1">
        <f t="array" ref="T192">_xlfn.IFS(M192="Level 1",7,M192="Level 2",14,M192="Level 3","30",M192="Info","Info",M192="Closed","Closed")</f>
        <v>Info</v>
      </c>
      <c r="U192" s="291"/>
    </row>
    <row r="193" spans="1:21" ht="81.599999999999994" x14ac:dyDescent="0.7">
      <c r="A193" s="285">
        <v>192</v>
      </c>
      <c r="B193" s="187" t="s">
        <v>14059</v>
      </c>
      <c r="C193" s="304">
        <v>46175</v>
      </c>
      <c r="D193" s="304">
        <v>46149</v>
      </c>
      <c r="E193" s="307" t="s">
        <v>39</v>
      </c>
      <c r="F193" s="185" t="s">
        <v>14082</v>
      </c>
      <c r="G193" s="185" t="s">
        <v>14083</v>
      </c>
      <c r="H193" s="179" t="s">
        <v>1079</v>
      </c>
      <c r="I193" s="179" t="s">
        <v>7397</v>
      </c>
      <c r="J193" s="185" t="s">
        <v>12618</v>
      </c>
      <c r="L193" s="297" t="s">
        <v>1184</v>
      </c>
      <c r="M193" s="297" t="s">
        <v>1184</v>
      </c>
      <c r="N193" s="306" t="s">
        <v>1079</v>
      </c>
      <c r="O193" s="306" t="s">
        <v>5498</v>
      </c>
      <c r="P193" s="289" t="str">
        <f t="shared" ca="1" si="7"/>
        <v>0 tahun, 1 bulan, 13 hari</v>
      </c>
      <c r="Q193" s="285">
        <f ca="1">DATEDIF(C193,Summary!$A$1,"d")</f>
        <v>43</v>
      </c>
      <c r="R193" s="285" t="s">
        <v>14113</v>
      </c>
      <c r="S193" s="293" t="str" cm="1">
        <f t="array" aca="1" ref="S193" ca="1">_xlfn.IFS(Q193&lt;=T193,T193,Q193&lt;=T193*2,T193*2,Q193&lt;=T193*3,T193*3,Q193&gt;T193*3,"&gt;"&amp;T193*3)</f>
        <v>Closed</v>
      </c>
      <c r="T193" s="293" t="str" cm="1">
        <f t="array" ref="T193">_xlfn.IFS(M193="Level 1",7,M193="Level 2",14,M193="Level 3","30",M193="Info","Info",M193="Closed","Closed")</f>
        <v>Closed</v>
      </c>
      <c r="U193" s="289" t="s">
        <v>15041</v>
      </c>
    </row>
    <row r="194" spans="1:21" ht="81.599999999999994" x14ac:dyDescent="0.7">
      <c r="A194" s="285">
        <v>193</v>
      </c>
      <c r="B194" s="187" t="s">
        <v>14060</v>
      </c>
      <c r="C194" s="304">
        <v>46175</v>
      </c>
      <c r="D194" s="304">
        <v>46168</v>
      </c>
      <c r="E194" s="307" t="s">
        <v>39</v>
      </c>
      <c r="F194" s="185" t="s">
        <v>14084</v>
      </c>
      <c r="G194" s="185" t="s">
        <v>14085</v>
      </c>
      <c r="H194" s="179" t="s">
        <v>5508</v>
      </c>
      <c r="I194" s="179" t="s">
        <v>5508</v>
      </c>
      <c r="J194" s="185" t="s">
        <v>12611</v>
      </c>
      <c r="L194" s="297" t="s">
        <v>1184</v>
      </c>
      <c r="M194" s="297" t="s">
        <v>1184</v>
      </c>
      <c r="N194" s="306" t="s">
        <v>1080</v>
      </c>
      <c r="O194" s="306" t="s">
        <v>9788</v>
      </c>
      <c r="P194" s="289" t="str">
        <f t="shared" ca="1" si="7"/>
        <v>0 tahun, 1 bulan, 13 hari</v>
      </c>
      <c r="Q194" s="285">
        <f ca="1">DATEDIF(C194,Summary!$A$1,"d")</f>
        <v>43</v>
      </c>
      <c r="R194" s="285" t="s">
        <v>14114</v>
      </c>
      <c r="S194" s="293" t="str" cm="1">
        <f t="array" aca="1" ref="S194" ca="1">_xlfn.IFS(Q194&lt;=T194,T194,Q194&lt;=T194*2,T194*2,Q194&lt;=T194*3,T194*3,Q194&gt;T194*3,"&gt;"&amp;T194*3)</f>
        <v>Closed</v>
      </c>
      <c r="T194" s="293" t="str" cm="1">
        <f t="array" ref="T194">_xlfn.IFS(M194="Level 1",7,M194="Level 2",14,M194="Level 3","30",M194="Info","Info",M194="Closed","Closed")</f>
        <v>Closed</v>
      </c>
      <c r="U194" s="289" t="s">
        <v>15027</v>
      </c>
    </row>
    <row r="195" spans="1:21" ht="163.19999999999999" x14ac:dyDescent="0.7">
      <c r="A195" s="285">
        <v>194</v>
      </c>
      <c r="B195" s="187" t="s">
        <v>14061</v>
      </c>
      <c r="C195" s="304">
        <v>46175</v>
      </c>
      <c r="D195" s="304">
        <v>46168</v>
      </c>
      <c r="E195" s="307" t="s">
        <v>39</v>
      </c>
      <c r="F195" s="185" t="s">
        <v>14086</v>
      </c>
      <c r="G195" s="185" t="s">
        <v>14087</v>
      </c>
      <c r="H195" s="179" t="s">
        <v>5508</v>
      </c>
      <c r="I195" s="179" t="s">
        <v>8242</v>
      </c>
      <c r="J195" s="185" t="s">
        <v>12611</v>
      </c>
      <c r="L195" s="294" t="s">
        <v>1305</v>
      </c>
      <c r="M195" s="294" t="s">
        <v>5814</v>
      </c>
      <c r="N195" s="306" t="s">
        <v>1080</v>
      </c>
      <c r="O195" s="306" t="s">
        <v>9788</v>
      </c>
      <c r="P195" s="289" t="str">
        <f t="shared" ca="1" si="7"/>
        <v>0 tahun, 1 bulan, 13 hari</v>
      </c>
      <c r="Q195" s="285">
        <f ca="1">DATEDIF(C195,Summary!$A$1,"d")</f>
        <v>43</v>
      </c>
      <c r="R195" s="285" t="s">
        <v>14115</v>
      </c>
      <c r="S195" s="293" t="str" cm="1">
        <f t="array" aca="1" ref="S195" ca="1">_xlfn.IFS(Q195&lt;=T195,T195,Q195&lt;=T195*2,T195*2,Q195&lt;=T195*3,T195*3,Q195&gt;T195*3,"&gt;"&amp;T195*3)</f>
        <v>&gt;42</v>
      </c>
      <c r="T195" s="293" cm="1">
        <f t="array" ref="T195">_xlfn.IFS(M195="Level 1",7,M195="Level 2",14,M195="Level 3","30",M195="Info","Info",M195="Closed","Closed")</f>
        <v>14</v>
      </c>
      <c r="U195" s="291"/>
    </row>
    <row r="196" spans="1:21" ht="102" x14ac:dyDescent="0.7">
      <c r="A196" s="285">
        <v>195</v>
      </c>
      <c r="B196" s="187" t="s">
        <v>14062</v>
      </c>
      <c r="C196" s="304">
        <v>46176</v>
      </c>
      <c r="D196" s="304">
        <v>46162</v>
      </c>
      <c r="E196" s="307" t="s">
        <v>39</v>
      </c>
      <c r="F196" s="185" t="s">
        <v>14088</v>
      </c>
      <c r="G196" s="185" t="s">
        <v>14089</v>
      </c>
      <c r="H196" s="179" t="s">
        <v>5508</v>
      </c>
      <c r="I196" s="179" t="s">
        <v>5989</v>
      </c>
      <c r="J196" s="185" t="s">
        <v>12611</v>
      </c>
      <c r="L196" s="297" t="s">
        <v>1184</v>
      </c>
      <c r="M196" s="297" t="s">
        <v>1184</v>
      </c>
      <c r="N196" s="306" t="s">
        <v>1080</v>
      </c>
      <c r="O196" s="306" t="s">
        <v>9788</v>
      </c>
      <c r="P196" s="289" t="str">
        <f t="shared" ca="1" si="7"/>
        <v>0 tahun, 1 bulan, 12 hari</v>
      </c>
      <c r="Q196" s="285">
        <f ca="1">DATEDIF(C196,Summary!$A$1,"d")</f>
        <v>42</v>
      </c>
      <c r="R196" s="285" t="s">
        <v>14116</v>
      </c>
      <c r="S196" s="293" t="str" cm="1">
        <f t="array" aca="1" ref="S196" ca="1">_xlfn.IFS(Q196&lt;=T196,T196,Q196&lt;=T196*2,T196*2,Q196&lt;=T196*3,T196*3,Q196&gt;T196*3,"&gt;"&amp;T196*3)</f>
        <v>Closed</v>
      </c>
      <c r="T196" s="293" t="str" cm="1">
        <f t="array" ref="T196">_xlfn.IFS(M196="Level 1",7,M196="Level 2",14,M196="Level 3","30",M196="Info","Info",M196="Closed","Closed")</f>
        <v>Closed</v>
      </c>
      <c r="U196" s="289" t="s">
        <v>14195</v>
      </c>
    </row>
    <row r="197" spans="1:21" ht="122.4" x14ac:dyDescent="0.7">
      <c r="A197" s="285">
        <v>196</v>
      </c>
      <c r="B197" s="187" t="s">
        <v>14063</v>
      </c>
      <c r="C197" s="304">
        <v>46176</v>
      </c>
      <c r="D197" s="304">
        <v>46170</v>
      </c>
      <c r="E197" s="307" t="s">
        <v>10388</v>
      </c>
      <c r="F197" s="185" t="s">
        <v>14090</v>
      </c>
      <c r="G197" s="185" t="s">
        <v>14091</v>
      </c>
      <c r="H197" s="179" t="s">
        <v>5508</v>
      </c>
      <c r="I197" s="179" t="s">
        <v>5989</v>
      </c>
      <c r="J197" s="185" t="s">
        <v>12624</v>
      </c>
      <c r="L197" s="303" t="s">
        <v>1308</v>
      </c>
      <c r="M197" s="303" t="s">
        <v>1308</v>
      </c>
      <c r="N197" s="306" t="s">
        <v>11545</v>
      </c>
      <c r="O197" s="306" t="s">
        <v>10488</v>
      </c>
      <c r="P197" s="289" t="str">
        <f t="shared" ca="1" si="7"/>
        <v>0 tahun, 1 bulan, 12 hari</v>
      </c>
      <c r="Q197" s="285">
        <f ca="1">DATEDIF(C197,Summary!$A$1,"d")</f>
        <v>42</v>
      </c>
      <c r="R197" s="285" t="s">
        <v>14117</v>
      </c>
      <c r="S197" s="293" t="str" cm="1">
        <f t="array" aca="1" ref="S197" ca="1">_xlfn.IFS(Q197&lt;=T197,T197,Q197&lt;=T197*2,T197*2,Q197&lt;=T197*3,T197*3,Q197&gt;T197*3,"&gt;"&amp;T197*3)</f>
        <v>Info</v>
      </c>
      <c r="T197" s="293" t="str" cm="1">
        <f t="array" ref="T197">_xlfn.IFS(M197="Level 1",7,M197="Level 2",14,M197="Level 3","30",M197="Info","Info",M197="Closed","Closed")</f>
        <v>Info</v>
      </c>
      <c r="U197" s="291"/>
    </row>
    <row r="198" spans="1:21" ht="122.4" x14ac:dyDescent="0.7">
      <c r="A198" s="285">
        <v>197</v>
      </c>
      <c r="B198" s="187" t="s">
        <v>14064</v>
      </c>
      <c r="C198" s="304">
        <v>46177</v>
      </c>
      <c r="D198" s="304">
        <v>46162</v>
      </c>
      <c r="E198" s="307" t="s">
        <v>39</v>
      </c>
      <c r="F198" s="185" t="s">
        <v>14196</v>
      </c>
      <c r="G198" s="185" t="s">
        <v>14092</v>
      </c>
      <c r="H198" s="179" t="s">
        <v>5508</v>
      </c>
      <c r="I198" s="179" t="s">
        <v>5989</v>
      </c>
      <c r="J198" s="185" t="s">
        <v>1088</v>
      </c>
      <c r="L198" s="294" t="s">
        <v>1305</v>
      </c>
      <c r="M198" s="294" t="s">
        <v>5815</v>
      </c>
      <c r="N198" s="306" t="s">
        <v>1088</v>
      </c>
      <c r="O198" s="306" t="s">
        <v>13879</v>
      </c>
      <c r="P198" s="289" t="str">
        <f t="shared" ca="1" si="7"/>
        <v>0 tahun, 1 bulan, 11 hari</v>
      </c>
      <c r="Q198" s="285">
        <f ca="1">DATEDIF(C198,Summary!$A$1,"d")</f>
        <v>41</v>
      </c>
      <c r="R198" s="285" t="s">
        <v>14118</v>
      </c>
      <c r="S198" s="293" t="str" cm="1">
        <f t="array" aca="1" ref="S198" ca="1">_xlfn.IFS(Q198&lt;=T198,T198,Q198&lt;=T198*2,T198*2,Q198&lt;=T198*3,T198*3,Q198&gt;T198*3,"&gt;"&amp;T198*3)</f>
        <v>&gt;21</v>
      </c>
      <c r="T198" s="293" cm="1">
        <f t="array" ref="T198">_xlfn.IFS(M198="Level 1",7,M198="Level 2",14,M198="Level 3","30",M198="Info","Info",M198="Closed","Closed")</f>
        <v>7</v>
      </c>
      <c r="U198" s="291"/>
    </row>
    <row r="199" spans="1:21" ht="142.80000000000001" x14ac:dyDescent="0.7">
      <c r="A199" s="285">
        <v>198</v>
      </c>
      <c r="B199" s="187" t="s">
        <v>14065</v>
      </c>
      <c r="C199" s="304">
        <v>46177</v>
      </c>
      <c r="D199" s="304">
        <v>46162</v>
      </c>
      <c r="E199" s="307" t="s">
        <v>39</v>
      </c>
      <c r="F199" s="185" t="s">
        <v>14093</v>
      </c>
      <c r="G199" s="185" t="s">
        <v>14094</v>
      </c>
      <c r="H199" s="179" t="s">
        <v>5508</v>
      </c>
      <c r="I199" s="179" t="s">
        <v>3191</v>
      </c>
      <c r="J199" s="185" t="s">
        <v>12624</v>
      </c>
      <c r="L199" s="294" t="s">
        <v>1305</v>
      </c>
      <c r="M199" s="294" t="s">
        <v>5815</v>
      </c>
      <c r="N199" s="306" t="s">
        <v>10515</v>
      </c>
      <c r="O199" s="306" t="s">
        <v>6866</v>
      </c>
      <c r="P199" s="289" t="str">
        <f t="shared" ca="1" si="7"/>
        <v>0 tahun, 1 bulan, 11 hari</v>
      </c>
      <c r="Q199" s="285">
        <f ca="1">DATEDIF(C199,Summary!$A$1,"d")</f>
        <v>41</v>
      </c>
      <c r="R199" s="285" t="s">
        <v>14119</v>
      </c>
      <c r="S199" s="293" t="str" cm="1">
        <f t="array" aca="1" ref="S199" ca="1">_xlfn.IFS(Q199&lt;=T199,T199,Q199&lt;=T199*2,T199*2,Q199&lt;=T199*3,T199*3,Q199&gt;T199*3,"&gt;"&amp;T199*3)</f>
        <v>&gt;21</v>
      </c>
      <c r="T199" s="293" cm="1">
        <f t="array" ref="T199">_xlfn.IFS(M199="Level 1",7,M199="Level 2",14,M199="Level 3","30",M199="Info","Info",M199="Closed","Closed")</f>
        <v>7</v>
      </c>
      <c r="U199" s="289"/>
    </row>
    <row r="200" spans="1:21" ht="122.4" x14ac:dyDescent="0.7">
      <c r="A200" s="285">
        <v>199</v>
      </c>
      <c r="B200" s="187" t="s">
        <v>14361</v>
      </c>
      <c r="C200" s="304">
        <v>46181</v>
      </c>
      <c r="D200" s="304">
        <v>46171</v>
      </c>
      <c r="E200" s="307" t="s">
        <v>39</v>
      </c>
      <c r="F200" s="185" t="s">
        <v>14393</v>
      </c>
      <c r="G200" s="185" t="s">
        <v>14394</v>
      </c>
      <c r="H200" s="179" t="s">
        <v>5508</v>
      </c>
      <c r="I200" s="179" t="s">
        <v>3191</v>
      </c>
      <c r="J200" s="185" t="s">
        <v>14455</v>
      </c>
      <c r="L200" s="294" t="s">
        <v>1305</v>
      </c>
      <c r="M200" s="294" t="s">
        <v>5815</v>
      </c>
      <c r="N200" s="306" t="s">
        <v>1088</v>
      </c>
      <c r="O200" s="306" t="s">
        <v>3081</v>
      </c>
      <c r="P200" s="289" t="str">
        <f t="shared" ref="P200:P263" ca="1" si="8">DATEDIF(C200,$W$1,"Y")&amp;" tahun, "&amp;DATEDIF(C200,$W$1,"YM")&amp;" bulan, "&amp;DATEDIF(C200,$W$1,"MD")&amp;" hari"</f>
        <v>0 tahun, 1 bulan, 7 hari</v>
      </c>
      <c r="Q200" s="285">
        <f ca="1">DATEDIF(C200,Summary!$A$1,"d")</f>
        <v>37</v>
      </c>
      <c r="R200" s="285" t="s">
        <v>14915</v>
      </c>
      <c r="S200" s="293" t="str" cm="1">
        <f t="array" aca="1" ref="S200" ca="1">_xlfn.IFS(Q200&lt;=T200,T200,Q200&lt;=T200*2,T200*2,Q200&lt;=T200*3,T200*3,Q200&gt;T200*3,"&gt;"&amp;T200*3)</f>
        <v>&gt;21</v>
      </c>
      <c r="T200" s="293" cm="1">
        <f t="array" ref="T200">_xlfn.IFS(M200="Level 1",7,M200="Level 2",14,M200="Level 3","30",M200="Info","Info",M200="Closed","Closed")</f>
        <v>7</v>
      </c>
      <c r="U200" s="289"/>
    </row>
    <row r="201" spans="1:21" ht="183.6" x14ac:dyDescent="0.7">
      <c r="A201" s="285">
        <v>200</v>
      </c>
      <c r="B201" s="187" t="s">
        <v>14362</v>
      </c>
      <c r="C201" s="304">
        <v>46181</v>
      </c>
      <c r="D201" s="304">
        <v>46175</v>
      </c>
      <c r="E201" s="307" t="s">
        <v>39</v>
      </c>
      <c r="F201" s="185" t="s">
        <v>14395</v>
      </c>
      <c r="G201" s="185" t="s">
        <v>14396</v>
      </c>
      <c r="H201" s="179" t="s">
        <v>5508</v>
      </c>
      <c r="I201" s="179" t="s">
        <v>5990</v>
      </c>
      <c r="J201" s="185" t="s">
        <v>12624</v>
      </c>
      <c r="L201" s="294" t="s">
        <v>1305</v>
      </c>
      <c r="M201" s="294" t="s">
        <v>5814</v>
      </c>
      <c r="N201" s="306" t="s">
        <v>11545</v>
      </c>
      <c r="O201" s="306" t="s">
        <v>13368</v>
      </c>
      <c r="P201" s="289" t="str">
        <f t="shared" ca="1" si="8"/>
        <v>0 tahun, 1 bulan, 7 hari</v>
      </c>
      <c r="Q201" s="285">
        <f ca="1">DATEDIF(C201,Summary!$A$1,"d")</f>
        <v>37</v>
      </c>
      <c r="R201" s="285" t="s">
        <v>14916</v>
      </c>
      <c r="S201" s="293" cm="1">
        <f t="array" aca="1" ref="S201" ca="1">_xlfn.IFS(Q201&lt;=T201,T201,Q201&lt;=T201*2,T201*2,Q201&lt;=T201*3,T201*3,Q201&gt;T201*3,"&gt;"&amp;T201*3)</f>
        <v>42</v>
      </c>
      <c r="T201" s="293" cm="1">
        <f t="array" ref="T201">_xlfn.IFS(M201="Level 1",7,M201="Level 2",14,M201="Level 3","30",M201="Info","Info",M201="Closed","Closed")</f>
        <v>14</v>
      </c>
      <c r="U201" s="289"/>
    </row>
    <row r="202" spans="1:21" ht="142.80000000000001" x14ac:dyDescent="0.7">
      <c r="A202" s="285">
        <v>201</v>
      </c>
      <c r="B202" s="187" t="s">
        <v>14363</v>
      </c>
      <c r="C202" s="304">
        <v>46181</v>
      </c>
      <c r="D202" s="304">
        <v>46176</v>
      </c>
      <c r="E202" s="307" t="s">
        <v>39</v>
      </c>
      <c r="F202" s="185" t="s">
        <v>14397</v>
      </c>
      <c r="G202" s="185" t="s">
        <v>14398</v>
      </c>
      <c r="H202" s="179" t="s">
        <v>5508</v>
      </c>
      <c r="I202" s="179" t="s">
        <v>5990</v>
      </c>
      <c r="J202" s="185" t="s">
        <v>12624</v>
      </c>
      <c r="L202" s="303" t="s">
        <v>1308</v>
      </c>
      <c r="M202" s="303" t="s">
        <v>1308</v>
      </c>
      <c r="N202" s="306" t="s">
        <v>11545</v>
      </c>
      <c r="O202" s="306" t="s">
        <v>13368</v>
      </c>
      <c r="P202" s="289" t="str">
        <f t="shared" ca="1" si="8"/>
        <v>0 tahun, 1 bulan, 7 hari</v>
      </c>
      <c r="Q202" s="285">
        <f ca="1">DATEDIF(C202,Summary!$A$1,"d")</f>
        <v>37</v>
      </c>
      <c r="R202" s="285" t="s">
        <v>14917</v>
      </c>
      <c r="S202" s="293" t="str" cm="1">
        <f t="array" aca="1" ref="S202" ca="1">_xlfn.IFS(Q202&lt;=T202,T202,Q202&lt;=T202*2,T202*2,Q202&lt;=T202*3,T202*3,Q202&gt;T202*3,"&gt;"&amp;T202*3)</f>
        <v>Info</v>
      </c>
      <c r="T202" s="293" t="str" cm="1">
        <f t="array" ref="T202">_xlfn.IFS(M202="Level 1",7,M202="Level 2",14,M202="Level 3","30",M202="Info","Info",M202="Closed","Closed")</f>
        <v>Info</v>
      </c>
      <c r="U202" s="289"/>
    </row>
    <row r="203" spans="1:21" ht="102" x14ac:dyDescent="0.7">
      <c r="A203" s="285">
        <v>202</v>
      </c>
      <c r="B203" s="187" t="s">
        <v>14364</v>
      </c>
      <c r="C203" s="304">
        <v>46181</v>
      </c>
      <c r="D203" s="304">
        <v>46178</v>
      </c>
      <c r="E203" s="307" t="s">
        <v>39</v>
      </c>
      <c r="F203" s="185" t="s">
        <v>14399</v>
      </c>
      <c r="G203" s="185" t="s">
        <v>14400</v>
      </c>
      <c r="H203" s="179" t="s">
        <v>5508</v>
      </c>
      <c r="I203" s="179" t="s">
        <v>5989</v>
      </c>
      <c r="J203" s="185" t="s">
        <v>12624</v>
      </c>
      <c r="L203" s="303" t="s">
        <v>1308</v>
      </c>
      <c r="M203" s="303" t="s">
        <v>1308</v>
      </c>
      <c r="N203" s="306" t="s">
        <v>1080</v>
      </c>
      <c r="O203" s="306" t="s">
        <v>9788</v>
      </c>
      <c r="P203" s="289" t="str">
        <f t="shared" ca="1" si="8"/>
        <v>0 tahun, 1 bulan, 7 hari</v>
      </c>
      <c r="Q203" s="285">
        <f ca="1">DATEDIF(C203,Summary!$A$1,"d")</f>
        <v>37</v>
      </c>
      <c r="R203" s="285" t="s">
        <v>14918</v>
      </c>
      <c r="S203" s="293" t="str" cm="1">
        <f t="array" aca="1" ref="S203" ca="1">_xlfn.IFS(Q203&lt;=T203,T203,Q203&lt;=T203*2,T203*2,Q203&lt;=T203*3,T203*3,Q203&gt;T203*3,"&gt;"&amp;T203*3)</f>
        <v>Info</v>
      </c>
      <c r="T203" s="293" t="str" cm="1">
        <f t="array" ref="T203">_xlfn.IFS(M203="Level 1",7,M203="Level 2",14,M203="Level 3","30",M203="Info","Info",M203="Closed","Closed")</f>
        <v>Info</v>
      </c>
      <c r="U203" s="289"/>
    </row>
    <row r="204" spans="1:21" ht="122.4" x14ac:dyDescent="0.7">
      <c r="A204" s="285">
        <v>203</v>
      </c>
      <c r="B204" s="187" t="s">
        <v>14365</v>
      </c>
      <c r="C204" s="304">
        <v>46181</v>
      </c>
      <c r="D204" s="304">
        <v>46178</v>
      </c>
      <c r="E204" s="307" t="s">
        <v>39</v>
      </c>
      <c r="F204" s="185" t="s">
        <v>14401</v>
      </c>
      <c r="G204" s="185" t="s">
        <v>14402</v>
      </c>
      <c r="H204" s="179" t="s">
        <v>5508</v>
      </c>
      <c r="I204" s="179" t="s">
        <v>5989</v>
      </c>
      <c r="J204" s="185" t="s">
        <v>12624</v>
      </c>
      <c r="L204" s="303" t="s">
        <v>1308</v>
      </c>
      <c r="M204" s="303" t="s">
        <v>1308</v>
      </c>
      <c r="N204" s="306" t="s">
        <v>1080</v>
      </c>
      <c r="O204" s="306" t="s">
        <v>9788</v>
      </c>
      <c r="P204" s="289" t="str">
        <f t="shared" ca="1" si="8"/>
        <v>0 tahun, 1 bulan, 7 hari</v>
      </c>
      <c r="Q204" s="285">
        <f ca="1">DATEDIF(C204,Summary!$A$1,"d")</f>
        <v>37</v>
      </c>
      <c r="R204" s="285" t="s">
        <v>14919</v>
      </c>
      <c r="S204" s="293" t="str" cm="1">
        <f t="array" aca="1" ref="S204" ca="1">_xlfn.IFS(Q204&lt;=T204,T204,Q204&lt;=T204*2,T204*2,Q204&lt;=T204*3,T204*3,Q204&gt;T204*3,"&gt;"&amp;T204*3)</f>
        <v>Info</v>
      </c>
      <c r="T204" s="293" t="str" cm="1">
        <f t="array" ref="T204">_xlfn.IFS(M204="Level 1",7,M204="Level 2",14,M204="Level 3","30",M204="Info","Info",M204="Closed","Closed")</f>
        <v>Info</v>
      </c>
      <c r="U204" s="289"/>
    </row>
    <row r="205" spans="1:21" ht="183.6" x14ac:dyDescent="0.7">
      <c r="A205" s="285">
        <v>204</v>
      </c>
      <c r="B205" s="187" t="s">
        <v>14366</v>
      </c>
      <c r="C205" s="304">
        <v>46181</v>
      </c>
      <c r="D205" s="304">
        <v>46181</v>
      </c>
      <c r="E205" s="307" t="s">
        <v>39</v>
      </c>
      <c r="F205" s="185" t="s">
        <v>14403</v>
      </c>
      <c r="G205" s="185" t="s">
        <v>14404</v>
      </c>
      <c r="H205" s="179" t="s">
        <v>5508</v>
      </c>
      <c r="I205" s="179" t="s">
        <v>5990</v>
      </c>
      <c r="J205" s="185" t="s">
        <v>12624</v>
      </c>
      <c r="L205" s="294" t="s">
        <v>1305</v>
      </c>
      <c r="M205" s="294" t="s">
        <v>5815</v>
      </c>
      <c r="N205" s="306" t="s">
        <v>11545</v>
      </c>
      <c r="O205" s="306" t="s">
        <v>13368</v>
      </c>
      <c r="P205" s="289" t="str">
        <f t="shared" ca="1" si="8"/>
        <v>0 tahun, 1 bulan, 7 hari</v>
      </c>
      <c r="Q205" s="285">
        <f ca="1">DATEDIF(C205,Summary!$A$1,"d")</f>
        <v>37</v>
      </c>
      <c r="R205" s="285" t="s">
        <v>14920</v>
      </c>
      <c r="S205" s="293" t="str" cm="1">
        <f t="array" aca="1" ref="S205" ca="1">_xlfn.IFS(Q205&lt;=T205,T205,Q205&lt;=T205*2,T205*2,Q205&lt;=T205*3,T205*3,Q205&gt;T205*3,"&gt;"&amp;T205*3)</f>
        <v>&gt;21</v>
      </c>
      <c r="T205" s="293" cm="1">
        <f t="array" ref="T205">_xlfn.IFS(M205="Level 1",7,M205="Level 2",14,M205="Level 3","30",M205="Info","Info",M205="Closed","Closed")</f>
        <v>7</v>
      </c>
      <c r="U205" s="289"/>
    </row>
    <row r="206" spans="1:21" ht="163.19999999999999" x14ac:dyDescent="0.7">
      <c r="A206" s="285">
        <v>205</v>
      </c>
      <c r="B206" s="187" t="s">
        <v>14367</v>
      </c>
      <c r="C206" s="304">
        <v>46182</v>
      </c>
      <c r="D206" s="304">
        <v>46178</v>
      </c>
      <c r="E206" s="307" t="s">
        <v>10388</v>
      </c>
      <c r="F206" s="185" t="s">
        <v>14405</v>
      </c>
      <c r="G206" s="185" t="s">
        <v>14406</v>
      </c>
      <c r="H206" s="179" t="s">
        <v>5508</v>
      </c>
      <c r="I206" s="179" t="s">
        <v>5508</v>
      </c>
      <c r="J206" s="185" t="s">
        <v>12613</v>
      </c>
      <c r="L206" s="303" t="s">
        <v>1308</v>
      </c>
      <c r="M206" s="303" t="s">
        <v>1308</v>
      </c>
      <c r="N206" s="306" t="s">
        <v>1080</v>
      </c>
      <c r="O206" s="306" t="s">
        <v>9788</v>
      </c>
      <c r="P206" s="289" t="str">
        <f t="shared" ca="1" si="8"/>
        <v>0 tahun, 1 bulan, 6 hari</v>
      </c>
      <c r="Q206" s="285">
        <f ca="1">DATEDIF(C206,Summary!$A$1,"d")</f>
        <v>36</v>
      </c>
      <c r="R206" s="285" t="s">
        <v>14921</v>
      </c>
      <c r="S206" s="293" t="str" cm="1">
        <f t="array" aca="1" ref="S206" ca="1">_xlfn.IFS(Q206&lt;=T206,T206,Q206&lt;=T206*2,T206*2,Q206&lt;=T206*3,T206*3,Q206&gt;T206*3,"&gt;"&amp;T206*3)</f>
        <v>Info</v>
      </c>
      <c r="T206" s="293" t="str" cm="1">
        <f t="array" ref="T206">_xlfn.IFS(M206="Level 1",7,M206="Level 2",14,M206="Level 3","30",M206="Info","Info",M206="Closed","Closed")</f>
        <v>Info</v>
      </c>
      <c r="U206" s="289"/>
    </row>
    <row r="207" spans="1:21" ht="122.4" x14ac:dyDescent="0.7">
      <c r="A207" s="285">
        <v>206</v>
      </c>
      <c r="B207" s="187" t="s">
        <v>14368</v>
      </c>
      <c r="C207" s="304">
        <v>46182</v>
      </c>
      <c r="D207" s="304">
        <v>46182</v>
      </c>
      <c r="E207" s="307" t="s">
        <v>7150</v>
      </c>
      <c r="F207" s="185" t="s">
        <v>14407</v>
      </c>
      <c r="G207" s="185" t="s">
        <v>14408</v>
      </c>
      <c r="H207" s="179" t="s">
        <v>5508</v>
      </c>
      <c r="I207" s="179" t="s">
        <v>5990</v>
      </c>
      <c r="J207" s="185" t="s">
        <v>12624</v>
      </c>
      <c r="L207" s="303" t="s">
        <v>1308</v>
      </c>
      <c r="M207" s="303" t="s">
        <v>1308</v>
      </c>
      <c r="N207" s="306" t="s">
        <v>11545</v>
      </c>
      <c r="O207" s="306" t="s">
        <v>13368</v>
      </c>
      <c r="P207" s="289" t="str">
        <f t="shared" ca="1" si="8"/>
        <v>0 tahun, 1 bulan, 6 hari</v>
      </c>
      <c r="Q207" s="285">
        <f ca="1">DATEDIF(C207,Summary!$A$1,"d")</f>
        <v>36</v>
      </c>
      <c r="R207" s="285" t="s">
        <v>14922</v>
      </c>
      <c r="S207" s="293" t="str" cm="1">
        <f t="array" aca="1" ref="S207" ca="1">_xlfn.IFS(Q207&lt;=T207,T207,Q207&lt;=T207*2,T207*2,Q207&lt;=T207*3,T207*3,Q207&gt;T207*3,"&gt;"&amp;T207*3)</f>
        <v>Info</v>
      </c>
      <c r="T207" s="293" t="str" cm="1">
        <f t="array" ref="T207">_xlfn.IFS(M207="Level 1",7,M207="Level 2",14,M207="Level 3","30",M207="Info","Info",M207="Closed","Closed")</f>
        <v>Info</v>
      </c>
      <c r="U207" s="289"/>
    </row>
    <row r="208" spans="1:21" ht="102" x14ac:dyDescent="0.7">
      <c r="A208" s="285">
        <v>207</v>
      </c>
      <c r="B208" s="187" t="s">
        <v>14369</v>
      </c>
      <c r="C208" s="304">
        <v>46182</v>
      </c>
      <c r="D208" s="304">
        <v>46182</v>
      </c>
      <c r="E208" s="307" t="s">
        <v>39</v>
      </c>
      <c r="F208" s="185" t="s">
        <v>14409</v>
      </c>
      <c r="G208" s="185" t="s">
        <v>14410</v>
      </c>
      <c r="H208" s="179" t="s">
        <v>5508</v>
      </c>
      <c r="I208" s="179" t="s">
        <v>7640</v>
      </c>
      <c r="J208" s="185" t="s">
        <v>12611</v>
      </c>
      <c r="L208" s="297" t="s">
        <v>1184</v>
      </c>
      <c r="M208" s="297" t="s">
        <v>1184</v>
      </c>
      <c r="N208" s="306" t="s">
        <v>1167</v>
      </c>
      <c r="O208" s="306" t="s">
        <v>1163</v>
      </c>
      <c r="P208" s="289" t="str">
        <f t="shared" ca="1" si="8"/>
        <v>0 tahun, 1 bulan, 6 hari</v>
      </c>
      <c r="Q208" s="285">
        <f ca="1">DATEDIF(C208,Summary!$A$1,"d")</f>
        <v>36</v>
      </c>
      <c r="R208" s="285" t="s">
        <v>14923</v>
      </c>
      <c r="S208" s="293" t="str" cm="1">
        <f t="array" aca="1" ref="S208" ca="1">_xlfn.IFS(Q208&lt;=T208,T208,Q208&lt;=T208*2,T208*2,Q208&lt;=T208*3,T208*3,Q208&gt;T208*3,"&gt;"&amp;T208*3)</f>
        <v>Closed</v>
      </c>
      <c r="T208" s="293" t="str" cm="1">
        <f t="array" ref="T208">_xlfn.IFS(M208="Level 1",7,M208="Level 2",14,M208="Level 3","30",M208="Info","Info",M208="Closed","Closed")</f>
        <v>Closed</v>
      </c>
      <c r="U208" s="289" t="s">
        <v>15042</v>
      </c>
    </row>
    <row r="209" spans="1:21" ht="142.80000000000001" x14ac:dyDescent="0.7">
      <c r="A209" s="285">
        <v>209</v>
      </c>
      <c r="B209" s="187" t="s">
        <v>14370</v>
      </c>
      <c r="C209" s="304">
        <v>46182</v>
      </c>
      <c r="D209" s="304">
        <v>46181</v>
      </c>
      <c r="E209" s="307" t="s">
        <v>10388</v>
      </c>
      <c r="F209" s="185" t="s">
        <v>14411</v>
      </c>
      <c r="G209" s="185" t="s">
        <v>14412</v>
      </c>
      <c r="H209" s="179" t="s">
        <v>5508</v>
      </c>
      <c r="I209" s="179" t="s">
        <v>3191</v>
      </c>
      <c r="J209" s="185" t="s">
        <v>12624</v>
      </c>
      <c r="L209" s="303" t="s">
        <v>1308</v>
      </c>
      <c r="M209" s="303" t="s">
        <v>1308</v>
      </c>
      <c r="N209" s="306"/>
      <c r="O209" s="306" t="s">
        <v>11722</v>
      </c>
      <c r="P209" s="289" t="str">
        <f t="shared" ca="1" si="8"/>
        <v>0 tahun, 1 bulan, 6 hari</v>
      </c>
      <c r="Q209" s="285">
        <f ca="1">DATEDIF(C209,Summary!$A$1,"d")</f>
        <v>36</v>
      </c>
      <c r="R209" s="285" t="s">
        <v>14924</v>
      </c>
      <c r="S209" s="293" t="str" cm="1">
        <f t="array" aca="1" ref="S209" ca="1">_xlfn.IFS(Q209&lt;=T209,T209,Q209&lt;=T209*2,T209*2,Q209&lt;=T209*3,T209*3,Q209&gt;T209*3,"&gt;"&amp;T209*3)</f>
        <v>Info</v>
      </c>
      <c r="T209" s="293" t="str" cm="1">
        <f t="array" ref="T209">_xlfn.IFS(M209="Level 1",7,M209="Level 2",14,M209="Level 3","30",M209="Info","Info",M209="Closed","Closed")</f>
        <v>Info</v>
      </c>
      <c r="U209" s="289"/>
    </row>
    <row r="210" spans="1:21" ht="163.19999999999999" x14ac:dyDescent="0.7">
      <c r="A210" s="285">
        <v>210</v>
      </c>
      <c r="B210" s="187" t="s">
        <v>14371</v>
      </c>
      <c r="C210" s="304">
        <v>46183</v>
      </c>
      <c r="D210" s="304">
        <v>46183</v>
      </c>
      <c r="E210" s="307" t="s">
        <v>10388</v>
      </c>
      <c r="F210" s="185" t="s">
        <v>14413</v>
      </c>
      <c r="G210" s="185" t="s">
        <v>14414</v>
      </c>
      <c r="H210" s="179" t="s">
        <v>5508</v>
      </c>
      <c r="I210" s="179" t="s">
        <v>5508</v>
      </c>
      <c r="J210" s="185" t="s">
        <v>12613</v>
      </c>
      <c r="L210" s="297" t="s">
        <v>1184</v>
      </c>
      <c r="M210" s="297" t="s">
        <v>1184</v>
      </c>
      <c r="N210" s="306" t="s">
        <v>1080</v>
      </c>
      <c r="O210" s="306" t="s">
        <v>9788</v>
      </c>
      <c r="P210" s="289" t="str">
        <f t="shared" ca="1" si="8"/>
        <v>0 tahun, 1 bulan, 5 hari</v>
      </c>
      <c r="Q210" s="285">
        <f ca="1">DATEDIF(C210,Summary!$A$1,"d")</f>
        <v>35</v>
      </c>
      <c r="R210" s="285" t="s">
        <v>14925</v>
      </c>
      <c r="S210" s="293" t="str" cm="1">
        <f t="array" aca="1" ref="S210" ca="1">_xlfn.IFS(Q210&lt;=T210,T210,Q210&lt;=T210*2,T210*2,Q210&lt;=T210*3,T210*3,Q210&gt;T210*3,"&gt;"&amp;T210*3)</f>
        <v>Closed</v>
      </c>
      <c r="T210" s="293" t="str" cm="1">
        <f t="array" ref="T210">_xlfn.IFS(M210="Level 1",7,M210="Level 2",14,M210="Level 3","30",M210="Info","Info",M210="Closed","Closed")</f>
        <v>Closed</v>
      </c>
      <c r="U210" s="289"/>
    </row>
    <row r="211" spans="1:21" ht="122.4" x14ac:dyDescent="0.7">
      <c r="A211" s="285">
        <v>211</v>
      </c>
      <c r="B211" s="187" t="s">
        <v>14372</v>
      </c>
      <c r="C211" s="304">
        <v>46183</v>
      </c>
      <c r="D211" s="304">
        <v>46177</v>
      </c>
      <c r="E211" s="307" t="s">
        <v>39</v>
      </c>
      <c r="F211" s="185" t="s">
        <v>14415</v>
      </c>
      <c r="G211" s="185" t="s">
        <v>14416</v>
      </c>
      <c r="H211" s="179" t="s">
        <v>5508</v>
      </c>
      <c r="I211" s="179" t="s">
        <v>5990</v>
      </c>
      <c r="J211" s="185" t="s">
        <v>12624</v>
      </c>
      <c r="L211" s="303" t="s">
        <v>1308</v>
      </c>
      <c r="M211" s="303" t="s">
        <v>1308</v>
      </c>
      <c r="N211" s="306" t="s">
        <v>11545</v>
      </c>
      <c r="O211" s="306" t="s">
        <v>13368</v>
      </c>
      <c r="P211" s="289" t="str">
        <f t="shared" ca="1" si="8"/>
        <v>0 tahun, 1 bulan, 5 hari</v>
      </c>
      <c r="Q211" s="285">
        <f ca="1">DATEDIF(C211,Summary!$A$1,"d")</f>
        <v>35</v>
      </c>
      <c r="R211" s="285" t="s">
        <v>14926</v>
      </c>
      <c r="S211" s="293" t="str" cm="1">
        <f t="array" aca="1" ref="S211" ca="1">_xlfn.IFS(Q211&lt;=T211,T211,Q211&lt;=T211*2,T211*2,Q211&lt;=T211*3,T211*3,Q211&gt;T211*3,"&gt;"&amp;T211*3)</f>
        <v>Info</v>
      </c>
      <c r="T211" s="293" t="str" cm="1">
        <f t="array" ref="T211">_xlfn.IFS(M211="Level 1",7,M211="Level 2",14,M211="Level 3","30",M211="Info","Info",M211="Closed","Closed")</f>
        <v>Info</v>
      </c>
      <c r="U211" s="289"/>
    </row>
    <row r="212" spans="1:21" ht="102" x14ac:dyDescent="0.7">
      <c r="A212" s="285">
        <v>212</v>
      </c>
      <c r="B212" s="187" t="s">
        <v>14373</v>
      </c>
      <c r="C212" s="304">
        <v>46184</v>
      </c>
      <c r="D212" s="304">
        <v>46175</v>
      </c>
      <c r="E212" s="307" t="s">
        <v>39</v>
      </c>
      <c r="F212" s="185" t="s">
        <v>14417</v>
      </c>
      <c r="G212" s="185" t="s">
        <v>14418</v>
      </c>
      <c r="H212" s="179" t="s">
        <v>1079</v>
      </c>
      <c r="I212" s="179" t="s">
        <v>7397</v>
      </c>
      <c r="J212" s="185" t="s">
        <v>12618</v>
      </c>
      <c r="L212" s="297" t="s">
        <v>1184</v>
      </c>
      <c r="M212" s="297" t="s">
        <v>1184</v>
      </c>
      <c r="N212" s="306" t="s">
        <v>1079</v>
      </c>
      <c r="O212" s="306" t="s">
        <v>7416</v>
      </c>
      <c r="P212" s="289" t="str">
        <f t="shared" ca="1" si="8"/>
        <v>0 tahun, 1 bulan, 4 hari</v>
      </c>
      <c r="Q212" s="285">
        <f ca="1">DATEDIF(C212,Summary!$A$1,"d")</f>
        <v>34</v>
      </c>
      <c r="R212" s="285" t="s">
        <v>14927</v>
      </c>
      <c r="S212" s="293" t="str" cm="1">
        <f t="array" aca="1" ref="S212" ca="1">_xlfn.IFS(Q212&lt;=T212,T212,Q212&lt;=T212*2,T212*2,Q212&lt;=T212*3,T212*3,Q212&gt;T212*3,"&gt;"&amp;T212*3)</f>
        <v>Closed</v>
      </c>
      <c r="T212" s="293" t="str" cm="1">
        <f t="array" ref="T212">_xlfn.IFS(M212="Level 1",7,M212="Level 2",14,M212="Level 3","30",M212="Info","Info",M212="Closed","Closed")</f>
        <v>Closed</v>
      </c>
      <c r="U212" s="289" t="s">
        <v>15043</v>
      </c>
    </row>
    <row r="213" spans="1:21" ht="81.599999999999994" x14ac:dyDescent="0.7">
      <c r="A213" s="285">
        <v>213</v>
      </c>
      <c r="B213" s="187" t="s">
        <v>14374</v>
      </c>
      <c r="C213" s="304">
        <v>46184</v>
      </c>
      <c r="D213" s="304">
        <v>46181</v>
      </c>
      <c r="E213" s="307" t="s">
        <v>39</v>
      </c>
      <c r="F213" s="185" t="s">
        <v>14419</v>
      </c>
      <c r="G213" s="185" t="s">
        <v>14420</v>
      </c>
      <c r="H213" s="179" t="s">
        <v>5508</v>
      </c>
      <c r="I213" s="179" t="s">
        <v>5989</v>
      </c>
      <c r="J213" s="185" t="s">
        <v>1088</v>
      </c>
      <c r="L213" s="297" t="s">
        <v>1184</v>
      </c>
      <c r="M213" s="297" t="s">
        <v>1184</v>
      </c>
      <c r="N213" s="306" t="s">
        <v>1088</v>
      </c>
      <c r="O213" s="306" t="s">
        <v>13879</v>
      </c>
      <c r="P213" s="289" t="str">
        <f t="shared" ca="1" si="8"/>
        <v>0 tahun, 1 bulan, 4 hari</v>
      </c>
      <c r="Q213" s="285">
        <f ca="1">DATEDIF(C213,Summary!$A$1,"d")</f>
        <v>34</v>
      </c>
      <c r="R213" s="285" t="s">
        <v>14928</v>
      </c>
      <c r="S213" s="293" t="str" cm="1">
        <f t="array" aca="1" ref="S213" ca="1">_xlfn.IFS(Q213&lt;=T213,T213,Q213&lt;=T213*2,T213*2,Q213&lt;=T213*3,T213*3,Q213&gt;T213*3,"&gt;"&amp;T213*3)</f>
        <v>Closed</v>
      </c>
      <c r="T213" s="293" t="str" cm="1">
        <f t="array" ref="T213">_xlfn.IFS(M213="Level 1",7,M213="Level 2",14,M213="Level 3","30",M213="Info","Info",M213="Closed","Closed")</f>
        <v>Closed</v>
      </c>
      <c r="U213" s="289" t="s">
        <v>15035</v>
      </c>
    </row>
    <row r="214" spans="1:21" ht="81.599999999999994" x14ac:dyDescent="0.7">
      <c r="A214" s="285">
        <v>214</v>
      </c>
      <c r="B214" s="187" t="s">
        <v>14375</v>
      </c>
      <c r="C214" s="304">
        <v>46185</v>
      </c>
      <c r="D214" s="304">
        <v>46184</v>
      </c>
      <c r="E214" s="307" t="s">
        <v>10388</v>
      </c>
      <c r="F214" s="185" t="s">
        <v>14421</v>
      </c>
      <c r="G214" s="185" t="s">
        <v>14422</v>
      </c>
      <c r="H214" s="179" t="s">
        <v>5508</v>
      </c>
      <c r="I214" s="179" t="s">
        <v>3191</v>
      </c>
      <c r="J214" s="185" t="s">
        <v>12624</v>
      </c>
      <c r="L214" s="303" t="s">
        <v>1308</v>
      </c>
      <c r="M214" s="303" t="s">
        <v>1308</v>
      </c>
      <c r="N214" s="306"/>
      <c r="O214" s="306" t="s">
        <v>11722</v>
      </c>
      <c r="P214" s="289" t="str">
        <f t="shared" ca="1" si="8"/>
        <v>0 tahun, 1 bulan, 3 hari</v>
      </c>
      <c r="Q214" s="285">
        <f ca="1">DATEDIF(C214,Summary!$A$1,"d")</f>
        <v>33</v>
      </c>
      <c r="R214" s="285" t="s">
        <v>14929</v>
      </c>
      <c r="S214" s="293" t="str" cm="1">
        <f t="array" aca="1" ref="S214" ca="1">_xlfn.IFS(Q214&lt;=T214,T214,Q214&lt;=T214*2,T214*2,Q214&lt;=T214*3,T214*3,Q214&gt;T214*3,"&gt;"&amp;T214*3)</f>
        <v>Info</v>
      </c>
      <c r="T214" s="293" t="str" cm="1">
        <f t="array" ref="T214">_xlfn.IFS(M214="Level 1",7,M214="Level 2",14,M214="Level 3","30",M214="Info","Info",M214="Closed","Closed")</f>
        <v>Info</v>
      </c>
      <c r="U214" s="289"/>
    </row>
    <row r="215" spans="1:21" ht="61.2" x14ac:dyDescent="0.7">
      <c r="A215" s="285">
        <v>215</v>
      </c>
      <c r="B215" s="187" t="s">
        <v>14376</v>
      </c>
      <c r="C215" s="304">
        <v>46185</v>
      </c>
      <c r="D215" s="304">
        <v>46185</v>
      </c>
      <c r="E215" s="307" t="s">
        <v>39</v>
      </c>
      <c r="F215" s="185" t="s">
        <v>14423</v>
      </c>
      <c r="G215" s="185" t="s">
        <v>14424</v>
      </c>
      <c r="H215" s="179" t="s">
        <v>5508</v>
      </c>
      <c r="I215" s="179" t="s">
        <v>7640</v>
      </c>
      <c r="J215" s="185" t="s">
        <v>12624</v>
      </c>
      <c r="L215" s="303" t="s">
        <v>1308</v>
      </c>
      <c r="M215" s="303" t="s">
        <v>1308</v>
      </c>
      <c r="N215" s="306" t="s">
        <v>11545</v>
      </c>
      <c r="O215" s="306" t="s">
        <v>8067</v>
      </c>
      <c r="P215" s="289" t="str">
        <f t="shared" ca="1" si="8"/>
        <v>0 tahun, 1 bulan, 3 hari</v>
      </c>
      <c r="Q215" s="285">
        <f ca="1">DATEDIF(C215,Summary!$A$1,"d")</f>
        <v>33</v>
      </c>
      <c r="R215" s="285" t="s">
        <v>14930</v>
      </c>
      <c r="S215" s="293" t="str" cm="1">
        <f t="array" aca="1" ref="S215" ca="1">_xlfn.IFS(Q215&lt;=T215,T215,Q215&lt;=T215*2,T215*2,Q215&lt;=T215*3,T215*3,Q215&gt;T215*3,"&gt;"&amp;T215*3)</f>
        <v>Info</v>
      </c>
      <c r="T215" s="293" t="str" cm="1">
        <f t="array" ref="T215">_xlfn.IFS(M215="Level 1",7,M215="Level 2",14,M215="Level 3","30",M215="Info","Info",M215="Closed","Closed")</f>
        <v>Info</v>
      </c>
      <c r="U215" s="289"/>
    </row>
    <row r="216" spans="1:21" ht="81.599999999999994" x14ac:dyDescent="0.7">
      <c r="A216" s="285">
        <v>216</v>
      </c>
      <c r="B216" s="187" t="s">
        <v>14377</v>
      </c>
      <c r="C216" s="304">
        <v>46190</v>
      </c>
      <c r="D216" s="304">
        <v>46184</v>
      </c>
      <c r="E216" s="307" t="s">
        <v>10388</v>
      </c>
      <c r="F216" s="185" t="s">
        <v>14425</v>
      </c>
      <c r="G216" s="185" t="s">
        <v>10796</v>
      </c>
      <c r="H216" s="179" t="s">
        <v>5508</v>
      </c>
      <c r="I216" s="179" t="s">
        <v>5990</v>
      </c>
      <c r="J216" s="185" t="s">
        <v>12624</v>
      </c>
      <c r="L216" s="303" t="s">
        <v>1308</v>
      </c>
      <c r="M216" s="303" t="s">
        <v>1308</v>
      </c>
      <c r="N216" s="306" t="s">
        <v>11545</v>
      </c>
      <c r="O216" s="306" t="s">
        <v>13368</v>
      </c>
      <c r="P216" s="289" t="str">
        <f t="shared" ca="1" si="8"/>
        <v>0 tahun, 0 bulan, 28 hari</v>
      </c>
      <c r="Q216" s="285">
        <f ca="1">DATEDIF(C216,Summary!$A$1,"d")</f>
        <v>28</v>
      </c>
      <c r="R216" s="285" t="s">
        <v>14931</v>
      </c>
      <c r="S216" s="293" t="str" cm="1">
        <f t="array" aca="1" ref="S216" ca="1">_xlfn.IFS(Q216&lt;=T216,T216,Q216&lt;=T216*2,T216*2,Q216&lt;=T216*3,T216*3,Q216&gt;T216*3,"&gt;"&amp;T216*3)</f>
        <v>Info</v>
      </c>
      <c r="T216" s="293" t="str" cm="1">
        <f t="array" ref="T216">_xlfn.IFS(M216="Level 1",7,M216="Level 2",14,M216="Level 3","30",M216="Info","Info",M216="Closed","Closed")</f>
        <v>Info</v>
      </c>
      <c r="U216" s="289"/>
    </row>
    <row r="217" spans="1:21" ht="244.8" x14ac:dyDescent="0.7">
      <c r="A217" s="285">
        <v>217</v>
      </c>
      <c r="B217" s="187" t="s">
        <v>14378</v>
      </c>
      <c r="C217" s="304">
        <v>46190</v>
      </c>
      <c r="D217" s="304">
        <v>46183</v>
      </c>
      <c r="E217" s="307" t="s">
        <v>39</v>
      </c>
      <c r="F217" s="185" t="s">
        <v>14426</v>
      </c>
      <c r="G217" s="185" t="s">
        <v>14427</v>
      </c>
      <c r="H217" s="179" t="s">
        <v>5508</v>
      </c>
      <c r="I217" s="179" t="s">
        <v>5989</v>
      </c>
      <c r="J217" s="185" t="s">
        <v>1088</v>
      </c>
      <c r="L217" s="294" t="s">
        <v>1305</v>
      </c>
      <c r="M217" s="294" t="s">
        <v>5815</v>
      </c>
      <c r="N217" s="306" t="s">
        <v>1088</v>
      </c>
      <c r="O217" s="306" t="s">
        <v>13879</v>
      </c>
      <c r="P217" s="289" t="str">
        <f t="shared" ca="1" si="8"/>
        <v>0 tahun, 0 bulan, 28 hari</v>
      </c>
      <c r="Q217" s="285">
        <f ca="1">DATEDIF(C217,Summary!$A$1,"d")</f>
        <v>28</v>
      </c>
      <c r="R217" s="285" t="s">
        <v>14932</v>
      </c>
      <c r="S217" s="293" t="str" cm="1">
        <f t="array" aca="1" ref="S217" ca="1">_xlfn.IFS(Q217&lt;=T217,T217,Q217&lt;=T217*2,T217*2,Q217&lt;=T217*3,T217*3,Q217&gt;T217*3,"&gt;"&amp;T217*3)</f>
        <v>&gt;21</v>
      </c>
      <c r="T217" s="293" cm="1">
        <f t="array" ref="T217">_xlfn.IFS(M217="Level 1",7,M217="Level 2",14,M217="Level 3","30",M217="Info","Info",M217="Closed","Closed")</f>
        <v>7</v>
      </c>
      <c r="U217" s="289"/>
    </row>
    <row r="218" spans="1:21" ht="285.60000000000002" x14ac:dyDescent="0.7">
      <c r="A218" s="285">
        <v>218</v>
      </c>
      <c r="B218" s="187" t="s">
        <v>14379</v>
      </c>
      <c r="C218" s="304">
        <v>46190</v>
      </c>
      <c r="D218" s="304">
        <v>46190</v>
      </c>
      <c r="E218" s="307" t="s">
        <v>39</v>
      </c>
      <c r="F218" s="185" t="s">
        <v>14428</v>
      </c>
      <c r="G218" s="185" t="s">
        <v>14429</v>
      </c>
      <c r="H218" s="179" t="s">
        <v>5508</v>
      </c>
      <c r="I218" s="179" t="s">
        <v>5989</v>
      </c>
      <c r="J218" s="185" t="s">
        <v>1088</v>
      </c>
      <c r="L218" s="294" t="s">
        <v>1305</v>
      </c>
      <c r="M218" s="294" t="s">
        <v>5815</v>
      </c>
      <c r="N218" s="306" t="s">
        <v>1088</v>
      </c>
      <c r="O218" s="306" t="s">
        <v>13879</v>
      </c>
      <c r="P218" s="289" t="str">
        <f t="shared" ca="1" si="8"/>
        <v>0 tahun, 0 bulan, 28 hari</v>
      </c>
      <c r="Q218" s="285">
        <f ca="1">DATEDIF(C218,Summary!$A$1,"d")</f>
        <v>28</v>
      </c>
      <c r="R218" s="285" t="s">
        <v>14933</v>
      </c>
      <c r="S218" s="293" t="str" cm="1">
        <f t="array" aca="1" ref="S218" ca="1">_xlfn.IFS(Q218&lt;=T218,T218,Q218&lt;=T218*2,T218*2,Q218&lt;=T218*3,T218*3,Q218&gt;T218*3,"&gt;"&amp;T218*3)</f>
        <v>&gt;21</v>
      </c>
      <c r="T218" s="293" cm="1">
        <f t="array" ref="T218">_xlfn.IFS(M218="Level 1",7,M218="Level 2",14,M218="Level 3","30",M218="Info","Info",M218="Closed","Closed")</f>
        <v>7</v>
      </c>
      <c r="U218" s="289"/>
    </row>
    <row r="219" spans="1:21" ht="409.6" x14ac:dyDescent="0.7">
      <c r="A219" s="285">
        <v>219</v>
      </c>
      <c r="B219" s="187" t="s">
        <v>14380</v>
      </c>
      <c r="C219" s="304">
        <v>46190</v>
      </c>
      <c r="D219" s="304">
        <v>46183</v>
      </c>
      <c r="E219" s="307" t="s">
        <v>39</v>
      </c>
      <c r="F219" s="185" t="s">
        <v>14430</v>
      </c>
      <c r="G219" s="185" t="s">
        <v>14431</v>
      </c>
      <c r="H219" s="179" t="s">
        <v>5508</v>
      </c>
      <c r="I219" s="179" t="s">
        <v>5989</v>
      </c>
      <c r="J219" s="185" t="s">
        <v>1088</v>
      </c>
      <c r="L219" s="294" t="s">
        <v>1305</v>
      </c>
      <c r="M219" s="294" t="s">
        <v>5815</v>
      </c>
      <c r="N219" s="306" t="s">
        <v>1088</v>
      </c>
      <c r="O219" s="306" t="s">
        <v>13879</v>
      </c>
      <c r="P219" s="289" t="str">
        <f t="shared" ca="1" si="8"/>
        <v>0 tahun, 0 bulan, 28 hari</v>
      </c>
      <c r="Q219" s="285">
        <f ca="1">DATEDIF(C219,Summary!$A$1,"d")</f>
        <v>28</v>
      </c>
      <c r="R219" s="285" t="s">
        <v>14934</v>
      </c>
      <c r="S219" s="293" t="str" cm="1">
        <f t="array" aca="1" ref="S219" ca="1">_xlfn.IFS(Q219&lt;=T219,T219,Q219&lt;=T219*2,T219*2,Q219&lt;=T219*3,T219*3,Q219&gt;T219*3,"&gt;"&amp;T219*3)</f>
        <v>&gt;21</v>
      </c>
      <c r="T219" s="293" cm="1">
        <f t="array" ref="T219">_xlfn.IFS(M219="Level 1",7,M219="Level 2",14,M219="Level 3","30",M219="Info","Info",M219="Closed","Closed")</f>
        <v>7</v>
      </c>
      <c r="U219" s="289"/>
    </row>
    <row r="220" spans="1:21" ht="326.39999999999998" x14ac:dyDescent="0.7">
      <c r="A220" s="285">
        <v>220</v>
      </c>
      <c r="B220" s="187" t="s">
        <v>14381</v>
      </c>
      <c r="C220" s="304">
        <v>46190</v>
      </c>
      <c r="D220" s="304">
        <v>46183</v>
      </c>
      <c r="E220" s="307" t="s">
        <v>39</v>
      </c>
      <c r="F220" s="185" t="s">
        <v>14432</v>
      </c>
      <c r="G220" s="185" t="s">
        <v>14433</v>
      </c>
      <c r="H220" s="179" t="s">
        <v>5508</v>
      </c>
      <c r="I220" s="179" t="s">
        <v>5989</v>
      </c>
      <c r="J220" s="185" t="s">
        <v>1088</v>
      </c>
      <c r="L220" s="294" t="s">
        <v>1305</v>
      </c>
      <c r="M220" s="294" t="s">
        <v>5815</v>
      </c>
      <c r="N220" s="306" t="s">
        <v>1088</v>
      </c>
      <c r="O220" s="306" t="s">
        <v>13879</v>
      </c>
      <c r="P220" s="289" t="str">
        <f t="shared" ca="1" si="8"/>
        <v>0 tahun, 0 bulan, 28 hari</v>
      </c>
      <c r="Q220" s="285">
        <f ca="1">DATEDIF(C220,Summary!$A$1,"d")</f>
        <v>28</v>
      </c>
      <c r="R220" s="285" t="s">
        <v>14935</v>
      </c>
      <c r="S220" s="293" t="str" cm="1">
        <f t="array" aca="1" ref="S220" ca="1">_xlfn.IFS(Q220&lt;=T220,T220,Q220&lt;=T220*2,T220*2,Q220&lt;=T220*3,T220*3,Q220&gt;T220*3,"&gt;"&amp;T220*3)</f>
        <v>&gt;21</v>
      </c>
      <c r="T220" s="293" cm="1">
        <f t="array" ref="T220">_xlfn.IFS(M220="Level 1",7,M220="Level 2",14,M220="Level 3","30",M220="Info","Info",M220="Closed","Closed")</f>
        <v>7</v>
      </c>
      <c r="U220" s="289"/>
    </row>
    <row r="221" spans="1:21" ht="326.39999999999998" x14ac:dyDescent="0.7">
      <c r="A221" s="285">
        <v>221</v>
      </c>
      <c r="B221" s="187" t="s">
        <v>14382</v>
      </c>
      <c r="C221" s="304">
        <v>46190</v>
      </c>
      <c r="D221" s="304">
        <v>46184</v>
      </c>
      <c r="E221" s="307" t="s">
        <v>39</v>
      </c>
      <c r="F221" s="185" t="s">
        <v>14434</v>
      </c>
      <c r="G221" s="185" t="s">
        <v>14435</v>
      </c>
      <c r="H221" s="179" t="s">
        <v>5508</v>
      </c>
      <c r="I221" s="179" t="s">
        <v>5989</v>
      </c>
      <c r="J221" s="185" t="s">
        <v>1088</v>
      </c>
      <c r="L221" s="294" t="s">
        <v>1305</v>
      </c>
      <c r="M221" s="294" t="s">
        <v>5815</v>
      </c>
      <c r="N221" s="306" t="s">
        <v>1088</v>
      </c>
      <c r="O221" s="306" t="s">
        <v>13879</v>
      </c>
      <c r="P221" s="289" t="str">
        <f t="shared" ca="1" si="8"/>
        <v>0 tahun, 0 bulan, 28 hari</v>
      </c>
      <c r="Q221" s="285">
        <f ca="1">DATEDIF(C221,Summary!$A$1,"d")</f>
        <v>28</v>
      </c>
      <c r="R221" s="285" t="s">
        <v>14936</v>
      </c>
      <c r="S221" s="293" t="str" cm="1">
        <f t="array" aca="1" ref="S221" ca="1">_xlfn.IFS(Q221&lt;=T221,T221,Q221&lt;=T221*2,T221*2,Q221&lt;=T221*3,T221*3,Q221&gt;T221*3,"&gt;"&amp;T221*3)</f>
        <v>&gt;21</v>
      </c>
      <c r="T221" s="293" cm="1">
        <f t="array" ref="T221">_xlfn.IFS(M221="Level 1",7,M221="Level 2",14,M221="Level 3","30",M221="Info","Info",M221="Closed","Closed")</f>
        <v>7</v>
      </c>
      <c r="U221" s="289"/>
    </row>
    <row r="222" spans="1:21" ht="306" x14ac:dyDescent="0.7">
      <c r="A222" s="285">
        <v>222</v>
      </c>
      <c r="B222" s="187" t="s">
        <v>14383</v>
      </c>
      <c r="C222" s="304">
        <v>46190</v>
      </c>
      <c r="D222" s="304">
        <v>46184</v>
      </c>
      <c r="E222" s="307" t="s">
        <v>39</v>
      </c>
      <c r="F222" s="185" t="s">
        <v>14436</v>
      </c>
      <c r="G222" s="185" t="s">
        <v>14437</v>
      </c>
      <c r="H222" s="179" t="s">
        <v>5508</v>
      </c>
      <c r="I222" s="179" t="s">
        <v>5989</v>
      </c>
      <c r="J222" s="185" t="s">
        <v>1088</v>
      </c>
      <c r="L222" s="294" t="s">
        <v>1305</v>
      </c>
      <c r="M222" s="294" t="s">
        <v>5815</v>
      </c>
      <c r="N222" s="306" t="s">
        <v>1088</v>
      </c>
      <c r="O222" s="306" t="s">
        <v>13879</v>
      </c>
      <c r="P222" s="289" t="str">
        <f t="shared" ca="1" si="8"/>
        <v>0 tahun, 0 bulan, 28 hari</v>
      </c>
      <c r="Q222" s="285">
        <f ca="1">DATEDIF(C222,Summary!$A$1,"d")</f>
        <v>28</v>
      </c>
      <c r="R222" s="285" t="s">
        <v>14937</v>
      </c>
      <c r="S222" s="293" t="str" cm="1">
        <f t="array" aca="1" ref="S222" ca="1">_xlfn.IFS(Q222&lt;=T222,T222,Q222&lt;=T222*2,T222*2,Q222&lt;=T222*3,T222*3,Q222&gt;T222*3,"&gt;"&amp;T222*3)</f>
        <v>&gt;21</v>
      </c>
      <c r="T222" s="293" cm="1">
        <f t="array" ref="T222">_xlfn.IFS(M222="Level 1",7,M222="Level 2",14,M222="Level 3","30",M222="Info","Info",M222="Closed","Closed")</f>
        <v>7</v>
      </c>
      <c r="U222" s="289"/>
    </row>
    <row r="223" spans="1:21" ht="387.6" x14ac:dyDescent="0.7">
      <c r="A223" s="285">
        <v>223</v>
      </c>
      <c r="B223" s="187" t="s">
        <v>14384</v>
      </c>
      <c r="C223" s="304">
        <v>46190</v>
      </c>
      <c r="D223" s="304">
        <v>46185</v>
      </c>
      <c r="E223" s="307" t="s">
        <v>39</v>
      </c>
      <c r="F223" s="185" t="s">
        <v>14438</v>
      </c>
      <c r="G223" s="185" t="s">
        <v>14439</v>
      </c>
      <c r="H223" s="179" t="s">
        <v>5508</v>
      </c>
      <c r="I223" s="179" t="s">
        <v>5989</v>
      </c>
      <c r="J223" s="185" t="s">
        <v>1088</v>
      </c>
      <c r="L223" s="294" t="s">
        <v>1305</v>
      </c>
      <c r="M223" s="294" t="s">
        <v>5815</v>
      </c>
      <c r="N223" s="306" t="s">
        <v>1088</v>
      </c>
      <c r="O223" s="306" t="s">
        <v>13879</v>
      </c>
      <c r="P223" s="289" t="str">
        <f t="shared" ca="1" si="8"/>
        <v>0 tahun, 0 bulan, 28 hari</v>
      </c>
      <c r="Q223" s="285">
        <f ca="1">DATEDIF(C223,Summary!$A$1,"d")</f>
        <v>28</v>
      </c>
      <c r="R223" s="285" t="s">
        <v>14938</v>
      </c>
      <c r="S223" s="293" t="str" cm="1">
        <f t="array" aca="1" ref="S223" ca="1">_xlfn.IFS(Q223&lt;=T223,T223,Q223&lt;=T223*2,T223*2,Q223&lt;=T223*3,T223*3,Q223&gt;T223*3,"&gt;"&amp;T223*3)</f>
        <v>&gt;21</v>
      </c>
      <c r="T223" s="293" cm="1">
        <f t="array" ref="T223">_xlfn.IFS(M223="Level 1",7,M223="Level 2",14,M223="Level 3","30",M223="Info","Info",M223="Closed","Closed")</f>
        <v>7</v>
      </c>
      <c r="U223" s="289"/>
    </row>
    <row r="224" spans="1:21" ht="40.799999999999997" x14ac:dyDescent="0.7">
      <c r="A224" s="285">
        <v>224</v>
      </c>
      <c r="B224" s="187" t="s">
        <v>14385</v>
      </c>
      <c r="C224" s="304">
        <v>46191</v>
      </c>
      <c r="D224" s="304">
        <v>46181</v>
      </c>
      <c r="E224" s="307" t="s">
        <v>39</v>
      </c>
      <c r="F224" s="185" t="s">
        <v>14440</v>
      </c>
      <c r="G224" s="185" t="s">
        <v>14441</v>
      </c>
      <c r="H224" s="179" t="s">
        <v>5985</v>
      </c>
      <c r="I224" s="179" t="str">
        <f>H224</f>
        <v>Corporate</v>
      </c>
      <c r="J224" s="185" t="s">
        <v>12631</v>
      </c>
      <c r="L224" s="297" t="s">
        <v>1184</v>
      </c>
      <c r="M224" s="297" t="s">
        <v>1184</v>
      </c>
      <c r="N224" s="306" t="s">
        <v>1072</v>
      </c>
      <c r="O224" s="306" t="s">
        <v>1191</v>
      </c>
      <c r="P224" s="289" t="str">
        <f t="shared" ca="1" si="8"/>
        <v>0 tahun, 0 bulan, 27 hari</v>
      </c>
      <c r="Q224" s="285">
        <f ca="1">DATEDIF(C224,Summary!$A$1,"d")</f>
        <v>27</v>
      </c>
      <c r="R224" s="285" t="s">
        <v>14939</v>
      </c>
      <c r="S224" s="293" t="str" cm="1">
        <f t="array" aca="1" ref="S224" ca="1">_xlfn.IFS(Q224&lt;=T224,T224,Q224&lt;=T224*2,T224*2,Q224&lt;=T224*3,T224*3,Q224&gt;T224*3,"&gt;"&amp;T224*3)</f>
        <v>Closed</v>
      </c>
      <c r="T224" s="293" t="str" cm="1">
        <f t="array" ref="T224">_xlfn.IFS(M224="Level 1",7,M224="Level 2",14,M224="Level 3","30",M224="Info","Info",M224="Closed","Closed")</f>
        <v>Closed</v>
      </c>
      <c r="U224" s="289"/>
    </row>
    <row r="225" spans="1:21" ht="102" x14ac:dyDescent="0.7">
      <c r="A225" s="285">
        <v>225</v>
      </c>
      <c r="B225" s="187" t="s">
        <v>14386</v>
      </c>
      <c r="C225" s="304">
        <v>46191</v>
      </c>
      <c r="D225" s="304">
        <v>46183</v>
      </c>
      <c r="E225" s="307" t="s">
        <v>39</v>
      </c>
      <c r="F225" s="185" t="s">
        <v>14442</v>
      </c>
      <c r="G225" s="185" t="s">
        <v>14443</v>
      </c>
      <c r="H225" s="179" t="s">
        <v>5508</v>
      </c>
      <c r="I225" s="179" t="s">
        <v>5989</v>
      </c>
      <c r="J225" s="185" t="s">
        <v>12624</v>
      </c>
      <c r="L225" s="294" t="s">
        <v>1305</v>
      </c>
      <c r="M225" s="294" t="s">
        <v>5815</v>
      </c>
      <c r="N225" s="306" t="s">
        <v>13728</v>
      </c>
      <c r="O225" s="306" t="s">
        <v>13729</v>
      </c>
      <c r="P225" s="289" t="str">
        <f t="shared" ca="1" si="8"/>
        <v>0 tahun, 0 bulan, 27 hari</v>
      </c>
      <c r="Q225" s="285">
        <f ca="1">DATEDIF(C225,Summary!$A$1,"d")</f>
        <v>27</v>
      </c>
      <c r="R225" s="285" t="s">
        <v>14940</v>
      </c>
      <c r="S225" s="293" t="str" cm="1">
        <f t="array" aca="1" ref="S225" ca="1">_xlfn.IFS(Q225&lt;=T225,T225,Q225&lt;=T225*2,T225*2,Q225&lt;=T225*3,T225*3,Q225&gt;T225*3,"&gt;"&amp;T225*3)</f>
        <v>&gt;21</v>
      </c>
      <c r="T225" s="293" cm="1">
        <f t="array" ref="T225">_xlfn.IFS(M225="Level 1",7,M225="Level 2",14,M225="Level 3","30",M225="Info","Info",M225="Closed","Closed")</f>
        <v>7</v>
      </c>
      <c r="U225" s="289"/>
    </row>
    <row r="226" spans="1:21" ht="163.19999999999999" x14ac:dyDescent="0.7">
      <c r="A226" s="285">
        <v>226</v>
      </c>
      <c r="B226" s="187" t="s">
        <v>14387</v>
      </c>
      <c r="C226" s="304">
        <v>46191</v>
      </c>
      <c r="D226" s="304">
        <v>46188</v>
      </c>
      <c r="E226" s="307" t="s">
        <v>10388</v>
      </c>
      <c r="F226" s="185" t="s">
        <v>14444</v>
      </c>
      <c r="G226" s="185" t="s">
        <v>14445</v>
      </c>
      <c r="H226" s="179" t="s">
        <v>5508</v>
      </c>
      <c r="I226" s="179" t="s">
        <v>5508</v>
      </c>
      <c r="J226" s="185" t="s">
        <v>12613</v>
      </c>
      <c r="L226" s="303" t="s">
        <v>1308</v>
      </c>
      <c r="M226" s="303" t="s">
        <v>1308</v>
      </c>
      <c r="N226" s="306" t="s">
        <v>1080</v>
      </c>
      <c r="O226" s="306" t="s">
        <v>9788</v>
      </c>
      <c r="P226" s="289" t="str">
        <f t="shared" ca="1" si="8"/>
        <v>0 tahun, 0 bulan, 27 hari</v>
      </c>
      <c r="Q226" s="285">
        <f ca="1">DATEDIF(C226,Summary!$A$1,"d")</f>
        <v>27</v>
      </c>
      <c r="R226" s="285" t="s">
        <v>14941</v>
      </c>
      <c r="S226" s="293" t="str" cm="1">
        <f t="array" aca="1" ref="S226" ca="1">_xlfn.IFS(Q226&lt;=T226,T226,Q226&lt;=T226*2,T226*2,Q226&lt;=T226*3,T226*3,Q226&gt;T226*3,"&gt;"&amp;T226*3)</f>
        <v>Info</v>
      </c>
      <c r="T226" s="293" t="str" cm="1">
        <f t="array" ref="T226">_xlfn.IFS(M226="Level 1",7,M226="Level 2",14,M226="Level 3","30",M226="Info","Info",M226="Closed","Closed")</f>
        <v>Info</v>
      </c>
      <c r="U226" s="289"/>
    </row>
    <row r="227" spans="1:21" ht="163.19999999999999" x14ac:dyDescent="0.7">
      <c r="A227" s="285">
        <v>227</v>
      </c>
      <c r="B227" s="187" t="s">
        <v>14388</v>
      </c>
      <c r="C227" s="304">
        <v>46191</v>
      </c>
      <c r="D227" s="304">
        <v>46191</v>
      </c>
      <c r="E227" s="307" t="s">
        <v>10388</v>
      </c>
      <c r="F227" s="185" t="s">
        <v>14446</v>
      </c>
      <c r="G227" s="185" t="s">
        <v>14447</v>
      </c>
      <c r="H227" s="179" t="s">
        <v>5985</v>
      </c>
      <c r="I227" s="179" t="str">
        <f>H227</f>
        <v>Corporate</v>
      </c>
      <c r="J227" s="185" t="s">
        <v>12613</v>
      </c>
      <c r="L227" s="294" t="s">
        <v>1305</v>
      </c>
      <c r="M227" s="294" t="s">
        <v>5815</v>
      </c>
      <c r="N227" s="306" t="s">
        <v>1080</v>
      </c>
      <c r="O227" s="306" t="s">
        <v>9788</v>
      </c>
      <c r="P227" s="289" t="str">
        <f t="shared" ca="1" si="8"/>
        <v>0 tahun, 0 bulan, 27 hari</v>
      </c>
      <c r="Q227" s="285">
        <f ca="1">DATEDIF(C227,Summary!$A$1,"d")</f>
        <v>27</v>
      </c>
      <c r="R227" s="285" t="s">
        <v>14942</v>
      </c>
      <c r="S227" s="293" t="str" cm="1">
        <f t="array" aca="1" ref="S227" ca="1">_xlfn.IFS(Q227&lt;=T227,T227,Q227&lt;=T227*2,T227*2,Q227&lt;=T227*3,T227*3,Q227&gt;T227*3,"&gt;"&amp;T227*3)</f>
        <v>&gt;21</v>
      </c>
      <c r="T227" s="293" cm="1">
        <f t="array" ref="T227">_xlfn.IFS(M227="Level 1",7,M227="Level 2",14,M227="Level 3","30",M227="Info","Info",M227="Closed","Closed")</f>
        <v>7</v>
      </c>
      <c r="U227" s="289"/>
    </row>
    <row r="228" spans="1:21" ht="102" x14ac:dyDescent="0.7">
      <c r="A228" s="285">
        <v>228</v>
      </c>
      <c r="B228" s="187" t="s">
        <v>14389</v>
      </c>
      <c r="C228" s="304">
        <v>46196</v>
      </c>
      <c r="D228" s="304">
        <v>46188</v>
      </c>
      <c r="E228" s="307" t="s">
        <v>39</v>
      </c>
      <c r="F228" s="185" t="s">
        <v>14448</v>
      </c>
      <c r="G228" s="185" t="s">
        <v>14449</v>
      </c>
      <c r="H228" s="179" t="s">
        <v>5508</v>
      </c>
      <c r="I228" s="179" t="s">
        <v>3200</v>
      </c>
      <c r="J228" s="185" t="s">
        <v>13341</v>
      </c>
      <c r="L228" s="297" t="s">
        <v>1184</v>
      </c>
      <c r="M228" s="297" t="s">
        <v>1184</v>
      </c>
      <c r="N228" s="306" t="s">
        <v>6025</v>
      </c>
      <c r="O228" s="306" t="s">
        <v>11562</v>
      </c>
      <c r="P228" s="289" t="str">
        <f t="shared" ca="1" si="8"/>
        <v>0 tahun, 0 bulan, 22 hari</v>
      </c>
      <c r="Q228" s="285">
        <f ca="1">DATEDIF(C228,Summary!$A$1,"d")</f>
        <v>22</v>
      </c>
      <c r="R228" s="285" t="s">
        <v>14943</v>
      </c>
      <c r="S228" s="293" t="str" cm="1">
        <f t="array" aca="1" ref="S228" ca="1">_xlfn.IFS(Q228&lt;=T228,T228,Q228&lt;=T228*2,T228*2,Q228&lt;=T228*3,T228*3,Q228&gt;T228*3,"&gt;"&amp;T228*3)</f>
        <v>Closed</v>
      </c>
      <c r="T228" s="293" t="str" cm="1">
        <f t="array" ref="T228">_xlfn.IFS(M228="Level 1",7,M228="Level 2",14,M228="Level 3","30",M228="Info","Info",M228="Closed","Closed")</f>
        <v>Closed</v>
      </c>
      <c r="U228" s="289" t="s">
        <v>15037</v>
      </c>
    </row>
    <row r="229" spans="1:21" ht="183.6" x14ac:dyDescent="0.7">
      <c r="A229" s="285">
        <v>229</v>
      </c>
      <c r="B229" s="187" t="s">
        <v>14390</v>
      </c>
      <c r="C229" s="304">
        <v>46190</v>
      </c>
      <c r="D229" s="304">
        <v>46185</v>
      </c>
      <c r="E229" s="307" t="s">
        <v>39</v>
      </c>
      <c r="F229" s="185" t="s">
        <v>14450</v>
      </c>
      <c r="G229" s="185" t="s">
        <v>14451</v>
      </c>
      <c r="H229" s="179" t="s">
        <v>5508</v>
      </c>
      <c r="I229" s="179" t="s">
        <v>5989</v>
      </c>
      <c r="J229" s="185" t="s">
        <v>1088</v>
      </c>
      <c r="L229" s="294" t="s">
        <v>1305</v>
      </c>
      <c r="M229" s="294" t="s">
        <v>5815</v>
      </c>
      <c r="N229" s="306" t="s">
        <v>1088</v>
      </c>
      <c r="O229" s="306" t="s">
        <v>13879</v>
      </c>
      <c r="P229" s="289" t="str">
        <f t="shared" ca="1" si="8"/>
        <v>0 tahun, 0 bulan, 28 hari</v>
      </c>
      <c r="Q229" s="285">
        <f ca="1">DATEDIF(C229,Summary!$A$1,"d")</f>
        <v>28</v>
      </c>
      <c r="R229" s="285" t="s">
        <v>14944</v>
      </c>
      <c r="S229" s="293" t="str" cm="1">
        <f t="array" aca="1" ref="S229" ca="1">_xlfn.IFS(Q229&lt;=T229,T229,Q229&lt;=T229*2,T229*2,Q229&lt;=T229*3,T229*3,Q229&gt;T229*3,"&gt;"&amp;T229*3)</f>
        <v>&gt;21</v>
      </c>
      <c r="T229" s="293" cm="1">
        <f t="array" ref="T229">_xlfn.IFS(M229="Level 1",7,M229="Level 2",14,M229="Level 3","30",M229="Info","Info",M229="Closed","Closed")</f>
        <v>7</v>
      </c>
      <c r="U229" s="289"/>
    </row>
    <row r="230" spans="1:21" ht="163.19999999999999" x14ac:dyDescent="0.7">
      <c r="A230" s="285">
        <v>230</v>
      </c>
      <c r="B230" s="187" t="s">
        <v>14391</v>
      </c>
      <c r="C230" s="304">
        <v>46196</v>
      </c>
      <c r="D230" s="304">
        <v>46191</v>
      </c>
      <c r="E230" s="307" t="s">
        <v>39</v>
      </c>
      <c r="F230" s="185" t="s">
        <v>14452</v>
      </c>
      <c r="G230" s="185" t="s">
        <v>14453</v>
      </c>
      <c r="H230" s="179" t="s">
        <v>5508</v>
      </c>
      <c r="I230" s="179" t="s">
        <v>5989</v>
      </c>
      <c r="J230" s="185" t="s">
        <v>1088</v>
      </c>
      <c r="L230" s="294" t="s">
        <v>1305</v>
      </c>
      <c r="M230" s="294" t="s">
        <v>5815</v>
      </c>
      <c r="N230" s="306" t="s">
        <v>1088</v>
      </c>
      <c r="O230" s="306" t="s">
        <v>13879</v>
      </c>
      <c r="P230" s="289" t="str">
        <f t="shared" ca="1" si="8"/>
        <v>0 tahun, 0 bulan, 22 hari</v>
      </c>
      <c r="Q230" s="285">
        <f ca="1">DATEDIF(C230,Summary!$A$1,"d")</f>
        <v>22</v>
      </c>
      <c r="R230" s="285" t="s">
        <v>14945</v>
      </c>
      <c r="S230" s="293" t="str" cm="1">
        <f t="array" aca="1" ref="S230" ca="1">_xlfn.IFS(Q230&lt;=T230,T230,Q230&lt;=T230*2,T230*2,Q230&lt;=T230*3,T230*3,Q230&gt;T230*3,"&gt;"&amp;T230*3)</f>
        <v>&gt;21</v>
      </c>
      <c r="T230" s="293" cm="1">
        <f t="array" ref="T230">_xlfn.IFS(M230="Level 1",7,M230="Level 2",14,M230="Level 3","30",M230="Info","Info",M230="Closed","Closed")</f>
        <v>7</v>
      </c>
      <c r="U230" s="289"/>
    </row>
    <row r="231" spans="1:21" ht="183.6" x14ac:dyDescent="0.7">
      <c r="A231" s="285">
        <v>231</v>
      </c>
      <c r="B231" s="187" t="s">
        <v>14392</v>
      </c>
      <c r="C231" s="304">
        <v>46195</v>
      </c>
      <c r="D231" s="304">
        <v>46191</v>
      </c>
      <c r="E231" s="307" t="s">
        <v>39</v>
      </c>
      <c r="F231" s="185" t="s">
        <v>14432</v>
      </c>
      <c r="G231" s="185" t="s">
        <v>14454</v>
      </c>
      <c r="H231" s="179" t="s">
        <v>5508</v>
      </c>
      <c r="I231" s="179" t="s">
        <v>5989</v>
      </c>
      <c r="J231" s="185" t="s">
        <v>1088</v>
      </c>
      <c r="L231" s="297" t="s">
        <v>1184</v>
      </c>
      <c r="M231" s="297" t="s">
        <v>1184</v>
      </c>
      <c r="N231" s="306" t="s">
        <v>1088</v>
      </c>
      <c r="O231" s="306" t="s">
        <v>13879</v>
      </c>
      <c r="P231" s="289" t="str">
        <f t="shared" ca="1" si="8"/>
        <v>0 tahun, 0 bulan, 23 hari</v>
      </c>
      <c r="Q231" s="285">
        <f ca="1">DATEDIF(C231,Summary!$A$1,"d")</f>
        <v>23</v>
      </c>
      <c r="R231" s="285" t="s">
        <v>14946</v>
      </c>
      <c r="S231" s="293" t="str" cm="1">
        <f t="array" aca="1" ref="S231" ca="1">_xlfn.IFS(Q231&lt;=T231,T231,Q231&lt;=T231*2,T231*2,Q231&lt;=T231*3,T231*3,Q231&gt;T231*3,"&gt;"&amp;T231*3)</f>
        <v>Closed</v>
      </c>
      <c r="T231" s="293" t="str" cm="1">
        <f t="array" ref="T231">_xlfn.IFS(M231="Level 1",7,M231="Level 2",14,M231="Level 3","30",M231="Info","Info",M231="Closed","Closed")</f>
        <v>Closed</v>
      </c>
      <c r="U231" s="289" t="s">
        <v>15036</v>
      </c>
    </row>
    <row r="232" spans="1:21" ht="163.19999999999999" x14ac:dyDescent="0.7">
      <c r="A232" s="285">
        <v>232</v>
      </c>
      <c r="B232" s="187" t="s">
        <v>14720</v>
      </c>
      <c r="C232" s="304">
        <v>46195</v>
      </c>
      <c r="D232" s="304">
        <v>46191</v>
      </c>
      <c r="E232" s="307" t="s">
        <v>39</v>
      </c>
      <c r="F232" s="185" t="s">
        <v>14794</v>
      </c>
      <c r="G232" s="185" t="s">
        <v>14795</v>
      </c>
      <c r="H232" s="179" t="s">
        <v>5508</v>
      </c>
      <c r="I232" s="179" t="s">
        <v>5989</v>
      </c>
      <c r="J232" s="185" t="s">
        <v>1088</v>
      </c>
      <c r="L232" s="297" t="s">
        <v>1184</v>
      </c>
      <c r="M232" s="297" t="s">
        <v>1184</v>
      </c>
      <c r="N232" s="306" t="s">
        <v>1088</v>
      </c>
      <c r="O232" s="306" t="s">
        <v>13879</v>
      </c>
      <c r="P232" s="289" t="str">
        <f t="shared" ca="1" si="8"/>
        <v>0 tahun, 0 bulan, 23 hari</v>
      </c>
      <c r="Q232" s="285">
        <f ca="1">DATEDIF(C232,Summary!$A$1,"d")</f>
        <v>23</v>
      </c>
      <c r="R232" s="285" t="s">
        <v>14947</v>
      </c>
      <c r="S232" s="293" t="str" cm="1">
        <f t="array" aca="1" ref="S232" ca="1">_xlfn.IFS(Q232&lt;=T232,T232,Q232&lt;=T232*2,T232*2,Q232&lt;=T232*3,T232*3,Q232&gt;T232*3,"&gt;"&amp;T232*3)</f>
        <v>Closed</v>
      </c>
      <c r="T232" s="293" t="str" cm="1">
        <f t="array" ref="T232">_xlfn.IFS(M232="Level 1",7,M232="Level 2",14,M232="Level 3","30",M232="Info","Info",M232="Closed","Closed")</f>
        <v>Closed</v>
      </c>
      <c r="U232" s="289" t="s">
        <v>15036</v>
      </c>
    </row>
    <row r="233" spans="1:21" ht="142.80000000000001" x14ac:dyDescent="0.7">
      <c r="A233" s="285">
        <v>233</v>
      </c>
      <c r="B233" s="187" t="s">
        <v>14721</v>
      </c>
      <c r="C233" s="304">
        <v>46195</v>
      </c>
      <c r="D233" s="304">
        <v>46191</v>
      </c>
      <c r="E233" s="307" t="s">
        <v>39</v>
      </c>
      <c r="F233" s="185" t="s">
        <v>14796</v>
      </c>
      <c r="G233" s="185" t="s">
        <v>14797</v>
      </c>
      <c r="H233" s="179" t="s">
        <v>5508</v>
      </c>
      <c r="I233" s="179" t="s">
        <v>5989</v>
      </c>
      <c r="J233" s="185" t="s">
        <v>12623</v>
      </c>
      <c r="L233" s="294" t="s">
        <v>1305</v>
      </c>
      <c r="M233" s="294" t="s">
        <v>5813</v>
      </c>
      <c r="N233" s="179" t="s">
        <v>1175</v>
      </c>
      <c r="O233" s="179" t="s">
        <v>7484</v>
      </c>
      <c r="P233" s="289" t="str">
        <f t="shared" ca="1" si="8"/>
        <v>0 tahun, 0 bulan, 23 hari</v>
      </c>
      <c r="Q233" s="285">
        <f ca="1">DATEDIF(C233,Summary!$A$1,"d")</f>
        <v>23</v>
      </c>
      <c r="R233" s="285" t="s">
        <v>14948</v>
      </c>
      <c r="S233" s="293" t="str" cm="1">
        <f t="array" aca="1" ref="S233" ca="1">_xlfn.IFS(Q233&lt;=T233,T233,Q233&lt;=T233*2,T233*2,Q233&lt;=T233*3,T233*3,Q233&gt;T233*3,"&gt;"&amp;T233*3)</f>
        <v>30</v>
      </c>
      <c r="T233" s="293" t="str" cm="1">
        <f t="array" ref="T233">_xlfn.IFS(M233="Level 1",7,M233="Level 2",14,M233="Level 3","30",M233="Info","Info",M233="Closed","Closed")</f>
        <v>30</v>
      </c>
      <c r="U233" s="289"/>
    </row>
    <row r="234" spans="1:21" ht="81.599999999999994" x14ac:dyDescent="0.7">
      <c r="A234" s="285">
        <v>234</v>
      </c>
      <c r="B234" s="187" t="s">
        <v>14722</v>
      </c>
      <c r="C234" s="304">
        <v>46195</v>
      </c>
      <c r="D234" s="304">
        <v>46191</v>
      </c>
      <c r="E234" s="307" t="s">
        <v>39</v>
      </c>
      <c r="F234" s="185" t="s">
        <v>14798</v>
      </c>
      <c r="G234" s="185" t="s">
        <v>14799</v>
      </c>
      <c r="H234" s="179" t="s">
        <v>5508</v>
      </c>
      <c r="I234" s="179" t="s">
        <v>5989</v>
      </c>
      <c r="J234" s="185" t="s">
        <v>1088</v>
      </c>
      <c r="L234" s="297" t="s">
        <v>1184</v>
      </c>
      <c r="M234" s="297" t="s">
        <v>1184</v>
      </c>
      <c r="N234" s="179" t="s">
        <v>1088</v>
      </c>
      <c r="O234" s="179" t="s">
        <v>14592</v>
      </c>
      <c r="P234" s="289" t="str">
        <f t="shared" ca="1" si="8"/>
        <v>0 tahun, 0 bulan, 23 hari</v>
      </c>
      <c r="Q234" s="285">
        <f ca="1">DATEDIF(C234,Summary!$A$1,"d")</f>
        <v>23</v>
      </c>
      <c r="R234" s="285" t="s">
        <v>14949</v>
      </c>
      <c r="S234" s="293" t="str" cm="1">
        <f t="array" aca="1" ref="S234" ca="1">_xlfn.IFS(Q234&lt;=T234,T234,Q234&lt;=T234*2,T234*2,Q234&lt;=T234*3,T234*3,Q234&gt;T234*3,"&gt;"&amp;T234*3)</f>
        <v>Closed</v>
      </c>
      <c r="T234" s="293" t="str" cm="1">
        <f t="array" ref="T234">_xlfn.IFS(M234="Level 1",7,M234="Level 2",14,M234="Level 3","30",M234="Info","Info",M234="Closed","Closed")</f>
        <v>Closed</v>
      </c>
      <c r="U234" s="289" t="s">
        <v>15036</v>
      </c>
    </row>
    <row r="235" spans="1:21" ht="204" x14ac:dyDescent="0.7">
      <c r="A235" s="285">
        <v>235</v>
      </c>
      <c r="B235" s="187" t="s">
        <v>14723</v>
      </c>
      <c r="C235" s="304">
        <v>46195</v>
      </c>
      <c r="D235" s="304">
        <v>46188</v>
      </c>
      <c r="E235" s="307" t="s">
        <v>39</v>
      </c>
      <c r="F235" s="185" t="s">
        <v>14800</v>
      </c>
      <c r="G235" s="185" t="s">
        <v>14801</v>
      </c>
      <c r="H235" s="179" t="s">
        <v>1079</v>
      </c>
      <c r="I235" s="179" t="s">
        <v>3196</v>
      </c>
      <c r="J235" s="185" t="s">
        <v>12618</v>
      </c>
      <c r="L235" s="314" t="s">
        <v>1308</v>
      </c>
      <c r="M235" s="314" t="s">
        <v>1308</v>
      </c>
      <c r="N235" s="179" t="s">
        <v>1079</v>
      </c>
      <c r="O235" s="179" t="s">
        <v>2488</v>
      </c>
      <c r="P235" s="289" t="str">
        <f t="shared" ca="1" si="8"/>
        <v>0 tahun, 0 bulan, 23 hari</v>
      </c>
      <c r="Q235" s="285">
        <f ca="1">DATEDIF(C235,Summary!$A$1,"d")</f>
        <v>23</v>
      </c>
      <c r="R235" s="285" t="s">
        <v>14950</v>
      </c>
      <c r="S235" s="293" t="str" cm="1">
        <f t="array" aca="1" ref="S235" ca="1">_xlfn.IFS(Q235&lt;=T235,T235,Q235&lt;=T235*2,T235*2,Q235&lt;=T235*3,T235*3,Q235&gt;T235*3,"&gt;"&amp;T235*3)</f>
        <v>Info</v>
      </c>
      <c r="T235" s="293" t="str" cm="1">
        <f t="array" ref="T235">_xlfn.IFS(M235="Level 1",7,M235="Level 2",14,M235="Level 3","30",M235="Info","Info",M235="Closed","Closed")</f>
        <v>Info</v>
      </c>
      <c r="U235" s="289"/>
    </row>
    <row r="236" spans="1:21" ht="102" x14ac:dyDescent="0.7">
      <c r="A236" s="285">
        <v>236</v>
      </c>
      <c r="B236" s="187" t="s">
        <v>14724</v>
      </c>
      <c r="C236" s="304">
        <v>46196</v>
      </c>
      <c r="D236" s="304">
        <v>46191</v>
      </c>
      <c r="E236" s="307" t="s">
        <v>39</v>
      </c>
      <c r="F236" s="185" t="s">
        <v>14802</v>
      </c>
      <c r="G236" s="185" t="s">
        <v>14803</v>
      </c>
      <c r="H236" s="179" t="s">
        <v>5508</v>
      </c>
      <c r="I236" s="179" t="s">
        <v>5508</v>
      </c>
      <c r="J236" s="185" t="s">
        <v>12631</v>
      </c>
      <c r="L236" s="294" t="s">
        <v>1305</v>
      </c>
      <c r="M236" s="294" t="s">
        <v>5815</v>
      </c>
      <c r="N236" s="179" t="s">
        <v>15021</v>
      </c>
      <c r="O236" s="179" t="s">
        <v>15022</v>
      </c>
      <c r="P236" s="289" t="str">
        <f t="shared" ca="1" si="8"/>
        <v>0 tahun, 0 bulan, 22 hari</v>
      </c>
      <c r="Q236" s="285">
        <f ca="1">DATEDIF(C236,Summary!$A$1,"d")</f>
        <v>22</v>
      </c>
      <c r="R236" s="285" t="s">
        <v>14951</v>
      </c>
      <c r="S236" s="293" t="str" cm="1">
        <f t="array" aca="1" ref="S236" ca="1">_xlfn.IFS(Q236&lt;=T236,T236,Q236&lt;=T236*2,T236*2,Q236&lt;=T236*3,T236*3,Q236&gt;T236*3,"&gt;"&amp;T236*3)</f>
        <v>&gt;21</v>
      </c>
      <c r="T236" s="293" cm="1">
        <f t="array" ref="T236">_xlfn.IFS(M236="Level 1",7,M236="Level 2",14,M236="Level 3","30",M236="Info","Info",M236="Closed","Closed")</f>
        <v>7</v>
      </c>
      <c r="U236" s="289"/>
    </row>
    <row r="237" spans="1:21" ht="122.4" x14ac:dyDescent="0.7">
      <c r="A237" s="285">
        <v>237</v>
      </c>
      <c r="B237" s="187" t="s">
        <v>14725</v>
      </c>
      <c r="C237" s="304">
        <v>46196</v>
      </c>
      <c r="D237" s="304">
        <v>46188</v>
      </c>
      <c r="E237" s="307" t="s">
        <v>39</v>
      </c>
      <c r="F237" s="185" t="s">
        <v>14804</v>
      </c>
      <c r="G237" s="185" t="s">
        <v>14805</v>
      </c>
      <c r="H237" s="179" t="s">
        <v>5508</v>
      </c>
      <c r="I237" s="179" t="s">
        <v>5990</v>
      </c>
      <c r="J237" s="185" t="s">
        <v>12624</v>
      </c>
      <c r="L237" s="294" t="s">
        <v>1305</v>
      </c>
      <c r="M237" s="294" t="s">
        <v>5814</v>
      </c>
      <c r="N237" s="179" t="s">
        <v>11545</v>
      </c>
      <c r="O237" s="179" t="s">
        <v>13368</v>
      </c>
      <c r="P237" s="289" t="str">
        <f t="shared" ca="1" si="8"/>
        <v>0 tahun, 0 bulan, 22 hari</v>
      </c>
      <c r="Q237" s="285">
        <f ca="1">DATEDIF(C237,Summary!$A$1,"d")</f>
        <v>22</v>
      </c>
      <c r="R237" s="285" t="s">
        <v>14952</v>
      </c>
      <c r="S237" s="293" cm="1">
        <f t="array" aca="1" ref="S237" ca="1">_xlfn.IFS(Q237&lt;=T237,T237,Q237&lt;=T237*2,T237*2,Q237&lt;=T237*3,T237*3,Q237&gt;T237*3,"&gt;"&amp;T237*3)</f>
        <v>28</v>
      </c>
      <c r="T237" s="293" cm="1">
        <f t="array" ref="T237">_xlfn.IFS(M237="Level 1",7,M237="Level 2",14,M237="Level 3","30",M237="Info","Info",M237="Closed","Closed")</f>
        <v>14</v>
      </c>
      <c r="U237" s="289"/>
    </row>
    <row r="238" spans="1:21" ht="183.6" x14ac:dyDescent="0.7">
      <c r="A238" s="285">
        <v>238</v>
      </c>
      <c r="B238" s="187" t="s">
        <v>14726</v>
      </c>
      <c r="C238" s="304">
        <v>46196</v>
      </c>
      <c r="D238" s="304">
        <v>46139</v>
      </c>
      <c r="E238" s="307" t="s">
        <v>39</v>
      </c>
      <c r="F238" s="185" t="s">
        <v>14806</v>
      </c>
      <c r="G238" s="185" t="s">
        <v>14807</v>
      </c>
      <c r="H238" s="179" t="s">
        <v>5508</v>
      </c>
      <c r="I238" s="179" t="s">
        <v>5989</v>
      </c>
      <c r="J238" s="185" t="s">
        <v>9844</v>
      </c>
      <c r="L238" s="297" t="s">
        <v>1184</v>
      </c>
      <c r="M238" s="297" t="s">
        <v>1184</v>
      </c>
      <c r="N238" s="179" t="s">
        <v>10720</v>
      </c>
      <c r="O238" s="179" t="s">
        <v>1071</v>
      </c>
      <c r="P238" s="289" t="str">
        <f t="shared" ca="1" si="8"/>
        <v>0 tahun, 0 bulan, 22 hari</v>
      </c>
      <c r="Q238" s="285">
        <f ca="1">DATEDIF(C238,Summary!$A$1,"d")</f>
        <v>22</v>
      </c>
      <c r="R238" s="285" t="s">
        <v>14953</v>
      </c>
      <c r="S238" s="293" t="str" cm="1">
        <f t="array" aca="1" ref="S238" ca="1">_xlfn.IFS(Q238&lt;=T238,T238,Q238&lt;=T238*2,T238*2,Q238&lt;=T238*3,T238*3,Q238&gt;T238*3,"&gt;"&amp;T238*3)</f>
        <v>Closed</v>
      </c>
      <c r="T238" s="293" t="str" cm="1">
        <f t="array" ref="T238">_xlfn.IFS(M238="Level 1",7,M238="Level 2",14,M238="Level 3","30",M238="Info","Info",M238="Closed","Closed")</f>
        <v>Closed</v>
      </c>
      <c r="U238" s="289" t="s">
        <v>15034</v>
      </c>
    </row>
    <row r="239" spans="1:21" ht="204" x14ac:dyDescent="0.7">
      <c r="A239" s="285">
        <v>239</v>
      </c>
      <c r="B239" s="187" t="s">
        <v>14727</v>
      </c>
      <c r="C239" s="304">
        <v>46196</v>
      </c>
      <c r="D239" s="304">
        <v>46196</v>
      </c>
      <c r="E239" s="307" t="s">
        <v>7150</v>
      </c>
      <c r="F239" s="185" t="s">
        <v>14808</v>
      </c>
      <c r="G239" s="185" t="s">
        <v>14809</v>
      </c>
      <c r="H239" s="179" t="s">
        <v>5508</v>
      </c>
      <c r="I239" s="179" t="s">
        <v>5990</v>
      </c>
      <c r="J239" s="185" t="s">
        <v>12624</v>
      </c>
      <c r="L239" s="303" t="s">
        <v>1308</v>
      </c>
      <c r="M239" s="303" t="s">
        <v>1308</v>
      </c>
      <c r="N239" s="179" t="s">
        <v>11545</v>
      </c>
      <c r="O239" s="179" t="s">
        <v>13368</v>
      </c>
      <c r="P239" s="289" t="str">
        <f t="shared" ca="1" si="8"/>
        <v>0 tahun, 0 bulan, 22 hari</v>
      </c>
      <c r="Q239" s="285">
        <f ca="1">DATEDIF(C239,Summary!$A$1,"d")</f>
        <v>22</v>
      </c>
      <c r="R239" s="285" t="s">
        <v>14954</v>
      </c>
      <c r="S239" s="293" t="str" cm="1">
        <f t="array" aca="1" ref="S239" ca="1">_xlfn.IFS(Q239&lt;=T239,T239,Q239&lt;=T239*2,T239*2,Q239&lt;=T239*3,T239*3,Q239&gt;T239*3,"&gt;"&amp;T239*3)</f>
        <v>Info</v>
      </c>
      <c r="T239" s="293" t="str" cm="1">
        <f t="array" ref="T239">_xlfn.IFS(M239="Level 1",7,M239="Level 2",14,M239="Level 3","30",M239="Info","Info",M239="Closed","Closed")</f>
        <v>Info</v>
      </c>
      <c r="U239" s="289"/>
    </row>
    <row r="240" spans="1:21" ht="122.4" x14ac:dyDescent="0.7">
      <c r="A240" s="285">
        <v>240</v>
      </c>
      <c r="B240" s="187" t="s">
        <v>14728</v>
      </c>
      <c r="C240" s="304">
        <v>46197</v>
      </c>
      <c r="D240" s="304">
        <v>46185</v>
      </c>
      <c r="E240" s="307" t="s">
        <v>39</v>
      </c>
      <c r="F240" s="185" t="s">
        <v>14810</v>
      </c>
      <c r="G240" s="185" t="s">
        <v>14811</v>
      </c>
      <c r="H240" s="179" t="s">
        <v>1079</v>
      </c>
      <c r="I240" s="179" t="s">
        <v>7756</v>
      </c>
      <c r="J240" s="185" t="s">
        <v>12613</v>
      </c>
      <c r="L240" s="303" t="s">
        <v>1308</v>
      </c>
      <c r="M240" s="303" t="s">
        <v>1308</v>
      </c>
      <c r="N240" s="179" t="s">
        <v>1168</v>
      </c>
      <c r="O240" s="179" t="s">
        <v>4425</v>
      </c>
      <c r="P240" s="289" t="str">
        <f t="shared" ca="1" si="8"/>
        <v>0 tahun, 0 bulan, 21 hari</v>
      </c>
      <c r="Q240" s="285">
        <f ca="1">DATEDIF(C240,Summary!$A$1,"d")</f>
        <v>21</v>
      </c>
      <c r="R240" s="285" t="s">
        <v>14955</v>
      </c>
      <c r="S240" s="293" t="str" cm="1">
        <f t="array" aca="1" ref="S240" ca="1">_xlfn.IFS(Q240&lt;=T240,T240,Q240&lt;=T240*2,T240*2,Q240&lt;=T240*3,T240*3,Q240&gt;T240*3,"&gt;"&amp;T240*3)</f>
        <v>Info</v>
      </c>
      <c r="T240" s="293" t="str" cm="1">
        <f t="array" ref="T240">_xlfn.IFS(M240="Level 1",7,M240="Level 2",14,M240="Level 3","30",M240="Info","Info",M240="Closed","Closed")</f>
        <v>Info</v>
      </c>
      <c r="U240" s="289"/>
    </row>
    <row r="241" spans="1:21" ht="81.599999999999994" x14ac:dyDescent="0.7">
      <c r="A241" s="285">
        <v>241</v>
      </c>
      <c r="B241" s="187" t="s">
        <v>14729</v>
      </c>
      <c r="C241" s="304">
        <v>46197</v>
      </c>
      <c r="D241" s="304">
        <v>46196</v>
      </c>
      <c r="E241" s="307" t="s">
        <v>10388</v>
      </c>
      <c r="F241" s="185" t="s">
        <v>14812</v>
      </c>
      <c r="G241" s="185" t="s">
        <v>14813</v>
      </c>
      <c r="H241" s="179" t="s">
        <v>5508</v>
      </c>
      <c r="I241" s="179" t="s">
        <v>5990</v>
      </c>
      <c r="J241" s="185" t="s">
        <v>12624</v>
      </c>
      <c r="L241" s="303" t="s">
        <v>1308</v>
      </c>
      <c r="M241" s="303" t="s">
        <v>1308</v>
      </c>
      <c r="N241" s="179" t="s">
        <v>11545</v>
      </c>
      <c r="O241" s="179" t="s">
        <v>13368</v>
      </c>
      <c r="P241" s="289" t="str">
        <f t="shared" ca="1" si="8"/>
        <v>0 tahun, 0 bulan, 21 hari</v>
      </c>
      <c r="Q241" s="285">
        <f ca="1">DATEDIF(C241,Summary!$A$1,"d")</f>
        <v>21</v>
      </c>
      <c r="R241" s="285" t="s">
        <v>14956</v>
      </c>
      <c r="S241" s="293" t="str" cm="1">
        <f t="array" aca="1" ref="S241" ca="1">_xlfn.IFS(Q241&lt;=T241,T241,Q241&lt;=T241*2,T241*2,Q241&lt;=T241*3,T241*3,Q241&gt;T241*3,"&gt;"&amp;T241*3)</f>
        <v>Info</v>
      </c>
      <c r="T241" s="293" t="str" cm="1">
        <f t="array" ref="T241">_xlfn.IFS(M241="Level 1",7,M241="Level 2",14,M241="Level 3","30",M241="Info","Info",M241="Closed","Closed")</f>
        <v>Info</v>
      </c>
      <c r="U241" s="289"/>
    </row>
    <row r="242" spans="1:21" ht="81.599999999999994" x14ac:dyDescent="0.7">
      <c r="A242" s="285">
        <v>242</v>
      </c>
      <c r="B242" s="187" t="s">
        <v>14730</v>
      </c>
      <c r="C242" s="304">
        <v>46202</v>
      </c>
      <c r="D242" s="304">
        <v>46199</v>
      </c>
      <c r="E242" s="307" t="s">
        <v>10388</v>
      </c>
      <c r="F242" s="185" t="s">
        <v>14814</v>
      </c>
      <c r="G242" s="185" t="s">
        <v>14813</v>
      </c>
      <c r="H242" s="179" t="s">
        <v>5508</v>
      </c>
      <c r="I242" s="179" t="s">
        <v>5990</v>
      </c>
      <c r="J242" s="185" t="s">
        <v>12624</v>
      </c>
      <c r="L242" s="303" t="s">
        <v>1308</v>
      </c>
      <c r="M242" s="303" t="s">
        <v>1308</v>
      </c>
      <c r="N242" s="179" t="s">
        <v>11545</v>
      </c>
      <c r="O242" s="179" t="s">
        <v>13368</v>
      </c>
      <c r="P242" s="289" t="str">
        <f t="shared" ca="1" si="8"/>
        <v>0 tahun, 0 bulan, 16 hari</v>
      </c>
      <c r="Q242" s="285">
        <f ca="1">DATEDIF(C242,Summary!$A$1,"d")</f>
        <v>16</v>
      </c>
      <c r="R242" s="285" t="s">
        <v>14957</v>
      </c>
      <c r="S242" s="293" t="str" cm="1">
        <f t="array" aca="1" ref="S242" ca="1">_xlfn.IFS(Q242&lt;=T242,T242,Q242&lt;=T242*2,T242*2,Q242&lt;=T242*3,T242*3,Q242&gt;T242*3,"&gt;"&amp;T242*3)</f>
        <v>Info</v>
      </c>
      <c r="T242" s="293" t="str" cm="1">
        <f t="array" ref="T242">_xlfn.IFS(M242="Level 1",7,M242="Level 2",14,M242="Level 3","30",M242="Info","Info",M242="Closed","Closed")</f>
        <v>Info</v>
      </c>
      <c r="U242" s="289"/>
    </row>
    <row r="243" spans="1:21" ht="183.6" x14ac:dyDescent="0.7">
      <c r="A243" s="285">
        <v>243</v>
      </c>
      <c r="B243" s="187" t="s">
        <v>14731</v>
      </c>
      <c r="C243" s="304">
        <v>46202</v>
      </c>
      <c r="D243" s="304">
        <v>46198</v>
      </c>
      <c r="E243" s="307" t="s">
        <v>39</v>
      </c>
      <c r="F243" s="185" t="s">
        <v>14815</v>
      </c>
      <c r="G243" s="185" t="s">
        <v>14816</v>
      </c>
      <c r="H243" s="179" t="s">
        <v>5508</v>
      </c>
      <c r="I243" s="179" t="s">
        <v>3191</v>
      </c>
      <c r="J243" s="185" t="s">
        <v>1088</v>
      </c>
      <c r="L243" s="294" t="s">
        <v>1305</v>
      </c>
      <c r="M243" s="294" t="s">
        <v>5815</v>
      </c>
      <c r="N243" s="179" t="s">
        <v>11545</v>
      </c>
      <c r="O243" s="179" t="s">
        <v>11722</v>
      </c>
      <c r="P243" s="289" t="str">
        <f t="shared" ca="1" si="8"/>
        <v>0 tahun, 0 bulan, 16 hari</v>
      </c>
      <c r="Q243" s="285">
        <f ca="1">DATEDIF(C243,Summary!$A$1,"d")</f>
        <v>16</v>
      </c>
      <c r="R243" s="285" t="s">
        <v>14958</v>
      </c>
      <c r="S243" s="293" cm="1">
        <f t="array" aca="1" ref="S243" ca="1">_xlfn.IFS(Q243&lt;=T243,T243,Q243&lt;=T243*2,T243*2,Q243&lt;=T243*3,T243*3,Q243&gt;T243*3,"&gt;"&amp;T243*3)</f>
        <v>21</v>
      </c>
      <c r="T243" s="293" cm="1">
        <f t="array" ref="T243">_xlfn.IFS(M243="Level 1",7,M243="Level 2",14,M243="Level 3","30",M243="Info","Info",M243="Closed","Closed")</f>
        <v>7</v>
      </c>
      <c r="U243" s="289"/>
    </row>
    <row r="244" spans="1:21" ht="81.599999999999994" x14ac:dyDescent="0.7">
      <c r="A244" s="285">
        <v>244</v>
      </c>
      <c r="B244" s="187" t="s">
        <v>14732</v>
      </c>
      <c r="C244" s="304">
        <v>46202</v>
      </c>
      <c r="D244" s="304">
        <v>46202</v>
      </c>
      <c r="E244" s="307" t="s">
        <v>10388</v>
      </c>
      <c r="F244" s="185" t="s">
        <v>14817</v>
      </c>
      <c r="G244" s="185" t="s">
        <v>13642</v>
      </c>
      <c r="H244" s="179" t="s">
        <v>5508</v>
      </c>
      <c r="I244" s="179" t="s">
        <v>5990</v>
      </c>
      <c r="J244" s="185" t="s">
        <v>12624</v>
      </c>
      <c r="L244" s="303" t="s">
        <v>1308</v>
      </c>
      <c r="M244" s="303" t="s">
        <v>1308</v>
      </c>
      <c r="N244" s="179" t="s">
        <v>11545</v>
      </c>
      <c r="O244" s="179" t="s">
        <v>11722</v>
      </c>
      <c r="P244" s="289" t="str">
        <f t="shared" ca="1" si="8"/>
        <v>0 tahun, 0 bulan, 16 hari</v>
      </c>
      <c r="Q244" s="285">
        <f ca="1">DATEDIF(C244,Summary!$A$1,"d")</f>
        <v>16</v>
      </c>
      <c r="R244" s="285" t="s">
        <v>14959</v>
      </c>
      <c r="S244" s="293" t="str" cm="1">
        <f t="array" aca="1" ref="S244" ca="1">_xlfn.IFS(Q244&lt;=T244,T244,Q244&lt;=T244*2,T244*2,Q244&lt;=T244*3,T244*3,Q244&gt;T244*3,"&gt;"&amp;T244*3)</f>
        <v>Info</v>
      </c>
      <c r="T244" s="293" t="str" cm="1">
        <f t="array" ref="T244">_xlfn.IFS(M244="Level 1",7,M244="Level 2",14,M244="Level 3","30",M244="Info","Info",M244="Closed","Closed")</f>
        <v>Info</v>
      </c>
      <c r="U244" s="289"/>
    </row>
    <row r="245" spans="1:21" ht="102" x14ac:dyDescent="0.7">
      <c r="A245" s="285">
        <v>245</v>
      </c>
      <c r="B245" s="187" t="s">
        <v>14733</v>
      </c>
      <c r="C245" s="304">
        <v>46202</v>
      </c>
      <c r="D245" s="304">
        <v>46202</v>
      </c>
      <c r="E245" s="307" t="s">
        <v>10388</v>
      </c>
      <c r="F245" s="185" t="s">
        <v>14818</v>
      </c>
      <c r="G245" s="185" t="s">
        <v>13642</v>
      </c>
      <c r="H245" s="179" t="s">
        <v>5508</v>
      </c>
      <c r="I245" s="179" t="s">
        <v>5990</v>
      </c>
      <c r="J245" s="185" t="s">
        <v>12624</v>
      </c>
      <c r="L245" s="303" t="s">
        <v>1308</v>
      </c>
      <c r="M245" s="303" t="s">
        <v>1308</v>
      </c>
      <c r="N245" s="179" t="s">
        <v>11545</v>
      </c>
      <c r="O245" s="179" t="s">
        <v>11722</v>
      </c>
      <c r="P245" s="289" t="str">
        <f t="shared" ca="1" si="8"/>
        <v>0 tahun, 0 bulan, 16 hari</v>
      </c>
      <c r="Q245" s="285">
        <f ca="1">DATEDIF(C245,Summary!$A$1,"d")</f>
        <v>16</v>
      </c>
      <c r="R245" s="285" t="s">
        <v>14960</v>
      </c>
      <c r="S245" s="293" t="str" cm="1">
        <f t="array" aca="1" ref="S245" ca="1">_xlfn.IFS(Q245&lt;=T245,T245,Q245&lt;=T245*2,T245*2,Q245&lt;=T245*3,T245*3,Q245&gt;T245*3,"&gt;"&amp;T245*3)</f>
        <v>Info</v>
      </c>
      <c r="T245" s="293" t="str" cm="1">
        <f t="array" ref="T245">_xlfn.IFS(M245="Level 1",7,M245="Level 2",14,M245="Level 3","30",M245="Info","Info",M245="Closed","Closed")</f>
        <v>Info</v>
      </c>
      <c r="U245" s="289"/>
    </row>
    <row r="246" spans="1:21" ht="224.4" x14ac:dyDescent="0.7">
      <c r="A246" s="285">
        <v>246</v>
      </c>
      <c r="B246" s="187" t="s">
        <v>14734</v>
      </c>
      <c r="C246" s="304">
        <v>46202</v>
      </c>
      <c r="D246" s="304">
        <v>46197</v>
      </c>
      <c r="E246" s="307" t="s">
        <v>39</v>
      </c>
      <c r="F246" s="185" t="s">
        <v>14798</v>
      </c>
      <c r="G246" s="185" t="s">
        <v>14819</v>
      </c>
      <c r="H246" s="179" t="s">
        <v>5508</v>
      </c>
      <c r="I246" s="179" t="s">
        <v>3191</v>
      </c>
      <c r="J246" s="185" t="s">
        <v>1088</v>
      </c>
      <c r="L246" s="297" t="s">
        <v>1184</v>
      </c>
      <c r="M246" s="297" t="s">
        <v>1184</v>
      </c>
      <c r="N246" s="179" t="s">
        <v>1088</v>
      </c>
      <c r="O246" s="179" t="s">
        <v>14592</v>
      </c>
      <c r="P246" s="289" t="str">
        <f t="shared" ca="1" si="8"/>
        <v>0 tahun, 0 bulan, 16 hari</v>
      </c>
      <c r="Q246" s="285">
        <f ca="1">DATEDIF(C246,Summary!$A$1,"d")</f>
        <v>16</v>
      </c>
      <c r="R246" s="285" t="s">
        <v>14961</v>
      </c>
      <c r="S246" s="293" t="str" cm="1">
        <f t="array" aca="1" ref="S246" ca="1">_xlfn.IFS(Q246&lt;=T246,T246,Q246&lt;=T246*2,T246*2,Q246&lt;=T246*3,T246*3,Q246&gt;T246*3,"&gt;"&amp;T246*3)</f>
        <v>Closed</v>
      </c>
      <c r="T246" s="293" t="str" cm="1">
        <f t="array" ref="T246">_xlfn.IFS(M246="Level 1",7,M246="Level 2",14,M246="Level 3","30",M246="Info","Info",M246="Closed","Closed")</f>
        <v>Closed</v>
      </c>
      <c r="U246" s="289" t="s">
        <v>15032</v>
      </c>
    </row>
    <row r="247" spans="1:21" ht="306" x14ac:dyDescent="0.7">
      <c r="A247" s="285">
        <v>247</v>
      </c>
      <c r="B247" s="187" t="s">
        <v>14735</v>
      </c>
      <c r="C247" s="304">
        <v>46202</v>
      </c>
      <c r="D247" s="304">
        <v>46197</v>
      </c>
      <c r="E247" s="307" t="s">
        <v>39</v>
      </c>
      <c r="F247" s="185" t="s">
        <v>14432</v>
      </c>
      <c r="G247" s="185" t="s">
        <v>14820</v>
      </c>
      <c r="H247" s="179" t="s">
        <v>5508</v>
      </c>
      <c r="I247" s="179" t="s">
        <v>5990</v>
      </c>
      <c r="J247" s="185" t="s">
        <v>1088</v>
      </c>
      <c r="L247" s="297" t="s">
        <v>1184</v>
      </c>
      <c r="M247" s="297" t="s">
        <v>1184</v>
      </c>
      <c r="N247" s="179" t="s">
        <v>1088</v>
      </c>
      <c r="O247" s="179" t="s">
        <v>14592</v>
      </c>
      <c r="P247" s="289" t="str">
        <f t="shared" ca="1" si="8"/>
        <v>0 tahun, 0 bulan, 16 hari</v>
      </c>
      <c r="Q247" s="285">
        <f ca="1">DATEDIF(C247,Summary!$A$1,"d")</f>
        <v>16</v>
      </c>
      <c r="R247" s="285" t="s">
        <v>14962</v>
      </c>
      <c r="S247" s="293" t="str" cm="1">
        <f t="array" aca="1" ref="S247" ca="1">_xlfn.IFS(Q247&lt;=T247,T247,Q247&lt;=T247*2,T247*2,Q247&lt;=T247*3,T247*3,Q247&gt;T247*3,"&gt;"&amp;T247*3)</f>
        <v>Closed</v>
      </c>
      <c r="T247" s="293" t="str" cm="1">
        <f t="array" ref="T247">_xlfn.IFS(M247="Level 1",7,M247="Level 2",14,M247="Level 3","30",M247="Info","Info",M247="Closed","Closed")</f>
        <v>Closed</v>
      </c>
      <c r="U247" s="289" t="s">
        <v>15031</v>
      </c>
    </row>
    <row r="248" spans="1:21" ht="224.4" x14ac:dyDescent="0.7">
      <c r="A248" s="285">
        <v>248</v>
      </c>
      <c r="B248" s="187" t="s">
        <v>14736</v>
      </c>
      <c r="C248" s="304">
        <v>46202</v>
      </c>
      <c r="D248" s="304">
        <v>46198</v>
      </c>
      <c r="E248" s="307" t="s">
        <v>39</v>
      </c>
      <c r="F248" s="185" t="s">
        <v>14434</v>
      </c>
      <c r="G248" s="185" t="s">
        <v>14821</v>
      </c>
      <c r="H248" s="179" t="s">
        <v>5508</v>
      </c>
      <c r="I248" s="179" t="s">
        <v>7640</v>
      </c>
      <c r="J248" s="185" t="s">
        <v>1088</v>
      </c>
      <c r="L248" s="297" t="s">
        <v>1184</v>
      </c>
      <c r="M248" s="297" t="s">
        <v>1184</v>
      </c>
      <c r="N248" s="179" t="s">
        <v>1088</v>
      </c>
      <c r="O248" s="179" t="s">
        <v>14592</v>
      </c>
      <c r="P248" s="289" t="str">
        <f t="shared" ca="1" si="8"/>
        <v>0 tahun, 0 bulan, 16 hari</v>
      </c>
      <c r="Q248" s="285">
        <f ca="1">DATEDIF(C248,Summary!$A$1,"d")</f>
        <v>16</v>
      </c>
      <c r="R248" s="285" t="s">
        <v>14963</v>
      </c>
      <c r="S248" s="293" t="str" cm="1">
        <f t="array" aca="1" ref="S248" ca="1">_xlfn.IFS(Q248&lt;=T248,T248,Q248&lt;=T248*2,T248*2,Q248&lt;=T248*3,T248*3,Q248&gt;T248*3,"&gt;"&amp;T248*3)</f>
        <v>Closed</v>
      </c>
      <c r="T248" s="293" t="str" cm="1">
        <f t="array" ref="T248">_xlfn.IFS(M248="Level 1",7,M248="Level 2",14,M248="Level 3","30",M248="Info","Info",M248="Closed","Closed")</f>
        <v>Closed</v>
      </c>
      <c r="U248" s="289" t="s">
        <v>15029</v>
      </c>
    </row>
    <row r="249" spans="1:21" ht="244.8" x14ac:dyDescent="0.7">
      <c r="A249" s="285">
        <v>249</v>
      </c>
      <c r="B249" s="187" t="s">
        <v>14737</v>
      </c>
      <c r="C249" s="304">
        <v>46202</v>
      </c>
      <c r="D249" s="304">
        <v>46196</v>
      </c>
      <c r="E249" s="307" t="s">
        <v>39</v>
      </c>
      <c r="F249" s="185" t="s">
        <v>14822</v>
      </c>
      <c r="G249" s="185" t="s">
        <v>14823</v>
      </c>
      <c r="H249" s="179" t="s">
        <v>5508</v>
      </c>
      <c r="I249" s="179" t="s">
        <v>3200</v>
      </c>
      <c r="J249" s="185" t="s">
        <v>1088</v>
      </c>
      <c r="L249" s="297" t="s">
        <v>1184</v>
      </c>
      <c r="M249" s="297" t="s">
        <v>1184</v>
      </c>
      <c r="N249" s="179" t="s">
        <v>1088</v>
      </c>
      <c r="O249" s="179" t="s">
        <v>1089</v>
      </c>
      <c r="P249" s="289" t="str">
        <f t="shared" ca="1" si="8"/>
        <v>0 tahun, 0 bulan, 16 hari</v>
      </c>
      <c r="Q249" s="285">
        <f ca="1">DATEDIF(C249,Summary!$A$1,"d")</f>
        <v>16</v>
      </c>
      <c r="R249" s="285" t="s">
        <v>14964</v>
      </c>
      <c r="S249" s="293" t="str" cm="1">
        <f t="array" aca="1" ref="S249" ca="1">_xlfn.IFS(Q249&lt;=T249,T249,Q249&lt;=T249*2,T249*2,Q249&lt;=T249*3,T249*3,Q249&gt;T249*3,"&gt;"&amp;T249*3)</f>
        <v>Closed</v>
      </c>
      <c r="T249" s="293" t="str" cm="1">
        <f t="array" ref="T249">_xlfn.IFS(M249="Level 1",7,M249="Level 2",14,M249="Level 3","30",M249="Info","Info",M249="Closed","Closed")</f>
        <v>Closed</v>
      </c>
      <c r="U249" s="289" t="s">
        <v>15033</v>
      </c>
    </row>
    <row r="250" spans="1:21" ht="163.19999999999999" x14ac:dyDescent="0.7">
      <c r="A250" s="285">
        <v>250</v>
      </c>
      <c r="B250" s="187" t="s">
        <v>14738</v>
      </c>
      <c r="C250" s="304">
        <v>46202</v>
      </c>
      <c r="D250" s="304">
        <v>46196</v>
      </c>
      <c r="E250" s="307" t="s">
        <v>39</v>
      </c>
      <c r="F250" s="185" t="s">
        <v>14824</v>
      </c>
      <c r="G250" s="185" t="s">
        <v>14825</v>
      </c>
      <c r="H250" s="179" t="s">
        <v>5508</v>
      </c>
      <c r="I250" s="179" t="s">
        <v>7640</v>
      </c>
      <c r="J250" s="185" t="s">
        <v>1088</v>
      </c>
      <c r="L250" s="294" t="s">
        <v>1305</v>
      </c>
      <c r="M250" s="294" t="s">
        <v>5815</v>
      </c>
      <c r="N250" s="179" t="s">
        <v>1088</v>
      </c>
      <c r="O250" s="179" t="s">
        <v>14592</v>
      </c>
      <c r="P250" s="289" t="str">
        <f t="shared" ca="1" si="8"/>
        <v>0 tahun, 0 bulan, 16 hari</v>
      </c>
      <c r="Q250" s="285">
        <f ca="1">DATEDIF(C250,Summary!$A$1,"d")</f>
        <v>16</v>
      </c>
      <c r="R250" s="285" t="s">
        <v>14965</v>
      </c>
      <c r="S250" s="293" cm="1">
        <f t="array" aca="1" ref="S250" ca="1">_xlfn.IFS(Q250&lt;=T250,T250,Q250&lt;=T250*2,T250*2,Q250&lt;=T250*3,T250*3,Q250&gt;T250*3,"&gt;"&amp;T250*3)</f>
        <v>21</v>
      </c>
      <c r="T250" s="293" cm="1">
        <f t="array" ref="T250">_xlfn.IFS(M250="Level 1",7,M250="Level 2",14,M250="Level 3","30",M250="Info","Info",M250="Closed","Closed")</f>
        <v>7</v>
      </c>
      <c r="U250" s="289"/>
    </row>
    <row r="251" spans="1:21" ht="367.2" x14ac:dyDescent="0.7">
      <c r="A251" s="285">
        <v>251</v>
      </c>
      <c r="B251" s="187" t="s">
        <v>14739</v>
      </c>
      <c r="C251" s="304">
        <v>46202</v>
      </c>
      <c r="D251" s="304">
        <v>46198</v>
      </c>
      <c r="E251" s="307" t="s">
        <v>39</v>
      </c>
      <c r="F251" s="185" t="s">
        <v>14826</v>
      </c>
      <c r="G251" s="185" t="s">
        <v>14827</v>
      </c>
      <c r="H251" s="179" t="s">
        <v>5508</v>
      </c>
      <c r="I251" s="179" t="s">
        <v>5990</v>
      </c>
      <c r="J251" s="185" t="s">
        <v>1088</v>
      </c>
      <c r="L251" s="297" t="s">
        <v>1184</v>
      </c>
      <c r="M251" s="297" t="s">
        <v>1184</v>
      </c>
      <c r="N251" s="179" t="s">
        <v>1088</v>
      </c>
      <c r="O251" s="179" t="s">
        <v>14592</v>
      </c>
      <c r="P251" s="289" t="str">
        <f t="shared" ca="1" si="8"/>
        <v>0 tahun, 0 bulan, 16 hari</v>
      </c>
      <c r="Q251" s="285">
        <f ca="1">DATEDIF(C251,Summary!$A$1,"d")</f>
        <v>16</v>
      </c>
      <c r="R251" s="285" t="s">
        <v>14966</v>
      </c>
      <c r="S251" s="293" t="str" cm="1">
        <f t="array" aca="1" ref="S251" ca="1">_xlfn.IFS(Q251&lt;=T251,T251,Q251&lt;=T251*2,T251*2,Q251&lt;=T251*3,T251*3,Q251&gt;T251*3,"&gt;"&amp;T251*3)</f>
        <v>Closed</v>
      </c>
      <c r="T251" s="293" t="str" cm="1">
        <f t="array" ref="T251">_xlfn.IFS(M251="Level 1",7,M251="Level 2",14,M251="Level 3","30",M251="Info","Info",M251="Closed","Closed")</f>
        <v>Closed</v>
      </c>
      <c r="U251" s="289" t="s">
        <v>14514</v>
      </c>
    </row>
    <row r="252" spans="1:21" ht="142.80000000000001" x14ac:dyDescent="0.7">
      <c r="A252" s="285">
        <v>252</v>
      </c>
      <c r="B252" s="187" t="s">
        <v>14740</v>
      </c>
      <c r="C252" s="304">
        <v>46202</v>
      </c>
      <c r="D252" s="304">
        <v>46198</v>
      </c>
      <c r="E252" s="307" t="s">
        <v>39</v>
      </c>
      <c r="F252" s="185" t="s">
        <v>14798</v>
      </c>
      <c r="G252" s="185" t="s">
        <v>14828</v>
      </c>
      <c r="H252" s="179" t="s">
        <v>5508</v>
      </c>
      <c r="I252" s="179" t="s">
        <v>3191</v>
      </c>
      <c r="J252" s="185" t="s">
        <v>1088</v>
      </c>
      <c r="L252" s="297" t="s">
        <v>1184</v>
      </c>
      <c r="M252" s="297" t="s">
        <v>1184</v>
      </c>
      <c r="N252" s="179" t="s">
        <v>1088</v>
      </c>
      <c r="O252" s="179" t="s">
        <v>14592</v>
      </c>
      <c r="P252" s="289" t="str">
        <f t="shared" ca="1" si="8"/>
        <v>0 tahun, 0 bulan, 16 hari</v>
      </c>
      <c r="Q252" s="285">
        <f ca="1">DATEDIF(C252,Summary!$A$1,"d")</f>
        <v>16</v>
      </c>
      <c r="R252" s="285" t="s">
        <v>14967</v>
      </c>
      <c r="S252" s="293" t="str" cm="1">
        <f t="array" aca="1" ref="S252" ca="1">_xlfn.IFS(Q252&lt;=T252,T252,Q252&lt;=T252*2,T252*2,Q252&lt;=T252*3,T252*3,Q252&gt;T252*3,"&gt;"&amp;T252*3)</f>
        <v>Closed</v>
      </c>
      <c r="T252" s="293" t="str" cm="1">
        <f t="array" ref="T252">_xlfn.IFS(M252="Level 1",7,M252="Level 2",14,M252="Level 3","30",M252="Info","Info",M252="Closed","Closed")</f>
        <v>Closed</v>
      </c>
      <c r="U252" s="289" t="s">
        <v>15032</v>
      </c>
    </row>
    <row r="253" spans="1:21" ht="142.80000000000001" x14ac:dyDescent="0.7">
      <c r="A253" s="285">
        <v>253</v>
      </c>
      <c r="B253" s="187" t="s">
        <v>14741</v>
      </c>
      <c r="C253" s="304">
        <v>46202</v>
      </c>
      <c r="D253" s="304">
        <v>46191</v>
      </c>
      <c r="E253" s="307" t="s">
        <v>39</v>
      </c>
      <c r="F253" s="185" t="s">
        <v>14829</v>
      </c>
      <c r="G253" s="185" t="s">
        <v>14830</v>
      </c>
      <c r="H253" s="179" t="s">
        <v>1079</v>
      </c>
      <c r="I253" s="179" t="s">
        <v>3196</v>
      </c>
      <c r="J253" s="185" t="s">
        <v>12619</v>
      </c>
      <c r="L253" s="303" t="s">
        <v>1308</v>
      </c>
      <c r="M253" s="303" t="s">
        <v>1308</v>
      </c>
      <c r="N253" s="179" t="s">
        <v>1080</v>
      </c>
      <c r="O253" s="179" t="s">
        <v>9788</v>
      </c>
      <c r="P253" s="289" t="str">
        <f t="shared" ca="1" si="8"/>
        <v>0 tahun, 0 bulan, 16 hari</v>
      </c>
      <c r="Q253" s="285">
        <f ca="1">DATEDIF(C253,Summary!$A$1,"d")</f>
        <v>16</v>
      </c>
      <c r="R253" s="285" t="s">
        <v>14968</v>
      </c>
      <c r="S253" s="293" t="str" cm="1">
        <f t="array" aca="1" ref="S253" ca="1">_xlfn.IFS(Q253&lt;=T253,T253,Q253&lt;=T253*2,T253*2,Q253&lt;=T253*3,T253*3,Q253&gt;T253*3,"&gt;"&amp;T253*3)</f>
        <v>Info</v>
      </c>
      <c r="T253" s="293" t="str" cm="1">
        <f t="array" ref="T253">_xlfn.IFS(M253="Level 1",7,M253="Level 2",14,M253="Level 3","30",M253="Info","Info",M253="Closed","Closed")</f>
        <v>Info</v>
      </c>
      <c r="U253" s="289"/>
    </row>
    <row r="254" spans="1:21" ht="61.2" x14ac:dyDescent="0.7">
      <c r="A254" s="285">
        <v>254</v>
      </c>
      <c r="B254" s="187" t="s">
        <v>14742</v>
      </c>
      <c r="C254" s="304">
        <v>46202</v>
      </c>
      <c r="D254" s="304">
        <v>46191</v>
      </c>
      <c r="E254" s="307" t="s">
        <v>39</v>
      </c>
      <c r="F254" s="185" t="s">
        <v>14831</v>
      </c>
      <c r="G254" s="185" t="s">
        <v>14832</v>
      </c>
      <c r="H254" s="179" t="s">
        <v>1079</v>
      </c>
      <c r="I254" s="179" t="s">
        <v>3196</v>
      </c>
      <c r="J254" s="185" t="s">
        <v>12618</v>
      </c>
      <c r="L254" s="294" t="s">
        <v>1305</v>
      </c>
      <c r="M254" s="294" t="s">
        <v>5815</v>
      </c>
      <c r="N254" s="179" t="s">
        <v>1079</v>
      </c>
      <c r="O254" s="179" t="s">
        <v>7416</v>
      </c>
      <c r="P254" s="289" t="str">
        <f t="shared" ca="1" si="8"/>
        <v>0 tahun, 0 bulan, 16 hari</v>
      </c>
      <c r="Q254" s="285">
        <f ca="1">DATEDIF(C254,Summary!$A$1,"d")</f>
        <v>16</v>
      </c>
      <c r="R254" s="285" t="s">
        <v>14969</v>
      </c>
      <c r="S254" s="293" cm="1">
        <f t="array" aca="1" ref="S254" ca="1">_xlfn.IFS(Q254&lt;=T254,T254,Q254&lt;=T254*2,T254*2,Q254&lt;=T254*3,T254*3,Q254&gt;T254*3,"&gt;"&amp;T254*3)</f>
        <v>21</v>
      </c>
      <c r="T254" s="293" cm="1">
        <f t="array" ref="T254">_xlfn.IFS(M254="Level 1",7,M254="Level 2",14,M254="Level 3","30",M254="Info","Info",M254="Closed","Closed")</f>
        <v>7</v>
      </c>
      <c r="U254" s="289"/>
    </row>
    <row r="255" spans="1:21" ht="102" x14ac:dyDescent="0.7">
      <c r="A255" s="285">
        <v>255</v>
      </c>
      <c r="B255" s="187" t="s">
        <v>14743</v>
      </c>
      <c r="C255" s="304">
        <v>46202</v>
      </c>
      <c r="D255" s="304">
        <v>46192</v>
      </c>
      <c r="E255" s="307" t="s">
        <v>39</v>
      </c>
      <c r="F255" s="185" t="s">
        <v>14833</v>
      </c>
      <c r="G255" s="185" t="s">
        <v>14834</v>
      </c>
      <c r="H255" s="179" t="s">
        <v>5508</v>
      </c>
      <c r="I255" s="179" t="s">
        <v>7640</v>
      </c>
      <c r="J255" s="185" t="s">
        <v>1088</v>
      </c>
      <c r="L255" s="297" t="s">
        <v>1184</v>
      </c>
      <c r="M255" s="297" t="s">
        <v>1184</v>
      </c>
      <c r="N255" s="179" t="s">
        <v>1088</v>
      </c>
      <c r="O255" s="179" t="s">
        <v>14592</v>
      </c>
      <c r="P255" s="289" t="str">
        <f t="shared" ca="1" si="8"/>
        <v>0 tahun, 0 bulan, 16 hari</v>
      </c>
      <c r="Q255" s="285">
        <f ca="1">DATEDIF(C255,Summary!$A$1,"d")</f>
        <v>16</v>
      </c>
      <c r="R255" s="285" t="s">
        <v>14970</v>
      </c>
      <c r="S255" s="293" t="str" cm="1">
        <f t="array" aca="1" ref="S255" ca="1">_xlfn.IFS(Q255&lt;=T255,T255,Q255&lt;=T255*2,T255*2,Q255&lt;=T255*3,T255*3,Q255&gt;T255*3,"&gt;"&amp;T255*3)</f>
        <v>Closed</v>
      </c>
      <c r="T255" s="293" t="str" cm="1">
        <f t="array" ref="T255">_xlfn.IFS(M255="Level 1",7,M255="Level 2",14,M255="Level 3","30",M255="Info","Info",M255="Closed","Closed")</f>
        <v>Closed</v>
      </c>
      <c r="U255" s="289" t="s">
        <v>15029</v>
      </c>
    </row>
    <row r="256" spans="1:21" ht="81.599999999999994" x14ac:dyDescent="0.7">
      <c r="A256" s="285">
        <v>256</v>
      </c>
      <c r="B256" s="187" t="s">
        <v>14744</v>
      </c>
      <c r="C256" s="304">
        <v>46202</v>
      </c>
      <c r="D256" s="304">
        <v>46192</v>
      </c>
      <c r="E256" s="307" t="s">
        <v>39</v>
      </c>
      <c r="F256" s="185" t="s">
        <v>14798</v>
      </c>
      <c r="G256" s="185" t="s">
        <v>14835</v>
      </c>
      <c r="H256" s="179" t="s">
        <v>5508</v>
      </c>
      <c r="I256" s="179" t="s">
        <v>3191</v>
      </c>
      <c r="J256" s="185" t="s">
        <v>1088</v>
      </c>
      <c r="L256" s="297" t="s">
        <v>1184</v>
      </c>
      <c r="M256" s="297" t="s">
        <v>1184</v>
      </c>
      <c r="N256" s="179" t="s">
        <v>1088</v>
      </c>
      <c r="O256" s="179" t="s">
        <v>14592</v>
      </c>
      <c r="P256" s="289" t="str">
        <f t="shared" ca="1" si="8"/>
        <v>0 tahun, 0 bulan, 16 hari</v>
      </c>
      <c r="Q256" s="285">
        <f ca="1">DATEDIF(C256,Summary!$A$1,"d")</f>
        <v>16</v>
      </c>
      <c r="R256" s="285" t="s">
        <v>14971</v>
      </c>
      <c r="S256" s="293" t="str" cm="1">
        <f t="array" aca="1" ref="S256" ca="1">_xlfn.IFS(Q256&lt;=T256,T256,Q256&lt;=T256*2,T256*2,Q256&lt;=T256*3,T256*3,Q256&gt;T256*3,"&gt;"&amp;T256*3)</f>
        <v>Closed</v>
      </c>
      <c r="T256" s="293" t="str" cm="1">
        <f t="array" ref="T256">_xlfn.IFS(M256="Level 1",7,M256="Level 2",14,M256="Level 3","30",M256="Info","Info",M256="Closed","Closed")</f>
        <v>Closed</v>
      </c>
      <c r="U256" s="289" t="s">
        <v>15032</v>
      </c>
    </row>
    <row r="257" spans="1:21" ht="81.599999999999994" x14ac:dyDescent="0.7">
      <c r="A257" s="285">
        <v>257</v>
      </c>
      <c r="B257" s="187" t="s">
        <v>14745</v>
      </c>
      <c r="C257" s="304">
        <v>46202</v>
      </c>
      <c r="D257" s="304">
        <v>46195</v>
      </c>
      <c r="E257" s="307" t="s">
        <v>39</v>
      </c>
      <c r="F257" s="185" t="s">
        <v>14798</v>
      </c>
      <c r="G257" s="185" t="s">
        <v>14836</v>
      </c>
      <c r="H257" s="179" t="s">
        <v>5508</v>
      </c>
      <c r="I257" s="179" t="s">
        <v>3191</v>
      </c>
      <c r="J257" s="185" t="s">
        <v>1088</v>
      </c>
      <c r="L257" s="297" t="s">
        <v>1184</v>
      </c>
      <c r="M257" s="297" t="s">
        <v>1184</v>
      </c>
      <c r="N257" s="179" t="s">
        <v>1088</v>
      </c>
      <c r="O257" s="179" t="s">
        <v>14592</v>
      </c>
      <c r="P257" s="289" t="str">
        <f t="shared" ca="1" si="8"/>
        <v>0 tahun, 0 bulan, 16 hari</v>
      </c>
      <c r="Q257" s="285">
        <f ca="1">DATEDIF(C257,Summary!$A$1,"d")</f>
        <v>16</v>
      </c>
      <c r="R257" s="285" t="s">
        <v>14972</v>
      </c>
      <c r="S257" s="293" t="str" cm="1">
        <f t="array" aca="1" ref="S257" ca="1">_xlfn.IFS(Q257&lt;=T257,T257,Q257&lt;=T257*2,T257*2,Q257&lt;=T257*3,T257*3,Q257&gt;T257*3,"&gt;"&amp;T257*3)</f>
        <v>Closed</v>
      </c>
      <c r="T257" s="293" t="str" cm="1">
        <f t="array" ref="T257">_xlfn.IFS(M257="Level 1",7,M257="Level 2",14,M257="Level 3","30",M257="Info","Info",M257="Closed","Closed")</f>
        <v>Closed</v>
      </c>
      <c r="U257" s="289" t="s">
        <v>15032</v>
      </c>
    </row>
    <row r="258" spans="1:21" ht="81.599999999999994" x14ac:dyDescent="0.7">
      <c r="A258" s="285">
        <v>258</v>
      </c>
      <c r="B258" s="187" t="s">
        <v>14746</v>
      </c>
      <c r="C258" s="304">
        <v>46202</v>
      </c>
      <c r="D258" s="304">
        <v>46191</v>
      </c>
      <c r="E258" s="307" t="s">
        <v>39</v>
      </c>
      <c r="F258" s="185" t="s">
        <v>14837</v>
      </c>
      <c r="G258" s="185" t="s">
        <v>14838</v>
      </c>
      <c r="H258" s="179" t="s">
        <v>1079</v>
      </c>
      <c r="I258" s="179" t="s">
        <v>7756</v>
      </c>
      <c r="J258" s="185" t="s">
        <v>1088</v>
      </c>
      <c r="L258" s="297" t="s">
        <v>1184</v>
      </c>
      <c r="M258" s="297" t="s">
        <v>1184</v>
      </c>
      <c r="N258" s="179" t="s">
        <v>1088</v>
      </c>
      <c r="O258" s="179" t="s">
        <v>1089</v>
      </c>
      <c r="P258" s="289" t="str">
        <f t="shared" ca="1" si="8"/>
        <v>0 tahun, 0 bulan, 16 hari</v>
      </c>
      <c r="Q258" s="285">
        <f ca="1">DATEDIF(C258,Summary!$A$1,"d")</f>
        <v>16</v>
      </c>
      <c r="R258" s="285" t="s">
        <v>14973</v>
      </c>
      <c r="S258" s="293" t="str" cm="1">
        <f t="array" aca="1" ref="S258" ca="1">_xlfn.IFS(Q258&lt;=T258,T258,Q258&lt;=T258*2,T258*2,Q258&lt;=T258*3,T258*3,Q258&gt;T258*3,"&gt;"&amp;T258*3)</f>
        <v>Closed</v>
      </c>
      <c r="T258" s="293" t="str" cm="1">
        <f t="array" ref="T258">_xlfn.IFS(M258="Level 1",7,M258="Level 2",14,M258="Level 3","30",M258="Info","Info",M258="Closed","Closed")</f>
        <v>Closed</v>
      </c>
      <c r="U258" s="289" t="s">
        <v>15028</v>
      </c>
    </row>
    <row r="259" spans="1:21" ht="102" x14ac:dyDescent="0.7">
      <c r="A259" s="285">
        <v>259</v>
      </c>
      <c r="B259" s="187" t="s">
        <v>14747</v>
      </c>
      <c r="C259" s="304">
        <v>46202</v>
      </c>
      <c r="D259" s="304">
        <v>46198</v>
      </c>
      <c r="E259" s="307" t="s">
        <v>39</v>
      </c>
      <c r="F259" s="185" t="s">
        <v>14839</v>
      </c>
      <c r="G259" s="185" t="s">
        <v>14840</v>
      </c>
      <c r="H259" s="179" t="s">
        <v>1079</v>
      </c>
      <c r="I259" s="179" t="s">
        <v>3195</v>
      </c>
      <c r="J259" s="185" t="s">
        <v>12618</v>
      </c>
      <c r="L259" s="303" t="s">
        <v>1308</v>
      </c>
      <c r="M259" s="303" t="s">
        <v>1308</v>
      </c>
      <c r="N259" s="179" t="s">
        <v>1079</v>
      </c>
      <c r="O259" s="179" t="s">
        <v>1172</v>
      </c>
      <c r="P259" s="289" t="str">
        <f t="shared" ca="1" si="8"/>
        <v>0 tahun, 0 bulan, 16 hari</v>
      </c>
      <c r="Q259" s="285">
        <f ca="1">DATEDIF(C259,Summary!$A$1,"d")</f>
        <v>16</v>
      </c>
      <c r="R259" s="285" t="s">
        <v>14974</v>
      </c>
      <c r="S259" s="293" t="str" cm="1">
        <f t="array" aca="1" ref="S259" ca="1">_xlfn.IFS(Q259&lt;=T259,T259,Q259&lt;=T259*2,T259*2,Q259&lt;=T259*3,T259*3,Q259&gt;T259*3,"&gt;"&amp;T259*3)</f>
        <v>Info</v>
      </c>
      <c r="T259" s="293" t="str" cm="1">
        <f t="array" ref="T259">_xlfn.IFS(M259="Level 1",7,M259="Level 2",14,M259="Level 3","30",M259="Info","Info",M259="Closed","Closed")</f>
        <v>Info</v>
      </c>
      <c r="U259" s="289"/>
    </row>
    <row r="260" spans="1:21" ht="102" x14ac:dyDescent="0.7">
      <c r="A260" s="285">
        <v>260</v>
      </c>
      <c r="B260" s="187" t="s">
        <v>14748</v>
      </c>
      <c r="C260" s="304">
        <v>46202</v>
      </c>
      <c r="D260" s="304">
        <v>46191</v>
      </c>
      <c r="E260" s="307" t="s">
        <v>39</v>
      </c>
      <c r="F260" s="185" t="s">
        <v>14841</v>
      </c>
      <c r="G260" s="185" t="s">
        <v>14842</v>
      </c>
      <c r="H260" s="179" t="s">
        <v>1079</v>
      </c>
      <c r="I260" s="179" t="s">
        <v>7756</v>
      </c>
      <c r="J260" s="185" t="s">
        <v>12619</v>
      </c>
      <c r="L260" s="303" t="s">
        <v>1308</v>
      </c>
      <c r="M260" s="303" t="s">
        <v>1308</v>
      </c>
      <c r="N260" s="179" t="s">
        <v>1080</v>
      </c>
      <c r="O260" s="179" t="s">
        <v>9788</v>
      </c>
      <c r="P260" s="289" t="str">
        <f t="shared" ca="1" si="8"/>
        <v>0 tahun, 0 bulan, 16 hari</v>
      </c>
      <c r="Q260" s="285">
        <f ca="1">DATEDIF(C260,Summary!$A$1,"d")</f>
        <v>16</v>
      </c>
      <c r="R260" s="285" t="s">
        <v>14975</v>
      </c>
      <c r="S260" s="293" t="str" cm="1">
        <f t="array" aca="1" ref="S260" ca="1">_xlfn.IFS(Q260&lt;=T260,T260,Q260&lt;=T260*2,T260*2,Q260&lt;=T260*3,T260*3,Q260&gt;T260*3,"&gt;"&amp;T260*3)</f>
        <v>Info</v>
      </c>
      <c r="T260" s="293" t="str" cm="1">
        <f t="array" ref="T260">_xlfn.IFS(M260="Level 1",7,M260="Level 2",14,M260="Level 3","30",M260="Info","Info",M260="Closed","Closed")</f>
        <v>Info</v>
      </c>
      <c r="U260" s="289"/>
    </row>
    <row r="261" spans="1:21" ht="306" x14ac:dyDescent="0.7">
      <c r="A261" s="285">
        <v>261</v>
      </c>
      <c r="B261" s="187" t="s">
        <v>14749</v>
      </c>
      <c r="C261" s="304">
        <v>46203</v>
      </c>
      <c r="D261" s="304">
        <v>46192</v>
      </c>
      <c r="E261" s="307" t="s">
        <v>39</v>
      </c>
      <c r="F261" s="185" t="s">
        <v>14843</v>
      </c>
      <c r="G261" s="185" t="s">
        <v>14910</v>
      </c>
      <c r="H261" s="179" t="s">
        <v>5508</v>
      </c>
      <c r="I261" s="179" t="s">
        <v>5989</v>
      </c>
      <c r="J261" s="185" t="s">
        <v>12614</v>
      </c>
      <c r="L261" s="303" t="s">
        <v>1308</v>
      </c>
      <c r="M261" s="303" t="s">
        <v>1308</v>
      </c>
      <c r="N261" s="179" t="s">
        <v>1170</v>
      </c>
      <c r="O261" s="179" t="s">
        <v>13462</v>
      </c>
      <c r="P261" s="289" t="str">
        <f t="shared" ca="1" si="8"/>
        <v>0 tahun, 0 bulan, 15 hari</v>
      </c>
      <c r="Q261" s="285">
        <f ca="1">DATEDIF(C261,Summary!$A$1,"d")</f>
        <v>15</v>
      </c>
      <c r="R261" s="285" t="s">
        <v>14976</v>
      </c>
      <c r="S261" s="293" t="str" cm="1">
        <f t="array" aca="1" ref="S261" ca="1">_xlfn.IFS(Q261&lt;=T261,T261,Q261&lt;=T261*2,T261*2,Q261&lt;=T261*3,T261*3,Q261&gt;T261*3,"&gt;"&amp;T261*3)</f>
        <v>Info</v>
      </c>
      <c r="T261" s="293" t="str" cm="1">
        <f t="array" ref="T261">_xlfn.IFS(M261="Level 1",7,M261="Level 2",14,M261="Level 3","30",M261="Info","Info",M261="Closed","Closed")</f>
        <v>Info</v>
      </c>
      <c r="U261" s="289"/>
    </row>
    <row r="262" spans="1:21" ht="122.4" x14ac:dyDescent="0.7">
      <c r="A262" s="285">
        <v>262</v>
      </c>
      <c r="B262" s="187" t="s">
        <v>14750</v>
      </c>
      <c r="C262" s="304">
        <v>46203</v>
      </c>
      <c r="D262" s="304">
        <v>46202</v>
      </c>
      <c r="E262" s="307" t="s">
        <v>10388</v>
      </c>
      <c r="F262" s="185" t="s">
        <v>14844</v>
      </c>
      <c r="G262" s="185" t="s">
        <v>10796</v>
      </c>
      <c r="H262" s="179" t="s">
        <v>5508</v>
      </c>
      <c r="I262" s="179" t="s">
        <v>7640</v>
      </c>
      <c r="J262" s="185" t="s">
        <v>12624</v>
      </c>
      <c r="L262" s="303" t="s">
        <v>1308</v>
      </c>
      <c r="M262" s="303" t="s">
        <v>1308</v>
      </c>
      <c r="N262" s="179" t="s">
        <v>11545</v>
      </c>
      <c r="O262" s="179" t="s">
        <v>8067</v>
      </c>
      <c r="P262" s="289" t="str">
        <f t="shared" ca="1" si="8"/>
        <v>0 tahun, 0 bulan, 15 hari</v>
      </c>
      <c r="Q262" s="285">
        <f ca="1">DATEDIF(C262,Summary!$A$1,"d")</f>
        <v>15</v>
      </c>
      <c r="R262" s="285" t="s">
        <v>14977</v>
      </c>
      <c r="S262" s="293" t="str" cm="1">
        <f t="array" aca="1" ref="S262" ca="1">_xlfn.IFS(Q262&lt;=T262,T262,Q262&lt;=T262*2,T262*2,Q262&lt;=T262*3,T262*3,Q262&gt;T262*3,"&gt;"&amp;T262*3)</f>
        <v>Info</v>
      </c>
      <c r="T262" s="293" t="str" cm="1">
        <f t="array" ref="T262">_xlfn.IFS(M262="Level 1",7,M262="Level 2",14,M262="Level 3","30",M262="Info","Info",M262="Closed","Closed")</f>
        <v>Info</v>
      </c>
      <c r="U262" s="289"/>
    </row>
    <row r="263" spans="1:21" ht="61.2" x14ac:dyDescent="0.7">
      <c r="A263" s="285">
        <v>263</v>
      </c>
      <c r="B263" s="187" t="s">
        <v>14751</v>
      </c>
      <c r="C263" s="304">
        <v>46203</v>
      </c>
      <c r="D263" s="304">
        <v>46202</v>
      </c>
      <c r="E263" s="307" t="s">
        <v>10388</v>
      </c>
      <c r="F263" s="185" t="s">
        <v>14845</v>
      </c>
      <c r="G263" s="185" t="s">
        <v>14846</v>
      </c>
      <c r="H263" s="179" t="s">
        <v>5985</v>
      </c>
      <c r="I263" s="179" t="s">
        <v>5985</v>
      </c>
      <c r="J263" s="185" t="s">
        <v>12613</v>
      </c>
      <c r="L263" s="303" t="s">
        <v>1308</v>
      </c>
      <c r="M263" s="303" t="s">
        <v>1308</v>
      </c>
      <c r="N263" s="179" t="s">
        <v>1080</v>
      </c>
      <c r="O263" s="179" t="s">
        <v>9788</v>
      </c>
      <c r="P263" s="289" t="str">
        <f t="shared" ca="1" si="8"/>
        <v>0 tahun, 0 bulan, 15 hari</v>
      </c>
      <c r="Q263" s="285">
        <f ca="1">DATEDIF(C263,Summary!$A$1,"d")</f>
        <v>15</v>
      </c>
      <c r="R263" s="285" t="s">
        <v>14978</v>
      </c>
      <c r="S263" s="293" t="str" cm="1">
        <f t="array" aca="1" ref="S263" ca="1">_xlfn.IFS(Q263&lt;=T263,T263,Q263&lt;=T263*2,T263*2,Q263&lt;=T263*3,T263*3,Q263&gt;T263*3,"&gt;"&amp;T263*3)</f>
        <v>Info</v>
      </c>
      <c r="T263" s="293" t="str" cm="1">
        <f t="array" ref="T263">_xlfn.IFS(M263="Level 1",7,M263="Level 2",14,M263="Level 3","30",M263="Info","Info",M263="Closed","Closed")</f>
        <v>Info</v>
      </c>
      <c r="U263" s="289"/>
    </row>
    <row r="264" spans="1:21" ht="81.599999999999994" x14ac:dyDescent="0.7">
      <c r="A264" s="285">
        <v>264</v>
      </c>
      <c r="B264" s="187" t="s">
        <v>14752</v>
      </c>
      <c r="C264" s="304">
        <v>46203</v>
      </c>
      <c r="D264" s="304">
        <v>46202</v>
      </c>
      <c r="E264" s="307" t="s">
        <v>10388</v>
      </c>
      <c r="F264" s="185" t="s">
        <v>14847</v>
      </c>
      <c r="G264" s="185" t="s">
        <v>14848</v>
      </c>
      <c r="H264" s="179" t="s">
        <v>5985</v>
      </c>
      <c r="I264" s="179" t="s">
        <v>5985</v>
      </c>
      <c r="J264" s="185" t="s">
        <v>12613</v>
      </c>
      <c r="L264" s="303" t="s">
        <v>1308</v>
      </c>
      <c r="M264" s="303" t="s">
        <v>1308</v>
      </c>
      <c r="N264" s="179" t="s">
        <v>1080</v>
      </c>
      <c r="O264" s="179" t="s">
        <v>9788</v>
      </c>
      <c r="P264" s="289" t="str">
        <f t="shared" ref="P264:P305" ca="1" si="9">DATEDIF(C264,$W$1,"Y")&amp;" tahun, "&amp;DATEDIF(C264,$W$1,"YM")&amp;" bulan, "&amp;DATEDIF(C264,$W$1,"MD")&amp;" hari"</f>
        <v>0 tahun, 0 bulan, 15 hari</v>
      </c>
      <c r="Q264" s="285">
        <f ca="1">DATEDIF(C264,Summary!$A$1,"d")</f>
        <v>15</v>
      </c>
      <c r="R264" s="285" t="s">
        <v>14979</v>
      </c>
      <c r="S264" s="293" t="str" cm="1">
        <f t="array" aca="1" ref="S264" ca="1">_xlfn.IFS(Q264&lt;=T264,T264,Q264&lt;=T264*2,T264*2,Q264&lt;=T264*3,T264*3,Q264&gt;T264*3,"&gt;"&amp;T264*3)</f>
        <v>Info</v>
      </c>
      <c r="T264" s="293" t="str" cm="1">
        <f t="array" ref="T264">_xlfn.IFS(M264="Level 1",7,M264="Level 2",14,M264="Level 3","30",M264="Info","Info",M264="Closed","Closed")</f>
        <v>Info</v>
      </c>
      <c r="U264" s="289"/>
    </row>
    <row r="265" spans="1:21" ht="61.2" x14ac:dyDescent="0.7">
      <c r="A265" s="285">
        <v>265</v>
      </c>
      <c r="B265" s="187" t="s">
        <v>14753</v>
      </c>
      <c r="C265" s="304">
        <v>46203</v>
      </c>
      <c r="D265" s="304">
        <v>46202</v>
      </c>
      <c r="E265" s="307" t="s">
        <v>39</v>
      </c>
      <c r="F265" s="185" t="s">
        <v>14849</v>
      </c>
      <c r="G265" s="185" t="s">
        <v>14850</v>
      </c>
      <c r="H265" s="179" t="s">
        <v>5985</v>
      </c>
      <c r="I265" s="179" t="s">
        <v>5985</v>
      </c>
      <c r="J265" s="185" t="s">
        <v>12613</v>
      </c>
      <c r="L265" s="303" t="s">
        <v>1308</v>
      </c>
      <c r="M265" s="303" t="s">
        <v>1308</v>
      </c>
      <c r="N265" s="179" t="s">
        <v>1080</v>
      </c>
      <c r="O265" s="179" t="s">
        <v>9788</v>
      </c>
      <c r="P265" s="289" t="str">
        <f t="shared" ca="1" si="9"/>
        <v>0 tahun, 0 bulan, 15 hari</v>
      </c>
      <c r="Q265" s="285">
        <f ca="1">DATEDIF(C265,Summary!$A$1,"d")</f>
        <v>15</v>
      </c>
      <c r="R265" s="285" t="s">
        <v>14980</v>
      </c>
      <c r="S265" s="293" t="str" cm="1">
        <f t="array" aca="1" ref="S265" ca="1">_xlfn.IFS(Q265&lt;=T265,T265,Q265&lt;=T265*2,T265*2,Q265&lt;=T265*3,T265*3,Q265&gt;T265*3,"&gt;"&amp;T265*3)</f>
        <v>Info</v>
      </c>
      <c r="T265" s="293" t="str" cm="1">
        <f t="array" ref="T265">_xlfn.IFS(M265="Level 1",7,M265="Level 2",14,M265="Level 3","30",M265="Info","Info",M265="Closed","Closed")</f>
        <v>Info</v>
      </c>
      <c r="U265" s="289"/>
    </row>
    <row r="266" spans="1:21" ht="81.599999999999994" x14ac:dyDescent="0.7">
      <c r="A266" s="285">
        <v>266</v>
      </c>
      <c r="B266" s="187" t="s">
        <v>14754</v>
      </c>
      <c r="C266" s="304">
        <v>46203</v>
      </c>
      <c r="D266" s="304">
        <v>46203</v>
      </c>
      <c r="E266" s="307" t="s">
        <v>10388</v>
      </c>
      <c r="F266" s="185" t="s">
        <v>14851</v>
      </c>
      <c r="G266" s="185" t="s">
        <v>10796</v>
      </c>
      <c r="H266" s="179" t="s">
        <v>5508</v>
      </c>
      <c r="I266" s="179" t="s">
        <v>5990</v>
      </c>
      <c r="J266" s="185" t="s">
        <v>12624</v>
      </c>
      <c r="L266" s="303" t="s">
        <v>1308</v>
      </c>
      <c r="M266" s="303" t="s">
        <v>1308</v>
      </c>
      <c r="N266" s="179" t="s">
        <v>11545</v>
      </c>
      <c r="O266" s="179" t="s">
        <v>13368</v>
      </c>
      <c r="P266" s="289" t="str">
        <f t="shared" ca="1" si="9"/>
        <v>0 tahun, 0 bulan, 15 hari</v>
      </c>
      <c r="Q266" s="285">
        <f ca="1">DATEDIF(C266,Summary!$A$1,"d")</f>
        <v>15</v>
      </c>
      <c r="R266" s="285" t="s">
        <v>14981</v>
      </c>
      <c r="S266" s="293" t="str" cm="1">
        <f t="array" aca="1" ref="S266" ca="1">_xlfn.IFS(Q266&lt;=T266,T266,Q266&lt;=T266*2,T266*2,Q266&lt;=T266*3,T266*3,Q266&gt;T266*3,"&gt;"&amp;T266*3)</f>
        <v>Info</v>
      </c>
      <c r="T266" s="293" t="str" cm="1">
        <f t="array" ref="T266">_xlfn.IFS(M266="Level 1",7,M266="Level 2",14,M266="Level 3","30",M266="Info","Info",M266="Closed","Closed")</f>
        <v>Info</v>
      </c>
      <c r="U266" s="289"/>
    </row>
    <row r="267" spans="1:21" ht="102" x14ac:dyDescent="0.7">
      <c r="A267" s="285">
        <v>267</v>
      </c>
      <c r="B267" s="187" t="s">
        <v>14755</v>
      </c>
      <c r="C267" s="304">
        <v>46204</v>
      </c>
      <c r="D267" s="304">
        <v>46203</v>
      </c>
      <c r="E267" s="307" t="s">
        <v>10388</v>
      </c>
      <c r="F267" s="185" t="s">
        <v>14852</v>
      </c>
      <c r="G267" s="185" t="s">
        <v>10796</v>
      </c>
      <c r="H267" s="179" t="s">
        <v>5508</v>
      </c>
      <c r="I267" s="179" t="s">
        <v>7640</v>
      </c>
      <c r="J267" s="185" t="s">
        <v>12624</v>
      </c>
      <c r="L267" s="303" t="s">
        <v>1308</v>
      </c>
      <c r="M267" s="303" t="s">
        <v>1308</v>
      </c>
      <c r="N267" s="179" t="s">
        <v>11545</v>
      </c>
      <c r="O267" s="179" t="s">
        <v>8067</v>
      </c>
      <c r="P267" s="289" t="str">
        <f t="shared" ca="1" si="9"/>
        <v>0 tahun, 0 bulan, 14 hari</v>
      </c>
      <c r="Q267" s="285">
        <f ca="1">DATEDIF(C267,Summary!$A$1,"d")</f>
        <v>14</v>
      </c>
      <c r="R267" s="285" t="s">
        <v>14982</v>
      </c>
      <c r="S267" s="293" t="str" cm="1">
        <f t="array" aca="1" ref="S267" ca="1">_xlfn.IFS(Q267&lt;=T267,T267,Q267&lt;=T267*2,T267*2,Q267&lt;=T267*3,T267*3,Q267&gt;T267*3,"&gt;"&amp;T267*3)</f>
        <v>Info</v>
      </c>
      <c r="T267" s="293" t="str" cm="1">
        <f t="array" ref="T267">_xlfn.IFS(M267="Level 1",7,M267="Level 2",14,M267="Level 3","30",M267="Info","Info",M267="Closed","Closed")</f>
        <v>Info</v>
      </c>
      <c r="U267" s="289"/>
    </row>
    <row r="268" spans="1:21" ht="61.2" x14ac:dyDescent="0.7">
      <c r="A268" s="285">
        <v>268</v>
      </c>
      <c r="B268" s="187" t="s">
        <v>14756</v>
      </c>
      <c r="C268" s="304">
        <v>46205</v>
      </c>
      <c r="D268" s="304">
        <v>46181</v>
      </c>
      <c r="E268" s="307" t="s">
        <v>39</v>
      </c>
      <c r="F268" s="185" t="s">
        <v>14853</v>
      </c>
      <c r="G268" s="185" t="s">
        <v>14911</v>
      </c>
      <c r="H268" s="179" t="s">
        <v>5508</v>
      </c>
      <c r="I268" s="179" t="s">
        <v>5989</v>
      </c>
      <c r="J268" s="185" t="s">
        <v>12614</v>
      </c>
      <c r="L268" s="303" t="s">
        <v>1308</v>
      </c>
      <c r="M268" s="303" t="s">
        <v>1308</v>
      </c>
      <c r="N268" s="179" t="s">
        <v>1170</v>
      </c>
      <c r="O268" s="179" t="s">
        <v>13462</v>
      </c>
      <c r="P268" s="289" t="str">
        <f t="shared" ca="1" si="9"/>
        <v>0 tahun, 0 bulan, 13 hari</v>
      </c>
      <c r="Q268" s="285">
        <f ca="1">DATEDIF(C268,Summary!$A$1,"d")</f>
        <v>13</v>
      </c>
      <c r="R268" s="285" t="s">
        <v>14983</v>
      </c>
      <c r="S268" s="293" t="str" cm="1">
        <f t="array" aca="1" ref="S268" ca="1">_xlfn.IFS(Q268&lt;=T268,T268,Q268&lt;=T268*2,T268*2,Q268&lt;=T268*3,T268*3,Q268&gt;T268*3,"&gt;"&amp;T268*3)</f>
        <v>Info</v>
      </c>
      <c r="T268" s="293" t="str" cm="1">
        <f t="array" ref="T268">_xlfn.IFS(M268="Level 1",7,M268="Level 2",14,M268="Level 3","30",M268="Info","Info",M268="Closed","Closed")</f>
        <v>Info</v>
      </c>
      <c r="U268" s="289"/>
    </row>
    <row r="269" spans="1:21" ht="81.599999999999994" x14ac:dyDescent="0.7">
      <c r="A269" s="285">
        <v>269</v>
      </c>
      <c r="B269" s="187" t="s">
        <v>14757</v>
      </c>
      <c r="C269" s="304">
        <v>46205</v>
      </c>
      <c r="D269" s="304">
        <v>46204</v>
      </c>
      <c r="E269" s="307" t="s">
        <v>10388</v>
      </c>
      <c r="F269" s="185" t="s">
        <v>14854</v>
      </c>
      <c r="G269" s="185" t="s">
        <v>14912</v>
      </c>
      <c r="H269" s="179" t="s">
        <v>5508</v>
      </c>
      <c r="I269" s="179" t="s">
        <v>3191</v>
      </c>
      <c r="J269" s="185" t="s">
        <v>12624</v>
      </c>
      <c r="L269" s="303" t="s">
        <v>1308</v>
      </c>
      <c r="M269" s="303" t="s">
        <v>1308</v>
      </c>
      <c r="N269" s="179" t="s">
        <v>11545</v>
      </c>
      <c r="O269" s="179" t="s">
        <v>11722</v>
      </c>
      <c r="P269" s="289" t="str">
        <f t="shared" ca="1" si="9"/>
        <v>0 tahun, 0 bulan, 13 hari</v>
      </c>
      <c r="Q269" s="285">
        <f ca="1">DATEDIF(C269,Summary!$A$1,"d")</f>
        <v>13</v>
      </c>
      <c r="R269" s="285" t="s">
        <v>14984</v>
      </c>
      <c r="S269" s="293" t="str" cm="1">
        <f t="array" aca="1" ref="S269" ca="1">_xlfn.IFS(Q269&lt;=T269,T269,Q269&lt;=T269*2,T269*2,Q269&lt;=T269*3,T269*3,Q269&gt;T269*3,"&gt;"&amp;T269*3)</f>
        <v>Info</v>
      </c>
      <c r="T269" s="293" t="str" cm="1">
        <f t="array" ref="T269">_xlfn.IFS(M269="Level 1",7,M269="Level 2",14,M269="Level 3","30",M269="Info","Info",M269="Closed","Closed")</f>
        <v>Info</v>
      </c>
      <c r="U269" s="289"/>
    </row>
    <row r="270" spans="1:21" ht="61.2" x14ac:dyDescent="0.7">
      <c r="A270" s="285">
        <v>270</v>
      </c>
      <c r="B270" s="187" t="s">
        <v>14758</v>
      </c>
      <c r="C270" s="304">
        <v>46205</v>
      </c>
      <c r="D270" s="304">
        <v>46197</v>
      </c>
      <c r="E270" s="307" t="s">
        <v>39</v>
      </c>
      <c r="F270" s="185" t="s">
        <v>14913</v>
      </c>
      <c r="G270" s="185" t="s">
        <v>14855</v>
      </c>
      <c r="H270" s="179" t="s">
        <v>5508</v>
      </c>
      <c r="I270" s="179" t="s">
        <v>5989</v>
      </c>
      <c r="J270" s="185" t="s">
        <v>12614</v>
      </c>
      <c r="L270" s="303" t="s">
        <v>1308</v>
      </c>
      <c r="M270" s="303" t="s">
        <v>1308</v>
      </c>
      <c r="N270" s="179" t="s">
        <v>1170</v>
      </c>
      <c r="O270" s="179" t="s">
        <v>13462</v>
      </c>
      <c r="P270" s="289" t="str">
        <f t="shared" ca="1" si="9"/>
        <v>0 tahun, 0 bulan, 13 hari</v>
      </c>
      <c r="Q270" s="285">
        <f ca="1">DATEDIF(C270,Summary!$A$1,"d")</f>
        <v>13</v>
      </c>
      <c r="R270" s="285" t="s">
        <v>14985</v>
      </c>
      <c r="S270" s="293" t="str" cm="1">
        <f t="array" aca="1" ref="S270" ca="1">_xlfn.IFS(Q270&lt;=T270,T270,Q270&lt;=T270*2,T270*2,Q270&lt;=T270*3,T270*3,Q270&gt;T270*3,"&gt;"&amp;T270*3)</f>
        <v>Info</v>
      </c>
      <c r="T270" s="293" t="str" cm="1">
        <f t="array" ref="T270">_xlfn.IFS(M270="Level 1",7,M270="Level 2",14,M270="Level 3","30",M270="Info","Info",M270="Closed","Closed")</f>
        <v>Info</v>
      </c>
      <c r="U270" s="289"/>
    </row>
    <row r="271" spans="1:21" ht="81.599999999999994" x14ac:dyDescent="0.7">
      <c r="A271" s="285">
        <v>271</v>
      </c>
      <c r="B271" s="187" t="s">
        <v>14759</v>
      </c>
      <c r="C271" s="304">
        <v>46205</v>
      </c>
      <c r="D271" s="304">
        <v>46192</v>
      </c>
      <c r="E271" s="307" t="s">
        <v>39</v>
      </c>
      <c r="F271" s="185" t="s">
        <v>14856</v>
      </c>
      <c r="G271" s="185" t="s">
        <v>14857</v>
      </c>
      <c r="H271" s="179" t="s">
        <v>5508</v>
      </c>
      <c r="I271" s="179" t="s">
        <v>5989</v>
      </c>
      <c r="J271" s="185" t="s">
        <v>12614</v>
      </c>
      <c r="L271" s="303" t="s">
        <v>1308</v>
      </c>
      <c r="M271" s="303" t="s">
        <v>1308</v>
      </c>
      <c r="N271" s="179" t="s">
        <v>1170</v>
      </c>
      <c r="O271" s="179" t="s">
        <v>13462</v>
      </c>
      <c r="P271" s="289" t="str">
        <f t="shared" ca="1" si="9"/>
        <v>0 tahun, 0 bulan, 13 hari</v>
      </c>
      <c r="Q271" s="285">
        <f ca="1">DATEDIF(C271,Summary!$A$1,"d")</f>
        <v>13</v>
      </c>
      <c r="R271" s="285" t="s">
        <v>14986</v>
      </c>
      <c r="S271" s="293" t="str" cm="1">
        <f t="array" aca="1" ref="S271" ca="1">_xlfn.IFS(Q271&lt;=T271,T271,Q271&lt;=T271*2,T271*2,Q271&lt;=T271*3,T271*3,Q271&gt;T271*3,"&gt;"&amp;T271*3)</f>
        <v>Info</v>
      </c>
      <c r="T271" s="293" t="str" cm="1">
        <f t="array" ref="T271">_xlfn.IFS(M271="Level 1",7,M271="Level 2",14,M271="Level 3","30",M271="Info","Info",M271="Closed","Closed")</f>
        <v>Info</v>
      </c>
      <c r="U271" s="289"/>
    </row>
    <row r="272" spans="1:21" ht="102" x14ac:dyDescent="0.7">
      <c r="A272" s="285">
        <v>272</v>
      </c>
      <c r="B272" s="187" t="s">
        <v>14760</v>
      </c>
      <c r="C272" s="304">
        <v>46205</v>
      </c>
      <c r="D272" s="304">
        <v>46192</v>
      </c>
      <c r="E272" s="307" t="s">
        <v>39</v>
      </c>
      <c r="F272" s="185" t="s">
        <v>14858</v>
      </c>
      <c r="G272" s="185" t="s">
        <v>14859</v>
      </c>
      <c r="H272" s="179" t="s">
        <v>5508</v>
      </c>
      <c r="I272" s="179" t="s">
        <v>5989</v>
      </c>
      <c r="J272" s="185" t="s">
        <v>12614</v>
      </c>
      <c r="L272" s="303" t="s">
        <v>1308</v>
      </c>
      <c r="M272" s="303" t="s">
        <v>1308</v>
      </c>
      <c r="N272" s="179" t="s">
        <v>1170</v>
      </c>
      <c r="O272" s="179" t="s">
        <v>13462</v>
      </c>
      <c r="P272" s="289" t="str">
        <f t="shared" ca="1" si="9"/>
        <v>0 tahun, 0 bulan, 13 hari</v>
      </c>
      <c r="Q272" s="285">
        <f ca="1">DATEDIF(C272,Summary!$A$1,"d")</f>
        <v>13</v>
      </c>
      <c r="R272" s="285" t="s">
        <v>14987</v>
      </c>
      <c r="S272" s="293" t="str" cm="1">
        <f t="array" aca="1" ref="S272" ca="1">_xlfn.IFS(Q272&lt;=T272,T272,Q272&lt;=T272*2,T272*2,Q272&lt;=T272*3,T272*3,Q272&gt;T272*3,"&gt;"&amp;T272*3)</f>
        <v>Info</v>
      </c>
      <c r="T272" s="293" t="str" cm="1">
        <f t="array" ref="T272">_xlfn.IFS(M272="Level 1",7,M272="Level 2",14,M272="Level 3","30",M272="Info","Info",M272="Closed","Closed")</f>
        <v>Info</v>
      </c>
      <c r="U272" s="289"/>
    </row>
    <row r="273" spans="1:21" ht="102" x14ac:dyDescent="0.7">
      <c r="A273" s="285">
        <v>273</v>
      </c>
      <c r="B273" s="187" t="s">
        <v>14761</v>
      </c>
      <c r="C273" s="304">
        <v>46205</v>
      </c>
      <c r="D273" s="304">
        <v>46192</v>
      </c>
      <c r="E273" s="307" t="s">
        <v>39</v>
      </c>
      <c r="F273" s="185" t="s">
        <v>14860</v>
      </c>
      <c r="G273" s="185" t="s">
        <v>14859</v>
      </c>
      <c r="H273" s="179" t="s">
        <v>5508</v>
      </c>
      <c r="I273" s="179" t="s">
        <v>5989</v>
      </c>
      <c r="J273" s="185" t="s">
        <v>12614</v>
      </c>
      <c r="L273" s="303" t="s">
        <v>1308</v>
      </c>
      <c r="M273" s="303" t="s">
        <v>1308</v>
      </c>
      <c r="N273" s="179" t="s">
        <v>1170</v>
      </c>
      <c r="O273" s="179" t="s">
        <v>13462</v>
      </c>
      <c r="P273" s="289" t="str">
        <f t="shared" ca="1" si="9"/>
        <v>0 tahun, 0 bulan, 13 hari</v>
      </c>
      <c r="Q273" s="285">
        <f ca="1">DATEDIF(C273,Summary!$A$1,"d")</f>
        <v>13</v>
      </c>
      <c r="R273" s="285" t="s">
        <v>14988</v>
      </c>
      <c r="S273" s="293" t="str" cm="1">
        <f t="array" aca="1" ref="S273" ca="1">_xlfn.IFS(Q273&lt;=T273,T273,Q273&lt;=T273*2,T273*2,Q273&lt;=T273*3,T273*3,Q273&gt;T273*3,"&gt;"&amp;T273*3)</f>
        <v>Info</v>
      </c>
      <c r="T273" s="293" t="str" cm="1">
        <f t="array" ref="T273">_xlfn.IFS(M273="Level 1",7,M273="Level 2",14,M273="Level 3","30",M273="Info","Info",M273="Closed","Closed")</f>
        <v>Info</v>
      </c>
      <c r="U273" s="289"/>
    </row>
    <row r="274" spans="1:21" ht="81.599999999999994" x14ac:dyDescent="0.7">
      <c r="A274" s="285">
        <v>274</v>
      </c>
      <c r="B274" s="187" t="s">
        <v>14762</v>
      </c>
      <c r="C274" s="304">
        <v>46205</v>
      </c>
      <c r="D274" s="304">
        <v>46192</v>
      </c>
      <c r="E274" s="307" t="s">
        <v>39</v>
      </c>
      <c r="F274" s="185" t="s">
        <v>14861</v>
      </c>
      <c r="G274" s="185" t="s">
        <v>14862</v>
      </c>
      <c r="H274" s="179" t="s">
        <v>5508</v>
      </c>
      <c r="I274" s="179" t="s">
        <v>5989</v>
      </c>
      <c r="J274" s="185" t="s">
        <v>12614</v>
      </c>
      <c r="L274" s="303" t="s">
        <v>1308</v>
      </c>
      <c r="M274" s="303" t="s">
        <v>1308</v>
      </c>
      <c r="N274" s="179" t="s">
        <v>1170</v>
      </c>
      <c r="O274" s="179" t="s">
        <v>13462</v>
      </c>
      <c r="P274" s="289" t="str">
        <f t="shared" ca="1" si="9"/>
        <v>0 tahun, 0 bulan, 13 hari</v>
      </c>
      <c r="Q274" s="285">
        <f ca="1">DATEDIF(C274,Summary!$A$1,"d")</f>
        <v>13</v>
      </c>
      <c r="R274" s="285" t="s">
        <v>14989</v>
      </c>
      <c r="S274" s="293" t="str" cm="1">
        <f t="array" aca="1" ref="S274" ca="1">_xlfn.IFS(Q274&lt;=T274,T274,Q274&lt;=T274*2,T274*2,Q274&lt;=T274*3,T274*3,Q274&gt;T274*3,"&gt;"&amp;T274*3)</f>
        <v>Info</v>
      </c>
      <c r="T274" s="293" t="str" cm="1">
        <f t="array" ref="T274">_xlfn.IFS(M274="Level 1",7,M274="Level 2",14,M274="Level 3","30",M274="Info","Info",M274="Closed","Closed")</f>
        <v>Info</v>
      </c>
      <c r="U274" s="289"/>
    </row>
    <row r="275" spans="1:21" ht="102" x14ac:dyDescent="0.7">
      <c r="A275" s="285">
        <v>275</v>
      </c>
      <c r="B275" s="187" t="s">
        <v>14763</v>
      </c>
      <c r="C275" s="304">
        <v>46205</v>
      </c>
      <c r="D275" s="304">
        <v>46192</v>
      </c>
      <c r="E275" s="307" t="s">
        <v>39</v>
      </c>
      <c r="F275" s="185" t="s">
        <v>14863</v>
      </c>
      <c r="G275" s="185" t="s">
        <v>14859</v>
      </c>
      <c r="H275" s="179" t="s">
        <v>5508</v>
      </c>
      <c r="I275" s="179" t="s">
        <v>5989</v>
      </c>
      <c r="J275" s="185" t="s">
        <v>12614</v>
      </c>
      <c r="L275" s="303" t="s">
        <v>1308</v>
      </c>
      <c r="M275" s="303" t="s">
        <v>1308</v>
      </c>
      <c r="N275" s="179" t="s">
        <v>1170</v>
      </c>
      <c r="O275" s="179" t="s">
        <v>13462</v>
      </c>
      <c r="P275" s="289" t="str">
        <f t="shared" ca="1" si="9"/>
        <v>0 tahun, 0 bulan, 13 hari</v>
      </c>
      <c r="Q275" s="285">
        <f ca="1">DATEDIF(C275,Summary!$A$1,"d")</f>
        <v>13</v>
      </c>
      <c r="R275" s="285" t="s">
        <v>14990</v>
      </c>
      <c r="S275" s="293" t="str" cm="1">
        <f t="array" aca="1" ref="S275" ca="1">_xlfn.IFS(Q275&lt;=T275,T275,Q275&lt;=T275*2,T275*2,Q275&lt;=T275*3,T275*3,Q275&gt;T275*3,"&gt;"&amp;T275*3)</f>
        <v>Info</v>
      </c>
      <c r="T275" s="293" t="str" cm="1">
        <f t="array" ref="T275">_xlfn.IFS(M275="Level 1",7,M275="Level 2",14,M275="Level 3","30",M275="Info","Info",M275="Closed","Closed")</f>
        <v>Info</v>
      </c>
      <c r="U275" s="289"/>
    </row>
    <row r="276" spans="1:21" ht="102" x14ac:dyDescent="0.7">
      <c r="A276" s="285">
        <v>276</v>
      </c>
      <c r="B276" s="187" t="s">
        <v>14764</v>
      </c>
      <c r="C276" s="304">
        <v>46205</v>
      </c>
      <c r="D276" s="304">
        <v>46196</v>
      </c>
      <c r="E276" s="307" t="s">
        <v>39</v>
      </c>
      <c r="F276" s="185" t="s">
        <v>14864</v>
      </c>
      <c r="G276" s="185" t="s">
        <v>14865</v>
      </c>
      <c r="H276" s="179" t="s">
        <v>5508</v>
      </c>
      <c r="I276" s="179" t="s">
        <v>5989</v>
      </c>
      <c r="J276" s="185" t="s">
        <v>12614</v>
      </c>
      <c r="L276" s="303" t="s">
        <v>1308</v>
      </c>
      <c r="M276" s="303" t="s">
        <v>1308</v>
      </c>
      <c r="N276" s="179" t="s">
        <v>1170</v>
      </c>
      <c r="O276" s="179" t="s">
        <v>13462</v>
      </c>
      <c r="P276" s="289" t="str">
        <f t="shared" ca="1" si="9"/>
        <v>0 tahun, 0 bulan, 13 hari</v>
      </c>
      <c r="Q276" s="285">
        <f ca="1">DATEDIF(C276,Summary!$A$1,"d")</f>
        <v>13</v>
      </c>
      <c r="R276" s="285" t="s">
        <v>14991</v>
      </c>
      <c r="S276" s="293" t="str" cm="1">
        <f t="array" aca="1" ref="S276" ca="1">_xlfn.IFS(Q276&lt;=T276,T276,Q276&lt;=T276*2,T276*2,Q276&lt;=T276*3,T276*3,Q276&gt;T276*3,"&gt;"&amp;T276*3)</f>
        <v>Info</v>
      </c>
      <c r="T276" s="293" t="str" cm="1">
        <f t="array" ref="T276">_xlfn.IFS(M276="Level 1",7,M276="Level 2",14,M276="Level 3","30",M276="Info","Info",M276="Closed","Closed")</f>
        <v>Info</v>
      </c>
      <c r="U276" s="289"/>
    </row>
    <row r="277" spans="1:21" ht="122.4" x14ac:dyDescent="0.7">
      <c r="A277" s="285">
        <v>277</v>
      </c>
      <c r="B277" s="187" t="s">
        <v>14765</v>
      </c>
      <c r="C277" s="304">
        <v>46205</v>
      </c>
      <c r="D277" s="304">
        <v>46193</v>
      </c>
      <c r="E277" s="307" t="s">
        <v>39</v>
      </c>
      <c r="F277" s="185" t="s">
        <v>14866</v>
      </c>
      <c r="G277" s="185" t="s">
        <v>14867</v>
      </c>
      <c r="H277" s="179" t="s">
        <v>5508</v>
      </c>
      <c r="I277" s="179" t="s">
        <v>5989</v>
      </c>
      <c r="J277" s="185" t="s">
        <v>9844</v>
      </c>
      <c r="L277" s="297" t="s">
        <v>1184</v>
      </c>
      <c r="M277" s="297" t="s">
        <v>1184</v>
      </c>
      <c r="N277" s="179" t="s">
        <v>10720</v>
      </c>
      <c r="O277" s="179" t="s">
        <v>1071</v>
      </c>
      <c r="P277" s="289" t="str">
        <f t="shared" ca="1" si="9"/>
        <v>0 tahun, 0 bulan, 13 hari</v>
      </c>
      <c r="Q277" s="285">
        <f ca="1">DATEDIF(C277,Summary!$A$1,"d")</f>
        <v>13</v>
      </c>
      <c r="R277" s="285" t="s">
        <v>14992</v>
      </c>
      <c r="S277" s="293" t="str" cm="1">
        <f t="array" aca="1" ref="S277" ca="1">_xlfn.IFS(Q277&lt;=T277,T277,Q277&lt;=T277*2,T277*2,Q277&lt;=T277*3,T277*3,Q277&gt;T277*3,"&gt;"&amp;T277*3)</f>
        <v>Closed</v>
      </c>
      <c r="T277" s="293" t="str" cm="1">
        <f t="array" ref="T277">_xlfn.IFS(M277="Level 1",7,M277="Level 2",14,M277="Level 3","30",M277="Info","Info",M277="Closed","Closed")</f>
        <v>Closed</v>
      </c>
      <c r="U277" s="289" t="s">
        <v>15030</v>
      </c>
    </row>
    <row r="278" spans="1:21" ht="183.6" x14ac:dyDescent="0.7">
      <c r="A278" s="285">
        <v>278</v>
      </c>
      <c r="B278" s="187" t="s">
        <v>14766</v>
      </c>
      <c r="C278" s="304">
        <v>46205</v>
      </c>
      <c r="D278" s="304">
        <v>46195</v>
      </c>
      <c r="E278" s="307" t="s">
        <v>39</v>
      </c>
      <c r="F278" s="185" t="s">
        <v>14868</v>
      </c>
      <c r="G278" s="185" t="s">
        <v>14869</v>
      </c>
      <c r="H278" s="179" t="s">
        <v>5508</v>
      </c>
      <c r="I278" s="179" t="s">
        <v>3200</v>
      </c>
      <c r="J278" s="185" t="s">
        <v>12631</v>
      </c>
      <c r="L278" s="303" t="s">
        <v>1308</v>
      </c>
      <c r="M278" s="303" t="s">
        <v>1308</v>
      </c>
      <c r="N278" s="179" t="s">
        <v>15023</v>
      </c>
      <c r="O278" s="179" t="s">
        <v>15024</v>
      </c>
      <c r="P278" s="289" t="str">
        <f t="shared" ca="1" si="9"/>
        <v>0 tahun, 0 bulan, 13 hari</v>
      </c>
      <c r="Q278" s="285">
        <f ca="1">DATEDIF(C278,Summary!$A$1,"d")</f>
        <v>13</v>
      </c>
      <c r="R278" s="285" t="s">
        <v>14993</v>
      </c>
      <c r="S278" s="293" t="str" cm="1">
        <f t="array" aca="1" ref="S278" ca="1">_xlfn.IFS(Q278&lt;=T278,T278,Q278&lt;=T278*2,T278*2,Q278&lt;=T278*3,T278*3,Q278&gt;T278*3,"&gt;"&amp;T278*3)</f>
        <v>Info</v>
      </c>
      <c r="T278" s="293" t="str" cm="1">
        <f t="array" ref="T278">_xlfn.IFS(M278="Level 1",7,M278="Level 2",14,M278="Level 3","30",M278="Info","Info",M278="Closed","Closed")</f>
        <v>Info</v>
      </c>
      <c r="U278" s="289"/>
    </row>
    <row r="279" spans="1:21" ht="102" x14ac:dyDescent="0.7">
      <c r="A279" s="285">
        <v>279</v>
      </c>
      <c r="B279" s="187" t="s">
        <v>14767</v>
      </c>
      <c r="C279" s="304">
        <v>46205</v>
      </c>
      <c r="D279" s="304">
        <v>46183</v>
      </c>
      <c r="E279" s="307" t="s">
        <v>39</v>
      </c>
      <c r="F279" s="185" t="s">
        <v>14870</v>
      </c>
      <c r="G279" s="185" t="s">
        <v>14871</v>
      </c>
      <c r="H279" s="179" t="s">
        <v>5508</v>
      </c>
      <c r="I279" s="179" t="s">
        <v>5989</v>
      </c>
      <c r="J279" s="185" t="s">
        <v>12623</v>
      </c>
      <c r="L279" s="303" t="s">
        <v>1308</v>
      </c>
      <c r="M279" s="303" t="s">
        <v>1308</v>
      </c>
      <c r="N279" s="179" t="s">
        <v>11545</v>
      </c>
      <c r="O279" s="179" t="s">
        <v>10488</v>
      </c>
      <c r="P279" s="289" t="str">
        <f t="shared" ca="1" si="9"/>
        <v>0 tahun, 0 bulan, 13 hari</v>
      </c>
      <c r="Q279" s="285">
        <f ca="1">DATEDIF(C279,Summary!$A$1,"d")</f>
        <v>13</v>
      </c>
      <c r="R279" s="285" t="s">
        <v>14994</v>
      </c>
      <c r="S279" s="293" t="str" cm="1">
        <f t="array" aca="1" ref="S279" ca="1">_xlfn.IFS(Q279&lt;=T279,T279,Q279&lt;=T279*2,T279*2,Q279&lt;=T279*3,T279*3,Q279&gt;T279*3,"&gt;"&amp;T279*3)</f>
        <v>Info</v>
      </c>
      <c r="T279" s="293" t="str" cm="1">
        <f t="array" ref="T279">_xlfn.IFS(M279="Level 1",7,M279="Level 2",14,M279="Level 3","30",M279="Info","Info",M279="Closed","Closed")</f>
        <v>Info</v>
      </c>
      <c r="U279" s="289"/>
    </row>
    <row r="280" spans="1:21" ht="122.4" x14ac:dyDescent="0.7">
      <c r="A280" s="285">
        <v>280</v>
      </c>
      <c r="B280" s="187" t="s">
        <v>14768</v>
      </c>
      <c r="C280" s="304">
        <v>46205</v>
      </c>
      <c r="D280" s="304">
        <v>46167</v>
      </c>
      <c r="E280" s="307" t="s">
        <v>10388</v>
      </c>
      <c r="F280" s="185" t="s">
        <v>14872</v>
      </c>
      <c r="G280" s="185" t="s">
        <v>14873</v>
      </c>
      <c r="H280" s="179" t="s">
        <v>5508</v>
      </c>
      <c r="I280" s="179" t="s">
        <v>3200</v>
      </c>
      <c r="J280" s="185" t="s">
        <v>12622</v>
      </c>
      <c r="L280" s="303" t="s">
        <v>1308</v>
      </c>
      <c r="M280" s="303" t="s">
        <v>1308</v>
      </c>
      <c r="N280" s="179" t="s">
        <v>10661</v>
      </c>
      <c r="O280" s="179" t="s">
        <v>10891</v>
      </c>
      <c r="P280" s="289" t="str">
        <f t="shared" ca="1" si="9"/>
        <v>0 tahun, 0 bulan, 13 hari</v>
      </c>
      <c r="Q280" s="285">
        <f ca="1">DATEDIF(C280,Summary!$A$1,"d")</f>
        <v>13</v>
      </c>
      <c r="R280" s="285" t="s">
        <v>14995</v>
      </c>
      <c r="S280" s="293" t="str" cm="1">
        <f t="array" aca="1" ref="S280" ca="1">_xlfn.IFS(Q280&lt;=T280,T280,Q280&lt;=T280*2,T280*2,Q280&lt;=T280*3,T280*3,Q280&gt;T280*3,"&gt;"&amp;T280*3)</f>
        <v>Info</v>
      </c>
      <c r="T280" s="293" t="str" cm="1">
        <f t="array" ref="T280">_xlfn.IFS(M280="Level 1",7,M280="Level 2",14,M280="Level 3","30",M280="Info","Info",M280="Closed","Closed")</f>
        <v>Info</v>
      </c>
      <c r="U280" s="289"/>
    </row>
    <row r="281" spans="1:21" ht="285.60000000000002" x14ac:dyDescent="0.7">
      <c r="A281" s="285">
        <v>281</v>
      </c>
      <c r="B281" s="187" t="s">
        <v>14769</v>
      </c>
      <c r="C281" s="304">
        <v>46209</v>
      </c>
      <c r="D281" s="304">
        <v>46199</v>
      </c>
      <c r="E281" s="307" t="s">
        <v>39</v>
      </c>
      <c r="F281" s="185" t="s">
        <v>14798</v>
      </c>
      <c r="G281" s="185" t="s">
        <v>14874</v>
      </c>
      <c r="H281" s="179" t="s">
        <v>5508</v>
      </c>
      <c r="I281" s="179" t="s">
        <v>3191</v>
      </c>
      <c r="J281" s="185" t="s">
        <v>1088</v>
      </c>
      <c r="L281" s="294" t="s">
        <v>1305</v>
      </c>
      <c r="M281" s="294" t="s">
        <v>5815</v>
      </c>
      <c r="N281" s="179" t="s">
        <v>1088</v>
      </c>
      <c r="O281" s="179" t="s">
        <v>14592</v>
      </c>
      <c r="P281" s="289" t="str">
        <f t="shared" ca="1" si="9"/>
        <v>0 tahun, 0 bulan, 9 hari</v>
      </c>
      <c r="Q281" s="285">
        <f ca="1">DATEDIF(C281,Summary!$A$1,"d")</f>
        <v>9</v>
      </c>
      <c r="R281" s="285" t="s">
        <v>14996</v>
      </c>
      <c r="S281" s="293" cm="1">
        <f t="array" aca="1" ref="S281" ca="1">_xlfn.IFS(Q281&lt;=T281,T281,Q281&lt;=T281*2,T281*2,Q281&lt;=T281*3,T281*3,Q281&gt;T281*3,"&gt;"&amp;T281*3)</f>
        <v>14</v>
      </c>
      <c r="T281" s="293" cm="1">
        <f t="array" ref="T281">_xlfn.IFS(M281="Level 1",7,M281="Level 2",14,M281="Level 3","30",M281="Info","Info",M281="Closed","Closed")</f>
        <v>7</v>
      </c>
      <c r="U281" s="289"/>
    </row>
    <row r="282" spans="1:21" ht="61.2" x14ac:dyDescent="0.7">
      <c r="A282" s="285">
        <v>282</v>
      </c>
      <c r="B282" s="187" t="s">
        <v>14770</v>
      </c>
      <c r="C282" s="304">
        <v>46209</v>
      </c>
      <c r="D282" s="304">
        <v>46191</v>
      </c>
      <c r="E282" s="307" t="s">
        <v>39</v>
      </c>
      <c r="F282" s="185" t="s">
        <v>14875</v>
      </c>
      <c r="G282" s="185" t="s">
        <v>14876</v>
      </c>
      <c r="H282" s="179" t="s">
        <v>5508</v>
      </c>
      <c r="I282" s="179" t="s">
        <v>5989</v>
      </c>
      <c r="J282" s="185" t="s">
        <v>12614</v>
      </c>
      <c r="L282" s="303" t="s">
        <v>1308</v>
      </c>
      <c r="M282" s="303" t="s">
        <v>1308</v>
      </c>
      <c r="N282" s="179" t="s">
        <v>1170</v>
      </c>
      <c r="O282" s="179" t="s">
        <v>13462</v>
      </c>
      <c r="P282" s="289" t="str">
        <f t="shared" ca="1" si="9"/>
        <v>0 tahun, 0 bulan, 9 hari</v>
      </c>
      <c r="Q282" s="285">
        <f ca="1">DATEDIF(C282,Summary!$A$1,"d")</f>
        <v>9</v>
      </c>
      <c r="R282" s="285" t="s">
        <v>14997</v>
      </c>
      <c r="S282" s="293" t="str" cm="1">
        <f t="array" aca="1" ref="S282" ca="1">_xlfn.IFS(Q282&lt;=T282,T282,Q282&lt;=T282*2,T282*2,Q282&lt;=T282*3,T282*3,Q282&gt;T282*3,"&gt;"&amp;T282*3)</f>
        <v>Info</v>
      </c>
      <c r="T282" s="293" t="str" cm="1">
        <f t="array" ref="T282">_xlfn.IFS(M282="Level 1",7,M282="Level 2",14,M282="Level 3","30",M282="Info","Info",M282="Closed","Closed")</f>
        <v>Info</v>
      </c>
      <c r="U282" s="289"/>
    </row>
    <row r="283" spans="1:21" ht="81.599999999999994" x14ac:dyDescent="0.7">
      <c r="A283" s="285">
        <v>283</v>
      </c>
      <c r="B283" s="187" t="s">
        <v>14771</v>
      </c>
      <c r="C283" s="304">
        <v>46209</v>
      </c>
      <c r="D283" s="304">
        <v>46199</v>
      </c>
      <c r="E283" s="307" t="s">
        <v>39</v>
      </c>
      <c r="F283" s="185" t="s">
        <v>14877</v>
      </c>
      <c r="G283" s="185" t="s">
        <v>14878</v>
      </c>
      <c r="H283" s="179" t="s">
        <v>5508</v>
      </c>
      <c r="I283" s="179" t="s">
        <v>5989</v>
      </c>
      <c r="J283" s="185" t="s">
        <v>12614</v>
      </c>
      <c r="L283" s="303" t="s">
        <v>1308</v>
      </c>
      <c r="M283" s="303" t="s">
        <v>1308</v>
      </c>
      <c r="N283" s="179" t="s">
        <v>1170</v>
      </c>
      <c r="O283" s="179" t="s">
        <v>13462</v>
      </c>
      <c r="P283" s="289" t="str">
        <f t="shared" ca="1" si="9"/>
        <v>0 tahun, 0 bulan, 9 hari</v>
      </c>
      <c r="Q283" s="285">
        <f ca="1">DATEDIF(C283,Summary!$A$1,"d")</f>
        <v>9</v>
      </c>
      <c r="R283" s="285" t="s">
        <v>14998</v>
      </c>
      <c r="S283" s="293" t="str" cm="1">
        <f t="array" aca="1" ref="S283" ca="1">_xlfn.IFS(Q283&lt;=T283,T283,Q283&lt;=T283*2,T283*2,Q283&lt;=T283*3,T283*3,Q283&gt;T283*3,"&gt;"&amp;T283*3)</f>
        <v>Info</v>
      </c>
      <c r="T283" s="293" t="str" cm="1">
        <f t="array" ref="T283">_xlfn.IFS(M283="Level 1",7,M283="Level 2",14,M283="Level 3","30",M283="Info","Info",M283="Closed","Closed")</f>
        <v>Info</v>
      </c>
      <c r="U283" s="289"/>
    </row>
    <row r="284" spans="1:21" ht="285.60000000000002" x14ac:dyDescent="0.7">
      <c r="A284" s="285">
        <v>284</v>
      </c>
      <c r="B284" s="187" t="s">
        <v>14772</v>
      </c>
      <c r="C284" s="304">
        <v>46209</v>
      </c>
      <c r="D284" s="304">
        <v>46199</v>
      </c>
      <c r="E284" s="307" t="s">
        <v>39</v>
      </c>
      <c r="F284" s="185" t="s">
        <v>14434</v>
      </c>
      <c r="G284" s="185" t="s">
        <v>14879</v>
      </c>
      <c r="H284" s="179" t="s">
        <v>5508</v>
      </c>
      <c r="I284" s="179" t="s">
        <v>3191</v>
      </c>
      <c r="J284" s="185" t="s">
        <v>1088</v>
      </c>
      <c r="L284" s="294" t="s">
        <v>1305</v>
      </c>
      <c r="M284" s="294" t="s">
        <v>5815</v>
      </c>
      <c r="N284" s="179" t="s">
        <v>1088</v>
      </c>
      <c r="O284" s="179" t="s">
        <v>14592</v>
      </c>
      <c r="P284" s="289" t="str">
        <f t="shared" ca="1" si="9"/>
        <v>0 tahun, 0 bulan, 9 hari</v>
      </c>
      <c r="Q284" s="285">
        <f ca="1">DATEDIF(C284,Summary!$A$1,"d")</f>
        <v>9</v>
      </c>
      <c r="R284" s="285" t="s">
        <v>14999</v>
      </c>
      <c r="S284" s="293" cm="1">
        <f t="array" aca="1" ref="S284" ca="1">_xlfn.IFS(Q284&lt;=T284,T284,Q284&lt;=T284*2,T284*2,Q284&lt;=T284*3,T284*3,Q284&gt;T284*3,"&gt;"&amp;T284*3)</f>
        <v>14</v>
      </c>
      <c r="T284" s="293" cm="1">
        <f t="array" ref="T284">_xlfn.IFS(M284="Level 1",7,M284="Level 2",14,M284="Level 3","30",M284="Info","Info",M284="Closed","Closed")</f>
        <v>7</v>
      </c>
      <c r="U284" s="289"/>
    </row>
    <row r="285" spans="1:21" ht="142.80000000000001" x14ac:dyDescent="0.7">
      <c r="A285" s="285">
        <v>285</v>
      </c>
      <c r="B285" s="187" t="s">
        <v>14773</v>
      </c>
      <c r="C285" s="304">
        <v>46210</v>
      </c>
      <c r="D285" s="304">
        <v>46190</v>
      </c>
      <c r="E285" s="307" t="s">
        <v>10388</v>
      </c>
      <c r="F285" s="185" t="s">
        <v>14880</v>
      </c>
      <c r="G285" s="185" t="s">
        <v>14881</v>
      </c>
      <c r="H285" s="179" t="s">
        <v>5508</v>
      </c>
      <c r="I285" s="179" t="s">
        <v>5508</v>
      </c>
      <c r="J285" s="185" t="s">
        <v>12613</v>
      </c>
      <c r="L285" s="297" t="s">
        <v>1184</v>
      </c>
      <c r="M285" s="297" t="s">
        <v>1184</v>
      </c>
      <c r="N285" s="179" t="s">
        <v>1080</v>
      </c>
      <c r="O285" s="179" t="s">
        <v>9788</v>
      </c>
      <c r="P285" s="289" t="str">
        <f t="shared" ca="1" si="9"/>
        <v>0 tahun, 0 bulan, 8 hari</v>
      </c>
      <c r="Q285" s="285">
        <f ca="1">DATEDIF(C285,Summary!$A$1,"d")</f>
        <v>8</v>
      </c>
      <c r="R285" s="285" t="s">
        <v>15000</v>
      </c>
      <c r="S285" s="293" t="str" cm="1">
        <f t="array" aca="1" ref="S285" ca="1">_xlfn.IFS(Q285&lt;=T285,T285,Q285&lt;=T285*2,T285*2,Q285&lt;=T285*3,T285*3,Q285&gt;T285*3,"&gt;"&amp;T285*3)</f>
        <v>Closed</v>
      </c>
      <c r="T285" s="293" t="str" cm="1">
        <f t="array" ref="T285">_xlfn.IFS(M285="Level 1",7,M285="Level 2",14,M285="Level 3","30",M285="Info","Info",M285="Closed","Closed")</f>
        <v>Closed</v>
      </c>
      <c r="U285" s="289"/>
    </row>
    <row r="286" spans="1:21" ht="81.599999999999994" x14ac:dyDescent="0.7">
      <c r="A286" s="285">
        <v>286</v>
      </c>
      <c r="B286" s="187" t="s">
        <v>14774</v>
      </c>
      <c r="C286" s="304">
        <v>46212</v>
      </c>
      <c r="D286" s="304">
        <v>46207</v>
      </c>
      <c r="E286" s="307" t="s">
        <v>39</v>
      </c>
      <c r="F286" s="185" t="s">
        <v>14882</v>
      </c>
      <c r="G286" s="185" t="s">
        <v>14914</v>
      </c>
      <c r="H286" s="179" t="s">
        <v>5508</v>
      </c>
      <c r="I286" s="179" t="s">
        <v>5508</v>
      </c>
      <c r="J286" s="185" t="s">
        <v>12613</v>
      </c>
      <c r="L286" s="303" t="s">
        <v>1308</v>
      </c>
      <c r="M286" s="303" t="s">
        <v>1308</v>
      </c>
      <c r="N286" s="179" t="s">
        <v>1080</v>
      </c>
      <c r="O286" s="179" t="s">
        <v>9788</v>
      </c>
      <c r="P286" s="289" t="str">
        <f t="shared" ca="1" si="9"/>
        <v>0 tahun, 0 bulan, 6 hari</v>
      </c>
      <c r="Q286" s="285">
        <f ca="1">DATEDIF(C286,Summary!$A$1,"d")</f>
        <v>6</v>
      </c>
      <c r="R286" s="285" t="s">
        <v>15001</v>
      </c>
      <c r="S286" s="293" t="str" cm="1">
        <f t="array" aca="1" ref="S286" ca="1">_xlfn.IFS(Q286&lt;=T286,T286,Q286&lt;=T286*2,T286*2,Q286&lt;=T286*3,T286*3,Q286&gt;T286*3,"&gt;"&amp;T286*3)</f>
        <v>Info</v>
      </c>
      <c r="T286" s="293" t="str" cm="1">
        <f t="array" ref="T286">_xlfn.IFS(M286="Level 1",7,M286="Level 2",14,M286="Level 3","30",M286="Info","Info",M286="Closed","Closed")</f>
        <v>Info</v>
      </c>
      <c r="U286" s="289"/>
    </row>
    <row r="287" spans="1:21" ht="122.4" x14ac:dyDescent="0.7">
      <c r="A287" s="285">
        <v>287</v>
      </c>
      <c r="B287" s="187" t="s">
        <v>14775</v>
      </c>
      <c r="C287" s="304">
        <v>46212</v>
      </c>
      <c r="D287" s="304">
        <v>46199</v>
      </c>
      <c r="E287" s="307" t="s">
        <v>39</v>
      </c>
      <c r="F287" s="185" t="s">
        <v>14883</v>
      </c>
      <c r="G287" s="185" t="s">
        <v>14884</v>
      </c>
      <c r="H287" s="179" t="s">
        <v>5508</v>
      </c>
      <c r="I287" s="179" t="s">
        <v>5989</v>
      </c>
      <c r="J287" s="185" t="s">
        <v>12624</v>
      </c>
      <c r="L287" s="294" t="s">
        <v>1305</v>
      </c>
      <c r="M287" s="294" t="s">
        <v>5815</v>
      </c>
      <c r="N287" s="179" t="s">
        <v>11545</v>
      </c>
      <c r="O287" s="179" t="s">
        <v>10488</v>
      </c>
      <c r="P287" s="289" t="str">
        <f t="shared" ca="1" si="9"/>
        <v>0 tahun, 0 bulan, 6 hari</v>
      </c>
      <c r="Q287" s="285">
        <f ca="1">DATEDIF(C287,Summary!$A$1,"d")</f>
        <v>6</v>
      </c>
      <c r="R287" s="285" t="s">
        <v>15002</v>
      </c>
      <c r="S287" s="293" cm="1">
        <f t="array" aca="1" ref="S287" ca="1">_xlfn.IFS(Q287&lt;=T287,T287,Q287&lt;=T287*2,T287*2,Q287&lt;=T287*3,T287*3,Q287&gt;T287*3,"&gt;"&amp;T287*3)</f>
        <v>7</v>
      </c>
      <c r="T287" s="293" cm="1">
        <f t="array" ref="T287">_xlfn.IFS(M287="Level 1",7,M287="Level 2",14,M287="Level 3","30",M287="Info","Info",M287="Closed","Closed")</f>
        <v>7</v>
      </c>
      <c r="U287" s="289"/>
    </row>
    <row r="288" spans="1:21" ht="40.799999999999997" x14ac:dyDescent="0.7">
      <c r="A288" s="285">
        <v>288</v>
      </c>
      <c r="B288" s="187" t="s">
        <v>14776</v>
      </c>
      <c r="C288" s="304">
        <v>46212</v>
      </c>
      <c r="D288" s="304">
        <v>46210</v>
      </c>
      <c r="E288" s="307" t="s">
        <v>39</v>
      </c>
      <c r="F288" s="185" t="s">
        <v>14885</v>
      </c>
      <c r="G288" s="185" t="s">
        <v>14886</v>
      </c>
      <c r="H288" s="179" t="s">
        <v>5508</v>
      </c>
      <c r="I288" s="179" t="s">
        <v>5989</v>
      </c>
      <c r="J288" s="185" t="s">
        <v>12614</v>
      </c>
      <c r="L288" s="303" t="s">
        <v>1308</v>
      </c>
      <c r="M288" s="303" t="s">
        <v>1308</v>
      </c>
      <c r="N288" s="179" t="s">
        <v>1170</v>
      </c>
      <c r="O288" s="179" t="s">
        <v>13462</v>
      </c>
      <c r="P288" s="289" t="str">
        <f t="shared" ca="1" si="9"/>
        <v>0 tahun, 0 bulan, 6 hari</v>
      </c>
      <c r="Q288" s="285">
        <f ca="1">DATEDIF(C288,Summary!$A$1,"d")</f>
        <v>6</v>
      </c>
      <c r="R288" s="285" t="s">
        <v>15003</v>
      </c>
      <c r="S288" s="293" t="str" cm="1">
        <f t="array" aca="1" ref="S288" ca="1">_xlfn.IFS(Q288&lt;=T288,T288,Q288&lt;=T288*2,T288*2,Q288&lt;=T288*3,T288*3,Q288&gt;T288*3,"&gt;"&amp;T288*3)</f>
        <v>Info</v>
      </c>
      <c r="T288" s="293" t="str" cm="1">
        <f t="array" ref="T288">_xlfn.IFS(M288="Level 1",7,M288="Level 2",14,M288="Level 3","30",M288="Info","Info",M288="Closed","Closed")</f>
        <v>Info</v>
      </c>
      <c r="U288" s="289"/>
    </row>
    <row r="289" spans="1:21" ht="122.4" x14ac:dyDescent="0.7">
      <c r="A289" s="285">
        <v>289</v>
      </c>
      <c r="B289" s="187" t="s">
        <v>14777</v>
      </c>
      <c r="C289" s="304">
        <v>46212</v>
      </c>
      <c r="D289" s="304">
        <v>46204</v>
      </c>
      <c r="E289" s="307" t="s">
        <v>39</v>
      </c>
      <c r="F289" s="185" t="s">
        <v>14798</v>
      </c>
      <c r="G289" s="185" t="s">
        <v>14887</v>
      </c>
      <c r="H289" s="179" t="s">
        <v>5508</v>
      </c>
      <c r="I289" s="179" t="s">
        <v>3191</v>
      </c>
      <c r="J289" s="185" t="s">
        <v>1088</v>
      </c>
      <c r="L289" s="294" t="s">
        <v>1305</v>
      </c>
      <c r="M289" s="294" t="s">
        <v>5815</v>
      </c>
      <c r="N289" s="179" t="s">
        <v>1088</v>
      </c>
      <c r="O289" s="179" t="s">
        <v>14592</v>
      </c>
      <c r="P289" s="289" t="str">
        <f t="shared" ca="1" si="9"/>
        <v>0 tahun, 0 bulan, 6 hari</v>
      </c>
      <c r="Q289" s="285">
        <f ca="1">DATEDIF(C289,Summary!$A$1,"d")</f>
        <v>6</v>
      </c>
      <c r="R289" s="285" t="s">
        <v>15004</v>
      </c>
      <c r="S289" s="293" cm="1">
        <f t="array" aca="1" ref="S289" ca="1">_xlfn.IFS(Q289&lt;=T289,T289,Q289&lt;=T289*2,T289*2,Q289&lt;=T289*3,T289*3,Q289&gt;T289*3,"&gt;"&amp;T289*3)</f>
        <v>7</v>
      </c>
      <c r="T289" s="293" cm="1">
        <f t="array" ref="T289">_xlfn.IFS(M289="Level 1",7,M289="Level 2",14,M289="Level 3","30",M289="Info","Info",M289="Closed","Closed")</f>
        <v>7</v>
      </c>
      <c r="U289" s="289"/>
    </row>
    <row r="290" spans="1:21" ht="102" x14ac:dyDescent="0.7">
      <c r="A290" s="285">
        <v>290</v>
      </c>
      <c r="B290" s="187" t="s">
        <v>14778</v>
      </c>
      <c r="C290" s="304">
        <v>46212</v>
      </c>
      <c r="D290" s="304">
        <v>46212</v>
      </c>
      <c r="E290" s="307" t="s">
        <v>39</v>
      </c>
      <c r="F290" s="185" t="s">
        <v>14888</v>
      </c>
      <c r="G290" s="185" t="s">
        <v>14889</v>
      </c>
      <c r="H290" s="179" t="s">
        <v>5508</v>
      </c>
      <c r="I290" s="179" t="s">
        <v>5508</v>
      </c>
      <c r="J290" s="185" t="s">
        <v>12614</v>
      </c>
      <c r="L290" s="303" t="s">
        <v>1308</v>
      </c>
      <c r="M290" s="303" t="s">
        <v>1308</v>
      </c>
      <c r="N290" s="179" t="s">
        <v>1170</v>
      </c>
      <c r="O290" s="179" t="s">
        <v>13462</v>
      </c>
      <c r="P290" s="289" t="str">
        <f t="shared" ca="1" si="9"/>
        <v>0 tahun, 0 bulan, 6 hari</v>
      </c>
      <c r="Q290" s="285">
        <f ca="1">DATEDIF(C290,Summary!$A$1,"d")</f>
        <v>6</v>
      </c>
      <c r="R290" s="285" t="s">
        <v>15005</v>
      </c>
      <c r="S290" s="293" t="str" cm="1">
        <f t="array" aca="1" ref="S290" ca="1">_xlfn.IFS(Q290&lt;=T290,T290,Q290&lt;=T290*2,T290*2,Q290&lt;=T290*3,T290*3,Q290&gt;T290*3,"&gt;"&amp;T290*3)</f>
        <v>Info</v>
      </c>
      <c r="T290" s="293" t="str" cm="1">
        <f t="array" ref="T290">_xlfn.IFS(M290="Level 1",7,M290="Level 2",14,M290="Level 3","30",M290="Info","Info",M290="Closed","Closed")</f>
        <v>Info</v>
      </c>
      <c r="U290" s="289"/>
    </row>
    <row r="291" spans="1:21" ht="142.80000000000001" x14ac:dyDescent="0.7">
      <c r="A291" s="285">
        <v>291</v>
      </c>
      <c r="B291" s="187" t="s">
        <v>14779</v>
      </c>
      <c r="C291" s="304">
        <v>46212</v>
      </c>
      <c r="D291" s="304">
        <v>46204</v>
      </c>
      <c r="E291" s="307" t="s">
        <v>39</v>
      </c>
      <c r="F291" s="185" t="s">
        <v>14434</v>
      </c>
      <c r="G291" s="185" t="s">
        <v>14890</v>
      </c>
      <c r="H291" s="179" t="s">
        <v>5508</v>
      </c>
      <c r="I291" s="179" t="s">
        <v>7640</v>
      </c>
      <c r="J291" s="185" t="s">
        <v>1088</v>
      </c>
      <c r="L291" s="294" t="s">
        <v>1305</v>
      </c>
      <c r="M291" s="294" t="s">
        <v>5815</v>
      </c>
      <c r="N291" s="179" t="s">
        <v>1088</v>
      </c>
      <c r="O291" s="179" t="s">
        <v>14592</v>
      </c>
      <c r="P291" s="289" t="str">
        <f t="shared" ca="1" si="9"/>
        <v>0 tahun, 0 bulan, 6 hari</v>
      </c>
      <c r="Q291" s="285">
        <f ca="1">DATEDIF(C291,Summary!$A$1,"d")</f>
        <v>6</v>
      </c>
      <c r="R291" s="285" t="s">
        <v>15006</v>
      </c>
      <c r="S291" s="293" cm="1">
        <f t="array" aca="1" ref="S291" ca="1">_xlfn.IFS(Q291&lt;=T291,T291,Q291&lt;=T291*2,T291*2,Q291&lt;=T291*3,T291*3,Q291&gt;T291*3,"&gt;"&amp;T291*3)</f>
        <v>7</v>
      </c>
      <c r="T291" s="293" cm="1">
        <f t="array" ref="T291">_xlfn.IFS(M291="Level 1",7,M291="Level 2",14,M291="Level 3","30",M291="Info","Info",M291="Closed","Closed")</f>
        <v>7</v>
      </c>
      <c r="U291" s="289"/>
    </row>
    <row r="292" spans="1:21" ht="61.2" x14ac:dyDescent="0.7">
      <c r="A292" s="285">
        <v>292</v>
      </c>
      <c r="B292" s="187" t="s">
        <v>14780</v>
      </c>
      <c r="C292" s="304">
        <v>46212</v>
      </c>
      <c r="D292" s="304">
        <v>46204</v>
      </c>
      <c r="E292" s="307" t="s">
        <v>39</v>
      </c>
      <c r="F292" s="185" t="s">
        <v>14891</v>
      </c>
      <c r="G292" s="185" t="s">
        <v>14892</v>
      </c>
      <c r="H292" s="179" t="s">
        <v>5508</v>
      </c>
      <c r="I292" s="179" t="s">
        <v>5990</v>
      </c>
      <c r="J292" s="185" t="s">
        <v>1088</v>
      </c>
      <c r="L292" s="294" t="s">
        <v>1305</v>
      </c>
      <c r="M292" s="294" t="s">
        <v>5815</v>
      </c>
      <c r="N292" s="179" t="s">
        <v>1088</v>
      </c>
      <c r="O292" s="179" t="s">
        <v>14592</v>
      </c>
      <c r="P292" s="289" t="str">
        <f t="shared" ca="1" si="9"/>
        <v>0 tahun, 0 bulan, 6 hari</v>
      </c>
      <c r="Q292" s="285">
        <f ca="1">DATEDIF(C292,Summary!$A$1,"d")</f>
        <v>6</v>
      </c>
      <c r="R292" s="285" t="s">
        <v>15007</v>
      </c>
      <c r="S292" s="293" cm="1">
        <f t="array" aca="1" ref="S292" ca="1">_xlfn.IFS(Q292&lt;=T292,T292,Q292&lt;=T292*2,T292*2,Q292&lt;=T292*3,T292*3,Q292&gt;T292*3,"&gt;"&amp;T292*3)</f>
        <v>7</v>
      </c>
      <c r="T292" s="293" cm="1">
        <f t="array" ref="T292">_xlfn.IFS(M292="Level 1",7,M292="Level 2",14,M292="Level 3","30",M292="Info","Info",M292="Closed","Closed")</f>
        <v>7</v>
      </c>
      <c r="U292" s="289"/>
    </row>
    <row r="293" spans="1:21" ht="81.599999999999994" x14ac:dyDescent="0.7">
      <c r="A293" s="285">
        <v>293</v>
      </c>
      <c r="B293" s="187" t="s">
        <v>14781</v>
      </c>
      <c r="C293" s="304">
        <v>46212</v>
      </c>
      <c r="D293" s="304">
        <v>46205</v>
      </c>
      <c r="E293" s="307" t="s">
        <v>39</v>
      </c>
      <c r="F293" s="185" t="s">
        <v>14434</v>
      </c>
      <c r="G293" s="185" t="s">
        <v>14893</v>
      </c>
      <c r="H293" s="179" t="s">
        <v>5508</v>
      </c>
      <c r="I293" s="179" t="s">
        <v>7640</v>
      </c>
      <c r="J293" s="185" t="s">
        <v>1088</v>
      </c>
      <c r="L293" s="294" t="s">
        <v>1305</v>
      </c>
      <c r="M293" s="294" t="s">
        <v>5815</v>
      </c>
      <c r="N293" s="179" t="s">
        <v>1088</v>
      </c>
      <c r="O293" s="179" t="s">
        <v>14592</v>
      </c>
      <c r="P293" s="289" t="str">
        <f t="shared" ca="1" si="9"/>
        <v>0 tahun, 0 bulan, 6 hari</v>
      </c>
      <c r="Q293" s="285">
        <f ca="1">DATEDIF(C293,Summary!$A$1,"d")</f>
        <v>6</v>
      </c>
      <c r="R293" s="285" t="s">
        <v>15008</v>
      </c>
      <c r="S293" s="293" cm="1">
        <f t="array" aca="1" ref="S293" ca="1">_xlfn.IFS(Q293&lt;=T293,T293,Q293&lt;=T293*2,T293*2,Q293&lt;=T293*3,T293*3,Q293&gt;T293*3,"&gt;"&amp;T293*3)</f>
        <v>7</v>
      </c>
      <c r="T293" s="293" cm="1">
        <f t="array" ref="T293">_xlfn.IFS(M293="Level 1",7,M293="Level 2",14,M293="Level 3","30",M293="Info","Info",M293="Closed","Closed")</f>
        <v>7</v>
      </c>
      <c r="U293" s="289"/>
    </row>
    <row r="294" spans="1:21" ht="142.80000000000001" x14ac:dyDescent="0.7">
      <c r="A294" s="285">
        <v>294</v>
      </c>
      <c r="B294" s="187" t="s">
        <v>14782</v>
      </c>
      <c r="C294" s="304">
        <v>46212</v>
      </c>
      <c r="D294" s="304">
        <v>46206</v>
      </c>
      <c r="E294" s="307" t="s">
        <v>39</v>
      </c>
      <c r="F294" s="185" t="s">
        <v>14432</v>
      </c>
      <c r="G294" s="185" t="s">
        <v>14894</v>
      </c>
      <c r="H294" s="179" t="s">
        <v>5508</v>
      </c>
      <c r="I294" s="179" t="s">
        <v>5990</v>
      </c>
      <c r="J294" s="185" t="s">
        <v>1088</v>
      </c>
      <c r="L294" s="294" t="s">
        <v>1305</v>
      </c>
      <c r="M294" s="294" t="s">
        <v>5815</v>
      </c>
      <c r="N294" s="179" t="s">
        <v>1088</v>
      </c>
      <c r="O294" s="179" t="s">
        <v>14592</v>
      </c>
      <c r="P294" s="289" t="str">
        <f t="shared" ca="1" si="9"/>
        <v>0 tahun, 0 bulan, 6 hari</v>
      </c>
      <c r="Q294" s="285">
        <f ca="1">DATEDIF(C294,Summary!$A$1,"d")</f>
        <v>6</v>
      </c>
      <c r="R294" s="285" t="s">
        <v>15009</v>
      </c>
      <c r="S294" s="293" cm="1">
        <f t="array" aca="1" ref="S294" ca="1">_xlfn.IFS(Q294&lt;=T294,T294,Q294&lt;=T294*2,T294*2,Q294&lt;=T294*3,T294*3,Q294&gt;T294*3,"&gt;"&amp;T294*3)</f>
        <v>7</v>
      </c>
      <c r="T294" s="293" cm="1">
        <f t="array" ref="T294">_xlfn.IFS(M294="Level 1",7,M294="Level 2",14,M294="Level 3","30",M294="Info","Info",M294="Closed","Closed")</f>
        <v>7</v>
      </c>
      <c r="U294" s="289"/>
    </row>
    <row r="295" spans="1:21" ht="81.599999999999994" x14ac:dyDescent="0.7">
      <c r="A295" s="285">
        <v>295</v>
      </c>
      <c r="B295" s="187" t="s">
        <v>14783</v>
      </c>
      <c r="C295" s="304">
        <v>46212</v>
      </c>
      <c r="D295" s="304">
        <v>46206</v>
      </c>
      <c r="E295" s="307" t="s">
        <v>39</v>
      </c>
      <c r="F295" s="185" t="s">
        <v>14798</v>
      </c>
      <c r="G295" s="185" t="s">
        <v>14895</v>
      </c>
      <c r="H295" s="179" t="s">
        <v>5508</v>
      </c>
      <c r="I295" s="179" t="s">
        <v>3191</v>
      </c>
      <c r="J295" s="185" t="s">
        <v>1088</v>
      </c>
      <c r="L295" s="294" t="s">
        <v>1305</v>
      </c>
      <c r="M295" s="294" t="s">
        <v>5815</v>
      </c>
      <c r="N295" s="179" t="s">
        <v>1088</v>
      </c>
      <c r="O295" s="179" t="s">
        <v>14592</v>
      </c>
      <c r="P295" s="289" t="str">
        <f t="shared" ca="1" si="9"/>
        <v>0 tahun, 0 bulan, 6 hari</v>
      </c>
      <c r="Q295" s="285">
        <f ca="1">DATEDIF(C295,Summary!$A$1,"d")</f>
        <v>6</v>
      </c>
      <c r="R295" s="285" t="s">
        <v>15010</v>
      </c>
      <c r="S295" s="293" cm="1">
        <f t="array" aca="1" ref="S295" ca="1">_xlfn.IFS(Q295&lt;=T295,T295,Q295&lt;=T295*2,T295*2,Q295&lt;=T295*3,T295*3,Q295&gt;T295*3,"&gt;"&amp;T295*3)</f>
        <v>7</v>
      </c>
      <c r="T295" s="293" cm="1">
        <f t="array" ref="T295">_xlfn.IFS(M295="Level 1",7,M295="Level 2",14,M295="Level 3","30",M295="Info","Info",M295="Closed","Closed")</f>
        <v>7</v>
      </c>
      <c r="U295" s="289"/>
    </row>
    <row r="296" spans="1:21" ht="163.19999999999999" x14ac:dyDescent="0.7">
      <c r="A296" s="285">
        <v>296</v>
      </c>
      <c r="B296" s="187" t="s">
        <v>14784</v>
      </c>
      <c r="C296" s="304">
        <v>46212</v>
      </c>
      <c r="D296" s="304">
        <v>46206</v>
      </c>
      <c r="E296" s="307" t="s">
        <v>39</v>
      </c>
      <c r="F296" s="185" t="s">
        <v>14434</v>
      </c>
      <c r="G296" s="185" t="s">
        <v>14896</v>
      </c>
      <c r="H296" s="179" t="s">
        <v>5508</v>
      </c>
      <c r="I296" s="179" t="s">
        <v>7640</v>
      </c>
      <c r="J296" s="185" t="s">
        <v>1088</v>
      </c>
      <c r="L296" s="294" t="s">
        <v>1305</v>
      </c>
      <c r="M296" s="294" t="s">
        <v>5815</v>
      </c>
      <c r="N296" s="179" t="s">
        <v>1088</v>
      </c>
      <c r="O296" s="179" t="s">
        <v>14592</v>
      </c>
      <c r="P296" s="289" t="str">
        <f t="shared" ca="1" si="9"/>
        <v>0 tahun, 0 bulan, 6 hari</v>
      </c>
      <c r="Q296" s="285">
        <f ca="1">DATEDIF(C296,Summary!$A$1,"d")</f>
        <v>6</v>
      </c>
      <c r="R296" s="285" t="s">
        <v>15011</v>
      </c>
      <c r="S296" s="293" cm="1">
        <f t="array" aca="1" ref="S296" ca="1">_xlfn.IFS(Q296&lt;=T296,T296,Q296&lt;=T296*2,T296*2,Q296&lt;=T296*3,T296*3,Q296&gt;T296*3,"&gt;"&amp;T296*3)</f>
        <v>7</v>
      </c>
      <c r="T296" s="293" cm="1">
        <f t="array" ref="T296">_xlfn.IFS(M296="Level 1",7,M296="Level 2",14,M296="Level 3","30",M296="Info","Info",M296="Closed","Closed")</f>
        <v>7</v>
      </c>
      <c r="U296" s="289"/>
    </row>
    <row r="297" spans="1:21" ht="40.799999999999997" x14ac:dyDescent="0.7">
      <c r="A297" s="285">
        <v>297</v>
      </c>
      <c r="B297" s="187" t="s">
        <v>14785</v>
      </c>
      <c r="C297" s="304">
        <v>46212</v>
      </c>
      <c r="D297" s="304">
        <v>46209</v>
      </c>
      <c r="E297" s="307" t="s">
        <v>39</v>
      </c>
      <c r="F297" s="185" t="s">
        <v>14432</v>
      </c>
      <c r="G297" s="185" t="s">
        <v>14897</v>
      </c>
      <c r="H297" s="179" t="s">
        <v>5508</v>
      </c>
      <c r="I297" s="179" t="s">
        <v>5990</v>
      </c>
      <c r="J297" s="185" t="s">
        <v>1088</v>
      </c>
      <c r="L297" s="294" t="s">
        <v>1305</v>
      </c>
      <c r="M297" s="294" t="s">
        <v>5815</v>
      </c>
      <c r="N297" s="179" t="s">
        <v>1088</v>
      </c>
      <c r="O297" s="179" t="s">
        <v>14592</v>
      </c>
      <c r="P297" s="289" t="str">
        <f t="shared" ca="1" si="9"/>
        <v>0 tahun, 0 bulan, 6 hari</v>
      </c>
      <c r="Q297" s="285">
        <f ca="1">DATEDIF(C297,Summary!$A$1,"d")</f>
        <v>6</v>
      </c>
      <c r="R297" s="285" t="s">
        <v>15012</v>
      </c>
      <c r="S297" s="293" cm="1">
        <f t="array" aca="1" ref="S297" ca="1">_xlfn.IFS(Q297&lt;=T297,T297,Q297&lt;=T297*2,T297*2,Q297&lt;=T297*3,T297*3,Q297&gt;T297*3,"&gt;"&amp;T297*3)</f>
        <v>7</v>
      </c>
      <c r="T297" s="293" cm="1">
        <f t="array" ref="T297">_xlfn.IFS(M297="Level 1",7,M297="Level 2",14,M297="Level 3","30",M297="Info","Info",M297="Closed","Closed")</f>
        <v>7</v>
      </c>
      <c r="U297" s="289"/>
    </row>
    <row r="298" spans="1:21" ht="102" x14ac:dyDescent="0.7">
      <c r="A298" s="285">
        <v>298</v>
      </c>
      <c r="B298" s="187" t="s">
        <v>14786</v>
      </c>
      <c r="C298" s="304">
        <v>46212</v>
      </c>
      <c r="D298" s="304">
        <v>46203</v>
      </c>
      <c r="E298" s="307" t="s">
        <v>39</v>
      </c>
      <c r="F298" s="185" t="s">
        <v>14898</v>
      </c>
      <c r="G298" s="185" t="s">
        <v>14899</v>
      </c>
      <c r="H298" s="179" t="s">
        <v>5508</v>
      </c>
      <c r="I298" s="179" t="s">
        <v>7640</v>
      </c>
      <c r="J298" s="185" t="s">
        <v>1088</v>
      </c>
      <c r="L298" s="294" t="s">
        <v>1305</v>
      </c>
      <c r="M298" s="294" t="s">
        <v>5815</v>
      </c>
      <c r="N298" s="179" t="s">
        <v>1088</v>
      </c>
      <c r="O298" s="179" t="s">
        <v>14592</v>
      </c>
      <c r="P298" s="289" t="str">
        <f t="shared" ca="1" si="9"/>
        <v>0 tahun, 0 bulan, 6 hari</v>
      </c>
      <c r="Q298" s="285">
        <f ca="1">DATEDIF(C298,Summary!$A$1,"d")</f>
        <v>6</v>
      </c>
      <c r="R298" s="285" t="s">
        <v>15013</v>
      </c>
      <c r="S298" s="293" cm="1">
        <f t="array" aca="1" ref="S298" ca="1">_xlfn.IFS(Q298&lt;=T298,T298,Q298&lt;=T298*2,T298*2,Q298&lt;=T298*3,T298*3,Q298&gt;T298*3,"&gt;"&amp;T298*3)</f>
        <v>7</v>
      </c>
      <c r="T298" s="293" cm="1">
        <f t="array" ref="T298">_xlfn.IFS(M298="Level 1",7,M298="Level 2",14,M298="Level 3","30",M298="Info","Info",M298="Closed","Closed")</f>
        <v>7</v>
      </c>
      <c r="U298" s="289"/>
    </row>
    <row r="299" spans="1:21" ht="102" x14ac:dyDescent="0.7">
      <c r="A299" s="285">
        <v>299</v>
      </c>
      <c r="B299" s="187" t="s">
        <v>14787</v>
      </c>
      <c r="C299" s="304">
        <v>46212</v>
      </c>
      <c r="D299" s="304">
        <v>46204</v>
      </c>
      <c r="E299" s="307" t="s">
        <v>39</v>
      </c>
      <c r="F299" s="185" t="s">
        <v>14900</v>
      </c>
      <c r="G299" s="185" t="s">
        <v>14901</v>
      </c>
      <c r="H299" s="179" t="s">
        <v>5508</v>
      </c>
      <c r="I299" s="179" t="s">
        <v>3191</v>
      </c>
      <c r="J299" s="185" t="s">
        <v>1088</v>
      </c>
      <c r="L299" s="294" t="s">
        <v>1305</v>
      </c>
      <c r="M299" s="294" t="s">
        <v>5815</v>
      </c>
      <c r="N299" s="179" t="s">
        <v>1088</v>
      </c>
      <c r="O299" s="179" t="s">
        <v>14592</v>
      </c>
      <c r="P299" s="289" t="str">
        <f t="shared" ca="1" si="9"/>
        <v>0 tahun, 0 bulan, 6 hari</v>
      </c>
      <c r="Q299" s="285">
        <f ca="1">DATEDIF(C299,Summary!$A$1,"d")</f>
        <v>6</v>
      </c>
      <c r="R299" s="285" t="s">
        <v>15014</v>
      </c>
      <c r="S299" s="293" cm="1">
        <f t="array" aca="1" ref="S299" ca="1">_xlfn.IFS(Q299&lt;=T299,T299,Q299&lt;=T299*2,T299*2,Q299&lt;=T299*3,T299*3,Q299&gt;T299*3,"&gt;"&amp;T299*3)</f>
        <v>7</v>
      </c>
      <c r="T299" s="293" cm="1">
        <f t="array" ref="T299">_xlfn.IFS(M299="Level 1",7,M299="Level 2",14,M299="Level 3","30",M299="Info","Info",M299="Closed","Closed")</f>
        <v>7</v>
      </c>
      <c r="U299" s="289"/>
    </row>
    <row r="300" spans="1:21" ht="81.599999999999994" x14ac:dyDescent="0.7">
      <c r="A300" s="285">
        <v>300</v>
      </c>
      <c r="B300" s="187" t="s">
        <v>14788</v>
      </c>
      <c r="C300" s="304">
        <v>46212</v>
      </c>
      <c r="D300" s="304">
        <v>46212</v>
      </c>
      <c r="E300" s="307" t="s">
        <v>10388</v>
      </c>
      <c r="F300" s="185" t="s">
        <v>14902</v>
      </c>
      <c r="G300" s="185" t="s">
        <v>13642</v>
      </c>
      <c r="H300" s="179" t="s">
        <v>5508</v>
      </c>
      <c r="I300" s="179" t="s">
        <v>3191</v>
      </c>
      <c r="J300" s="185" t="s">
        <v>12624</v>
      </c>
      <c r="L300" s="303" t="s">
        <v>1308</v>
      </c>
      <c r="M300" s="303" t="s">
        <v>1308</v>
      </c>
      <c r="N300" s="179" t="s">
        <v>11545</v>
      </c>
      <c r="O300" s="179" t="s">
        <v>11722</v>
      </c>
      <c r="P300" s="289" t="str">
        <f t="shared" ca="1" si="9"/>
        <v>0 tahun, 0 bulan, 6 hari</v>
      </c>
      <c r="Q300" s="285">
        <f ca="1">DATEDIF(C300,Summary!$A$1,"d")</f>
        <v>6</v>
      </c>
      <c r="R300" s="285" t="s">
        <v>15015</v>
      </c>
      <c r="S300" s="293" t="str" cm="1">
        <f t="array" aca="1" ref="S300" ca="1">_xlfn.IFS(Q300&lt;=T300,T300,Q300&lt;=T300*2,T300*2,Q300&lt;=T300*3,T300*3,Q300&gt;T300*3,"&gt;"&amp;T300*3)</f>
        <v>Info</v>
      </c>
      <c r="T300" s="293" t="str" cm="1">
        <f t="array" ref="T300">_xlfn.IFS(M300="Level 1",7,M300="Level 2",14,M300="Level 3","30",M300="Info","Info",M300="Closed","Closed")</f>
        <v>Info</v>
      </c>
      <c r="U300" s="289"/>
    </row>
    <row r="301" spans="1:21" ht="102" x14ac:dyDescent="0.7">
      <c r="A301" s="285">
        <v>301</v>
      </c>
      <c r="B301" s="187" t="s">
        <v>14789</v>
      </c>
      <c r="C301" s="304">
        <v>46212</v>
      </c>
      <c r="D301" s="304">
        <v>46212</v>
      </c>
      <c r="E301" s="307" t="s">
        <v>10388</v>
      </c>
      <c r="F301" s="185" t="s">
        <v>14903</v>
      </c>
      <c r="G301" s="185" t="s">
        <v>14904</v>
      </c>
      <c r="H301" s="179" t="s">
        <v>5508</v>
      </c>
      <c r="I301" s="179" t="s">
        <v>5990</v>
      </c>
      <c r="J301" s="185" t="s">
        <v>12624</v>
      </c>
      <c r="L301" s="303" t="s">
        <v>1308</v>
      </c>
      <c r="M301" s="303" t="s">
        <v>1308</v>
      </c>
      <c r="N301" s="179" t="s">
        <v>11545</v>
      </c>
      <c r="O301" s="179" t="s">
        <v>13368</v>
      </c>
      <c r="P301" s="289" t="str">
        <f t="shared" ca="1" si="9"/>
        <v>0 tahun, 0 bulan, 6 hari</v>
      </c>
      <c r="Q301" s="285">
        <f ca="1">DATEDIF(C301,Summary!$A$1,"d")</f>
        <v>6</v>
      </c>
      <c r="R301" s="285" t="s">
        <v>15016</v>
      </c>
      <c r="S301" s="293" t="str" cm="1">
        <f t="array" aca="1" ref="S301" ca="1">_xlfn.IFS(Q301&lt;=T301,T301,Q301&lt;=T301*2,T301*2,Q301&lt;=T301*3,T301*3,Q301&gt;T301*3,"&gt;"&amp;T301*3)</f>
        <v>Info</v>
      </c>
      <c r="T301" s="293" t="str" cm="1">
        <f t="array" ref="T301">_xlfn.IFS(M301="Level 1",7,M301="Level 2",14,M301="Level 3","30",M301="Info","Info",M301="Closed","Closed")</f>
        <v>Info</v>
      </c>
      <c r="U301" s="289"/>
    </row>
    <row r="302" spans="1:21" ht="102" x14ac:dyDescent="0.7">
      <c r="A302" s="285">
        <v>302</v>
      </c>
      <c r="B302" s="187" t="s">
        <v>14790</v>
      </c>
      <c r="C302" s="304">
        <v>46213</v>
      </c>
      <c r="D302" s="304">
        <v>46198</v>
      </c>
      <c r="E302" s="307" t="s">
        <v>39</v>
      </c>
      <c r="F302" s="185" t="s">
        <v>14905</v>
      </c>
      <c r="G302" s="185" t="s">
        <v>14906</v>
      </c>
      <c r="H302" s="179" t="s">
        <v>5508</v>
      </c>
      <c r="I302" s="179" t="s">
        <v>5508</v>
      </c>
      <c r="J302" s="185" t="s">
        <v>12631</v>
      </c>
      <c r="L302" s="294" t="s">
        <v>1305</v>
      </c>
      <c r="M302" s="294" t="s">
        <v>15025</v>
      </c>
      <c r="N302" s="179" t="s">
        <v>15023</v>
      </c>
      <c r="O302" s="179" t="s">
        <v>15024</v>
      </c>
      <c r="P302" s="289" t="str">
        <f t="shared" ca="1" si="9"/>
        <v>0 tahun, 0 bulan, 5 hari</v>
      </c>
      <c r="Q302" s="285">
        <f ca="1">DATEDIF(C302,Summary!$A$1,"d")</f>
        <v>5</v>
      </c>
      <c r="R302" s="285" t="s">
        <v>15017</v>
      </c>
      <c r="S302" s="293" t="e" cm="1">
        <f t="array" aca="1" ref="S302" ca="1">_xlfn.IFS(Q302&lt;=T302,T302,Q302&lt;=T302*2,T302*2,Q302&lt;=T302*3,T302*3,Q302&gt;T302*3,"&gt;"&amp;T302*3)</f>
        <v>#N/A</v>
      </c>
      <c r="T302" s="293" t="e" cm="1">
        <f t="array" ref="T302">_xlfn.IFS(M302="Level 1",7,M302="Level 2",14,M302="Level 3","30",M302="Info","Info",M302="Closed","Closed")</f>
        <v>#N/A</v>
      </c>
      <c r="U302" s="289"/>
    </row>
    <row r="303" spans="1:21" ht="204" x14ac:dyDescent="0.7">
      <c r="A303" s="285">
        <v>303</v>
      </c>
      <c r="B303" s="187" t="s">
        <v>14791</v>
      </c>
      <c r="C303" s="304">
        <v>46213</v>
      </c>
      <c r="D303" s="304">
        <v>46202</v>
      </c>
      <c r="E303" s="307" t="s">
        <v>39</v>
      </c>
      <c r="F303" s="185" t="s">
        <v>14432</v>
      </c>
      <c r="G303" s="185" t="s">
        <v>14907</v>
      </c>
      <c r="H303" s="179" t="s">
        <v>5508</v>
      </c>
      <c r="I303" s="179" t="s">
        <v>5990</v>
      </c>
      <c r="J303" s="185" t="s">
        <v>1088</v>
      </c>
      <c r="L303" s="294" t="s">
        <v>1305</v>
      </c>
      <c r="M303" s="294" t="s">
        <v>5815</v>
      </c>
      <c r="N303" s="179" t="s">
        <v>1088</v>
      </c>
      <c r="O303" s="179" t="s">
        <v>14592</v>
      </c>
      <c r="P303" s="289" t="str">
        <f t="shared" ca="1" si="9"/>
        <v>0 tahun, 0 bulan, 5 hari</v>
      </c>
      <c r="Q303" s="285">
        <f ca="1">DATEDIF(C303,Summary!$A$1,"d")</f>
        <v>5</v>
      </c>
      <c r="R303" s="285" t="s">
        <v>15018</v>
      </c>
      <c r="S303" s="293" cm="1">
        <f t="array" aca="1" ref="S303" ca="1">_xlfn.IFS(Q303&lt;=T303,T303,Q303&lt;=T303*2,T303*2,Q303&lt;=T303*3,T303*3,Q303&gt;T303*3,"&gt;"&amp;T303*3)</f>
        <v>7</v>
      </c>
      <c r="T303" s="293" cm="1">
        <f t="array" ref="T303">_xlfn.IFS(M303="Level 1",7,M303="Level 2",14,M303="Level 3","30",M303="Info","Info",M303="Closed","Closed")</f>
        <v>7</v>
      </c>
      <c r="U303" s="289"/>
    </row>
    <row r="304" spans="1:21" ht="122.4" x14ac:dyDescent="0.7">
      <c r="A304" s="285">
        <v>304</v>
      </c>
      <c r="B304" s="187" t="s">
        <v>14792</v>
      </c>
      <c r="C304" s="304">
        <v>46215</v>
      </c>
      <c r="D304" s="304">
        <v>46206</v>
      </c>
      <c r="E304" s="307" t="s">
        <v>39</v>
      </c>
      <c r="F304" s="185" t="s">
        <v>13839</v>
      </c>
      <c r="G304" s="185" t="s">
        <v>14908</v>
      </c>
      <c r="H304" s="179" t="s">
        <v>1079</v>
      </c>
      <c r="I304" s="179" t="s">
        <v>13724</v>
      </c>
      <c r="J304" s="185" t="s">
        <v>12618</v>
      </c>
      <c r="L304" s="294" t="s">
        <v>1305</v>
      </c>
      <c r="M304" s="294" t="s">
        <v>5815</v>
      </c>
      <c r="N304" s="179" t="s">
        <v>1079</v>
      </c>
      <c r="O304" s="179" t="s">
        <v>2490</v>
      </c>
      <c r="P304" s="289" t="str">
        <f t="shared" ca="1" si="9"/>
        <v>0 tahun, 0 bulan, 3 hari</v>
      </c>
      <c r="Q304" s="285">
        <f ca="1">DATEDIF(C304,Summary!$A$1,"d")</f>
        <v>3</v>
      </c>
      <c r="R304" s="285" t="s">
        <v>15019</v>
      </c>
      <c r="S304" s="293" cm="1">
        <f t="array" aca="1" ref="S304" ca="1">_xlfn.IFS(Q304&lt;=T304,T304,Q304&lt;=T304*2,T304*2,Q304&lt;=T304*3,T304*3,Q304&gt;T304*3,"&gt;"&amp;T304*3)</f>
        <v>7</v>
      </c>
      <c r="T304" s="293" cm="1">
        <f t="array" ref="T304">_xlfn.IFS(M304="Level 1",7,M304="Level 2",14,M304="Level 3","30",M304="Info","Info",M304="Closed","Closed")</f>
        <v>7</v>
      </c>
      <c r="U304" s="289"/>
    </row>
    <row r="305" spans="1:21" ht="81.599999999999994" x14ac:dyDescent="0.7">
      <c r="A305" s="285">
        <v>305</v>
      </c>
      <c r="B305" s="187" t="s">
        <v>14793</v>
      </c>
      <c r="C305" s="304">
        <v>46216</v>
      </c>
      <c r="D305" s="304">
        <v>46212</v>
      </c>
      <c r="E305" s="307" t="s">
        <v>10388</v>
      </c>
      <c r="F305" s="185" t="s">
        <v>14909</v>
      </c>
      <c r="G305" s="185" t="s">
        <v>13642</v>
      </c>
      <c r="H305" s="179" t="s">
        <v>5508</v>
      </c>
      <c r="I305" s="179" t="s">
        <v>3191</v>
      </c>
      <c r="J305" s="185" t="s">
        <v>12624</v>
      </c>
      <c r="L305" s="303" t="s">
        <v>1308</v>
      </c>
      <c r="M305" s="303" t="s">
        <v>1308</v>
      </c>
      <c r="N305" s="179" t="s">
        <v>11545</v>
      </c>
      <c r="O305" s="179" t="s">
        <v>11722</v>
      </c>
      <c r="P305" s="289" t="str">
        <f t="shared" ca="1" si="9"/>
        <v>0 tahun, 0 bulan, 2 hari</v>
      </c>
      <c r="Q305" s="285">
        <f ca="1">DATEDIF(C305,Summary!$A$1,"d")</f>
        <v>2</v>
      </c>
      <c r="R305" s="285" t="s">
        <v>15020</v>
      </c>
      <c r="S305" s="293" t="str" cm="1">
        <f t="array" aca="1" ref="S305" ca="1">_xlfn.IFS(Q305&lt;=T305,T305,Q305&lt;=T305*2,T305*2,Q305&lt;=T305*3,T305*3,Q305&gt;T305*3,"&gt;"&amp;T305*3)</f>
        <v>Info</v>
      </c>
      <c r="T305" s="293" t="str" cm="1">
        <f t="array" ref="T305">_xlfn.IFS(M305="Level 1",7,M305="Level 2",14,M305="Level 3","30",M305="Info","Info",M305="Closed","Closed")</f>
        <v>Info</v>
      </c>
      <c r="U305" s="289"/>
    </row>
  </sheetData>
  <autoFilter ref="A1:U305" xr:uid="{029A7EBE-FCD5-4FC4-8948-7C6C20E3D972}"/>
  <phoneticPr fontId="9" type="noConversion"/>
  <conditionalFormatting sqref="B2:B17">
    <cfRule type="duplicateValues" dxfId="857" priority="944"/>
  </conditionalFormatting>
  <conditionalFormatting sqref="B200:B231">
    <cfRule type="duplicateValues" dxfId="856" priority="950"/>
  </conditionalFormatting>
  <conditionalFormatting sqref="B232:B1048576 B1:B199">
    <cfRule type="duplicateValues" dxfId="855" priority="3"/>
  </conditionalFormatting>
  <conditionalFormatting sqref="L1">
    <cfRule type="containsText" dxfId="854" priority="557" operator="containsText" text="closed">
      <formula>NOT(ISERROR(SEARCH("closed",L1)))</formula>
    </cfRule>
    <cfRule type="containsText" dxfId="853" priority="558" operator="containsText" text="open">
      <formula>NOT(ISERROR(SEARCH("open",L1)))</formula>
    </cfRule>
  </conditionalFormatting>
  <conditionalFormatting sqref="M1">
    <cfRule type="containsText" dxfId="852" priority="559" operator="containsText" text="Reguler">
      <formula>NOT(ISERROR(SEARCH("Reguler",M1)))</formula>
    </cfRule>
    <cfRule type="containsText" dxfId="851" priority="560" operator="containsText" text="Urgent Level 3">
      <formula>NOT(ISERROR(SEARCH("Urgent Level 3",M1)))</formula>
    </cfRule>
    <cfRule type="containsText" dxfId="850" priority="561" operator="containsText" text="Urgent Level 2">
      <formula>NOT(ISERROR(SEARCH("Urgent Level 2",M1)))</formula>
    </cfRule>
    <cfRule type="containsText" dxfId="849" priority="562" operator="containsText" text="Urgent Level 1">
      <formula>NOT(ISERROR(SEARCH("Urgent Level 1",M1)))</formula>
    </cfRule>
  </conditionalFormatting>
  <conditionalFormatting sqref="M2">
    <cfRule type="containsText" dxfId="848" priority="551" operator="containsText" text="closed">
      <formula>NOT(ISERROR(SEARCH("closed",M2)))</formula>
    </cfRule>
    <cfRule type="containsText" dxfId="847" priority="552" operator="containsText" text="open">
      <formula>NOT(ISERROR(SEARCH("open",M2)))</formula>
    </cfRule>
    <cfRule type="containsText" dxfId="846" priority="553" operator="containsText" text="Closed">
      <formula>NOT(ISERROR(SEARCH("Closed",M2)))</formula>
    </cfRule>
    <cfRule type="containsText" dxfId="845" priority="554" operator="containsText" text="Open">
      <formula>NOT(ISERROR(SEARCH("Open",M2)))</formula>
    </cfRule>
    <cfRule type="containsText" dxfId="844" priority="555" operator="containsText" text="Closed">
      <formula>NOT(ISERROR(SEARCH("Closed",M2)))</formula>
    </cfRule>
    <cfRule type="containsText" dxfId="843" priority="556" operator="containsText" text="Open">
      <formula>NOT(ISERROR(SEARCH("Open",M2)))</formula>
    </cfRule>
  </conditionalFormatting>
  <conditionalFormatting sqref="M64">
    <cfRule type="containsText" dxfId="842" priority="4" operator="containsText" text="closed">
      <formula>NOT(ISERROR(SEARCH("closed",M64)))</formula>
    </cfRule>
    <cfRule type="containsText" dxfId="841" priority="5" operator="containsText" text="open">
      <formula>NOT(ISERROR(SEARCH("open",M64)))</formula>
    </cfRule>
    <cfRule type="containsText" dxfId="840" priority="6" operator="containsText" text="Closed">
      <formula>NOT(ISERROR(SEARCH("Closed",M64)))</formula>
    </cfRule>
    <cfRule type="containsText" dxfId="839" priority="7" operator="containsText" text="Open">
      <formula>NOT(ISERROR(SEARCH("Open",M64)))</formula>
    </cfRule>
    <cfRule type="containsText" dxfId="838" priority="8" operator="containsText" text="Closed">
      <formula>NOT(ISERROR(SEARCH("Closed",M64)))</formula>
    </cfRule>
    <cfRule type="containsText" dxfId="837" priority="9" operator="containsText" text="Open">
      <formula>NOT(ISERROR(SEARCH("Open",M64)))</formula>
    </cfRule>
  </conditionalFormatting>
  <conditionalFormatting sqref="B1:B1048576">
    <cfRule type="duplicateValues" dxfId="832" priority="1"/>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563" operator="containsText" text="Closed" id="{A7DCEF7D-B342-48E3-A4DE-C560F38377C9}">
            <xm:f>NOT(ISERROR(SEARCH("Closed",'Incoming 2023'!M1)))</xm:f>
            <x14:dxf>
              <fill>
                <patternFill>
                  <bgColor theme="9" tint="0.39994506668294322"/>
                </patternFill>
              </fill>
            </x14:dxf>
          </x14:cfRule>
          <x14:cfRule type="containsText" priority="564" operator="containsText" text="Open" id="{C5C24411-0755-4966-AB6F-D06C12795789}">
            <xm:f>NOT(ISERROR(SEARCH("Open",'Incoming 2023'!M1)))</xm:f>
            <x14:dxf>
              <fill>
                <patternFill>
                  <bgColor rgb="FFFF6969"/>
                </patternFill>
              </fill>
            </x14:dxf>
          </x14:cfRule>
          <x14:cfRule type="containsText" priority="565" operator="containsText" text="Closed" id="{A82008BD-52F6-4769-A0DF-6AAE731CEBD7}">
            <xm:f>NOT(ISERROR(SEARCH("Closed",'Incoming 2023'!M1)))</xm:f>
            <x14:dxf>
              <fill>
                <patternFill>
                  <bgColor theme="9" tint="0.39994506668294322"/>
                </patternFill>
              </fill>
            </x14:dxf>
          </x14:cfRule>
          <x14:cfRule type="containsText" priority="566" operator="containsText" text="Open" id="{4D8155F8-E308-4B62-B1B1-F5F1CC36E782}">
            <xm:f>NOT(ISERROR(SEARCH("Open",'Incoming 2023'!M1)))</xm:f>
            <x14:dxf>
              <fill>
                <patternFill>
                  <bgColor rgb="FFFF7171"/>
                </patternFill>
              </fill>
            </x14:dxf>
          </x14:cfRule>
          <xm:sqref>L1:M1</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F20EC-F492-4D30-A34D-2C5D308CCBE6}">
  <sheetPr codeName="Sheet7">
    <tabColor theme="4" tint="-0.249977111117893"/>
  </sheetPr>
  <dimension ref="A1:T1159"/>
  <sheetViews>
    <sheetView showGridLines="0" zoomScale="70" zoomScaleNormal="70" workbookViewId="0">
      <pane xSplit="2" ySplit="1" topLeftCell="C17" activePane="bottomRight" state="frozen"/>
      <selection pane="topRight" activeCell="C1" sqref="C1"/>
      <selection pane="bottomLeft" activeCell="A2" sqref="A2"/>
      <selection pane="bottomRight" activeCell="H464" sqref="H464"/>
    </sheetView>
  </sheetViews>
  <sheetFormatPr defaultColWidth="8.88671875" defaultRowHeight="19.8" x14ac:dyDescent="0.7"/>
  <cols>
    <col min="1" max="1" width="8.77734375" style="192" customWidth="1"/>
    <col min="2" max="2" width="28.77734375" style="197" customWidth="1"/>
    <col min="3" max="3" width="15.5546875" style="197" bestFit="1" customWidth="1"/>
    <col min="4" max="4" width="22.44140625" style="198" customWidth="1"/>
    <col min="5" max="5" width="65.5546875" style="196" customWidth="1"/>
    <col min="6" max="6" width="29.5546875" style="199" hidden="1" customWidth="1"/>
    <col min="7" max="7" width="20.5546875" style="195" customWidth="1"/>
    <col min="8" max="8" width="30" style="195" customWidth="1"/>
    <col min="9" max="9" width="36" style="200" customWidth="1"/>
    <col min="10" max="10" width="18.6640625" style="192" customWidth="1"/>
    <col min="11" max="11" width="14.109375" style="195" customWidth="1"/>
    <col min="12" max="12" width="18.44140625" style="195" customWidth="1"/>
    <col min="13" max="13" width="21.33203125" style="195" customWidth="1"/>
    <col min="14" max="14" width="26" style="192" customWidth="1"/>
    <col min="15" max="15" width="14.21875" style="201" bestFit="1" customWidth="1"/>
    <col min="16" max="16" width="15.5546875" style="192" hidden="1" customWidth="1"/>
    <col min="17" max="17" width="14.88671875" style="192" hidden="1" customWidth="1"/>
    <col min="18" max="18" width="8.88671875" style="192"/>
    <col min="19" max="19" width="19" style="247" customWidth="1"/>
    <col min="20" max="20" width="10.44140625" style="247" customWidth="1"/>
    <col min="21" max="16384" width="8.88671875" style="192"/>
  </cols>
  <sheetData>
    <row r="1" spans="1:20" ht="40.200000000000003" customHeight="1" thickBot="1" x14ac:dyDescent="0.75">
      <c r="A1" s="146" t="s">
        <v>7</v>
      </c>
      <c r="B1" s="147" t="s">
        <v>5</v>
      </c>
      <c r="C1" s="148" t="s">
        <v>1085</v>
      </c>
      <c r="D1" s="149" t="s">
        <v>117</v>
      </c>
      <c r="E1" s="149" t="s">
        <v>1</v>
      </c>
      <c r="F1" s="149" t="s">
        <v>1090</v>
      </c>
      <c r="G1" s="149" t="s">
        <v>5929</v>
      </c>
      <c r="H1" s="149" t="s">
        <v>5930</v>
      </c>
      <c r="I1" s="149" t="s">
        <v>2602</v>
      </c>
      <c r="J1" s="149" t="s">
        <v>6</v>
      </c>
      <c r="K1" s="150" t="s">
        <v>4</v>
      </c>
      <c r="L1" s="149" t="s">
        <v>4135</v>
      </c>
      <c r="M1" s="149" t="s">
        <v>1069</v>
      </c>
      <c r="N1" s="150" t="s">
        <v>1894</v>
      </c>
      <c r="O1" s="150" t="s">
        <v>5826</v>
      </c>
      <c r="P1" s="150" t="s">
        <v>5640</v>
      </c>
      <c r="Q1" s="151" t="s">
        <v>2</v>
      </c>
    </row>
    <row r="2" spans="1:20" ht="20.399999999999999" x14ac:dyDescent="0.7">
      <c r="A2" s="153">
        <v>1</v>
      </c>
      <c r="B2" s="154" t="s">
        <v>8246</v>
      </c>
      <c r="C2" s="155">
        <v>45663</v>
      </c>
      <c r="D2" s="156" t="s">
        <v>39</v>
      </c>
      <c r="E2" s="157" t="s">
        <v>8247</v>
      </c>
      <c r="F2" s="158"/>
      <c r="G2" s="159" t="s">
        <v>5985</v>
      </c>
      <c r="H2" s="159" t="s">
        <v>5985</v>
      </c>
      <c r="I2" s="160" t="s">
        <v>5702</v>
      </c>
      <c r="J2" s="161"/>
      <c r="K2" s="162" t="s">
        <v>1308</v>
      </c>
      <c r="L2" s="163" t="s">
        <v>1080</v>
      </c>
      <c r="M2" s="163" t="s">
        <v>8269</v>
      </c>
      <c r="N2" s="164" t="str">
        <f ca="1">DATEDIF(C2,'Outgoing 2023'!$L$2,"Y")&amp;" tahun, "&amp;DATEDIF(C2,'Outgoing 2023'!$L$2,"YM")&amp;" bulan, "&amp;DATEDIF(C2,'Outgoing 2023'!$L$2,"MD")&amp;" hari"</f>
        <v>1 tahun, 6 bulan, 9 hari</v>
      </c>
      <c r="O2" s="165">
        <f t="shared" ref="O2" ca="1" si="0">TODAY()-C2</f>
        <v>555</v>
      </c>
      <c r="P2" s="161"/>
      <c r="Q2" s="161"/>
      <c r="S2" s="247" t="str" cm="1">
        <f t="array" ref="S2:S53">_xlfn.UNIQUE(I2:I1159)</f>
        <v>Tagihan</v>
      </c>
      <c r="T2" s="247">
        <f>COUNTIF($I$2:$I$1159,S2)</f>
        <v>26</v>
      </c>
    </row>
    <row r="3" spans="1:20" ht="61.2" x14ac:dyDescent="0.7">
      <c r="A3" s="166">
        <v>2</v>
      </c>
      <c r="B3" s="167" t="s">
        <v>8248</v>
      </c>
      <c r="C3" s="168">
        <v>45663</v>
      </c>
      <c r="D3" s="169" t="s">
        <v>39</v>
      </c>
      <c r="E3" s="170" t="s">
        <v>8249</v>
      </c>
      <c r="F3" s="171"/>
      <c r="G3" s="172" t="s">
        <v>5508</v>
      </c>
      <c r="H3" s="172" t="s">
        <v>3200</v>
      </c>
      <c r="I3" s="173" t="s">
        <v>6030</v>
      </c>
      <c r="J3" s="174"/>
      <c r="K3" s="175" t="s">
        <v>1308</v>
      </c>
      <c r="L3" s="176" t="s">
        <v>1070</v>
      </c>
      <c r="M3" s="177" t="s">
        <v>10407</v>
      </c>
      <c r="N3" s="164" t="str">
        <f ca="1">DATEDIF(C3,'Outgoing 2023'!$L$2,"Y")&amp;" tahun, "&amp;DATEDIF(C3,'Outgoing 2023'!$L$2,"YM")&amp;" bulan, "&amp;DATEDIF(C3,'Outgoing 2023'!$L$2,"MD")&amp;" hari"</f>
        <v>1 tahun, 6 bulan, 9 hari</v>
      </c>
      <c r="O3" s="165">
        <f t="shared" ref="O3:O66" ca="1" si="1">TODAY()-C3</f>
        <v>555</v>
      </c>
      <c r="P3" s="174"/>
      <c r="Q3" s="174"/>
      <c r="S3" s="247" t="str">
        <v>DED/RAB</v>
      </c>
      <c r="T3" s="247">
        <f t="shared" ref="T3:T54" si="2">COUNTIF($I$2:$I$1159,S3)</f>
        <v>146</v>
      </c>
    </row>
    <row r="4" spans="1:20" ht="40.799999999999997" x14ac:dyDescent="0.7">
      <c r="A4" s="153">
        <v>3</v>
      </c>
      <c r="B4" s="167" t="s">
        <v>8250</v>
      </c>
      <c r="C4" s="168">
        <v>45663</v>
      </c>
      <c r="D4" s="169" t="s">
        <v>39</v>
      </c>
      <c r="E4" s="170" t="s">
        <v>3206</v>
      </c>
      <c r="F4" s="171"/>
      <c r="G4" s="172" t="s">
        <v>1079</v>
      </c>
      <c r="H4" s="172" t="s">
        <v>7756</v>
      </c>
      <c r="I4" s="173" t="s">
        <v>7423</v>
      </c>
      <c r="J4" s="174"/>
      <c r="K4" s="175" t="s">
        <v>1308</v>
      </c>
      <c r="L4" s="176" t="s">
        <v>1168</v>
      </c>
      <c r="M4" s="176" t="s">
        <v>4425</v>
      </c>
      <c r="N4" s="164" t="str">
        <f ca="1">DATEDIF(C4,'Outgoing 2023'!$L$2,"Y")&amp;" tahun, "&amp;DATEDIF(C4,'Outgoing 2023'!$L$2,"YM")&amp;" bulan, "&amp;DATEDIF(C4,'Outgoing 2023'!$L$2,"MD")&amp;" hari"</f>
        <v>1 tahun, 6 bulan, 9 hari</v>
      </c>
      <c r="O4" s="165">
        <f t="shared" ca="1" si="1"/>
        <v>555</v>
      </c>
      <c r="P4" s="174"/>
      <c r="Q4" s="174"/>
      <c r="S4" s="247" t="str">
        <v>Laporan Periodik</v>
      </c>
      <c r="T4" s="247">
        <f t="shared" si="2"/>
        <v>48</v>
      </c>
    </row>
    <row r="5" spans="1:20" ht="61.2" x14ac:dyDescent="0.7">
      <c r="A5" s="166">
        <v>4</v>
      </c>
      <c r="B5" s="167" t="s">
        <v>8251</v>
      </c>
      <c r="C5" s="168">
        <v>45663</v>
      </c>
      <c r="D5" s="169" t="s">
        <v>39</v>
      </c>
      <c r="E5" s="170" t="s">
        <v>8252</v>
      </c>
      <c r="F5" s="171"/>
      <c r="G5" s="172" t="s">
        <v>5508</v>
      </c>
      <c r="H5" s="172" t="s">
        <v>3191</v>
      </c>
      <c r="I5" s="173" t="s">
        <v>5703</v>
      </c>
      <c r="J5" s="174"/>
      <c r="K5" s="175" t="s">
        <v>1308</v>
      </c>
      <c r="L5" s="176" t="s">
        <v>1070</v>
      </c>
      <c r="M5" s="176" t="s">
        <v>6866</v>
      </c>
      <c r="N5" s="164" t="str">
        <f ca="1">DATEDIF(C5,'Outgoing 2023'!$L$2,"Y")&amp;" tahun, "&amp;DATEDIF(C5,'Outgoing 2023'!$L$2,"YM")&amp;" bulan, "&amp;DATEDIF(C5,'Outgoing 2023'!$L$2,"MD")&amp;" hari"</f>
        <v>1 tahun, 6 bulan, 9 hari</v>
      </c>
      <c r="O5" s="165">
        <f t="shared" ca="1" si="1"/>
        <v>555</v>
      </c>
      <c r="P5" s="174"/>
      <c r="Q5" s="174"/>
      <c r="S5" s="247" t="str">
        <v>MoM</v>
      </c>
      <c r="T5" s="247">
        <f t="shared" si="2"/>
        <v>16</v>
      </c>
    </row>
    <row r="6" spans="1:20" ht="20.399999999999999" x14ac:dyDescent="0.7">
      <c r="A6" s="153">
        <v>5</v>
      </c>
      <c r="B6" s="167" t="s">
        <v>8253</v>
      </c>
      <c r="C6" s="168">
        <v>45663</v>
      </c>
      <c r="D6" s="169" t="s">
        <v>8254</v>
      </c>
      <c r="E6" s="170" t="s">
        <v>5747</v>
      </c>
      <c r="F6" s="171"/>
      <c r="G6" s="172" t="s">
        <v>5985</v>
      </c>
      <c r="H6" s="172" t="s">
        <v>5985</v>
      </c>
      <c r="I6" s="173" t="s">
        <v>1072</v>
      </c>
      <c r="J6" s="174"/>
      <c r="K6" s="175" t="s">
        <v>1308</v>
      </c>
      <c r="L6" s="176" t="s">
        <v>1072</v>
      </c>
      <c r="M6" s="177" t="s">
        <v>8735</v>
      </c>
      <c r="N6" s="164" t="str">
        <f ca="1">DATEDIF(C6,'Outgoing 2023'!$L$2,"Y")&amp;" tahun, "&amp;DATEDIF(C6,'Outgoing 2023'!$L$2,"YM")&amp;" bulan, "&amp;DATEDIF(C6,'Outgoing 2023'!$L$2,"MD")&amp;" hari"</f>
        <v>1 tahun, 6 bulan, 9 hari</v>
      </c>
      <c r="O6" s="165">
        <f t="shared" ca="1" si="1"/>
        <v>555</v>
      </c>
      <c r="P6" s="174"/>
      <c r="Q6" s="174"/>
      <c r="S6" s="247" t="str">
        <v>Finance</v>
      </c>
      <c r="T6" s="247">
        <f t="shared" si="2"/>
        <v>39</v>
      </c>
    </row>
    <row r="7" spans="1:20" ht="61.2" x14ac:dyDescent="0.7">
      <c r="A7" s="166">
        <v>6</v>
      </c>
      <c r="B7" s="167" t="s">
        <v>8255</v>
      </c>
      <c r="C7" s="168">
        <v>45663</v>
      </c>
      <c r="D7" s="169" t="s">
        <v>8256</v>
      </c>
      <c r="E7" s="170" t="s">
        <v>8257</v>
      </c>
      <c r="F7" s="171"/>
      <c r="G7" s="172" t="s">
        <v>5508</v>
      </c>
      <c r="H7" s="172" t="s">
        <v>3189</v>
      </c>
      <c r="I7" s="173" t="s">
        <v>5939</v>
      </c>
      <c r="J7" s="174"/>
      <c r="K7" s="175" t="s">
        <v>1308</v>
      </c>
      <c r="L7" s="176" t="s">
        <v>1170</v>
      </c>
      <c r="M7" s="177" t="s">
        <v>1171</v>
      </c>
      <c r="N7" s="164" t="str">
        <f ca="1">DATEDIF(C7,'Outgoing 2023'!$L$2,"Y")&amp;" tahun, "&amp;DATEDIF(C7,'Outgoing 2023'!$L$2,"YM")&amp;" bulan, "&amp;DATEDIF(C7,'Outgoing 2023'!$L$2,"MD")&amp;" hari"</f>
        <v>1 tahun, 6 bulan, 9 hari</v>
      </c>
      <c r="O7" s="165">
        <f t="shared" ca="1" si="1"/>
        <v>555</v>
      </c>
      <c r="P7" s="174"/>
      <c r="Q7" s="174"/>
      <c r="S7" s="247" t="str">
        <v>Jadwal Pekerjaan</v>
      </c>
      <c r="T7" s="247">
        <f t="shared" si="2"/>
        <v>45</v>
      </c>
    </row>
    <row r="8" spans="1:20" ht="61.2" x14ac:dyDescent="0.7">
      <c r="A8" s="153">
        <v>7</v>
      </c>
      <c r="B8" s="167" t="s">
        <v>8258</v>
      </c>
      <c r="C8" s="168">
        <v>45664</v>
      </c>
      <c r="D8" s="169" t="s">
        <v>8259</v>
      </c>
      <c r="E8" s="170" t="s">
        <v>8257</v>
      </c>
      <c r="F8" s="171"/>
      <c r="G8" s="172" t="s">
        <v>1079</v>
      </c>
      <c r="H8" s="159" t="s">
        <v>5985</v>
      </c>
      <c r="I8" s="173" t="s">
        <v>7656</v>
      </c>
      <c r="J8" s="174"/>
      <c r="K8" s="175" t="s">
        <v>1308</v>
      </c>
      <c r="L8" s="176" t="s">
        <v>1170</v>
      </c>
      <c r="M8" s="177" t="s">
        <v>1171</v>
      </c>
      <c r="N8" s="164" t="str">
        <f ca="1">DATEDIF(C8,'Outgoing 2023'!$L$2,"Y")&amp;" tahun, "&amp;DATEDIF(C8,'Outgoing 2023'!$L$2,"YM")&amp;" bulan, "&amp;DATEDIF(C8,'Outgoing 2023'!$L$2,"MD")&amp;" hari"</f>
        <v>1 tahun, 6 bulan, 8 hari</v>
      </c>
      <c r="O8" s="165">
        <f t="shared" ca="1" si="1"/>
        <v>554</v>
      </c>
      <c r="P8" s="174"/>
      <c r="Q8" s="174"/>
      <c r="S8" s="247" t="str">
        <v>Permohonan</v>
      </c>
      <c r="T8" s="247">
        <f t="shared" si="2"/>
        <v>11</v>
      </c>
    </row>
    <row r="9" spans="1:20" ht="61.2" x14ac:dyDescent="0.7">
      <c r="A9" s="166">
        <v>8</v>
      </c>
      <c r="B9" s="167" t="s">
        <v>8260</v>
      </c>
      <c r="C9" s="168">
        <v>45665</v>
      </c>
      <c r="D9" s="169" t="s">
        <v>39</v>
      </c>
      <c r="E9" s="170" t="s">
        <v>8261</v>
      </c>
      <c r="F9" s="171"/>
      <c r="G9" s="172" t="s">
        <v>5508</v>
      </c>
      <c r="H9" s="172" t="s">
        <v>3200</v>
      </c>
      <c r="I9" s="173" t="s">
        <v>6030</v>
      </c>
      <c r="J9" s="174"/>
      <c r="K9" s="175" t="s">
        <v>1308</v>
      </c>
      <c r="L9" s="176" t="s">
        <v>1070</v>
      </c>
      <c r="M9" s="177" t="s">
        <v>10407</v>
      </c>
      <c r="N9" s="164" t="str">
        <f ca="1">DATEDIF(C9,'Outgoing 2023'!$L$2,"Y")&amp;" tahun, "&amp;DATEDIF(C9,'Outgoing 2023'!$L$2,"YM")&amp;" bulan, "&amp;DATEDIF(C9,'Outgoing 2023'!$L$2,"MD")&amp;" hari"</f>
        <v>1 tahun, 6 bulan, 7 hari</v>
      </c>
      <c r="O9" s="165">
        <f t="shared" ca="1" si="1"/>
        <v>553</v>
      </c>
      <c r="P9" s="174"/>
      <c r="Q9" s="174"/>
      <c r="S9" s="247" t="str">
        <v>Asuransi</v>
      </c>
      <c r="T9" s="247">
        <f t="shared" si="2"/>
        <v>2</v>
      </c>
    </row>
    <row r="10" spans="1:20" ht="40.799999999999997" x14ac:dyDescent="0.7">
      <c r="A10" s="153">
        <v>9</v>
      </c>
      <c r="B10" s="167" t="s">
        <v>8262</v>
      </c>
      <c r="C10" s="168">
        <v>45665</v>
      </c>
      <c r="D10" s="169" t="s">
        <v>39</v>
      </c>
      <c r="E10" s="170" t="s">
        <v>8263</v>
      </c>
      <c r="F10" s="171"/>
      <c r="G10" s="172" t="s">
        <v>5508</v>
      </c>
      <c r="H10" s="172" t="s">
        <v>3200</v>
      </c>
      <c r="I10" s="173" t="s">
        <v>7656</v>
      </c>
      <c r="J10" s="174"/>
      <c r="K10" s="175" t="s">
        <v>1308</v>
      </c>
      <c r="L10" s="176" t="s">
        <v>1070</v>
      </c>
      <c r="M10" s="176" t="s">
        <v>3085</v>
      </c>
      <c r="N10" s="164" t="str">
        <f ca="1">DATEDIF(C10,'Outgoing 2023'!$L$2,"Y")&amp;" tahun, "&amp;DATEDIF(C10,'Outgoing 2023'!$L$2,"YM")&amp;" bulan, "&amp;DATEDIF(C10,'Outgoing 2023'!$L$2,"MD")&amp;" hari"</f>
        <v>1 tahun, 6 bulan, 7 hari</v>
      </c>
      <c r="O10" s="165">
        <f t="shared" ca="1" si="1"/>
        <v>553</v>
      </c>
      <c r="P10" s="174"/>
      <c r="Q10" s="174"/>
      <c r="S10" s="247" t="str">
        <v>Komisioning/Pengoperasian</v>
      </c>
      <c r="T10" s="247">
        <f t="shared" si="2"/>
        <v>229</v>
      </c>
    </row>
    <row r="11" spans="1:20" ht="20.399999999999999" x14ac:dyDescent="0.7">
      <c r="A11" s="166">
        <v>10</v>
      </c>
      <c r="B11" s="167" t="s">
        <v>8264</v>
      </c>
      <c r="C11" s="168">
        <v>45665</v>
      </c>
      <c r="D11" s="169" t="s">
        <v>6550</v>
      </c>
      <c r="E11" s="170" t="s">
        <v>6549</v>
      </c>
      <c r="F11" s="171"/>
      <c r="G11" s="172" t="s">
        <v>5985</v>
      </c>
      <c r="H11" s="159" t="s">
        <v>5985</v>
      </c>
      <c r="I11" s="173" t="s">
        <v>6592</v>
      </c>
      <c r="J11" s="174"/>
      <c r="K11" s="175" t="s">
        <v>1308</v>
      </c>
      <c r="L11" s="176" t="s">
        <v>1072</v>
      </c>
      <c r="M11" s="177" t="s">
        <v>8735</v>
      </c>
      <c r="N11" s="164" t="str">
        <f ca="1">DATEDIF(C11,'Outgoing 2023'!$L$2,"Y")&amp;" tahun, "&amp;DATEDIF(C11,'Outgoing 2023'!$L$2,"YM")&amp;" bulan, "&amp;DATEDIF(C11,'Outgoing 2023'!$L$2,"MD")&amp;" hari"</f>
        <v>1 tahun, 6 bulan, 7 hari</v>
      </c>
      <c r="O11" s="165">
        <f t="shared" ca="1" si="1"/>
        <v>553</v>
      </c>
      <c r="P11" s="174"/>
      <c r="Q11" s="174"/>
      <c r="S11" s="247" t="str">
        <v>HSE</v>
      </c>
      <c r="T11" s="247">
        <f t="shared" si="2"/>
        <v>27</v>
      </c>
    </row>
    <row r="12" spans="1:20" ht="40.799999999999997" x14ac:dyDescent="0.7">
      <c r="A12" s="153">
        <v>11</v>
      </c>
      <c r="B12" s="167" t="s">
        <v>8265</v>
      </c>
      <c r="C12" s="168">
        <v>45666</v>
      </c>
      <c r="D12" s="169" t="s">
        <v>39</v>
      </c>
      <c r="E12" s="170" t="s">
        <v>8266</v>
      </c>
      <c r="F12" s="171"/>
      <c r="G12" s="172" t="s">
        <v>5508</v>
      </c>
      <c r="H12" s="172" t="s">
        <v>5990</v>
      </c>
      <c r="I12" s="173" t="s">
        <v>5845</v>
      </c>
      <c r="J12" s="174"/>
      <c r="K12" s="175" t="s">
        <v>1308</v>
      </c>
      <c r="L12" s="176" t="s">
        <v>1070</v>
      </c>
      <c r="M12" s="176" t="s">
        <v>7957</v>
      </c>
      <c r="N12" s="164" t="str">
        <f ca="1">DATEDIF(C12,'Outgoing 2023'!$L$2,"Y")&amp;" tahun, "&amp;DATEDIF(C12,'Outgoing 2023'!$L$2,"YM")&amp;" bulan, "&amp;DATEDIF(C12,'Outgoing 2023'!$L$2,"MD")&amp;" hari"</f>
        <v>1 tahun, 6 bulan, 6 hari</v>
      </c>
      <c r="O12" s="165">
        <f t="shared" ca="1" si="1"/>
        <v>552</v>
      </c>
      <c r="P12" s="174"/>
      <c r="Q12" s="174"/>
      <c r="S12" s="247" t="str">
        <v>Manajemen Risiko</v>
      </c>
      <c r="T12" s="247">
        <f t="shared" si="2"/>
        <v>9</v>
      </c>
    </row>
    <row r="13" spans="1:20" ht="40.799999999999997" x14ac:dyDescent="0.7">
      <c r="A13" s="166">
        <v>12</v>
      </c>
      <c r="B13" s="167" t="s">
        <v>8267</v>
      </c>
      <c r="C13" s="168">
        <v>45666</v>
      </c>
      <c r="D13" s="169" t="s">
        <v>39</v>
      </c>
      <c r="E13" s="170" t="s">
        <v>8268</v>
      </c>
      <c r="F13" s="171"/>
      <c r="G13" s="172" t="s">
        <v>1079</v>
      </c>
      <c r="H13" s="172" t="s">
        <v>7756</v>
      </c>
      <c r="I13" s="173" t="s">
        <v>7423</v>
      </c>
      <c r="J13" s="174"/>
      <c r="K13" s="175" t="s">
        <v>1308</v>
      </c>
      <c r="L13" s="176" t="s">
        <v>1080</v>
      </c>
      <c r="M13" s="176" t="s">
        <v>8269</v>
      </c>
      <c r="N13" s="164" t="str">
        <f ca="1">DATEDIF(C13,'Outgoing 2023'!$L$2,"Y")&amp;" tahun, "&amp;DATEDIF(C13,'Outgoing 2023'!$L$2,"YM")&amp;" bulan, "&amp;DATEDIF(C13,'Outgoing 2023'!$L$2,"MD")&amp;" hari"</f>
        <v>1 tahun, 6 bulan, 6 hari</v>
      </c>
      <c r="O13" s="165">
        <f t="shared" ca="1" si="1"/>
        <v>552</v>
      </c>
      <c r="P13" s="174"/>
      <c r="Q13" s="174"/>
      <c r="S13" s="247" t="str">
        <v>Sambungan Rumah/Sambungan Baru</v>
      </c>
      <c r="T13" s="247">
        <f t="shared" si="2"/>
        <v>22</v>
      </c>
    </row>
    <row r="14" spans="1:20" ht="61.2" x14ac:dyDescent="0.7">
      <c r="A14" s="153">
        <v>13</v>
      </c>
      <c r="B14" s="167" t="s">
        <v>8270</v>
      </c>
      <c r="C14" s="168">
        <v>45666</v>
      </c>
      <c r="D14" s="169" t="s">
        <v>39</v>
      </c>
      <c r="E14" s="170" t="s">
        <v>8271</v>
      </c>
      <c r="F14" s="171"/>
      <c r="G14" s="172" t="s">
        <v>5508</v>
      </c>
      <c r="H14" s="172" t="s">
        <v>5999</v>
      </c>
      <c r="I14" s="173" t="s">
        <v>1088</v>
      </c>
      <c r="J14" s="174"/>
      <c r="K14" s="175" t="s">
        <v>1308</v>
      </c>
      <c r="L14" s="176" t="s">
        <v>1088</v>
      </c>
      <c r="M14" s="176" t="s">
        <v>1089</v>
      </c>
      <c r="N14" s="164" t="str">
        <f ca="1">DATEDIF(C14,'Outgoing 2023'!$L$2,"Y")&amp;" tahun, "&amp;DATEDIF(C14,'Outgoing 2023'!$L$2,"YM")&amp;" bulan, "&amp;DATEDIF(C14,'Outgoing 2023'!$L$2,"MD")&amp;" hari"</f>
        <v>1 tahun, 6 bulan, 6 hari</v>
      </c>
      <c r="O14" s="165">
        <f t="shared" ca="1" si="1"/>
        <v>552</v>
      </c>
      <c r="P14" s="174"/>
      <c r="Q14" s="174"/>
      <c r="S14" s="247" t="str">
        <v>Pemberitahuan</v>
      </c>
      <c r="T14" s="247">
        <f t="shared" si="2"/>
        <v>147</v>
      </c>
    </row>
    <row r="15" spans="1:20" ht="61.2" x14ac:dyDescent="0.7">
      <c r="A15" s="166">
        <v>14</v>
      </c>
      <c r="B15" s="167" t="s">
        <v>8272</v>
      </c>
      <c r="C15" s="168">
        <v>45667</v>
      </c>
      <c r="D15" s="169" t="s">
        <v>39</v>
      </c>
      <c r="E15" s="170" t="s">
        <v>8273</v>
      </c>
      <c r="F15" s="171"/>
      <c r="G15" s="172" t="s">
        <v>5508</v>
      </c>
      <c r="H15" s="172" t="s">
        <v>7756</v>
      </c>
      <c r="I15" s="173" t="s">
        <v>6086</v>
      </c>
      <c r="J15" s="174"/>
      <c r="K15" s="175" t="s">
        <v>1308</v>
      </c>
      <c r="L15" s="176" t="s">
        <v>1168</v>
      </c>
      <c r="M15" s="176" t="s">
        <v>5309</v>
      </c>
      <c r="N15" s="164" t="str">
        <f ca="1">DATEDIF(C15,'Outgoing 2023'!$L$2,"Y")&amp;" tahun, "&amp;DATEDIF(C15,'Outgoing 2023'!$L$2,"YM")&amp;" bulan, "&amp;DATEDIF(C15,'Outgoing 2023'!$L$2,"MD")&amp;" hari"</f>
        <v>1 tahun, 6 bulan, 5 hari</v>
      </c>
      <c r="O15" s="165">
        <f t="shared" ca="1" si="1"/>
        <v>551</v>
      </c>
      <c r="P15" s="174"/>
      <c r="Q15" s="174"/>
      <c r="S15" s="247" t="str">
        <v>Legal</v>
      </c>
      <c r="T15" s="247">
        <f t="shared" si="2"/>
        <v>19</v>
      </c>
    </row>
    <row r="16" spans="1:20" ht="40.799999999999997" x14ac:dyDescent="0.7">
      <c r="A16" s="153">
        <v>15</v>
      </c>
      <c r="B16" s="167" t="s">
        <v>8274</v>
      </c>
      <c r="C16" s="168">
        <v>45667</v>
      </c>
      <c r="D16" s="169" t="s">
        <v>39</v>
      </c>
      <c r="E16" s="170" t="s">
        <v>8275</v>
      </c>
      <c r="F16" s="171"/>
      <c r="G16" s="172" t="s">
        <v>5508</v>
      </c>
      <c r="H16" s="172" t="s">
        <v>3189</v>
      </c>
      <c r="I16" s="173" t="s">
        <v>7423</v>
      </c>
      <c r="J16" s="174"/>
      <c r="K16" s="175" t="s">
        <v>1308</v>
      </c>
      <c r="L16" s="176" t="s">
        <v>1070</v>
      </c>
      <c r="M16" s="176" t="s">
        <v>5604</v>
      </c>
      <c r="N16" s="164" t="str">
        <f ca="1">DATEDIF(C16,'Outgoing 2023'!$L$2,"Y")&amp;" tahun, "&amp;DATEDIF(C16,'Outgoing 2023'!$L$2,"YM")&amp;" bulan, "&amp;DATEDIF(C16,'Outgoing 2023'!$L$2,"MD")&amp;" hari"</f>
        <v>1 tahun, 6 bulan, 5 hari</v>
      </c>
      <c r="O16" s="165">
        <f t="shared" ca="1" si="1"/>
        <v>551</v>
      </c>
      <c r="P16" s="174"/>
      <c r="Q16" s="174"/>
      <c r="S16" s="247" t="str">
        <v>Perizinan</v>
      </c>
      <c r="T16" s="247">
        <f t="shared" si="2"/>
        <v>60</v>
      </c>
    </row>
    <row r="17" spans="1:20" ht="40.799999999999997" x14ac:dyDescent="0.7">
      <c r="A17" s="166">
        <v>16</v>
      </c>
      <c r="B17" s="167" t="s">
        <v>8276</v>
      </c>
      <c r="C17" s="168">
        <v>45667</v>
      </c>
      <c r="D17" s="169" t="s">
        <v>39</v>
      </c>
      <c r="E17" s="170" t="s">
        <v>8277</v>
      </c>
      <c r="F17" s="171"/>
      <c r="G17" s="172" t="s">
        <v>5508</v>
      </c>
      <c r="H17" s="172" t="s">
        <v>5989</v>
      </c>
      <c r="I17" s="173" t="s">
        <v>7866</v>
      </c>
      <c r="J17" s="174"/>
      <c r="K17" s="175" t="s">
        <v>1308</v>
      </c>
      <c r="L17" s="176" t="s">
        <v>10720</v>
      </c>
      <c r="M17" s="177" t="s">
        <v>9788</v>
      </c>
      <c r="N17" s="164" t="str">
        <f ca="1">DATEDIF(C17,'Outgoing 2023'!$L$2,"Y")&amp;" tahun, "&amp;DATEDIF(C17,'Outgoing 2023'!$L$2,"YM")&amp;" bulan, "&amp;DATEDIF(C17,'Outgoing 2023'!$L$2,"MD")&amp;" hari"</f>
        <v>1 tahun, 6 bulan, 5 hari</v>
      </c>
      <c r="O17" s="165">
        <f t="shared" ca="1" si="1"/>
        <v>551</v>
      </c>
      <c r="P17" s="174"/>
      <c r="Q17" s="174"/>
      <c r="S17" s="247" t="str">
        <v>Shop Drawing</v>
      </c>
      <c r="T17" s="247">
        <f t="shared" si="2"/>
        <v>17</v>
      </c>
    </row>
    <row r="18" spans="1:20" ht="40.799999999999997" x14ac:dyDescent="0.7">
      <c r="A18" s="153">
        <v>17</v>
      </c>
      <c r="B18" s="167" t="s">
        <v>8278</v>
      </c>
      <c r="C18" s="168">
        <v>45667</v>
      </c>
      <c r="D18" s="169" t="s">
        <v>7887</v>
      </c>
      <c r="E18" s="170" t="s">
        <v>8279</v>
      </c>
      <c r="F18" s="171"/>
      <c r="G18" s="172" t="s">
        <v>5985</v>
      </c>
      <c r="H18" s="159" t="s">
        <v>5985</v>
      </c>
      <c r="I18" s="173" t="s">
        <v>6953</v>
      </c>
      <c r="J18" s="174"/>
      <c r="K18" s="175" t="s">
        <v>1308</v>
      </c>
      <c r="L18" s="176" t="s">
        <v>1197</v>
      </c>
      <c r="M18" s="176" t="s">
        <v>1198</v>
      </c>
      <c r="N18" s="164" t="str">
        <f ca="1">DATEDIF(C18,'Outgoing 2023'!$L$2,"Y")&amp;" tahun, "&amp;DATEDIF(C18,'Outgoing 2023'!$L$2,"YM")&amp;" bulan, "&amp;DATEDIF(C18,'Outgoing 2023'!$L$2,"MD")&amp;" hari"</f>
        <v>1 tahun, 6 bulan, 5 hari</v>
      </c>
      <c r="O18" s="165">
        <f t="shared" ca="1" si="1"/>
        <v>551</v>
      </c>
      <c r="P18" s="174"/>
      <c r="Q18" s="174"/>
      <c r="S18" s="247" t="str">
        <v>Aset</v>
      </c>
      <c r="T18" s="247">
        <f t="shared" si="2"/>
        <v>14</v>
      </c>
    </row>
    <row r="19" spans="1:20" ht="20.399999999999999" x14ac:dyDescent="0.7">
      <c r="A19" s="166">
        <v>18</v>
      </c>
      <c r="B19" s="167" t="s">
        <v>8280</v>
      </c>
      <c r="C19" s="168">
        <v>45670</v>
      </c>
      <c r="D19" s="169" t="s">
        <v>8281</v>
      </c>
      <c r="E19" s="170" t="s">
        <v>14046</v>
      </c>
      <c r="F19" s="171"/>
      <c r="G19" s="172" t="s">
        <v>5985</v>
      </c>
      <c r="H19" s="172" t="s">
        <v>5985</v>
      </c>
      <c r="I19" s="172" t="s">
        <v>1167</v>
      </c>
      <c r="J19" s="174"/>
      <c r="K19" s="175" t="s">
        <v>1308</v>
      </c>
      <c r="L19" s="176" t="s">
        <v>1167</v>
      </c>
      <c r="M19" s="176" t="s">
        <v>6952</v>
      </c>
      <c r="N19" s="164" t="str">
        <f ca="1">DATEDIF(C19,'Outgoing 2023'!$L$2,"Y")&amp;" tahun, "&amp;DATEDIF(C19,'Outgoing 2023'!$L$2,"YM")&amp;" bulan, "&amp;DATEDIF(C19,'Outgoing 2023'!$L$2,"MD")&amp;" hari"</f>
        <v>1 tahun, 6 bulan, 2 hari</v>
      </c>
      <c r="O19" s="165">
        <f t="shared" ca="1" si="1"/>
        <v>548</v>
      </c>
      <c r="P19" s="174"/>
      <c r="Q19" s="174"/>
      <c r="S19" s="247" t="str">
        <v>Denda</v>
      </c>
      <c r="T19" s="247">
        <f t="shared" si="2"/>
        <v>11</v>
      </c>
    </row>
    <row r="20" spans="1:20" ht="61.2" x14ac:dyDescent="0.7">
      <c r="A20" s="153">
        <v>19</v>
      </c>
      <c r="B20" s="167" t="s">
        <v>8282</v>
      </c>
      <c r="C20" s="168">
        <v>45670</v>
      </c>
      <c r="D20" s="169" t="s">
        <v>8283</v>
      </c>
      <c r="E20" s="170" t="s">
        <v>8284</v>
      </c>
      <c r="F20" s="171"/>
      <c r="G20" s="172" t="s">
        <v>5508</v>
      </c>
      <c r="H20" s="172" t="s">
        <v>5989</v>
      </c>
      <c r="I20" s="172" t="s">
        <v>3188</v>
      </c>
      <c r="J20" s="174"/>
      <c r="K20" s="175" t="s">
        <v>1308</v>
      </c>
      <c r="L20" s="176" t="s">
        <v>1170</v>
      </c>
      <c r="M20" s="176" t="s">
        <v>1171</v>
      </c>
      <c r="N20" s="164" t="str">
        <f ca="1">DATEDIF(C20,'Outgoing 2023'!$L$2,"Y")&amp;" tahun, "&amp;DATEDIF(C20,'Outgoing 2023'!$L$2,"YM")&amp;" bulan, "&amp;DATEDIF(C20,'Outgoing 2023'!$L$2,"MD")&amp;" hari"</f>
        <v>1 tahun, 6 bulan, 2 hari</v>
      </c>
      <c r="O20" s="165">
        <f t="shared" ca="1" si="1"/>
        <v>548</v>
      </c>
      <c r="P20" s="174"/>
      <c r="Q20" s="174"/>
      <c r="S20" s="247" t="str">
        <v>SCM</v>
      </c>
      <c r="T20" s="247">
        <f t="shared" si="2"/>
        <v>19</v>
      </c>
    </row>
    <row r="21" spans="1:20" ht="61.2" x14ac:dyDescent="0.7">
      <c r="A21" s="166">
        <v>20</v>
      </c>
      <c r="B21" s="167" t="s">
        <v>8285</v>
      </c>
      <c r="C21" s="168">
        <v>45671</v>
      </c>
      <c r="D21" s="169" t="s">
        <v>39</v>
      </c>
      <c r="E21" s="170" t="s">
        <v>8286</v>
      </c>
      <c r="F21" s="171"/>
      <c r="G21" s="172" t="s">
        <v>5508</v>
      </c>
      <c r="H21" s="172" t="s">
        <v>3200</v>
      </c>
      <c r="I21" s="173" t="s">
        <v>6030</v>
      </c>
      <c r="J21" s="174"/>
      <c r="K21" s="175" t="s">
        <v>1308</v>
      </c>
      <c r="L21" s="176" t="s">
        <v>1070</v>
      </c>
      <c r="M21" s="177" t="s">
        <v>10407</v>
      </c>
      <c r="N21" s="164" t="str">
        <f ca="1">DATEDIF(C21,'Outgoing 2023'!$L$2,"Y")&amp;" tahun, "&amp;DATEDIF(C21,'Outgoing 2023'!$L$2,"YM")&amp;" bulan, "&amp;DATEDIF(C21,'Outgoing 2023'!$L$2,"MD")&amp;" hari"</f>
        <v>1 tahun, 6 bulan, 1 hari</v>
      </c>
      <c r="O21" s="165">
        <f t="shared" ca="1" si="1"/>
        <v>547</v>
      </c>
      <c r="P21" s="174"/>
      <c r="Q21" s="174"/>
      <c r="S21" s="247" t="str">
        <v>SOP</v>
      </c>
      <c r="T21" s="247">
        <f t="shared" si="2"/>
        <v>1</v>
      </c>
    </row>
    <row r="22" spans="1:20" ht="20.399999999999999" x14ac:dyDescent="0.7">
      <c r="A22" s="153">
        <v>21</v>
      </c>
      <c r="B22" s="167" t="s">
        <v>8287</v>
      </c>
      <c r="C22" s="168">
        <v>45671</v>
      </c>
      <c r="D22" s="169" t="s">
        <v>39</v>
      </c>
      <c r="E22" s="170" t="s">
        <v>8288</v>
      </c>
      <c r="F22" s="171"/>
      <c r="G22" s="172" t="s">
        <v>5508</v>
      </c>
      <c r="H22" s="172" t="s">
        <v>3191</v>
      </c>
      <c r="I22" s="173" t="s">
        <v>3201</v>
      </c>
      <c r="J22" s="174"/>
      <c r="K22" s="175" t="s">
        <v>1308</v>
      </c>
      <c r="L22" s="176" t="s">
        <v>1070</v>
      </c>
      <c r="M22" s="176" t="s">
        <v>6866</v>
      </c>
      <c r="N22" s="164" t="str">
        <f ca="1">DATEDIF(C22,'Outgoing 2023'!$L$2,"Y")&amp;" tahun, "&amp;DATEDIF(C22,'Outgoing 2023'!$L$2,"YM")&amp;" bulan, "&amp;DATEDIF(C22,'Outgoing 2023'!$L$2,"MD")&amp;" hari"</f>
        <v>1 tahun, 6 bulan, 1 hari</v>
      </c>
      <c r="O22" s="165">
        <f t="shared" ca="1" si="1"/>
        <v>547</v>
      </c>
      <c r="P22" s="174"/>
      <c r="Q22" s="174"/>
      <c r="S22" s="247" t="str">
        <v>Undangan</v>
      </c>
      <c r="T22" s="247">
        <f t="shared" si="2"/>
        <v>3</v>
      </c>
    </row>
    <row r="23" spans="1:20" ht="40.799999999999997" x14ac:dyDescent="0.7">
      <c r="A23" s="166">
        <v>22</v>
      </c>
      <c r="B23" s="167" t="s">
        <v>8289</v>
      </c>
      <c r="C23" s="168">
        <v>45671</v>
      </c>
      <c r="D23" s="169" t="s">
        <v>39</v>
      </c>
      <c r="E23" s="170" t="s">
        <v>8290</v>
      </c>
      <c r="F23" s="171"/>
      <c r="G23" s="172" t="s">
        <v>5508</v>
      </c>
      <c r="H23" s="172" t="s">
        <v>3200</v>
      </c>
      <c r="I23" s="173" t="s">
        <v>2882</v>
      </c>
      <c r="J23" s="174"/>
      <c r="K23" s="175" t="s">
        <v>1308</v>
      </c>
      <c r="L23" s="176" t="s">
        <v>1070</v>
      </c>
      <c r="M23" s="176" t="s">
        <v>3139</v>
      </c>
      <c r="N23" s="164" t="str">
        <f ca="1">DATEDIF(C23,'Outgoing 2023'!$L$2,"Y")&amp;" tahun, "&amp;DATEDIF(C23,'Outgoing 2023'!$L$2,"YM")&amp;" bulan, "&amp;DATEDIF(C23,'Outgoing 2023'!$L$2,"MD")&amp;" hari"</f>
        <v>1 tahun, 6 bulan, 1 hari</v>
      </c>
      <c r="O23" s="165">
        <f t="shared" ca="1" si="1"/>
        <v>547</v>
      </c>
      <c r="P23" s="174"/>
      <c r="Q23" s="174"/>
      <c r="S23" s="247" t="str">
        <v>Sertifikasi</v>
      </c>
      <c r="T23" s="247">
        <f t="shared" si="2"/>
        <v>3</v>
      </c>
    </row>
    <row r="24" spans="1:20" ht="40.799999999999997" x14ac:dyDescent="0.7">
      <c r="A24" s="153">
        <v>23</v>
      </c>
      <c r="B24" s="167" t="s">
        <v>8291</v>
      </c>
      <c r="C24" s="168">
        <v>45672</v>
      </c>
      <c r="D24" s="169" t="s">
        <v>39</v>
      </c>
      <c r="E24" s="170" t="s">
        <v>8292</v>
      </c>
      <c r="F24" s="171"/>
      <c r="G24" s="172" t="s">
        <v>5508</v>
      </c>
      <c r="H24" s="172" t="s">
        <v>8293</v>
      </c>
      <c r="I24" s="173" t="s">
        <v>7423</v>
      </c>
      <c r="J24" s="174"/>
      <c r="K24" s="175" t="s">
        <v>1308</v>
      </c>
      <c r="L24" s="176" t="s">
        <v>1080</v>
      </c>
      <c r="M24" s="176" t="s">
        <v>8269</v>
      </c>
      <c r="N24" s="164" t="str">
        <f ca="1">DATEDIF(C24,'Outgoing 2023'!$L$2,"Y")&amp;" tahun, "&amp;DATEDIF(C24,'Outgoing 2023'!$L$2,"YM")&amp;" bulan, "&amp;DATEDIF(C24,'Outgoing 2023'!$L$2,"MD")&amp;" hari"</f>
        <v>1 tahun, 6 bulan, 0 hari</v>
      </c>
      <c r="O24" s="165">
        <f t="shared" ca="1" si="1"/>
        <v>546</v>
      </c>
      <c r="P24" s="174"/>
      <c r="Q24" s="174"/>
      <c r="S24" s="247" t="str">
        <v>Teguran</v>
      </c>
      <c r="T24" s="247">
        <f t="shared" si="2"/>
        <v>9</v>
      </c>
    </row>
    <row r="25" spans="1:20" ht="102" x14ac:dyDescent="0.7">
      <c r="A25" s="166">
        <v>24</v>
      </c>
      <c r="B25" s="167" t="s">
        <v>8294</v>
      </c>
      <c r="C25" s="168">
        <v>45672</v>
      </c>
      <c r="D25" s="169" t="s">
        <v>39</v>
      </c>
      <c r="E25" s="170" t="s">
        <v>8295</v>
      </c>
      <c r="F25" s="171"/>
      <c r="G25" s="172" t="s">
        <v>5508</v>
      </c>
      <c r="H25" s="172" t="s">
        <v>3200</v>
      </c>
      <c r="I25" s="173" t="s">
        <v>6953</v>
      </c>
      <c r="J25" s="174"/>
      <c r="K25" s="175" t="s">
        <v>1308</v>
      </c>
      <c r="L25" s="176" t="s">
        <v>1070</v>
      </c>
      <c r="M25" s="176" t="s">
        <v>3139</v>
      </c>
      <c r="N25" s="164" t="str">
        <f ca="1">DATEDIF(C25,'Outgoing 2023'!$L$2,"Y")&amp;" tahun, "&amp;DATEDIF(C25,'Outgoing 2023'!$L$2,"YM")&amp;" bulan, "&amp;DATEDIF(C25,'Outgoing 2023'!$L$2,"MD")&amp;" hari"</f>
        <v>1 tahun, 6 bulan, 0 hari</v>
      </c>
      <c r="O25" s="165">
        <f t="shared" ca="1" si="1"/>
        <v>546</v>
      </c>
      <c r="P25" s="174"/>
      <c r="Q25" s="174"/>
      <c r="S25" s="247" t="str">
        <v>Laporan Distribusi Baru</v>
      </c>
      <c r="T25" s="247">
        <f t="shared" si="2"/>
        <v>4</v>
      </c>
    </row>
    <row r="26" spans="1:20" ht="40.799999999999997" x14ac:dyDescent="0.7">
      <c r="A26" s="153">
        <v>25</v>
      </c>
      <c r="B26" s="167" t="s">
        <v>8296</v>
      </c>
      <c r="C26" s="168">
        <v>45672</v>
      </c>
      <c r="D26" s="169" t="s">
        <v>39</v>
      </c>
      <c r="E26" s="170" t="s">
        <v>8297</v>
      </c>
      <c r="F26" s="171"/>
      <c r="G26" s="172" t="s">
        <v>5508</v>
      </c>
      <c r="H26" s="172" t="s">
        <v>3189</v>
      </c>
      <c r="I26" s="173" t="s">
        <v>3201</v>
      </c>
      <c r="J26" s="174"/>
      <c r="K26" s="175" t="s">
        <v>1308</v>
      </c>
      <c r="L26" s="176" t="s">
        <v>1070</v>
      </c>
      <c r="M26" s="176" t="s">
        <v>5604</v>
      </c>
      <c r="N26" s="164" t="str">
        <f ca="1">DATEDIF(C26,'Outgoing 2023'!$L$2,"Y")&amp;" tahun, "&amp;DATEDIF(C26,'Outgoing 2023'!$L$2,"YM")&amp;" bulan, "&amp;DATEDIF(C26,'Outgoing 2023'!$L$2,"MD")&amp;" hari"</f>
        <v>1 tahun, 6 bulan, 0 hari</v>
      </c>
      <c r="O26" s="165">
        <f t="shared" ca="1" si="1"/>
        <v>546</v>
      </c>
      <c r="P26" s="174"/>
      <c r="Q26" s="174"/>
      <c r="S26" s="247" t="str">
        <v>Gangguan</v>
      </c>
      <c r="T26" s="247">
        <f t="shared" si="2"/>
        <v>18</v>
      </c>
    </row>
    <row r="27" spans="1:20" ht="20.399999999999999" x14ac:dyDescent="0.7">
      <c r="A27" s="166">
        <v>26</v>
      </c>
      <c r="B27" s="167" t="s">
        <v>8298</v>
      </c>
      <c r="C27" s="168">
        <v>45672</v>
      </c>
      <c r="D27" s="169" t="s">
        <v>3073</v>
      </c>
      <c r="E27" s="170" t="s">
        <v>8299</v>
      </c>
      <c r="F27" s="171"/>
      <c r="G27" s="172" t="s">
        <v>5508</v>
      </c>
      <c r="H27" s="172" t="s">
        <v>5508</v>
      </c>
      <c r="I27" s="173" t="s">
        <v>6953</v>
      </c>
      <c r="J27" s="174"/>
      <c r="K27" s="175" t="s">
        <v>1308</v>
      </c>
      <c r="L27" s="176" t="s">
        <v>1070</v>
      </c>
      <c r="M27" s="176" t="s">
        <v>1071</v>
      </c>
      <c r="N27" s="164" t="str">
        <f ca="1">DATEDIF(C27,'Outgoing 2023'!$L$2,"Y")&amp;" tahun, "&amp;DATEDIF(C27,'Outgoing 2023'!$L$2,"YM")&amp;" bulan, "&amp;DATEDIF(C27,'Outgoing 2023'!$L$2,"MD")&amp;" hari"</f>
        <v>1 tahun, 6 bulan, 0 hari</v>
      </c>
      <c r="O27" s="165">
        <f t="shared" ca="1" si="1"/>
        <v>546</v>
      </c>
      <c r="P27" s="174"/>
      <c r="Q27" s="174"/>
      <c r="S27" s="247" t="str">
        <v>Spesifikasi Teknis/Metode Kerja</v>
      </c>
      <c r="T27" s="247">
        <f t="shared" si="2"/>
        <v>9</v>
      </c>
    </row>
    <row r="28" spans="1:20" ht="40.799999999999997" x14ac:dyDescent="0.7">
      <c r="A28" s="153">
        <v>27</v>
      </c>
      <c r="B28" s="167" t="s">
        <v>8300</v>
      </c>
      <c r="C28" s="168">
        <v>45673</v>
      </c>
      <c r="D28" s="169" t="s">
        <v>39</v>
      </c>
      <c r="E28" s="170" t="s">
        <v>8301</v>
      </c>
      <c r="F28" s="171"/>
      <c r="G28" s="172" t="s">
        <v>5508</v>
      </c>
      <c r="H28" s="172" t="s">
        <v>3189</v>
      </c>
      <c r="I28" s="173" t="s">
        <v>3188</v>
      </c>
      <c r="J28" s="174"/>
      <c r="K28" s="175" t="s">
        <v>1308</v>
      </c>
      <c r="L28" s="176" t="s">
        <v>1070</v>
      </c>
      <c r="M28" s="176" t="s">
        <v>5604</v>
      </c>
      <c r="N28" s="164" t="str">
        <f ca="1">DATEDIF(C28,'Outgoing 2023'!$L$2,"Y")&amp;" tahun, "&amp;DATEDIF(C28,'Outgoing 2023'!$L$2,"YM")&amp;" bulan, "&amp;DATEDIF(C28,'Outgoing 2023'!$L$2,"MD")&amp;" hari"</f>
        <v>1 tahun, 5 bulan, 29 hari</v>
      </c>
      <c r="O28" s="165">
        <f t="shared" ca="1" si="1"/>
        <v>545</v>
      </c>
      <c r="P28" s="174"/>
      <c r="Q28" s="174"/>
      <c r="S28" s="247" t="str">
        <v>Pembaharuan</v>
      </c>
      <c r="T28" s="247">
        <f t="shared" si="2"/>
        <v>10</v>
      </c>
    </row>
    <row r="29" spans="1:20" ht="40.799999999999997" x14ac:dyDescent="0.7">
      <c r="A29" s="166">
        <v>28</v>
      </c>
      <c r="B29" s="167" t="s">
        <v>8302</v>
      </c>
      <c r="C29" s="168">
        <v>45673</v>
      </c>
      <c r="D29" s="169" t="s">
        <v>39</v>
      </c>
      <c r="E29" s="170" t="s">
        <v>8303</v>
      </c>
      <c r="F29" s="171"/>
      <c r="G29" s="172" t="s">
        <v>5508</v>
      </c>
      <c r="H29" s="172" t="s">
        <v>5990</v>
      </c>
      <c r="I29" s="173" t="s">
        <v>3188</v>
      </c>
      <c r="J29" s="174"/>
      <c r="K29" s="175" t="s">
        <v>1305</v>
      </c>
      <c r="L29" s="176" t="s">
        <v>1070</v>
      </c>
      <c r="M29" s="176" t="s">
        <v>7957</v>
      </c>
      <c r="N29" s="164" t="str">
        <f ca="1">DATEDIF(C29,'Outgoing 2023'!$L$2,"Y")&amp;" tahun, "&amp;DATEDIF(C29,'Outgoing 2023'!$L$2,"YM")&amp;" bulan, "&amp;DATEDIF(C29,'Outgoing 2023'!$L$2,"MD")&amp;" hari"</f>
        <v>1 tahun, 5 bulan, 29 hari</v>
      </c>
      <c r="O29" s="165">
        <f t="shared" ca="1" si="1"/>
        <v>545</v>
      </c>
      <c r="P29" s="174"/>
      <c r="Q29" s="174"/>
      <c r="S29" s="247" t="str">
        <v>Peringatan</v>
      </c>
      <c r="T29" s="247">
        <f t="shared" si="2"/>
        <v>7</v>
      </c>
    </row>
    <row r="30" spans="1:20" ht="61.2" x14ac:dyDescent="0.7">
      <c r="A30" s="153">
        <v>29</v>
      </c>
      <c r="B30" s="167" t="s">
        <v>8304</v>
      </c>
      <c r="C30" s="168">
        <v>45673</v>
      </c>
      <c r="D30" s="169" t="s">
        <v>39</v>
      </c>
      <c r="E30" s="170" t="s">
        <v>8305</v>
      </c>
      <c r="F30" s="171"/>
      <c r="G30" s="172" t="s">
        <v>1079</v>
      </c>
      <c r="H30" s="172" t="s">
        <v>1079</v>
      </c>
      <c r="I30" s="173" t="s">
        <v>5701</v>
      </c>
      <c r="J30" s="174"/>
      <c r="K30" s="175" t="s">
        <v>1308</v>
      </c>
      <c r="L30" s="176" t="s">
        <v>1080</v>
      </c>
      <c r="M30" s="176" t="s">
        <v>8269</v>
      </c>
      <c r="N30" s="164" t="str">
        <f ca="1">DATEDIF(C30,'Outgoing 2023'!$L$2,"Y")&amp;" tahun, "&amp;DATEDIF(C30,'Outgoing 2023'!$L$2,"YM")&amp;" bulan, "&amp;DATEDIF(C30,'Outgoing 2023'!$L$2,"MD")&amp;" hari"</f>
        <v>1 tahun, 5 bulan, 29 hari</v>
      </c>
      <c r="O30" s="165">
        <f t="shared" ca="1" si="1"/>
        <v>545</v>
      </c>
      <c r="P30" s="174"/>
      <c r="Q30" s="174"/>
      <c r="S30" s="247" t="str">
        <v>Flushing</v>
      </c>
      <c r="T30" s="247">
        <f t="shared" si="2"/>
        <v>4</v>
      </c>
    </row>
    <row r="31" spans="1:20" ht="61.2" x14ac:dyDescent="0.7">
      <c r="A31" s="166">
        <v>30</v>
      </c>
      <c r="B31" s="167" t="s">
        <v>8306</v>
      </c>
      <c r="C31" s="168">
        <v>45674</v>
      </c>
      <c r="D31" s="169" t="s">
        <v>8283</v>
      </c>
      <c r="E31" s="170" t="s">
        <v>8307</v>
      </c>
      <c r="F31" s="171"/>
      <c r="G31" s="172" t="s">
        <v>5508</v>
      </c>
      <c r="H31" s="172" t="s">
        <v>5989</v>
      </c>
      <c r="I31" s="172" t="s">
        <v>3188</v>
      </c>
      <c r="J31" s="174"/>
      <c r="K31" s="175" t="s">
        <v>1308</v>
      </c>
      <c r="L31" s="176" t="s">
        <v>1170</v>
      </c>
      <c r="M31" s="176" t="s">
        <v>1171</v>
      </c>
      <c r="N31" s="164" t="str">
        <f ca="1">DATEDIF(C31,'Outgoing 2023'!$L$2,"Y")&amp;" tahun, "&amp;DATEDIF(C31,'Outgoing 2023'!$L$2,"YM")&amp;" bulan, "&amp;DATEDIF(C31,'Outgoing 2023'!$L$2,"MD")&amp;" hari"</f>
        <v>1 tahun, 5 bulan, 28 hari</v>
      </c>
      <c r="O31" s="165">
        <f t="shared" ca="1" si="1"/>
        <v>544</v>
      </c>
      <c r="P31" s="174"/>
      <c r="Q31" s="174"/>
      <c r="S31" s="247" t="str">
        <v>Laporan Keuangan</v>
      </c>
      <c r="T31" s="247">
        <f t="shared" si="2"/>
        <v>3</v>
      </c>
    </row>
    <row r="32" spans="1:20" ht="40.799999999999997" x14ac:dyDescent="0.7">
      <c r="A32" s="153">
        <v>31</v>
      </c>
      <c r="B32" s="167" t="s">
        <v>8308</v>
      </c>
      <c r="C32" s="168">
        <v>45674</v>
      </c>
      <c r="D32" s="169" t="s">
        <v>39</v>
      </c>
      <c r="E32" s="170" t="s">
        <v>8309</v>
      </c>
      <c r="F32" s="171"/>
      <c r="G32" s="172" t="s">
        <v>5508</v>
      </c>
      <c r="H32" s="172" t="s">
        <v>5989</v>
      </c>
      <c r="I32" s="173" t="s">
        <v>7656</v>
      </c>
      <c r="J32" s="174"/>
      <c r="K32" s="175" t="s">
        <v>1308</v>
      </c>
      <c r="L32" s="176" t="s">
        <v>1070</v>
      </c>
      <c r="M32" s="176" t="s">
        <v>5481</v>
      </c>
      <c r="N32" s="164" t="str">
        <f ca="1">DATEDIF(C32,'Outgoing 2023'!$L$2,"Y")&amp;" tahun, "&amp;DATEDIF(C32,'Outgoing 2023'!$L$2,"YM")&amp;" bulan, "&amp;DATEDIF(C32,'Outgoing 2023'!$L$2,"MD")&amp;" hari"</f>
        <v>1 tahun, 5 bulan, 28 hari</v>
      </c>
      <c r="O32" s="165">
        <f t="shared" ca="1" si="1"/>
        <v>544</v>
      </c>
      <c r="P32" s="174"/>
      <c r="Q32" s="174"/>
      <c r="S32" s="247" t="str">
        <v>TOK</v>
      </c>
      <c r="T32" s="247">
        <f t="shared" si="2"/>
        <v>11</v>
      </c>
    </row>
    <row r="33" spans="1:20" ht="40.799999999999997" x14ac:dyDescent="0.7">
      <c r="A33" s="166">
        <v>32</v>
      </c>
      <c r="B33" s="167" t="s">
        <v>8310</v>
      </c>
      <c r="C33" s="168">
        <v>45677</v>
      </c>
      <c r="D33" s="169" t="s">
        <v>39</v>
      </c>
      <c r="E33" s="170" t="s">
        <v>8311</v>
      </c>
      <c r="F33" s="171"/>
      <c r="G33" s="172" t="s">
        <v>5508</v>
      </c>
      <c r="H33" s="172" t="s">
        <v>5989</v>
      </c>
      <c r="I33" s="173" t="s">
        <v>6030</v>
      </c>
      <c r="J33" s="174"/>
      <c r="K33" s="175" t="s">
        <v>1308</v>
      </c>
      <c r="L33" s="176" t="s">
        <v>1175</v>
      </c>
      <c r="M33" s="177" t="s">
        <v>7484</v>
      </c>
      <c r="N33" s="164" t="str">
        <f ca="1">DATEDIF(C33,'Outgoing 2023'!$L$2,"Y")&amp;" tahun, "&amp;DATEDIF(C33,'Outgoing 2023'!$L$2,"YM")&amp;" bulan, "&amp;DATEDIF(C33,'Outgoing 2023'!$L$2,"MD")&amp;" hari"</f>
        <v>1 tahun, 5 bulan, 25 hari</v>
      </c>
      <c r="O33" s="165">
        <f t="shared" ca="1" si="1"/>
        <v>541</v>
      </c>
      <c r="P33" s="174"/>
      <c r="Q33" s="174"/>
      <c r="S33" s="247" t="str">
        <v>DPPP</v>
      </c>
      <c r="T33" s="247">
        <f t="shared" si="2"/>
        <v>2</v>
      </c>
    </row>
    <row r="34" spans="1:20" ht="40.799999999999997" x14ac:dyDescent="0.7">
      <c r="A34" s="153">
        <v>33</v>
      </c>
      <c r="B34" s="167" t="s">
        <v>8312</v>
      </c>
      <c r="C34" s="168">
        <v>45677</v>
      </c>
      <c r="D34" s="169" t="s">
        <v>39</v>
      </c>
      <c r="E34" s="170" t="s">
        <v>8313</v>
      </c>
      <c r="F34" s="171"/>
      <c r="G34" s="172" t="s">
        <v>5508</v>
      </c>
      <c r="H34" s="172" t="s">
        <v>3200</v>
      </c>
      <c r="I34" s="173" t="s">
        <v>5703</v>
      </c>
      <c r="J34" s="174"/>
      <c r="K34" s="175" t="s">
        <v>1308</v>
      </c>
      <c r="L34" s="176" t="s">
        <v>1070</v>
      </c>
      <c r="M34" s="176" t="s">
        <v>7652</v>
      </c>
      <c r="N34" s="164" t="str">
        <f ca="1">DATEDIF(C34,'Outgoing 2023'!$L$2,"Y")&amp;" tahun, "&amp;DATEDIF(C34,'Outgoing 2023'!$L$2,"YM")&amp;" bulan, "&amp;DATEDIF(C34,'Outgoing 2023'!$L$2,"MD")&amp;" hari"</f>
        <v>1 tahun, 5 bulan, 25 hari</v>
      </c>
      <c r="O34" s="165">
        <f t="shared" ca="1" si="1"/>
        <v>541</v>
      </c>
      <c r="P34" s="174"/>
      <c r="Q34" s="174"/>
      <c r="S34" s="247">
        <v>0</v>
      </c>
      <c r="T34" s="247">
        <f t="shared" si="2"/>
        <v>0</v>
      </c>
    </row>
    <row r="35" spans="1:20" ht="40.799999999999997" x14ac:dyDescent="0.7">
      <c r="A35" s="166">
        <v>34</v>
      </c>
      <c r="B35" s="167" t="s">
        <v>8314</v>
      </c>
      <c r="C35" s="168">
        <v>45678</v>
      </c>
      <c r="D35" s="169" t="s">
        <v>39</v>
      </c>
      <c r="E35" s="170" t="s">
        <v>8315</v>
      </c>
      <c r="F35" s="171"/>
      <c r="G35" s="172" t="s">
        <v>5508</v>
      </c>
      <c r="H35" s="172" t="s">
        <v>5989</v>
      </c>
      <c r="I35" s="173" t="s">
        <v>6030</v>
      </c>
      <c r="J35" s="174"/>
      <c r="K35" s="175" t="s">
        <v>1308</v>
      </c>
      <c r="L35" s="176" t="s">
        <v>1175</v>
      </c>
      <c r="M35" s="177" t="s">
        <v>7484</v>
      </c>
      <c r="N35" s="164" t="str">
        <f ca="1">DATEDIF(C35,'Outgoing 2023'!$L$2,"Y")&amp;" tahun, "&amp;DATEDIF(C35,'Outgoing 2023'!$L$2,"YM")&amp;" bulan, "&amp;DATEDIF(C35,'Outgoing 2023'!$L$2,"MD")&amp;" hari"</f>
        <v>1 tahun, 5 bulan, 24 hari</v>
      </c>
      <c r="O35" s="165">
        <f t="shared" ca="1" si="1"/>
        <v>540</v>
      </c>
      <c r="P35" s="174"/>
      <c r="Q35" s="174"/>
      <c r="S35" s="247" t="str">
        <v>Kendala Proyek</v>
      </c>
      <c r="T35" s="247">
        <f t="shared" si="2"/>
        <v>32</v>
      </c>
    </row>
    <row r="36" spans="1:20" ht="81.599999999999994" x14ac:dyDescent="0.7">
      <c r="A36" s="153">
        <v>35</v>
      </c>
      <c r="B36" s="167" t="s">
        <v>8316</v>
      </c>
      <c r="C36" s="168">
        <v>45678</v>
      </c>
      <c r="D36" s="169" t="s">
        <v>8317</v>
      </c>
      <c r="E36" s="170" t="s">
        <v>8318</v>
      </c>
      <c r="F36" s="171"/>
      <c r="G36" s="172" t="s">
        <v>5985</v>
      </c>
      <c r="H36" s="159" t="s">
        <v>5985</v>
      </c>
      <c r="I36" s="173" t="s">
        <v>7656</v>
      </c>
      <c r="J36" s="174"/>
      <c r="K36" s="175" t="s">
        <v>1308</v>
      </c>
      <c r="L36" s="176" t="s">
        <v>1267</v>
      </c>
      <c r="M36" s="176" t="s">
        <v>7365</v>
      </c>
      <c r="N36" s="164" t="str">
        <f ca="1">DATEDIF(C36,'Outgoing 2023'!$L$2,"Y")&amp;" tahun, "&amp;DATEDIF(C36,'Outgoing 2023'!$L$2,"YM")&amp;" bulan, "&amp;DATEDIF(C36,'Outgoing 2023'!$L$2,"MD")&amp;" hari"</f>
        <v>1 tahun, 5 bulan, 24 hari</v>
      </c>
      <c r="O36" s="165">
        <f t="shared" ca="1" si="1"/>
        <v>540</v>
      </c>
      <c r="P36" s="174"/>
      <c r="Q36" s="174"/>
      <c r="S36" s="247" t="str">
        <v>Produksi</v>
      </c>
      <c r="T36" s="247">
        <f t="shared" si="2"/>
        <v>2</v>
      </c>
    </row>
    <row r="37" spans="1:20" ht="40.799999999999997" x14ac:dyDescent="0.7">
      <c r="A37" s="166">
        <v>36</v>
      </c>
      <c r="B37" s="167" t="s">
        <v>8320</v>
      </c>
      <c r="C37" s="168">
        <v>45678</v>
      </c>
      <c r="D37" s="169" t="s">
        <v>39</v>
      </c>
      <c r="E37" s="170" t="s">
        <v>8321</v>
      </c>
      <c r="F37" s="171"/>
      <c r="G37" s="172" t="s">
        <v>5508</v>
      </c>
      <c r="H37" s="172" t="s">
        <v>5989</v>
      </c>
      <c r="I37" s="173" t="s">
        <v>7866</v>
      </c>
      <c r="J37" s="174"/>
      <c r="K37" s="175" t="s">
        <v>1308</v>
      </c>
      <c r="L37" s="176" t="s">
        <v>10720</v>
      </c>
      <c r="M37" s="177" t="s">
        <v>9788</v>
      </c>
      <c r="N37" s="164" t="str">
        <f ca="1">DATEDIF(C37,'Outgoing 2023'!$L$2,"Y")&amp;" tahun, "&amp;DATEDIF(C37,'Outgoing 2023'!$L$2,"YM")&amp;" bulan, "&amp;DATEDIF(C37,'Outgoing 2023'!$L$2,"MD")&amp;" hari"</f>
        <v>1 tahun, 5 bulan, 24 hari</v>
      </c>
      <c r="O37" s="165">
        <f t="shared" ca="1" si="1"/>
        <v>540</v>
      </c>
      <c r="P37" s="174"/>
      <c r="Q37" s="174"/>
      <c r="S37" s="247" t="str">
        <v>DPPK</v>
      </c>
      <c r="T37" s="247">
        <f t="shared" si="2"/>
        <v>23</v>
      </c>
    </row>
    <row r="38" spans="1:20" ht="20.399999999999999" x14ac:dyDescent="0.7">
      <c r="A38" s="153">
        <v>37</v>
      </c>
      <c r="B38" s="167" t="s">
        <v>8322</v>
      </c>
      <c r="C38" s="168">
        <v>45679</v>
      </c>
      <c r="D38" s="169" t="s">
        <v>39</v>
      </c>
      <c r="E38" s="170" t="s">
        <v>8323</v>
      </c>
      <c r="F38" s="171"/>
      <c r="G38" s="172" t="s">
        <v>5508</v>
      </c>
      <c r="H38" s="172" t="s">
        <v>5990</v>
      </c>
      <c r="I38" s="173" t="s">
        <v>3201</v>
      </c>
      <c r="J38" s="174"/>
      <c r="K38" s="175" t="s">
        <v>1308</v>
      </c>
      <c r="L38" s="176" t="s">
        <v>1070</v>
      </c>
      <c r="M38" s="176" t="s">
        <v>7957</v>
      </c>
      <c r="N38" s="164" t="str">
        <f ca="1">DATEDIF(C38,'Outgoing 2023'!$L$2,"Y")&amp;" tahun, "&amp;DATEDIF(C38,'Outgoing 2023'!$L$2,"YM")&amp;" bulan, "&amp;DATEDIF(C38,'Outgoing 2023'!$L$2,"MD")&amp;" hari"</f>
        <v>1 tahun, 5 bulan, 23 hari</v>
      </c>
      <c r="O38" s="165">
        <f t="shared" ca="1" si="1"/>
        <v>539</v>
      </c>
      <c r="P38" s="174"/>
      <c r="Q38" s="174"/>
      <c r="S38" s="247" t="str">
        <v>Inspeksi</v>
      </c>
      <c r="T38" s="247">
        <f t="shared" si="2"/>
        <v>10</v>
      </c>
    </row>
    <row r="39" spans="1:20" ht="40.799999999999997" x14ac:dyDescent="0.7">
      <c r="A39" s="166">
        <v>38</v>
      </c>
      <c r="B39" s="167" t="s">
        <v>8324</v>
      </c>
      <c r="C39" s="168">
        <v>45680</v>
      </c>
      <c r="D39" s="169" t="s">
        <v>8325</v>
      </c>
      <c r="E39" s="170" t="s">
        <v>8326</v>
      </c>
      <c r="F39" s="171"/>
      <c r="G39" s="172" t="s">
        <v>5985</v>
      </c>
      <c r="H39" s="172" t="s">
        <v>5985</v>
      </c>
      <c r="I39" s="172" t="s">
        <v>1219</v>
      </c>
      <c r="J39" s="174"/>
      <c r="K39" s="175" t="s">
        <v>1308</v>
      </c>
      <c r="L39" s="176" t="s">
        <v>1219</v>
      </c>
      <c r="M39" s="177" t="s">
        <v>8824</v>
      </c>
      <c r="N39" s="164" t="str">
        <f ca="1">DATEDIF(C39,'Outgoing 2023'!$L$2,"Y")&amp;" tahun, "&amp;DATEDIF(C39,'Outgoing 2023'!$L$2,"YM")&amp;" bulan, "&amp;DATEDIF(C39,'Outgoing 2023'!$L$2,"MD")&amp;" hari"</f>
        <v>1 tahun, 5 bulan, 22 hari</v>
      </c>
      <c r="O39" s="165">
        <f t="shared" ca="1" si="1"/>
        <v>538</v>
      </c>
      <c r="P39" s="174"/>
      <c r="Q39" s="174"/>
      <c r="S39" s="247" t="str">
        <v>PKS</v>
      </c>
      <c r="T39" s="247">
        <f t="shared" si="2"/>
        <v>7</v>
      </c>
    </row>
    <row r="40" spans="1:20" ht="40.799999999999997" x14ac:dyDescent="0.7">
      <c r="A40" s="153">
        <v>39</v>
      </c>
      <c r="B40" s="167" t="s">
        <v>8327</v>
      </c>
      <c r="C40" s="168">
        <v>45681</v>
      </c>
      <c r="D40" s="169" t="s">
        <v>39</v>
      </c>
      <c r="E40" s="170" t="s">
        <v>8328</v>
      </c>
      <c r="F40" s="171"/>
      <c r="G40" s="172" t="s">
        <v>5508</v>
      </c>
      <c r="H40" s="172" t="s">
        <v>5508</v>
      </c>
      <c r="I40" s="173" t="s">
        <v>1088</v>
      </c>
      <c r="J40" s="174"/>
      <c r="K40" s="175" t="s">
        <v>1308</v>
      </c>
      <c r="L40" s="176" t="s">
        <v>1088</v>
      </c>
      <c r="M40" s="176" t="s">
        <v>1089</v>
      </c>
      <c r="N40" s="164" t="str">
        <f ca="1">DATEDIF(C40,'Outgoing 2023'!$L$2,"Y")&amp;" tahun, "&amp;DATEDIF(C40,'Outgoing 2023'!$L$2,"YM")&amp;" bulan, "&amp;DATEDIF(C40,'Outgoing 2023'!$L$2,"MD")&amp;" hari"</f>
        <v>1 tahun, 5 bulan, 21 hari</v>
      </c>
      <c r="O40" s="165">
        <f t="shared" ca="1" si="1"/>
        <v>537</v>
      </c>
      <c r="P40" s="174"/>
      <c r="Q40" s="174"/>
      <c r="S40" s="247" t="str">
        <v>Berita Acara</v>
      </c>
      <c r="T40" s="247">
        <f t="shared" si="2"/>
        <v>2</v>
      </c>
    </row>
    <row r="41" spans="1:20" ht="40.799999999999997" x14ac:dyDescent="0.7">
      <c r="A41" s="166">
        <v>40</v>
      </c>
      <c r="B41" s="167" t="s">
        <v>8329</v>
      </c>
      <c r="C41" s="168">
        <v>45681</v>
      </c>
      <c r="D41" s="169" t="s">
        <v>39</v>
      </c>
      <c r="E41" s="170" t="s">
        <v>8330</v>
      </c>
      <c r="F41" s="171"/>
      <c r="G41" s="172" t="s">
        <v>5508</v>
      </c>
      <c r="H41" s="172" t="s">
        <v>5989</v>
      </c>
      <c r="I41" s="173" t="s">
        <v>6030</v>
      </c>
      <c r="J41" s="174"/>
      <c r="K41" s="175" t="s">
        <v>1308</v>
      </c>
      <c r="L41" s="176" t="s">
        <v>1175</v>
      </c>
      <c r="M41" s="177" t="s">
        <v>7484</v>
      </c>
      <c r="N41" s="164" t="str">
        <f ca="1">DATEDIF(C41,'Outgoing 2023'!$L$2,"Y")&amp;" tahun, "&amp;DATEDIF(C41,'Outgoing 2023'!$L$2,"YM")&amp;" bulan, "&amp;DATEDIF(C41,'Outgoing 2023'!$L$2,"MD")&amp;" hari"</f>
        <v>1 tahun, 5 bulan, 21 hari</v>
      </c>
      <c r="O41" s="165">
        <f t="shared" ca="1" si="1"/>
        <v>537</v>
      </c>
      <c r="P41" s="174"/>
      <c r="Q41" s="174"/>
      <c r="S41" s="247" t="str">
        <v>Polis Asuransi</v>
      </c>
      <c r="T41" s="247">
        <f t="shared" si="2"/>
        <v>2</v>
      </c>
    </row>
    <row r="42" spans="1:20" ht="40.799999999999997" x14ac:dyDescent="0.7">
      <c r="A42" s="153">
        <v>41</v>
      </c>
      <c r="B42" s="167" t="s">
        <v>8331</v>
      </c>
      <c r="C42" s="168">
        <v>45681</v>
      </c>
      <c r="D42" s="169" t="s">
        <v>39</v>
      </c>
      <c r="E42" s="170" t="s">
        <v>8332</v>
      </c>
      <c r="F42" s="171"/>
      <c r="G42" s="172" t="s">
        <v>5508</v>
      </c>
      <c r="H42" s="172" t="s">
        <v>5990</v>
      </c>
      <c r="I42" s="173" t="s">
        <v>3201</v>
      </c>
      <c r="J42" s="174"/>
      <c r="K42" s="175" t="s">
        <v>1308</v>
      </c>
      <c r="L42" s="176" t="s">
        <v>1070</v>
      </c>
      <c r="M42" s="176" t="s">
        <v>7957</v>
      </c>
      <c r="N42" s="164" t="str">
        <f ca="1">DATEDIF(C42,'Outgoing 2023'!$L$2,"Y")&amp;" tahun, "&amp;DATEDIF(C42,'Outgoing 2023'!$L$2,"YM")&amp;" bulan, "&amp;DATEDIF(C42,'Outgoing 2023'!$L$2,"MD")&amp;" hari"</f>
        <v>1 tahun, 5 bulan, 21 hari</v>
      </c>
      <c r="O42" s="165">
        <f t="shared" ca="1" si="1"/>
        <v>537</v>
      </c>
      <c r="P42" s="174"/>
      <c r="Q42" s="174"/>
      <c r="S42" s="247" t="str">
        <v>Perawatan</v>
      </c>
      <c r="T42" s="247">
        <f t="shared" si="2"/>
        <v>15</v>
      </c>
    </row>
    <row r="43" spans="1:20" ht="40.799999999999997" x14ac:dyDescent="0.7">
      <c r="A43" s="166">
        <v>42</v>
      </c>
      <c r="B43" s="167" t="s">
        <v>8333</v>
      </c>
      <c r="C43" s="168">
        <v>45681</v>
      </c>
      <c r="D43" s="169" t="s">
        <v>39</v>
      </c>
      <c r="E43" s="170" t="s">
        <v>8334</v>
      </c>
      <c r="F43" s="171"/>
      <c r="G43" s="172" t="s">
        <v>5508</v>
      </c>
      <c r="H43" s="172" t="s">
        <v>5990</v>
      </c>
      <c r="I43" s="173" t="s">
        <v>3201</v>
      </c>
      <c r="J43" s="174"/>
      <c r="K43" s="175" t="s">
        <v>1305</v>
      </c>
      <c r="L43" s="176" t="s">
        <v>1070</v>
      </c>
      <c r="M43" s="176" t="s">
        <v>7957</v>
      </c>
      <c r="N43" s="164" t="str">
        <f ca="1">DATEDIF(C43,'Outgoing 2023'!$L$2,"Y")&amp;" tahun, "&amp;DATEDIF(C43,'Outgoing 2023'!$L$2,"YM")&amp;" bulan, "&amp;DATEDIF(C43,'Outgoing 2023'!$L$2,"MD")&amp;" hari"</f>
        <v>1 tahun, 5 bulan, 21 hari</v>
      </c>
      <c r="O43" s="165">
        <f t="shared" ca="1" si="1"/>
        <v>537</v>
      </c>
      <c r="P43" s="174"/>
      <c r="Q43" s="174"/>
      <c r="S43" s="247" t="str">
        <v>Proposal Modifikasi</v>
      </c>
      <c r="T43" s="247">
        <f t="shared" si="2"/>
        <v>2</v>
      </c>
    </row>
    <row r="44" spans="1:20" ht="20.399999999999999" x14ac:dyDescent="0.7">
      <c r="A44" s="153">
        <v>43</v>
      </c>
      <c r="B44" s="167" t="s">
        <v>8335</v>
      </c>
      <c r="C44" s="168">
        <v>45681</v>
      </c>
      <c r="D44" s="169" t="s">
        <v>39</v>
      </c>
      <c r="E44" s="170" t="s">
        <v>8336</v>
      </c>
      <c r="F44" s="171"/>
      <c r="G44" s="172" t="s">
        <v>5985</v>
      </c>
      <c r="H44" s="172" t="s">
        <v>5985</v>
      </c>
      <c r="I44" s="172" t="s">
        <v>1072</v>
      </c>
      <c r="J44" s="174"/>
      <c r="K44" s="172" t="s">
        <v>1308</v>
      </c>
      <c r="L44" s="177" t="s">
        <v>1072</v>
      </c>
      <c r="M44" s="177" t="s">
        <v>8735</v>
      </c>
      <c r="N44" s="164" t="str">
        <f ca="1">DATEDIF(C44,'Outgoing 2023'!$L$2,"Y")&amp;" tahun, "&amp;DATEDIF(C44,'Outgoing 2023'!$L$2,"YM")&amp;" bulan, "&amp;DATEDIF(C44,'Outgoing 2023'!$L$2,"MD")&amp;" hari"</f>
        <v>1 tahun, 5 bulan, 21 hari</v>
      </c>
      <c r="O44" s="165">
        <f t="shared" ca="1" si="1"/>
        <v>537</v>
      </c>
      <c r="P44" s="174"/>
      <c r="Q44" s="174"/>
      <c r="S44" s="247" t="str">
        <v>Sosialisasi</v>
      </c>
      <c r="T44" s="247">
        <f t="shared" si="2"/>
        <v>15</v>
      </c>
    </row>
    <row r="45" spans="1:20" ht="40.799999999999997" x14ac:dyDescent="0.7">
      <c r="A45" s="166">
        <v>44</v>
      </c>
      <c r="B45" s="167" t="s">
        <v>8337</v>
      </c>
      <c r="C45" s="168">
        <v>45681</v>
      </c>
      <c r="D45" s="169" t="s">
        <v>39</v>
      </c>
      <c r="E45" s="170" t="s">
        <v>8338</v>
      </c>
      <c r="F45" s="171"/>
      <c r="G45" s="172" t="s">
        <v>1079</v>
      </c>
      <c r="H45" s="172" t="s">
        <v>7715</v>
      </c>
      <c r="I45" s="173" t="s">
        <v>5701</v>
      </c>
      <c r="J45" s="174"/>
      <c r="K45" s="172" t="s">
        <v>1305</v>
      </c>
      <c r="L45" s="177" t="s">
        <v>1079</v>
      </c>
      <c r="M45" s="177" t="s">
        <v>5499</v>
      </c>
      <c r="N45" s="164" t="str">
        <f ca="1">DATEDIF(C45,'Outgoing 2023'!$L$2,"Y")&amp;" tahun, "&amp;DATEDIF(C45,'Outgoing 2023'!$L$2,"YM")&amp;" bulan, "&amp;DATEDIF(C45,'Outgoing 2023'!$L$2,"MD")&amp;" hari"</f>
        <v>1 tahun, 5 bulan, 21 hari</v>
      </c>
      <c r="O45" s="165">
        <f t="shared" ca="1" si="1"/>
        <v>537</v>
      </c>
      <c r="P45" s="174"/>
      <c r="Q45" s="174"/>
      <c r="S45" s="247" t="str">
        <v>Proposal Substitusi</v>
      </c>
      <c r="T45" s="247">
        <f t="shared" si="2"/>
        <v>1</v>
      </c>
    </row>
    <row r="46" spans="1:20" ht="61.2" x14ac:dyDescent="0.7">
      <c r="A46" s="153">
        <v>45</v>
      </c>
      <c r="B46" s="167" t="s">
        <v>8339</v>
      </c>
      <c r="C46" s="168">
        <v>45684</v>
      </c>
      <c r="D46" s="169" t="s">
        <v>39</v>
      </c>
      <c r="E46" s="170" t="s">
        <v>8340</v>
      </c>
      <c r="F46" s="171"/>
      <c r="G46" s="172" t="s">
        <v>5508</v>
      </c>
      <c r="H46" s="172" t="s">
        <v>5990</v>
      </c>
      <c r="I46" s="173" t="s">
        <v>5845</v>
      </c>
      <c r="J46" s="174"/>
      <c r="K46" s="172" t="s">
        <v>1308</v>
      </c>
      <c r="L46" s="177" t="s">
        <v>1070</v>
      </c>
      <c r="M46" s="177" t="s">
        <v>5481</v>
      </c>
      <c r="N46" s="164" t="str">
        <f ca="1">DATEDIF(C46,'Outgoing 2023'!$L$2,"Y")&amp;" tahun, "&amp;DATEDIF(C46,'Outgoing 2023'!$L$2,"YM")&amp;" bulan, "&amp;DATEDIF(C46,'Outgoing 2023'!$L$2,"MD")&amp;" hari"</f>
        <v>1 tahun, 5 bulan, 18 hari</v>
      </c>
      <c r="O46" s="165">
        <f t="shared" ca="1" si="1"/>
        <v>534</v>
      </c>
      <c r="P46" s="174"/>
      <c r="Q46" s="174"/>
      <c r="S46" s="247" t="str">
        <v>COE</v>
      </c>
      <c r="T46" s="247">
        <f t="shared" si="2"/>
        <v>8</v>
      </c>
    </row>
    <row r="47" spans="1:20" ht="40.799999999999997" x14ac:dyDescent="0.7">
      <c r="A47" s="166">
        <v>46</v>
      </c>
      <c r="B47" s="167" t="s">
        <v>8341</v>
      </c>
      <c r="C47" s="168">
        <v>45684</v>
      </c>
      <c r="D47" s="169" t="s">
        <v>39</v>
      </c>
      <c r="E47" s="170" t="s">
        <v>8342</v>
      </c>
      <c r="F47" s="171"/>
      <c r="G47" s="172" t="s">
        <v>5508</v>
      </c>
      <c r="H47" s="172" t="s">
        <v>3189</v>
      </c>
      <c r="I47" s="173" t="s">
        <v>5939</v>
      </c>
      <c r="J47" s="174"/>
      <c r="K47" s="172" t="s">
        <v>1308</v>
      </c>
      <c r="L47" s="177" t="s">
        <v>1070</v>
      </c>
      <c r="M47" s="176" t="s">
        <v>5604</v>
      </c>
      <c r="N47" s="164" t="str">
        <f ca="1">DATEDIF(C47,'Outgoing 2023'!$L$2,"Y")&amp;" tahun, "&amp;DATEDIF(C47,'Outgoing 2023'!$L$2,"YM")&amp;" bulan, "&amp;DATEDIF(C47,'Outgoing 2023'!$L$2,"MD")&amp;" hari"</f>
        <v>1 tahun, 5 bulan, 18 hari</v>
      </c>
      <c r="O47" s="165">
        <f t="shared" ca="1" si="1"/>
        <v>534</v>
      </c>
      <c r="P47" s="174"/>
      <c r="Q47" s="174"/>
      <c r="S47" s="247" t="str">
        <v>Modifikasi</v>
      </c>
      <c r="T47" s="247">
        <f t="shared" si="2"/>
        <v>2</v>
      </c>
    </row>
    <row r="48" spans="1:20" ht="61.2" x14ac:dyDescent="0.7">
      <c r="A48" s="153">
        <v>47</v>
      </c>
      <c r="B48" s="167" t="s">
        <v>8343</v>
      </c>
      <c r="C48" s="168">
        <v>45686</v>
      </c>
      <c r="D48" s="169" t="s">
        <v>39</v>
      </c>
      <c r="E48" s="170" t="s">
        <v>8344</v>
      </c>
      <c r="F48" s="171"/>
      <c r="G48" s="172" t="s">
        <v>5508</v>
      </c>
      <c r="H48" s="172" t="s">
        <v>5990</v>
      </c>
      <c r="I48" s="173" t="s">
        <v>5845</v>
      </c>
      <c r="J48" s="174"/>
      <c r="K48" s="172" t="s">
        <v>1308</v>
      </c>
      <c r="L48" s="177" t="s">
        <v>1070</v>
      </c>
      <c r="M48" s="177" t="s">
        <v>5481</v>
      </c>
      <c r="N48" s="164" t="str">
        <f ca="1">DATEDIF(C48,'Outgoing 2023'!$L$2,"Y")&amp;" tahun, "&amp;DATEDIF(C48,'Outgoing 2023'!$L$2,"YM")&amp;" bulan, "&amp;DATEDIF(C48,'Outgoing 2023'!$L$2,"MD")&amp;" hari"</f>
        <v>1 tahun, 5 bulan, 16 hari</v>
      </c>
      <c r="O48" s="165">
        <f t="shared" ca="1" si="1"/>
        <v>532</v>
      </c>
      <c r="P48" s="174"/>
      <c r="Q48" s="174"/>
      <c r="S48" s="247" t="str">
        <v>Investasi Cyclical</v>
      </c>
      <c r="T48" s="247">
        <f t="shared" si="2"/>
        <v>1</v>
      </c>
    </row>
    <row r="49" spans="1:20" ht="40.799999999999997" x14ac:dyDescent="0.7">
      <c r="A49" s="166">
        <v>48</v>
      </c>
      <c r="B49" s="167" t="s">
        <v>8345</v>
      </c>
      <c r="C49" s="168">
        <v>45687</v>
      </c>
      <c r="D49" s="169" t="s">
        <v>8346</v>
      </c>
      <c r="E49" s="170" t="s">
        <v>8347</v>
      </c>
      <c r="F49" s="171"/>
      <c r="G49" s="172" t="s">
        <v>5985</v>
      </c>
      <c r="H49" s="172" t="s">
        <v>5985</v>
      </c>
      <c r="I49" s="173" t="s">
        <v>1219</v>
      </c>
      <c r="J49" s="174"/>
      <c r="K49" s="172" t="s">
        <v>1308</v>
      </c>
      <c r="L49" s="177" t="s">
        <v>1219</v>
      </c>
      <c r="M49" s="177" t="s">
        <v>8824</v>
      </c>
      <c r="N49" s="164" t="str">
        <f ca="1">DATEDIF(C49,'Outgoing 2023'!$L$2,"Y")&amp;" tahun, "&amp;DATEDIF(C49,'Outgoing 2023'!$L$2,"YM")&amp;" bulan, "&amp;DATEDIF(C49,'Outgoing 2023'!$L$2,"MD")&amp;" hari"</f>
        <v>1 tahun, 5 bulan, 15 hari</v>
      </c>
      <c r="O49" s="165">
        <f t="shared" ca="1" si="1"/>
        <v>531</v>
      </c>
      <c r="P49" s="174"/>
      <c r="Q49" s="174"/>
      <c r="S49" s="247" t="str">
        <v>Survey Pelanggan</v>
      </c>
      <c r="T49" s="247">
        <f t="shared" si="2"/>
        <v>3</v>
      </c>
    </row>
    <row r="50" spans="1:20" ht="40.799999999999997" x14ac:dyDescent="0.7">
      <c r="A50" s="153">
        <v>49</v>
      </c>
      <c r="B50" s="167" t="s">
        <v>8348</v>
      </c>
      <c r="C50" s="168">
        <v>45687</v>
      </c>
      <c r="D50" s="169" t="s">
        <v>39</v>
      </c>
      <c r="E50" s="170" t="s">
        <v>8349</v>
      </c>
      <c r="F50" s="171"/>
      <c r="G50" s="172" t="s">
        <v>5508</v>
      </c>
      <c r="H50" s="172" t="s">
        <v>5508</v>
      </c>
      <c r="I50" s="173" t="s">
        <v>6030</v>
      </c>
      <c r="J50" s="174"/>
      <c r="K50" s="172" t="s">
        <v>1308</v>
      </c>
      <c r="L50" s="177" t="s">
        <v>1070</v>
      </c>
      <c r="M50" s="177" t="s">
        <v>10407</v>
      </c>
      <c r="N50" s="164" t="str">
        <f ca="1">DATEDIF(C50,'Outgoing 2023'!$L$2,"Y")&amp;" tahun, "&amp;DATEDIF(C50,'Outgoing 2023'!$L$2,"YM")&amp;" bulan, "&amp;DATEDIF(C50,'Outgoing 2023'!$L$2,"MD")&amp;" hari"</f>
        <v>1 tahun, 5 bulan, 15 hari</v>
      </c>
      <c r="O50" s="165">
        <f t="shared" ca="1" si="1"/>
        <v>531</v>
      </c>
      <c r="P50" s="174"/>
      <c r="Q50" s="174"/>
      <c r="S50" s="247" t="str">
        <v>BIM</v>
      </c>
      <c r="T50" s="247">
        <f t="shared" si="2"/>
        <v>1</v>
      </c>
    </row>
    <row r="51" spans="1:20" ht="40.799999999999997" x14ac:dyDescent="0.7">
      <c r="A51" s="166">
        <v>50</v>
      </c>
      <c r="B51" s="167" t="s">
        <v>8350</v>
      </c>
      <c r="C51" s="168">
        <v>45687</v>
      </c>
      <c r="D51" s="169" t="s">
        <v>39</v>
      </c>
      <c r="E51" s="170" t="s">
        <v>8351</v>
      </c>
      <c r="F51" s="171"/>
      <c r="G51" s="172" t="s">
        <v>5985</v>
      </c>
      <c r="H51" s="159" t="s">
        <v>5985</v>
      </c>
      <c r="I51" s="173" t="s">
        <v>6953</v>
      </c>
      <c r="J51" s="174"/>
      <c r="K51" s="172" t="s">
        <v>1308</v>
      </c>
      <c r="L51" s="177" t="s">
        <v>1175</v>
      </c>
      <c r="M51" s="177" t="s">
        <v>7484</v>
      </c>
      <c r="N51" s="164" t="str">
        <f ca="1">DATEDIF(C51,'Outgoing 2023'!$L$2,"Y")&amp;" tahun, "&amp;DATEDIF(C51,'Outgoing 2023'!$L$2,"YM")&amp;" bulan, "&amp;DATEDIF(C51,'Outgoing 2023'!$L$2,"MD")&amp;" hari"</f>
        <v>1 tahun, 5 bulan, 15 hari</v>
      </c>
      <c r="O51" s="165">
        <f t="shared" ca="1" si="1"/>
        <v>531</v>
      </c>
      <c r="P51" s="174"/>
      <c r="Q51" s="174"/>
      <c r="S51" s="247" t="str">
        <v>Transfer Knowledge</v>
      </c>
      <c r="T51" s="247">
        <f t="shared" si="2"/>
        <v>2</v>
      </c>
    </row>
    <row r="52" spans="1:20" ht="17.399999999999999" customHeight="1" x14ac:dyDescent="0.7">
      <c r="A52" s="153">
        <v>51</v>
      </c>
      <c r="B52" s="167" t="s">
        <v>8352</v>
      </c>
      <c r="C52" s="168">
        <v>45687</v>
      </c>
      <c r="D52" s="169" t="s">
        <v>39</v>
      </c>
      <c r="E52" s="178" t="s">
        <v>8353</v>
      </c>
      <c r="F52" s="171" t="s">
        <v>8354</v>
      </c>
      <c r="G52" s="172" t="s">
        <v>5508</v>
      </c>
      <c r="H52" s="172" t="s">
        <v>3189</v>
      </c>
      <c r="I52" s="173" t="s">
        <v>5939</v>
      </c>
      <c r="J52" s="174"/>
      <c r="K52" s="172" t="s">
        <v>1308</v>
      </c>
      <c r="L52" s="177" t="s">
        <v>1070</v>
      </c>
      <c r="M52" s="176" t="s">
        <v>5604</v>
      </c>
      <c r="N52" s="164" t="str">
        <f ca="1">DATEDIF(C52,'Outgoing 2023'!$L$2,"Y")&amp;" tahun, "&amp;DATEDIF(C52,'Outgoing 2023'!$L$2,"YM")&amp;" bulan, "&amp;DATEDIF(C52,'Outgoing 2023'!$L$2,"MD")&amp;" hari"</f>
        <v>1 tahun, 5 bulan, 15 hari</v>
      </c>
      <c r="O52" s="165">
        <f t="shared" ca="1" si="1"/>
        <v>531</v>
      </c>
      <c r="P52" s="174"/>
      <c r="Q52" s="174"/>
      <c r="S52" s="247" t="str">
        <v>Ekuitas</v>
      </c>
      <c r="T52" s="247">
        <f t="shared" si="2"/>
        <v>1</v>
      </c>
    </row>
    <row r="53" spans="1:20" ht="40.799999999999997" x14ac:dyDescent="0.7">
      <c r="A53" s="166">
        <v>52</v>
      </c>
      <c r="B53" s="167" t="s">
        <v>8416</v>
      </c>
      <c r="C53" s="168">
        <v>45688</v>
      </c>
      <c r="D53" s="169" t="s">
        <v>39</v>
      </c>
      <c r="E53" s="170" t="s">
        <v>8465</v>
      </c>
      <c r="F53" s="171"/>
      <c r="G53" s="172" t="s">
        <v>5508</v>
      </c>
      <c r="H53" s="172" t="s">
        <v>8242</v>
      </c>
      <c r="I53" s="173" t="s">
        <v>6030</v>
      </c>
      <c r="J53" s="174"/>
      <c r="K53" s="172" t="s">
        <v>1305</v>
      </c>
      <c r="L53" s="177" t="s">
        <v>1175</v>
      </c>
      <c r="M53" s="177" t="s">
        <v>7484</v>
      </c>
      <c r="N53" s="164" t="str">
        <f ca="1">DATEDIF(C53,'Outgoing 2023'!$L$2,"Y")&amp;" tahun, "&amp;DATEDIF(C53,'Outgoing 2023'!$L$2,"YM")&amp;" bulan, "&amp;DATEDIF(C53,'Outgoing 2023'!$L$2,"MD")&amp;" hari"</f>
        <v>1 tahun, 5 bulan, 14 hari</v>
      </c>
      <c r="O53" s="165">
        <f t="shared" ca="1" si="1"/>
        <v>530</v>
      </c>
      <c r="P53" s="174"/>
      <c r="Q53" s="174"/>
      <c r="S53" s="247" t="str">
        <v>KBA</v>
      </c>
      <c r="T53" s="247">
        <f t="shared" si="2"/>
        <v>2</v>
      </c>
    </row>
    <row r="54" spans="1:20" ht="40.799999999999997" x14ac:dyDescent="0.7">
      <c r="A54" s="153">
        <v>53</v>
      </c>
      <c r="B54" s="167" t="s">
        <v>8417</v>
      </c>
      <c r="C54" s="168">
        <v>45688</v>
      </c>
      <c r="D54" s="169" t="s">
        <v>39</v>
      </c>
      <c r="E54" s="170" t="s">
        <v>8466</v>
      </c>
      <c r="F54" s="171"/>
      <c r="G54" s="172" t="s">
        <v>1079</v>
      </c>
      <c r="H54" s="172" t="s">
        <v>1079</v>
      </c>
      <c r="I54" s="173" t="s">
        <v>6531</v>
      </c>
      <c r="J54" s="174"/>
      <c r="K54" s="172" t="s">
        <v>1308</v>
      </c>
      <c r="L54" s="177" t="s">
        <v>1079</v>
      </c>
      <c r="M54" s="177" t="s">
        <v>7444</v>
      </c>
      <c r="N54" s="164" t="str">
        <f ca="1">DATEDIF(C54,'Outgoing 2023'!$L$2,"Y")&amp;" tahun, "&amp;DATEDIF(C54,'Outgoing 2023'!$L$2,"YM")&amp;" bulan, "&amp;DATEDIF(C54,'Outgoing 2023'!$L$2,"MD")&amp;" hari"</f>
        <v>1 tahun, 5 bulan, 14 hari</v>
      </c>
      <c r="O54" s="165">
        <f t="shared" ca="1" si="1"/>
        <v>530</v>
      </c>
      <c r="P54" s="174"/>
      <c r="Q54" s="174"/>
      <c r="T54" s="247">
        <f t="shared" si="2"/>
        <v>0</v>
      </c>
    </row>
    <row r="55" spans="1:20" ht="40.799999999999997" x14ac:dyDescent="0.7">
      <c r="A55" s="166">
        <v>54</v>
      </c>
      <c r="B55" s="167" t="s">
        <v>8418</v>
      </c>
      <c r="C55" s="168">
        <v>45688</v>
      </c>
      <c r="D55" s="169" t="s">
        <v>39</v>
      </c>
      <c r="E55" s="170" t="s">
        <v>8467</v>
      </c>
      <c r="F55" s="171"/>
      <c r="G55" s="172" t="s">
        <v>5508</v>
      </c>
      <c r="H55" s="172" t="s">
        <v>5989</v>
      </c>
      <c r="I55" s="173" t="s">
        <v>6030</v>
      </c>
      <c r="J55" s="174"/>
      <c r="K55" s="172" t="s">
        <v>1308</v>
      </c>
      <c r="L55" s="177" t="s">
        <v>1175</v>
      </c>
      <c r="M55" s="177" t="s">
        <v>7484</v>
      </c>
      <c r="N55" s="164" t="str">
        <f ca="1">DATEDIF(C55,'Outgoing 2023'!$L$2,"Y")&amp;" tahun, "&amp;DATEDIF(C55,'Outgoing 2023'!$L$2,"YM")&amp;" bulan, "&amp;DATEDIF(C55,'Outgoing 2023'!$L$2,"MD")&amp;" hari"</f>
        <v>1 tahun, 5 bulan, 14 hari</v>
      </c>
      <c r="O55" s="165">
        <f t="shared" ca="1" si="1"/>
        <v>530</v>
      </c>
      <c r="P55" s="174"/>
      <c r="Q55" s="174"/>
    </row>
    <row r="56" spans="1:20" ht="40.799999999999997" x14ac:dyDescent="0.7">
      <c r="A56" s="153">
        <v>55</v>
      </c>
      <c r="B56" s="167" t="s">
        <v>8419</v>
      </c>
      <c r="C56" s="168">
        <v>45688</v>
      </c>
      <c r="D56" s="169" t="s">
        <v>39</v>
      </c>
      <c r="E56" s="170" t="s">
        <v>8468</v>
      </c>
      <c r="F56" s="171"/>
      <c r="G56" s="172" t="s">
        <v>5508</v>
      </c>
      <c r="H56" s="172" t="s">
        <v>5990</v>
      </c>
      <c r="I56" s="173" t="s">
        <v>7656</v>
      </c>
      <c r="J56" s="174"/>
      <c r="K56" s="172" t="s">
        <v>1305</v>
      </c>
      <c r="L56" s="177" t="s">
        <v>1070</v>
      </c>
      <c r="M56" s="177" t="s">
        <v>5481</v>
      </c>
      <c r="N56" s="164" t="str">
        <f ca="1">DATEDIF(C56,'Outgoing 2023'!$L$2,"Y")&amp;" tahun, "&amp;DATEDIF(C56,'Outgoing 2023'!$L$2,"YM")&amp;" bulan, "&amp;DATEDIF(C56,'Outgoing 2023'!$L$2,"MD")&amp;" hari"</f>
        <v>1 tahun, 5 bulan, 14 hari</v>
      </c>
      <c r="O56" s="165">
        <f t="shared" ca="1" si="1"/>
        <v>530</v>
      </c>
      <c r="P56" s="174"/>
      <c r="Q56" s="174"/>
    </row>
    <row r="57" spans="1:20" ht="61.2" x14ac:dyDescent="0.7">
      <c r="A57" s="166">
        <v>56</v>
      </c>
      <c r="B57" s="167" t="s">
        <v>8420</v>
      </c>
      <c r="C57" s="168">
        <v>45688</v>
      </c>
      <c r="D57" s="169" t="s">
        <v>39</v>
      </c>
      <c r="E57" s="170" t="s">
        <v>8469</v>
      </c>
      <c r="F57" s="171"/>
      <c r="G57" s="172" t="s">
        <v>5508</v>
      </c>
      <c r="H57" s="172" t="s">
        <v>3200</v>
      </c>
      <c r="I57" s="173" t="s">
        <v>6030</v>
      </c>
      <c r="J57" s="174"/>
      <c r="K57" s="172" t="s">
        <v>1308</v>
      </c>
      <c r="L57" s="177" t="s">
        <v>1070</v>
      </c>
      <c r="M57" s="177" t="s">
        <v>10407</v>
      </c>
      <c r="N57" s="164" t="str">
        <f ca="1">DATEDIF(C57,'Outgoing 2023'!$L$2,"Y")&amp;" tahun, "&amp;DATEDIF(C57,'Outgoing 2023'!$L$2,"YM")&amp;" bulan, "&amp;DATEDIF(C57,'Outgoing 2023'!$L$2,"MD")&amp;" hari"</f>
        <v>1 tahun, 5 bulan, 14 hari</v>
      </c>
      <c r="O57" s="165">
        <f t="shared" ca="1" si="1"/>
        <v>530</v>
      </c>
      <c r="P57" s="174"/>
      <c r="Q57" s="174"/>
    </row>
    <row r="58" spans="1:20" ht="40.799999999999997" x14ac:dyDescent="0.7">
      <c r="A58" s="153">
        <v>57</v>
      </c>
      <c r="B58" s="167" t="s">
        <v>8421</v>
      </c>
      <c r="C58" s="168">
        <v>45688</v>
      </c>
      <c r="D58" s="169" t="s">
        <v>8470</v>
      </c>
      <c r="E58" s="170" t="s">
        <v>8471</v>
      </c>
      <c r="F58" s="171"/>
      <c r="G58" s="172" t="s">
        <v>5985</v>
      </c>
      <c r="H58" s="159" t="s">
        <v>5985</v>
      </c>
      <c r="I58" s="173" t="s">
        <v>7656</v>
      </c>
      <c r="J58" s="174"/>
      <c r="K58" s="172" t="s">
        <v>1308</v>
      </c>
      <c r="L58" s="177" t="s">
        <v>1197</v>
      </c>
      <c r="M58" s="177" t="s">
        <v>1198</v>
      </c>
      <c r="N58" s="164" t="str">
        <f ca="1">DATEDIF(C58,'Outgoing 2023'!$L$2,"Y")&amp;" tahun, "&amp;DATEDIF(C58,'Outgoing 2023'!$L$2,"YM")&amp;" bulan, "&amp;DATEDIF(C58,'Outgoing 2023'!$L$2,"MD")&amp;" hari"</f>
        <v>1 tahun, 5 bulan, 14 hari</v>
      </c>
      <c r="O58" s="165">
        <f t="shared" ca="1" si="1"/>
        <v>530</v>
      </c>
      <c r="P58" s="174"/>
      <c r="Q58" s="174"/>
    </row>
    <row r="59" spans="1:20" ht="40.799999999999997" x14ac:dyDescent="0.7">
      <c r="A59" s="166">
        <v>58</v>
      </c>
      <c r="B59" s="167" t="s">
        <v>8422</v>
      </c>
      <c r="C59" s="168">
        <v>45688</v>
      </c>
      <c r="D59" s="169" t="s">
        <v>39</v>
      </c>
      <c r="E59" s="170" t="s">
        <v>8472</v>
      </c>
      <c r="F59" s="171"/>
      <c r="G59" s="172" t="s">
        <v>5508</v>
      </c>
      <c r="H59" s="172" t="s">
        <v>3189</v>
      </c>
      <c r="I59" s="173" t="s">
        <v>5873</v>
      </c>
      <c r="J59" s="174"/>
      <c r="K59" s="172" t="s">
        <v>1308</v>
      </c>
      <c r="L59" s="177" t="s">
        <v>1070</v>
      </c>
      <c r="M59" s="176" t="s">
        <v>5604</v>
      </c>
      <c r="N59" s="164" t="str">
        <f ca="1">DATEDIF(C59,'Outgoing 2023'!$L$2,"Y")&amp;" tahun, "&amp;DATEDIF(C59,'Outgoing 2023'!$L$2,"YM")&amp;" bulan, "&amp;DATEDIF(C59,'Outgoing 2023'!$L$2,"MD")&amp;" hari"</f>
        <v>1 tahun, 5 bulan, 14 hari</v>
      </c>
      <c r="O59" s="165">
        <f t="shared" ca="1" si="1"/>
        <v>530</v>
      </c>
      <c r="P59" s="174"/>
      <c r="Q59" s="174"/>
    </row>
    <row r="60" spans="1:20" ht="20.399999999999999" x14ac:dyDescent="0.7">
      <c r="A60" s="153">
        <v>59</v>
      </c>
      <c r="B60" s="167" t="s">
        <v>8423</v>
      </c>
      <c r="C60" s="168">
        <v>45688</v>
      </c>
      <c r="D60" s="169" t="s">
        <v>8473</v>
      </c>
      <c r="E60" s="170" t="s">
        <v>8474</v>
      </c>
      <c r="F60" s="171"/>
      <c r="G60" s="172" t="s">
        <v>5508</v>
      </c>
      <c r="H60" s="172" t="s">
        <v>5508</v>
      </c>
      <c r="I60" s="173" t="s">
        <v>7423</v>
      </c>
      <c r="J60" s="174"/>
      <c r="K60" s="172" t="s">
        <v>1308</v>
      </c>
      <c r="L60" s="177" t="s">
        <v>1070</v>
      </c>
      <c r="M60" s="177" t="s">
        <v>3085</v>
      </c>
      <c r="N60" s="164" t="str">
        <f ca="1">DATEDIF(C60,'Outgoing 2023'!$L$2,"Y")&amp;" tahun, "&amp;DATEDIF(C60,'Outgoing 2023'!$L$2,"YM")&amp;" bulan, "&amp;DATEDIF(C60,'Outgoing 2023'!$L$2,"MD")&amp;" hari"</f>
        <v>1 tahun, 5 bulan, 14 hari</v>
      </c>
      <c r="O60" s="165">
        <f t="shared" ca="1" si="1"/>
        <v>530</v>
      </c>
      <c r="P60" s="174"/>
      <c r="Q60" s="174"/>
    </row>
    <row r="61" spans="1:20" ht="20.399999999999999" x14ac:dyDescent="0.7">
      <c r="A61" s="166">
        <v>60</v>
      </c>
      <c r="B61" s="167" t="s">
        <v>8424</v>
      </c>
      <c r="C61" s="168">
        <v>45688</v>
      </c>
      <c r="D61" s="169" t="s">
        <v>8473</v>
      </c>
      <c r="E61" s="170" t="s">
        <v>8475</v>
      </c>
      <c r="F61" s="171"/>
      <c r="G61" s="172" t="s">
        <v>5508</v>
      </c>
      <c r="H61" s="172" t="s">
        <v>5508</v>
      </c>
      <c r="I61" s="173" t="s">
        <v>7423</v>
      </c>
      <c r="J61" s="174"/>
      <c r="K61" s="172" t="s">
        <v>1308</v>
      </c>
      <c r="L61" s="177" t="s">
        <v>1070</v>
      </c>
      <c r="M61" s="177" t="s">
        <v>3085</v>
      </c>
      <c r="N61" s="164" t="str">
        <f ca="1">DATEDIF(C61,'Outgoing 2023'!$L$2,"Y")&amp;" tahun, "&amp;DATEDIF(C61,'Outgoing 2023'!$L$2,"YM")&amp;" bulan, "&amp;DATEDIF(C61,'Outgoing 2023'!$L$2,"MD")&amp;" hari"</f>
        <v>1 tahun, 5 bulan, 14 hari</v>
      </c>
      <c r="O61" s="165">
        <f t="shared" ca="1" si="1"/>
        <v>530</v>
      </c>
      <c r="P61" s="174"/>
      <c r="Q61" s="174"/>
    </row>
    <row r="62" spans="1:20" ht="20.399999999999999" x14ac:dyDescent="0.7">
      <c r="A62" s="153">
        <v>61</v>
      </c>
      <c r="B62" s="167" t="s">
        <v>8442</v>
      </c>
      <c r="C62" s="168">
        <v>45691</v>
      </c>
      <c r="D62" s="169" t="s">
        <v>39</v>
      </c>
      <c r="E62" s="170" t="s">
        <v>8476</v>
      </c>
      <c r="F62" s="171"/>
      <c r="G62" s="172" t="s">
        <v>5985</v>
      </c>
      <c r="H62" s="159" t="s">
        <v>5985</v>
      </c>
      <c r="I62" s="173" t="s">
        <v>7235</v>
      </c>
      <c r="J62" s="174"/>
      <c r="K62" s="172" t="s">
        <v>1308</v>
      </c>
      <c r="L62" s="177" t="s">
        <v>1168</v>
      </c>
      <c r="M62" s="177" t="s">
        <v>4425</v>
      </c>
      <c r="N62" s="164" t="str">
        <f ca="1">DATEDIF(C62,'Outgoing 2023'!$L$2,"Y")&amp;" tahun, "&amp;DATEDIF(C62,'Outgoing 2023'!$L$2,"YM")&amp;" bulan, "&amp;DATEDIF(C62,'Outgoing 2023'!$L$2,"MD")&amp;" hari"</f>
        <v>1 tahun, 5 bulan, 12 hari</v>
      </c>
      <c r="O62" s="165">
        <f t="shared" ca="1" si="1"/>
        <v>527</v>
      </c>
      <c r="P62" s="174"/>
      <c r="Q62" s="174"/>
    </row>
    <row r="63" spans="1:20" ht="40.799999999999997" x14ac:dyDescent="0.7">
      <c r="A63" s="166">
        <v>62</v>
      </c>
      <c r="B63" s="167" t="s">
        <v>8443</v>
      </c>
      <c r="C63" s="168">
        <v>45691</v>
      </c>
      <c r="D63" s="169" t="s">
        <v>39</v>
      </c>
      <c r="E63" s="170" t="s">
        <v>8477</v>
      </c>
      <c r="F63" s="171"/>
      <c r="G63" s="172" t="s">
        <v>5508</v>
      </c>
      <c r="H63" s="172" t="s">
        <v>5989</v>
      </c>
      <c r="I63" s="173" t="s">
        <v>6030</v>
      </c>
      <c r="J63" s="174"/>
      <c r="K63" s="172" t="s">
        <v>1308</v>
      </c>
      <c r="L63" s="177" t="s">
        <v>1175</v>
      </c>
      <c r="M63" s="177" t="s">
        <v>7484</v>
      </c>
      <c r="N63" s="164" t="str">
        <f ca="1">DATEDIF(C63,'Outgoing 2023'!$L$2,"Y")&amp;" tahun, "&amp;DATEDIF(C63,'Outgoing 2023'!$L$2,"YM")&amp;" bulan, "&amp;DATEDIF(C63,'Outgoing 2023'!$L$2,"MD")&amp;" hari"</f>
        <v>1 tahun, 5 bulan, 12 hari</v>
      </c>
      <c r="O63" s="165">
        <f t="shared" ca="1" si="1"/>
        <v>527</v>
      </c>
      <c r="P63" s="174"/>
      <c r="Q63" s="174"/>
    </row>
    <row r="64" spans="1:20" ht="40.799999999999997" x14ac:dyDescent="0.7">
      <c r="A64" s="153">
        <v>63</v>
      </c>
      <c r="B64" s="167" t="s">
        <v>8444</v>
      </c>
      <c r="C64" s="168">
        <v>45692</v>
      </c>
      <c r="D64" s="169" t="s">
        <v>39</v>
      </c>
      <c r="E64" s="170" t="s">
        <v>8478</v>
      </c>
      <c r="F64" s="171"/>
      <c r="G64" s="172" t="s">
        <v>5508</v>
      </c>
      <c r="H64" s="172" t="s">
        <v>5990</v>
      </c>
      <c r="I64" s="173" t="s">
        <v>6030</v>
      </c>
      <c r="J64" s="174"/>
      <c r="K64" s="172" t="s">
        <v>1308</v>
      </c>
      <c r="L64" s="177" t="s">
        <v>1175</v>
      </c>
      <c r="M64" s="177" t="s">
        <v>7484</v>
      </c>
      <c r="N64" s="164" t="str">
        <f ca="1">DATEDIF(C64,'Outgoing 2023'!$L$2,"Y")&amp;" tahun, "&amp;DATEDIF(C64,'Outgoing 2023'!$L$2,"YM")&amp;" bulan, "&amp;DATEDIF(C64,'Outgoing 2023'!$L$2,"MD")&amp;" hari"</f>
        <v>1 tahun, 5 bulan, 11 hari</v>
      </c>
      <c r="O64" s="165">
        <f t="shared" ca="1" si="1"/>
        <v>526</v>
      </c>
      <c r="P64" s="174"/>
      <c r="Q64" s="174"/>
    </row>
    <row r="65" spans="1:20" ht="40.799999999999997" x14ac:dyDescent="0.7">
      <c r="A65" s="166">
        <v>64</v>
      </c>
      <c r="B65" s="167" t="s">
        <v>8445</v>
      </c>
      <c r="C65" s="168">
        <v>45692</v>
      </c>
      <c r="D65" s="169" t="s">
        <v>39</v>
      </c>
      <c r="E65" s="170" t="s">
        <v>8479</v>
      </c>
      <c r="F65" s="171"/>
      <c r="G65" s="172" t="s">
        <v>5508</v>
      </c>
      <c r="H65" s="172" t="s">
        <v>5990</v>
      </c>
      <c r="I65" s="173" t="s">
        <v>6030</v>
      </c>
      <c r="J65" s="174"/>
      <c r="K65" s="172" t="s">
        <v>1308</v>
      </c>
      <c r="L65" s="177" t="s">
        <v>1175</v>
      </c>
      <c r="M65" s="177" t="s">
        <v>7484</v>
      </c>
      <c r="N65" s="164" t="str">
        <f ca="1">DATEDIF(C65,'Outgoing 2023'!$L$2,"Y")&amp;" tahun, "&amp;DATEDIF(C65,'Outgoing 2023'!$L$2,"YM")&amp;" bulan, "&amp;DATEDIF(C65,'Outgoing 2023'!$L$2,"MD")&amp;" hari"</f>
        <v>1 tahun, 5 bulan, 11 hari</v>
      </c>
      <c r="O65" s="165">
        <f t="shared" ca="1" si="1"/>
        <v>526</v>
      </c>
      <c r="P65" s="174"/>
      <c r="Q65" s="174"/>
    </row>
    <row r="66" spans="1:20" ht="20.399999999999999" x14ac:dyDescent="0.7">
      <c r="A66" s="153">
        <v>65</v>
      </c>
      <c r="B66" s="167" t="s">
        <v>8446</v>
      </c>
      <c r="C66" s="168">
        <v>45693</v>
      </c>
      <c r="D66" s="169" t="s">
        <v>39</v>
      </c>
      <c r="E66" s="170" t="s">
        <v>8480</v>
      </c>
      <c r="F66" s="171"/>
      <c r="G66" s="172" t="s">
        <v>5985</v>
      </c>
      <c r="H66" s="159" t="s">
        <v>5985</v>
      </c>
      <c r="I66" s="173" t="s">
        <v>5702</v>
      </c>
      <c r="J66" s="174"/>
      <c r="K66" s="172" t="s">
        <v>1305</v>
      </c>
      <c r="L66" s="177" t="s">
        <v>1080</v>
      </c>
      <c r="M66" s="177" t="s">
        <v>8269</v>
      </c>
      <c r="N66" s="164" t="str">
        <f ca="1">DATEDIF(C66,'Outgoing 2023'!$L$2,"Y")&amp;" tahun, "&amp;DATEDIF(C66,'Outgoing 2023'!$L$2,"YM")&amp;" bulan, "&amp;DATEDIF(C66,'Outgoing 2023'!$L$2,"MD")&amp;" hari"</f>
        <v>1 tahun, 5 bulan, 10 hari</v>
      </c>
      <c r="O66" s="165">
        <f t="shared" ca="1" si="1"/>
        <v>525</v>
      </c>
      <c r="P66" s="174"/>
      <c r="Q66" s="174"/>
    </row>
    <row r="67" spans="1:20" ht="61.2" x14ac:dyDescent="0.7">
      <c r="A67" s="166">
        <v>66</v>
      </c>
      <c r="B67" s="167" t="s">
        <v>8447</v>
      </c>
      <c r="C67" s="168">
        <v>45693</v>
      </c>
      <c r="D67" s="169" t="s">
        <v>39</v>
      </c>
      <c r="E67" s="170" t="s">
        <v>8481</v>
      </c>
      <c r="F67" s="171"/>
      <c r="G67" s="172" t="s">
        <v>5508</v>
      </c>
      <c r="H67" s="172" t="s">
        <v>3200</v>
      </c>
      <c r="I67" s="173" t="s">
        <v>6030</v>
      </c>
      <c r="J67" s="174"/>
      <c r="K67" s="172" t="s">
        <v>1308</v>
      </c>
      <c r="L67" s="177" t="s">
        <v>1070</v>
      </c>
      <c r="M67" s="177" t="s">
        <v>10407</v>
      </c>
      <c r="N67" s="164" t="str">
        <f ca="1">DATEDIF(C67,'Outgoing 2023'!$L$2,"Y")&amp;" tahun, "&amp;DATEDIF(C67,'Outgoing 2023'!$L$2,"YM")&amp;" bulan, "&amp;DATEDIF(C67,'Outgoing 2023'!$L$2,"MD")&amp;" hari"</f>
        <v>1 tahun, 5 bulan, 10 hari</v>
      </c>
      <c r="O67" s="165">
        <f t="shared" ref="O67:O130" ca="1" si="3">TODAY()-C67</f>
        <v>525</v>
      </c>
      <c r="P67" s="174"/>
      <c r="Q67" s="174"/>
    </row>
    <row r="68" spans="1:20" ht="40.799999999999997" x14ac:dyDescent="0.7">
      <c r="A68" s="153">
        <v>67</v>
      </c>
      <c r="B68" s="167" t="s">
        <v>8448</v>
      </c>
      <c r="C68" s="168">
        <v>45693</v>
      </c>
      <c r="D68" s="169" t="s">
        <v>6928</v>
      </c>
      <c r="E68" s="170" t="s">
        <v>8482</v>
      </c>
      <c r="F68" s="171"/>
      <c r="G68" s="172" t="s">
        <v>5508</v>
      </c>
      <c r="H68" s="172" t="s">
        <v>5508</v>
      </c>
      <c r="I68" s="173" t="s">
        <v>2883</v>
      </c>
      <c r="J68" s="174"/>
      <c r="K68" s="172" t="s">
        <v>1308</v>
      </c>
      <c r="L68" s="177" t="s">
        <v>5508</v>
      </c>
      <c r="M68" s="176" t="s">
        <v>6866</v>
      </c>
      <c r="N68" s="164" t="str">
        <f ca="1">DATEDIF(C68,'Outgoing 2023'!$L$2,"Y")&amp;" tahun, "&amp;DATEDIF(C68,'Outgoing 2023'!$L$2,"YM")&amp;" bulan, "&amp;DATEDIF(C68,'Outgoing 2023'!$L$2,"MD")&amp;" hari"</f>
        <v>1 tahun, 5 bulan, 10 hari</v>
      </c>
      <c r="O68" s="165">
        <f t="shared" ca="1" si="3"/>
        <v>525</v>
      </c>
      <c r="P68" s="174"/>
      <c r="Q68" s="174"/>
    </row>
    <row r="69" spans="1:20" ht="40.799999999999997" x14ac:dyDescent="0.7">
      <c r="A69" s="166">
        <v>68</v>
      </c>
      <c r="B69" s="167" t="s">
        <v>8449</v>
      </c>
      <c r="C69" s="168">
        <v>45693</v>
      </c>
      <c r="D69" s="169" t="s">
        <v>6928</v>
      </c>
      <c r="E69" s="170" t="s">
        <v>8483</v>
      </c>
      <c r="F69" s="171"/>
      <c r="G69" s="172" t="s">
        <v>5508</v>
      </c>
      <c r="H69" s="172" t="s">
        <v>3189</v>
      </c>
      <c r="I69" s="173" t="s">
        <v>6953</v>
      </c>
      <c r="J69" s="174"/>
      <c r="K69" s="172" t="s">
        <v>1308</v>
      </c>
      <c r="L69" s="177" t="s">
        <v>1070</v>
      </c>
      <c r="M69" s="176" t="s">
        <v>5604</v>
      </c>
      <c r="N69" s="164" t="str">
        <f ca="1">DATEDIF(C69,'Outgoing 2023'!$L$2,"Y")&amp;" tahun, "&amp;DATEDIF(C69,'Outgoing 2023'!$L$2,"YM")&amp;" bulan, "&amp;DATEDIF(C69,'Outgoing 2023'!$L$2,"MD")&amp;" hari"</f>
        <v>1 tahun, 5 bulan, 10 hari</v>
      </c>
      <c r="O69" s="165">
        <f t="shared" ca="1" si="3"/>
        <v>525</v>
      </c>
      <c r="P69" s="174"/>
      <c r="Q69" s="174"/>
    </row>
    <row r="70" spans="1:20" ht="20.399999999999999" x14ac:dyDescent="0.7">
      <c r="A70" s="153">
        <v>69</v>
      </c>
      <c r="B70" s="167" t="s">
        <v>8450</v>
      </c>
      <c r="C70" s="168">
        <v>45693</v>
      </c>
      <c r="D70" s="169" t="s">
        <v>8484</v>
      </c>
      <c r="E70" s="170" t="s">
        <v>8485</v>
      </c>
      <c r="F70" s="171"/>
      <c r="G70" s="172" t="s">
        <v>1079</v>
      </c>
      <c r="H70" s="172" t="s">
        <v>7756</v>
      </c>
      <c r="I70" s="173" t="s">
        <v>7235</v>
      </c>
      <c r="J70" s="174"/>
      <c r="K70" s="172" t="s">
        <v>1308</v>
      </c>
      <c r="L70" s="177" t="s">
        <v>1079</v>
      </c>
      <c r="M70" s="177" t="s">
        <v>7444</v>
      </c>
      <c r="N70" s="164" t="str">
        <f ca="1">DATEDIF(C70,'Outgoing 2023'!$L$2,"Y")&amp;" tahun, "&amp;DATEDIF(C70,'Outgoing 2023'!$L$2,"YM")&amp;" bulan, "&amp;DATEDIF(C70,'Outgoing 2023'!$L$2,"MD")&amp;" hari"</f>
        <v>1 tahun, 5 bulan, 10 hari</v>
      </c>
      <c r="O70" s="165">
        <f t="shared" ca="1" si="3"/>
        <v>525</v>
      </c>
      <c r="P70" s="174"/>
      <c r="Q70" s="174"/>
    </row>
    <row r="71" spans="1:20" s="195" customFormat="1" ht="102" x14ac:dyDescent="0.7">
      <c r="A71" s="166">
        <v>70</v>
      </c>
      <c r="B71" s="167" t="s">
        <v>8451</v>
      </c>
      <c r="C71" s="168">
        <v>45693</v>
      </c>
      <c r="D71" s="169" t="s">
        <v>8486</v>
      </c>
      <c r="E71" s="170" t="s">
        <v>8487</v>
      </c>
      <c r="F71" s="171"/>
      <c r="G71" s="172" t="s">
        <v>5508</v>
      </c>
      <c r="H71" s="172" t="s">
        <v>5508</v>
      </c>
      <c r="I71" s="173" t="s">
        <v>5939</v>
      </c>
      <c r="J71" s="177"/>
      <c r="K71" s="172" t="s">
        <v>1308</v>
      </c>
      <c r="L71" s="176" t="s">
        <v>1267</v>
      </c>
      <c r="M71" s="177" t="s">
        <v>1268</v>
      </c>
      <c r="N71" s="164" t="str">
        <f ca="1">DATEDIF(C71,'Outgoing 2023'!$L$2,"Y")&amp;" tahun, "&amp;DATEDIF(C71,'Outgoing 2023'!$L$2,"YM")&amp;" bulan, "&amp;DATEDIF(C71,'Outgoing 2023'!$L$2,"MD")&amp;" hari"</f>
        <v>1 tahun, 5 bulan, 10 hari</v>
      </c>
      <c r="O71" s="165">
        <f t="shared" ca="1" si="3"/>
        <v>525</v>
      </c>
      <c r="P71" s="177"/>
      <c r="Q71" s="177"/>
      <c r="S71" s="248"/>
      <c r="T71" s="248"/>
    </row>
    <row r="72" spans="1:20" ht="61.2" x14ac:dyDescent="0.7">
      <c r="A72" s="153">
        <v>71</v>
      </c>
      <c r="B72" s="167" t="s">
        <v>8452</v>
      </c>
      <c r="C72" s="168">
        <v>45693</v>
      </c>
      <c r="D72" s="169" t="s">
        <v>39</v>
      </c>
      <c r="E72" s="170" t="s">
        <v>8488</v>
      </c>
      <c r="F72" s="171"/>
      <c r="G72" s="172" t="s">
        <v>5508</v>
      </c>
      <c r="H72" s="172" t="s">
        <v>5989</v>
      </c>
      <c r="I72" s="173" t="s">
        <v>8858</v>
      </c>
      <c r="J72" s="174"/>
      <c r="K72" s="172" t="s">
        <v>1308</v>
      </c>
      <c r="L72" s="177" t="s">
        <v>1070</v>
      </c>
      <c r="M72" s="176" t="s">
        <v>1071</v>
      </c>
      <c r="N72" s="164" t="str">
        <f ca="1">DATEDIF(C72,'Outgoing 2023'!$L$2,"Y")&amp;" tahun, "&amp;DATEDIF(C72,'Outgoing 2023'!$L$2,"YM")&amp;" bulan, "&amp;DATEDIF(C72,'Outgoing 2023'!$L$2,"MD")&amp;" hari"</f>
        <v>1 tahun, 5 bulan, 10 hari</v>
      </c>
      <c r="O72" s="165">
        <f t="shared" ca="1" si="3"/>
        <v>525</v>
      </c>
      <c r="P72" s="174"/>
      <c r="Q72" s="174"/>
    </row>
    <row r="73" spans="1:20" ht="61.2" x14ac:dyDescent="0.7">
      <c r="A73" s="166">
        <v>72</v>
      </c>
      <c r="B73" s="167" t="s">
        <v>8453</v>
      </c>
      <c r="C73" s="168">
        <v>45693</v>
      </c>
      <c r="D73" s="169" t="s">
        <v>8489</v>
      </c>
      <c r="E73" s="170" t="s">
        <v>8490</v>
      </c>
      <c r="F73" s="171"/>
      <c r="G73" s="172" t="s">
        <v>5508</v>
      </c>
      <c r="H73" s="172" t="s">
        <v>5508</v>
      </c>
      <c r="I73" s="173" t="s">
        <v>1167</v>
      </c>
      <c r="J73" s="174"/>
      <c r="K73" s="172" t="s">
        <v>1308</v>
      </c>
      <c r="L73" s="177" t="s">
        <v>1167</v>
      </c>
      <c r="M73" s="177" t="s">
        <v>1163</v>
      </c>
      <c r="N73" s="164" t="str">
        <f ca="1">DATEDIF(C73,'Outgoing 2023'!$L$2,"Y")&amp;" tahun, "&amp;DATEDIF(C73,'Outgoing 2023'!$L$2,"YM")&amp;" bulan, "&amp;DATEDIF(C73,'Outgoing 2023'!$L$2,"MD")&amp;" hari"</f>
        <v>1 tahun, 5 bulan, 10 hari</v>
      </c>
      <c r="O73" s="165">
        <f t="shared" ca="1" si="3"/>
        <v>525</v>
      </c>
      <c r="P73" s="174"/>
      <c r="Q73" s="174"/>
    </row>
    <row r="74" spans="1:20" ht="20.399999999999999" x14ac:dyDescent="0.7">
      <c r="A74" s="153">
        <v>73</v>
      </c>
      <c r="B74" s="167" t="s">
        <v>8454</v>
      </c>
      <c r="C74" s="168">
        <v>45693</v>
      </c>
      <c r="D74" s="169" t="s">
        <v>7379</v>
      </c>
      <c r="E74" s="170" t="s">
        <v>8491</v>
      </c>
      <c r="F74" s="171"/>
      <c r="G74" s="172" t="s">
        <v>5508</v>
      </c>
      <c r="H74" s="172" t="s">
        <v>5508</v>
      </c>
      <c r="I74" s="173" t="s">
        <v>6592</v>
      </c>
      <c r="J74" s="174"/>
      <c r="K74" s="172" t="s">
        <v>1308</v>
      </c>
      <c r="L74" s="177" t="s">
        <v>1167</v>
      </c>
      <c r="M74" s="177" t="s">
        <v>1163</v>
      </c>
      <c r="N74" s="164" t="str">
        <f ca="1">DATEDIF(C74,'Outgoing 2023'!$L$2,"Y")&amp;" tahun, "&amp;DATEDIF(C74,'Outgoing 2023'!$L$2,"YM")&amp;" bulan, "&amp;DATEDIF(C74,'Outgoing 2023'!$L$2,"MD")&amp;" hari"</f>
        <v>1 tahun, 5 bulan, 10 hari</v>
      </c>
      <c r="O74" s="165">
        <f t="shared" ca="1" si="3"/>
        <v>525</v>
      </c>
      <c r="P74" s="174"/>
      <c r="Q74" s="174"/>
    </row>
    <row r="75" spans="1:20" ht="40.799999999999997" x14ac:dyDescent="0.7">
      <c r="A75" s="166">
        <v>74</v>
      </c>
      <c r="B75" s="167" t="s">
        <v>8455</v>
      </c>
      <c r="C75" s="168">
        <v>45694</v>
      </c>
      <c r="D75" s="169" t="s">
        <v>39</v>
      </c>
      <c r="E75" s="170" t="s">
        <v>3543</v>
      </c>
      <c r="F75" s="171"/>
      <c r="G75" s="172" t="s">
        <v>5508</v>
      </c>
      <c r="H75" s="172" t="s">
        <v>3200</v>
      </c>
      <c r="I75" s="173" t="s">
        <v>7423</v>
      </c>
      <c r="J75" s="174"/>
      <c r="K75" s="172" t="s">
        <v>1308</v>
      </c>
      <c r="L75" s="177" t="s">
        <v>1736</v>
      </c>
      <c r="M75" s="177" t="s">
        <v>4425</v>
      </c>
      <c r="N75" s="164" t="str">
        <f ca="1">DATEDIF(C75,'Outgoing 2023'!$L$2,"Y")&amp;" tahun, "&amp;DATEDIF(C75,'Outgoing 2023'!$L$2,"YM")&amp;" bulan, "&amp;DATEDIF(C75,'Outgoing 2023'!$L$2,"MD")&amp;" hari"</f>
        <v>1 tahun, 5 bulan, 9 hari</v>
      </c>
      <c r="O75" s="165">
        <f t="shared" ca="1" si="3"/>
        <v>524</v>
      </c>
      <c r="P75" s="174"/>
      <c r="Q75" s="174"/>
    </row>
    <row r="76" spans="1:20" ht="40.799999999999997" x14ac:dyDescent="0.7">
      <c r="A76" s="153">
        <v>75</v>
      </c>
      <c r="B76" s="167" t="s">
        <v>8456</v>
      </c>
      <c r="C76" s="168">
        <v>45694</v>
      </c>
      <c r="D76" s="169" t="s">
        <v>9</v>
      </c>
      <c r="E76" s="170" t="s">
        <v>8492</v>
      </c>
      <c r="F76" s="171"/>
      <c r="G76" s="172" t="s">
        <v>5508</v>
      </c>
      <c r="H76" s="172" t="s">
        <v>5989</v>
      </c>
      <c r="I76" s="173" t="s">
        <v>7423</v>
      </c>
      <c r="J76" s="174"/>
      <c r="K76" s="172" t="s">
        <v>1308</v>
      </c>
      <c r="L76" s="177" t="s">
        <v>1070</v>
      </c>
      <c r="M76" s="176" t="s">
        <v>1071</v>
      </c>
      <c r="N76" s="164" t="str">
        <f ca="1">DATEDIF(C76,'Outgoing 2023'!$L$2,"Y")&amp;" tahun, "&amp;DATEDIF(C76,'Outgoing 2023'!$L$2,"YM")&amp;" bulan, "&amp;DATEDIF(C76,'Outgoing 2023'!$L$2,"MD")&amp;" hari"</f>
        <v>1 tahun, 5 bulan, 9 hari</v>
      </c>
      <c r="O76" s="165">
        <f t="shared" ca="1" si="3"/>
        <v>524</v>
      </c>
      <c r="P76" s="174"/>
      <c r="Q76" s="174"/>
    </row>
    <row r="77" spans="1:20" ht="40.799999999999997" x14ac:dyDescent="0.7">
      <c r="A77" s="166">
        <v>76</v>
      </c>
      <c r="B77" s="167" t="s">
        <v>8457</v>
      </c>
      <c r="C77" s="168">
        <v>45694</v>
      </c>
      <c r="D77" s="169" t="s">
        <v>39</v>
      </c>
      <c r="E77" s="170" t="s">
        <v>8493</v>
      </c>
      <c r="F77" s="171"/>
      <c r="G77" s="172" t="s">
        <v>5985</v>
      </c>
      <c r="H77" s="172" t="s">
        <v>5989</v>
      </c>
      <c r="I77" s="173" t="s">
        <v>6030</v>
      </c>
      <c r="J77" s="174"/>
      <c r="K77" s="172" t="s">
        <v>1305</v>
      </c>
      <c r="L77" s="177" t="s">
        <v>1070</v>
      </c>
      <c r="M77" s="177" t="s">
        <v>10407</v>
      </c>
      <c r="N77" s="164" t="str">
        <f ca="1">DATEDIF(C77,'Outgoing 2023'!$L$2,"Y")&amp;" tahun, "&amp;DATEDIF(C77,'Outgoing 2023'!$L$2,"YM")&amp;" bulan, "&amp;DATEDIF(C77,'Outgoing 2023'!$L$2,"MD")&amp;" hari"</f>
        <v>1 tahun, 5 bulan, 9 hari</v>
      </c>
      <c r="O77" s="165">
        <f t="shared" ca="1" si="3"/>
        <v>524</v>
      </c>
      <c r="P77" s="174"/>
      <c r="Q77" s="174"/>
    </row>
    <row r="78" spans="1:20" ht="20.399999999999999" x14ac:dyDescent="0.7">
      <c r="A78" s="153">
        <v>77</v>
      </c>
      <c r="B78" s="167" t="s">
        <v>8458</v>
      </c>
      <c r="C78" s="168">
        <v>45694</v>
      </c>
      <c r="D78" s="169" t="s">
        <v>7379</v>
      </c>
      <c r="E78" s="170" t="s">
        <v>8494</v>
      </c>
      <c r="F78" s="171"/>
      <c r="G78" s="172" t="s">
        <v>1079</v>
      </c>
      <c r="H78" s="172" t="s">
        <v>5999</v>
      </c>
      <c r="I78" s="173" t="s">
        <v>2895</v>
      </c>
      <c r="J78" s="174"/>
      <c r="K78" s="172" t="s">
        <v>1308</v>
      </c>
      <c r="L78" s="177" t="s">
        <v>1079</v>
      </c>
      <c r="M78" s="177" t="s">
        <v>2488</v>
      </c>
      <c r="N78" s="164" t="str">
        <f ca="1">DATEDIF(C78,'Outgoing 2023'!$L$2,"Y")&amp;" tahun, "&amp;DATEDIF(C78,'Outgoing 2023'!$L$2,"YM")&amp;" bulan, "&amp;DATEDIF(C78,'Outgoing 2023'!$L$2,"MD")&amp;" hari"</f>
        <v>1 tahun, 5 bulan, 9 hari</v>
      </c>
      <c r="O78" s="165">
        <f t="shared" ca="1" si="3"/>
        <v>524</v>
      </c>
      <c r="P78" s="174"/>
      <c r="Q78" s="174"/>
    </row>
    <row r="79" spans="1:20" ht="40.799999999999997" x14ac:dyDescent="0.7">
      <c r="A79" s="166">
        <v>78</v>
      </c>
      <c r="B79" s="167" t="s">
        <v>8459</v>
      </c>
      <c r="C79" s="168">
        <v>45694</v>
      </c>
      <c r="D79" s="169" t="s">
        <v>39</v>
      </c>
      <c r="E79" s="170" t="s">
        <v>8495</v>
      </c>
      <c r="F79" s="171"/>
      <c r="G79" s="172" t="s">
        <v>5508</v>
      </c>
      <c r="H79" s="172" t="s">
        <v>3200</v>
      </c>
      <c r="I79" s="173" t="s">
        <v>6030</v>
      </c>
      <c r="J79" s="174"/>
      <c r="K79" s="172" t="s">
        <v>1305</v>
      </c>
      <c r="L79" s="177" t="s">
        <v>1175</v>
      </c>
      <c r="M79" s="177" t="s">
        <v>7484</v>
      </c>
      <c r="N79" s="164" t="str">
        <f ca="1">DATEDIF(C79,'Outgoing 2023'!$L$2,"Y")&amp;" tahun, "&amp;DATEDIF(C79,'Outgoing 2023'!$L$2,"YM")&amp;" bulan, "&amp;DATEDIF(C79,'Outgoing 2023'!$L$2,"MD")&amp;" hari"</f>
        <v>1 tahun, 5 bulan, 9 hari</v>
      </c>
      <c r="O79" s="165">
        <f t="shared" ca="1" si="3"/>
        <v>524</v>
      </c>
      <c r="P79" s="174"/>
      <c r="Q79" s="174"/>
    </row>
    <row r="80" spans="1:20" ht="20.399999999999999" x14ac:dyDescent="0.7">
      <c r="A80" s="153">
        <v>79</v>
      </c>
      <c r="B80" s="167" t="s">
        <v>8460</v>
      </c>
      <c r="C80" s="168">
        <v>45694</v>
      </c>
      <c r="D80" s="169" t="s">
        <v>7379</v>
      </c>
      <c r="E80" s="170" t="s">
        <v>8496</v>
      </c>
      <c r="F80" s="171"/>
      <c r="G80" s="172" t="s">
        <v>1079</v>
      </c>
      <c r="H80" s="172" t="s">
        <v>5999</v>
      </c>
      <c r="I80" s="173" t="s">
        <v>2895</v>
      </c>
      <c r="J80" s="174"/>
      <c r="K80" s="172" t="s">
        <v>1308</v>
      </c>
      <c r="L80" s="177" t="s">
        <v>1079</v>
      </c>
      <c r="M80" s="177" t="s">
        <v>2488</v>
      </c>
      <c r="N80" s="164" t="str">
        <f ca="1">DATEDIF(C80,'Outgoing 2023'!$L$2,"Y")&amp;" tahun, "&amp;DATEDIF(C80,'Outgoing 2023'!$L$2,"YM")&amp;" bulan, "&amp;DATEDIF(C80,'Outgoing 2023'!$L$2,"MD")&amp;" hari"</f>
        <v>1 tahun, 5 bulan, 9 hari</v>
      </c>
      <c r="O80" s="165">
        <f t="shared" ca="1" si="3"/>
        <v>524</v>
      </c>
      <c r="P80" s="174"/>
      <c r="Q80" s="174"/>
    </row>
    <row r="81" spans="1:17" ht="40.799999999999997" x14ac:dyDescent="0.7">
      <c r="A81" s="166">
        <v>80</v>
      </c>
      <c r="B81" s="167" t="s">
        <v>8461</v>
      </c>
      <c r="C81" s="168">
        <v>45694</v>
      </c>
      <c r="D81" s="169" t="s">
        <v>8497</v>
      </c>
      <c r="E81" s="170" t="s">
        <v>8498</v>
      </c>
      <c r="F81" s="171"/>
      <c r="G81" s="172" t="s">
        <v>5508</v>
      </c>
      <c r="H81" s="172" t="s">
        <v>7397</v>
      </c>
      <c r="I81" s="173" t="s">
        <v>6953</v>
      </c>
      <c r="J81" s="174"/>
      <c r="K81" s="172" t="s">
        <v>1308</v>
      </c>
      <c r="L81" s="177" t="s">
        <v>10661</v>
      </c>
      <c r="M81" s="177" t="s">
        <v>7934</v>
      </c>
      <c r="N81" s="164" t="str">
        <f ca="1">DATEDIF(C81,'Outgoing 2023'!$L$2,"Y")&amp;" tahun, "&amp;DATEDIF(C81,'Outgoing 2023'!$L$2,"YM")&amp;" bulan, "&amp;DATEDIF(C81,'Outgoing 2023'!$L$2,"MD")&amp;" hari"</f>
        <v>1 tahun, 5 bulan, 9 hari</v>
      </c>
      <c r="O81" s="165">
        <f t="shared" ca="1" si="3"/>
        <v>524</v>
      </c>
      <c r="P81" s="174"/>
      <c r="Q81" s="174"/>
    </row>
    <row r="82" spans="1:17" ht="40.799999999999997" x14ac:dyDescent="0.7">
      <c r="A82" s="153">
        <v>81</v>
      </c>
      <c r="B82" s="167" t="s">
        <v>8462</v>
      </c>
      <c r="C82" s="168">
        <v>45694</v>
      </c>
      <c r="D82" s="169" t="s">
        <v>8497</v>
      </c>
      <c r="E82" s="170" t="s">
        <v>8499</v>
      </c>
      <c r="F82" s="171"/>
      <c r="G82" s="172" t="s">
        <v>5508</v>
      </c>
      <c r="H82" s="172" t="s">
        <v>7715</v>
      </c>
      <c r="I82" s="173" t="s">
        <v>6953</v>
      </c>
      <c r="J82" s="174"/>
      <c r="K82" s="172" t="s">
        <v>1308</v>
      </c>
      <c r="L82" s="177" t="s">
        <v>10661</v>
      </c>
      <c r="M82" s="177" t="s">
        <v>7934</v>
      </c>
      <c r="N82" s="164" t="str">
        <f ca="1">DATEDIF(C82,'Outgoing 2023'!$L$2,"Y")&amp;" tahun, "&amp;DATEDIF(C82,'Outgoing 2023'!$L$2,"YM")&amp;" bulan, "&amp;DATEDIF(C82,'Outgoing 2023'!$L$2,"MD")&amp;" hari"</f>
        <v>1 tahun, 5 bulan, 9 hari</v>
      </c>
      <c r="O82" s="165">
        <f t="shared" ca="1" si="3"/>
        <v>524</v>
      </c>
      <c r="P82" s="174"/>
      <c r="Q82" s="174"/>
    </row>
    <row r="83" spans="1:17" ht="40.799999999999997" x14ac:dyDescent="0.7">
      <c r="A83" s="166">
        <v>82</v>
      </c>
      <c r="B83" s="167" t="s">
        <v>8463</v>
      </c>
      <c r="C83" s="168">
        <v>45695</v>
      </c>
      <c r="D83" s="169" t="s">
        <v>39</v>
      </c>
      <c r="E83" s="170" t="s">
        <v>8500</v>
      </c>
      <c r="F83" s="171"/>
      <c r="G83" s="172" t="s">
        <v>5508</v>
      </c>
      <c r="H83" s="172" t="s">
        <v>3191</v>
      </c>
      <c r="I83" s="173" t="s">
        <v>5704</v>
      </c>
      <c r="J83" s="174"/>
      <c r="K83" s="172" t="s">
        <v>1308</v>
      </c>
      <c r="L83" s="177" t="s">
        <v>1070</v>
      </c>
      <c r="M83" s="176" t="s">
        <v>1071</v>
      </c>
      <c r="N83" s="164" t="str">
        <f ca="1">DATEDIF(C83,'Outgoing 2023'!$L$2,"Y")&amp;" tahun, "&amp;DATEDIF(C83,'Outgoing 2023'!$L$2,"YM")&amp;" bulan, "&amp;DATEDIF(C83,'Outgoing 2023'!$L$2,"MD")&amp;" hari"</f>
        <v>1 tahun, 5 bulan, 8 hari</v>
      </c>
      <c r="O83" s="165">
        <f t="shared" ca="1" si="3"/>
        <v>523</v>
      </c>
      <c r="P83" s="174"/>
      <c r="Q83" s="174"/>
    </row>
    <row r="84" spans="1:17" ht="40.799999999999997" x14ac:dyDescent="0.7">
      <c r="A84" s="153">
        <v>83</v>
      </c>
      <c r="B84" s="167" t="s">
        <v>8464</v>
      </c>
      <c r="C84" s="168">
        <v>45695</v>
      </c>
      <c r="D84" s="169" t="s">
        <v>39</v>
      </c>
      <c r="E84" s="170" t="s">
        <v>8501</v>
      </c>
      <c r="F84" s="171"/>
      <c r="G84" s="172" t="s">
        <v>5508</v>
      </c>
      <c r="H84" s="172" t="s">
        <v>5990</v>
      </c>
      <c r="I84" s="173" t="s">
        <v>5845</v>
      </c>
      <c r="J84" s="174"/>
      <c r="K84" s="172" t="s">
        <v>1308</v>
      </c>
      <c r="L84" s="177" t="s">
        <v>1070</v>
      </c>
      <c r="M84" s="177" t="s">
        <v>5481</v>
      </c>
      <c r="N84" s="164" t="str">
        <f ca="1">DATEDIF(C84,'Outgoing 2023'!$L$2,"Y")&amp;" tahun, "&amp;DATEDIF(C84,'Outgoing 2023'!$L$2,"YM")&amp;" bulan, "&amp;DATEDIF(C84,'Outgoing 2023'!$L$2,"MD")&amp;" hari"</f>
        <v>1 tahun, 5 bulan, 8 hari</v>
      </c>
      <c r="O84" s="165">
        <f t="shared" ca="1" si="3"/>
        <v>523</v>
      </c>
      <c r="P84" s="174"/>
      <c r="Q84" s="174"/>
    </row>
    <row r="85" spans="1:17" ht="40.799999999999997" x14ac:dyDescent="0.7">
      <c r="A85" s="166">
        <v>84</v>
      </c>
      <c r="B85" s="167" t="s">
        <v>8425</v>
      </c>
      <c r="C85" s="168">
        <v>45695</v>
      </c>
      <c r="D85" s="169" t="s">
        <v>8502</v>
      </c>
      <c r="E85" s="170" t="s">
        <v>8503</v>
      </c>
      <c r="F85" s="171"/>
      <c r="G85" s="172" t="s">
        <v>5985</v>
      </c>
      <c r="H85" s="172" t="s">
        <v>5985</v>
      </c>
      <c r="I85" s="173" t="s">
        <v>1219</v>
      </c>
      <c r="J85" s="174"/>
      <c r="K85" s="172" t="s">
        <v>1308</v>
      </c>
      <c r="L85" s="177" t="s">
        <v>1219</v>
      </c>
      <c r="M85" s="177" t="s">
        <v>8824</v>
      </c>
      <c r="N85" s="164" t="str">
        <f ca="1">DATEDIF(C85,'Outgoing 2023'!$L$2,"Y")&amp;" tahun, "&amp;DATEDIF(C85,'Outgoing 2023'!$L$2,"YM")&amp;" bulan, "&amp;DATEDIF(C85,'Outgoing 2023'!$L$2,"MD")&amp;" hari"</f>
        <v>1 tahun, 5 bulan, 8 hari</v>
      </c>
      <c r="O85" s="165">
        <f t="shared" ca="1" si="3"/>
        <v>523</v>
      </c>
      <c r="P85" s="174"/>
      <c r="Q85" s="174"/>
    </row>
    <row r="86" spans="1:17" ht="20.399999999999999" x14ac:dyDescent="0.7">
      <c r="A86" s="153">
        <v>85</v>
      </c>
      <c r="B86" s="167" t="s">
        <v>8426</v>
      </c>
      <c r="C86" s="168">
        <v>45695</v>
      </c>
      <c r="D86" s="169" t="s">
        <v>39</v>
      </c>
      <c r="E86" s="170" t="s">
        <v>8504</v>
      </c>
      <c r="F86" s="171"/>
      <c r="G86" s="172" t="s">
        <v>5985</v>
      </c>
      <c r="H86" s="159" t="s">
        <v>5985</v>
      </c>
      <c r="I86" s="173" t="s">
        <v>7423</v>
      </c>
      <c r="J86" s="174"/>
      <c r="K86" s="172" t="s">
        <v>1308</v>
      </c>
      <c r="L86" s="177" t="s">
        <v>1080</v>
      </c>
      <c r="M86" s="177" t="s">
        <v>8269</v>
      </c>
      <c r="N86" s="164" t="str">
        <f ca="1">DATEDIF(C86,'Outgoing 2023'!$L$2,"Y")&amp;" tahun, "&amp;DATEDIF(C86,'Outgoing 2023'!$L$2,"YM")&amp;" bulan, "&amp;DATEDIF(C86,'Outgoing 2023'!$L$2,"MD")&amp;" hari"</f>
        <v>1 tahun, 5 bulan, 8 hari</v>
      </c>
      <c r="O86" s="165">
        <f t="shared" ca="1" si="3"/>
        <v>523</v>
      </c>
      <c r="P86" s="174"/>
      <c r="Q86" s="174"/>
    </row>
    <row r="87" spans="1:17" ht="61.2" x14ac:dyDescent="0.7">
      <c r="A87" s="166">
        <v>86</v>
      </c>
      <c r="B87" s="167" t="s">
        <v>8427</v>
      </c>
      <c r="C87" s="168">
        <v>45698</v>
      </c>
      <c r="D87" s="169" t="s">
        <v>39</v>
      </c>
      <c r="E87" s="170" t="s">
        <v>8505</v>
      </c>
      <c r="F87" s="171"/>
      <c r="G87" s="172" t="s">
        <v>5508</v>
      </c>
      <c r="H87" s="172" t="s">
        <v>3191</v>
      </c>
      <c r="I87" s="173" t="s">
        <v>5703</v>
      </c>
      <c r="J87" s="174"/>
      <c r="K87" s="172" t="s">
        <v>1308</v>
      </c>
      <c r="L87" s="177" t="s">
        <v>1070</v>
      </c>
      <c r="M87" s="176" t="s">
        <v>6866</v>
      </c>
      <c r="N87" s="164" t="str">
        <f ca="1">DATEDIF(C87,'Outgoing 2023'!$L$2,"Y")&amp;" tahun, "&amp;DATEDIF(C87,'Outgoing 2023'!$L$2,"YM")&amp;" bulan, "&amp;DATEDIF(C87,'Outgoing 2023'!$L$2,"MD")&amp;" hari"</f>
        <v>1 tahun, 5 bulan, 5 hari</v>
      </c>
      <c r="O87" s="165">
        <f t="shared" ca="1" si="3"/>
        <v>520</v>
      </c>
      <c r="P87" s="174"/>
      <c r="Q87" s="174"/>
    </row>
    <row r="88" spans="1:17" ht="40.799999999999997" x14ac:dyDescent="0.7">
      <c r="A88" s="153">
        <v>87</v>
      </c>
      <c r="B88" s="167" t="s">
        <v>8428</v>
      </c>
      <c r="C88" s="168">
        <v>45698</v>
      </c>
      <c r="D88" s="169" t="s">
        <v>39</v>
      </c>
      <c r="E88" s="170" t="s">
        <v>8506</v>
      </c>
      <c r="F88" s="171"/>
      <c r="G88" s="172" t="s">
        <v>5508</v>
      </c>
      <c r="H88" s="172" t="s">
        <v>5990</v>
      </c>
      <c r="I88" s="173" t="s">
        <v>5845</v>
      </c>
      <c r="J88" s="174"/>
      <c r="K88" s="172" t="s">
        <v>1308</v>
      </c>
      <c r="L88" s="177" t="s">
        <v>1070</v>
      </c>
      <c r="M88" s="177" t="s">
        <v>5481</v>
      </c>
      <c r="N88" s="164" t="str">
        <f ca="1">DATEDIF(C88,'Outgoing 2023'!$L$2,"Y")&amp;" tahun, "&amp;DATEDIF(C88,'Outgoing 2023'!$L$2,"YM")&amp;" bulan, "&amp;DATEDIF(C88,'Outgoing 2023'!$L$2,"MD")&amp;" hari"</f>
        <v>1 tahun, 5 bulan, 5 hari</v>
      </c>
      <c r="O88" s="165">
        <f t="shared" ca="1" si="3"/>
        <v>520</v>
      </c>
      <c r="P88" s="174"/>
      <c r="Q88" s="174"/>
    </row>
    <row r="89" spans="1:17" ht="40.799999999999997" x14ac:dyDescent="0.7">
      <c r="A89" s="166">
        <v>88</v>
      </c>
      <c r="B89" s="167" t="s">
        <v>8429</v>
      </c>
      <c r="C89" s="168">
        <v>45698</v>
      </c>
      <c r="D89" s="169" t="s">
        <v>39</v>
      </c>
      <c r="E89" s="170" t="s">
        <v>8507</v>
      </c>
      <c r="F89" s="171"/>
      <c r="G89" s="172" t="s">
        <v>5508</v>
      </c>
      <c r="H89" s="172" t="s">
        <v>5989</v>
      </c>
      <c r="I89" s="173" t="s">
        <v>3201</v>
      </c>
      <c r="J89" s="174"/>
      <c r="K89" s="172" t="s">
        <v>1308</v>
      </c>
      <c r="L89" s="177" t="s">
        <v>1070</v>
      </c>
      <c r="M89" s="177" t="s">
        <v>7652</v>
      </c>
      <c r="N89" s="164" t="str">
        <f ca="1">DATEDIF(C89,'Outgoing 2023'!$L$2,"Y")&amp;" tahun, "&amp;DATEDIF(C89,'Outgoing 2023'!$L$2,"YM")&amp;" bulan, "&amp;DATEDIF(C89,'Outgoing 2023'!$L$2,"MD")&amp;" hari"</f>
        <v>1 tahun, 5 bulan, 5 hari</v>
      </c>
      <c r="O89" s="165">
        <f t="shared" ca="1" si="3"/>
        <v>520</v>
      </c>
      <c r="P89" s="174"/>
      <c r="Q89" s="174"/>
    </row>
    <row r="90" spans="1:17" ht="61.2" x14ac:dyDescent="0.7">
      <c r="A90" s="153">
        <v>89</v>
      </c>
      <c r="B90" s="167" t="s">
        <v>8430</v>
      </c>
      <c r="C90" s="168">
        <v>45698</v>
      </c>
      <c r="D90" s="169" t="s">
        <v>39</v>
      </c>
      <c r="E90" s="170" t="s">
        <v>8508</v>
      </c>
      <c r="F90" s="171"/>
      <c r="G90" s="172" t="s">
        <v>5508</v>
      </c>
      <c r="H90" s="172" t="s">
        <v>5989</v>
      </c>
      <c r="I90" s="173" t="s">
        <v>6030</v>
      </c>
      <c r="J90" s="174"/>
      <c r="K90" s="172" t="s">
        <v>1308</v>
      </c>
      <c r="L90" s="177" t="s">
        <v>1175</v>
      </c>
      <c r="M90" s="177" t="s">
        <v>7484</v>
      </c>
      <c r="N90" s="164" t="str">
        <f ca="1">DATEDIF(C90,'Outgoing 2023'!$L$2,"Y")&amp;" tahun, "&amp;DATEDIF(C90,'Outgoing 2023'!$L$2,"YM")&amp;" bulan, "&amp;DATEDIF(C90,'Outgoing 2023'!$L$2,"MD")&amp;" hari"</f>
        <v>1 tahun, 5 bulan, 5 hari</v>
      </c>
      <c r="O90" s="165">
        <f t="shared" ca="1" si="3"/>
        <v>520</v>
      </c>
      <c r="P90" s="174"/>
      <c r="Q90" s="174"/>
    </row>
    <row r="91" spans="1:17" ht="61.2" x14ac:dyDescent="0.7">
      <c r="A91" s="166">
        <v>90</v>
      </c>
      <c r="B91" s="167" t="s">
        <v>8431</v>
      </c>
      <c r="C91" s="168">
        <v>45698</v>
      </c>
      <c r="D91" s="169" t="s">
        <v>7379</v>
      </c>
      <c r="E91" s="170" t="s">
        <v>8509</v>
      </c>
      <c r="F91" s="171"/>
      <c r="G91" s="172" t="s">
        <v>5508</v>
      </c>
      <c r="H91" s="172" t="s">
        <v>3191</v>
      </c>
      <c r="I91" s="173" t="s">
        <v>7656</v>
      </c>
      <c r="J91" s="174"/>
      <c r="K91" s="172" t="s">
        <v>1305</v>
      </c>
      <c r="L91" s="177" t="s">
        <v>1070</v>
      </c>
      <c r="M91" s="176" t="s">
        <v>6866</v>
      </c>
      <c r="N91" s="164" t="str">
        <f ca="1">DATEDIF(C91,'Outgoing 2023'!$L$2,"Y")&amp;" tahun, "&amp;DATEDIF(C91,'Outgoing 2023'!$L$2,"YM")&amp;" bulan, "&amp;DATEDIF(C91,'Outgoing 2023'!$L$2,"MD")&amp;" hari"</f>
        <v>1 tahun, 5 bulan, 5 hari</v>
      </c>
      <c r="O91" s="165">
        <f t="shared" ca="1" si="3"/>
        <v>520</v>
      </c>
      <c r="P91" s="174"/>
      <c r="Q91" s="174"/>
    </row>
    <row r="92" spans="1:17" ht="40.799999999999997" x14ac:dyDescent="0.7">
      <c r="A92" s="153">
        <v>91</v>
      </c>
      <c r="B92" s="167" t="s">
        <v>8432</v>
      </c>
      <c r="C92" s="168">
        <v>45699</v>
      </c>
      <c r="D92" s="169" t="s">
        <v>39</v>
      </c>
      <c r="E92" s="170" t="s">
        <v>8510</v>
      </c>
      <c r="F92" s="171"/>
      <c r="G92" s="172" t="s">
        <v>5508</v>
      </c>
      <c r="H92" s="172" t="s">
        <v>3189</v>
      </c>
      <c r="I92" s="173" t="s">
        <v>7423</v>
      </c>
      <c r="J92" s="174"/>
      <c r="K92" s="172" t="s">
        <v>1308</v>
      </c>
      <c r="L92" s="177" t="s">
        <v>1070</v>
      </c>
      <c r="M92" s="176" t="s">
        <v>5604</v>
      </c>
      <c r="N92" s="164" t="str">
        <f ca="1">DATEDIF(C92,'Outgoing 2023'!$L$2,"Y")&amp;" tahun, "&amp;DATEDIF(C92,'Outgoing 2023'!$L$2,"YM")&amp;" bulan, "&amp;DATEDIF(C92,'Outgoing 2023'!$L$2,"MD")&amp;" hari"</f>
        <v>1 tahun, 5 bulan, 4 hari</v>
      </c>
      <c r="O92" s="165">
        <f t="shared" ca="1" si="3"/>
        <v>519</v>
      </c>
      <c r="P92" s="174"/>
      <c r="Q92" s="174"/>
    </row>
    <row r="93" spans="1:17" ht="20.399999999999999" x14ac:dyDescent="0.7">
      <c r="A93" s="166">
        <v>92</v>
      </c>
      <c r="B93" s="167" t="s">
        <v>8433</v>
      </c>
      <c r="C93" s="168">
        <v>45700</v>
      </c>
      <c r="D93" s="169" t="s">
        <v>39</v>
      </c>
      <c r="E93" s="170" t="s">
        <v>8511</v>
      </c>
      <c r="F93" s="171"/>
      <c r="G93" s="172" t="s">
        <v>5508</v>
      </c>
      <c r="H93" s="172" t="s">
        <v>5989</v>
      </c>
      <c r="I93" s="173" t="s">
        <v>6953</v>
      </c>
      <c r="J93" s="174"/>
      <c r="K93" s="172" t="s">
        <v>1308</v>
      </c>
      <c r="L93" s="177" t="s">
        <v>1070</v>
      </c>
      <c r="M93" s="177" t="s">
        <v>10407</v>
      </c>
      <c r="N93" s="164" t="str">
        <f ca="1">DATEDIF(C93,'Outgoing 2023'!$L$2,"Y")&amp;" tahun, "&amp;DATEDIF(C93,'Outgoing 2023'!$L$2,"YM")&amp;" bulan, "&amp;DATEDIF(C93,'Outgoing 2023'!$L$2,"MD")&amp;" hari"</f>
        <v>1 tahun, 5 bulan, 3 hari</v>
      </c>
      <c r="O93" s="165">
        <f t="shared" ca="1" si="3"/>
        <v>518</v>
      </c>
      <c r="P93" s="174"/>
      <c r="Q93" s="174"/>
    </row>
    <row r="94" spans="1:17" ht="61.2" x14ac:dyDescent="0.7">
      <c r="A94" s="153">
        <v>93</v>
      </c>
      <c r="B94" s="167" t="s">
        <v>8434</v>
      </c>
      <c r="C94" s="168">
        <v>45700</v>
      </c>
      <c r="D94" s="169" t="s">
        <v>39</v>
      </c>
      <c r="E94" s="170" t="s">
        <v>8512</v>
      </c>
      <c r="F94" s="171"/>
      <c r="G94" s="172" t="s">
        <v>5508</v>
      </c>
      <c r="H94" s="172" t="s">
        <v>3200</v>
      </c>
      <c r="I94" s="173" t="s">
        <v>6030</v>
      </c>
      <c r="J94" s="174"/>
      <c r="K94" s="172" t="s">
        <v>1308</v>
      </c>
      <c r="L94" s="177" t="s">
        <v>1070</v>
      </c>
      <c r="M94" s="177" t="s">
        <v>10407</v>
      </c>
      <c r="N94" s="164" t="str">
        <f ca="1">DATEDIF(C94,'Outgoing 2023'!$L$2,"Y")&amp;" tahun, "&amp;DATEDIF(C94,'Outgoing 2023'!$L$2,"YM")&amp;" bulan, "&amp;DATEDIF(C94,'Outgoing 2023'!$L$2,"MD")&amp;" hari"</f>
        <v>1 tahun, 5 bulan, 3 hari</v>
      </c>
      <c r="O94" s="165">
        <f t="shared" ca="1" si="3"/>
        <v>518</v>
      </c>
      <c r="P94" s="174"/>
      <c r="Q94" s="174"/>
    </row>
    <row r="95" spans="1:17" ht="40.799999999999997" x14ac:dyDescent="0.7">
      <c r="A95" s="166">
        <v>94</v>
      </c>
      <c r="B95" s="167" t="s">
        <v>8435</v>
      </c>
      <c r="C95" s="168">
        <v>45701</v>
      </c>
      <c r="D95" s="169" t="s">
        <v>39</v>
      </c>
      <c r="E95" s="170" t="s">
        <v>8513</v>
      </c>
      <c r="F95" s="171"/>
      <c r="G95" s="172" t="s">
        <v>5508</v>
      </c>
      <c r="H95" s="172" t="s">
        <v>5989</v>
      </c>
      <c r="I95" s="173" t="s">
        <v>6030</v>
      </c>
      <c r="J95" s="174"/>
      <c r="K95" s="172" t="s">
        <v>1308</v>
      </c>
      <c r="L95" s="177" t="s">
        <v>1175</v>
      </c>
      <c r="M95" s="177" t="s">
        <v>7484</v>
      </c>
      <c r="N95" s="164" t="str">
        <f ca="1">DATEDIF(C95,'Outgoing 2023'!$L$2,"Y")&amp;" tahun, "&amp;DATEDIF(C95,'Outgoing 2023'!$L$2,"YM")&amp;" bulan, "&amp;DATEDIF(C95,'Outgoing 2023'!$L$2,"MD")&amp;" hari"</f>
        <v>1 tahun, 5 bulan, 2 hari</v>
      </c>
      <c r="O95" s="165">
        <f t="shared" ca="1" si="3"/>
        <v>517</v>
      </c>
      <c r="P95" s="174"/>
      <c r="Q95" s="174"/>
    </row>
    <row r="96" spans="1:17" ht="20.399999999999999" x14ac:dyDescent="0.7">
      <c r="A96" s="153">
        <v>95</v>
      </c>
      <c r="B96" s="167" t="s">
        <v>8436</v>
      </c>
      <c r="C96" s="168">
        <v>45701</v>
      </c>
      <c r="D96" s="169" t="s">
        <v>39</v>
      </c>
      <c r="E96" s="170" t="s">
        <v>8514</v>
      </c>
      <c r="F96" s="171"/>
      <c r="G96" s="172" t="s">
        <v>5508</v>
      </c>
      <c r="H96" s="172" t="s">
        <v>5990</v>
      </c>
      <c r="I96" s="173" t="s">
        <v>6953</v>
      </c>
      <c r="J96" s="174"/>
      <c r="K96" s="172" t="s">
        <v>1308</v>
      </c>
      <c r="L96" s="177" t="s">
        <v>1070</v>
      </c>
      <c r="M96" s="176" t="s">
        <v>7957</v>
      </c>
      <c r="N96" s="164" t="str">
        <f ca="1">DATEDIF(C96,'Outgoing 2023'!$L$2,"Y")&amp;" tahun, "&amp;DATEDIF(C96,'Outgoing 2023'!$L$2,"YM")&amp;" bulan, "&amp;DATEDIF(C96,'Outgoing 2023'!$L$2,"MD")&amp;" hari"</f>
        <v>1 tahun, 5 bulan, 2 hari</v>
      </c>
      <c r="O96" s="165">
        <f t="shared" ca="1" si="3"/>
        <v>517</v>
      </c>
      <c r="P96" s="174"/>
      <c r="Q96" s="174"/>
    </row>
    <row r="97" spans="1:17" ht="40.799999999999997" x14ac:dyDescent="0.7">
      <c r="A97" s="166">
        <v>96</v>
      </c>
      <c r="B97" s="167" t="s">
        <v>8437</v>
      </c>
      <c r="C97" s="168">
        <v>45701</v>
      </c>
      <c r="D97" s="169" t="s">
        <v>39</v>
      </c>
      <c r="E97" s="170" t="s">
        <v>8044</v>
      </c>
      <c r="F97" s="171"/>
      <c r="G97" s="172" t="s">
        <v>5508</v>
      </c>
      <c r="H97" s="172" t="s">
        <v>3189</v>
      </c>
      <c r="I97" s="173" t="s">
        <v>5939</v>
      </c>
      <c r="J97" s="174"/>
      <c r="K97" s="172" t="s">
        <v>1305</v>
      </c>
      <c r="L97" s="177" t="s">
        <v>1070</v>
      </c>
      <c r="M97" s="176" t="s">
        <v>5604</v>
      </c>
      <c r="N97" s="164" t="str">
        <f ca="1">DATEDIF(C97,'Outgoing 2023'!$L$2,"Y")&amp;" tahun, "&amp;DATEDIF(C97,'Outgoing 2023'!$L$2,"YM")&amp;" bulan, "&amp;DATEDIF(C97,'Outgoing 2023'!$L$2,"MD")&amp;" hari"</f>
        <v>1 tahun, 5 bulan, 2 hari</v>
      </c>
      <c r="O97" s="165">
        <f t="shared" ca="1" si="3"/>
        <v>517</v>
      </c>
      <c r="P97" s="174"/>
      <c r="Q97" s="174"/>
    </row>
    <row r="98" spans="1:17" ht="61.2" x14ac:dyDescent="0.7">
      <c r="A98" s="153">
        <v>97</v>
      </c>
      <c r="B98" s="167" t="s">
        <v>8438</v>
      </c>
      <c r="C98" s="168">
        <v>45701</v>
      </c>
      <c r="D98" s="169" t="s">
        <v>39</v>
      </c>
      <c r="E98" s="170" t="s">
        <v>8515</v>
      </c>
      <c r="F98" s="171"/>
      <c r="G98" s="172" t="s">
        <v>1079</v>
      </c>
      <c r="H98" s="172" t="s">
        <v>7876</v>
      </c>
      <c r="I98" s="173" t="s">
        <v>1088</v>
      </c>
      <c r="J98" s="174"/>
      <c r="K98" s="172" t="s">
        <v>1308</v>
      </c>
      <c r="L98" s="177" t="s">
        <v>1088</v>
      </c>
      <c r="M98" s="177" t="s">
        <v>1089</v>
      </c>
      <c r="N98" s="164" t="str">
        <f ca="1">DATEDIF(C98,'Outgoing 2023'!$L$2,"Y")&amp;" tahun, "&amp;DATEDIF(C98,'Outgoing 2023'!$L$2,"YM")&amp;" bulan, "&amp;DATEDIF(C98,'Outgoing 2023'!$L$2,"MD")&amp;" hari"</f>
        <v>1 tahun, 5 bulan, 2 hari</v>
      </c>
      <c r="O98" s="165">
        <f t="shared" ca="1" si="3"/>
        <v>517</v>
      </c>
      <c r="P98" s="174"/>
      <c r="Q98" s="174"/>
    </row>
    <row r="99" spans="1:17" ht="40.799999999999997" x14ac:dyDescent="0.7">
      <c r="A99" s="166">
        <v>98</v>
      </c>
      <c r="B99" s="167" t="s">
        <v>8439</v>
      </c>
      <c r="C99" s="168">
        <v>45702</v>
      </c>
      <c r="D99" s="169" t="s">
        <v>39</v>
      </c>
      <c r="E99" s="170" t="s">
        <v>8516</v>
      </c>
      <c r="F99" s="171"/>
      <c r="G99" s="172" t="s">
        <v>5508</v>
      </c>
      <c r="H99" s="172" t="s">
        <v>5508</v>
      </c>
      <c r="I99" s="173" t="s">
        <v>7423</v>
      </c>
      <c r="J99" s="174"/>
      <c r="K99" s="172" t="s">
        <v>1308</v>
      </c>
      <c r="L99" s="177" t="s">
        <v>1080</v>
      </c>
      <c r="M99" s="177" t="s">
        <v>8269</v>
      </c>
      <c r="N99" s="164" t="str">
        <f ca="1">DATEDIF(C99,'Outgoing 2023'!$L$2,"Y")&amp;" tahun, "&amp;DATEDIF(C99,'Outgoing 2023'!$L$2,"YM")&amp;" bulan, "&amp;DATEDIF(C99,'Outgoing 2023'!$L$2,"MD")&amp;" hari"</f>
        <v>1 tahun, 5 bulan, 1 hari</v>
      </c>
      <c r="O99" s="165">
        <f t="shared" ca="1" si="3"/>
        <v>516</v>
      </c>
      <c r="P99" s="174"/>
      <c r="Q99" s="174"/>
    </row>
    <row r="100" spans="1:17" ht="40.799999999999997" x14ac:dyDescent="0.7">
      <c r="A100" s="153">
        <v>99</v>
      </c>
      <c r="B100" s="167" t="s">
        <v>8440</v>
      </c>
      <c r="C100" s="168">
        <v>45702</v>
      </c>
      <c r="D100" s="169" t="s">
        <v>39</v>
      </c>
      <c r="E100" s="170" t="s">
        <v>8517</v>
      </c>
      <c r="F100" s="171"/>
      <c r="G100" s="172" t="s">
        <v>5508</v>
      </c>
      <c r="H100" s="172" t="s">
        <v>3200</v>
      </c>
      <c r="I100" s="173" t="s">
        <v>2882</v>
      </c>
      <c r="J100" s="174"/>
      <c r="K100" s="172" t="s">
        <v>1308</v>
      </c>
      <c r="L100" s="177" t="s">
        <v>1080</v>
      </c>
      <c r="M100" s="177" t="s">
        <v>8269</v>
      </c>
      <c r="N100" s="164" t="str">
        <f ca="1">DATEDIF(C100,'Outgoing 2023'!$L$2,"Y")&amp;" tahun, "&amp;DATEDIF(C100,'Outgoing 2023'!$L$2,"YM")&amp;" bulan, "&amp;DATEDIF(C100,'Outgoing 2023'!$L$2,"MD")&amp;" hari"</f>
        <v>1 tahun, 5 bulan, 1 hari</v>
      </c>
      <c r="O100" s="165">
        <f t="shared" ca="1" si="3"/>
        <v>516</v>
      </c>
      <c r="P100" s="174"/>
      <c r="Q100" s="174"/>
    </row>
    <row r="101" spans="1:17" ht="40.799999999999997" x14ac:dyDescent="0.7">
      <c r="A101" s="166">
        <v>100</v>
      </c>
      <c r="B101" s="167" t="s">
        <v>8441</v>
      </c>
      <c r="C101" s="168">
        <v>45702</v>
      </c>
      <c r="D101" s="169" t="s">
        <v>39</v>
      </c>
      <c r="E101" s="170" t="s">
        <v>8518</v>
      </c>
      <c r="F101" s="171"/>
      <c r="G101" s="172" t="s">
        <v>5508</v>
      </c>
      <c r="H101" s="172" t="s">
        <v>3191</v>
      </c>
      <c r="I101" s="173" t="s">
        <v>5704</v>
      </c>
      <c r="J101" s="174"/>
      <c r="K101" s="172" t="s">
        <v>1308</v>
      </c>
      <c r="L101" s="177" t="s">
        <v>1070</v>
      </c>
      <c r="M101" s="176" t="s">
        <v>6866</v>
      </c>
      <c r="N101" s="164" t="str">
        <f ca="1">DATEDIF(C101,'Outgoing 2023'!$L$2,"Y")&amp;" tahun, "&amp;DATEDIF(C101,'Outgoing 2023'!$L$2,"YM")&amp;" bulan, "&amp;DATEDIF(C101,'Outgoing 2023'!$L$2,"MD")&amp;" hari"</f>
        <v>1 tahun, 5 bulan, 1 hari</v>
      </c>
      <c r="O101" s="165">
        <f t="shared" ca="1" si="3"/>
        <v>516</v>
      </c>
      <c r="P101" s="174"/>
      <c r="Q101" s="174"/>
    </row>
    <row r="102" spans="1:17" ht="40.799999999999997" x14ac:dyDescent="0.7">
      <c r="A102" s="153">
        <v>101</v>
      </c>
      <c r="B102" s="167" t="s">
        <v>8613</v>
      </c>
      <c r="C102" s="168">
        <v>45705</v>
      </c>
      <c r="D102" s="169" t="s">
        <v>39</v>
      </c>
      <c r="E102" s="170" t="s">
        <v>8674</v>
      </c>
      <c r="F102" s="171"/>
      <c r="G102" s="172" t="s">
        <v>5508</v>
      </c>
      <c r="H102" s="172" t="s">
        <v>5990</v>
      </c>
      <c r="I102" s="173" t="s">
        <v>5845</v>
      </c>
      <c r="J102" s="180"/>
      <c r="K102" s="177" t="s">
        <v>1308</v>
      </c>
      <c r="L102" s="177" t="s">
        <v>1070</v>
      </c>
      <c r="M102" s="177" t="s">
        <v>5481</v>
      </c>
      <c r="N102" s="164" t="str">
        <f ca="1">DATEDIF(C102,'Outgoing 2023'!$L$2,"Y")&amp;" tahun, "&amp;DATEDIF(C102,'Outgoing 2023'!$L$2,"YM")&amp;" bulan, "&amp;DATEDIF(C102,'Outgoing 2023'!$L$2,"MD")&amp;" hari"</f>
        <v>1 tahun, 4 bulan, 28 hari</v>
      </c>
      <c r="O102" s="165">
        <f t="shared" ca="1" si="3"/>
        <v>513</v>
      </c>
      <c r="P102" s="152"/>
      <c r="Q102" s="152"/>
    </row>
    <row r="103" spans="1:17" ht="61.2" x14ac:dyDescent="0.7">
      <c r="A103" s="153">
        <v>102</v>
      </c>
      <c r="B103" s="167" t="s">
        <v>8614</v>
      </c>
      <c r="C103" s="168">
        <v>45705</v>
      </c>
      <c r="D103" s="169" t="s">
        <v>7379</v>
      </c>
      <c r="E103" s="170" t="s">
        <v>8675</v>
      </c>
      <c r="F103" s="171"/>
      <c r="G103" s="172" t="s">
        <v>5508</v>
      </c>
      <c r="H103" s="172" t="s">
        <v>5508</v>
      </c>
      <c r="I103" s="173" t="s">
        <v>1088</v>
      </c>
      <c r="J103" s="180"/>
      <c r="K103" s="177" t="s">
        <v>1308</v>
      </c>
      <c r="L103" s="177" t="s">
        <v>1088</v>
      </c>
      <c r="M103" s="177" t="s">
        <v>1089</v>
      </c>
      <c r="N103" s="164" t="str">
        <f ca="1">DATEDIF(C103,'Outgoing 2023'!$L$2,"Y")&amp;" tahun, "&amp;DATEDIF(C103,'Outgoing 2023'!$L$2,"YM")&amp;" bulan, "&amp;DATEDIF(C103,'Outgoing 2023'!$L$2,"MD")&amp;" hari"</f>
        <v>1 tahun, 4 bulan, 28 hari</v>
      </c>
      <c r="O103" s="165">
        <f t="shared" ca="1" si="3"/>
        <v>513</v>
      </c>
      <c r="P103" s="152"/>
      <c r="Q103" s="152"/>
    </row>
    <row r="104" spans="1:17" ht="40.799999999999997" x14ac:dyDescent="0.7">
      <c r="A104" s="166">
        <v>103</v>
      </c>
      <c r="B104" s="167" t="s">
        <v>8615</v>
      </c>
      <c r="C104" s="168">
        <v>45705</v>
      </c>
      <c r="D104" s="169" t="s">
        <v>39</v>
      </c>
      <c r="E104" s="170" t="s">
        <v>8676</v>
      </c>
      <c r="F104" s="171"/>
      <c r="G104" s="172" t="s">
        <v>5508</v>
      </c>
      <c r="H104" s="172" t="s">
        <v>5990</v>
      </c>
      <c r="I104" s="173" t="s">
        <v>5845</v>
      </c>
      <c r="J104" s="180"/>
      <c r="K104" s="177" t="s">
        <v>1308</v>
      </c>
      <c r="L104" s="177" t="s">
        <v>1070</v>
      </c>
      <c r="M104" s="177" t="s">
        <v>5481</v>
      </c>
      <c r="N104" s="164" t="str">
        <f ca="1">DATEDIF(C104,'Outgoing 2023'!$L$2,"Y")&amp;" tahun, "&amp;DATEDIF(C104,'Outgoing 2023'!$L$2,"YM")&amp;" bulan, "&amp;DATEDIF(C104,'Outgoing 2023'!$L$2,"MD")&amp;" hari"</f>
        <v>1 tahun, 4 bulan, 28 hari</v>
      </c>
      <c r="O104" s="165">
        <f t="shared" ca="1" si="3"/>
        <v>513</v>
      </c>
      <c r="P104" s="152"/>
      <c r="Q104" s="152"/>
    </row>
    <row r="105" spans="1:17" ht="61.2" x14ac:dyDescent="0.7">
      <c r="A105" s="153">
        <v>104</v>
      </c>
      <c r="B105" s="167" t="s">
        <v>8616</v>
      </c>
      <c r="C105" s="168">
        <v>45705</v>
      </c>
      <c r="D105" s="169" t="s">
        <v>39</v>
      </c>
      <c r="E105" s="170" t="s">
        <v>8677</v>
      </c>
      <c r="F105" s="171"/>
      <c r="G105" s="172" t="s">
        <v>5508</v>
      </c>
      <c r="H105" s="172" t="s">
        <v>5989</v>
      </c>
      <c r="I105" s="173" t="s">
        <v>5939</v>
      </c>
      <c r="J105" s="180"/>
      <c r="K105" s="177" t="s">
        <v>1308</v>
      </c>
      <c r="L105" s="177" t="s">
        <v>1070</v>
      </c>
      <c r="M105" s="177" t="s">
        <v>3717</v>
      </c>
      <c r="N105" s="164" t="str">
        <f ca="1">DATEDIF(C105,'Outgoing 2023'!$L$2,"Y")&amp;" tahun, "&amp;DATEDIF(C105,'Outgoing 2023'!$L$2,"YM")&amp;" bulan, "&amp;DATEDIF(C105,'Outgoing 2023'!$L$2,"MD")&amp;" hari"</f>
        <v>1 tahun, 4 bulan, 28 hari</v>
      </c>
      <c r="O105" s="165">
        <f t="shared" ca="1" si="3"/>
        <v>513</v>
      </c>
      <c r="P105" s="152"/>
      <c r="Q105" s="152"/>
    </row>
    <row r="106" spans="1:17" ht="40.799999999999997" x14ac:dyDescent="0.7">
      <c r="A106" s="153">
        <v>105</v>
      </c>
      <c r="B106" s="167" t="s">
        <v>8617</v>
      </c>
      <c r="C106" s="168">
        <v>45706</v>
      </c>
      <c r="D106" s="169" t="s">
        <v>39</v>
      </c>
      <c r="E106" s="170" t="s">
        <v>8678</v>
      </c>
      <c r="F106" s="171"/>
      <c r="G106" s="172" t="s">
        <v>5508</v>
      </c>
      <c r="H106" s="172" t="s">
        <v>5989</v>
      </c>
      <c r="I106" s="173" t="s">
        <v>6030</v>
      </c>
      <c r="J106" s="180"/>
      <c r="K106" s="177" t="s">
        <v>1308</v>
      </c>
      <c r="L106" s="177" t="s">
        <v>1175</v>
      </c>
      <c r="M106" s="177" t="s">
        <v>7484</v>
      </c>
      <c r="N106" s="164" t="str">
        <f ca="1">DATEDIF(C106,'Outgoing 2023'!$L$2,"Y")&amp;" tahun, "&amp;DATEDIF(C106,'Outgoing 2023'!$L$2,"YM")&amp;" bulan, "&amp;DATEDIF(C106,'Outgoing 2023'!$L$2,"MD")&amp;" hari"</f>
        <v>1 tahun, 4 bulan, 27 hari</v>
      </c>
      <c r="O106" s="165">
        <f t="shared" ca="1" si="3"/>
        <v>512</v>
      </c>
      <c r="P106" s="152"/>
      <c r="Q106" s="152"/>
    </row>
    <row r="107" spans="1:17" ht="40.799999999999997" x14ac:dyDescent="0.7">
      <c r="A107" s="166">
        <v>106</v>
      </c>
      <c r="B107" s="167" t="s">
        <v>8618</v>
      </c>
      <c r="C107" s="168">
        <v>45706</v>
      </c>
      <c r="D107" s="169" t="s">
        <v>39</v>
      </c>
      <c r="E107" s="170" t="s">
        <v>8679</v>
      </c>
      <c r="F107" s="171"/>
      <c r="G107" s="172" t="s">
        <v>5508</v>
      </c>
      <c r="H107" s="172" t="s">
        <v>5989</v>
      </c>
      <c r="I107" s="173" t="s">
        <v>8943</v>
      </c>
      <c r="J107" s="180"/>
      <c r="K107" s="177" t="s">
        <v>1308</v>
      </c>
      <c r="L107" s="177" t="s">
        <v>1175</v>
      </c>
      <c r="M107" s="177" t="s">
        <v>7484</v>
      </c>
      <c r="N107" s="164" t="str">
        <f ca="1">DATEDIF(C107,'Outgoing 2023'!$L$2,"Y")&amp;" tahun, "&amp;DATEDIF(C107,'Outgoing 2023'!$L$2,"YM")&amp;" bulan, "&amp;DATEDIF(C107,'Outgoing 2023'!$L$2,"MD")&amp;" hari"</f>
        <v>1 tahun, 4 bulan, 27 hari</v>
      </c>
      <c r="O107" s="165">
        <f t="shared" ca="1" si="3"/>
        <v>512</v>
      </c>
      <c r="P107" s="152"/>
      <c r="Q107" s="152"/>
    </row>
    <row r="108" spans="1:17" ht="81.599999999999994" x14ac:dyDescent="0.7">
      <c r="A108" s="153">
        <v>107</v>
      </c>
      <c r="B108" s="167" t="s">
        <v>8619</v>
      </c>
      <c r="C108" s="168">
        <v>45706</v>
      </c>
      <c r="D108" s="169" t="s">
        <v>39</v>
      </c>
      <c r="E108" s="170" t="s">
        <v>8680</v>
      </c>
      <c r="F108" s="171"/>
      <c r="G108" s="172" t="s">
        <v>5508</v>
      </c>
      <c r="H108" s="172" t="s">
        <v>5990</v>
      </c>
      <c r="I108" s="173" t="s">
        <v>5704</v>
      </c>
      <c r="J108" s="180"/>
      <c r="K108" s="177" t="s">
        <v>1308</v>
      </c>
      <c r="L108" s="177" t="s">
        <v>1070</v>
      </c>
      <c r="M108" s="177" t="s">
        <v>5481</v>
      </c>
      <c r="N108" s="164" t="str">
        <f ca="1">DATEDIF(C108,'Outgoing 2023'!$L$2,"Y")&amp;" tahun, "&amp;DATEDIF(C108,'Outgoing 2023'!$L$2,"YM")&amp;" bulan, "&amp;DATEDIF(C108,'Outgoing 2023'!$L$2,"MD")&amp;" hari"</f>
        <v>1 tahun, 4 bulan, 27 hari</v>
      </c>
      <c r="O108" s="165">
        <f t="shared" ca="1" si="3"/>
        <v>512</v>
      </c>
      <c r="P108" s="152"/>
      <c r="Q108" s="152"/>
    </row>
    <row r="109" spans="1:17" ht="40.799999999999997" x14ac:dyDescent="0.7">
      <c r="A109" s="153">
        <v>108</v>
      </c>
      <c r="B109" s="167" t="s">
        <v>8620</v>
      </c>
      <c r="C109" s="168">
        <v>45706</v>
      </c>
      <c r="D109" s="169" t="s">
        <v>39</v>
      </c>
      <c r="E109" s="170" t="s">
        <v>8681</v>
      </c>
      <c r="F109" s="171"/>
      <c r="G109" s="172" t="s">
        <v>5508</v>
      </c>
      <c r="H109" s="172" t="s">
        <v>3189</v>
      </c>
      <c r="I109" s="173" t="s">
        <v>5704</v>
      </c>
      <c r="J109" s="180"/>
      <c r="K109" s="177" t="s">
        <v>1308</v>
      </c>
      <c r="L109" s="177" t="s">
        <v>1070</v>
      </c>
      <c r="M109" s="176" t="s">
        <v>5604</v>
      </c>
      <c r="N109" s="164" t="str">
        <f ca="1">DATEDIF(C109,'Outgoing 2023'!$L$2,"Y")&amp;" tahun, "&amp;DATEDIF(C109,'Outgoing 2023'!$L$2,"YM")&amp;" bulan, "&amp;DATEDIF(C109,'Outgoing 2023'!$L$2,"MD")&amp;" hari"</f>
        <v>1 tahun, 4 bulan, 27 hari</v>
      </c>
      <c r="O109" s="165">
        <f t="shared" ca="1" si="3"/>
        <v>512</v>
      </c>
      <c r="P109" s="152"/>
      <c r="Q109" s="152"/>
    </row>
    <row r="110" spans="1:17" ht="40.799999999999997" x14ac:dyDescent="0.7">
      <c r="A110" s="166">
        <v>109</v>
      </c>
      <c r="B110" s="167" t="s">
        <v>8621</v>
      </c>
      <c r="C110" s="168">
        <v>45706</v>
      </c>
      <c r="D110" s="169" t="s">
        <v>39</v>
      </c>
      <c r="E110" s="170" t="s">
        <v>8682</v>
      </c>
      <c r="F110" s="171"/>
      <c r="G110" s="172" t="s">
        <v>5508</v>
      </c>
      <c r="H110" s="172" t="s">
        <v>5990</v>
      </c>
      <c r="I110" s="173" t="s">
        <v>3188</v>
      </c>
      <c r="J110" s="180"/>
      <c r="K110" s="177" t="s">
        <v>1308</v>
      </c>
      <c r="L110" s="177" t="s">
        <v>1070</v>
      </c>
      <c r="M110" s="177" t="s">
        <v>5481</v>
      </c>
      <c r="N110" s="164" t="str">
        <f ca="1">DATEDIF(C110,'Outgoing 2023'!$L$2,"Y")&amp;" tahun, "&amp;DATEDIF(C110,'Outgoing 2023'!$L$2,"YM")&amp;" bulan, "&amp;DATEDIF(C110,'Outgoing 2023'!$L$2,"MD")&amp;" hari"</f>
        <v>1 tahun, 4 bulan, 27 hari</v>
      </c>
      <c r="O110" s="165">
        <f t="shared" ca="1" si="3"/>
        <v>512</v>
      </c>
      <c r="P110" s="152"/>
      <c r="Q110" s="152"/>
    </row>
    <row r="111" spans="1:17" ht="40.799999999999997" x14ac:dyDescent="0.7">
      <c r="A111" s="153">
        <v>110</v>
      </c>
      <c r="B111" s="167" t="s">
        <v>8622</v>
      </c>
      <c r="C111" s="168">
        <v>45708</v>
      </c>
      <c r="D111" s="169" t="s">
        <v>39</v>
      </c>
      <c r="E111" s="170" t="s">
        <v>8683</v>
      </c>
      <c r="F111" s="171"/>
      <c r="G111" s="172" t="s">
        <v>5508</v>
      </c>
      <c r="H111" s="172" t="s">
        <v>7640</v>
      </c>
      <c r="I111" s="173" t="s">
        <v>6030</v>
      </c>
      <c r="J111" s="180"/>
      <c r="K111" s="177" t="s">
        <v>1308</v>
      </c>
      <c r="L111" s="177" t="s">
        <v>1175</v>
      </c>
      <c r="M111" s="177" t="s">
        <v>7484</v>
      </c>
      <c r="N111" s="164" t="str">
        <f ca="1">DATEDIF(C111,'Outgoing 2023'!$L$2,"Y")&amp;" tahun, "&amp;DATEDIF(C111,'Outgoing 2023'!$L$2,"YM")&amp;" bulan, "&amp;DATEDIF(C111,'Outgoing 2023'!$L$2,"MD")&amp;" hari"</f>
        <v>1 tahun, 4 bulan, 25 hari</v>
      </c>
      <c r="O111" s="165">
        <f t="shared" ca="1" si="3"/>
        <v>510</v>
      </c>
      <c r="P111" s="152"/>
      <c r="Q111" s="152"/>
    </row>
    <row r="112" spans="1:17" ht="40.799999999999997" x14ac:dyDescent="0.7">
      <c r="A112" s="153">
        <v>111</v>
      </c>
      <c r="B112" s="167" t="s">
        <v>8623</v>
      </c>
      <c r="C112" s="168">
        <v>45708</v>
      </c>
      <c r="D112" s="169" t="s">
        <v>39</v>
      </c>
      <c r="E112" s="170" t="s">
        <v>8684</v>
      </c>
      <c r="F112" s="171"/>
      <c r="G112" s="172" t="s">
        <v>5985</v>
      </c>
      <c r="H112" s="159" t="s">
        <v>5985</v>
      </c>
      <c r="I112" s="173" t="s">
        <v>6086</v>
      </c>
      <c r="J112" s="180"/>
      <c r="K112" s="177" t="s">
        <v>1308</v>
      </c>
      <c r="L112" s="177" t="s">
        <v>1736</v>
      </c>
      <c r="M112" s="177" t="s">
        <v>5309</v>
      </c>
      <c r="N112" s="164" t="str">
        <f ca="1">DATEDIF(C112,'Outgoing 2023'!$L$2,"Y")&amp;" tahun, "&amp;DATEDIF(C112,'Outgoing 2023'!$L$2,"YM")&amp;" bulan, "&amp;DATEDIF(C112,'Outgoing 2023'!$L$2,"MD")&amp;" hari"</f>
        <v>1 tahun, 4 bulan, 25 hari</v>
      </c>
      <c r="O112" s="165">
        <f t="shared" ca="1" si="3"/>
        <v>510</v>
      </c>
      <c r="P112" s="152"/>
      <c r="Q112" s="152"/>
    </row>
    <row r="113" spans="1:17" ht="40.799999999999997" x14ac:dyDescent="0.7">
      <c r="A113" s="166">
        <v>112</v>
      </c>
      <c r="B113" s="167" t="s">
        <v>8624</v>
      </c>
      <c r="C113" s="168">
        <v>45708</v>
      </c>
      <c r="D113" s="169" t="s">
        <v>6928</v>
      </c>
      <c r="E113" s="170" t="s">
        <v>8685</v>
      </c>
      <c r="F113" s="171"/>
      <c r="G113" s="172" t="s">
        <v>5508</v>
      </c>
      <c r="H113" s="172" t="s">
        <v>3191</v>
      </c>
      <c r="I113" s="173" t="s">
        <v>5877</v>
      </c>
      <c r="J113" s="180"/>
      <c r="K113" s="177" t="s">
        <v>1184</v>
      </c>
      <c r="L113" s="177" t="s">
        <v>1070</v>
      </c>
      <c r="M113" s="176" t="s">
        <v>6866</v>
      </c>
      <c r="N113" s="164" t="str">
        <f ca="1">DATEDIF(C113,'Outgoing 2023'!$L$2,"Y")&amp;" tahun, "&amp;DATEDIF(C113,'Outgoing 2023'!$L$2,"YM")&amp;" bulan, "&amp;DATEDIF(C113,'Outgoing 2023'!$L$2,"MD")&amp;" hari"</f>
        <v>1 tahun, 4 bulan, 25 hari</v>
      </c>
      <c r="O113" s="165">
        <f t="shared" ca="1" si="3"/>
        <v>510</v>
      </c>
      <c r="P113" s="152"/>
      <c r="Q113" s="152"/>
    </row>
    <row r="114" spans="1:17" ht="61.2" x14ac:dyDescent="0.7">
      <c r="A114" s="153">
        <v>113</v>
      </c>
      <c r="B114" s="167" t="s">
        <v>8625</v>
      </c>
      <c r="C114" s="168">
        <v>45708</v>
      </c>
      <c r="D114" s="169" t="s">
        <v>39</v>
      </c>
      <c r="E114" s="170" t="s">
        <v>8686</v>
      </c>
      <c r="F114" s="171"/>
      <c r="G114" s="172" t="s">
        <v>5508</v>
      </c>
      <c r="H114" s="172" t="s">
        <v>7715</v>
      </c>
      <c r="I114" s="173" t="s">
        <v>6953</v>
      </c>
      <c r="J114" s="180"/>
      <c r="K114" s="177"/>
      <c r="L114" s="177" t="s">
        <v>1079</v>
      </c>
      <c r="M114" s="177" t="s">
        <v>5499</v>
      </c>
      <c r="N114" s="164" t="str">
        <f ca="1">DATEDIF(C114,'Outgoing 2023'!$L$2,"Y")&amp;" tahun, "&amp;DATEDIF(C114,'Outgoing 2023'!$L$2,"YM")&amp;" bulan, "&amp;DATEDIF(C114,'Outgoing 2023'!$L$2,"MD")&amp;" hari"</f>
        <v>1 tahun, 4 bulan, 25 hari</v>
      </c>
      <c r="O114" s="165">
        <f t="shared" ca="1" si="3"/>
        <v>510</v>
      </c>
      <c r="P114" s="152"/>
      <c r="Q114" s="152"/>
    </row>
    <row r="115" spans="1:17" ht="61.2" x14ac:dyDescent="0.7">
      <c r="A115" s="153">
        <v>114</v>
      </c>
      <c r="B115" s="167" t="s">
        <v>8626</v>
      </c>
      <c r="C115" s="168">
        <v>45708</v>
      </c>
      <c r="D115" s="169" t="s">
        <v>8687</v>
      </c>
      <c r="E115" s="170" t="s">
        <v>8688</v>
      </c>
      <c r="F115" s="171"/>
      <c r="G115" s="172" t="s">
        <v>5508</v>
      </c>
      <c r="H115" s="172" t="s">
        <v>5989</v>
      </c>
      <c r="I115" s="173" t="s">
        <v>3188</v>
      </c>
      <c r="J115" s="180"/>
      <c r="K115" s="177" t="s">
        <v>1308</v>
      </c>
      <c r="L115" s="177" t="s">
        <v>1170</v>
      </c>
      <c r="M115" s="177" t="s">
        <v>1171</v>
      </c>
      <c r="N115" s="164" t="str">
        <f ca="1">DATEDIF(C115,'Outgoing 2023'!$L$2,"Y")&amp;" tahun, "&amp;DATEDIF(C115,'Outgoing 2023'!$L$2,"YM")&amp;" bulan, "&amp;DATEDIF(C115,'Outgoing 2023'!$L$2,"MD")&amp;" hari"</f>
        <v>1 tahun, 4 bulan, 25 hari</v>
      </c>
      <c r="O115" s="165">
        <f t="shared" ca="1" si="3"/>
        <v>510</v>
      </c>
      <c r="P115" s="152"/>
      <c r="Q115" s="152"/>
    </row>
    <row r="116" spans="1:17" ht="40.799999999999997" x14ac:dyDescent="0.7">
      <c r="A116" s="166">
        <v>115</v>
      </c>
      <c r="B116" s="167" t="s">
        <v>8627</v>
      </c>
      <c r="C116" s="168">
        <v>45709</v>
      </c>
      <c r="D116" s="169" t="s">
        <v>39</v>
      </c>
      <c r="E116" s="170" t="s">
        <v>8689</v>
      </c>
      <c r="F116" s="171"/>
      <c r="G116" s="172" t="s">
        <v>5508</v>
      </c>
      <c r="H116" s="172" t="s">
        <v>3191</v>
      </c>
      <c r="I116" s="173" t="s">
        <v>9372</v>
      </c>
      <c r="J116" s="180"/>
      <c r="K116" s="177" t="s">
        <v>1308</v>
      </c>
      <c r="L116" s="177" t="s">
        <v>1070</v>
      </c>
      <c r="M116" s="176" t="s">
        <v>6866</v>
      </c>
      <c r="N116" s="164" t="str">
        <f ca="1">DATEDIF(C116,'Outgoing 2023'!$L$2,"Y")&amp;" tahun, "&amp;DATEDIF(C116,'Outgoing 2023'!$L$2,"YM")&amp;" bulan, "&amp;DATEDIF(C116,'Outgoing 2023'!$L$2,"MD")&amp;" hari"</f>
        <v>1 tahun, 4 bulan, 24 hari</v>
      </c>
      <c r="O116" s="165">
        <f t="shared" ca="1" si="3"/>
        <v>509</v>
      </c>
      <c r="P116" s="152"/>
      <c r="Q116" s="152"/>
    </row>
    <row r="117" spans="1:17" ht="40.799999999999997" x14ac:dyDescent="0.7">
      <c r="A117" s="153">
        <v>116</v>
      </c>
      <c r="B117" s="167" t="s">
        <v>8628</v>
      </c>
      <c r="C117" s="168">
        <v>45709</v>
      </c>
      <c r="D117" s="169" t="s">
        <v>39</v>
      </c>
      <c r="E117" s="170" t="s">
        <v>8690</v>
      </c>
      <c r="F117" s="171"/>
      <c r="G117" s="172" t="s">
        <v>5508</v>
      </c>
      <c r="H117" s="172" t="s">
        <v>5990</v>
      </c>
      <c r="I117" s="173" t="s">
        <v>5845</v>
      </c>
      <c r="J117" s="180"/>
      <c r="K117" s="177" t="s">
        <v>1308</v>
      </c>
      <c r="L117" s="177" t="s">
        <v>1070</v>
      </c>
      <c r="M117" s="177" t="s">
        <v>5481</v>
      </c>
      <c r="N117" s="164" t="str">
        <f ca="1">DATEDIF(C117,'Outgoing 2023'!$L$2,"Y")&amp;" tahun, "&amp;DATEDIF(C117,'Outgoing 2023'!$L$2,"YM")&amp;" bulan, "&amp;DATEDIF(C117,'Outgoing 2023'!$L$2,"MD")&amp;" hari"</f>
        <v>1 tahun, 4 bulan, 24 hari</v>
      </c>
      <c r="O117" s="165">
        <f t="shared" ca="1" si="3"/>
        <v>509</v>
      </c>
      <c r="P117" s="152"/>
      <c r="Q117" s="152"/>
    </row>
    <row r="118" spans="1:17" ht="40.799999999999997" x14ac:dyDescent="0.7">
      <c r="A118" s="153">
        <v>117</v>
      </c>
      <c r="B118" s="167" t="s">
        <v>8629</v>
      </c>
      <c r="C118" s="168">
        <v>45709</v>
      </c>
      <c r="D118" s="169" t="s">
        <v>39</v>
      </c>
      <c r="E118" s="170" t="s">
        <v>8691</v>
      </c>
      <c r="F118" s="171"/>
      <c r="G118" s="172" t="s">
        <v>5508</v>
      </c>
      <c r="H118" s="172" t="s">
        <v>7715</v>
      </c>
      <c r="I118" s="173" t="s">
        <v>6953</v>
      </c>
      <c r="J118" s="180"/>
      <c r="K118" s="177" t="s">
        <v>1308</v>
      </c>
      <c r="L118" s="177" t="s">
        <v>1079</v>
      </c>
      <c r="M118" s="177" t="s">
        <v>5499</v>
      </c>
      <c r="N118" s="164" t="str">
        <f ca="1">DATEDIF(C118,'Outgoing 2023'!$L$2,"Y")&amp;" tahun, "&amp;DATEDIF(C118,'Outgoing 2023'!$L$2,"YM")&amp;" bulan, "&amp;DATEDIF(C118,'Outgoing 2023'!$L$2,"MD")&amp;" hari"</f>
        <v>1 tahun, 4 bulan, 24 hari</v>
      </c>
      <c r="O118" s="165">
        <f t="shared" ca="1" si="3"/>
        <v>509</v>
      </c>
      <c r="P118" s="152"/>
      <c r="Q118" s="152"/>
    </row>
    <row r="119" spans="1:17" ht="40.799999999999997" x14ac:dyDescent="0.7">
      <c r="A119" s="166">
        <v>118</v>
      </c>
      <c r="B119" s="167" t="s">
        <v>8630</v>
      </c>
      <c r="C119" s="168">
        <v>45709</v>
      </c>
      <c r="D119" s="169" t="s">
        <v>39</v>
      </c>
      <c r="E119" s="170" t="s">
        <v>8692</v>
      </c>
      <c r="F119" s="171"/>
      <c r="G119" s="172" t="s">
        <v>5508</v>
      </c>
      <c r="H119" s="172" t="s">
        <v>5990</v>
      </c>
      <c r="I119" s="173" t="s">
        <v>5845</v>
      </c>
      <c r="J119" s="180"/>
      <c r="K119" s="177" t="s">
        <v>1308</v>
      </c>
      <c r="L119" s="177" t="s">
        <v>1070</v>
      </c>
      <c r="M119" s="177" t="s">
        <v>5481</v>
      </c>
      <c r="N119" s="164" t="str">
        <f ca="1">DATEDIF(C119,'Outgoing 2023'!$L$2,"Y")&amp;" tahun, "&amp;DATEDIF(C119,'Outgoing 2023'!$L$2,"YM")&amp;" bulan, "&amp;DATEDIF(C119,'Outgoing 2023'!$L$2,"MD")&amp;" hari"</f>
        <v>1 tahun, 4 bulan, 24 hari</v>
      </c>
      <c r="O119" s="165">
        <f t="shared" ca="1" si="3"/>
        <v>509</v>
      </c>
      <c r="P119" s="152"/>
      <c r="Q119" s="152"/>
    </row>
    <row r="120" spans="1:17" ht="40.799999999999997" x14ac:dyDescent="0.7">
      <c r="A120" s="153">
        <v>119</v>
      </c>
      <c r="B120" s="167" t="s">
        <v>8631</v>
      </c>
      <c r="C120" s="168">
        <v>45709</v>
      </c>
      <c r="D120" s="169" t="s">
        <v>39</v>
      </c>
      <c r="E120" s="170" t="s">
        <v>8693</v>
      </c>
      <c r="F120" s="171"/>
      <c r="G120" s="172" t="s">
        <v>1079</v>
      </c>
      <c r="H120" s="172" t="s">
        <v>7397</v>
      </c>
      <c r="I120" s="173" t="s">
        <v>2895</v>
      </c>
      <c r="J120" s="180"/>
      <c r="K120" s="177" t="s">
        <v>1308</v>
      </c>
      <c r="L120" s="177" t="s">
        <v>1079</v>
      </c>
      <c r="M120" s="177" t="s">
        <v>7416</v>
      </c>
      <c r="N120" s="164" t="str">
        <f ca="1">DATEDIF(C120,'Outgoing 2023'!$L$2,"Y")&amp;" tahun, "&amp;DATEDIF(C120,'Outgoing 2023'!$L$2,"YM")&amp;" bulan, "&amp;DATEDIF(C120,'Outgoing 2023'!$L$2,"MD")&amp;" hari"</f>
        <v>1 tahun, 4 bulan, 24 hari</v>
      </c>
      <c r="O120" s="165">
        <f t="shared" ca="1" si="3"/>
        <v>509</v>
      </c>
      <c r="P120" s="152"/>
      <c r="Q120" s="152"/>
    </row>
    <row r="121" spans="1:17" ht="40.799999999999997" x14ac:dyDescent="0.7">
      <c r="A121" s="153">
        <v>120</v>
      </c>
      <c r="B121" s="167" t="s">
        <v>8632</v>
      </c>
      <c r="C121" s="168">
        <v>45709</v>
      </c>
      <c r="D121" s="169" t="s">
        <v>39</v>
      </c>
      <c r="E121" s="170" t="s">
        <v>8694</v>
      </c>
      <c r="F121" s="171"/>
      <c r="G121" s="172" t="s">
        <v>5508</v>
      </c>
      <c r="H121" s="172" t="s">
        <v>5990</v>
      </c>
      <c r="I121" s="173" t="s">
        <v>5845</v>
      </c>
      <c r="J121" s="180"/>
      <c r="K121" s="177" t="s">
        <v>1308</v>
      </c>
      <c r="L121" s="177" t="s">
        <v>1070</v>
      </c>
      <c r="M121" s="177" t="s">
        <v>5481</v>
      </c>
      <c r="N121" s="164" t="str">
        <f ca="1">DATEDIF(C121,'Outgoing 2023'!$L$2,"Y")&amp;" tahun, "&amp;DATEDIF(C121,'Outgoing 2023'!$L$2,"YM")&amp;" bulan, "&amp;DATEDIF(C121,'Outgoing 2023'!$L$2,"MD")&amp;" hari"</f>
        <v>1 tahun, 4 bulan, 24 hari</v>
      </c>
      <c r="O121" s="165">
        <f t="shared" ca="1" si="3"/>
        <v>509</v>
      </c>
      <c r="P121" s="152"/>
      <c r="Q121" s="152"/>
    </row>
    <row r="122" spans="1:17" ht="20.399999999999999" x14ac:dyDescent="0.7">
      <c r="A122" s="166">
        <v>121</v>
      </c>
      <c r="B122" s="167" t="s">
        <v>8633</v>
      </c>
      <c r="C122" s="168">
        <v>45709</v>
      </c>
      <c r="D122" s="169" t="s">
        <v>39</v>
      </c>
      <c r="E122" s="170" t="s">
        <v>8695</v>
      </c>
      <c r="F122" s="171"/>
      <c r="G122" s="172" t="s">
        <v>5508</v>
      </c>
      <c r="H122" s="172" t="s">
        <v>5990</v>
      </c>
      <c r="I122" s="173" t="s">
        <v>3201</v>
      </c>
      <c r="J122" s="180"/>
      <c r="K122" s="177" t="s">
        <v>1308</v>
      </c>
      <c r="L122" s="177" t="s">
        <v>1070</v>
      </c>
      <c r="M122" s="176" t="s">
        <v>7957</v>
      </c>
      <c r="N122" s="164" t="str">
        <f ca="1">DATEDIF(C122,'Outgoing 2023'!$L$2,"Y")&amp;" tahun, "&amp;DATEDIF(C122,'Outgoing 2023'!$L$2,"YM")&amp;" bulan, "&amp;DATEDIF(C122,'Outgoing 2023'!$L$2,"MD")&amp;" hari"</f>
        <v>1 tahun, 4 bulan, 24 hari</v>
      </c>
      <c r="O122" s="165">
        <f t="shared" ca="1" si="3"/>
        <v>509</v>
      </c>
      <c r="P122" s="152"/>
      <c r="Q122" s="152"/>
    </row>
    <row r="123" spans="1:17" ht="61.2" x14ac:dyDescent="0.7">
      <c r="A123" s="153">
        <v>122</v>
      </c>
      <c r="B123" s="167" t="s">
        <v>8634</v>
      </c>
      <c r="C123" s="168">
        <v>45709</v>
      </c>
      <c r="D123" s="169" t="s">
        <v>39</v>
      </c>
      <c r="E123" s="170" t="s">
        <v>8696</v>
      </c>
      <c r="F123" s="171"/>
      <c r="G123" s="172" t="s">
        <v>5508</v>
      </c>
      <c r="H123" s="172" t="s">
        <v>5989</v>
      </c>
      <c r="I123" s="173" t="s">
        <v>6030</v>
      </c>
      <c r="J123" s="180"/>
      <c r="K123" s="177" t="s">
        <v>1308</v>
      </c>
      <c r="L123" s="177" t="s">
        <v>1175</v>
      </c>
      <c r="M123" s="177" t="s">
        <v>7484</v>
      </c>
      <c r="N123" s="164" t="str">
        <f ca="1">DATEDIF(C123,'Outgoing 2023'!$L$2,"Y")&amp;" tahun, "&amp;DATEDIF(C123,'Outgoing 2023'!$L$2,"YM")&amp;" bulan, "&amp;DATEDIF(C123,'Outgoing 2023'!$L$2,"MD")&amp;" hari"</f>
        <v>1 tahun, 4 bulan, 24 hari</v>
      </c>
      <c r="O123" s="165">
        <f t="shared" ca="1" si="3"/>
        <v>509</v>
      </c>
      <c r="P123" s="152"/>
      <c r="Q123" s="152"/>
    </row>
    <row r="124" spans="1:17" ht="20.399999999999999" x14ac:dyDescent="0.7">
      <c r="A124" s="153">
        <v>123</v>
      </c>
      <c r="B124" s="167" t="s">
        <v>8635</v>
      </c>
      <c r="C124" s="168">
        <v>45712</v>
      </c>
      <c r="D124" s="169" t="s">
        <v>39</v>
      </c>
      <c r="E124" s="170" t="s">
        <v>8697</v>
      </c>
      <c r="F124" s="171"/>
      <c r="G124" s="172" t="s">
        <v>5985</v>
      </c>
      <c r="H124" s="159" t="s">
        <v>5985</v>
      </c>
      <c r="I124" s="173" t="s">
        <v>12324</v>
      </c>
      <c r="J124" s="180"/>
      <c r="K124" s="177" t="s">
        <v>1308</v>
      </c>
      <c r="L124" s="177" t="s">
        <v>1072</v>
      </c>
      <c r="M124" s="177" t="s">
        <v>1072</v>
      </c>
      <c r="N124" s="164" t="str">
        <f ca="1">DATEDIF(C124,'Outgoing 2023'!$L$2,"Y")&amp;" tahun, "&amp;DATEDIF(C124,'Outgoing 2023'!$L$2,"YM")&amp;" bulan, "&amp;DATEDIF(C124,'Outgoing 2023'!$L$2,"MD")&amp;" hari"</f>
        <v>1 tahun, 4 bulan, 21 hari</v>
      </c>
      <c r="O124" s="165">
        <f t="shared" ca="1" si="3"/>
        <v>506</v>
      </c>
      <c r="P124" s="152"/>
      <c r="Q124" s="152"/>
    </row>
    <row r="125" spans="1:17" ht="40.799999999999997" x14ac:dyDescent="0.7">
      <c r="A125" s="166">
        <v>124</v>
      </c>
      <c r="B125" s="167" t="s">
        <v>8636</v>
      </c>
      <c r="C125" s="168">
        <v>45712</v>
      </c>
      <c r="D125" s="169" t="s">
        <v>39</v>
      </c>
      <c r="E125" s="170" t="s">
        <v>8698</v>
      </c>
      <c r="F125" s="171"/>
      <c r="G125" s="172" t="s">
        <v>5508</v>
      </c>
      <c r="H125" s="172" t="s">
        <v>7640</v>
      </c>
      <c r="I125" s="173" t="s">
        <v>5845</v>
      </c>
      <c r="J125" s="180"/>
      <c r="K125" s="177" t="s">
        <v>1308</v>
      </c>
      <c r="L125" s="177" t="s">
        <v>1070</v>
      </c>
      <c r="M125" s="177" t="s">
        <v>8067</v>
      </c>
      <c r="N125" s="164" t="str">
        <f ca="1">DATEDIF(C125,'Outgoing 2023'!$L$2,"Y")&amp;" tahun, "&amp;DATEDIF(C125,'Outgoing 2023'!$L$2,"YM")&amp;" bulan, "&amp;DATEDIF(C125,'Outgoing 2023'!$L$2,"MD")&amp;" hari"</f>
        <v>1 tahun, 4 bulan, 21 hari</v>
      </c>
      <c r="O125" s="165">
        <f t="shared" ca="1" si="3"/>
        <v>506</v>
      </c>
      <c r="P125" s="152"/>
      <c r="Q125" s="152"/>
    </row>
    <row r="126" spans="1:17" ht="40.799999999999997" x14ac:dyDescent="0.7">
      <c r="A126" s="153">
        <v>125</v>
      </c>
      <c r="B126" s="167" t="s">
        <v>8637</v>
      </c>
      <c r="C126" s="168">
        <v>45713</v>
      </c>
      <c r="D126" s="169" t="s">
        <v>39</v>
      </c>
      <c r="E126" s="170" t="s">
        <v>8699</v>
      </c>
      <c r="F126" s="171"/>
      <c r="G126" s="172" t="s">
        <v>5508</v>
      </c>
      <c r="H126" s="172" t="s">
        <v>3189</v>
      </c>
      <c r="I126" s="173" t="s">
        <v>8792</v>
      </c>
      <c r="J126" s="180"/>
      <c r="K126" s="177" t="s">
        <v>1308</v>
      </c>
      <c r="L126" s="177" t="s">
        <v>1070</v>
      </c>
      <c r="M126" s="176" t="s">
        <v>1071</v>
      </c>
      <c r="N126" s="164" t="str">
        <f ca="1">DATEDIF(C126,'Outgoing 2023'!$L$2,"Y")&amp;" tahun, "&amp;DATEDIF(C126,'Outgoing 2023'!$L$2,"YM")&amp;" bulan, "&amp;DATEDIF(C126,'Outgoing 2023'!$L$2,"MD")&amp;" hari"</f>
        <v>1 tahun, 4 bulan, 20 hari</v>
      </c>
      <c r="O126" s="165">
        <f t="shared" ca="1" si="3"/>
        <v>505</v>
      </c>
      <c r="P126" s="152"/>
      <c r="Q126" s="152"/>
    </row>
    <row r="127" spans="1:17" ht="40.799999999999997" x14ac:dyDescent="0.7">
      <c r="A127" s="153">
        <v>126</v>
      </c>
      <c r="B127" s="167" t="s">
        <v>8638</v>
      </c>
      <c r="C127" s="168">
        <v>45713</v>
      </c>
      <c r="D127" s="169" t="s">
        <v>39</v>
      </c>
      <c r="E127" s="170" t="s">
        <v>8700</v>
      </c>
      <c r="F127" s="171"/>
      <c r="G127" s="172" t="s">
        <v>5508</v>
      </c>
      <c r="H127" s="172" t="s">
        <v>5990</v>
      </c>
      <c r="I127" s="173" t="s">
        <v>5845</v>
      </c>
      <c r="J127" s="180"/>
      <c r="K127" s="177" t="s">
        <v>1308</v>
      </c>
      <c r="L127" s="177" t="s">
        <v>1070</v>
      </c>
      <c r="M127" s="177" t="s">
        <v>5481</v>
      </c>
      <c r="N127" s="164" t="str">
        <f ca="1">DATEDIF(C127,'Outgoing 2023'!$L$2,"Y")&amp;" tahun, "&amp;DATEDIF(C127,'Outgoing 2023'!$L$2,"YM")&amp;" bulan, "&amp;DATEDIF(C127,'Outgoing 2023'!$L$2,"MD")&amp;" hari"</f>
        <v>1 tahun, 4 bulan, 20 hari</v>
      </c>
      <c r="O127" s="165">
        <f t="shared" ca="1" si="3"/>
        <v>505</v>
      </c>
      <c r="P127" s="152"/>
      <c r="Q127" s="152"/>
    </row>
    <row r="128" spans="1:17" ht="40.799999999999997" x14ac:dyDescent="0.7">
      <c r="A128" s="166">
        <v>127</v>
      </c>
      <c r="B128" s="167" t="s">
        <v>8639</v>
      </c>
      <c r="C128" s="168">
        <v>45713</v>
      </c>
      <c r="D128" s="169" t="s">
        <v>39</v>
      </c>
      <c r="E128" s="170" t="s">
        <v>8701</v>
      </c>
      <c r="F128" s="171"/>
      <c r="G128" s="172" t="s">
        <v>5508</v>
      </c>
      <c r="H128" s="172" t="s">
        <v>3200</v>
      </c>
      <c r="I128" s="173" t="s">
        <v>5703</v>
      </c>
      <c r="J128" s="180"/>
      <c r="K128" s="177" t="s">
        <v>1308</v>
      </c>
      <c r="L128" s="177" t="s">
        <v>1070</v>
      </c>
      <c r="M128" s="177" t="s">
        <v>7652</v>
      </c>
      <c r="N128" s="164" t="str">
        <f ca="1">DATEDIF(C128,'Outgoing 2023'!$L$2,"Y")&amp;" tahun, "&amp;DATEDIF(C128,'Outgoing 2023'!$L$2,"YM")&amp;" bulan, "&amp;DATEDIF(C128,'Outgoing 2023'!$L$2,"MD")&amp;" hari"</f>
        <v>1 tahun, 4 bulan, 20 hari</v>
      </c>
      <c r="O128" s="165">
        <f t="shared" ca="1" si="3"/>
        <v>505</v>
      </c>
      <c r="P128" s="152"/>
      <c r="Q128" s="152"/>
    </row>
    <row r="129" spans="1:17" ht="40.799999999999997" x14ac:dyDescent="0.7">
      <c r="A129" s="153">
        <v>128</v>
      </c>
      <c r="B129" s="167" t="s">
        <v>8640</v>
      </c>
      <c r="C129" s="168">
        <v>45714</v>
      </c>
      <c r="D129" s="169" t="s">
        <v>39</v>
      </c>
      <c r="E129" s="170" t="s">
        <v>8702</v>
      </c>
      <c r="F129" s="171"/>
      <c r="G129" s="172" t="s">
        <v>5508</v>
      </c>
      <c r="H129" s="172" t="s">
        <v>5990</v>
      </c>
      <c r="I129" s="173" t="s">
        <v>5939</v>
      </c>
      <c r="J129" s="152"/>
      <c r="K129" s="180" t="s">
        <v>1308</v>
      </c>
      <c r="L129" s="177" t="s">
        <v>1070</v>
      </c>
      <c r="M129" s="177" t="s">
        <v>5481</v>
      </c>
      <c r="N129" s="164" t="str">
        <f ca="1">DATEDIF(C129,'Outgoing 2023'!$L$2,"Y")&amp;" tahun, "&amp;DATEDIF(C129,'Outgoing 2023'!$L$2,"YM")&amp;" bulan, "&amp;DATEDIF(C129,'Outgoing 2023'!$L$2,"MD")&amp;" hari"</f>
        <v>1 tahun, 4 bulan, 19 hari</v>
      </c>
      <c r="O129" s="165">
        <f t="shared" ca="1" si="3"/>
        <v>504</v>
      </c>
      <c r="P129" s="152"/>
      <c r="Q129" s="152"/>
    </row>
    <row r="130" spans="1:17" ht="40.799999999999997" x14ac:dyDescent="0.7">
      <c r="A130" s="153">
        <v>129</v>
      </c>
      <c r="B130" s="167" t="s">
        <v>8641</v>
      </c>
      <c r="C130" s="168">
        <v>45714</v>
      </c>
      <c r="D130" s="169" t="s">
        <v>39</v>
      </c>
      <c r="E130" s="170" t="s">
        <v>8703</v>
      </c>
      <c r="F130" s="171"/>
      <c r="G130" s="172" t="s">
        <v>5508</v>
      </c>
      <c r="H130" s="172" t="s">
        <v>5989</v>
      </c>
      <c r="I130" s="173" t="s">
        <v>8704</v>
      </c>
      <c r="J130" s="180"/>
      <c r="K130" s="177" t="s">
        <v>1308</v>
      </c>
      <c r="L130" s="177" t="s">
        <v>1070</v>
      </c>
      <c r="M130" s="176" t="s">
        <v>1071</v>
      </c>
      <c r="N130" s="164" t="str">
        <f ca="1">DATEDIF(C130,'Outgoing 2023'!$L$2,"Y")&amp;" tahun, "&amp;DATEDIF(C130,'Outgoing 2023'!$L$2,"YM")&amp;" bulan, "&amp;DATEDIF(C130,'Outgoing 2023'!$L$2,"MD")&amp;" hari"</f>
        <v>1 tahun, 4 bulan, 19 hari</v>
      </c>
      <c r="O130" s="165">
        <f t="shared" ca="1" si="3"/>
        <v>504</v>
      </c>
      <c r="P130" s="152"/>
      <c r="Q130" s="152"/>
    </row>
    <row r="131" spans="1:17" ht="40.799999999999997" x14ac:dyDescent="0.7">
      <c r="A131" s="166">
        <v>130</v>
      </c>
      <c r="B131" s="167" t="s">
        <v>8642</v>
      </c>
      <c r="C131" s="168">
        <v>45714</v>
      </c>
      <c r="D131" s="169" t="s">
        <v>39</v>
      </c>
      <c r="E131" s="170" t="s">
        <v>8705</v>
      </c>
      <c r="F131" s="171"/>
      <c r="G131" s="172" t="s">
        <v>5508</v>
      </c>
      <c r="H131" s="172" t="s">
        <v>7640</v>
      </c>
      <c r="I131" s="173" t="s">
        <v>5845</v>
      </c>
      <c r="J131" s="180"/>
      <c r="K131" s="177" t="s">
        <v>1308</v>
      </c>
      <c r="L131" s="177" t="s">
        <v>1070</v>
      </c>
      <c r="M131" s="177" t="s">
        <v>8067</v>
      </c>
      <c r="N131" s="164" t="str">
        <f ca="1">DATEDIF(C131,'Outgoing 2023'!$L$2,"Y")&amp;" tahun, "&amp;DATEDIF(C131,'Outgoing 2023'!$L$2,"YM")&amp;" bulan, "&amp;DATEDIF(C131,'Outgoing 2023'!$L$2,"MD")&amp;" hari"</f>
        <v>1 tahun, 4 bulan, 19 hari</v>
      </c>
      <c r="O131" s="165">
        <f t="shared" ref="O131:O194" ca="1" si="4">TODAY()-C131</f>
        <v>504</v>
      </c>
      <c r="P131" s="152"/>
      <c r="Q131" s="152"/>
    </row>
    <row r="132" spans="1:17" ht="81.599999999999994" x14ac:dyDescent="0.7">
      <c r="A132" s="153">
        <v>131</v>
      </c>
      <c r="B132" s="167" t="s">
        <v>8643</v>
      </c>
      <c r="C132" s="168">
        <v>45714</v>
      </c>
      <c r="D132" s="169" t="s">
        <v>39</v>
      </c>
      <c r="E132" s="170" t="s">
        <v>8706</v>
      </c>
      <c r="F132" s="171"/>
      <c r="G132" s="172" t="s">
        <v>5508</v>
      </c>
      <c r="H132" s="172" t="s">
        <v>5990</v>
      </c>
      <c r="I132" s="173" t="s">
        <v>5845</v>
      </c>
      <c r="J132" s="180"/>
      <c r="K132" s="177" t="s">
        <v>1308</v>
      </c>
      <c r="L132" s="177" t="s">
        <v>5508</v>
      </c>
      <c r="M132" s="177" t="s">
        <v>5481</v>
      </c>
      <c r="N132" s="164" t="str">
        <f ca="1">DATEDIF(C132,'Outgoing 2023'!$L$2,"Y")&amp;" tahun, "&amp;DATEDIF(C132,'Outgoing 2023'!$L$2,"YM")&amp;" bulan, "&amp;DATEDIF(C132,'Outgoing 2023'!$L$2,"MD")&amp;" hari"</f>
        <v>1 tahun, 4 bulan, 19 hari</v>
      </c>
      <c r="O132" s="165">
        <f t="shared" ca="1" si="4"/>
        <v>504</v>
      </c>
      <c r="P132" s="152"/>
      <c r="Q132" s="152"/>
    </row>
    <row r="133" spans="1:17" ht="20.399999999999999" x14ac:dyDescent="0.7">
      <c r="A133" s="153">
        <v>132</v>
      </c>
      <c r="B133" s="167" t="s">
        <v>8644</v>
      </c>
      <c r="C133" s="168">
        <v>45716</v>
      </c>
      <c r="D133" s="169"/>
      <c r="E133" s="170" t="s">
        <v>8707</v>
      </c>
      <c r="F133" s="171"/>
      <c r="G133" s="172"/>
      <c r="H133" s="172"/>
      <c r="I133" s="173"/>
      <c r="J133" s="180"/>
      <c r="K133" s="177"/>
      <c r="L133" s="177"/>
      <c r="M133" s="179"/>
      <c r="N133" s="164" t="str">
        <f ca="1">DATEDIF(C133,'Outgoing 2023'!$L$2,"Y")&amp;" tahun, "&amp;DATEDIF(C133,'Outgoing 2023'!$L$2,"YM")&amp;" bulan, "&amp;DATEDIF(C133,'Outgoing 2023'!$L$2,"MD")&amp;" hari"</f>
        <v>1 tahun, 4 bulan, 17 hari</v>
      </c>
      <c r="O133" s="165">
        <f t="shared" ca="1" si="4"/>
        <v>502</v>
      </c>
      <c r="P133" s="152"/>
      <c r="Q133" s="152"/>
    </row>
    <row r="134" spans="1:17" ht="40.799999999999997" x14ac:dyDescent="0.7">
      <c r="A134" s="166">
        <v>133</v>
      </c>
      <c r="B134" s="167" t="s">
        <v>8645</v>
      </c>
      <c r="C134" s="168">
        <v>45716</v>
      </c>
      <c r="D134" s="169" t="s">
        <v>7379</v>
      </c>
      <c r="E134" s="170" t="s">
        <v>8708</v>
      </c>
      <c r="F134" s="171"/>
      <c r="G134" s="172" t="s">
        <v>5508</v>
      </c>
      <c r="H134" s="172" t="s">
        <v>5989</v>
      </c>
      <c r="I134" s="173" t="s">
        <v>6030</v>
      </c>
      <c r="J134" s="180"/>
      <c r="K134" s="177" t="s">
        <v>1302</v>
      </c>
      <c r="L134" s="177" t="s">
        <v>1175</v>
      </c>
      <c r="M134" s="177" t="s">
        <v>7484</v>
      </c>
      <c r="N134" s="164" t="str">
        <f ca="1">DATEDIF(C134,'Outgoing 2023'!$L$2,"Y")&amp;" tahun, "&amp;DATEDIF(C134,'Outgoing 2023'!$L$2,"YM")&amp;" bulan, "&amp;DATEDIF(C134,'Outgoing 2023'!$L$2,"MD")&amp;" hari"</f>
        <v>1 tahun, 4 bulan, 17 hari</v>
      </c>
      <c r="O134" s="165">
        <f t="shared" ca="1" si="4"/>
        <v>502</v>
      </c>
      <c r="P134" s="152"/>
      <c r="Q134" s="152"/>
    </row>
    <row r="135" spans="1:17" ht="81.599999999999994" x14ac:dyDescent="0.7">
      <c r="A135" s="153">
        <v>134</v>
      </c>
      <c r="B135" s="167" t="s">
        <v>8646</v>
      </c>
      <c r="C135" s="168">
        <v>45716</v>
      </c>
      <c r="D135" s="169" t="s">
        <v>7068</v>
      </c>
      <c r="E135" s="170" t="s">
        <v>8709</v>
      </c>
      <c r="F135" s="171"/>
      <c r="G135" s="172" t="s">
        <v>5985</v>
      </c>
      <c r="H135" s="172" t="s">
        <v>5985</v>
      </c>
      <c r="I135" s="172" t="s">
        <v>1072</v>
      </c>
      <c r="J135" s="180"/>
      <c r="K135" s="172"/>
      <c r="L135" s="177" t="s">
        <v>1167</v>
      </c>
      <c r="M135" s="177" t="s">
        <v>1163</v>
      </c>
      <c r="N135" s="164" t="str">
        <f ca="1">DATEDIF(C135,'Outgoing 2023'!$L$2,"Y")&amp;" tahun, "&amp;DATEDIF(C135,'Outgoing 2023'!$L$2,"YM")&amp;" bulan, "&amp;DATEDIF(C135,'Outgoing 2023'!$L$2,"MD")&amp;" hari"</f>
        <v>1 tahun, 4 bulan, 17 hari</v>
      </c>
      <c r="O135" s="165">
        <f t="shared" ca="1" si="4"/>
        <v>502</v>
      </c>
      <c r="P135" s="152"/>
      <c r="Q135" s="152"/>
    </row>
    <row r="136" spans="1:17" ht="61.2" x14ac:dyDescent="0.7">
      <c r="A136" s="153">
        <v>135</v>
      </c>
      <c r="B136" s="167" t="s">
        <v>8647</v>
      </c>
      <c r="C136" s="168">
        <v>45716</v>
      </c>
      <c r="D136" s="169" t="s">
        <v>7068</v>
      </c>
      <c r="E136" s="170" t="s">
        <v>8710</v>
      </c>
      <c r="F136" s="171"/>
      <c r="G136" s="172" t="s">
        <v>5985</v>
      </c>
      <c r="H136" s="172" t="s">
        <v>5985</v>
      </c>
      <c r="I136" s="172" t="s">
        <v>1072</v>
      </c>
      <c r="J136" s="180"/>
      <c r="K136" s="177"/>
      <c r="L136" s="177" t="s">
        <v>1167</v>
      </c>
      <c r="M136" s="177" t="s">
        <v>1163</v>
      </c>
      <c r="N136" s="164" t="str">
        <f ca="1">DATEDIF(C136,'Outgoing 2023'!$L$2,"Y")&amp;" tahun, "&amp;DATEDIF(C136,'Outgoing 2023'!$L$2,"YM")&amp;" bulan, "&amp;DATEDIF(C136,'Outgoing 2023'!$L$2,"MD")&amp;" hari"</f>
        <v>1 tahun, 4 bulan, 17 hari</v>
      </c>
      <c r="O136" s="165">
        <f t="shared" ca="1" si="4"/>
        <v>502</v>
      </c>
      <c r="P136" s="152"/>
      <c r="Q136" s="152"/>
    </row>
    <row r="137" spans="1:17" ht="40.799999999999997" x14ac:dyDescent="0.7">
      <c r="A137" s="166">
        <v>136</v>
      </c>
      <c r="B137" s="167" t="s">
        <v>8648</v>
      </c>
      <c r="C137" s="168">
        <v>45719</v>
      </c>
      <c r="D137" s="169" t="s">
        <v>39</v>
      </c>
      <c r="E137" s="170" t="s">
        <v>8711</v>
      </c>
      <c r="F137" s="171"/>
      <c r="G137" s="172" t="s">
        <v>5508</v>
      </c>
      <c r="H137" s="172" t="s">
        <v>5990</v>
      </c>
      <c r="I137" s="173" t="s">
        <v>6030</v>
      </c>
      <c r="J137" s="180"/>
      <c r="K137" s="177" t="s">
        <v>1302</v>
      </c>
      <c r="L137" s="177" t="s">
        <v>1175</v>
      </c>
      <c r="M137" s="177" t="s">
        <v>7484</v>
      </c>
      <c r="N137" s="164" t="str">
        <f ca="1">DATEDIF(C137,'Outgoing 2023'!$L$2,"Y")&amp;" tahun, "&amp;DATEDIF(C137,'Outgoing 2023'!$L$2,"YM")&amp;" bulan, "&amp;DATEDIF(C137,'Outgoing 2023'!$L$2,"MD")&amp;" hari"</f>
        <v>1 tahun, 4 bulan, 12 hari</v>
      </c>
      <c r="O137" s="165">
        <f t="shared" ca="1" si="4"/>
        <v>499</v>
      </c>
      <c r="P137" s="152"/>
      <c r="Q137" s="152"/>
    </row>
    <row r="138" spans="1:17" ht="40.799999999999997" x14ac:dyDescent="0.7">
      <c r="A138" s="153">
        <v>137</v>
      </c>
      <c r="B138" s="167" t="s">
        <v>8649</v>
      </c>
      <c r="C138" s="168">
        <v>45719</v>
      </c>
      <c r="D138" s="169" t="s">
        <v>39</v>
      </c>
      <c r="E138" s="170" t="s">
        <v>8712</v>
      </c>
      <c r="F138" s="171"/>
      <c r="G138" s="172" t="s">
        <v>5508</v>
      </c>
      <c r="H138" s="172" t="s">
        <v>5989</v>
      </c>
      <c r="I138" s="173" t="s">
        <v>6030</v>
      </c>
      <c r="J138" s="180"/>
      <c r="K138" s="177" t="s">
        <v>1302</v>
      </c>
      <c r="L138" s="177" t="s">
        <v>1175</v>
      </c>
      <c r="M138" s="177" t="s">
        <v>7484</v>
      </c>
      <c r="N138" s="164" t="str">
        <f ca="1">DATEDIF(C138,'Outgoing 2023'!$L$2,"Y")&amp;" tahun, "&amp;DATEDIF(C138,'Outgoing 2023'!$L$2,"YM")&amp;" bulan, "&amp;DATEDIF(C138,'Outgoing 2023'!$L$2,"MD")&amp;" hari"</f>
        <v>1 tahun, 4 bulan, 12 hari</v>
      </c>
      <c r="O138" s="165">
        <f t="shared" ca="1" si="4"/>
        <v>499</v>
      </c>
      <c r="P138" s="152"/>
      <c r="Q138" s="152"/>
    </row>
    <row r="139" spans="1:17" ht="40.799999999999997" x14ac:dyDescent="0.7">
      <c r="A139" s="153">
        <v>138</v>
      </c>
      <c r="B139" s="167" t="s">
        <v>8650</v>
      </c>
      <c r="C139" s="168">
        <v>45719</v>
      </c>
      <c r="D139" s="169" t="s">
        <v>39</v>
      </c>
      <c r="E139" s="170" t="s">
        <v>8713</v>
      </c>
      <c r="F139" s="171"/>
      <c r="G139" s="172" t="s">
        <v>5508</v>
      </c>
      <c r="H139" s="172" t="s">
        <v>5990</v>
      </c>
      <c r="I139" s="173" t="s">
        <v>5845</v>
      </c>
      <c r="J139" s="180"/>
      <c r="K139" s="177" t="s">
        <v>1302</v>
      </c>
      <c r="L139" s="177" t="s">
        <v>1070</v>
      </c>
      <c r="M139" s="177" t="s">
        <v>5481</v>
      </c>
      <c r="N139" s="164" t="str">
        <f ca="1">DATEDIF(C139,'Outgoing 2023'!$L$2,"Y")&amp;" tahun, "&amp;DATEDIF(C139,'Outgoing 2023'!$L$2,"YM")&amp;" bulan, "&amp;DATEDIF(C139,'Outgoing 2023'!$L$2,"MD")&amp;" hari"</f>
        <v>1 tahun, 4 bulan, 12 hari</v>
      </c>
      <c r="O139" s="165">
        <f t="shared" ca="1" si="4"/>
        <v>499</v>
      </c>
      <c r="P139" s="152"/>
      <c r="Q139" s="152"/>
    </row>
    <row r="140" spans="1:17" ht="40.799999999999997" x14ac:dyDescent="0.7">
      <c r="A140" s="166">
        <v>139</v>
      </c>
      <c r="B140" s="167" t="s">
        <v>8651</v>
      </c>
      <c r="C140" s="168">
        <v>45719</v>
      </c>
      <c r="D140" s="169" t="s">
        <v>39</v>
      </c>
      <c r="E140" s="170" t="s">
        <v>8714</v>
      </c>
      <c r="F140" s="171"/>
      <c r="G140" s="172" t="s">
        <v>5508</v>
      </c>
      <c r="H140" s="172" t="s">
        <v>3191</v>
      </c>
      <c r="I140" s="173" t="s">
        <v>7423</v>
      </c>
      <c r="J140" s="180"/>
      <c r="K140" s="177" t="s">
        <v>1302</v>
      </c>
      <c r="L140" s="177" t="s">
        <v>1070</v>
      </c>
      <c r="M140" s="176" t="s">
        <v>6866</v>
      </c>
      <c r="N140" s="164" t="str">
        <f ca="1">DATEDIF(C140,'Outgoing 2023'!$L$2,"Y")&amp;" tahun, "&amp;DATEDIF(C140,'Outgoing 2023'!$L$2,"YM")&amp;" bulan, "&amp;DATEDIF(C140,'Outgoing 2023'!$L$2,"MD")&amp;" hari"</f>
        <v>1 tahun, 4 bulan, 12 hari</v>
      </c>
      <c r="O140" s="165">
        <f t="shared" ca="1" si="4"/>
        <v>499</v>
      </c>
      <c r="P140" s="152"/>
      <c r="Q140" s="152"/>
    </row>
    <row r="141" spans="1:17" ht="61.2" x14ac:dyDescent="0.7">
      <c r="A141" s="153">
        <v>140</v>
      </c>
      <c r="B141" s="167" t="s">
        <v>8652</v>
      </c>
      <c r="C141" s="168">
        <v>45719</v>
      </c>
      <c r="D141" s="169" t="s">
        <v>8715</v>
      </c>
      <c r="E141" s="170" t="s">
        <v>8716</v>
      </c>
      <c r="F141" s="171"/>
      <c r="G141" s="172" t="s">
        <v>1079</v>
      </c>
      <c r="H141" s="172" t="s">
        <v>1079</v>
      </c>
      <c r="I141" s="173" t="s">
        <v>6953</v>
      </c>
      <c r="J141" s="180"/>
      <c r="K141" s="177" t="s">
        <v>1302</v>
      </c>
      <c r="L141" s="177" t="s">
        <v>1079</v>
      </c>
      <c r="M141" s="177" t="s">
        <v>8717</v>
      </c>
      <c r="N141" s="164" t="str">
        <f ca="1">DATEDIF(C141,'Outgoing 2023'!$L$2,"Y")&amp;" tahun, "&amp;DATEDIF(C141,'Outgoing 2023'!$L$2,"YM")&amp;" bulan, "&amp;DATEDIF(C141,'Outgoing 2023'!$L$2,"MD")&amp;" hari"</f>
        <v>1 tahun, 4 bulan, 12 hari</v>
      </c>
      <c r="O141" s="165">
        <f t="shared" ca="1" si="4"/>
        <v>499</v>
      </c>
      <c r="P141" s="152"/>
      <c r="Q141" s="152"/>
    </row>
    <row r="142" spans="1:17" ht="40.799999999999997" x14ac:dyDescent="0.7">
      <c r="A142" s="153">
        <v>141</v>
      </c>
      <c r="B142" s="167" t="s">
        <v>8653</v>
      </c>
      <c r="C142" s="168">
        <v>45719</v>
      </c>
      <c r="D142" s="169" t="s">
        <v>39</v>
      </c>
      <c r="E142" s="170" t="s">
        <v>8718</v>
      </c>
      <c r="F142" s="171"/>
      <c r="G142" s="172" t="s">
        <v>5508</v>
      </c>
      <c r="H142" s="172" t="s">
        <v>3191</v>
      </c>
      <c r="I142" s="173" t="s">
        <v>5845</v>
      </c>
      <c r="J142" s="180"/>
      <c r="K142" s="177" t="s">
        <v>1302</v>
      </c>
      <c r="L142" s="177" t="s">
        <v>1070</v>
      </c>
      <c r="M142" s="176" t="s">
        <v>6866</v>
      </c>
      <c r="N142" s="164" t="str">
        <f ca="1">DATEDIF(C142,'Outgoing 2023'!$L$2,"Y")&amp;" tahun, "&amp;DATEDIF(C142,'Outgoing 2023'!$L$2,"YM")&amp;" bulan, "&amp;DATEDIF(C142,'Outgoing 2023'!$L$2,"MD")&amp;" hari"</f>
        <v>1 tahun, 4 bulan, 12 hari</v>
      </c>
      <c r="O142" s="165">
        <f t="shared" ca="1" si="4"/>
        <v>499</v>
      </c>
      <c r="P142" s="152"/>
      <c r="Q142" s="152"/>
    </row>
    <row r="143" spans="1:17" ht="61.2" x14ac:dyDescent="0.7">
      <c r="A143" s="166">
        <v>142</v>
      </c>
      <c r="B143" s="167" t="s">
        <v>8654</v>
      </c>
      <c r="C143" s="168">
        <v>45719</v>
      </c>
      <c r="D143" s="169" t="s">
        <v>39</v>
      </c>
      <c r="E143" s="170" t="s">
        <v>8719</v>
      </c>
      <c r="F143" s="171"/>
      <c r="G143" s="172" t="s">
        <v>5508</v>
      </c>
      <c r="H143" s="172" t="s">
        <v>5989</v>
      </c>
      <c r="I143" s="173" t="s">
        <v>6030</v>
      </c>
      <c r="J143" s="180"/>
      <c r="K143" s="177" t="s">
        <v>1302</v>
      </c>
      <c r="L143" s="177" t="s">
        <v>1175</v>
      </c>
      <c r="M143" s="177" t="s">
        <v>7484</v>
      </c>
      <c r="N143" s="164" t="str">
        <f ca="1">DATEDIF(C143,'Outgoing 2023'!$L$2,"Y")&amp;" tahun, "&amp;DATEDIF(C143,'Outgoing 2023'!$L$2,"YM")&amp;" bulan, "&amp;DATEDIF(C143,'Outgoing 2023'!$L$2,"MD")&amp;" hari"</f>
        <v>1 tahun, 4 bulan, 12 hari</v>
      </c>
      <c r="O143" s="165">
        <f t="shared" ca="1" si="4"/>
        <v>499</v>
      </c>
      <c r="P143" s="152"/>
      <c r="Q143" s="152"/>
    </row>
    <row r="144" spans="1:17" ht="40.799999999999997" x14ac:dyDescent="0.7">
      <c r="A144" s="153">
        <v>143</v>
      </c>
      <c r="B144" s="167" t="s">
        <v>8655</v>
      </c>
      <c r="C144" s="168">
        <v>45720</v>
      </c>
      <c r="D144" s="169" t="s">
        <v>39</v>
      </c>
      <c r="E144" s="170" t="s">
        <v>8720</v>
      </c>
      <c r="F144" s="171"/>
      <c r="G144" s="172" t="s">
        <v>5985</v>
      </c>
      <c r="H144" s="172" t="s">
        <v>5989</v>
      </c>
      <c r="I144" s="173" t="s">
        <v>8792</v>
      </c>
      <c r="J144" s="180"/>
      <c r="K144" s="177" t="s">
        <v>1302</v>
      </c>
      <c r="L144" s="177" t="s">
        <v>1080</v>
      </c>
      <c r="M144" s="177" t="s">
        <v>8269</v>
      </c>
      <c r="N144" s="164" t="str">
        <f ca="1">DATEDIF(C144,'Outgoing 2023'!$L$2,"Y")&amp;" tahun, "&amp;DATEDIF(C144,'Outgoing 2023'!$L$2,"YM")&amp;" bulan, "&amp;DATEDIF(C144,'Outgoing 2023'!$L$2,"MD")&amp;" hari"</f>
        <v>1 tahun, 4 bulan, 11 hari</v>
      </c>
      <c r="O144" s="165">
        <f t="shared" ca="1" si="4"/>
        <v>498</v>
      </c>
      <c r="P144" s="152"/>
      <c r="Q144" s="152"/>
    </row>
    <row r="145" spans="1:17" ht="40.799999999999997" x14ac:dyDescent="0.7">
      <c r="A145" s="153">
        <v>144</v>
      </c>
      <c r="B145" s="167" t="s">
        <v>8656</v>
      </c>
      <c r="C145" s="168">
        <v>45720</v>
      </c>
      <c r="D145" s="169" t="s">
        <v>39</v>
      </c>
      <c r="E145" s="170" t="s">
        <v>8721</v>
      </c>
      <c r="F145" s="171"/>
      <c r="G145" s="172" t="s">
        <v>5508</v>
      </c>
      <c r="H145" s="172" t="s">
        <v>5990</v>
      </c>
      <c r="I145" s="173" t="s">
        <v>5845</v>
      </c>
      <c r="J145" s="180"/>
      <c r="K145" s="177" t="s">
        <v>1302</v>
      </c>
      <c r="L145" s="177" t="s">
        <v>1070</v>
      </c>
      <c r="M145" s="177" t="s">
        <v>5481</v>
      </c>
      <c r="N145" s="164" t="str">
        <f ca="1">DATEDIF(C145,'Outgoing 2023'!$L$2,"Y")&amp;" tahun, "&amp;DATEDIF(C145,'Outgoing 2023'!$L$2,"YM")&amp;" bulan, "&amp;DATEDIF(C145,'Outgoing 2023'!$L$2,"MD")&amp;" hari"</f>
        <v>1 tahun, 4 bulan, 11 hari</v>
      </c>
      <c r="O145" s="165">
        <f t="shared" ca="1" si="4"/>
        <v>498</v>
      </c>
      <c r="P145" s="152"/>
      <c r="Q145" s="152"/>
    </row>
    <row r="146" spans="1:17" ht="40.799999999999997" x14ac:dyDescent="0.7">
      <c r="A146" s="166">
        <v>145</v>
      </c>
      <c r="B146" s="167" t="s">
        <v>8657</v>
      </c>
      <c r="C146" s="168">
        <v>45720</v>
      </c>
      <c r="D146" s="169" t="s">
        <v>39</v>
      </c>
      <c r="E146" s="170" t="s">
        <v>8693</v>
      </c>
      <c r="F146" s="171"/>
      <c r="G146" s="172" t="s">
        <v>1079</v>
      </c>
      <c r="H146" s="172" t="s">
        <v>7397</v>
      </c>
      <c r="I146" s="173" t="s">
        <v>2895</v>
      </c>
      <c r="J146" s="180"/>
      <c r="K146" s="177" t="s">
        <v>1302</v>
      </c>
      <c r="L146" s="177" t="s">
        <v>1079</v>
      </c>
      <c r="M146" s="177" t="s">
        <v>7416</v>
      </c>
      <c r="N146" s="164" t="str">
        <f ca="1">DATEDIF(C146,'Outgoing 2023'!$L$2,"Y")&amp;" tahun, "&amp;DATEDIF(C146,'Outgoing 2023'!$L$2,"YM")&amp;" bulan, "&amp;DATEDIF(C146,'Outgoing 2023'!$L$2,"MD")&amp;" hari"</f>
        <v>1 tahun, 4 bulan, 11 hari</v>
      </c>
      <c r="O146" s="165">
        <f t="shared" ca="1" si="4"/>
        <v>498</v>
      </c>
      <c r="P146" s="152"/>
      <c r="Q146" s="152"/>
    </row>
    <row r="147" spans="1:17" ht="40.799999999999997" x14ac:dyDescent="0.7">
      <c r="A147" s="153">
        <v>146</v>
      </c>
      <c r="B147" s="167" t="s">
        <v>8658</v>
      </c>
      <c r="C147" s="168">
        <v>45720</v>
      </c>
      <c r="D147" s="169" t="s">
        <v>39</v>
      </c>
      <c r="E147" s="170" t="s">
        <v>8722</v>
      </c>
      <c r="F147" s="171"/>
      <c r="G147" s="172" t="s">
        <v>5508</v>
      </c>
      <c r="H147" s="172" t="s">
        <v>5989</v>
      </c>
      <c r="I147" s="173" t="s">
        <v>12322</v>
      </c>
      <c r="J147" s="180"/>
      <c r="K147" s="177" t="s">
        <v>1302</v>
      </c>
      <c r="L147" s="177" t="s">
        <v>1070</v>
      </c>
      <c r="M147" s="176" t="s">
        <v>1071</v>
      </c>
      <c r="N147" s="164" t="str">
        <f ca="1">DATEDIF(C147,'Outgoing 2023'!$L$2,"Y")&amp;" tahun, "&amp;DATEDIF(C147,'Outgoing 2023'!$L$2,"YM")&amp;" bulan, "&amp;DATEDIF(C147,'Outgoing 2023'!$L$2,"MD")&amp;" hari"</f>
        <v>1 tahun, 4 bulan, 11 hari</v>
      </c>
      <c r="O147" s="165">
        <f t="shared" ca="1" si="4"/>
        <v>498</v>
      </c>
      <c r="P147" s="152"/>
      <c r="Q147" s="152"/>
    </row>
    <row r="148" spans="1:17" ht="40.799999999999997" x14ac:dyDescent="0.7">
      <c r="A148" s="153">
        <v>147</v>
      </c>
      <c r="B148" s="167" t="s">
        <v>8659</v>
      </c>
      <c r="C148" s="168">
        <v>45720</v>
      </c>
      <c r="D148" s="169" t="s">
        <v>39</v>
      </c>
      <c r="E148" s="170" t="s">
        <v>8723</v>
      </c>
      <c r="F148" s="171"/>
      <c r="G148" s="172" t="s">
        <v>1079</v>
      </c>
      <c r="H148" s="172" t="s">
        <v>7397</v>
      </c>
      <c r="I148" s="173" t="s">
        <v>6953</v>
      </c>
      <c r="J148" s="180"/>
      <c r="K148" s="177" t="s">
        <v>1302</v>
      </c>
      <c r="L148" s="177" t="s">
        <v>1079</v>
      </c>
      <c r="M148" s="177" t="s">
        <v>7416</v>
      </c>
      <c r="N148" s="164" t="str">
        <f ca="1">DATEDIF(C148,'Outgoing 2023'!$L$2,"Y")&amp;" tahun, "&amp;DATEDIF(C148,'Outgoing 2023'!$L$2,"YM")&amp;" bulan, "&amp;DATEDIF(C148,'Outgoing 2023'!$L$2,"MD")&amp;" hari"</f>
        <v>1 tahun, 4 bulan, 11 hari</v>
      </c>
      <c r="O148" s="165">
        <f t="shared" ca="1" si="4"/>
        <v>498</v>
      </c>
      <c r="P148" s="152"/>
      <c r="Q148" s="152"/>
    </row>
    <row r="149" spans="1:17" ht="40.799999999999997" x14ac:dyDescent="0.7">
      <c r="A149" s="166">
        <v>148</v>
      </c>
      <c r="B149" s="167" t="s">
        <v>8660</v>
      </c>
      <c r="C149" s="168">
        <v>45720</v>
      </c>
      <c r="D149" s="169" t="s">
        <v>39</v>
      </c>
      <c r="E149" s="170" t="s">
        <v>8724</v>
      </c>
      <c r="F149" s="171"/>
      <c r="G149" s="172" t="s">
        <v>5508</v>
      </c>
      <c r="H149" s="172" t="s">
        <v>3200</v>
      </c>
      <c r="I149" s="173" t="s">
        <v>3201</v>
      </c>
      <c r="J149" s="180"/>
      <c r="K149" s="177" t="s">
        <v>1302</v>
      </c>
      <c r="L149" s="177" t="s">
        <v>1070</v>
      </c>
      <c r="M149" s="177" t="s">
        <v>3139</v>
      </c>
      <c r="N149" s="164" t="str">
        <f ca="1">DATEDIF(C149,'Outgoing 2023'!$L$2,"Y")&amp;" tahun, "&amp;DATEDIF(C149,'Outgoing 2023'!$L$2,"YM")&amp;" bulan, "&amp;DATEDIF(C149,'Outgoing 2023'!$L$2,"MD")&amp;" hari"</f>
        <v>1 tahun, 4 bulan, 11 hari</v>
      </c>
      <c r="O149" s="165">
        <f t="shared" ca="1" si="4"/>
        <v>498</v>
      </c>
      <c r="P149" s="152"/>
      <c r="Q149" s="152"/>
    </row>
    <row r="150" spans="1:17" ht="40.799999999999997" x14ac:dyDescent="0.7">
      <c r="A150" s="153">
        <v>149</v>
      </c>
      <c r="B150" s="167" t="s">
        <v>8661</v>
      </c>
      <c r="C150" s="168">
        <v>45720</v>
      </c>
      <c r="D150" s="169" t="s">
        <v>39</v>
      </c>
      <c r="E150" s="170" t="s">
        <v>8725</v>
      </c>
      <c r="F150" s="171"/>
      <c r="G150" s="172" t="s">
        <v>5508</v>
      </c>
      <c r="H150" s="172" t="s">
        <v>3200</v>
      </c>
      <c r="I150" s="173" t="s">
        <v>5703</v>
      </c>
      <c r="J150" s="180"/>
      <c r="K150" s="177" t="s">
        <v>1302</v>
      </c>
      <c r="L150" s="177" t="s">
        <v>1070</v>
      </c>
      <c r="M150" s="177" t="s">
        <v>7652</v>
      </c>
      <c r="N150" s="164" t="str">
        <f ca="1">DATEDIF(C150,'Outgoing 2023'!$L$2,"Y")&amp;" tahun, "&amp;DATEDIF(C150,'Outgoing 2023'!$L$2,"YM")&amp;" bulan, "&amp;DATEDIF(C150,'Outgoing 2023'!$L$2,"MD")&amp;" hari"</f>
        <v>1 tahun, 4 bulan, 11 hari</v>
      </c>
      <c r="O150" s="165">
        <f t="shared" ca="1" si="4"/>
        <v>498</v>
      </c>
      <c r="P150" s="152"/>
      <c r="Q150" s="152"/>
    </row>
    <row r="151" spans="1:17" ht="20.399999999999999" x14ac:dyDescent="0.7">
      <c r="A151" s="153">
        <v>150</v>
      </c>
      <c r="B151" s="167" t="s">
        <v>8662</v>
      </c>
      <c r="C151" s="168">
        <v>45720</v>
      </c>
      <c r="D151" s="169" t="s">
        <v>39</v>
      </c>
      <c r="E151" s="170" t="s">
        <v>8726</v>
      </c>
      <c r="F151" s="171"/>
      <c r="G151" s="172" t="s">
        <v>1079</v>
      </c>
      <c r="H151" s="172" t="s">
        <v>1079</v>
      </c>
      <c r="I151" s="173" t="s">
        <v>5702</v>
      </c>
      <c r="J151" s="180"/>
      <c r="K151" s="177" t="s">
        <v>1302</v>
      </c>
      <c r="L151" s="177" t="s">
        <v>1080</v>
      </c>
      <c r="M151" s="177" t="s">
        <v>8269</v>
      </c>
      <c r="N151" s="164" t="str">
        <f ca="1">DATEDIF(C151,'Outgoing 2023'!$L$2,"Y")&amp;" tahun, "&amp;DATEDIF(C151,'Outgoing 2023'!$L$2,"YM")&amp;" bulan, "&amp;DATEDIF(C151,'Outgoing 2023'!$L$2,"MD")&amp;" hari"</f>
        <v>1 tahun, 4 bulan, 11 hari</v>
      </c>
      <c r="O151" s="165">
        <f t="shared" ca="1" si="4"/>
        <v>498</v>
      </c>
      <c r="P151" s="152"/>
      <c r="Q151" s="152"/>
    </row>
    <row r="152" spans="1:17" ht="20.399999999999999" x14ac:dyDescent="0.7">
      <c r="A152" s="166">
        <v>151</v>
      </c>
      <c r="B152" s="167" t="s">
        <v>8663</v>
      </c>
      <c r="C152" s="168">
        <v>45720</v>
      </c>
      <c r="D152" s="169" t="s">
        <v>8727</v>
      </c>
      <c r="E152" s="170" t="s">
        <v>8728</v>
      </c>
      <c r="F152" s="171"/>
      <c r="G152" s="172" t="s">
        <v>5508</v>
      </c>
      <c r="H152" s="159" t="s">
        <v>5985</v>
      </c>
      <c r="I152" s="173" t="s">
        <v>1088</v>
      </c>
      <c r="J152" s="180"/>
      <c r="K152" s="177" t="s">
        <v>1302</v>
      </c>
      <c r="L152" s="177" t="s">
        <v>1088</v>
      </c>
      <c r="M152" s="177" t="s">
        <v>1089</v>
      </c>
      <c r="N152" s="164" t="str">
        <f ca="1">DATEDIF(C152,'Outgoing 2023'!$L$2,"Y")&amp;" tahun, "&amp;DATEDIF(C152,'Outgoing 2023'!$L$2,"YM")&amp;" bulan, "&amp;DATEDIF(C152,'Outgoing 2023'!$L$2,"MD")&amp;" hari"</f>
        <v>1 tahun, 4 bulan, 11 hari</v>
      </c>
      <c r="O152" s="165">
        <f t="shared" ca="1" si="4"/>
        <v>498</v>
      </c>
      <c r="P152" s="152"/>
      <c r="Q152" s="152"/>
    </row>
    <row r="153" spans="1:17" ht="61.2" x14ac:dyDescent="0.7">
      <c r="A153" s="153">
        <v>152</v>
      </c>
      <c r="B153" s="167" t="s">
        <v>8664</v>
      </c>
      <c r="C153" s="168">
        <v>45720</v>
      </c>
      <c r="D153" s="169" t="s">
        <v>39</v>
      </c>
      <c r="E153" s="170" t="s">
        <v>8729</v>
      </c>
      <c r="F153" s="171"/>
      <c r="G153" s="172" t="s">
        <v>5508</v>
      </c>
      <c r="H153" s="172" t="s">
        <v>3200</v>
      </c>
      <c r="I153" s="173" t="s">
        <v>6030</v>
      </c>
      <c r="J153" s="180"/>
      <c r="K153" s="177" t="s">
        <v>1302</v>
      </c>
      <c r="L153" s="177" t="s">
        <v>1070</v>
      </c>
      <c r="M153" s="177" t="s">
        <v>10407</v>
      </c>
      <c r="N153" s="164" t="str">
        <f ca="1">DATEDIF(C153,'Outgoing 2023'!$L$2,"Y")&amp;" tahun, "&amp;DATEDIF(C153,'Outgoing 2023'!$L$2,"YM")&amp;" bulan, "&amp;DATEDIF(C153,'Outgoing 2023'!$L$2,"MD")&amp;" hari"</f>
        <v>1 tahun, 4 bulan, 11 hari</v>
      </c>
      <c r="O153" s="165">
        <f t="shared" ca="1" si="4"/>
        <v>498</v>
      </c>
      <c r="P153" s="152"/>
      <c r="Q153" s="152"/>
    </row>
    <row r="154" spans="1:17" ht="40.799999999999997" x14ac:dyDescent="0.7">
      <c r="A154" s="153">
        <v>153</v>
      </c>
      <c r="B154" s="167" t="s">
        <v>8665</v>
      </c>
      <c r="C154" s="168">
        <v>45720</v>
      </c>
      <c r="D154" s="169" t="s">
        <v>39</v>
      </c>
      <c r="E154" s="170" t="s">
        <v>8730</v>
      </c>
      <c r="F154" s="171"/>
      <c r="G154" s="172" t="s">
        <v>5508</v>
      </c>
      <c r="H154" s="172" t="s">
        <v>5990</v>
      </c>
      <c r="I154" s="173" t="s">
        <v>6030</v>
      </c>
      <c r="J154" s="180"/>
      <c r="K154" s="177" t="s">
        <v>1302</v>
      </c>
      <c r="L154" s="177" t="s">
        <v>1175</v>
      </c>
      <c r="M154" s="177" t="s">
        <v>7484</v>
      </c>
      <c r="N154" s="164" t="str">
        <f ca="1">DATEDIF(C154,'Outgoing 2023'!$L$2,"Y")&amp;" tahun, "&amp;DATEDIF(C154,'Outgoing 2023'!$L$2,"YM")&amp;" bulan, "&amp;DATEDIF(C154,'Outgoing 2023'!$L$2,"MD")&amp;" hari"</f>
        <v>1 tahun, 4 bulan, 11 hari</v>
      </c>
      <c r="O154" s="165">
        <f t="shared" ca="1" si="4"/>
        <v>498</v>
      </c>
      <c r="P154" s="152"/>
      <c r="Q154" s="152"/>
    </row>
    <row r="155" spans="1:17" ht="20.399999999999999" x14ac:dyDescent="0.7">
      <c r="A155" s="166">
        <v>154</v>
      </c>
      <c r="B155" s="167" t="s">
        <v>8666</v>
      </c>
      <c r="C155" s="168">
        <v>45721</v>
      </c>
      <c r="D155" s="169" t="s">
        <v>39</v>
      </c>
      <c r="E155" s="170" t="s">
        <v>8731</v>
      </c>
      <c r="F155" s="171"/>
      <c r="G155" s="172" t="s">
        <v>5508</v>
      </c>
      <c r="H155" s="172" t="s">
        <v>3191</v>
      </c>
      <c r="I155" s="173" t="s">
        <v>5877</v>
      </c>
      <c r="J155" s="180"/>
      <c r="K155" s="177" t="s">
        <v>120</v>
      </c>
      <c r="L155" s="177" t="s">
        <v>1070</v>
      </c>
      <c r="M155" s="176" t="s">
        <v>6866</v>
      </c>
      <c r="N155" s="164" t="str">
        <f ca="1">DATEDIF(C155,'Outgoing 2023'!$L$2,"Y")&amp;" tahun, "&amp;DATEDIF(C155,'Outgoing 2023'!$L$2,"YM")&amp;" bulan, "&amp;DATEDIF(C155,'Outgoing 2023'!$L$2,"MD")&amp;" hari"</f>
        <v>1 tahun, 4 bulan, 10 hari</v>
      </c>
      <c r="O155" s="165">
        <f t="shared" ca="1" si="4"/>
        <v>497</v>
      </c>
      <c r="P155" s="152"/>
      <c r="Q155" s="152"/>
    </row>
    <row r="156" spans="1:17" ht="40.799999999999997" x14ac:dyDescent="0.7">
      <c r="A156" s="153">
        <v>155</v>
      </c>
      <c r="B156" s="167" t="s">
        <v>8667</v>
      </c>
      <c r="C156" s="168">
        <v>45721</v>
      </c>
      <c r="D156" s="169" t="s">
        <v>39</v>
      </c>
      <c r="E156" s="170" t="s">
        <v>8732</v>
      </c>
      <c r="F156" s="171"/>
      <c r="G156" s="172" t="s">
        <v>5508</v>
      </c>
      <c r="H156" s="172" t="s">
        <v>5990</v>
      </c>
      <c r="I156" s="173" t="s">
        <v>6030</v>
      </c>
      <c r="J156" s="180"/>
      <c r="K156" s="177" t="s">
        <v>1302</v>
      </c>
      <c r="L156" s="177" t="s">
        <v>1175</v>
      </c>
      <c r="M156" s="177" t="s">
        <v>7484</v>
      </c>
      <c r="N156" s="164" t="str">
        <f ca="1">DATEDIF(C156,'Outgoing 2023'!$L$2,"Y")&amp;" tahun, "&amp;DATEDIF(C156,'Outgoing 2023'!$L$2,"YM")&amp;" bulan, "&amp;DATEDIF(C156,'Outgoing 2023'!$L$2,"MD")&amp;" hari"</f>
        <v>1 tahun, 4 bulan, 10 hari</v>
      </c>
      <c r="O156" s="165">
        <f t="shared" ca="1" si="4"/>
        <v>497</v>
      </c>
      <c r="P156" s="152"/>
      <c r="Q156" s="152"/>
    </row>
    <row r="157" spans="1:17" ht="40.799999999999997" x14ac:dyDescent="0.7">
      <c r="A157" s="153">
        <v>156</v>
      </c>
      <c r="B157" s="167" t="s">
        <v>8668</v>
      </c>
      <c r="C157" s="168">
        <v>45721</v>
      </c>
      <c r="D157" s="169" t="s">
        <v>39</v>
      </c>
      <c r="E157" s="170" t="s">
        <v>8733</v>
      </c>
      <c r="F157" s="171"/>
      <c r="G157" s="172" t="s">
        <v>5508</v>
      </c>
      <c r="H157" s="172" t="s">
        <v>1079</v>
      </c>
      <c r="I157" s="173" t="s">
        <v>7423</v>
      </c>
      <c r="J157" s="180"/>
      <c r="K157" s="177" t="s">
        <v>1302</v>
      </c>
      <c r="L157" s="177" t="s">
        <v>1168</v>
      </c>
      <c r="M157" s="177" t="s">
        <v>4425</v>
      </c>
      <c r="N157" s="164" t="str">
        <f ca="1">DATEDIF(C157,'Outgoing 2023'!$L$2,"Y")&amp;" tahun, "&amp;DATEDIF(C157,'Outgoing 2023'!$L$2,"YM")&amp;" bulan, "&amp;DATEDIF(C157,'Outgoing 2023'!$L$2,"MD")&amp;" hari"</f>
        <v>1 tahun, 4 bulan, 10 hari</v>
      </c>
      <c r="O157" s="165">
        <f t="shared" ca="1" si="4"/>
        <v>497</v>
      </c>
      <c r="P157" s="152"/>
      <c r="Q157" s="152"/>
    </row>
    <row r="158" spans="1:17" ht="20.399999999999999" x14ac:dyDescent="0.7">
      <c r="A158" s="166">
        <v>157</v>
      </c>
      <c r="B158" s="167" t="s">
        <v>8669</v>
      </c>
      <c r="C158" s="168">
        <v>45721</v>
      </c>
      <c r="D158" s="169" t="s">
        <v>8734</v>
      </c>
      <c r="E158" s="170" t="s">
        <v>5747</v>
      </c>
      <c r="F158" s="171"/>
      <c r="G158" s="172" t="s">
        <v>5985</v>
      </c>
      <c r="H158" s="172" t="s">
        <v>5985</v>
      </c>
      <c r="I158" s="172" t="s">
        <v>1072</v>
      </c>
      <c r="J158" s="180"/>
      <c r="K158" s="177"/>
      <c r="L158" s="177" t="s">
        <v>1072</v>
      </c>
      <c r="M158" s="177" t="s">
        <v>8735</v>
      </c>
      <c r="N158" s="164" t="str">
        <f ca="1">DATEDIF(C158,'Outgoing 2023'!$L$2,"Y")&amp;" tahun, "&amp;DATEDIF(C158,'Outgoing 2023'!$L$2,"YM")&amp;" bulan, "&amp;DATEDIF(C158,'Outgoing 2023'!$L$2,"MD")&amp;" hari"</f>
        <v>1 tahun, 4 bulan, 10 hari</v>
      </c>
      <c r="O158" s="165">
        <f t="shared" ca="1" si="4"/>
        <v>497</v>
      </c>
      <c r="P158" s="152"/>
      <c r="Q158" s="152"/>
    </row>
    <row r="159" spans="1:17" ht="20.399999999999999" x14ac:dyDescent="0.7">
      <c r="A159" s="153">
        <v>158</v>
      </c>
      <c r="B159" s="167" t="s">
        <v>8670</v>
      </c>
      <c r="C159" s="168">
        <v>45721</v>
      </c>
      <c r="D159" s="169" t="s">
        <v>5760</v>
      </c>
      <c r="E159" s="170" t="s">
        <v>5747</v>
      </c>
      <c r="F159" s="171"/>
      <c r="G159" s="172" t="s">
        <v>5985</v>
      </c>
      <c r="H159" s="172" t="s">
        <v>5985</v>
      </c>
      <c r="I159" s="172" t="s">
        <v>1072</v>
      </c>
      <c r="J159" s="180"/>
      <c r="K159" s="177"/>
      <c r="L159" s="177" t="s">
        <v>1072</v>
      </c>
      <c r="M159" s="177" t="s">
        <v>8735</v>
      </c>
      <c r="N159" s="164" t="str">
        <f ca="1">DATEDIF(C159,'Outgoing 2023'!$L$2,"Y")&amp;" tahun, "&amp;DATEDIF(C159,'Outgoing 2023'!$L$2,"YM")&amp;" bulan, "&amp;DATEDIF(C159,'Outgoing 2023'!$L$2,"MD")&amp;" hari"</f>
        <v>1 tahun, 4 bulan, 10 hari</v>
      </c>
      <c r="O159" s="165">
        <f t="shared" ca="1" si="4"/>
        <v>497</v>
      </c>
      <c r="P159" s="152"/>
      <c r="Q159" s="152"/>
    </row>
    <row r="160" spans="1:17" ht="61.2" x14ac:dyDescent="0.7">
      <c r="A160" s="153">
        <v>159</v>
      </c>
      <c r="B160" s="167" t="s">
        <v>8671</v>
      </c>
      <c r="C160" s="168">
        <v>45721</v>
      </c>
      <c r="D160" s="169" t="s">
        <v>39</v>
      </c>
      <c r="E160" s="170" t="s">
        <v>8736</v>
      </c>
      <c r="F160" s="171"/>
      <c r="G160" s="172" t="s">
        <v>5508</v>
      </c>
      <c r="H160" s="172" t="s">
        <v>3191</v>
      </c>
      <c r="I160" s="173" t="s">
        <v>8858</v>
      </c>
      <c r="J160" s="180"/>
      <c r="K160" s="177" t="s">
        <v>1302</v>
      </c>
      <c r="L160" s="177" t="s">
        <v>1070</v>
      </c>
      <c r="M160" s="176" t="s">
        <v>6866</v>
      </c>
      <c r="N160" s="164" t="str">
        <f ca="1">DATEDIF(C160,'Outgoing 2023'!$L$2,"Y")&amp;" tahun, "&amp;DATEDIF(C160,'Outgoing 2023'!$L$2,"YM")&amp;" bulan, "&amp;DATEDIF(C160,'Outgoing 2023'!$L$2,"MD")&amp;" hari"</f>
        <v>1 tahun, 4 bulan, 10 hari</v>
      </c>
      <c r="O160" s="165">
        <f t="shared" ca="1" si="4"/>
        <v>497</v>
      </c>
      <c r="P160" s="152"/>
      <c r="Q160" s="152"/>
    </row>
    <row r="161" spans="1:17" ht="61.2" x14ac:dyDescent="0.7">
      <c r="A161" s="166">
        <v>160</v>
      </c>
      <c r="B161" s="167" t="s">
        <v>8672</v>
      </c>
      <c r="C161" s="168">
        <v>45722</v>
      </c>
      <c r="D161" s="169" t="s">
        <v>39</v>
      </c>
      <c r="E161" s="170" t="s">
        <v>8737</v>
      </c>
      <c r="F161" s="171"/>
      <c r="G161" s="172" t="s">
        <v>5508</v>
      </c>
      <c r="H161" s="172" t="s">
        <v>5989</v>
      </c>
      <c r="I161" s="173" t="s">
        <v>6030</v>
      </c>
      <c r="J161" s="180"/>
      <c r="K161" s="177" t="s">
        <v>1302</v>
      </c>
      <c r="L161" s="177" t="s">
        <v>1175</v>
      </c>
      <c r="M161" s="177" t="s">
        <v>7484</v>
      </c>
      <c r="N161" s="164" t="str">
        <f ca="1">DATEDIF(C161,'Outgoing 2023'!$L$2,"Y")&amp;" tahun, "&amp;DATEDIF(C161,'Outgoing 2023'!$L$2,"YM")&amp;" bulan, "&amp;DATEDIF(C161,'Outgoing 2023'!$L$2,"MD")&amp;" hari"</f>
        <v>1 tahun, 4 bulan, 9 hari</v>
      </c>
      <c r="O161" s="165">
        <f t="shared" ca="1" si="4"/>
        <v>496</v>
      </c>
      <c r="P161" s="152"/>
      <c r="Q161" s="152"/>
    </row>
    <row r="162" spans="1:17" ht="40.799999999999997" x14ac:dyDescent="0.7">
      <c r="A162" s="153">
        <v>161</v>
      </c>
      <c r="B162" s="167" t="s">
        <v>8673</v>
      </c>
      <c r="C162" s="168">
        <v>45722</v>
      </c>
      <c r="D162" s="169" t="s">
        <v>39</v>
      </c>
      <c r="E162" s="170" t="s">
        <v>8738</v>
      </c>
      <c r="F162" s="171"/>
      <c r="G162" s="172" t="s">
        <v>5508</v>
      </c>
      <c r="H162" s="172" t="s">
        <v>5990</v>
      </c>
      <c r="I162" s="173" t="s">
        <v>5845</v>
      </c>
      <c r="J162" s="180"/>
      <c r="K162" s="177" t="s">
        <v>1302</v>
      </c>
      <c r="L162" s="177" t="s">
        <v>1070</v>
      </c>
      <c r="M162" s="176" t="s">
        <v>7957</v>
      </c>
      <c r="N162" s="164" t="str">
        <f ca="1">DATEDIF(C162,'Outgoing 2023'!$L$2,"Y")&amp;" tahun, "&amp;DATEDIF(C162,'Outgoing 2023'!$L$2,"YM")&amp;" bulan, "&amp;DATEDIF(C162,'Outgoing 2023'!$L$2,"MD")&amp;" hari"</f>
        <v>1 tahun, 4 bulan, 9 hari</v>
      </c>
      <c r="O162" s="165">
        <f t="shared" ca="1" si="4"/>
        <v>496</v>
      </c>
      <c r="P162" s="152"/>
      <c r="Q162" s="152"/>
    </row>
    <row r="163" spans="1:17" ht="61.2" x14ac:dyDescent="0.7">
      <c r="A163" s="166">
        <v>162</v>
      </c>
      <c r="B163" s="167" t="s">
        <v>8818</v>
      </c>
      <c r="C163" s="168">
        <v>45723</v>
      </c>
      <c r="D163" s="169" t="s">
        <v>8819</v>
      </c>
      <c r="E163" s="170" t="s">
        <v>8820</v>
      </c>
      <c r="F163" s="171"/>
      <c r="G163" s="172" t="s">
        <v>5508</v>
      </c>
      <c r="H163" s="172" t="s">
        <v>5989</v>
      </c>
      <c r="I163" s="173" t="s">
        <v>3188</v>
      </c>
      <c r="J163" s="180"/>
      <c r="K163" s="177" t="s">
        <v>1308</v>
      </c>
      <c r="L163" s="177" t="s">
        <v>1267</v>
      </c>
      <c r="M163" s="177" t="s">
        <v>1268</v>
      </c>
      <c r="N163" s="164" t="str">
        <f ca="1">DATEDIF(C163,'Outgoing 2023'!$L$2,"Y")&amp;" tahun, "&amp;DATEDIF(C163,'Outgoing 2023'!$L$2,"YM")&amp;" bulan, "&amp;DATEDIF(C163,'Outgoing 2023'!$L$2,"MD")&amp;" hari"</f>
        <v>1 tahun, 4 bulan, 8 hari</v>
      </c>
      <c r="O163" s="165">
        <f t="shared" ca="1" si="4"/>
        <v>495</v>
      </c>
      <c r="P163" s="152"/>
      <c r="Q163" s="152"/>
    </row>
    <row r="164" spans="1:17" ht="40.799999999999997" x14ac:dyDescent="0.7">
      <c r="A164" s="166">
        <v>163</v>
      </c>
      <c r="B164" s="167" t="s">
        <v>8821</v>
      </c>
      <c r="C164" s="168">
        <v>45723</v>
      </c>
      <c r="D164" s="169" t="s">
        <v>8822</v>
      </c>
      <c r="E164" s="170" t="s">
        <v>8823</v>
      </c>
      <c r="F164" s="171"/>
      <c r="G164" s="172"/>
      <c r="H164" s="172"/>
      <c r="I164" s="173"/>
      <c r="J164" s="180"/>
      <c r="K164" s="177" t="s">
        <v>1308</v>
      </c>
      <c r="L164" s="177" t="s">
        <v>1219</v>
      </c>
      <c r="M164" s="177" t="s">
        <v>8824</v>
      </c>
      <c r="N164" s="164" t="str">
        <f ca="1">DATEDIF(C164,'Outgoing 2023'!$L$2,"Y")&amp;" tahun, "&amp;DATEDIF(C164,'Outgoing 2023'!$L$2,"YM")&amp;" bulan, "&amp;DATEDIF(C164,'Outgoing 2023'!$L$2,"MD")&amp;" hari"</f>
        <v>1 tahun, 4 bulan, 8 hari</v>
      </c>
      <c r="O164" s="165">
        <f t="shared" ca="1" si="4"/>
        <v>495</v>
      </c>
      <c r="P164" s="152"/>
      <c r="Q164" s="152"/>
    </row>
    <row r="165" spans="1:17" ht="40.799999999999997" x14ac:dyDescent="0.7">
      <c r="A165" s="166">
        <v>164</v>
      </c>
      <c r="B165" s="167" t="s">
        <v>8825</v>
      </c>
      <c r="C165" s="168">
        <v>45723</v>
      </c>
      <c r="D165" s="169" t="s">
        <v>39</v>
      </c>
      <c r="E165" s="170" t="s">
        <v>8826</v>
      </c>
      <c r="F165" s="171"/>
      <c r="G165" s="172" t="s">
        <v>5508</v>
      </c>
      <c r="H165" s="172" t="s">
        <v>3191</v>
      </c>
      <c r="I165" s="173" t="s">
        <v>5845</v>
      </c>
      <c r="J165" s="180"/>
      <c r="K165" s="177" t="s">
        <v>1308</v>
      </c>
      <c r="L165" s="177" t="s">
        <v>1070</v>
      </c>
      <c r="M165" s="176" t="s">
        <v>6866</v>
      </c>
      <c r="N165" s="164" t="str">
        <f ca="1">DATEDIF(C165,'Outgoing 2023'!$L$2,"Y")&amp;" tahun, "&amp;DATEDIF(C165,'Outgoing 2023'!$L$2,"YM")&amp;" bulan, "&amp;DATEDIF(C165,'Outgoing 2023'!$L$2,"MD")&amp;" hari"</f>
        <v>1 tahun, 4 bulan, 8 hari</v>
      </c>
      <c r="O165" s="165">
        <f t="shared" ca="1" si="4"/>
        <v>495</v>
      </c>
      <c r="P165" s="152"/>
      <c r="Q165" s="152"/>
    </row>
    <row r="166" spans="1:17" ht="40.799999999999997" x14ac:dyDescent="0.7">
      <c r="A166" s="166">
        <v>165</v>
      </c>
      <c r="B166" s="167" t="s">
        <v>8827</v>
      </c>
      <c r="C166" s="168">
        <v>45726</v>
      </c>
      <c r="D166" s="169" t="s">
        <v>7379</v>
      </c>
      <c r="E166" s="170" t="s">
        <v>8828</v>
      </c>
      <c r="F166" s="171"/>
      <c r="G166" s="172" t="s">
        <v>1079</v>
      </c>
      <c r="H166" s="172" t="s">
        <v>1079</v>
      </c>
      <c r="I166" s="173" t="s">
        <v>1079</v>
      </c>
      <c r="J166" s="180"/>
      <c r="K166" s="177" t="s">
        <v>1308</v>
      </c>
      <c r="L166" s="177" t="s">
        <v>1079</v>
      </c>
      <c r="M166" s="177" t="s">
        <v>4643</v>
      </c>
      <c r="N166" s="164" t="str">
        <f ca="1">DATEDIF(C166,'Outgoing 2023'!$L$2,"Y")&amp;" tahun, "&amp;DATEDIF(C166,'Outgoing 2023'!$L$2,"YM")&amp;" bulan, "&amp;DATEDIF(C166,'Outgoing 2023'!$L$2,"MD")&amp;" hari"</f>
        <v>1 tahun, 4 bulan, 5 hari</v>
      </c>
      <c r="O166" s="165">
        <f t="shared" ca="1" si="4"/>
        <v>492</v>
      </c>
      <c r="P166" s="152"/>
      <c r="Q166" s="152"/>
    </row>
    <row r="167" spans="1:17" ht="40.799999999999997" x14ac:dyDescent="0.7">
      <c r="A167" s="166">
        <v>166</v>
      </c>
      <c r="B167" s="167" t="s">
        <v>8829</v>
      </c>
      <c r="C167" s="168">
        <v>45727</v>
      </c>
      <c r="D167" s="169" t="s">
        <v>39</v>
      </c>
      <c r="E167" s="170" t="s">
        <v>8830</v>
      </c>
      <c r="F167" s="171"/>
      <c r="G167" s="172" t="s">
        <v>5508</v>
      </c>
      <c r="H167" s="172" t="s">
        <v>5990</v>
      </c>
      <c r="I167" s="173" t="s">
        <v>3188</v>
      </c>
      <c r="J167" s="180"/>
      <c r="K167" s="177" t="s">
        <v>1308</v>
      </c>
      <c r="L167" s="177" t="s">
        <v>1070</v>
      </c>
      <c r="M167" s="177" t="s">
        <v>5481</v>
      </c>
      <c r="N167" s="164" t="str">
        <f ca="1">DATEDIF(C167,'Outgoing 2023'!$L$2,"Y")&amp;" tahun, "&amp;DATEDIF(C167,'Outgoing 2023'!$L$2,"YM")&amp;" bulan, "&amp;DATEDIF(C167,'Outgoing 2023'!$L$2,"MD")&amp;" hari"</f>
        <v>1 tahun, 4 bulan, 4 hari</v>
      </c>
      <c r="O167" s="165">
        <f t="shared" ca="1" si="4"/>
        <v>491</v>
      </c>
      <c r="P167" s="152"/>
      <c r="Q167" s="152"/>
    </row>
    <row r="168" spans="1:17" ht="40.799999999999997" x14ac:dyDescent="0.7">
      <c r="A168" s="166">
        <v>167</v>
      </c>
      <c r="B168" s="167" t="s">
        <v>8831</v>
      </c>
      <c r="C168" s="168">
        <v>45727</v>
      </c>
      <c r="D168" s="169" t="s">
        <v>39</v>
      </c>
      <c r="E168" s="170" t="s">
        <v>8832</v>
      </c>
      <c r="F168" s="171"/>
      <c r="G168" s="172" t="s">
        <v>5508</v>
      </c>
      <c r="H168" s="172" t="s">
        <v>5990</v>
      </c>
      <c r="I168" s="173" t="s">
        <v>3201</v>
      </c>
      <c r="J168" s="180"/>
      <c r="K168" s="177" t="s">
        <v>1308</v>
      </c>
      <c r="L168" s="177" t="s">
        <v>1070</v>
      </c>
      <c r="M168" s="177" t="s">
        <v>5481</v>
      </c>
      <c r="N168" s="164" t="str">
        <f ca="1">DATEDIF(C168,'Outgoing 2023'!$L$2,"Y")&amp;" tahun, "&amp;DATEDIF(C168,'Outgoing 2023'!$L$2,"YM")&amp;" bulan, "&amp;DATEDIF(C168,'Outgoing 2023'!$L$2,"MD")&amp;" hari"</f>
        <v>1 tahun, 4 bulan, 4 hari</v>
      </c>
      <c r="O168" s="165">
        <f t="shared" ca="1" si="4"/>
        <v>491</v>
      </c>
      <c r="P168" s="152"/>
      <c r="Q168" s="152"/>
    </row>
    <row r="169" spans="1:17" ht="20.399999999999999" x14ac:dyDescent="0.7">
      <c r="A169" s="166">
        <v>168</v>
      </c>
      <c r="B169" s="167" t="s">
        <v>8833</v>
      </c>
      <c r="C169" s="168">
        <v>45727</v>
      </c>
      <c r="D169" s="169" t="s">
        <v>39</v>
      </c>
      <c r="E169" s="170" t="s">
        <v>8834</v>
      </c>
      <c r="F169" s="171"/>
      <c r="G169" s="172" t="s">
        <v>5508</v>
      </c>
      <c r="H169" s="172" t="s">
        <v>8293</v>
      </c>
      <c r="I169" s="173" t="s">
        <v>7423</v>
      </c>
      <c r="J169" s="180"/>
      <c r="K169" s="177" t="s">
        <v>1308</v>
      </c>
      <c r="L169" s="177" t="s">
        <v>1080</v>
      </c>
      <c r="M169" s="177" t="s">
        <v>8269</v>
      </c>
      <c r="N169" s="164" t="str">
        <f ca="1">DATEDIF(C169,'Outgoing 2023'!$L$2,"Y")&amp;" tahun, "&amp;DATEDIF(C169,'Outgoing 2023'!$L$2,"YM")&amp;" bulan, "&amp;DATEDIF(C169,'Outgoing 2023'!$L$2,"MD")&amp;" hari"</f>
        <v>1 tahun, 4 bulan, 4 hari</v>
      </c>
      <c r="O169" s="165">
        <f t="shared" ca="1" si="4"/>
        <v>491</v>
      </c>
      <c r="P169" s="152"/>
      <c r="Q169" s="152"/>
    </row>
    <row r="170" spans="1:17" ht="40.799999999999997" x14ac:dyDescent="0.7">
      <c r="A170" s="166">
        <v>169</v>
      </c>
      <c r="B170" s="167" t="s">
        <v>8835</v>
      </c>
      <c r="C170" s="168">
        <v>45727</v>
      </c>
      <c r="D170" s="169" t="s">
        <v>39</v>
      </c>
      <c r="E170" s="170" t="s">
        <v>8836</v>
      </c>
      <c r="F170" s="171"/>
      <c r="G170" s="172" t="s">
        <v>5508</v>
      </c>
      <c r="H170" s="172" t="s">
        <v>5990</v>
      </c>
      <c r="I170" s="173" t="s">
        <v>8837</v>
      </c>
      <c r="J170" s="180"/>
      <c r="K170" s="177" t="s">
        <v>1308</v>
      </c>
      <c r="L170" s="177" t="s">
        <v>1070</v>
      </c>
      <c r="M170" s="177" t="s">
        <v>5481</v>
      </c>
      <c r="N170" s="164" t="str">
        <f ca="1">DATEDIF(C170,'Outgoing 2023'!$L$2,"Y")&amp;" tahun, "&amp;DATEDIF(C170,'Outgoing 2023'!$L$2,"YM")&amp;" bulan, "&amp;DATEDIF(C170,'Outgoing 2023'!$L$2,"MD")&amp;" hari"</f>
        <v>1 tahun, 4 bulan, 4 hari</v>
      </c>
      <c r="O170" s="165">
        <f t="shared" ca="1" si="4"/>
        <v>491</v>
      </c>
      <c r="P170" s="152"/>
      <c r="Q170" s="152"/>
    </row>
    <row r="171" spans="1:17" ht="40.799999999999997" x14ac:dyDescent="0.7">
      <c r="A171" s="166">
        <v>170</v>
      </c>
      <c r="B171" s="167" t="s">
        <v>8838</v>
      </c>
      <c r="C171" s="168">
        <v>45728</v>
      </c>
      <c r="D171" s="169" t="s">
        <v>39</v>
      </c>
      <c r="E171" s="170" t="s">
        <v>8518</v>
      </c>
      <c r="F171" s="171"/>
      <c r="G171" s="172" t="s">
        <v>5508</v>
      </c>
      <c r="H171" s="172" t="s">
        <v>3191</v>
      </c>
      <c r="I171" s="173" t="s">
        <v>5939</v>
      </c>
      <c r="J171" s="180"/>
      <c r="K171" s="177" t="s">
        <v>1308</v>
      </c>
      <c r="L171" s="177" t="s">
        <v>1070</v>
      </c>
      <c r="M171" s="176" t="s">
        <v>6866</v>
      </c>
      <c r="N171" s="164" t="str">
        <f ca="1">DATEDIF(C171,'Outgoing 2023'!$L$2,"Y")&amp;" tahun, "&amp;DATEDIF(C171,'Outgoing 2023'!$L$2,"YM")&amp;" bulan, "&amp;DATEDIF(C171,'Outgoing 2023'!$L$2,"MD")&amp;" hari"</f>
        <v>1 tahun, 4 bulan, 3 hari</v>
      </c>
      <c r="O171" s="165">
        <f t="shared" ca="1" si="4"/>
        <v>490</v>
      </c>
      <c r="P171" s="152"/>
      <c r="Q171" s="152"/>
    </row>
    <row r="172" spans="1:17" ht="40.799999999999997" x14ac:dyDescent="0.7">
      <c r="A172" s="166">
        <v>171</v>
      </c>
      <c r="B172" s="167" t="s">
        <v>8839</v>
      </c>
      <c r="C172" s="168">
        <v>45728</v>
      </c>
      <c r="D172" s="169" t="s">
        <v>39</v>
      </c>
      <c r="E172" s="170" t="s">
        <v>8840</v>
      </c>
      <c r="F172" s="171"/>
      <c r="G172" s="172" t="s">
        <v>5508</v>
      </c>
      <c r="H172" s="172" t="s">
        <v>3189</v>
      </c>
      <c r="I172" s="173" t="s">
        <v>3188</v>
      </c>
      <c r="J172" s="180"/>
      <c r="K172" s="177" t="s">
        <v>1308</v>
      </c>
      <c r="L172" s="177" t="s">
        <v>1170</v>
      </c>
      <c r="M172" s="177" t="s">
        <v>1171</v>
      </c>
      <c r="N172" s="164" t="str">
        <f ca="1">DATEDIF(C172,'Outgoing 2023'!$L$2,"Y")&amp;" tahun, "&amp;DATEDIF(C172,'Outgoing 2023'!$L$2,"YM")&amp;" bulan, "&amp;DATEDIF(C172,'Outgoing 2023'!$L$2,"MD")&amp;" hari"</f>
        <v>1 tahun, 4 bulan, 3 hari</v>
      </c>
      <c r="O172" s="165">
        <f t="shared" ca="1" si="4"/>
        <v>490</v>
      </c>
      <c r="P172" s="152"/>
      <c r="Q172" s="152"/>
    </row>
    <row r="173" spans="1:17" ht="61.2" x14ac:dyDescent="0.7">
      <c r="A173" s="166">
        <v>172</v>
      </c>
      <c r="B173" s="167" t="s">
        <v>8841</v>
      </c>
      <c r="C173" s="168">
        <v>45728</v>
      </c>
      <c r="D173" s="169" t="s">
        <v>39</v>
      </c>
      <c r="E173" s="170" t="s">
        <v>8842</v>
      </c>
      <c r="F173" s="171"/>
      <c r="G173" s="172" t="s">
        <v>5508</v>
      </c>
      <c r="H173" s="172" t="s">
        <v>5990</v>
      </c>
      <c r="I173" s="173" t="s">
        <v>3188</v>
      </c>
      <c r="J173" s="180"/>
      <c r="K173" s="177" t="s">
        <v>1308</v>
      </c>
      <c r="L173" s="177" t="s">
        <v>1070</v>
      </c>
      <c r="M173" s="177" t="s">
        <v>5481</v>
      </c>
      <c r="N173" s="164" t="str">
        <f ca="1">DATEDIF(C173,'Outgoing 2023'!$L$2,"Y")&amp;" tahun, "&amp;DATEDIF(C173,'Outgoing 2023'!$L$2,"YM")&amp;" bulan, "&amp;DATEDIF(C173,'Outgoing 2023'!$L$2,"MD")&amp;" hari"</f>
        <v>1 tahun, 4 bulan, 3 hari</v>
      </c>
      <c r="O173" s="165">
        <f t="shared" ca="1" si="4"/>
        <v>490</v>
      </c>
      <c r="P173" s="152"/>
      <c r="Q173" s="152"/>
    </row>
    <row r="174" spans="1:17" ht="40.799999999999997" x14ac:dyDescent="0.7">
      <c r="A174" s="166">
        <v>173</v>
      </c>
      <c r="B174" s="167" t="s">
        <v>8843</v>
      </c>
      <c r="C174" s="168">
        <v>45729</v>
      </c>
      <c r="D174" s="169" t="s">
        <v>39</v>
      </c>
      <c r="E174" s="170" t="s">
        <v>8698</v>
      </c>
      <c r="F174" s="171"/>
      <c r="G174" s="172" t="s">
        <v>5508</v>
      </c>
      <c r="H174" s="172" t="s">
        <v>7640</v>
      </c>
      <c r="I174" s="173" t="s">
        <v>5845</v>
      </c>
      <c r="J174" s="180"/>
      <c r="K174" s="177" t="s">
        <v>1308</v>
      </c>
      <c r="L174" s="177" t="s">
        <v>1070</v>
      </c>
      <c r="M174" s="177" t="s">
        <v>8067</v>
      </c>
      <c r="N174" s="164" t="str">
        <f ca="1">DATEDIF(C174,'Outgoing 2023'!$L$2,"Y")&amp;" tahun, "&amp;DATEDIF(C174,'Outgoing 2023'!$L$2,"YM")&amp;" bulan, "&amp;DATEDIF(C174,'Outgoing 2023'!$L$2,"MD")&amp;" hari"</f>
        <v>1 tahun, 4 bulan, 2 hari</v>
      </c>
      <c r="O174" s="165">
        <f t="shared" ca="1" si="4"/>
        <v>489</v>
      </c>
      <c r="P174" s="152"/>
      <c r="Q174" s="152"/>
    </row>
    <row r="175" spans="1:17" ht="61.2" x14ac:dyDescent="0.7">
      <c r="A175" s="166">
        <v>174</v>
      </c>
      <c r="B175" s="167" t="s">
        <v>8844</v>
      </c>
      <c r="C175" s="168">
        <v>45729</v>
      </c>
      <c r="D175" s="169" t="s">
        <v>39</v>
      </c>
      <c r="E175" s="170" t="s">
        <v>8845</v>
      </c>
      <c r="F175" s="171"/>
      <c r="G175" s="172" t="s">
        <v>5508</v>
      </c>
      <c r="H175" s="172" t="s">
        <v>3200</v>
      </c>
      <c r="I175" s="173" t="s">
        <v>6030</v>
      </c>
      <c r="J175" s="180"/>
      <c r="K175" s="177" t="s">
        <v>1308</v>
      </c>
      <c r="L175" s="177" t="s">
        <v>1070</v>
      </c>
      <c r="M175" s="177" t="s">
        <v>7652</v>
      </c>
      <c r="N175" s="164" t="str">
        <f ca="1">DATEDIF(C175,'Outgoing 2023'!$L$2,"Y")&amp;" tahun, "&amp;DATEDIF(C175,'Outgoing 2023'!$L$2,"YM")&amp;" bulan, "&amp;DATEDIF(C175,'Outgoing 2023'!$L$2,"MD")&amp;" hari"</f>
        <v>1 tahun, 4 bulan, 2 hari</v>
      </c>
      <c r="O175" s="165">
        <f t="shared" ca="1" si="4"/>
        <v>489</v>
      </c>
      <c r="P175" s="152"/>
      <c r="Q175" s="152"/>
    </row>
    <row r="176" spans="1:17" ht="40.799999999999997" x14ac:dyDescent="0.7">
      <c r="A176" s="166">
        <v>175</v>
      </c>
      <c r="B176" s="167" t="s">
        <v>8846</v>
      </c>
      <c r="C176" s="168">
        <v>45729</v>
      </c>
      <c r="D176" s="169" t="s">
        <v>39</v>
      </c>
      <c r="E176" s="170" t="s">
        <v>8847</v>
      </c>
      <c r="F176" s="171"/>
      <c r="G176" s="172" t="s">
        <v>5508</v>
      </c>
      <c r="H176" s="172" t="s">
        <v>3200</v>
      </c>
      <c r="I176" s="173" t="s">
        <v>5703</v>
      </c>
      <c r="J176" s="180"/>
      <c r="K176" s="177" t="s">
        <v>1308</v>
      </c>
      <c r="L176" s="177" t="s">
        <v>1070</v>
      </c>
      <c r="M176" s="177" t="s">
        <v>7652</v>
      </c>
      <c r="N176" s="164" t="str">
        <f ca="1">DATEDIF(C176,'Outgoing 2023'!$L$2,"Y")&amp;" tahun, "&amp;DATEDIF(C176,'Outgoing 2023'!$L$2,"YM")&amp;" bulan, "&amp;DATEDIF(C176,'Outgoing 2023'!$L$2,"MD")&amp;" hari"</f>
        <v>1 tahun, 4 bulan, 2 hari</v>
      </c>
      <c r="O176" s="165">
        <f t="shared" ca="1" si="4"/>
        <v>489</v>
      </c>
      <c r="P176" s="152"/>
      <c r="Q176" s="152"/>
    </row>
    <row r="177" spans="1:17" ht="61.2" x14ac:dyDescent="0.7">
      <c r="A177" s="166">
        <v>176</v>
      </c>
      <c r="B177" s="167" t="s">
        <v>8848</v>
      </c>
      <c r="C177" s="168">
        <v>45729</v>
      </c>
      <c r="D177" s="169" t="s">
        <v>7379</v>
      </c>
      <c r="E177" s="170" t="s">
        <v>8849</v>
      </c>
      <c r="F177" s="171"/>
      <c r="G177" s="172" t="s">
        <v>5508</v>
      </c>
      <c r="H177" s="172" t="s">
        <v>7876</v>
      </c>
      <c r="I177" s="173" t="s">
        <v>5841</v>
      </c>
      <c r="J177" s="180"/>
      <c r="K177" s="177" t="s">
        <v>1308</v>
      </c>
      <c r="L177" s="177" t="s">
        <v>1088</v>
      </c>
      <c r="M177" s="177" t="s">
        <v>1089</v>
      </c>
      <c r="N177" s="164" t="str">
        <f ca="1">DATEDIF(C177,'Outgoing 2023'!$L$2,"Y")&amp;" tahun, "&amp;DATEDIF(C177,'Outgoing 2023'!$L$2,"YM")&amp;" bulan, "&amp;DATEDIF(C177,'Outgoing 2023'!$L$2,"MD")&amp;" hari"</f>
        <v>1 tahun, 4 bulan, 2 hari</v>
      </c>
      <c r="O177" s="165">
        <f t="shared" ca="1" si="4"/>
        <v>489</v>
      </c>
      <c r="P177" s="152"/>
      <c r="Q177" s="152"/>
    </row>
    <row r="178" spans="1:17" ht="40.799999999999997" x14ac:dyDescent="0.7">
      <c r="A178" s="166">
        <v>177</v>
      </c>
      <c r="B178" s="167" t="s">
        <v>8850</v>
      </c>
      <c r="C178" s="168">
        <v>45729</v>
      </c>
      <c r="D178" s="169" t="s">
        <v>39</v>
      </c>
      <c r="E178" s="170" t="s">
        <v>8851</v>
      </c>
      <c r="F178" s="171"/>
      <c r="G178" s="172" t="s">
        <v>5508</v>
      </c>
      <c r="H178" s="172" t="s">
        <v>5989</v>
      </c>
      <c r="I178" s="173" t="s">
        <v>6086</v>
      </c>
      <c r="J178" s="180"/>
      <c r="K178" s="177" t="s">
        <v>1308</v>
      </c>
      <c r="L178" s="177" t="s">
        <v>1736</v>
      </c>
      <c r="M178" s="176" t="s">
        <v>5309</v>
      </c>
      <c r="N178" s="164" t="str">
        <f ca="1">DATEDIF(C178,'Outgoing 2023'!$L$2,"Y")&amp;" tahun, "&amp;DATEDIF(C178,'Outgoing 2023'!$L$2,"YM")&amp;" bulan, "&amp;DATEDIF(C178,'Outgoing 2023'!$L$2,"MD")&amp;" hari"</f>
        <v>1 tahun, 4 bulan, 2 hari</v>
      </c>
      <c r="O178" s="165">
        <f t="shared" ca="1" si="4"/>
        <v>489</v>
      </c>
      <c r="P178" s="152"/>
      <c r="Q178" s="152"/>
    </row>
    <row r="179" spans="1:17" ht="20.399999999999999" x14ac:dyDescent="0.7">
      <c r="A179" s="166">
        <v>178</v>
      </c>
      <c r="B179" s="167" t="s">
        <v>8852</v>
      </c>
      <c r="C179" s="168">
        <v>45729</v>
      </c>
      <c r="D179" s="169" t="s">
        <v>39</v>
      </c>
      <c r="E179" s="170" t="s">
        <v>8853</v>
      </c>
      <c r="F179" s="171"/>
      <c r="G179" s="172" t="s">
        <v>5508</v>
      </c>
      <c r="H179" s="172" t="s">
        <v>3200</v>
      </c>
      <c r="I179" s="173" t="s">
        <v>5939</v>
      </c>
      <c r="J179" s="180"/>
      <c r="K179" s="177" t="s">
        <v>1308</v>
      </c>
      <c r="L179" s="177" t="s">
        <v>1070</v>
      </c>
      <c r="M179" s="177" t="s">
        <v>3717</v>
      </c>
      <c r="N179" s="164" t="str">
        <f ca="1">DATEDIF(C179,'Outgoing 2023'!$L$2,"Y")&amp;" tahun, "&amp;DATEDIF(C179,'Outgoing 2023'!$L$2,"YM")&amp;" bulan, "&amp;DATEDIF(C179,'Outgoing 2023'!$L$2,"MD")&amp;" hari"</f>
        <v>1 tahun, 4 bulan, 2 hari</v>
      </c>
      <c r="O179" s="165">
        <f t="shared" ca="1" si="4"/>
        <v>489</v>
      </c>
      <c r="P179" s="152"/>
      <c r="Q179" s="152"/>
    </row>
    <row r="180" spans="1:17" ht="40.799999999999997" x14ac:dyDescent="0.7">
      <c r="A180" s="166">
        <v>179</v>
      </c>
      <c r="B180" s="167" t="s">
        <v>8854</v>
      </c>
      <c r="C180" s="168">
        <v>45730</v>
      </c>
      <c r="D180" s="169" t="s">
        <v>39</v>
      </c>
      <c r="E180" s="170" t="s">
        <v>8855</v>
      </c>
      <c r="F180" s="171"/>
      <c r="G180" s="172" t="s">
        <v>5508</v>
      </c>
      <c r="H180" s="172" t="s">
        <v>3191</v>
      </c>
      <c r="I180" s="173" t="s">
        <v>5845</v>
      </c>
      <c r="J180" s="180"/>
      <c r="K180" s="177" t="s">
        <v>1308</v>
      </c>
      <c r="L180" s="177" t="s">
        <v>1070</v>
      </c>
      <c r="M180" s="176" t="s">
        <v>6866</v>
      </c>
      <c r="N180" s="164" t="str">
        <f ca="1">DATEDIF(C180,'Outgoing 2023'!$L$2,"Y")&amp;" tahun, "&amp;DATEDIF(C180,'Outgoing 2023'!$L$2,"YM")&amp;" bulan, "&amp;DATEDIF(C180,'Outgoing 2023'!$L$2,"MD")&amp;" hari"</f>
        <v>1 tahun, 4 bulan, 1 hari</v>
      </c>
      <c r="O180" s="165">
        <f t="shared" ca="1" si="4"/>
        <v>488</v>
      </c>
      <c r="P180" s="152"/>
      <c r="Q180" s="152"/>
    </row>
    <row r="181" spans="1:17" ht="61.2" x14ac:dyDescent="0.7">
      <c r="A181" s="166">
        <v>180</v>
      </c>
      <c r="B181" s="167" t="s">
        <v>8856</v>
      </c>
      <c r="C181" s="168">
        <v>45730</v>
      </c>
      <c r="D181" s="169" t="s">
        <v>39</v>
      </c>
      <c r="E181" s="170" t="s">
        <v>8857</v>
      </c>
      <c r="F181" s="171"/>
      <c r="G181" s="172" t="s">
        <v>5508</v>
      </c>
      <c r="H181" s="172" t="s">
        <v>3191</v>
      </c>
      <c r="I181" s="173" t="s">
        <v>8858</v>
      </c>
      <c r="J181" s="180"/>
      <c r="K181" s="177" t="s">
        <v>1308</v>
      </c>
      <c r="L181" s="177" t="s">
        <v>1070</v>
      </c>
      <c r="M181" s="176" t="s">
        <v>6866</v>
      </c>
      <c r="N181" s="164" t="str">
        <f ca="1">DATEDIF(C181,'Outgoing 2023'!$L$2,"Y")&amp;" tahun, "&amp;DATEDIF(C181,'Outgoing 2023'!$L$2,"YM")&amp;" bulan, "&amp;DATEDIF(C181,'Outgoing 2023'!$L$2,"MD")&amp;" hari"</f>
        <v>1 tahun, 4 bulan, 1 hari</v>
      </c>
      <c r="O181" s="165">
        <f t="shared" ca="1" si="4"/>
        <v>488</v>
      </c>
      <c r="P181" s="152"/>
      <c r="Q181" s="152"/>
    </row>
    <row r="182" spans="1:17" ht="61.2" x14ac:dyDescent="0.7">
      <c r="A182" s="166">
        <v>181</v>
      </c>
      <c r="B182" s="167" t="s">
        <v>8859</v>
      </c>
      <c r="C182" s="168">
        <v>45730</v>
      </c>
      <c r="D182" s="169" t="s">
        <v>39</v>
      </c>
      <c r="E182" s="170" t="s">
        <v>8860</v>
      </c>
      <c r="F182" s="171"/>
      <c r="G182" s="172" t="s">
        <v>5508</v>
      </c>
      <c r="H182" s="172" t="s">
        <v>5990</v>
      </c>
      <c r="I182" s="173" t="s">
        <v>5704</v>
      </c>
      <c r="J182" s="180"/>
      <c r="K182" s="177" t="s">
        <v>1308</v>
      </c>
      <c r="L182" s="177" t="s">
        <v>1070</v>
      </c>
      <c r="M182" s="177" t="s">
        <v>5481</v>
      </c>
      <c r="N182" s="164" t="str">
        <f ca="1">DATEDIF(C182,'Outgoing 2023'!$L$2,"Y")&amp;" tahun, "&amp;DATEDIF(C182,'Outgoing 2023'!$L$2,"YM")&amp;" bulan, "&amp;DATEDIF(C182,'Outgoing 2023'!$L$2,"MD")&amp;" hari"</f>
        <v>1 tahun, 4 bulan, 1 hari</v>
      </c>
      <c r="O182" s="165">
        <f t="shared" ca="1" si="4"/>
        <v>488</v>
      </c>
      <c r="P182" s="152"/>
      <c r="Q182" s="152"/>
    </row>
    <row r="183" spans="1:17" ht="40.799999999999997" x14ac:dyDescent="0.7">
      <c r="A183" s="166">
        <v>182</v>
      </c>
      <c r="B183" s="167" t="s">
        <v>8861</v>
      </c>
      <c r="C183" s="168">
        <v>45733</v>
      </c>
      <c r="D183" s="169" t="s">
        <v>39</v>
      </c>
      <c r="E183" s="170" t="s">
        <v>8862</v>
      </c>
      <c r="F183" s="171"/>
      <c r="G183" s="172" t="s">
        <v>5508</v>
      </c>
      <c r="H183" s="172" t="s">
        <v>5990</v>
      </c>
      <c r="I183" s="173" t="s">
        <v>5845</v>
      </c>
      <c r="J183" s="180"/>
      <c r="K183" s="177" t="s">
        <v>1308</v>
      </c>
      <c r="L183" s="177" t="s">
        <v>1070</v>
      </c>
      <c r="M183" s="177" t="s">
        <v>5481</v>
      </c>
      <c r="N183" s="164" t="str">
        <f ca="1">DATEDIF(C183,'Outgoing 2023'!$L$2,"Y")&amp;" tahun, "&amp;DATEDIF(C183,'Outgoing 2023'!$L$2,"YM")&amp;" bulan, "&amp;DATEDIF(C183,'Outgoing 2023'!$L$2,"MD")&amp;" hari"</f>
        <v>1 tahun, 3 bulan, 28 hari</v>
      </c>
      <c r="O183" s="165">
        <f t="shared" ca="1" si="4"/>
        <v>485</v>
      </c>
      <c r="P183" s="152"/>
      <c r="Q183" s="152"/>
    </row>
    <row r="184" spans="1:17" ht="40.799999999999997" x14ac:dyDescent="0.7">
      <c r="A184" s="166">
        <v>183</v>
      </c>
      <c r="B184" s="167" t="s">
        <v>8863</v>
      </c>
      <c r="C184" s="168">
        <v>45733</v>
      </c>
      <c r="D184" s="169" t="s">
        <v>39</v>
      </c>
      <c r="E184" s="170" t="s">
        <v>8864</v>
      </c>
      <c r="F184" s="171"/>
      <c r="G184" s="172" t="s">
        <v>5508</v>
      </c>
      <c r="H184" s="172" t="s">
        <v>3189</v>
      </c>
      <c r="I184" s="173" t="s">
        <v>5845</v>
      </c>
      <c r="J184" s="180"/>
      <c r="K184" s="177" t="s">
        <v>1308</v>
      </c>
      <c r="L184" s="177" t="s">
        <v>1070</v>
      </c>
      <c r="M184" s="176" t="s">
        <v>5604</v>
      </c>
      <c r="N184" s="164" t="str">
        <f ca="1">DATEDIF(C184,'Outgoing 2023'!$L$2,"Y")&amp;" tahun, "&amp;DATEDIF(C184,'Outgoing 2023'!$L$2,"YM")&amp;" bulan, "&amp;DATEDIF(C184,'Outgoing 2023'!$L$2,"MD")&amp;" hari"</f>
        <v>1 tahun, 3 bulan, 28 hari</v>
      </c>
      <c r="O184" s="165">
        <f t="shared" ca="1" si="4"/>
        <v>485</v>
      </c>
      <c r="P184" s="152"/>
      <c r="Q184" s="152"/>
    </row>
    <row r="185" spans="1:17" ht="40.799999999999997" x14ac:dyDescent="0.7">
      <c r="A185" s="166">
        <v>184</v>
      </c>
      <c r="B185" s="167" t="s">
        <v>8865</v>
      </c>
      <c r="C185" s="168">
        <v>45734</v>
      </c>
      <c r="D185" s="169" t="s">
        <v>39</v>
      </c>
      <c r="E185" s="170" t="s">
        <v>8866</v>
      </c>
      <c r="F185" s="171"/>
      <c r="G185" s="172" t="s">
        <v>5508</v>
      </c>
      <c r="H185" s="172" t="s">
        <v>5989</v>
      </c>
      <c r="I185" s="173" t="s">
        <v>6030</v>
      </c>
      <c r="J185" s="180"/>
      <c r="K185" s="177" t="s">
        <v>1308</v>
      </c>
      <c r="L185" s="177" t="s">
        <v>1175</v>
      </c>
      <c r="M185" s="177" t="s">
        <v>7484</v>
      </c>
      <c r="N185" s="164" t="str">
        <f ca="1">DATEDIF(C185,'Outgoing 2023'!$L$2,"Y")&amp;" tahun, "&amp;DATEDIF(C185,'Outgoing 2023'!$L$2,"YM")&amp;" bulan, "&amp;DATEDIF(C185,'Outgoing 2023'!$L$2,"MD")&amp;" hari"</f>
        <v>1 tahun, 3 bulan, 27 hari</v>
      </c>
      <c r="O185" s="165">
        <f t="shared" ca="1" si="4"/>
        <v>484</v>
      </c>
      <c r="P185" s="152"/>
      <c r="Q185" s="152"/>
    </row>
    <row r="186" spans="1:17" ht="40.799999999999997" x14ac:dyDescent="0.7">
      <c r="A186" s="166">
        <v>185</v>
      </c>
      <c r="B186" s="167" t="s">
        <v>8867</v>
      </c>
      <c r="C186" s="168">
        <v>45734</v>
      </c>
      <c r="D186" s="169" t="s">
        <v>8868</v>
      </c>
      <c r="E186" s="170" t="s">
        <v>8869</v>
      </c>
      <c r="F186" s="171"/>
      <c r="G186" s="172"/>
      <c r="H186" s="172"/>
      <c r="I186" s="173"/>
      <c r="J186" s="180"/>
      <c r="K186" s="177" t="s">
        <v>1308</v>
      </c>
      <c r="L186" s="177" t="s">
        <v>1219</v>
      </c>
      <c r="M186" s="177" t="s">
        <v>8824</v>
      </c>
      <c r="N186" s="164" t="str">
        <f ca="1">DATEDIF(C186,'Outgoing 2023'!$L$2,"Y")&amp;" tahun, "&amp;DATEDIF(C186,'Outgoing 2023'!$L$2,"YM")&amp;" bulan, "&amp;DATEDIF(C186,'Outgoing 2023'!$L$2,"MD")&amp;" hari"</f>
        <v>1 tahun, 3 bulan, 27 hari</v>
      </c>
      <c r="O186" s="165">
        <f t="shared" ca="1" si="4"/>
        <v>484</v>
      </c>
      <c r="P186" s="152"/>
      <c r="Q186" s="152"/>
    </row>
    <row r="187" spans="1:17" ht="40.799999999999997" x14ac:dyDescent="0.7">
      <c r="A187" s="166">
        <v>186</v>
      </c>
      <c r="B187" s="167" t="s">
        <v>8870</v>
      </c>
      <c r="C187" s="168">
        <v>45734</v>
      </c>
      <c r="D187" s="169" t="s">
        <v>39</v>
      </c>
      <c r="E187" s="170" t="s">
        <v>8871</v>
      </c>
      <c r="F187" s="171"/>
      <c r="G187" s="172" t="s">
        <v>5508</v>
      </c>
      <c r="H187" s="172" t="s">
        <v>3191</v>
      </c>
      <c r="I187" s="173" t="s">
        <v>6030</v>
      </c>
      <c r="J187" s="180"/>
      <c r="K187" s="177" t="s">
        <v>1308</v>
      </c>
      <c r="L187" s="177" t="s">
        <v>1175</v>
      </c>
      <c r="M187" s="177" t="s">
        <v>7484</v>
      </c>
      <c r="N187" s="164" t="str">
        <f ca="1">DATEDIF(C187,'Outgoing 2023'!$L$2,"Y")&amp;" tahun, "&amp;DATEDIF(C187,'Outgoing 2023'!$L$2,"YM")&amp;" bulan, "&amp;DATEDIF(C187,'Outgoing 2023'!$L$2,"MD")&amp;" hari"</f>
        <v>1 tahun, 3 bulan, 27 hari</v>
      </c>
      <c r="O187" s="165">
        <f t="shared" ca="1" si="4"/>
        <v>484</v>
      </c>
      <c r="P187" s="152"/>
      <c r="Q187" s="152"/>
    </row>
    <row r="188" spans="1:17" ht="40.799999999999997" x14ac:dyDescent="0.7">
      <c r="A188" s="166">
        <v>187</v>
      </c>
      <c r="B188" s="167" t="s">
        <v>8872</v>
      </c>
      <c r="C188" s="168">
        <v>45734</v>
      </c>
      <c r="D188" s="169" t="s">
        <v>39</v>
      </c>
      <c r="E188" s="170" t="s">
        <v>8873</v>
      </c>
      <c r="F188" s="171"/>
      <c r="G188" s="172" t="s">
        <v>5508</v>
      </c>
      <c r="H188" s="172" t="s">
        <v>3189</v>
      </c>
      <c r="I188" s="173" t="s">
        <v>7423</v>
      </c>
      <c r="J188" s="180"/>
      <c r="K188" s="177" t="s">
        <v>1308</v>
      </c>
      <c r="L188" s="177" t="s">
        <v>1070</v>
      </c>
      <c r="M188" s="176" t="s">
        <v>5604</v>
      </c>
      <c r="N188" s="164" t="str">
        <f ca="1">DATEDIF(C188,'Outgoing 2023'!$L$2,"Y")&amp;" tahun, "&amp;DATEDIF(C188,'Outgoing 2023'!$L$2,"YM")&amp;" bulan, "&amp;DATEDIF(C188,'Outgoing 2023'!$L$2,"MD")&amp;" hari"</f>
        <v>1 tahun, 3 bulan, 27 hari</v>
      </c>
      <c r="O188" s="165">
        <f t="shared" ca="1" si="4"/>
        <v>484</v>
      </c>
      <c r="P188" s="152"/>
      <c r="Q188" s="152"/>
    </row>
    <row r="189" spans="1:17" ht="40.799999999999997" x14ac:dyDescent="0.7">
      <c r="A189" s="166">
        <v>188</v>
      </c>
      <c r="B189" s="167" t="s">
        <v>8874</v>
      </c>
      <c r="C189" s="168">
        <v>45734</v>
      </c>
      <c r="D189" s="169" t="s">
        <v>39</v>
      </c>
      <c r="E189" s="170" t="s">
        <v>8875</v>
      </c>
      <c r="F189" s="171"/>
      <c r="G189" s="172" t="s">
        <v>5508</v>
      </c>
      <c r="H189" s="172" t="s">
        <v>5989</v>
      </c>
      <c r="I189" s="173" t="s">
        <v>6030</v>
      </c>
      <c r="J189" s="180"/>
      <c r="K189" s="177" t="s">
        <v>1308</v>
      </c>
      <c r="L189" s="177" t="s">
        <v>1175</v>
      </c>
      <c r="M189" s="177" t="s">
        <v>7484</v>
      </c>
      <c r="N189" s="164" t="str">
        <f ca="1">DATEDIF(C189,'Outgoing 2023'!$L$2,"Y")&amp;" tahun, "&amp;DATEDIF(C189,'Outgoing 2023'!$L$2,"YM")&amp;" bulan, "&amp;DATEDIF(C189,'Outgoing 2023'!$L$2,"MD")&amp;" hari"</f>
        <v>1 tahun, 3 bulan, 27 hari</v>
      </c>
      <c r="O189" s="165">
        <f t="shared" ca="1" si="4"/>
        <v>484</v>
      </c>
      <c r="P189" s="152"/>
      <c r="Q189" s="152"/>
    </row>
    <row r="190" spans="1:17" ht="40.799999999999997" x14ac:dyDescent="0.7">
      <c r="A190" s="166">
        <v>189</v>
      </c>
      <c r="B190" s="167" t="s">
        <v>8876</v>
      </c>
      <c r="C190" s="168">
        <v>45734</v>
      </c>
      <c r="D190" s="169" t="s">
        <v>39</v>
      </c>
      <c r="E190" s="170" t="s">
        <v>8877</v>
      </c>
      <c r="F190" s="171"/>
      <c r="G190" s="172" t="s">
        <v>5508</v>
      </c>
      <c r="H190" s="172" t="s">
        <v>3200</v>
      </c>
      <c r="I190" s="173" t="s">
        <v>5703</v>
      </c>
      <c r="J190" s="180"/>
      <c r="K190" s="177" t="s">
        <v>1308</v>
      </c>
      <c r="L190" s="177" t="s">
        <v>1070</v>
      </c>
      <c r="M190" s="177" t="s">
        <v>7652</v>
      </c>
      <c r="N190" s="164" t="str">
        <f ca="1">DATEDIF(C190,'Outgoing 2023'!$L$2,"Y")&amp;" tahun, "&amp;DATEDIF(C190,'Outgoing 2023'!$L$2,"YM")&amp;" bulan, "&amp;DATEDIF(C190,'Outgoing 2023'!$L$2,"MD")&amp;" hari"</f>
        <v>1 tahun, 3 bulan, 27 hari</v>
      </c>
      <c r="O190" s="165">
        <f t="shared" ca="1" si="4"/>
        <v>484</v>
      </c>
      <c r="P190" s="152"/>
      <c r="Q190" s="152"/>
    </row>
    <row r="191" spans="1:17" ht="40.799999999999997" x14ac:dyDescent="0.7">
      <c r="A191" s="166">
        <v>190</v>
      </c>
      <c r="B191" s="167" t="s">
        <v>8878</v>
      </c>
      <c r="C191" s="168">
        <v>45734</v>
      </c>
      <c r="D191" s="169" t="s">
        <v>39</v>
      </c>
      <c r="E191" s="170" t="s">
        <v>8879</v>
      </c>
      <c r="F191" s="171"/>
      <c r="G191" s="172" t="s">
        <v>5508</v>
      </c>
      <c r="H191" s="172" t="s">
        <v>3191</v>
      </c>
      <c r="I191" s="173" t="s">
        <v>7423</v>
      </c>
      <c r="J191" s="180"/>
      <c r="K191" s="177" t="s">
        <v>1308</v>
      </c>
      <c r="L191" s="177" t="s">
        <v>1070</v>
      </c>
      <c r="M191" s="176" t="s">
        <v>6866</v>
      </c>
      <c r="N191" s="164" t="str">
        <f ca="1">DATEDIF(C191,'Outgoing 2023'!$L$2,"Y")&amp;" tahun, "&amp;DATEDIF(C191,'Outgoing 2023'!$L$2,"YM")&amp;" bulan, "&amp;DATEDIF(C191,'Outgoing 2023'!$L$2,"MD")&amp;" hari"</f>
        <v>1 tahun, 3 bulan, 27 hari</v>
      </c>
      <c r="O191" s="165">
        <f t="shared" ca="1" si="4"/>
        <v>484</v>
      </c>
      <c r="P191" s="152"/>
      <c r="Q191" s="152"/>
    </row>
    <row r="192" spans="1:17" ht="40.799999999999997" x14ac:dyDescent="0.7">
      <c r="A192" s="166">
        <v>191</v>
      </c>
      <c r="B192" s="167" t="s">
        <v>8880</v>
      </c>
      <c r="C192" s="168">
        <v>45735</v>
      </c>
      <c r="D192" s="169" t="s">
        <v>6957</v>
      </c>
      <c r="E192" s="170" t="s">
        <v>8881</v>
      </c>
      <c r="F192" s="171"/>
      <c r="G192" s="172" t="s">
        <v>5508</v>
      </c>
      <c r="H192" s="172"/>
      <c r="I192" s="173"/>
      <c r="J192" s="180"/>
      <c r="K192" s="177" t="s">
        <v>1308</v>
      </c>
      <c r="L192" s="177" t="s">
        <v>1070</v>
      </c>
      <c r="M192" s="176" t="s">
        <v>1071</v>
      </c>
      <c r="N192" s="164" t="str">
        <f ca="1">DATEDIF(C192,'Outgoing 2023'!$L$2,"Y")&amp;" tahun, "&amp;DATEDIF(C192,'Outgoing 2023'!$L$2,"YM")&amp;" bulan, "&amp;DATEDIF(C192,'Outgoing 2023'!$L$2,"MD")&amp;" hari"</f>
        <v>1 tahun, 3 bulan, 26 hari</v>
      </c>
      <c r="O192" s="165">
        <f t="shared" ca="1" si="4"/>
        <v>483</v>
      </c>
      <c r="P192" s="152"/>
      <c r="Q192" s="152"/>
    </row>
    <row r="193" spans="1:17" ht="61.2" x14ac:dyDescent="0.7">
      <c r="A193" s="166">
        <v>192</v>
      </c>
      <c r="B193" s="167" t="s">
        <v>8882</v>
      </c>
      <c r="C193" s="168">
        <v>45735</v>
      </c>
      <c r="D193" s="169" t="s">
        <v>39</v>
      </c>
      <c r="E193" s="170" t="s">
        <v>8883</v>
      </c>
      <c r="F193" s="171"/>
      <c r="G193" s="172" t="s">
        <v>5508</v>
      </c>
      <c r="H193" s="172" t="s">
        <v>3200</v>
      </c>
      <c r="I193" s="173" t="s">
        <v>6030</v>
      </c>
      <c r="J193" s="180"/>
      <c r="K193" s="177" t="s">
        <v>1308</v>
      </c>
      <c r="L193" s="177" t="s">
        <v>1070</v>
      </c>
      <c r="M193" s="177"/>
      <c r="N193" s="164" t="str">
        <f ca="1">DATEDIF(C193,'Outgoing 2023'!$L$2,"Y")&amp;" tahun, "&amp;DATEDIF(C193,'Outgoing 2023'!$L$2,"YM")&amp;" bulan, "&amp;DATEDIF(C193,'Outgoing 2023'!$L$2,"MD")&amp;" hari"</f>
        <v>1 tahun, 3 bulan, 26 hari</v>
      </c>
      <c r="O193" s="165">
        <f t="shared" ca="1" si="4"/>
        <v>483</v>
      </c>
      <c r="P193" s="152"/>
      <c r="Q193" s="152"/>
    </row>
    <row r="194" spans="1:17" ht="20.399999999999999" x14ac:dyDescent="0.7">
      <c r="A194" s="166">
        <v>193</v>
      </c>
      <c r="B194" s="167" t="s">
        <v>8884</v>
      </c>
      <c r="C194" s="168">
        <v>45735</v>
      </c>
      <c r="D194" s="169" t="s">
        <v>7379</v>
      </c>
      <c r="E194" s="170" t="s">
        <v>8885</v>
      </c>
      <c r="F194" s="171"/>
      <c r="G194" s="172"/>
      <c r="H194" s="172"/>
      <c r="I194" s="173"/>
      <c r="J194" s="180"/>
      <c r="K194" s="177" t="s">
        <v>1308</v>
      </c>
      <c r="L194" s="177" t="s">
        <v>1197</v>
      </c>
      <c r="M194" s="177" t="s">
        <v>1198</v>
      </c>
      <c r="N194" s="164" t="str">
        <f ca="1">DATEDIF(C194,'Outgoing 2023'!$L$2,"Y")&amp;" tahun, "&amp;DATEDIF(C194,'Outgoing 2023'!$L$2,"YM")&amp;" bulan, "&amp;DATEDIF(C194,'Outgoing 2023'!$L$2,"MD")&amp;" hari"</f>
        <v>1 tahun, 3 bulan, 26 hari</v>
      </c>
      <c r="O194" s="165">
        <f t="shared" ca="1" si="4"/>
        <v>483</v>
      </c>
      <c r="P194" s="152"/>
      <c r="Q194" s="152"/>
    </row>
    <row r="195" spans="1:17" ht="40.799999999999997" x14ac:dyDescent="0.7">
      <c r="A195" s="166">
        <v>194</v>
      </c>
      <c r="B195" s="167" t="s">
        <v>8886</v>
      </c>
      <c r="C195" s="168">
        <v>45735</v>
      </c>
      <c r="D195" s="169" t="s">
        <v>39</v>
      </c>
      <c r="E195" s="170" t="s">
        <v>8887</v>
      </c>
      <c r="F195" s="171"/>
      <c r="G195" s="172" t="s">
        <v>5508</v>
      </c>
      <c r="H195" s="172" t="s">
        <v>5989</v>
      </c>
      <c r="I195" s="173" t="s">
        <v>5939</v>
      </c>
      <c r="J195" s="180"/>
      <c r="K195" s="177" t="s">
        <v>1308</v>
      </c>
      <c r="L195" s="177" t="s">
        <v>1070</v>
      </c>
      <c r="M195" s="177" t="s">
        <v>3717</v>
      </c>
      <c r="N195" s="164" t="str">
        <f ca="1">DATEDIF(C195,'Outgoing 2023'!$L$2,"Y")&amp;" tahun, "&amp;DATEDIF(C195,'Outgoing 2023'!$L$2,"YM")&amp;" bulan, "&amp;DATEDIF(C195,'Outgoing 2023'!$L$2,"MD")&amp;" hari"</f>
        <v>1 tahun, 3 bulan, 26 hari</v>
      </c>
      <c r="O195" s="165">
        <f t="shared" ref="O195:O258" ca="1" si="5">TODAY()-C195</f>
        <v>483</v>
      </c>
      <c r="P195" s="152"/>
      <c r="Q195" s="152"/>
    </row>
    <row r="196" spans="1:17" ht="40.799999999999997" x14ac:dyDescent="0.7">
      <c r="A196" s="166">
        <v>195</v>
      </c>
      <c r="B196" s="167" t="s">
        <v>8888</v>
      </c>
      <c r="C196" s="168">
        <v>45735</v>
      </c>
      <c r="D196" s="169" t="s">
        <v>39</v>
      </c>
      <c r="E196" s="170" t="s">
        <v>8889</v>
      </c>
      <c r="F196" s="171"/>
      <c r="G196" s="172" t="s">
        <v>5508</v>
      </c>
      <c r="H196" s="172" t="s">
        <v>5989</v>
      </c>
      <c r="I196" s="173" t="s">
        <v>5939</v>
      </c>
      <c r="J196" s="180"/>
      <c r="K196" s="177" t="s">
        <v>1308</v>
      </c>
      <c r="L196" s="177" t="s">
        <v>1070</v>
      </c>
      <c r="M196" s="176" t="s">
        <v>1071</v>
      </c>
      <c r="N196" s="164" t="str">
        <f ca="1">DATEDIF(C196,'Outgoing 2023'!$L$2,"Y")&amp;" tahun, "&amp;DATEDIF(C196,'Outgoing 2023'!$L$2,"YM")&amp;" bulan, "&amp;DATEDIF(C196,'Outgoing 2023'!$L$2,"MD")&amp;" hari"</f>
        <v>1 tahun, 3 bulan, 26 hari</v>
      </c>
      <c r="O196" s="165">
        <f t="shared" ca="1" si="5"/>
        <v>483</v>
      </c>
      <c r="P196" s="152"/>
      <c r="Q196" s="152"/>
    </row>
    <row r="197" spans="1:17" ht="61.2" x14ac:dyDescent="0.7">
      <c r="A197" s="166">
        <v>196</v>
      </c>
      <c r="B197" s="167" t="s">
        <v>8890</v>
      </c>
      <c r="C197" s="168">
        <v>45736</v>
      </c>
      <c r="D197" s="169" t="s">
        <v>39</v>
      </c>
      <c r="E197" s="170" t="s">
        <v>8891</v>
      </c>
      <c r="F197" s="171"/>
      <c r="G197" s="172" t="s">
        <v>5508</v>
      </c>
      <c r="H197" s="172" t="s">
        <v>5989</v>
      </c>
      <c r="I197" s="173" t="s">
        <v>7423</v>
      </c>
      <c r="J197" s="180"/>
      <c r="K197" s="177" t="s">
        <v>1308</v>
      </c>
      <c r="L197" s="177" t="s">
        <v>1070</v>
      </c>
      <c r="M197" s="176" t="s">
        <v>6866</v>
      </c>
      <c r="N197" s="164" t="str">
        <f ca="1">DATEDIF(C197,'Outgoing 2023'!$L$2,"Y")&amp;" tahun, "&amp;DATEDIF(C197,'Outgoing 2023'!$L$2,"YM")&amp;" bulan, "&amp;DATEDIF(C197,'Outgoing 2023'!$L$2,"MD")&amp;" hari"</f>
        <v>1 tahun, 3 bulan, 25 hari</v>
      </c>
      <c r="O197" s="165">
        <f t="shared" ca="1" si="5"/>
        <v>482</v>
      </c>
      <c r="P197" s="152"/>
      <c r="Q197" s="152"/>
    </row>
    <row r="198" spans="1:17" ht="40.799999999999997" x14ac:dyDescent="0.7">
      <c r="A198" s="166">
        <v>197</v>
      </c>
      <c r="B198" s="167" t="s">
        <v>8892</v>
      </c>
      <c r="C198" s="168">
        <v>45737</v>
      </c>
      <c r="D198" s="169" t="s">
        <v>39</v>
      </c>
      <c r="E198" s="170" t="s">
        <v>8893</v>
      </c>
      <c r="F198" s="171"/>
      <c r="G198" s="172" t="s">
        <v>5508</v>
      </c>
      <c r="H198" s="172" t="s">
        <v>5990</v>
      </c>
      <c r="I198" s="173" t="s">
        <v>5845</v>
      </c>
      <c r="J198" s="180"/>
      <c r="K198" s="177" t="s">
        <v>1308</v>
      </c>
      <c r="L198" s="177" t="s">
        <v>1070</v>
      </c>
      <c r="M198" s="177" t="s">
        <v>5481</v>
      </c>
      <c r="N198" s="164" t="str">
        <f ca="1">DATEDIF(C198,'Outgoing 2023'!$L$2,"Y")&amp;" tahun, "&amp;DATEDIF(C198,'Outgoing 2023'!$L$2,"YM")&amp;" bulan, "&amp;DATEDIF(C198,'Outgoing 2023'!$L$2,"MD")&amp;" hari"</f>
        <v>1 tahun, 3 bulan, 24 hari</v>
      </c>
      <c r="O198" s="165">
        <f t="shared" ca="1" si="5"/>
        <v>481</v>
      </c>
      <c r="P198" s="152"/>
      <c r="Q198" s="152"/>
    </row>
    <row r="199" spans="1:17" ht="40.799999999999997" x14ac:dyDescent="0.7">
      <c r="A199" s="166">
        <v>198</v>
      </c>
      <c r="B199" s="167" t="s">
        <v>8894</v>
      </c>
      <c r="C199" s="168">
        <v>45737</v>
      </c>
      <c r="D199" s="169" t="s">
        <v>39</v>
      </c>
      <c r="E199" s="170" t="s">
        <v>8895</v>
      </c>
      <c r="F199" s="171"/>
      <c r="G199" s="172" t="s">
        <v>5508</v>
      </c>
      <c r="H199" s="172" t="s">
        <v>5990</v>
      </c>
      <c r="I199" s="173" t="s">
        <v>5845</v>
      </c>
      <c r="J199" s="180"/>
      <c r="K199" s="177" t="s">
        <v>1308</v>
      </c>
      <c r="L199" s="177" t="s">
        <v>1070</v>
      </c>
      <c r="M199" s="177" t="s">
        <v>5481</v>
      </c>
      <c r="N199" s="164" t="str">
        <f ca="1">DATEDIF(C199,'Outgoing 2023'!$L$2,"Y")&amp;" tahun, "&amp;DATEDIF(C199,'Outgoing 2023'!$L$2,"YM")&amp;" bulan, "&amp;DATEDIF(C199,'Outgoing 2023'!$L$2,"MD")&amp;" hari"</f>
        <v>1 tahun, 3 bulan, 24 hari</v>
      </c>
      <c r="O199" s="165">
        <f t="shared" ca="1" si="5"/>
        <v>481</v>
      </c>
      <c r="P199" s="152"/>
      <c r="Q199" s="152"/>
    </row>
    <row r="200" spans="1:17" ht="61.2" x14ac:dyDescent="0.7">
      <c r="A200" s="166">
        <v>199</v>
      </c>
      <c r="B200" s="167" t="s">
        <v>8896</v>
      </c>
      <c r="C200" s="168">
        <v>45737</v>
      </c>
      <c r="D200" s="169" t="s">
        <v>39</v>
      </c>
      <c r="E200" s="170" t="s">
        <v>8897</v>
      </c>
      <c r="F200" s="171"/>
      <c r="G200" s="172" t="s">
        <v>5508</v>
      </c>
      <c r="H200" s="172" t="s">
        <v>5990</v>
      </c>
      <c r="I200" s="173" t="s">
        <v>5845</v>
      </c>
      <c r="J200" s="180"/>
      <c r="K200" s="177" t="s">
        <v>1308</v>
      </c>
      <c r="L200" s="177" t="s">
        <v>1070</v>
      </c>
      <c r="M200" s="177" t="s">
        <v>5481</v>
      </c>
      <c r="N200" s="164" t="str">
        <f ca="1">DATEDIF(C200,'Outgoing 2023'!$L$2,"Y")&amp;" tahun, "&amp;DATEDIF(C200,'Outgoing 2023'!$L$2,"YM")&amp;" bulan, "&amp;DATEDIF(C200,'Outgoing 2023'!$L$2,"MD")&amp;" hari"</f>
        <v>1 tahun, 3 bulan, 24 hari</v>
      </c>
      <c r="O200" s="165">
        <f t="shared" ca="1" si="5"/>
        <v>481</v>
      </c>
      <c r="P200" s="152"/>
      <c r="Q200" s="152"/>
    </row>
    <row r="201" spans="1:17" ht="40.799999999999997" x14ac:dyDescent="0.7">
      <c r="A201" s="166">
        <v>200</v>
      </c>
      <c r="B201" s="167" t="s">
        <v>8898</v>
      </c>
      <c r="C201" s="168">
        <v>45737</v>
      </c>
      <c r="D201" s="169" t="s">
        <v>8899</v>
      </c>
      <c r="E201" s="170" t="s">
        <v>8900</v>
      </c>
      <c r="F201" s="171"/>
      <c r="G201" s="172"/>
      <c r="H201" s="172"/>
      <c r="I201" s="173"/>
      <c r="J201" s="180"/>
      <c r="K201" s="177" t="s">
        <v>1308</v>
      </c>
      <c r="L201" s="177" t="s">
        <v>1197</v>
      </c>
      <c r="M201" s="177" t="s">
        <v>1198</v>
      </c>
      <c r="N201" s="164" t="str">
        <f ca="1">DATEDIF(C201,'Outgoing 2023'!$L$2,"Y")&amp;" tahun, "&amp;DATEDIF(C201,'Outgoing 2023'!$L$2,"YM")&amp;" bulan, "&amp;DATEDIF(C201,'Outgoing 2023'!$L$2,"MD")&amp;" hari"</f>
        <v>1 tahun, 3 bulan, 24 hari</v>
      </c>
      <c r="O201" s="165">
        <f t="shared" ca="1" si="5"/>
        <v>481</v>
      </c>
      <c r="P201" s="152"/>
      <c r="Q201" s="152"/>
    </row>
    <row r="202" spans="1:17" ht="61.2" x14ac:dyDescent="0.7">
      <c r="A202" s="166">
        <v>201</v>
      </c>
      <c r="B202" s="167" t="s">
        <v>8901</v>
      </c>
      <c r="C202" s="168">
        <v>45737</v>
      </c>
      <c r="D202" s="169" t="s">
        <v>39</v>
      </c>
      <c r="E202" s="170" t="s">
        <v>8902</v>
      </c>
      <c r="F202" s="171"/>
      <c r="G202" s="172" t="s">
        <v>5508</v>
      </c>
      <c r="H202" s="172" t="s">
        <v>5989</v>
      </c>
      <c r="I202" s="173" t="s">
        <v>6030</v>
      </c>
      <c r="J202" s="180"/>
      <c r="K202" s="177" t="s">
        <v>1308</v>
      </c>
      <c r="L202" s="177" t="s">
        <v>1175</v>
      </c>
      <c r="M202" s="177" t="s">
        <v>7484</v>
      </c>
      <c r="N202" s="164" t="str">
        <f ca="1">DATEDIF(C202,'Outgoing 2023'!$L$2,"Y")&amp;" tahun, "&amp;DATEDIF(C202,'Outgoing 2023'!$L$2,"YM")&amp;" bulan, "&amp;DATEDIF(C202,'Outgoing 2023'!$L$2,"MD")&amp;" hari"</f>
        <v>1 tahun, 3 bulan, 24 hari</v>
      </c>
      <c r="O202" s="165">
        <f t="shared" ca="1" si="5"/>
        <v>481</v>
      </c>
      <c r="P202" s="152"/>
      <c r="Q202" s="152"/>
    </row>
    <row r="203" spans="1:17" ht="40.799999999999997" x14ac:dyDescent="0.7">
      <c r="A203" s="166">
        <v>202</v>
      </c>
      <c r="B203" s="167" t="s">
        <v>8903</v>
      </c>
      <c r="C203" s="168">
        <v>45738</v>
      </c>
      <c r="D203" s="169" t="s">
        <v>3073</v>
      </c>
      <c r="E203" s="170" t="s">
        <v>8904</v>
      </c>
      <c r="F203" s="171"/>
      <c r="G203" s="172" t="s">
        <v>5508</v>
      </c>
      <c r="H203" s="172" t="s">
        <v>3189</v>
      </c>
      <c r="I203" s="173" t="s">
        <v>6953</v>
      </c>
      <c r="J203" s="180"/>
      <c r="K203" s="177" t="s">
        <v>1308</v>
      </c>
      <c r="L203" s="177" t="s">
        <v>1070</v>
      </c>
      <c r="M203" s="177" t="s">
        <v>8067</v>
      </c>
      <c r="N203" s="164" t="str">
        <f ca="1">DATEDIF(C203,'Outgoing 2023'!$L$2,"Y")&amp;" tahun, "&amp;DATEDIF(C203,'Outgoing 2023'!$L$2,"YM")&amp;" bulan, "&amp;DATEDIF(C203,'Outgoing 2023'!$L$2,"MD")&amp;" hari"</f>
        <v>1 tahun, 3 bulan, 23 hari</v>
      </c>
      <c r="O203" s="165">
        <f t="shared" ca="1" si="5"/>
        <v>480</v>
      </c>
      <c r="P203" s="152"/>
      <c r="Q203" s="152"/>
    </row>
    <row r="204" spans="1:17" ht="20.399999999999999" x14ac:dyDescent="0.7">
      <c r="A204" s="166">
        <v>203</v>
      </c>
      <c r="B204" s="167" t="s">
        <v>8905</v>
      </c>
      <c r="C204" s="168">
        <v>45740</v>
      </c>
      <c r="D204" s="169" t="s">
        <v>3073</v>
      </c>
      <c r="E204" s="170" t="s">
        <v>8906</v>
      </c>
      <c r="F204" s="171"/>
      <c r="G204" s="172" t="s">
        <v>5508</v>
      </c>
      <c r="H204" s="172" t="s">
        <v>5508</v>
      </c>
      <c r="I204" s="173" t="s">
        <v>6953</v>
      </c>
      <c r="J204" s="180"/>
      <c r="K204" s="177" t="s">
        <v>1308</v>
      </c>
      <c r="L204" s="177" t="s">
        <v>1070</v>
      </c>
      <c r="M204" s="176" t="s">
        <v>1071</v>
      </c>
      <c r="N204" s="164" t="str">
        <f ca="1">DATEDIF(C204,'Outgoing 2023'!$L$2,"Y")&amp;" tahun, "&amp;DATEDIF(C204,'Outgoing 2023'!$L$2,"YM")&amp;" bulan, "&amp;DATEDIF(C204,'Outgoing 2023'!$L$2,"MD")&amp;" hari"</f>
        <v>1 tahun, 3 bulan, 21 hari</v>
      </c>
      <c r="O204" s="165">
        <f t="shared" ca="1" si="5"/>
        <v>478</v>
      </c>
      <c r="P204" s="152"/>
      <c r="Q204" s="152"/>
    </row>
    <row r="205" spans="1:17" ht="40.799999999999997" x14ac:dyDescent="0.7">
      <c r="A205" s="166">
        <v>204</v>
      </c>
      <c r="B205" s="167" t="s">
        <v>8907</v>
      </c>
      <c r="C205" s="168">
        <v>45741</v>
      </c>
      <c r="D205" s="169" t="s">
        <v>39</v>
      </c>
      <c r="E205" s="170" t="s">
        <v>8908</v>
      </c>
      <c r="F205" s="171"/>
      <c r="G205" s="172" t="s">
        <v>5508</v>
      </c>
      <c r="H205" s="172" t="s">
        <v>5989</v>
      </c>
      <c r="I205" s="173" t="s">
        <v>6030</v>
      </c>
      <c r="J205" s="180"/>
      <c r="K205" s="177" t="s">
        <v>1308</v>
      </c>
      <c r="L205" s="177" t="s">
        <v>1175</v>
      </c>
      <c r="M205" s="177" t="s">
        <v>7484</v>
      </c>
      <c r="N205" s="164" t="str">
        <f ca="1">DATEDIF(C205,'Outgoing 2023'!$L$2,"Y")&amp;" tahun, "&amp;DATEDIF(C205,'Outgoing 2023'!$L$2,"YM")&amp;" bulan, "&amp;DATEDIF(C205,'Outgoing 2023'!$L$2,"MD")&amp;" hari"</f>
        <v>1 tahun, 3 bulan, 20 hari</v>
      </c>
      <c r="O205" s="165">
        <f t="shared" ca="1" si="5"/>
        <v>477</v>
      </c>
      <c r="P205" s="152"/>
      <c r="Q205" s="152"/>
    </row>
    <row r="206" spans="1:17" ht="40.799999999999997" x14ac:dyDescent="0.7">
      <c r="A206" s="166">
        <v>205</v>
      </c>
      <c r="B206" s="167" t="s">
        <v>8909</v>
      </c>
      <c r="C206" s="168">
        <v>45741</v>
      </c>
      <c r="D206" s="169" t="s">
        <v>5567</v>
      </c>
      <c r="E206" s="170" t="s">
        <v>8910</v>
      </c>
      <c r="F206" s="171"/>
      <c r="G206" s="172" t="s">
        <v>5508</v>
      </c>
      <c r="H206" s="172" t="s">
        <v>5508</v>
      </c>
      <c r="I206" s="173" t="s">
        <v>6953</v>
      </c>
      <c r="J206" s="180"/>
      <c r="K206" s="177" t="s">
        <v>1308</v>
      </c>
      <c r="L206" s="177" t="s">
        <v>1070</v>
      </c>
      <c r="M206" s="176" t="s">
        <v>1071</v>
      </c>
      <c r="N206" s="164" t="str">
        <f ca="1">DATEDIF(C206,'Outgoing 2023'!$L$2,"Y")&amp;" tahun, "&amp;DATEDIF(C206,'Outgoing 2023'!$L$2,"YM")&amp;" bulan, "&amp;DATEDIF(C206,'Outgoing 2023'!$L$2,"MD")&amp;" hari"</f>
        <v>1 tahun, 3 bulan, 20 hari</v>
      </c>
      <c r="O206" s="165">
        <f t="shared" ca="1" si="5"/>
        <v>477</v>
      </c>
      <c r="P206" s="152"/>
      <c r="Q206" s="152"/>
    </row>
    <row r="207" spans="1:17" ht="40.799999999999997" x14ac:dyDescent="0.7">
      <c r="A207" s="166">
        <v>206</v>
      </c>
      <c r="B207" s="167" t="s">
        <v>8911</v>
      </c>
      <c r="C207" s="168">
        <v>45741</v>
      </c>
      <c r="D207" s="169" t="s">
        <v>3073</v>
      </c>
      <c r="E207" s="170" t="s">
        <v>8912</v>
      </c>
      <c r="F207" s="171"/>
      <c r="G207" s="172" t="s">
        <v>5508</v>
      </c>
      <c r="H207" s="172" t="s">
        <v>5508</v>
      </c>
      <c r="I207" s="173" t="s">
        <v>6953</v>
      </c>
      <c r="J207" s="180"/>
      <c r="K207" s="177" t="s">
        <v>1308</v>
      </c>
      <c r="L207" s="177" t="s">
        <v>1070</v>
      </c>
      <c r="M207" s="176" t="s">
        <v>1071</v>
      </c>
      <c r="N207" s="164" t="str">
        <f ca="1">DATEDIF(C207,'Outgoing 2023'!$L$2,"Y")&amp;" tahun, "&amp;DATEDIF(C207,'Outgoing 2023'!$L$2,"YM")&amp;" bulan, "&amp;DATEDIF(C207,'Outgoing 2023'!$L$2,"MD")&amp;" hari"</f>
        <v>1 tahun, 3 bulan, 20 hari</v>
      </c>
      <c r="O207" s="165">
        <f t="shared" ca="1" si="5"/>
        <v>477</v>
      </c>
      <c r="P207" s="152"/>
      <c r="Q207" s="152"/>
    </row>
    <row r="208" spans="1:17" ht="40.799999999999997" x14ac:dyDescent="0.7">
      <c r="A208" s="166">
        <v>207</v>
      </c>
      <c r="B208" s="167" t="s">
        <v>8913</v>
      </c>
      <c r="C208" s="168">
        <v>45741</v>
      </c>
      <c r="D208" s="169" t="s">
        <v>8914</v>
      </c>
      <c r="E208" s="170" t="s">
        <v>8915</v>
      </c>
      <c r="F208" s="171"/>
      <c r="G208" s="172" t="s">
        <v>5508</v>
      </c>
      <c r="H208" s="172" t="s">
        <v>5508</v>
      </c>
      <c r="I208" s="173" t="s">
        <v>6953</v>
      </c>
      <c r="J208" s="180"/>
      <c r="K208" s="177" t="s">
        <v>1308</v>
      </c>
      <c r="L208" s="177" t="s">
        <v>1070</v>
      </c>
      <c r="M208" s="176" t="s">
        <v>1071</v>
      </c>
      <c r="N208" s="164" t="str">
        <f ca="1">DATEDIF(C208,'Outgoing 2023'!$L$2,"Y")&amp;" tahun, "&amp;DATEDIF(C208,'Outgoing 2023'!$L$2,"YM")&amp;" bulan, "&amp;DATEDIF(C208,'Outgoing 2023'!$L$2,"MD")&amp;" hari"</f>
        <v>1 tahun, 3 bulan, 20 hari</v>
      </c>
      <c r="O208" s="165">
        <f t="shared" ca="1" si="5"/>
        <v>477</v>
      </c>
      <c r="P208" s="152"/>
      <c r="Q208" s="152"/>
    </row>
    <row r="209" spans="1:17" ht="40.799999999999997" x14ac:dyDescent="0.7">
      <c r="A209" s="166">
        <v>208</v>
      </c>
      <c r="B209" s="167" t="s">
        <v>8916</v>
      </c>
      <c r="C209" s="168">
        <v>45741</v>
      </c>
      <c r="D209" s="169" t="s">
        <v>8917</v>
      </c>
      <c r="E209" s="170" t="s">
        <v>8915</v>
      </c>
      <c r="F209" s="171"/>
      <c r="G209" s="172" t="s">
        <v>5508</v>
      </c>
      <c r="H209" s="172" t="s">
        <v>5508</v>
      </c>
      <c r="I209" s="173" t="s">
        <v>6953</v>
      </c>
      <c r="J209" s="180"/>
      <c r="K209" s="177" t="s">
        <v>1308</v>
      </c>
      <c r="L209" s="177" t="s">
        <v>1070</v>
      </c>
      <c r="M209" s="176" t="s">
        <v>1071</v>
      </c>
      <c r="N209" s="164" t="str">
        <f ca="1">DATEDIF(C209,'Outgoing 2023'!$L$2,"Y")&amp;" tahun, "&amp;DATEDIF(C209,'Outgoing 2023'!$L$2,"YM")&amp;" bulan, "&amp;DATEDIF(C209,'Outgoing 2023'!$L$2,"MD")&amp;" hari"</f>
        <v>1 tahun, 3 bulan, 20 hari</v>
      </c>
      <c r="O209" s="165">
        <f t="shared" ca="1" si="5"/>
        <v>477</v>
      </c>
      <c r="P209" s="152"/>
      <c r="Q209" s="152"/>
    </row>
    <row r="210" spans="1:17" ht="61.2" x14ac:dyDescent="0.7">
      <c r="A210" s="166">
        <v>209</v>
      </c>
      <c r="B210" s="167" t="s">
        <v>8918</v>
      </c>
      <c r="C210" s="168">
        <v>45741</v>
      </c>
      <c r="D210" s="169" t="s">
        <v>39</v>
      </c>
      <c r="E210" s="170" t="s">
        <v>8919</v>
      </c>
      <c r="F210" s="171"/>
      <c r="G210" s="172" t="s">
        <v>5508</v>
      </c>
      <c r="H210" s="172" t="s">
        <v>3200</v>
      </c>
      <c r="I210" s="173" t="s">
        <v>6030</v>
      </c>
      <c r="J210" s="180"/>
      <c r="K210" s="177" t="s">
        <v>1308</v>
      </c>
      <c r="L210" s="177" t="s">
        <v>1070</v>
      </c>
      <c r="M210" s="177" t="s">
        <v>7652</v>
      </c>
      <c r="N210" s="164" t="str">
        <f ca="1">DATEDIF(C210,'Outgoing 2023'!$L$2,"Y")&amp;" tahun, "&amp;DATEDIF(C210,'Outgoing 2023'!$L$2,"YM")&amp;" bulan, "&amp;DATEDIF(C210,'Outgoing 2023'!$L$2,"MD")&amp;" hari"</f>
        <v>1 tahun, 3 bulan, 20 hari</v>
      </c>
      <c r="O210" s="165">
        <f t="shared" ca="1" si="5"/>
        <v>477</v>
      </c>
      <c r="P210" s="152"/>
      <c r="Q210" s="152"/>
    </row>
    <row r="211" spans="1:17" ht="40.799999999999997" x14ac:dyDescent="0.7">
      <c r="A211" s="166">
        <v>210</v>
      </c>
      <c r="B211" s="167" t="s">
        <v>8920</v>
      </c>
      <c r="C211" s="168">
        <v>45741</v>
      </c>
      <c r="D211" s="169" t="s">
        <v>39</v>
      </c>
      <c r="E211" s="170" t="s">
        <v>8921</v>
      </c>
      <c r="F211" s="171"/>
      <c r="G211" s="172" t="s">
        <v>5508</v>
      </c>
      <c r="H211" s="172" t="s">
        <v>5990</v>
      </c>
      <c r="I211" s="173" t="s">
        <v>5845</v>
      </c>
      <c r="J211" s="180"/>
      <c r="K211" s="177" t="s">
        <v>1308</v>
      </c>
      <c r="L211" s="177" t="s">
        <v>1070</v>
      </c>
      <c r="M211" s="177" t="s">
        <v>5481</v>
      </c>
      <c r="N211" s="164" t="str">
        <f ca="1">DATEDIF(C211,'Outgoing 2023'!$L$2,"Y")&amp;" tahun, "&amp;DATEDIF(C211,'Outgoing 2023'!$L$2,"YM")&amp;" bulan, "&amp;DATEDIF(C211,'Outgoing 2023'!$L$2,"MD")&amp;" hari"</f>
        <v>1 tahun, 3 bulan, 20 hari</v>
      </c>
      <c r="O211" s="165">
        <f t="shared" ca="1" si="5"/>
        <v>477</v>
      </c>
      <c r="P211" s="152"/>
      <c r="Q211" s="152"/>
    </row>
    <row r="212" spans="1:17" ht="40.799999999999997" x14ac:dyDescent="0.7">
      <c r="A212" s="166">
        <v>211</v>
      </c>
      <c r="B212" s="167" t="s">
        <v>8922</v>
      </c>
      <c r="C212" s="168">
        <v>45741</v>
      </c>
      <c r="D212" s="169" t="s">
        <v>39</v>
      </c>
      <c r="E212" s="170" t="s">
        <v>8064</v>
      </c>
      <c r="F212" s="171"/>
      <c r="G212" s="172" t="s">
        <v>5508</v>
      </c>
      <c r="H212" s="172" t="s">
        <v>3191</v>
      </c>
      <c r="I212" s="173" t="s">
        <v>7423</v>
      </c>
      <c r="J212" s="180"/>
      <c r="K212" s="177" t="s">
        <v>1308</v>
      </c>
      <c r="L212" s="177" t="s">
        <v>1070</v>
      </c>
      <c r="M212" s="176" t="s">
        <v>6866</v>
      </c>
      <c r="N212" s="164" t="str">
        <f ca="1">DATEDIF(C212,'Outgoing 2023'!$L$2,"Y")&amp;" tahun, "&amp;DATEDIF(C212,'Outgoing 2023'!$L$2,"YM")&amp;" bulan, "&amp;DATEDIF(C212,'Outgoing 2023'!$L$2,"MD")&amp;" hari"</f>
        <v>1 tahun, 3 bulan, 20 hari</v>
      </c>
      <c r="O212" s="165">
        <f t="shared" ca="1" si="5"/>
        <v>477</v>
      </c>
      <c r="P212" s="152"/>
      <c r="Q212" s="152"/>
    </row>
    <row r="213" spans="1:17" ht="61.2" x14ac:dyDescent="0.7">
      <c r="A213" s="166">
        <v>212</v>
      </c>
      <c r="B213" s="167" t="s">
        <v>8923</v>
      </c>
      <c r="C213" s="168">
        <v>45741</v>
      </c>
      <c r="D213" s="169" t="s">
        <v>39</v>
      </c>
      <c r="E213" s="170" t="s">
        <v>8924</v>
      </c>
      <c r="F213" s="171"/>
      <c r="G213" s="172" t="s">
        <v>5985</v>
      </c>
      <c r="H213" s="172" t="s">
        <v>1079</v>
      </c>
      <c r="I213" s="173" t="s">
        <v>5701</v>
      </c>
      <c r="J213" s="180"/>
      <c r="K213" s="177" t="s">
        <v>1308</v>
      </c>
      <c r="L213" s="177" t="s">
        <v>1080</v>
      </c>
      <c r="M213" s="177" t="s">
        <v>7652</v>
      </c>
      <c r="N213" s="164" t="str">
        <f ca="1">DATEDIF(C213,'Outgoing 2023'!$L$2,"Y")&amp;" tahun, "&amp;DATEDIF(C213,'Outgoing 2023'!$L$2,"YM")&amp;" bulan, "&amp;DATEDIF(C213,'Outgoing 2023'!$L$2,"MD")&amp;" hari"</f>
        <v>1 tahun, 3 bulan, 20 hari</v>
      </c>
      <c r="O213" s="165">
        <f t="shared" ca="1" si="5"/>
        <v>477</v>
      </c>
      <c r="P213" s="152"/>
      <c r="Q213" s="152"/>
    </row>
    <row r="214" spans="1:17" ht="40.799999999999997" x14ac:dyDescent="0.7">
      <c r="A214" s="166">
        <v>213</v>
      </c>
      <c r="B214" s="167" t="s">
        <v>8925</v>
      </c>
      <c r="C214" s="168">
        <v>45743</v>
      </c>
      <c r="D214" s="169" t="s">
        <v>9</v>
      </c>
      <c r="E214" s="170" t="s">
        <v>8926</v>
      </c>
      <c r="F214" s="171"/>
      <c r="G214" s="172" t="s">
        <v>5508</v>
      </c>
      <c r="H214" s="172" t="s">
        <v>3200</v>
      </c>
      <c r="I214" s="173" t="s">
        <v>5703</v>
      </c>
      <c r="J214" s="180"/>
      <c r="K214" s="177" t="s">
        <v>1308</v>
      </c>
      <c r="L214" s="177" t="s">
        <v>1070</v>
      </c>
      <c r="M214" s="177" t="s">
        <v>7652</v>
      </c>
      <c r="N214" s="164" t="str">
        <f ca="1">DATEDIF(C214,'Outgoing 2023'!$L$2,"Y")&amp;" tahun, "&amp;DATEDIF(C214,'Outgoing 2023'!$L$2,"YM")&amp;" bulan, "&amp;DATEDIF(C214,'Outgoing 2023'!$L$2,"MD")&amp;" hari"</f>
        <v>1 tahun, 3 bulan, 18 hari</v>
      </c>
      <c r="O214" s="165">
        <f t="shared" ca="1" si="5"/>
        <v>475</v>
      </c>
      <c r="P214" s="152"/>
      <c r="Q214" s="152"/>
    </row>
    <row r="215" spans="1:17" ht="61.2" x14ac:dyDescent="0.7">
      <c r="A215" s="166">
        <v>214</v>
      </c>
      <c r="B215" s="167" t="s">
        <v>9119</v>
      </c>
      <c r="C215" s="168">
        <v>45743</v>
      </c>
      <c r="D215" s="169" t="s">
        <v>9120</v>
      </c>
      <c r="E215" s="170" t="s">
        <v>9121</v>
      </c>
      <c r="F215" s="171"/>
      <c r="G215" s="172" t="s">
        <v>5508</v>
      </c>
      <c r="H215" s="172" t="s">
        <v>5989</v>
      </c>
      <c r="I215" s="173" t="s">
        <v>3188</v>
      </c>
      <c r="J215" s="180"/>
      <c r="K215" s="177" t="s">
        <v>1308</v>
      </c>
      <c r="L215" s="177" t="s">
        <v>1170</v>
      </c>
      <c r="M215" s="177" t="s">
        <v>1171</v>
      </c>
      <c r="N215" s="164" t="str">
        <f ca="1">DATEDIF(C215,'Outgoing 2023'!$L$2,"Y")&amp;" tahun, "&amp;DATEDIF(C215,'Outgoing 2023'!$L$2,"YM")&amp;" bulan, "&amp;DATEDIF(C215,'Outgoing 2023'!$L$2,"MD")&amp;" hari"</f>
        <v>1 tahun, 3 bulan, 18 hari</v>
      </c>
      <c r="O215" s="165">
        <f t="shared" ca="1" si="5"/>
        <v>475</v>
      </c>
      <c r="P215" s="152"/>
      <c r="Q215" s="152"/>
    </row>
    <row r="216" spans="1:17" ht="40.799999999999997" x14ac:dyDescent="0.7">
      <c r="A216" s="166">
        <v>215</v>
      </c>
      <c r="B216" s="167" t="s">
        <v>9122</v>
      </c>
      <c r="C216" s="168">
        <v>45743</v>
      </c>
      <c r="D216" s="169" t="s">
        <v>39</v>
      </c>
      <c r="E216" s="170" t="s">
        <v>9123</v>
      </c>
      <c r="F216" s="171"/>
      <c r="G216" s="172" t="s">
        <v>5508</v>
      </c>
      <c r="H216" s="172" t="s">
        <v>3189</v>
      </c>
      <c r="I216" s="173" t="s">
        <v>5845</v>
      </c>
      <c r="J216" s="180"/>
      <c r="K216" s="177" t="s">
        <v>1308</v>
      </c>
      <c r="L216" s="177" t="s">
        <v>1736</v>
      </c>
      <c r="M216" s="177" t="s">
        <v>4425</v>
      </c>
      <c r="N216" s="164" t="str">
        <f ca="1">DATEDIF(C216,'Outgoing 2023'!$L$2,"Y")&amp;" tahun, "&amp;DATEDIF(C216,'Outgoing 2023'!$L$2,"YM")&amp;" bulan, "&amp;DATEDIF(C216,'Outgoing 2023'!$L$2,"MD")&amp;" hari"</f>
        <v>1 tahun, 3 bulan, 18 hari</v>
      </c>
      <c r="O216" s="165">
        <f t="shared" ca="1" si="5"/>
        <v>475</v>
      </c>
      <c r="P216" s="152"/>
      <c r="Q216" s="152"/>
    </row>
    <row r="217" spans="1:17" ht="40.799999999999997" x14ac:dyDescent="0.7">
      <c r="A217" s="166">
        <v>216</v>
      </c>
      <c r="B217" s="167" t="s">
        <v>9124</v>
      </c>
      <c r="C217" s="168">
        <v>45743</v>
      </c>
      <c r="D217" s="169" t="s">
        <v>39</v>
      </c>
      <c r="E217" s="170" t="s">
        <v>9125</v>
      </c>
      <c r="F217" s="171"/>
      <c r="G217" s="172" t="s">
        <v>5508</v>
      </c>
      <c r="H217" s="172" t="s">
        <v>5989</v>
      </c>
      <c r="I217" s="173" t="s">
        <v>2881</v>
      </c>
      <c r="J217" s="180"/>
      <c r="K217" s="177" t="s">
        <v>1308</v>
      </c>
      <c r="L217" s="177" t="s">
        <v>1167</v>
      </c>
      <c r="M217" s="177" t="s">
        <v>1163</v>
      </c>
      <c r="N217" s="164" t="str">
        <f ca="1">DATEDIF(C217,'Outgoing 2023'!$L$2,"Y")&amp;" tahun, "&amp;DATEDIF(C217,'Outgoing 2023'!$L$2,"YM")&amp;" bulan, "&amp;DATEDIF(C217,'Outgoing 2023'!$L$2,"MD")&amp;" hari"</f>
        <v>1 tahun, 3 bulan, 18 hari</v>
      </c>
      <c r="O217" s="165">
        <f t="shared" ca="1" si="5"/>
        <v>475</v>
      </c>
      <c r="P217" s="152"/>
      <c r="Q217" s="152"/>
    </row>
    <row r="218" spans="1:17" ht="40.799999999999997" x14ac:dyDescent="0.7">
      <c r="A218" s="166">
        <v>217</v>
      </c>
      <c r="B218" s="167" t="s">
        <v>9126</v>
      </c>
      <c r="C218" s="168">
        <v>45743</v>
      </c>
      <c r="D218" s="169" t="s">
        <v>39</v>
      </c>
      <c r="E218" s="170" t="s">
        <v>9127</v>
      </c>
      <c r="F218" s="171"/>
      <c r="G218" s="172" t="s">
        <v>5508</v>
      </c>
      <c r="H218" s="172" t="s">
        <v>5990</v>
      </c>
      <c r="I218" s="173" t="s">
        <v>12322</v>
      </c>
      <c r="J218" s="180"/>
      <c r="K218" s="177" t="s">
        <v>1308</v>
      </c>
      <c r="L218" s="177" t="s">
        <v>1070</v>
      </c>
      <c r="M218" s="176" t="s">
        <v>7957</v>
      </c>
      <c r="N218" s="164" t="str">
        <f ca="1">DATEDIF(C218,'Outgoing 2023'!$L$2,"Y")&amp;" tahun, "&amp;DATEDIF(C218,'Outgoing 2023'!$L$2,"YM")&amp;" bulan, "&amp;DATEDIF(C218,'Outgoing 2023'!$L$2,"MD")&amp;" hari"</f>
        <v>1 tahun, 3 bulan, 18 hari</v>
      </c>
      <c r="O218" s="165">
        <f t="shared" ca="1" si="5"/>
        <v>475</v>
      </c>
      <c r="P218" s="152"/>
      <c r="Q218" s="152"/>
    </row>
    <row r="219" spans="1:17" ht="20.399999999999999" x14ac:dyDescent="0.7">
      <c r="A219" s="166">
        <v>218</v>
      </c>
      <c r="B219" s="167" t="s">
        <v>9128</v>
      </c>
      <c r="C219" s="168">
        <v>45744</v>
      </c>
      <c r="D219" s="169" t="s">
        <v>39</v>
      </c>
      <c r="E219" s="170" t="s">
        <v>9129</v>
      </c>
      <c r="F219" s="171"/>
      <c r="G219" s="172" t="s">
        <v>5508</v>
      </c>
      <c r="H219" s="172" t="s">
        <v>3189</v>
      </c>
      <c r="I219" s="173" t="s">
        <v>2882</v>
      </c>
      <c r="J219" s="180"/>
      <c r="K219" s="177" t="s">
        <v>1308</v>
      </c>
      <c r="L219" s="177" t="s">
        <v>1080</v>
      </c>
      <c r="M219" s="177" t="s">
        <v>8269</v>
      </c>
      <c r="N219" s="164" t="str">
        <f ca="1">DATEDIF(C219,'Outgoing 2023'!$L$2,"Y")&amp;" tahun, "&amp;DATEDIF(C219,'Outgoing 2023'!$L$2,"YM")&amp;" bulan, "&amp;DATEDIF(C219,'Outgoing 2023'!$L$2,"MD")&amp;" hari"</f>
        <v>1 tahun, 3 bulan, 17 hari</v>
      </c>
      <c r="O219" s="165">
        <f t="shared" ca="1" si="5"/>
        <v>474</v>
      </c>
      <c r="P219" s="152"/>
      <c r="Q219" s="152"/>
    </row>
    <row r="220" spans="1:17" ht="20.399999999999999" x14ac:dyDescent="0.7">
      <c r="A220" s="166">
        <v>219</v>
      </c>
      <c r="B220" s="167" t="s">
        <v>9130</v>
      </c>
      <c r="C220" s="168">
        <v>45744</v>
      </c>
      <c r="D220" s="169" t="s">
        <v>39</v>
      </c>
      <c r="E220" s="170" t="s">
        <v>9131</v>
      </c>
      <c r="F220" s="171"/>
      <c r="G220" s="172"/>
      <c r="H220" s="172"/>
      <c r="I220" s="173"/>
      <c r="J220" s="180"/>
      <c r="K220" s="177" t="s">
        <v>1308</v>
      </c>
      <c r="L220" s="177"/>
      <c r="M220" s="177"/>
      <c r="N220" s="164" t="str">
        <f ca="1">DATEDIF(C220,'Outgoing 2023'!$L$2,"Y")&amp;" tahun, "&amp;DATEDIF(C220,'Outgoing 2023'!$L$2,"YM")&amp;" bulan, "&amp;DATEDIF(C220,'Outgoing 2023'!$L$2,"MD")&amp;" hari"</f>
        <v>1 tahun, 3 bulan, 17 hari</v>
      </c>
      <c r="O220" s="165">
        <f t="shared" ca="1" si="5"/>
        <v>474</v>
      </c>
      <c r="P220" s="152"/>
      <c r="Q220" s="152"/>
    </row>
    <row r="221" spans="1:17" ht="20.399999999999999" x14ac:dyDescent="0.7">
      <c r="A221" s="166">
        <v>220</v>
      </c>
      <c r="B221" s="167" t="s">
        <v>9132</v>
      </c>
      <c r="C221" s="168">
        <v>45744</v>
      </c>
      <c r="D221" s="169" t="s">
        <v>39</v>
      </c>
      <c r="E221" s="170" t="s">
        <v>9133</v>
      </c>
      <c r="F221" s="171"/>
      <c r="G221" s="172"/>
      <c r="H221" s="172"/>
      <c r="I221" s="173"/>
      <c r="J221" s="180"/>
      <c r="K221" s="177" t="s">
        <v>1308</v>
      </c>
      <c r="L221" s="177"/>
      <c r="M221" s="177"/>
      <c r="N221" s="164" t="str">
        <f ca="1">DATEDIF(C221,'Outgoing 2023'!$L$2,"Y")&amp;" tahun, "&amp;DATEDIF(C221,'Outgoing 2023'!$L$2,"YM")&amp;" bulan, "&amp;DATEDIF(C221,'Outgoing 2023'!$L$2,"MD")&amp;" hari"</f>
        <v>1 tahun, 3 bulan, 17 hari</v>
      </c>
      <c r="O221" s="165">
        <f t="shared" ca="1" si="5"/>
        <v>474</v>
      </c>
      <c r="P221" s="152"/>
      <c r="Q221" s="152"/>
    </row>
    <row r="222" spans="1:17" ht="20.399999999999999" x14ac:dyDescent="0.7">
      <c r="A222" s="166">
        <v>221</v>
      </c>
      <c r="B222" s="167" t="s">
        <v>9134</v>
      </c>
      <c r="C222" s="168">
        <v>45744</v>
      </c>
      <c r="D222" s="169" t="s">
        <v>39</v>
      </c>
      <c r="E222" s="170" t="s">
        <v>9135</v>
      </c>
      <c r="F222" s="171"/>
      <c r="G222" s="172"/>
      <c r="H222" s="172"/>
      <c r="I222" s="173"/>
      <c r="J222" s="180"/>
      <c r="K222" s="177" t="s">
        <v>1308</v>
      </c>
      <c r="L222" s="177"/>
      <c r="M222" s="177"/>
      <c r="N222" s="164" t="str">
        <f ca="1">DATEDIF(C222,'Outgoing 2023'!$L$2,"Y")&amp;" tahun, "&amp;DATEDIF(C222,'Outgoing 2023'!$L$2,"YM")&amp;" bulan, "&amp;DATEDIF(C222,'Outgoing 2023'!$L$2,"MD")&amp;" hari"</f>
        <v>1 tahun, 3 bulan, 17 hari</v>
      </c>
      <c r="O222" s="165">
        <f t="shared" ca="1" si="5"/>
        <v>474</v>
      </c>
      <c r="P222" s="152"/>
      <c r="Q222" s="152"/>
    </row>
    <row r="223" spans="1:17" ht="40.799999999999997" x14ac:dyDescent="0.7">
      <c r="A223" s="166">
        <v>222</v>
      </c>
      <c r="B223" s="167" t="s">
        <v>9136</v>
      </c>
      <c r="C223" s="168">
        <v>45744</v>
      </c>
      <c r="D223" s="169" t="s">
        <v>39</v>
      </c>
      <c r="E223" s="170" t="s">
        <v>9137</v>
      </c>
      <c r="F223" s="171"/>
      <c r="G223" s="172" t="s">
        <v>5508</v>
      </c>
      <c r="H223" s="172" t="s">
        <v>5989</v>
      </c>
      <c r="I223" s="173" t="s">
        <v>8792</v>
      </c>
      <c r="J223" s="180"/>
      <c r="K223" s="177" t="s">
        <v>1308</v>
      </c>
      <c r="L223" s="177" t="s">
        <v>1070</v>
      </c>
      <c r="M223" s="176" t="s">
        <v>1071</v>
      </c>
      <c r="N223" s="164" t="str">
        <f ca="1">DATEDIF(C223,'Outgoing 2023'!$L$2,"Y")&amp;" tahun, "&amp;DATEDIF(C223,'Outgoing 2023'!$L$2,"YM")&amp;" bulan, "&amp;DATEDIF(C223,'Outgoing 2023'!$L$2,"MD")&amp;" hari"</f>
        <v>1 tahun, 3 bulan, 17 hari</v>
      </c>
      <c r="O223" s="165">
        <f t="shared" ca="1" si="5"/>
        <v>474</v>
      </c>
      <c r="P223" s="152"/>
      <c r="Q223" s="152"/>
    </row>
    <row r="224" spans="1:17" ht="81.599999999999994" x14ac:dyDescent="0.7">
      <c r="A224" s="166">
        <v>223</v>
      </c>
      <c r="B224" s="167" t="s">
        <v>9138</v>
      </c>
      <c r="C224" s="168">
        <v>45745</v>
      </c>
      <c r="D224" s="169" t="s">
        <v>39</v>
      </c>
      <c r="E224" s="170" t="s">
        <v>9139</v>
      </c>
      <c r="F224" s="171"/>
      <c r="G224" s="172" t="s">
        <v>5508</v>
      </c>
      <c r="H224" s="172" t="s">
        <v>5990</v>
      </c>
      <c r="I224" s="173" t="s">
        <v>5845</v>
      </c>
      <c r="J224" s="180"/>
      <c r="K224" s="177" t="s">
        <v>1308</v>
      </c>
      <c r="L224" s="177" t="s">
        <v>1070</v>
      </c>
      <c r="M224" s="177" t="s">
        <v>5481</v>
      </c>
      <c r="N224" s="164" t="str">
        <f ca="1">DATEDIF(C224,'Outgoing 2023'!$L$2,"Y")&amp;" tahun, "&amp;DATEDIF(C224,'Outgoing 2023'!$L$2,"YM")&amp;" bulan, "&amp;DATEDIF(C224,'Outgoing 2023'!$L$2,"MD")&amp;" hari"</f>
        <v>1 tahun, 3 bulan, 16 hari</v>
      </c>
      <c r="O224" s="165">
        <f t="shared" ca="1" si="5"/>
        <v>473</v>
      </c>
      <c r="P224" s="152"/>
      <c r="Q224" s="152"/>
    </row>
    <row r="225" spans="1:17" ht="40.799999999999997" x14ac:dyDescent="0.7">
      <c r="A225" s="166">
        <v>224</v>
      </c>
      <c r="B225" s="167" t="s">
        <v>9140</v>
      </c>
      <c r="C225" s="168">
        <v>45745</v>
      </c>
      <c r="D225" s="169" t="s">
        <v>39</v>
      </c>
      <c r="E225" s="170" t="s">
        <v>9141</v>
      </c>
      <c r="F225" s="171"/>
      <c r="G225" s="172" t="s">
        <v>5508</v>
      </c>
      <c r="H225" s="172" t="s">
        <v>5990</v>
      </c>
      <c r="I225" s="173" t="s">
        <v>12322</v>
      </c>
      <c r="J225" s="180"/>
      <c r="K225" s="177" t="s">
        <v>1308</v>
      </c>
      <c r="L225" s="177" t="s">
        <v>1070</v>
      </c>
      <c r="M225" s="176" t="s">
        <v>1071</v>
      </c>
      <c r="N225" s="164" t="str">
        <f ca="1">DATEDIF(C225,'Outgoing 2023'!$L$2,"Y")&amp;" tahun, "&amp;DATEDIF(C225,'Outgoing 2023'!$L$2,"YM")&amp;" bulan, "&amp;DATEDIF(C225,'Outgoing 2023'!$L$2,"MD")&amp;" hari"</f>
        <v>1 tahun, 3 bulan, 16 hari</v>
      </c>
      <c r="O225" s="165">
        <f t="shared" ca="1" si="5"/>
        <v>473</v>
      </c>
      <c r="P225" s="152"/>
      <c r="Q225" s="152"/>
    </row>
    <row r="226" spans="1:17" ht="40.799999999999997" x14ac:dyDescent="0.7">
      <c r="A226" s="166">
        <v>225</v>
      </c>
      <c r="B226" s="167" t="s">
        <v>9142</v>
      </c>
      <c r="C226" s="168">
        <v>45745</v>
      </c>
      <c r="D226" s="169" t="s">
        <v>39</v>
      </c>
      <c r="E226" s="170" t="s">
        <v>9143</v>
      </c>
      <c r="F226" s="171"/>
      <c r="G226" s="172" t="s">
        <v>5508</v>
      </c>
      <c r="H226" s="172" t="s">
        <v>3191</v>
      </c>
      <c r="I226" s="173" t="s">
        <v>5845</v>
      </c>
      <c r="J226" s="180"/>
      <c r="K226" s="177" t="s">
        <v>1308</v>
      </c>
      <c r="L226" s="177" t="s">
        <v>1070</v>
      </c>
      <c r="M226" s="176" t="s">
        <v>6866</v>
      </c>
      <c r="N226" s="164" t="str">
        <f ca="1">DATEDIF(C226,'Outgoing 2023'!$L$2,"Y")&amp;" tahun, "&amp;DATEDIF(C226,'Outgoing 2023'!$L$2,"YM")&amp;" bulan, "&amp;DATEDIF(C226,'Outgoing 2023'!$L$2,"MD")&amp;" hari"</f>
        <v>1 tahun, 3 bulan, 16 hari</v>
      </c>
      <c r="O226" s="165">
        <f t="shared" ca="1" si="5"/>
        <v>473</v>
      </c>
      <c r="P226" s="152"/>
      <c r="Q226" s="152"/>
    </row>
    <row r="227" spans="1:17" ht="20.399999999999999" x14ac:dyDescent="0.7">
      <c r="A227" s="166">
        <v>226</v>
      </c>
      <c r="B227" s="167" t="s">
        <v>9144</v>
      </c>
      <c r="C227" s="168">
        <v>45745</v>
      </c>
      <c r="D227" s="169" t="s">
        <v>39</v>
      </c>
      <c r="E227" s="170" t="s">
        <v>9145</v>
      </c>
      <c r="F227" s="171"/>
      <c r="G227" s="172"/>
      <c r="H227" s="172"/>
      <c r="I227" s="173"/>
      <c r="J227" s="180"/>
      <c r="K227" s="177" t="s">
        <v>1308</v>
      </c>
      <c r="L227" s="177"/>
      <c r="M227" s="177"/>
      <c r="N227" s="164" t="str">
        <f ca="1">DATEDIF(C227,'Outgoing 2023'!$L$2,"Y")&amp;" tahun, "&amp;DATEDIF(C227,'Outgoing 2023'!$L$2,"YM")&amp;" bulan, "&amp;DATEDIF(C227,'Outgoing 2023'!$L$2,"MD")&amp;" hari"</f>
        <v>1 tahun, 3 bulan, 16 hari</v>
      </c>
      <c r="O227" s="165">
        <f t="shared" ca="1" si="5"/>
        <v>473</v>
      </c>
      <c r="P227" s="152"/>
      <c r="Q227" s="152"/>
    </row>
    <row r="228" spans="1:17" ht="40.799999999999997" x14ac:dyDescent="0.7">
      <c r="A228" s="166">
        <v>227</v>
      </c>
      <c r="B228" s="167" t="s">
        <v>9146</v>
      </c>
      <c r="C228" s="168">
        <v>45745</v>
      </c>
      <c r="D228" s="169" t="s">
        <v>39</v>
      </c>
      <c r="E228" s="170" t="s">
        <v>9147</v>
      </c>
      <c r="F228" s="171"/>
      <c r="G228" s="172" t="s">
        <v>5508</v>
      </c>
      <c r="H228" s="172" t="s">
        <v>3189</v>
      </c>
      <c r="I228" s="173" t="s">
        <v>5845</v>
      </c>
      <c r="J228" s="180"/>
      <c r="K228" s="177" t="s">
        <v>1308</v>
      </c>
      <c r="L228" s="177" t="s">
        <v>1070</v>
      </c>
      <c r="M228" s="176" t="s">
        <v>5604</v>
      </c>
      <c r="N228" s="164" t="str">
        <f ca="1">DATEDIF(C228,'Outgoing 2023'!$L$2,"Y")&amp;" tahun, "&amp;DATEDIF(C228,'Outgoing 2023'!$L$2,"YM")&amp;" bulan, "&amp;DATEDIF(C228,'Outgoing 2023'!$L$2,"MD")&amp;" hari"</f>
        <v>1 tahun, 3 bulan, 16 hari</v>
      </c>
      <c r="O228" s="165">
        <f t="shared" ca="1" si="5"/>
        <v>473</v>
      </c>
      <c r="P228" s="152"/>
      <c r="Q228" s="152"/>
    </row>
    <row r="229" spans="1:17" ht="20.399999999999999" x14ac:dyDescent="0.7">
      <c r="A229" s="166">
        <v>228</v>
      </c>
      <c r="B229" s="167" t="s">
        <v>9148</v>
      </c>
      <c r="C229" s="168">
        <v>45746</v>
      </c>
      <c r="D229" s="169" t="s">
        <v>39</v>
      </c>
      <c r="E229" s="170" t="s">
        <v>9149</v>
      </c>
      <c r="F229" s="171"/>
      <c r="G229" s="172" t="s">
        <v>5508</v>
      </c>
      <c r="H229" s="172" t="s">
        <v>5990</v>
      </c>
      <c r="I229" s="173" t="s">
        <v>5704</v>
      </c>
      <c r="J229" s="180"/>
      <c r="K229" s="177" t="s">
        <v>1308</v>
      </c>
      <c r="L229" s="177" t="s">
        <v>1070</v>
      </c>
      <c r="M229" s="176" t="s">
        <v>7957</v>
      </c>
      <c r="N229" s="164" t="str">
        <f ca="1">DATEDIF(C229,'Outgoing 2023'!$L$2,"Y")&amp;" tahun, "&amp;DATEDIF(C229,'Outgoing 2023'!$L$2,"YM")&amp;" bulan, "&amp;DATEDIF(C229,'Outgoing 2023'!$L$2,"MD")&amp;" hari"</f>
        <v>1 tahun, 3 bulan, 15 hari</v>
      </c>
      <c r="O229" s="165">
        <f t="shared" ca="1" si="5"/>
        <v>472</v>
      </c>
      <c r="P229" s="152"/>
      <c r="Q229" s="152"/>
    </row>
    <row r="230" spans="1:17" ht="20.399999999999999" x14ac:dyDescent="0.7">
      <c r="A230" s="166">
        <v>229</v>
      </c>
      <c r="B230" s="167" t="s">
        <v>9150</v>
      </c>
      <c r="C230" s="168">
        <v>45749</v>
      </c>
      <c r="D230" s="169" t="s">
        <v>9151</v>
      </c>
      <c r="E230" s="170" t="s">
        <v>9152</v>
      </c>
      <c r="F230" s="171"/>
      <c r="G230" s="172" t="s">
        <v>5508</v>
      </c>
      <c r="H230" s="172" t="s">
        <v>3189</v>
      </c>
      <c r="I230" s="173" t="s">
        <v>7622</v>
      </c>
      <c r="J230" s="180"/>
      <c r="K230" s="177" t="s">
        <v>1308</v>
      </c>
      <c r="L230" s="177" t="s">
        <v>1736</v>
      </c>
      <c r="M230" s="177" t="s">
        <v>4425</v>
      </c>
      <c r="N230" s="164" t="str">
        <f ca="1">DATEDIF(C230,'Outgoing 2023'!$L$2,"Y")&amp;" tahun, "&amp;DATEDIF(C230,'Outgoing 2023'!$L$2,"YM")&amp;" bulan, "&amp;DATEDIF(C230,'Outgoing 2023'!$L$2,"MD")&amp;" hari"</f>
        <v>1 tahun, 3 bulan, 13 hari</v>
      </c>
      <c r="O230" s="165">
        <f t="shared" ca="1" si="5"/>
        <v>469</v>
      </c>
      <c r="P230" s="152"/>
      <c r="Q230" s="152"/>
    </row>
    <row r="231" spans="1:17" ht="20.399999999999999" x14ac:dyDescent="0.7">
      <c r="A231" s="166">
        <v>230</v>
      </c>
      <c r="B231" s="167" t="s">
        <v>9153</v>
      </c>
      <c r="C231" s="168">
        <v>45749</v>
      </c>
      <c r="D231" s="169" t="s">
        <v>39</v>
      </c>
      <c r="E231" s="170" t="s">
        <v>9154</v>
      </c>
      <c r="F231" s="171"/>
      <c r="G231" s="172" t="s">
        <v>5508</v>
      </c>
      <c r="H231" s="172" t="s">
        <v>3189</v>
      </c>
      <c r="I231" s="173" t="s">
        <v>5845</v>
      </c>
      <c r="J231" s="180"/>
      <c r="K231" s="177" t="s">
        <v>1308</v>
      </c>
      <c r="L231" s="177" t="s">
        <v>1167</v>
      </c>
      <c r="M231" s="177" t="s">
        <v>1163</v>
      </c>
      <c r="N231" s="164" t="str">
        <f ca="1">DATEDIF(C231,'Outgoing 2023'!$L$2,"Y")&amp;" tahun, "&amp;DATEDIF(C231,'Outgoing 2023'!$L$2,"YM")&amp;" bulan, "&amp;DATEDIF(C231,'Outgoing 2023'!$L$2,"MD")&amp;" hari"</f>
        <v>1 tahun, 3 bulan, 13 hari</v>
      </c>
      <c r="O231" s="165">
        <f t="shared" ca="1" si="5"/>
        <v>469</v>
      </c>
      <c r="P231" s="152"/>
      <c r="Q231" s="152"/>
    </row>
    <row r="232" spans="1:17" ht="40.799999999999997" x14ac:dyDescent="0.7">
      <c r="A232" s="166">
        <v>231</v>
      </c>
      <c r="B232" s="167" t="s">
        <v>9155</v>
      </c>
      <c r="C232" s="168">
        <v>45750</v>
      </c>
      <c r="D232" s="169" t="s">
        <v>39</v>
      </c>
      <c r="E232" s="170" t="s">
        <v>9156</v>
      </c>
      <c r="F232" s="171"/>
      <c r="G232" s="172" t="s">
        <v>5508</v>
      </c>
      <c r="H232" s="172" t="s">
        <v>5990</v>
      </c>
      <c r="I232" s="173" t="s">
        <v>7622</v>
      </c>
      <c r="J232" s="180"/>
      <c r="K232" s="177" t="s">
        <v>1308</v>
      </c>
      <c r="L232" s="177" t="s">
        <v>1070</v>
      </c>
      <c r="M232" s="177" t="s">
        <v>5481</v>
      </c>
      <c r="N232" s="164" t="str">
        <f ca="1">DATEDIF(C232,'Outgoing 2023'!$L$2,"Y")&amp;" tahun, "&amp;DATEDIF(C232,'Outgoing 2023'!$L$2,"YM")&amp;" bulan, "&amp;DATEDIF(C232,'Outgoing 2023'!$L$2,"MD")&amp;" hari"</f>
        <v>1 tahun, 3 bulan, 12 hari</v>
      </c>
      <c r="O232" s="165">
        <f t="shared" ca="1" si="5"/>
        <v>468</v>
      </c>
      <c r="P232" s="152"/>
      <c r="Q232" s="152"/>
    </row>
    <row r="233" spans="1:17" ht="61.2" x14ac:dyDescent="0.7">
      <c r="A233" s="166">
        <v>232</v>
      </c>
      <c r="B233" s="167" t="s">
        <v>9157</v>
      </c>
      <c r="C233" s="168">
        <v>45751</v>
      </c>
      <c r="D233" s="169" t="s">
        <v>39</v>
      </c>
      <c r="E233" s="170" t="s">
        <v>9158</v>
      </c>
      <c r="F233" s="171"/>
      <c r="G233" s="172" t="s">
        <v>5508</v>
      </c>
      <c r="H233" s="172" t="s">
        <v>3191</v>
      </c>
      <c r="I233" s="173" t="s">
        <v>5845</v>
      </c>
      <c r="J233" s="180"/>
      <c r="K233" s="177" t="s">
        <v>1308</v>
      </c>
      <c r="L233" s="177" t="s">
        <v>1070</v>
      </c>
      <c r="M233" s="176" t="s">
        <v>6866</v>
      </c>
      <c r="N233" s="164" t="str">
        <f ca="1">DATEDIF(C233,'Outgoing 2023'!$L$2,"Y")&amp;" tahun, "&amp;DATEDIF(C233,'Outgoing 2023'!$L$2,"YM")&amp;" bulan, "&amp;DATEDIF(C233,'Outgoing 2023'!$L$2,"MD")&amp;" hari"</f>
        <v>1 tahun, 3 bulan, 11 hari</v>
      </c>
      <c r="O233" s="165">
        <f t="shared" ca="1" si="5"/>
        <v>467</v>
      </c>
      <c r="P233" s="152"/>
      <c r="Q233" s="152"/>
    </row>
    <row r="234" spans="1:17" ht="20.399999999999999" x14ac:dyDescent="0.7">
      <c r="A234" s="166">
        <v>233</v>
      </c>
      <c r="B234" s="167" t="s">
        <v>9159</v>
      </c>
      <c r="C234" s="168">
        <v>45754</v>
      </c>
      <c r="D234" s="169" t="s">
        <v>39</v>
      </c>
      <c r="E234" s="170" t="s">
        <v>9160</v>
      </c>
      <c r="F234" s="171"/>
      <c r="G234" s="172" t="s">
        <v>5508</v>
      </c>
      <c r="H234" s="172" t="s">
        <v>5999</v>
      </c>
      <c r="I234" s="173" t="s">
        <v>3201</v>
      </c>
      <c r="J234" s="180"/>
      <c r="K234" s="177" t="s">
        <v>1308</v>
      </c>
      <c r="L234" s="177" t="s">
        <v>10661</v>
      </c>
      <c r="M234" s="177" t="s">
        <v>7934</v>
      </c>
      <c r="N234" s="164" t="str">
        <f ca="1">DATEDIF(C234,'Outgoing 2023'!$L$2,"Y")&amp;" tahun, "&amp;DATEDIF(C234,'Outgoing 2023'!$L$2,"YM")&amp;" bulan, "&amp;DATEDIF(C234,'Outgoing 2023'!$L$2,"MD")&amp;" hari"</f>
        <v>1 tahun, 3 bulan, 8 hari</v>
      </c>
      <c r="O234" s="165">
        <f t="shared" ca="1" si="5"/>
        <v>464</v>
      </c>
      <c r="P234" s="152"/>
      <c r="Q234" s="152"/>
    </row>
    <row r="235" spans="1:17" ht="61.2" x14ac:dyDescent="0.7">
      <c r="A235" s="166">
        <v>234</v>
      </c>
      <c r="B235" s="167" t="s">
        <v>9161</v>
      </c>
      <c r="C235" s="168">
        <v>45754</v>
      </c>
      <c r="D235" s="169" t="s">
        <v>39</v>
      </c>
      <c r="E235" s="170" t="s">
        <v>9162</v>
      </c>
      <c r="F235" s="171"/>
      <c r="G235" s="172" t="s">
        <v>5508</v>
      </c>
      <c r="H235" s="172" t="s">
        <v>7715</v>
      </c>
      <c r="I235" s="173" t="s">
        <v>5701</v>
      </c>
      <c r="J235" s="180"/>
      <c r="K235" s="177" t="s">
        <v>1308</v>
      </c>
      <c r="L235" s="177" t="s">
        <v>1080</v>
      </c>
      <c r="M235" s="177" t="s">
        <v>8269</v>
      </c>
      <c r="N235" s="164" t="str">
        <f ca="1">DATEDIF(C235,'Outgoing 2023'!$L$2,"Y")&amp;" tahun, "&amp;DATEDIF(C235,'Outgoing 2023'!$L$2,"YM")&amp;" bulan, "&amp;DATEDIF(C235,'Outgoing 2023'!$L$2,"MD")&amp;" hari"</f>
        <v>1 tahun, 3 bulan, 8 hari</v>
      </c>
      <c r="O235" s="165">
        <f t="shared" ca="1" si="5"/>
        <v>464</v>
      </c>
      <c r="P235" s="152"/>
      <c r="Q235" s="152"/>
    </row>
    <row r="236" spans="1:17" ht="40.799999999999997" x14ac:dyDescent="0.7">
      <c r="A236" s="166">
        <v>235</v>
      </c>
      <c r="B236" s="167" t="s">
        <v>9163</v>
      </c>
      <c r="C236" s="168">
        <v>45754</v>
      </c>
      <c r="D236" s="169" t="s">
        <v>39</v>
      </c>
      <c r="E236" s="170" t="s">
        <v>9164</v>
      </c>
      <c r="F236" s="171"/>
      <c r="G236" s="172" t="s">
        <v>5508</v>
      </c>
      <c r="H236" s="172" t="s">
        <v>5989</v>
      </c>
      <c r="I236" s="173" t="s">
        <v>6030</v>
      </c>
      <c r="J236" s="180"/>
      <c r="K236" s="177" t="s">
        <v>1308</v>
      </c>
      <c r="L236" s="177" t="s">
        <v>1175</v>
      </c>
      <c r="M236" s="177" t="s">
        <v>7484</v>
      </c>
      <c r="N236" s="164" t="str">
        <f ca="1">DATEDIF(C236,'Outgoing 2023'!$L$2,"Y")&amp;" tahun, "&amp;DATEDIF(C236,'Outgoing 2023'!$L$2,"YM")&amp;" bulan, "&amp;DATEDIF(C236,'Outgoing 2023'!$L$2,"MD")&amp;" hari"</f>
        <v>1 tahun, 3 bulan, 8 hari</v>
      </c>
      <c r="O236" s="165">
        <f t="shared" ca="1" si="5"/>
        <v>464</v>
      </c>
      <c r="P236" s="152"/>
      <c r="Q236" s="152"/>
    </row>
    <row r="237" spans="1:17" ht="40.799999999999997" x14ac:dyDescent="0.7">
      <c r="A237" s="166">
        <v>236</v>
      </c>
      <c r="B237" s="167" t="s">
        <v>9165</v>
      </c>
      <c r="C237" s="168">
        <v>45755</v>
      </c>
      <c r="D237" s="169" t="s">
        <v>39</v>
      </c>
      <c r="E237" s="170" t="s">
        <v>9166</v>
      </c>
      <c r="F237" s="171"/>
      <c r="G237" s="172" t="s">
        <v>5508</v>
      </c>
      <c r="H237" s="172" t="s">
        <v>5989</v>
      </c>
      <c r="I237" s="173" t="s">
        <v>6030</v>
      </c>
      <c r="J237" s="180"/>
      <c r="K237" s="177" t="s">
        <v>1308</v>
      </c>
      <c r="L237" s="177" t="s">
        <v>1175</v>
      </c>
      <c r="M237" s="177" t="s">
        <v>7484</v>
      </c>
      <c r="N237" s="164" t="str">
        <f ca="1">DATEDIF(C237,'Outgoing 2023'!$L$2,"Y")&amp;" tahun, "&amp;DATEDIF(C237,'Outgoing 2023'!$L$2,"YM")&amp;" bulan, "&amp;DATEDIF(C237,'Outgoing 2023'!$L$2,"MD")&amp;" hari"</f>
        <v>1 tahun, 3 bulan, 7 hari</v>
      </c>
      <c r="O237" s="165">
        <f t="shared" ca="1" si="5"/>
        <v>463</v>
      </c>
      <c r="P237" s="152"/>
      <c r="Q237" s="152"/>
    </row>
    <row r="238" spans="1:17" ht="40.799999999999997" x14ac:dyDescent="0.7">
      <c r="A238" s="166">
        <v>237</v>
      </c>
      <c r="B238" s="167" t="s">
        <v>9167</v>
      </c>
      <c r="C238" s="168">
        <v>45755</v>
      </c>
      <c r="D238" s="169" t="s">
        <v>39</v>
      </c>
      <c r="E238" s="170" t="s">
        <v>9168</v>
      </c>
      <c r="F238" s="171"/>
      <c r="G238" s="172" t="s">
        <v>5508</v>
      </c>
      <c r="H238" s="172" t="s">
        <v>3191</v>
      </c>
      <c r="I238" s="173" t="s">
        <v>6030</v>
      </c>
      <c r="J238" s="180"/>
      <c r="K238" s="177" t="s">
        <v>1308</v>
      </c>
      <c r="L238" s="177" t="s">
        <v>1175</v>
      </c>
      <c r="M238" s="177" t="s">
        <v>7484</v>
      </c>
      <c r="N238" s="164" t="str">
        <f ca="1">DATEDIF(C238,'Outgoing 2023'!$L$2,"Y")&amp;" tahun, "&amp;DATEDIF(C238,'Outgoing 2023'!$L$2,"YM")&amp;" bulan, "&amp;DATEDIF(C238,'Outgoing 2023'!$L$2,"MD")&amp;" hari"</f>
        <v>1 tahun, 3 bulan, 7 hari</v>
      </c>
      <c r="O238" s="165">
        <f t="shared" ca="1" si="5"/>
        <v>463</v>
      </c>
      <c r="P238" s="152"/>
      <c r="Q238" s="152"/>
    </row>
    <row r="239" spans="1:17" ht="40.799999999999997" x14ac:dyDescent="0.7">
      <c r="A239" s="166">
        <v>238</v>
      </c>
      <c r="B239" s="167" t="s">
        <v>9169</v>
      </c>
      <c r="C239" s="168">
        <v>45755</v>
      </c>
      <c r="D239" s="169" t="s">
        <v>39</v>
      </c>
      <c r="E239" s="170" t="s">
        <v>9170</v>
      </c>
      <c r="F239" s="171"/>
      <c r="G239" s="172" t="s">
        <v>5508</v>
      </c>
      <c r="H239" s="172" t="s">
        <v>5989</v>
      </c>
      <c r="I239" s="173" t="s">
        <v>6030</v>
      </c>
      <c r="J239" s="180"/>
      <c r="K239" s="177" t="s">
        <v>1308</v>
      </c>
      <c r="L239" s="177" t="s">
        <v>1175</v>
      </c>
      <c r="M239" s="177" t="s">
        <v>7484</v>
      </c>
      <c r="N239" s="164" t="str">
        <f ca="1">DATEDIF(C239,'Outgoing 2023'!$L$2,"Y")&amp;" tahun, "&amp;DATEDIF(C239,'Outgoing 2023'!$L$2,"YM")&amp;" bulan, "&amp;DATEDIF(C239,'Outgoing 2023'!$L$2,"MD")&amp;" hari"</f>
        <v>1 tahun, 3 bulan, 7 hari</v>
      </c>
      <c r="O239" s="165">
        <f t="shared" ca="1" si="5"/>
        <v>463</v>
      </c>
      <c r="P239" s="152"/>
      <c r="Q239" s="152"/>
    </row>
    <row r="240" spans="1:17" ht="20.399999999999999" x14ac:dyDescent="0.7">
      <c r="A240" s="166">
        <v>239</v>
      </c>
      <c r="B240" s="167" t="s">
        <v>9171</v>
      </c>
      <c r="C240" s="168">
        <v>45755</v>
      </c>
      <c r="D240" s="169" t="s">
        <v>39</v>
      </c>
      <c r="E240" s="170" t="s">
        <v>9172</v>
      </c>
      <c r="F240" s="171"/>
      <c r="G240" s="172" t="s">
        <v>5508</v>
      </c>
      <c r="H240" s="172" t="s">
        <v>5508</v>
      </c>
      <c r="I240" s="173" t="s">
        <v>5702</v>
      </c>
      <c r="J240" s="180"/>
      <c r="K240" s="177" t="s">
        <v>1308</v>
      </c>
      <c r="L240" s="177" t="s">
        <v>1080</v>
      </c>
      <c r="M240" s="177" t="s">
        <v>8269</v>
      </c>
      <c r="N240" s="164" t="str">
        <f ca="1">DATEDIF(C240,'Outgoing 2023'!$L$2,"Y")&amp;" tahun, "&amp;DATEDIF(C240,'Outgoing 2023'!$L$2,"YM")&amp;" bulan, "&amp;DATEDIF(C240,'Outgoing 2023'!$L$2,"MD")&amp;" hari"</f>
        <v>1 tahun, 3 bulan, 7 hari</v>
      </c>
      <c r="O240" s="165">
        <f t="shared" ca="1" si="5"/>
        <v>463</v>
      </c>
      <c r="P240" s="152"/>
      <c r="Q240" s="152"/>
    </row>
    <row r="241" spans="1:17" ht="61.2" x14ac:dyDescent="0.7">
      <c r="A241" s="166">
        <v>240</v>
      </c>
      <c r="B241" s="167" t="s">
        <v>9173</v>
      </c>
      <c r="C241" s="168">
        <v>45755</v>
      </c>
      <c r="D241" s="169" t="s">
        <v>39</v>
      </c>
      <c r="E241" s="170" t="s">
        <v>9174</v>
      </c>
      <c r="F241" s="171"/>
      <c r="G241" s="172" t="s">
        <v>5508</v>
      </c>
      <c r="H241" s="172" t="s">
        <v>5990</v>
      </c>
      <c r="I241" s="173" t="s">
        <v>8837</v>
      </c>
      <c r="J241" s="180"/>
      <c r="K241" s="177" t="s">
        <v>1308</v>
      </c>
      <c r="L241" s="177" t="s">
        <v>1070</v>
      </c>
      <c r="M241" s="177" t="s">
        <v>3717</v>
      </c>
      <c r="N241" s="164" t="str">
        <f ca="1">DATEDIF(C241,'Outgoing 2023'!$L$2,"Y")&amp;" tahun, "&amp;DATEDIF(C241,'Outgoing 2023'!$L$2,"YM")&amp;" bulan, "&amp;DATEDIF(C241,'Outgoing 2023'!$L$2,"MD")&amp;" hari"</f>
        <v>1 tahun, 3 bulan, 7 hari</v>
      </c>
      <c r="O241" s="165">
        <f t="shared" ca="1" si="5"/>
        <v>463</v>
      </c>
      <c r="P241" s="152"/>
      <c r="Q241" s="152"/>
    </row>
    <row r="242" spans="1:17" ht="20.399999999999999" x14ac:dyDescent="0.7">
      <c r="A242" s="166">
        <v>241</v>
      </c>
      <c r="B242" s="167" t="s">
        <v>9175</v>
      </c>
      <c r="C242" s="168">
        <v>45755</v>
      </c>
      <c r="D242" s="169" t="s">
        <v>794</v>
      </c>
      <c r="E242" s="170" t="s">
        <v>9176</v>
      </c>
      <c r="F242" s="171"/>
      <c r="G242" s="172" t="s">
        <v>5508</v>
      </c>
      <c r="H242" s="172" t="s">
        <v>5508</v>
      </c>
      <c r="I242" s="173" t="s">
        <v>6953</v>
      </c>
      <c r="J242" s="180"/>
      <c r="K242" s="177" t="s">
        <v>1308</v>
      </c>
      <c r="L242" s="177" t="s">
        <v>1070</v>
      </c>
      <c r="M242" s="176" t="s">
        <v>1071</v>
      </c>
      <c r="N242" s="164" t="str">
        <f ca="1">DATEDIF(C242,'Outgoing 2023'!$L$2,"Y")&amp;" tahun, "&amp;DATEDIF(C242,'Outgoing 2023'!$L$2,"YM")&amp;" bulan, "&amp;DATEDIF(C242,'Outgoing 2023'!$L$2,"MD")&amp;" hari"</f>
        <v>1 tahun, 3 bulan, 7 hari</v>
      </c>
      <c r="O242" s="165">
        <f t="shared" ca="1" si="5"/>
        <v>463</v>
      </c>
      <c r="P242" s="152"/>
      <c r="Q242" s="152"/>
    </row>
    <row r="243" spans="1:17" ht="40.799999999999997" x14ac:dyDescent="0.7">
      <c r="A243" s="166">
        <v>242</v>
      </c>
      <c r="B243" s="167" t="s">
        <v>9177</v>
      </c>
      <c r="C243" s="168">
        <v>45756</v>
      </c>
      <c r="D243" s="169" t="s">
        <v>39</v>
      </c>
      <c r="E243" s="170" t="s">
        <v>9178</v>
      </c>
      <c r="F243" s="171"/>
      <c r="G243" s="172" t="s">
        <v>1079</v>
      </c>
      <c r="H243" s="172" t="s">
        <v>5937</v>
      </c>
      <c r="I243" s="173" t="s">
        <v>5841</v>
      </c>
      <c r="J243" s="180"/>
      <c r="K243" s="177" t="s">
        <v>1308</v>
      </c>
      <c r="L243" s="177" t="s">
        <v>1079</v>
      </c>
      <c r="M243" s="177" t="s">
        <v>7416</v>
      </c>
      <c r="N243" s="164" t="str">
        <f ca="1">DATEDIF(C243,'Outgoing 2023'!$L$2,"Y")&amp;" tahun, "&amp;DATEDIF(C243,'Outgoing 2023'!$L$2,"YM")&amp;" bulan, "&amp;DATEDIF(C243,'Outgoing 2023'!$L$2,"MD")&amp;" hari"</f>
        <v>1 tahun, 3 bulan, 6 hari</v>
      </c>
      <c r="O243" s="165">
        <f t="shared" ca="1" si="5"/>
        <v>462</v>
      </c>
      <c r="P243" s="152"/>
      <c r="Q243" s="152"/>
    </row>
    <row r="244" spans="1:17" ht="20.399999999999999" x14ac:dyDescent="0.7">
      <c r="A244" s="166">
        <v>243</v>
      </c>
      <c r="B244" s="167" t="s">
        <v>9179</v>
      </c>
      <c r="C244" s="168">
        <v>45758</v>
      </c>
      <c r="D244" s="169" t="s">
        <v>9180</v>
      </c>
      <c r="E244" s="170" t="s">
        <v>9181</v>
      </c>
      <c r="F244" s="171"/>
      <c r="G244" s="172" t="s">
        <v>5985</v>
      </c>
      <c r="H244" s="172" t="s">
        <v>5985</v>
      </c>
      <c r="I244" s="172" t="s">
        <v>1072</v>
      </c>
      <c r="J244" s="180"/>
      <c r="K244" s="177" t="s">
        <v>1308</v>
      </c>
      <c r="L244" s="177" t="s">
        <v>1072</v>
      </c>
      <c r="M244" s="177" t="s">
        <v>8735</v>
      </c>
      <c r="N244" s="164" t="str">
        <f ca="1">DATEDIF(C244,'Outgoing 2023'!$L$2,"Y")&amp;" tahun, "&amp;DATEDIF(C244,'Outgoing 2023'!$L$2,"YM")&amp;" bulan, "&amp;DATEDIF(C244,'Outgoing 2023'!$L$2,"MD")&amp;" hari"</f>
        <v>1 tahun, 3 bulan, 4 hari</v>
      </c>
      <c r="O244" s="165">
        <f t="shared" ca="1" si="5"/>
        <v>460</v>
      </c>
      <c r="P244" s="152"/>
      <c r="Q244" s="152"/>
    </row>
    <row r="245" spans="1:17" ht="40.799999999999997" x14ac:dyDescent="0.7">
      <c r="A245" s="166">
        <v>244</v>
      </c>
      <c r="B245" s="167" t="s">
        <v>9182</v>
      </c>
      <c r="C245" s="168">
        <v>45758</v>
      </c>
      <c r="D245" s="169" t="s">
        <v>39</v>
      </c>
      <c r="E245" s="170" t="s">
        <v>9183</v>
      </c>
      <c r="F245" s="171"/>
      <c r="G245" s="172" t="s">
        <v>5508</v>
      </c>
      <c r="H245" s="172"/>
      <c r="I245" s="173" t="s">
        <v>7423</v>
      </c>
      <c r="J245" s="180"/>
      <c r="K245" s="177" t="s">
        <v>1308</v>
      </c>
      <c r="L245" s="177" t="s">
        <v>1080</v>
      </c>
      <c r="M245" s="177" t="s">
        <v>8269</v>
      </c>
      <c r="N245" s="164" t="str">
        <f ca="1">DATEDIF(C245,'Outgoing 2023'!$L$2,"Y")&amp;" tahun, "&amp;DATEDIF(C245,'Outgoing 2023'!$L$2,"YM")&amp;" bulan, "&amp;DATEDIF(C245,'Outgoing 2023'!$L$2,"MD")&amp;" hari"</f>
        <v>1 tahun, 3 bulan, 4 hari</v>
      </c>
      <c r="O245" s="165">
        <f t="shared" ca="1" si="5"/>
        <v>460</v>
      </c>
      <c r="P245" s="152"/>
      <c r="Q245" s="152"/>
    </row>
    <row r="246" spans="1:17" ht="20.399999999999999" x14ac:dyDescent="0.7">
      <c r="A246" s="166">
        <v>245</v>
      </c>
      <c r="B246" s="167" t="s">
        <v>9184</v>
      </c>
      <c r="C246" s="168">
        <v>45758</v>
      </c>
      <c r="D246" s="169" t="s">
        <v>9180</v>
      </c>
      <c r="E246" s="170" t="s">
        <v>9185</v>
      </c>
      <c r="F246" s="171"/>
      <c r="G246" s="172" t="s">
        <v>5985</v>
      </c>
      <c r="H246" s="172" t="s">
        <v>5985</v>
      </c>
      <c r="I246" s="172" t="s">
        <v>1072</v>
      </c>
      <c r="J246" s="180"/>
      <c r="K246" s="177" t="s">
        <v>1308</v>
      </c>
      <c r="L246" s="177" t="s">
        <v>1072</v>
      </c>
      <c r="M246" s="177" t="s">
        <v>8735</v>
      </c>
      <c r="N246" s="164" t="str">
        <f ca="1">DATEDIF(C246,'Outgoing 2023'!$L$2,"Y")&amp;" tahun, "&amp;DATEDIF(C246,'Outgoing 2023'!$L$2,"YM")&amp;" bulan, "&amp;DATEDIF(C246,'Outgoing 2023'!$L$2,"MD")&amp;" hari"</f>
        <v>1 tahun, 3 bulan, 4 hari</v>
      </c>
      <c r="O246" s="165">
        <f t="shared" ca="1" si="5"/>
        <v>460</v>
      </c>
      <c r="P246" s="152"/>
      <c r="Q246" s="152"/>
    </row>
    <row r="247" spans="1:17" ht="61.2" x14ac:dyDescent="0.7">
      <c r="A247" s="166">
        <v>246</v>
      </c>
      <c r="B247" s="167" t="s">
        <v>9186</v>
      </c>
      <c r="C247" s="168">
        <v>45758</v>
      </c>
      <c r="D247" s="169" t="s">
        <v>39</v>
      </c>
      <c r="E247" s="170" t="s">
        <v>9187</v>
      </c>
      <c r="F247" s="171"/>
      <c r="G247" s="172" t="s">
        <v>5508</v>
      </c>
      <c r="H247" s="172" t="s">
        <v>7640</v>
      </c>
      <c r="I247" s="173" t="s">
        <v>6030</v>
      </c>
      <c r="J247" s="180"/>
      <c r="K247" s="177" t="s">
        <v>1308</v>
      </c>
      <c r="L247" s="177" t="s">
        <v>1175</v>
      </c>
      <c r="M247" s="177" t="s">
        <v>7484</v>
      </c>
      <c r="N247" s="164" t="str">
        <f ca="1">DATEDIF(C247,'Outgoing 2023'!$L$2,"Y")&amp;" tahun, "&amp;DATEDIF(C247,'Outgoing 2023'!$L$2,"YM")&amp;" bulan, "&amp;DATEDIF(C247,'Outgoing 2023'!$L$2,"MD")&amp;" hari"</f>
        <v>1 tahun, 3 bulan, 4 hari</v>
      </c>
      <c r="O247" s="165">
        <f t="shared" ca="1" si="5"/>
        <v>460</v>
      </c>
      <c r="P247" s="152"/>
      <c r="Q247" s="152"/>
    </row>
    <row r="248" spans="1:17" ht="20.399999999999999" x14ac:dyDescent="0.7">
      <c r="A248" s="166">
        <v>247</v>
      </c>
      <c r="B248" s="167" t="s">
        <v>9188</v>
      </c>
      <c r="C248" s="168">
        <v>45758</v>
      </c>
      <c r="D248" s="169" t="s">
        <v>5749</v>
      </c>
      <c r="E248" s="170" t="s">
        <v>9189</v>
      </c>
      <c r="F248" s="171"/>
      <c r="G248" s="172" t="s">
        <v>5985</v>
      </c>
      <c r="H248" s="172" t="s">
        <v>5985</v>
      </c>
      <c r="I248" s="172" t="s">
        <v>1072</v>
      </c>
      <c r="J248" s="180"/>
      <c r="K248" s="177" t="s">
        <v>1308</v>
      </c>
      <c r="L248" s="177" t="s">
        <v>1072</v>
      </c>
      <c r="M248" s="177" t="s">
        <v>8735</v>
      </c>
      <c r="N248" s="164" t="str">
        <f ca="1">DATEDIF(C248,'Outgoing 2023'!$L$2,"Y")&amp;" tahun, "&amp;DATEDIF(C248,'Outgoing 2023'!$L$2,"YM")&amp;" bulan, "&amp;DATEDIF(C248,'Outgoing 2023'!$L$2,"MD")&amp;" hari"</f>
        <v>1 tahun, 3 bulan, 4 hari</v>
      </c>
      <c r="O248" s="165">
        <f t="shared" ca="1" si="5"/>
        <v>460</v>
      </c>
      <c r="P248" s="152"/>
      <c r="Q248" s="152"/>
    </row>
    <row r="249" spans="1:17" ht="40.799999999999997" x14ac:dyDescent="0.7">
      <c r="A249" s="166">
        <v>248</v>
      </c>
      <c r="B249" s="167" t="s">
        <v>9190</v>
      </c>
      <c r="C249" s="168">
        <v>45761</v>
      </c>
      <c r="D249" s="169" t="s">
        <v>5567</v>
      </c>
      <c r="E249" s="170" t="s">
        <v>9191</v>
      </c>
      <c r="F249" s="171"/>
      <c r="G249" s="172" t="s">
        <v>5508</v>
      </c>
      <c r="H249" s="172" t="s">
        <v>5508</v>
      </c>
      <c r="I249" s="173" t="s">
        <v>6953</v>
      </c>
      <c r="J249" s="180"/>
      <c r="K249" s="177" t="s">
        <v>1308</v>
      </c>
      <c r="L249" s="177" t="s">
        <v>1070</v>
      </c>
      <c r="M249" s="176" t="s">
        <v>1071</v>
      </c>
      <c r="N249" s="164" t="str">
        <f ca="1">DATEDIF(C249,'Outgoing 2023'!$L$2,"Y")&amp;" tahun, "&amp;DATEDIF(C249,'Outgoing 2023'!$L$2,"YM")&amp;" bulan, "&amp;DATEDIF(C249,'Outgoing 2023'!$L$2,"MD")&amp;" hari"</f>
        <v>1 tahun, 3 bulan, 1 hari</v>
      </c>
      <c r="O249" s="165">
        <f t="shared" ca="1" si="5"/>
        <v>457</v>
      </c>
      <c r="P249" s="152"/>
      <c r="Q249" s="152"/>
    </row>
    <row r="250" spans="1:17" ht="20.399999999999999" x14ac:dyDescent="0.7">
      <c r="A250" s="166">
        <v>249</v>
      </c>
      <c r="B250" s="167" t="s">
        <v>9192</v>
      </c>
      <c r="C250" s="168">
        <v>45761</v>
      </c>
      <c r="D250" s="169" t="s">
        <v>5567</v>
      </c>
      <c r="E250" s="170" t="s">
        <v>9193</v>
      </c>
      <c r="F250" s="171"/>
      <c r="G250" s="172" t="s">
        <v>5508</v>
      </c>
      <c r="H250" s="172" t="s">
        <v>5508</v>
      </c>
      <c r="I250" s="173" t="s">
        <v>6953</v>
      </c>
      <c r="J250" s="180"/>
      <c r="K250" s="177" t="s">
        <v>1308</v>
      </c>
      <c r="L250" s="177" t="s">
        <v>1070</v>
      </c>
      <c r="M250" s="176" t="s">
        <v>1071</v>
      </c>
      <c r="N250" s="164" t="str">
        <f ca="1">DATEDIF(C250,'Outgoing 2023'!$L$2,"Y")&amp;" tahun, "&amp;DATEDIF(C250,'Outgoing 2023'!$L$2,"YM")&amp;" bulan, "&amp;DATEDIF(C250,'Outgoing 2023'!$L$2,"MD")&amp;" hari"</f>
        <v>1 tahun, 3 bulan, 1 hari</v>
      </c>
      <c r="O250" s="165">
        <f t="shared" ca="1" si="5"/>
        <v>457</v>
      </c>
      <c r="P250" s="152"/>
      <c r="Q250" s="152"/>
    </row>
    <row r="251" spans="1:17" ht="40.799999999999997" x14ac:dyDescent="0.7">
      <c r="A251" s="166">
        <v>250</v>
      </c>
      <c r="B251" s="167" t="s">
        <v>9194</v>
      </c>
      <c r="C251" s="168">
        <v>45761</v>
      </c>
      <c r="D251" s="169" t="s">
        <v>5567</v>
      </c>
      <c r="E251" s="170" t="s">
        <v>9195</v>
      </c>
      <c r="F251" s="171"/>
      <c r="G251" s="172" t="s">
        <v>5508</v>
      </c>
      <c r="H251" s="172" t="s">
        <v>5508</v>
      </c>
      <c r="I251" s="173" t="s">
        <v>6953</v>
      </c>
      <c r="J251" s="180"/>
      <c r="K251" s="177" t="s">
        <v>1308</v>
      </c>
      <c r="L251" s="177" t="s">
        <v>1070</v>
      </c>
      <c r="M251" s="176" t="s">
        <v>1071</v>
      </c>
      <c r="N251" s="164" t="str">
        <f ca="1">DATEDIF(C251,'Outgoing 2023'!$L$2,"Y")&amp;" tahun, "&amp;DATEDIF(C251,'Outgoing 2023'!$L$2,"YM")&amp;" bulan, "&amp;DATEDIF(C251,'Outgoing 2023'!$L$2,"MD")&amp;" hari"</f>
        <v>1 tahun, 3 bulan, 1 hari</v>
      </c>
      <c r="O251" s="165">
        <f t="shared" ca="1" si="5"/>
        <v>457</v>
      </c>
      <c r="P251" s="152"/>
      <c r="Q251" s="152"/>
    </row>
    <row r="252" spans="1:17" ht="61.2" x14ac:dyDescent="0.7">
      <c r="A252" s="166">
        <v>251</v>
      </c>
      <c r="B252" s="167" t="s">
        <v>9196</v>
      </c>
      <c r="C252" s="168">
        <v>45761</v>
      </c>
      <c r="D252" s="169" t="s">
        <v>39</v>
      </c>
      <c r="E252" s="170" t="s">
        <v>9197</v>
      </c>
      <c r="F252" s="171"/>
      <c r="G252" s="172" t="s">
        <v>5508</v>
      </c>
      <c r="H252" s="172" t="s">
        <v>3200</v>
      </c>
      <c r="I252" s="173" t="s">
        <v>6030</v>
      </c>
      <c r="J252" s="180"/>
      <c r="K252" s="177" t="s">
        <v>1308</v>
      </c>
      <c r="L252" s="177" t="s">
        <v>1070</v>
      </c>
      <c r="M252" s="177"/>
      <c r="N252" s="164" t="str">
        <f ca="1">DATEDIF(C252,'Outgoing 2023'!$L$2,"Y")&amp;" tahun, "&amp;DATEDIF(C252,'Outgoing 2023'!$L$2,"YM")&amp;" bulan, "&amp;DATEDIF(C252,'Outgoing 2023'!$L$2,"MD")&amp;" hari"</f>
        <v>1 tahun, 3 bulan, 1 hari</v>
      </c>
      <c r="O252" s="165">
        <f t="shared" ca="1" si="5"/>
        <v>457</v>
      </c>
      <c r="P252" s="152"/>
      <c r="Q252" s="152"/>
    </row>
    <row r="253" spans="1:17" ht="40.799999999999997" x14ac:dyDescent="0.7">
      <c r="A253" s="166">
        <v>252</v>
      </c>
      <c r="B253" s="167" t="s">
        <v>9198</v>
      </c>
      <c r="C253" s="168">
        <v>45761</v>
      </c>
      <c r="D253" s="169" t="s">
        <v>39</v>
      </c>
      <c r="E253" s="170" t="s">
        <v>9199</v>
      </c>
      <c r="F253" s="171"/>
      <c r="G253" s="172" t="s">
        <v>1079</v>
      </c>
      <c r="H253" s="172" t="s">
        <v>1079</v>
      </c>
      <c r="I253" s="173" t="s">
        <v>7423</v>
      </c>
      <c r="J253" s="180"/>
      <c r="K253" s="177" t="s">
        <v>1308</v>
      </c>
      <c r="L253" s="177" t="s">
        <v>1168</v>
      </c>
      <c r="M253" s="177" t="s">
        <v>4425</v>
      </c>
      <c r="N253" s="164" t="str">
        <f ca="1">DATEDIF(C253,'Outgoing 2023'!$L$2,"Y")&amp;" tahun, "&amp;DATEDIF(C253,'Outgoing 2023'!$L$2,"YM")&amp;" bulan, "&amp;DATEDIF(C253,'Outgoing 2023'!$L$2,"MD")&amp;" hari"</f>
        <v>1 tahun, 3 bulan, 1 hari</v>
      </c>
      <c r="O253" s="165">
        <f t="shared" ca="1" si="5"/>
        <v>457</v>
      </c>
      <c r="P253" s="152"/>
      <c r="Q253" s="152"/>
    </row>
    <row r="254" spans="1:17" ht="40.799999999999997" x14ac:dyDescent="0.7">
      <c r="A254" s="166">
        <v>253</v>
      </c>
      <c r="B254" s="167" t="s">
        <v>9200</v>
      </c>
      <c r="C254" s="168">
        <v>45761</v>
      </c>
      <c r="D254" s="169" t="s">
        <v>39</v>
      </c>
      <c r="E254" s="170" t="s">
        <v>9201</v>
      </c>
      <c r="F254" s="171"/>
      <c r="G254" s="172" t="s">
        <v>5508</v>
      </c>
      <c r="H254" s="172" t="s">
        <v>3200</v>
      </c>
      <c r="I254" s="173" t="s">
        <v>5703</v>
      </c>
      <c r="J254" s="180"/>
      <c r="K254" s="177" t="s">
        <v>1308</v>
      </c>
      <c r="L254" s="177" t="s">
        <v>7652</v>
      </c>
      <c r="M254" s="177" t="s">
        <v>1070</v>
      </c>
      <c r="N254" s="164" t="str">
        <f ca="1">DATEDIF(C254,'Outgoing 2023'!$L$2,"Y")&amp;" tahun, "&amp;DATEDIF(C254,'Outgoing 2023'!$L$2,"YM")&amp;" bulan, "&amp;DATEDIF(C254,'Outgoing 2023'!$L$2,"MD")&amp;" hari"</f>
        <v>1 tahun, 3 bulan, 1 hari</v>
      </c>
      <c r="O254" s="165">
        <f t="shared" ca="1" si="5"/>
        <v>457</v>
      </c>
      <c r="P254" s="152"/>
      <c r="Q254" s="152"/>
    </row>
    <row r="255" spans="1:17" ht="61.2" x14ac:dyDescent="0.7">
      <c r="A255" s="166">
        <v>254</v>
      </c>
      <c r="B255" s="167" t="s">
        <v>9202</v>
      </c>
      <c r="C255" s="168">
        <v>45761</v>
      </c>
      <c r="D255" s="169" t="s">
        <v>9203</v>
      </c>
      <c r="E255" s="170" t="s">
        <v>9204</v>
      </c>
      <c r="F255" s="171"/>
      <c r="G255" s="172" t="s">
        <v>5985</v>
      </c>
      <c r="H255" s="172" t="s">
        <v>5985</v>
      </c>
      <c r="I255" s="172" t="s">
        <v>1219</v>
      </c>
      <c r="J255" s="180"/>
      <c r="K255" s="177" t="s">
        <v>1308</v>
      </c>
      <c r="L255" s="177" t="s">
        <v>1219</v>
      </c>
      <c r="M255" s="177" t="s">
        <v>8824</v>
      </c>
      <c r="N255" s="164" t="str">
        <f ca="1">DATEDIF(C255,'Outgoing 2023'!$L$2,"Y")&amp;" tahun, "&amp;DATEDIF(C255,'Outgoing 2023'!$L$2,"YM")&amp;" bulan, "&amp;DATEDIF(C255,'Outgoing 2023'!$L$2,"MD")&amp;" hari"</f>
        <v>1 tahun, 3 bulan, 1 hari</v>
      </c>
      <c r="O255" s="165">
        <f t="shared" ca="1" si="5"/>
        <v>457</v>
      </c>
      <c r="P255" s="152"/>
      <c r="Q255" s="152"/>
    </row>
    <row r="256" spans="1:17" ht="61.2" x14ac:dyDescent="0.7">
      <c r="A256" s="166">
        <v>255</v>
      </c>
      <c r="B256" s="167" t="s">
        <v>9205</v>
      </c>
      <c r="C256" s="168">
        <v>45761</v>
      </c>
      <c r="D256" s="169" t="s">
        <v>9206</v>
      </c>
      <c r="E256" s="170" t="s">
        <v>9204</v>
      </c>
      <c r="F256" s="171"/>
      <c r="G256" s="172" t="s">
        <v>5985</v>
      </c>
      <c r="H256" s="172" t="s">
        <v>5985</v>
      </c>
      <c r="I256" s="172" t="s">
        <v>1219</v>
      </c>
      <c r="J256" s="180"/>
      <c r="K256" s="177" t="s">
        <v>1308</v>
      </c>
      <c r="L256" s="177" t="s">
        <v>1219</v>
      </c>
      <c r="M256" s="177" t="s">
        <v>8824</v>
      </c>
      <c r="N256" s="164" t="str">
        <f ca="1">DATEDIF(C256,'Outgoing 2023'!$L$2,"Y")&amp;" tahun, "&amp;DATEDIF(C256,'Outgoing 2023'!$L$2,"YM")&amp;" bulan, "&amp;DATEDIF(C256,'Outgoing 2023'!$L$2,"MD")&amp;" hari"</f>
        <v>1 tahun, 3 bulan, 1 hari</v>
      </c>
      <c r="O256" s="165">
        <f t="shared" ca="1" si="5"/>
        <v>457</v>
      </c>
      <c r="P256" s="152"/>
      <c r="Q256" s="152"/>
    </row>
    <row r="257" spans="1:17" ht="40.799999999999997" x14ac:dyDescent="0.7">
      <c r="A257" s="166">
        <v>256</v>
      </c>
      <c r="B257" s="167" t="s">
        <v>9207</v>
      </c>
      <c r="C257" s="168">
        <v>45761</v>
      </c>
      <c r="D257" s="169" t="s">
        <v>7379</v>
      </c>
      <c r="E257" s="170" t="s">
        <v>9208</v>
      </c>
      <c r="F257" s="171"/>
      <c r="G257" s="172" t="s">
        <v>1079</v>
      </c>
      <c r="H257" s="172" t="s">
        <v>7715</v>
      </c>
      <c r="I257" s="173" t="s">
        <v>6953</v>
      </c>
      <c r="J257" s="180"/>
      <c r="K257" s="177" t="s">
        <v>1308</v>
      </c>
      <c r="L257" s="177" t="s">
        <v>1079</v>
      </c>
      <c r="M257" s="177" t="s">
        <v>5499</v>
      </c>
      <c r="N257" s="164" t="str">
        <f ca="1">DATEDIF(C257,'Outgoing 2023'!$L$2,"Y")&amp;" tahun, "&amp;DATEDIF(C257,'Outgoing 2023'!$L$2,"YM")&amp;" bulan, "&amp;DATEDIF(C257,'Outgoing 2023'!$L$2,"MD")&amp;" hari"</f>
        <v>1 tahun, 3 bulan, 1 hari</v>
      </c>
      <c r="O257" s="165">
        <f t="shared" ca="1" si="5"/>
        <v>457</v>
      </c>
      <c r="P257" s="152"/>
      <c r="Q257" s="152"/>
    </row>
    <row r="258" spans="1:17" ht="40.799999999999997" x14ac:dyDescent="0.7">
      <c r="A258" s="166">
        <v>257</v>
      </c>
      <c r="B258" s="167" t="s">
        <v>9209</v>
      </c>
      <c r="C258" s="168">
        <v>45761</v>
      </c>
      <c r="D258" s="169" t="s">
        <v>9180</v>
      </c>
      <c r="E258" s="170" t="s">
        <v>9210</v>
      </c>
      <c r="F258" s="171"/>
      <c r="G258" s="172" t="s">
        <v>5985</v>
      </c>
      <c r="H258" s="172" t="s">
        <v>5985</v>
      </c>
      <c r="I258" s="172" t="s">
        <v>1072</v>
      </c>
      <c r="J258" s="180"/>
      <c r="K258" s="177" t="s">
        <v>1308</v>
      </c>
      <c r="L258" s="177" t="s">
        <v>9211</v>
      </c>
      <c r="M258" s="177" t="s">
        <v>9212</v>
      </c>
      <c r="N258" s="164" t="str">
        <f ca="1">DATEDIF(C258,'Outgoing 2023'!$L$2,"Y")&amp;" tahun, "&amp;DATEDIF(C258,'Outgoing 2023'!$L$2,"YM")&amp;" bulan, "&amp;DATEDIF(C258,'Outgoing 2023'!$L$2,"MD")&amp;" hari"</f>
        <v>1 tahun, 3 bulan, 1 hari</v>
      </c>
      <c r="O258" s="165">
        <f t="shared" ca="1" si="5"/>
        <v>457</v>
      </c>
      <c r="P258" s="152"/>
      <c r="Q258" s="152"/>
    </row>
    <row r="259" spans="1:17" ht="40.799999999999997" x14ac:dyDescent="0.7">
      <c r="A259" s="166">
        <v>258</v>
      </c>
      <c r="B259" s="167" t="s">
        <v>9213</v>
      </c>
      <c r="C259" s="168">
        <v>45762</v>
      </c>
      <c r="D259" s="169" t="s">
        <v>39</v>
      </c>
      <c r="E259" s="170" t="s">
        <v>9214</v>
      </c>
      <c r="F259" s="171"/>
      <c r="G259" s="172" t="s">
        <v>5508</v>
      </c>
      <c r="H259" s="172" t="s">
        <v>5990</v>
      </c>
      <c r="I259" s="173" t="s">
        <v>8837</v>
      </c>
      <c r="J259" s="180"/>
      <c r="K259" s="177" t="s">
        <v>1308</v>
      </c>
      <c r="L259" s="177" t="s">
        <v>1070</v>
      </c>
      <c r="M259" s="177" t="s">
        <v>3717</v>
      </c>
      <c r="N259" s="164" t="str">
        <f ca="1">DATEDIF(C259,'Outgoing 2023'!$L$2,"Y")&amp;" tahun, "&amp;DATEDIF(C259,'Outgoing 2023'!$L$2,"YM")&amp;" bulan, "&amp;DATEDIF(C259,'Outgoing 2023'!$L$2,"MD")&amp;" hari"</f>
        <v>1 tahun, 3 bulan, 0 hari</v>
      </c>
      <c r="O259" s="165">
        <f t="shared" ref="O259:O322" ca="1" si="6">TODAY()-C259</f>
        <v>456</v>
      </c>
      <c r="P259" s="152"/>
      <c r="Q259" s="152"/>
    </row>
    <row r="260" spans="1:17" ht="40.799999999999997" x14ac:dyDescent="0.7">
      <c r="A260" s="166">
        <v>259</v>
      </c>
      <c r="B260" s="167" t="s">
        <v>9215</v>
      </c>
      <c r="C260" s="168">
        <v>45762</v>
      </c>
      <c r="D260" s="169" t="s">
        <v>39</v>
      </c>
      <c r="E260" s="170" t="s">
        <v>9216</v>
      </c>
      <c r="F260" s="171"/>
      <c r="G260" s="172" t="s">
        <v>5508</v>
      </c>
      <c r="H260" s="172" t="s">
        <v>5989</v>
      </c>
      <c r="I260" s="173" t="s">
        <v>6030</v>
      </c>
      <c r="J260" s="180"/>
      <c r="K260" s="177" t="s">
        <v>1308</v>
      </c>
      <c r="L260" s="177" t="s">
        <v>1175</v>
      </c>
      <c r="M260" s="177" t="s">
        <v>7484</v>
      </c>
      <c r="N260" s="164" t="str">
        <f ca="1">DATEDIF(C260,'Outgoing 2023'!$L$2,"Y")&amp;" tahun, "&amp;DATEDIF(C260,'Outgoing 2023'!$L$2,"YM")&amp;" bulan, "&amp;DATEDIF(C260,'Outgoing 2023'!$L$2,"MD")&amp;" hari"</f>
        <v>1 tahun, 3 bulan, 0 hari</v>
      </c>
      <c r="O260" s="165">
        <f t="shared" ca="1" si="6"/>
        <v>456</v>
      </c>
      <c r="P260" s="152"/>
      <c r="Q260" s="152"/>
    </row>
    <row r="261" spans="1:17" ht="20.399999999999999" x14ac:dyDescent="0.7">
      <c r="A261" s="166">
        <v>260</v>
      </c>
      <c r="B261" s="167" t="s">
        <v>9217</v>
      </c>
      <c r="C261" s="168">
        <v>45762</v>
      </c>
      <c r="D261" s="169" t="s">
        <v>39</v>
      </c>
      <c r="E261" s="170" t="s">
        <v>9218</v>
      </c>
      <c r="F261" s="171"/>
      <c r="G261" s="172" t="s">
        <v>5508</v>
      </c>
      <c r="H261" s="172" t="s">
        <v>5508</v>
      </c>
      <c r="I261" s="173" t="s">
        <v>6953</v>
      </c>
      <c r="J261" s="180"/>
      <c r="K261" s="177" t="s">
        <v>1308</v>
      </c>
      <c r="L261" s="177" t="s">
        <v>1070</v>
      </c>
      <c r="M261" s="176" t="s">
        <v>1071</v>
      </c>
      <c r="N261" s="164" t="str">
        <f ca="1">DATEDIF(C261,'Outgoing 2023'!$L$2,"Y")&amp;" tahun, "&amp;DATEDIF(C261,'Outgoing 2023'!$L$2,"YM")&amp;" bulan, "&amp;DATEDIF(C261,'Outgoing 2023'!$L$2,"MD")&amp;" hari"</f>
        <v>1 tahun, 3 bulan, 0 hari</v>
      </c>
      <c r="O261" s="165">
        <f t="shared" ca="1" si="6"/>
        <v>456</v>
      </c>
      <c r="P261" s="152"/>
      <c r="Q261" s="152"/>
    </row>
    <row r="262" spans="1:17" ht="20.399999999999999" x14ac:dyDescent="0.7">
      <c r="A262" s="166">
        <v>261</v>
      </c>
      <c r="B262" s="167" t="s">
        <v>9219</v>
      </c>
      <c r="C262" s="168">
        <v>45762</v>
      </c>
      <c r="D262" s="169" t="s">
        <v>39</v>
      </c>
      <c r="E262" s="170" t="s">
        <v>9220</v>
      </c>
      <c r="F262" s="171"/>
      <c r="G262" s="172" t="s">
        <v>5508</v>
      </c>
      <c r="H262" s="172" t="s">
        <v>5990</v>
      </c>
      <c r="I262" s="173" t="s">
        <v>6030</v>
      </c>
      <c r="J262" s="180"/>
      <c r="K262" s="177" t="s">
        <v>1308</v>
      </c>
      <c r="L262" s="177" t="s">
        <v>1175</v>
      </c>
      <c r="M262" s="177" t="s">
        <v>7484</v>
      </c>
      <c r="N262" s="164" t="str">
        <f ca="1">DATEDIF(C262,'Outgoing 2023'!$L$2,"Y")&amp;" tahun, "&amp;DATEDIF(C262,'Outgoing 2023'!$L$2,"YM")&amp;" bulan, "&amp;DATEDIF(C262,'Outgoing 2023'!$L$2,"MD")&amp;" hari"</f>
        <v>1 tahun, 3 bulan, 0 hari</v>
      </c>
      <c r="O262" s="165">
        <f t="shared" ca="1" si="6"/>
        <v>456</v>
      </c>
      <c r="P262" s="152"/>
      <c r="Q262" s="152"/>
    </row>
    <row r="263" spans="1:17" ht="61.2" x14ac:dyDescent="0.7">
      <c r="A263" s="166">
        <v>262</v>
      </c>
      <c r="B263" s="167" t="s">
        <v>9221</v>
      </c>
      <c r="C263" s="168">
        <v>45762</v>
      </c>
      <c r="D263" s="169" t="s">
        <v>39</v>
      </c>
      <c r="E263" s="170" t="s">
        <v>9292</v>
      </c>
      <c r="F263" s="171"/>
      <c r="G263" s="172" t="s">
        <v>5508</v>
      </c>
      <c r="H263" s="172" t="s">
        <v>5990</v>
      </c>
      <c r="I263" s="173" t="s">
        <v>6030</v>
      </c>
      <c r="J263" s="180"/>
      <c r="K263" s="177" t="s">
        <v>1308</v>
      </c>
      <c r="L263" s="177" t="s">
        <v>1175</v>
      </c>
      <c r="M263" s="177" t="s">
        <v>1176</v>
      </c>
      <c r="N263" s="164" t="str">
        <f ca="1">DATEDIF(C263,'Outgoing 2023'!$L$2,"Y")&amp;" tahun, "&amp;DATEDIF(C263,'Outgoing 2023'!$L$2,"YM")&amp;" bulan, "&amp;DATEDIF(C263,'Outgoing 2023'!$L$2,"MD")&amp;" hari"</f>
        <v>1 tahun, 3 bulan, 0 hari</v>
      </c>
      <c r="O263" s="165">
        <f t="shared" ca="1" si="6"/>
        <v>456</v>
      </c>
      <c r="P263" s="152"/>
      <c r="Q263" s="152"/>
    </row>
    <row r="264" spans="1:17" ht="40.799999999999997" x14ac:dyDescent="0.7">
      <c r="A264" s="166">
        <v>263</v>
      </c>
      <c r="B264" s="167" t="s">
        <v>9222</v>
      </c>
      <c r="C264" s="168">
        <v>45763</v>
      </c>
      <c r="D264" s="169" t="s">
        <v>39</v>
      </c>
      <c r="E264" s="170" t="s">
        <v>9293</v>
      </c>
      <c r="F264" s="171"/>
      <c r="G264" s="172" t="s">
        <v>5508</v>
      </c>
      <c r="H264" s="172" t="s">
        <v>5989</v>
      </c>
      <c r="I264" s="173" t="s">
        <v>5702</v>
      </c>
      <c r="J264" s="180"/>
      <c r="K264" s="177" t="s">
        <v>1308</v>
      </c>
      <c r="L264" s="177" t="s">
        <v>1070</v>
      </c>
      <c r="M264" s="177" t="s">
        <v>3085</v>
      </c>
      <c r="N264" s="164" t="str">
        <f ca="1">DATEDIF(C264,'Outgoing 2023'!$L$2,"Y")&amp;" tahun, "&amp;DATEDIF(C264,'Outgoing 2023'!$L$2,"YM")&amp;" bulan, "&amp;DATEDIF(C264,'Outgoing 2023'!$L$2,"MD")&amp;" hari"</f>
        <v>1 tahun, 2 bulan, 29 hari</v>
      </c>
      <c r="O264" s="165">
        <f t="shared" ca="1" si="6"/>
        <v>455</v>
      </c>
      <c r="P264" s="152"/>
      <c r="Q264" s="152"/>
    </row>
    <row r="265" spans="1:17" ht="40.799999999999997" x14ac:dyDescent="0.7">
      <c r="A265" s="166">
        <v>264</v>
      </c>
      <c r="B265" s="167" t="s">
        <v>9223</v>
      </c>
      <c r="C265" s="168">
        <v>45763</v>
      </c>
      <c r="D265" s="169" t="s">
        <v>39</v>
      </c>
      <c r="E265" s="170" t="s">
        <v>9294</v>
      </c>
      <c r="F265" s="171"/>
      <c r="G265" s="172" t="s">
        <v>5508</v>
      </c>
      <c r="H265" s="172" t="s">
        <v>3200</v>
      </c>
      <c r="I265" s="173" t="s">
        <v>5703</v>
      </c>
      <c r="J265" s="180"/>
      <c r="K265" s="177" t="s">
        <v>1308</v>
      </c>
      <c r="L265" s="177" t="s">
        <v>1070</v>
      </c>
      <c r="M265" s="177" t="s">
        <v>7652</v>
      </c>
      <c r="N265" s="164" t="str">
        <f ca="1">DATEDIF(C265,'Outgoing 2023'!$L$2,"Y")&amp;" tahun, "&amp;DATEDIF(C265,'Outgoing 2023'!$L$2,"YM")&amp;" bulan, "&amp;DATEDIF(C265,'Outgoing 2023'!$L$2,"MD")&amp;" hari"</f>
        <v>1 tahun, 2 bulan, 29 hari</v>
      </c>
      <c r="O265" s="165">
        <f t="shared" ca="1" si="6"/>
        <v>455</v>
      </c>
      <c r="P265" s="152"/>
      <c r="Q265" s="152"/>
    </row>
    <row r="266" spans="1:17" ht="61.2" x14ac:dyDescent="0.7">
      <c r="A266" s="166">
        <v>265</v>
      </c>
      <c r="B266" s="167" t="s">
        <v>9224</v>
      </c>
      <c r="C266" s="168">
        <v>45763</v>
      </c>
      <c r="D266" s="169" t="s">
        <v>8256</v>
      </c>
      <c r="E266" s="170" t="s">
        <v>9295</v>
      </c>
      <c r="F266" s="171"/>
      <c r="G266" s="172" t="s">
        <v>5508</v>
      </c>
      <c r="H266" s="172" t="s">
        <v>3189</v>
      </c>
      <c r="I266" s="173" t="s">
        <v>6953</v>
      </c>
      <c r="J266" s="180"/>
      <c r="K266" s="177" t="s">
        <v>1308</v>
      </c>
      <c r="L266" s="177" t="s">
        <v>1170</v>
      </c>
      <c r="M266" s="177" t="s">
        <v>1171</v>
      </c>
      <c r="N266" s="164" t="str">
        <f ca="1">DATEDIF(C266,'Outgoing 2023'!$L$2,"Y")&amp;" tahun, "&amp;DATEDIF(C266,'Outgoing 2023'!$L$2,"YM")&amp;" bulan, "&amp;DATEDIF(C266,'Outgoing 2023'!$L$2,"MD")&amp;" hari"</f>
        <v>1 tahun, 2 bulan, 29 hari</v>
      </c>
      <c r="O266" s="165">
        <f t="shared" ca="1" si="6"/>
        <v>455</v>
      </c>
      <c r="P266" s="152"/>
      <c r="Q266" s="152"/>
    </row>
    <row r="267" spans="1:17" ht="81.599999999999994" x14ac:dyDescent="0.7">
      <c r="A267" s="166">
        <v>266</v>
      </c>
      <c r="B267" s="167" t="s">
        <v>9225</v>
      </c>
      <c r="C267" s="168">
        <v>45763</v>
      </c>
      <c r="D267" s="169" t="s">
        <v>9296</v>
      </c>
      <c r="E267" s="170" t="s">
        <v>9297</v>
      </c>
      <c r="F267" s="171"/>
      <c r="G267" s="172" t="s">
        <v>5508</v>
      </c>
      <c r="H267" s="172" t="s">
        <v>3189</v>
      </c>
      <c r="I267" s="173" t="s">
        <v>6953</v>
      </c>
      <c r="J267" s="180"/>
      <c r="K267" s="177" t="s">
        <v>1308</v>
      </c>
      <c r="L267" s="177" t="s">
        <v>1170</v>
      </c>
      <c r="M267" s="177" t="s">
        <v>1171</v>
      </c>
      <c r="N267" s="164" t="str">
        <f ca="1">DATEDIF(C267,'Outgoing 2023'!$L$2,"Y")&amp;" tahun, "&amp;DATEDIF(C267,'Outgoing 2023'!$L$2,"YM")&amp;" bulan, "&amp;DATEDIF(C267,'Outgoing 2023'!$L$2,"MD")&amp;" hari"</f>
        <v>1 tahun, 2 bulan, 29 hari</v>
      </c>
      <c r="O267" s="165">
        <f t="shared" ca="1" si="6"/>
        <v>455</v>
      </c>
      <c r="P267" s="152"/>
      <c r="Q267" s="152"/>
    </row>
    <row r="268" spans="1:17" ht="81.599999999999994" x14ac:dyDescent="0.7">
      <c r="A268" s="166">
        <v>267</v>
      </c>
      <c r="B268" s="167" t="s">
        <v>9226</v>
      </c>
      <c r="C268" s="168">
        <v>45763</v>
      </c>
      <c r="D268" s="169" t="s">
        <v>9298</v>
      </c>
      <c r="E268" s="170" t="s">
        <v>9299</v>
      </c>
      <c r="F268" s="171"/>
      <c r="G268" s="172" t="s">
        <v>5508</v>
      </c>
      <c r="H268" s="172"/>
      <c r="I268" s="173"/>
      <c r="J268" s="180"/>
      <c r="K268" s="177" t="s">
        <v>1308</v>
      </c>
      <c r="L268" s="177" t="s">
        <v>1072</v>
      </c>
      <c r="M268" s="177" t="s">
        <v>1191</v>
      </c>
      <c r="N268" s="164" t="str">
        <f ca="1">DATEDIF(C268,'Outgoing 2023'!$L$2,"Y")&amp;" tahun, "&amp;DATEDIF(C268,'Outgoing 2023'!$L$2,"YM")&amp;" bulan, "&amp;DATEDIF(C268,'Outgoing 2023'!$L$2,"MD")&amp;" hari"</f>
        <v>1 tahun, 2 bulan, 29 hari</v>
      </c>
      <c r="O268" s="165">
        <f t="shared" ca="1" si="6"/>
        <v>455</v>
      </c>
      <c r="P268" s="152"/>
      <c r="Q268" s="152"/>
    </row>
    <row r="269" spans="1:17" ht="20.399999999999999" x14ac:dyDescent="0.7">
      <c r="A269" s="166">
        <v>268</v>
      </c>
      <c r="B269" s="167" t="s">
        <v>9227</v>
      </c>
      <c r="C269" s="168">
        <v>45763</v>
      </c>
      <c r="D269" s="169" t="s">
        <v>794</v>
      </c>
      <c r="E269" s="170" t="s">
        <v>9300</v>
      </c>
      <c r="F269" s="171"/>
      <c r="G269" s="172" t="s">
        <v>5508</v>
      </c>
      <c r="H269" s="172" t="s">
        <v>5508</v>
      </c>
      <c r="I269" s="173" t="s">
        <v>5939</v>
      </c>
      <c r="J269" s="180"/>
      <c r="K269" s="177" t="s">
        <v>1308</v>
      </c>
      <c r="L269" s="177" t="s">
        <v>1070</v>
      </c>
      <c r="M269" s="177" t="s">
        <v>3717</v>
      </c>
      <c r="N269" s="164" t="str">
        <f ca="1">DATEDIF(C269,'Outgoing 2023'!$L$2,"Y")&amp;" tahun, "&amp;DATEDIF(C269,'Outgoing 2023'!$L$2,"YM")&amp;" bulan, "&amp;DATEDIF(C269,'Outgoing 2023'!$L$2,"MD")&amp;" hari"</f>
        <v>1 tahun, 2 bulan, 29 hari</v>
      </c>
      <c r="O269" s="165">
        <f t="shared" ca="1" si="6"/>
        <v>455</v>
      </c>
      <c r="P269" s="152"/>
      <c r="Q269" s="152"/>
    </row>
    <row r="270" spans="1:17" ht="40.799999999999997" x14ac:dyDescent="0.7">
      <c r="A270" s="166">
        <v>269</v>
      </c>
      <c r="B270" s="167" t="s">
        <v>9228</v>
      </c>
      <c r="C270" s="168">
        <v>45763</v>
      </c>
      <c r="D270" s="169" t="s">
        <v>9301</v>
      </c>
      <c r="E270" s="170" t="s">
        <v>9302</v>
      </c>
      <c r="F270" s="171"/>
      <c r="G270" s="172" t="s">
        <v>5508</v>
      </c>
      <c r="H270" s="172" t="s">
        <v>5508</v>
      </c>
      <c r="I270" s="173" t="s">
        <v>1167</v>
      </c>
      <c r="J270" s="180"/>
      <c r="K270" s="177" t="s">
        <v>1308</v>
      </c>
      <c r="L270" s="177" t="s">
        <v>1167</v>
      </c>
      <c r="M270" s="177" t="s">
        <v>1163</v>
      </c>
      <c r="N270" s="164" t="str">
        <f ca="1">DATEDIF(C270,'Outgoing 2023'!$L$2,"Y")&amp;" tahun, "&amp;DATEDIF(C270,'Outgoing 2023'!$L$2,"YM")&amp;" bulan, "&amp;DATEDIF(C270,'Outgoing 2023'!$L$2,"MD")&amp;" hari"</f>
        <v>1 tahun, 2 bulan, 29 hari</v>
      </c>
      <c r="O270" s="165">
        <f t="shared" ca="1" si="6"/>
        <v>455</v>
      </c>
      <c r="P270" s="152"/>
      <c r="Q270" s="152"/>
    </row>
    <row r="271" spans="1:17" ht="20.399999999999999" x14ac:dyDescent="0.7">
      <c r="A271" s="166">
        <v>270</v>
      </c>
      <c r="B271" s="167" t="s">
        <v>9229</v>
      </c>
      <c r="C271" s="168">
        <v>45763</v>
      </c>
      <c r="D271" s="169" t="s">
        <v>39</v>
      </c>
      <c r="E271" s="170" t="s">
        <v>9303</v>
      </c>
      <c r="F271" s="171"/>
      <c r="G271" s="172" t="s">
        <v>5508</v>
      </c>
      <c r="H271" s="172" t="s">
        <v>5508</v>
      </c>
      <c r="I271" s="173" t="s">
        <v>9371</v>
      </c>
      <c r="J271" s="180"/>
      <c r="K271" s="177" t="s">
        <v>1308</v>
      </c>
      <c r="L271" s="177" t="s">
        <v>1072</v>
      </c>
      <c r="M271" s="177"/>
      <c r="N271" s="164" t="str">
        <f ca="1">DATEDIF(C271,'Outgoing 2023'!$L$2,"Y")&amp;" tahun, "&amp;DATEDIF(C271,'Outgoing 2023'!$L$2,"YM")&amp;" bulan, "&amp;DATEDIF(C271,'Outgoing 2023'!$L$2,"MD")&amp;" hari"</f>
        <v>1 tahun, 2 bulan, 29 hari</v>
      </c>
      <c r="O271" s="165">
        <f t="shared" ca="1" si="6"/>
        <v>455</v>
      </c>
      <c r="P271" s="152"/>
      <c r="Q271" s="152"/>
    </row>
    <row r="272" spans="1:17" ht="40.799999999999997" x14ac:dyDescent="0.7">
      <c r="A272" s="166">
        <v>271</v>
      </c>
      <c r="B272" s="167" t="s">
        <v>9230</v>
      </c>
      <c r="C272" s="168">
        <v>45764</v>
      </c>
      <c r="D272" s="169" t="s">
        <v>9304</v>
      </c>
      <c r="E272" s="170" t="s">
        <v>9305</v>
      </c>
      <c r="F272" s="171"/>
      <c r="G272" s="172"/>
      <c r="H272" s="172"/>
      <c r="I272" s="173"/>
      <c r="J272" s="180"/>
      <c r="K272" s="177" t="s">
        <v>1308</v>
      </c>
      <c r="L272" s="177" t="s">
        <v>1219</v>
      </c>
      <c r="M272" s="177" t="s">
        <v>8824</v>
      </c>
      <c r="N272" s="164" t="str">
        <f ca="1">DATEDIF(C272,'Outgoing 2023'!$L$2,"Y")&amp;" tahun, "&amp;DATEDIF(C272,'Outgoing 2023'!$L$2,"YM")&amp;" bulan, "&amp;DATEDIF(C272,'Outgoing 2023'!$L$2,"MD")&amp;" hari"</f>
        <v>1 tahun, 2 bulan, 28 hari</v>
      </c>
      <c r="O272" s="165">
        <f t="shared" ca="1" si="6"/>
        <v>454</v>
      </c>
      <c r="P272" s="152"/>
      <c r="Q272" s="152"/>
    </row>
    <row r="273" spans="1:17" ht="40.799999999999997" x14ac:dyDescent="0.7">
      <c r="A273" s="166">
        <v>272</v>
      </c>
      <c r="B273" s="167" t="s">
        <v>9231</v>
      </c>
      <c r="C273" s="168">
        <v>45764</v>
      </c>
      <c r="D273" s="169" t="s">
        <v>39</v>
      </c>
      <c r="E273" s="170" t="s">
        <v>9306</v>
      </c>
      <c r="F273" s="171"/>
      <c r="G273" s="172" t="s">
        <v>5508</v>
      </c>
      <c r="H273" s="172" t="s">
        <v>3191</v>
      </c>
      <c r="I273" s="173" t="s">
        <v>9372</v>
      </c>
      <c r="J273" s="180"/>
      <c r="K273" s="177" t="s">
        <v>1308</v>
      </c>
      <c r="L273" s="177" t="s">
        <v>1070</v>
      </c>
      <c r="M273" s="176" t="s">
        <v>6866</v>
      </c>
      <c r="N273" s="164" t="str">
        <f ca="1">DATEDIF(C273,'Outgoing 2023'!$L$2,"Y")&amp;" tahun, "&amp;DATEDIF(C273,'Outgoing 2023'!$L$2,"YM")&amp;" bulan, "&amp;DATEDIF(C273,'Outgoing 2023'!$L$2,"MD")&amp;" hari"</f>
        <v>1 tahun, 2 bulan, 28 hari</v>
      </c>
      <c r="O273" s="165">
        <f t="shared" ca="1" si="6"/>
        <v>454</v>
      </c>
      <c r="P273" s="152"/>
      <c r="Q273" s="152"/>
    </row>
    <row r="274" spans="1:17" ht="40.799999999999997" x14ac:dyDescent="0.7">
      <c r="A274" s="166">
        <v>273</v>
      </c>
      <c r="B274" s="167" t="s">
        <v>9232</v>
      </c>
      <c r="C274" s="168">
        <v>45764</v>
      </c>
      <c r="D274" s="169" t="s">
        <v>39</v>
      </c>
      <c r="E274" s="170" t="s">
        <v>9307</v>
      </c>
      <c r="F274" s="171"/>
      <c r="G274" s="172" t="s">
        <v>5508</v>
      </c>
      <c r="H274" s="172" t="s">
        <v>3191</v>
      </c>
      <c r="I274" s="173" t="s">
        <v>5845</v>
      </c>
      <c r="J274" s="180"/>
      <c r="K274" s="177" t="s">
        <v>1308</v>
      </c>
      <c r="L274" s="177" t="s">
        <v>1070</v>
      </c>
      <c r="M274" s="176" t="s">
        <v>6866</v>
      </c>
      <c r="N274" s="164" t="str">
        <f ca="1">DATEDIF(C274,'Outgoing 2023'!$L$2,"Y")&amp;" tahun, "&amp;DATEDIF(C274,'Outgoing 2023'!$L$2,"YM")&amp;" bulan, "&amp;DATEDIF(C274,'Outgoing 2023'!$L$2,"MD")&amp;" hari"</f>
        <v>1 tahun, 2 bulan, 28 hari</v>
      </c>
      <c r="O274" s="165">
        <f t="shared" ca="1" si="6"/>
        <v>454</v>
      </c>
      <c r="P274" s="152"/>
      <c r="Q274" s="152"/>
    </row>
    <row r="275" spans="1:17" ht="40.799999999999997" x14ac:dyDescent="0.7">
      <c r="A275" s="166">
        <v>274</v>
      </c>
      <c r="B275" s="167" t="s">
        <v>9233</v>
      </c>
      <c r="C275" s="168">
        <v>45766</v>
      </c>
      <c r="D275" s="169" t="s">
        <v>39</v>
      </c>
      <c r="E275" s="170" t="s">
        <v>9308</v>
      </c>
      <c r="F275" s="171"/>
      <c r="G275" s="172" t="s">
        <v>5508</v>
      </c>
      <c r="H275" s="172" t="s">
        <v>9370</v>
      </c>
      <c r="I275" s="173" t="s">
        <v>5841</v>
      </c>
      <c r="J275" s="180"/>
      <c r="K275" s="177" t="s">
        <v>1308</v>
      </c>
      <c r="L275" s="177" t="s">
        <v>1079</v>
      </c>
      <c r="M275" s="177" t="s">
        <v>2488</v>
      </c>
      <c r="N275" s="164" t="str">
        <f ca="1">DATEDIF(C275,'Outgoing 2023'!$L$2,"Y")&amp;" tahun, "&amp;DATEDIF(C275,'Outgoing 2023'!$L$2,"YM")&amp;" bulan, "&amp;DATEDIF(C275,'Outgoing 2023'!$L$2,"MD")&amp;" hari"</f>
        <v>1 tahun, 2 bulan, 26 hari</v>
      </c>
      <c r="O275" s="165">
        <f t="shared" ca="1" si="6"/>
        <v>452</v>
      </c>
      <c r="P275" s="152"/>
      <c r="Q275" s="152"/>
    </row>
    <row r="276" spans="1:17" ht="20.399999999999999" x14ac:dyDescent="0.7">
      <c r="A276" s="166">
        <v>275</v>
      </c>
      <c r="B276" s="167" t="s">
        <v>9234</v>
      </c>
      <c r="C276" s="168">
        <v>45768</v>
      </c>
      <c r="D276" s="169" t="s">
        <v>9309</v>
      </c>
      <c r="E276" s="170" t="s">
        <v>9310</v>
      </c>
      <c r="F276" s="171"/>
      <c r="G276" s="172" t="s">
        <v>1079</v>
      </c>
      <c r="H276" s="172" t="s">
        <v>1079</v>
      </c>
      <c r="I276" s="173" t="s">
        <v>2882</v>
      </c>
      <c r="J276" s="180"/>
      <c r="K276" s="177" t="s">
        <v>1308</v>
      </c>
      <c r="L276" s="177" t="s">
        <v>9311</v>
      </c>
      <c r="M276" s="177" t="s">
        <v>4425</v>
      </c>
      <c r="N276" s="164" t="str">
        <f ca="1">DATEDIF(C276,'Outgoing 2023'!$L$2,"Y")&amp;" tahun, "&amp;DATEDIF(C276,'Outgoing 2023'!$L$2,"YM")&amp;" bulan, "&amp;DATEDIF(C276,'Outgoing 2023'!$L$2,"MD")&amp;" hari"</f>
        <v>1 tahun, 2 bulan, 24 hari</v>
      </c>
      <c r="O276" s="165">
        <f t="shared" ca="1" si="6"/>
        <v>450</v>
      </c>
      <c r="P276" s="152"/>
      <c r="Q276" s="152"/>
    </row>
    <row r="277" spans="1:17" ht="61.2" x14ac:dyDescent="0.7">
      <c r="A277" s="166">
        <v>276</v>
      </c>
      <c r="B277" s="167" t="s">
        <v>9235</v>
      </c>
      <c r="C277" s="168">
        <v>45768</v>
      </c>
      <c r="D277" s="169" t="s">
        <v>39</v>
      </c>
      <c r="E277" s="170" t="s">
        <v>9312</v>
      </c>
      <c r="F277" s="171"/>
      <c r="G277" s="172" t="s">
        <v>5508</v>
      </c>
      <c r="H277" s="172" t="s">
        <v>3200</v>
      </c>
      <c r="I277" s="173" t="s">
        <v>1072</v>
      </c>
      <c r="J277" s="180"/>
      <c r="K277" s="177" t="s">
        <v>1308</v>
      </c>
      <c r="L277" s="177" t="s">
        <v>1072</v>
      </c>
      <c r="M277" s="177" t="s">
        <v>8735</v>
      </c>
      <c r="N277" s="164" t="str">
        <f ca="1">DATEDIF(C277,'Outgoing 2023'!$L$2,"Y")&amp;" tahun, "&amp;DATEDIF(C277,'Outgoing 2023'!$L$2,"YM")&amp;" bulan, "&amp;DATEDIF(C277,'Outgoing 2023'!$L$2,"MD")&amp;" hari"</f>
        <v>1 tahun, 2 bulan, 24 hari</v>
      </c>
      <c r="O277" s="165">
        <f t="shared" ca="1" si="6"/>
        <v>450</v>
      </c>
      <c r="P277" s="152"/>
      <c r="Q277" s="152"/>
    </row>
    <row r="278" spans="1:17" ht="40.799999999999997" x14ac:dyDescent="0.7">
      <c r="A278" s="166">
        <v>277</v>
      </c>
      <c r="B278" s="167" t="s">
        <v>9236</v>
      </c>
      <c r="C278" s="168">
        <v>45769</v>
      </c>
      <c r="D278" s="169" t="s">
        <v>39</v>
      </c>
      <c r="E278" s="170" t="s">
        <v>9313</v>
      </c>
      <c r="F278" s="171"/>
      <c r="G278" s="172" t="s">
        <v>5508</v>
      </c>
      <c r="H278" s="172" t="s">
        <v>5989</v>
      </c>
      <c r="I278" s="173" t="s">
        <v>1072</v>
      </c>
      <c r="J278" s="180"/>
      <c r="K278" s="177" t="s">
        <v>1308</v>
      </c>
      <c r="L278" s="177" t="s">
        <v>1072</v>
      </c>
      <c r="M278" s="177" t="s">
        <v>8735</v>
      </c>
      <c r="N278" s="164" t="str">
        <f ca="1">DATEDIF(C278,'Outgoing 2023'!$L$2,"Y")&amp;" tahun, "&amp;DATEDIF(C278,'Outgoing 2023'!$L$2,"YM")&amp;" bulan, "&amp;DATEDIF(C278,'Outgoing 2023'!$L$2,"MD")&amp;" hari"</f>
        <v>1 tahun, 2 bulan, 23 hari</v>
      </c>
      <c r="O278" s="165">
        <f t="shared" ca="1" si="6"/>
        <v>449</v>
      </c>
      <c r="P278" s="152"/>
      <c r="Q278" s="152"/>
    </row>
    <row r="279" spans="1:17" ht="61.2" x14ac:dyDescent="0.7">
      <c r="A279" s="166">
        <v>278</v>
      </c>
      <c r="B279" s="167" t="s">
        <v>9237</v>
      </c>
      <c r="C279" s="168">
        <v>45769</v>
      </c>
      <c r="D279" s="169" t="s">
        <v>39</v>
      </c>
      <c r="E279" s="170" t="s">
        <v>9314</v>
      </c>
      <c r="F279" s="171"/>
      <c r="G279" s="172" t="s">
        <v>5508</v>
      </c>
      <c r="H279" s="172" t="s">
        <v>3200</v>
      </c>
      <c r="I279" s="173" t="s">
        <v>6030</v>
      </c>
      <c r="J279" s="180"/>
      <c r="K279" s="177" t="s">
        <v>1308</v>
      </c>
      <c r="L279" s="177" t="s">
        <v>1070</v>
      </c>
      <c r="M279" s="177"/>
      <c r="N279" s="164" t="str">
        <f ca="1">DATEDIF(C279,'Outgoing 2023'!$L$2,"Y")&amp;" tahun, "&amp;DATEDIF(C279,'Outgoing 2023'!$L$2,"YM")&amp;" bulan, "&amp;DATEDIF(C279,'Outgoing 2023'!$L$2,"MD")&amp;" hari"</f>
        <v>1 tahun, 2 bulan, 23 hari</v>
      </c>
      <c r="O279" s="165">
        <f t="shared" ca="1" si="6"/>
        <v>449</v>
      </c>
      <c r="P279" s="152"/>
      <c r="Q279" s="152"/>
    </row>
    <row r="280" spans="1:17" ht="50.4" customHeight="1" x14ac:dyDescent="0.7">
      <c r="A280" s="166">
        <v>279</v>
      </c>
      <c r="B280" s="167" t="s">
        <v>9238</v>
      </c>
      <c r="C280" s="168">
        <v>45769</v>
      </c>
      <c r="D280" s="169" t="s">
        <v>39</v>
      </c>
      <c r="E280" s="170" t="s">
        <v>9315</v>
      </c>
      <c r="F280" s="171"/>
      <c r="G280" s="172" t="s">
        <v>5508</v>
      </c>
      <c r="H280" s="172" t="s">
        <v>5990</v>
      </c>
      <c r="I280" s="173" t="s">
        <v>5845</v>
      </c>
      <c r="J280" s="180"/>
      <c r="K280" s="177" t="s">
        <v>1308</v>
      </c>
      <c r="L280" s="177" t="s">
        <v>1070</v>
      </c>
      <c r="M280" s="177" t="s">
        <v>5481</v>
      </c>
      <c r="N280" s="164" t="str">
        <f ca="1">DATEDIF(C280,'Outgoing 2023'!$L$2,"Y")&amp;" tahun, "&amp;DATEDIF(C280,'Outgoing 2023'!$L$2,"YM")&amp;" bulan, "&amp;DATEDIF(C280,'Outgoing 2023'!$L$2,"MD")&amp;" hari"</f>
        <v>1 tahun, 2 bulan, 23 hari</v>
      </c>
      <c r="O280" s="165">
        <f t="shared" ca="1" si="6"/>
        <v>449</v>
      </c>
      <c r="P280" s="152"/>
      <c r="Q280" s="152"/>
    </row>
    <row r="281" spans="1:17" ht="20.399999999999999" x14ac:dyDescent="0.7">
      <c r="A281" s="166">
        <v>280</v>
      </c>
      <c r="B281" s="167" t="s">
        <v>9239</v>
      </c>
      <c r="C281" s="168">
        <v>45769</v>
      </c>
      <c r="D281" s="169" t="s">
        <v>39</v>
      </c>
      <c r="E281" s="170" t="s">
        <v>7506</v>
      </c>
      <c r="F281" s="171"/>
      <c r="G281" s="172" t="s">
        <v>1079</v>
      </c>
      <c r="H281" s="172" t="s">
        <v>7397</v>
      </c>
      <c r="I281" s="173" t="s">
        <v>2895</v>
      </c>
      <c r="J281" s="180"/>
      <c r="K281" s="177" t="s">
        <v>1308</v>
      </c>
      <c r="L281" s="177" t="s">
        <v>1079</v>
      </c>
      <c r="M281" s="177" t="s">
        <v>7416</v>
      </c>
      <c r="N281" s="164" t="str">
        <f ca="1">DATEDIF(C281,'Outgoing 2023'!$L$2,"Y")&amp;" tahun, "&amp;DATEDIF(C281,'Outgoing 2023'!$L$2,"YM")&amp;" bulan, "&amp;DATEDIF(C281,'Outgoing 2023'!$L$2,"MD")&amp;" hari"</f>
        <v>1 tahun, 2 bulan, 23 hari</v>
      </c>
      <c r="O281" s="165">
        <f t="shared" ca="1" si="6"/>
        <v>449</v>
      </c>
      <c r="P281" s="152"/>
      <c r="Q281" s="152"/>
    </row>
    <row r="282" spans="1:17" ht="40.799999999999997" x14ac:dyDescent="0.7">
      <c r="A282" s="166">
        <v>281</v>
      </c>
      <c r="B282" s="167" t="s">
        <v>9240</v>
      </c>
      <c r="C282" s="168">
        <v>45769</v>
      </c>
      <c r="D282" s="169" t="s">
        <v>39</v>
      </c>
      <c r="E282" s="170" t="s">
        <v>9316</v>
      </c>
      <c r="F282" s="171"/>
      <c r="G282" s="172" t="s">
        <v>5508</v>
      </c>
      <c r="H282" s="172" t="s">
        <v>3200</v>
      </c>
      <c r="I282" s="173" t="s">
        <v>3201</v>
      </c>
      <c r="J282" s="180"/>
      <c r="K282" s="177" t="s">
        <v>1308</v>
      </c>
      <c r="L282" s="177" t="s">
        <v>10661</v>
      </c>
      <c r="M282" s="177" t="s">
        <v>7934</v>
      </c>
      <c r="N282" s="164" t="str">
        <f ca="1">DATEDIF(C282,'Outgoing 2023'!$L$2,"Y")&amp;" tahun, "&amp;DATEDIF(C282,'Outgoing 2023'!$L$2,"YM")&amp;" bulan, "&amp;DATEDIF(C282,'Outgoing 2023'!$L$2,"MD")&amp;" hari"</f>
        <v>1 tahun, 2 bulan, 23 hari</v>
      </c>
      <c r="O282" s="165">
        <f t="shared" ca="1" si="6"/>
        <v>449</v>
      </c>
      <c r="P282" s="152"/>
      <c r="Q282" s="152"/>
    </row>
    <row r="283" spans="1:17" ht="20.399999999999999" x14ac:dyDescent="0.7">
      <c r="A283" s="166">
        <v>282</v>
      </c>
      <c r="B283" s="167" t="s">
        <v>9241</v>
      </c>
      <c r="C283" s="168">
        <v>45770</v>
      </c>
      <c r="D283" s="169" t="s">
        <v>39</v>
      </c>
      <c r="E283" s="170" t="s">
        <v>9317</v>
      </c>
      <c r="F283" s="171"/>
      <c r="G283" s="172"/>
      <c r="H283" s="172"/>
      <c r="I283" s="173"/>
      <c r="J283" s="180"/>
      <c r="K283" s="177" t="s">
        <v>1308</v>
      </c>
      <c r="L283" s="177"/>
      <c r="M283" s="177"/>
      <c r="N283" s="164" t="str">
        <f ca="1">DATEDIF(C283,'Outgoing 2023'!$L$2,"Y")&amp;" tahun, "&amp;DATEDIF(C283,'Outgoing 2023'!$L$2,"YM")&amp;" bulan, "&amp;DATEDIF(C283,'Outgoing 2023'!$L$2,"MD")&amp;" hari"</f>
        <v>1 tahun, 2 bulan, 22 hari</v>
      </c>
      <c r="O283" s="165">
        <f t="shared" ca="1" si="6"/>
        <v>448</v>
      </c>
      <c r="P283" s="152"/>
      <c r="Q283" s="152"/>
    </row>
    <row r="284" spans="1:17" ht="40.799999999999997" x14ac:dyDescent="0.7">
      <c r="A284" s="166">
        <v>283</v>
      </c>
      <c r="B284" s="167" t="s">
        <v>9242</v>
      </c>
      <c r="C284" s="168">
        <v>45770</v>
      </c>
      <c r="D284" s="169" t="s">
        <v>6928</v>
      </c>
      <c r="E284" s="170" t="s">
        <v>9318</v>
      </c>
      <c r="F284" s="171"/>
      <c r="G284" s="172" t="s">
        <v>5508</v>
      </c>
      <c r="H284" s="172" t="s">
        <v>5989</v>
      </c>
      <c r="I284" s="173" t="s">
        <v>8792</v>
      </c>
      <c r="J284" s="180"/>
      <c r="K284" s="177" t="s">
        <v>1308</v>
      </c>
      <c r="L284" s="177" t="s">
        <v>5508</v>
      </c>
      <c r="M284" s="176" t="s">
        <v>1071</v>
      </c>
      <c r="N284" s="164" t="str">
        <f ca="1">DATEDIF(C284,'Outgoing 2023'!$L$2,"Y")&amp;" tahun, "&amp;DATEDIF(C284,'Outgoing 2023'!$L$2,"YM")&amp;" bulan, "&amp;DATEDIF(C284,'Outgoing 2023'!$L$2,"MD")&amp;" hari"</f>
        <v>1 tahun, 2 bulan, 22 hari</v>
      </c>
      <c r="O284" s="165">
        <f t="shared" ca="1" si="6"/>
        <v>448</v>
      </c>
      <c r="P284" s="152"/>
      <c r="Q284" s="152"/>
    </row>
    <row r="285" spans="1:17" ht="40.799999999999997" x14ac:dyDescent="0.7">
      <c r="A285" s="166">
        <v>284</v>
      </c>
      <c r="B285" s="167" t="s">
        <v>9243</v>
      </c>
      <c r="C285" s="168">
        <v>45770</v>
      </c>
      <c r="D285" s="169" t="s">
        <v>6928</v>
      </c>
      <c r="E285" s="170" t="s">
        <v>9319</v>
      </c>
      <c r="F285" s="171"/>
      <c r="G285" s="172" t="s">
        <v>5508</v>
      </c>
      <c r="H285" s="172" t="s">
        <v>3191</v>
      </c>
      <c r="I285" s="173" t="s">
        <v>2883</v>
      </c>
      <c r="J285" s="180"/>
      <c r="K285" s="177" t="s">
        <v>1308</v>
      </c>
      <c r="L285" s="177" t="s">
        <v>5508</v>
      </c>
      <c r="M285" s="176" t="s">
        <v>1071</v>
      </c>
      <c r="N285" s="164" t="str">
        <f ca="1">DATEDIF(C285,'Outgoing 2023'!$L$2,"Y")&amp;" tahun, "&amp;DATEDIF(C285,'Outgoing 2023'!$L$2,"YM")&amp;" bulan, "&amp;DATEDIF(C285,'Outgoing 2023'!$L$2,"MD")&amp;" hari"</f>
        <v>1 tahun, 2 bulan, 22 hari</v>
      </c>
      <c r="O285" s="165">
        <f t="shared" ca="1" si="6"/>
        <v>448</v>
      </c>
      <c r="P285" s="152"/>
      <c r="Q285" s="152"/>
    </row>
    <row r="286" spans="1:17" ht="40.799999999999997" x14ac:dyDescent="0.7">
      <c r="A286" s="166">
        <v>285</v>
      </c>
      <c r="B286" s="167" t="s">
        <v>9244</v>
      </c>
      <c r="C286" s="168">
        <v>45770</v>
      </c>
      <c r="D286" s="169" t="s">
        <v>6928</v>
      </c>
      <c r="E286" s="170" t="s">
        <v>9320</v>
      </c>
      <c r="F286" s="171"/>
      <c r="G286" s="172" t="s">
        <v>5508</v>
      </c>
      <c r="H286" s="172" t="s">
        <v>5990</v>
      </c>
      <c r="I286" s="173" t="s">
        <v>2883</v>
      </c>
      <c r="J286" s="180"/>
      <c r="K286" s="177" t="s">
        <v>1308</v>
      </c>
      <c r="L286" s="177" t="s">
        <v>5508</v>
      </c>
      <c r="M286" s="176" t="s">
        <v>1071</v>
      </c>
      <c r="N286" s="164" t="str">
        <f ca="1">DATEDIF(C286,'Outgoing 2023'!$L$2,"Y")&amp;" tahun, "&amp;DATEDIF(C286,'Outgoing 2023'!$L$2,"YM")&amp;" bulan, "&amp;DATEDIF(C286,'Outgoing 2023'!$L$2,"MD")&amp;" hari"</f>
        <v>1 tahun, 2 bulan, 22 hari</v>
      </c>
      <c r="O286" s="165">
        <f t="shared" ca="1" si="6"/>
        <v>448</v>
      </c>
      <c r="P286" s="152"/>
      <c r="Q286" s="152"/>
    </row>
    <row r="287" spans="1:17" ht="40.799999999999997" x14ac:dyDescent="0.7">
      <c r="A287" s="166">
        <v>286</v>
      </c>
      <c r="B287" s="167" t="s">
        <v>9245</v>
      </c>
      <c r="C287" s="168">
        <v>45770</v>
      </c>
      <c r="D287" s="169" t="s">
        <v>39</v>
      </c>
      <c r="E287" s="170" t="s">
        <v>9321</v>
      </c>
      <c r="F287" s="171"/>
      <c r="G287" s="172" t="s">
        <v>5508</v>
      </c>
      <c r="H287" s="172" t="s">
        <v>3191</v>
      </c>
      <c r="I287" s="173" t="s">
        <v>5704</v>
      </c>
      <c r="J287" s="180"/>
      <c r="K287" s="177" t="s">
        <v>1308</v>
      </c>
      <c r="L287" s="177" t="s">
        <v>1070</v>
      </c>
      <c r="M287" s="176" t="s">
        <v>6866</v>
      </c>
      <c r="N287" s="164" t="str">
        <f ca="1">DATEDIF(C287,'Outgoing 2023'!$L$2,"Y")&amp;" tahun, "&amp;DATEDIF(C287,'Outgoing 2023'!$L$2,"YM")&amp;" bulan, "&amp;DATEDIF(C287,'Outgoing 2023'!$L$2,"MD")&amp;" hari"</f>
        <v>1 tahun, 2 bulan, 22 hari</v>
      </c>
      <c r="O287" s="165">
        <f t="shared" ca="1" si="6"/>
        <v>448</v>
      </c>
      <c r="P287" s="152"/>
      <c r="Q287" s="152"/>
    </row>
    <row r="288" spans="1:17" ht="40.799999999999997" x14ac:dyDescent="0.7">
      <c r="A288" s="166">
        <v>287</v>
      </c>
      <c r="B288" s="167" t="s">
        <v>9246</v>
      </c>
      <c r="C288" s="168">
        <v>45771</v>
      </c>
      <c r="D288" s="169" t="s">
        <v>39</v>
      </c>
      <c r="E288" s="170" t="s">
        <v>9322</v>
      </c>
      <c r="F288" s="171"/>
      <c r="G288" s="172" t="s">
        <v>5508</v>
      </c>
      <c r="H288" s="172" t="s">
        <v>5508</v>
      </c>
      <c r="I288" s="173" t="s">
        <v>2881</v>
      </c>
      <c r="J288" s="180"/>
      <c r="K288" s="177" t="s">
        <v>1308</v>
      </c>
      <c r="L288" s="177" t="s">
        <v>1080</v>
      </c>
      <c r="M288" s="177" t="s">
        <v>8269</v>
      </c>
      <c r="N288" s="164" t="str">
        <f ca="1">DATEDIF(C288,'Outgoing 2023'!$L$2,"Y")&amp;" tahun, "&amp;DATEDIF(C288,'Outgoing 2023'!$L$2,"YM")&amp;" bulan, "&amp;DATEDIF(C288,'Outgoing 2023'!$L$2,"MD")&amp;" hari"</f>
        <v>1 tahun, 2 bulan, 21 hari</v>
      </c>
      <c r="O288" s="165">
        <f t="shared" ca="1" si="6"/>
        <v>447</v>
      </c>
      <c r="P288" s="152"/>
      <c r="Q288" s="152"/>
    </row>
    <row r="289" spans="1:17" ht="40.799999999999997" x14ac:dyDescent="0.7">
      <c r="A289" s="166">
        <v>288</v>
      </c>
      <c r="B289" s="167" t="s">
        <v>9247</v>
      </c>
      <c r="C289" s="168">
        <v>45771</v>
      </c>
      <c r="D289" s="169" t="s">
        <v>794</v>
      </c>
      <c r="E289" s="170" t="s">
        <v>9323</v>
      </c>
      <c r="F289" s="171"/>
      <c r="G289" s="172" t="s">
        <v>5508</v>
      </c>
      <c r="H289" s="172" t="s">
        <v>5989</v>
      </c>
      <c r="I289" s="173" t="s">
        <v>5939</v>
      </c>
      <c r="J289" s="180"/>
      <c r="K289" s="177" t="s">
        <v>1308</v>
      </c>
      <c r="L289" s="177" t="s">
        <v>1070</v>
      </c>
      <c r="M289" s="177" t="s">
        <v>3717</v>
      </c>
      <c r="N289" s="164" t="str">
        <f ca="1">DATEDIF(C289,'Outgoing 2023'!$L$2,"Y")&amp;" tahun, "&amp;DATEDIF(C289,'Outgoing 2023'!$L$2,"YM")&amp;" bulan, "&amp;DATEDIF(C289,'Outgoing 2023'!$L$2,"MD")&amp;" hari"</f>
        <v>1 tahun, 2 bulan, 21 hari</v>
      </c>
      <c r="O289" s="165">
        <f t="shared" ca="1" si="6"/>
        <v>447</v>
      </c>
      <c r="P289" s="152"/>
      <c r="Q289" s="152"/>
    </row>
    <row r="290" spans="1:17" ht="40.799999999999997" x14ac:dyDescent="0.7">
      <c r="A290" s="166">
        <v>289</v>
      </c>
      <c r="B290" s="167" t="s">
        <v>9248</v>
      </c>
      <c r="C290" s="168">
        <v>45771</v>
      </c>
      <c r="D290" s="169" t="s">
        <v>39</v>
      </c>
      <c r="E290" s="170" t="s">
        <v>9324</v>
      </c>
      <c r="F290" s="171"/>
      <c r="G290" s="172" t="s">
        <v>5508</v>
      </c>
      <c r="H290" s="172" t="s">
        <v>5508</v>
      </c>
      <c r="I290" s="173" t="s">
        <v>2881</v>
      </c>
      <c r="J290" s="180"/>
      <c r="K290" s="177" t="s">
        <v>1308</v>
      </c>
      <c r="L290" s="177" t="s">
        <v>1080</v>
      </c>
      <c r="M290" s="177" t="s">
        <v>8269</v>
      </c>
      <c r="N290" s="164" t="str">
        <f ca="1">DATEDIF(C290,'Outgoing 2023'!$L$2,"Y")&amp;" tahun, "&amp;DATEDIF(C290,'Outgoing 2023'!$L$2,"YM")&amp;" bulan, "&amp;DATEDIF(C290,'Outgoing 2023'!$L$2,"MD")&amp;" hari"</f>
        <v>1 tahun, 2 bulan, 21 hari</v>
      </c>
      <c r="O290" s="165">
        <f t="shared" ca="1" si="6"/>
        <v>447</v>
      </c>
      <c r="P290" s="152"/>
      <c r="Q290" s="152"/>
    </row>
    <row r="291" spans="1:17" ht="20.399999999999999" x14ac:dyDescent="0.7">
      <c r="A291" s="166">
        <v>290</v>
      </c>
      <c r="B291" s="167" t="s">
        <v>9249</v>
      </c>
      <c r="C291" s="168">
        <v>45772</v>
      </c>
      <c r="D291" s="169" t="s">
        <v>39</v>
      </c>
      <c r="E291" s="170" t="s">
        <v>9325</v>
      </c>
      <c r="F291" s="171"/>
      <c r="G291" s="172" t="s">
        <v>5508</v>
      </c>
      <c r="H291" s="172" t="s">
        <v>5508</v>
      </c>
      <c r="I291" s="173" t="s">
        <v>7423</v>
      </c>
      <c r="J291" s="180"/>
      <c r="K291" s="177" t="s">
        <v>1308</v>
      </c>
      <c r="L291" s="177" t="s">
        <v>1175</v>
      </c>
      <c r="M291" s="177" t="s">
        <v>7484</v>
      </c>
      <c r="N291" s="164" t="str">
        <f ca="1">DATEDIF(C291,'Outgoing 2023'!$L$2,"Y")&amp;" tahun, "&amp;DATEDIF(C291,'Outgoing 2023'!$L$2,"YM")&amp;" bulan, "&amp;DATEDIF(C291,'Outgoing 2023'!$L$2,"MD")&amp;" hari"</f>
        <v>1 tahun, 2 bulan, 20 hari</v>
      </c>
      <c r="O291" s="165">
        <f t="shared" ca="1" si="6"/>
        <v>446</v>
      </c>
      <c r="P291" s="152"/>
      <c r="Q291" s="152"/>
    </row>
    <row r="292" spans="1:17" ht="40.799999999999997" x14ac:dyDescent="0.7">
      <c r="A292" s="166">
        <v>291</v>
      </c>
      <c r="B292" s="167" t="s">
        <v>9250</v>
      </c>
      <c r="C292" s="168">
        <v>45772</v>
      </c>
      <c r="D292" s="169" t="s">
        <v>7379</v>
      </c>
      <c r="E292" s="170" t="s">
        <v>9326</v>
      </c>
      <c r="F292" s="171"/>
      <c r="G292" s="172" t="s">
        <v>5508</v>
      </c>
      <c r="H292" s="172" t="s">
        <v>5989</v>
      </c>
      <c r="I292" s="173" t="s">
        <v>7866</v>
      </c>
      <c r="J292" s="180"/>
      <c r="K292" s="177" t="s">
        <v>1308</v>
      </c>
      <c r="L292" s="176" t="s">
        <v>10720</v>
      </c>
      <c r="M292" s="177" t="s">
        <v>9788</v>
      </c>
      <c r="N292" s="164" t="str">
        <f ca="1">DATEDIF(C292,'Outgoing 2023'!$L$2,"Y")&amp;" tahun, "&amp;DATEDIF(C292,'Outgoing 2023'!$L$2,"YM")&amp;" bulan, "&amp;DATEDIF(C292,'Outgoing 2023'!$L$2,"MD")&amp;" hari"</f>
        <v>1 tahun, 2 bulan, 20 hari</v>
      </c>
      <c r="O292" s="165">
        <f t="shared" ca="1" si="6"/>
        <v>446</v>
      </c>
      <c r="P292" s="152"/>
      <c r="Q292" s="152"/>
    </row>
    <row r="293" spans="1:17" ht="61.2" x14ac:dyDescent="0.7">
      <c r="A293" s="166">
        <v>292</v>
      </c>
      <c r="B293" s="167" t="s">
        <v>9251</v>
      </c>
      <c r="C293" s="168">
        <v>45775</v>
      </c>
      <c r="D293" s="169" t="s">
        <v>39</v>
      </c>
      <c r="E293" s="170" t="s">
        <v>9327</v>
      </c>
      <c r="F293" s="171"/>
      <c r="G293" s="172" t="s">
        <v>5508</v>
      </c>
      <c r="H293" s="172" t="s">
        <v>5508</v>
      </c>
      <c r="I293" s="173" t="s">
        <v>6086</v>
      </c>
      <c r="J293" s="180"/>
      <c r="K293" s="177" t="s">
        <v>1308</v>
      </c>
      <c r="L293" s="177" t="s">
        <v>1736</v>
      </c>
      <c r="M293" s="177" t="s">
        <v>5309</v>
      </c>
      <c r="N293" s="164" t="str">
        <f ca="1">DATEDIF(C293,'Outgoing 2023'!$L$2,"Y")&amp;" tahun, "&amp;DATEDIF(C293,'Outgoing 2023'!$L$2,"YM")&amp;" bulan, "&amp;DATEDIF(C293,'Outgoing 2023'!$L$2,"MD")&amp;" hari"</f>
        <v>1 tahun, 2 bulan, 17 hari</v>
      </c>
      <c r="O293" s="165">
        <f t="shared" ca="1" si="6"/>
        <v>443</v>
      </c>
      <c r="P293" s="152"/>
      <c r="Q293" s="152"/>
    </row>
    <row r="294" spans="1:17" ht="20.399999999999999" x14ac:dyDescent="0.7">
      <c r="A294" s="166">
        <v>293</v>
      </c>
      <c r="B294" s="167" t="s">
        <v>9252</v>
      </c>
      <c r="C294" s="168">
        <v>45775</v>
      </c>
      <c r="D294" s="169" t="s">
        <v>9180</v>
      </c>
      <c r="E294" s="170" t="s">
        <v>9328</v>
      </c>
      <c r="F294" s="171"/>
      <c r="G294" s="172" t="s">
        <v>5985</v>
      </c>
      <c r="H294" s="172" t="s">
        <v>5985</v>
      </c>
      <c r="I294" s="172" t="s">
        <v>1072</v>
      </c>
      <c r="J294" s="180"/>
      <c r="K294" s="177" t="s">
        <v>1308</v>
      </c>
      <c r="L294" s="177" t="s">
        <v>9211</v>
      </c>
      <c r="M294" s="177" t="s">
        <v>9329</v>
      </c>
      <c r="N294" s="164" t="str">
        <f ca="1">DATEDIF(C294,'Outgoing 2023'!$L$2,"Y")&amp;" tahun, "&amp;DATEDIF(C294,'Outgoing 2023'!$L$2,"YM")&amp;" bulan, "&amp;DATEDIF(C294,'Outgoing 2023'!$L$2,"MD")&amp;" hari"</f>
        <v>1 tahun, 2 bulan, 17 hari</v>
      </c>
      <c r="O294" s="165">
        <f t="shared" ca="1" si="6"/>
        <v>443</v>
      </c>
      <c r="P294" s="152"/>
      <c r="Q294" s="152"/>
    </row>
    <row r="295" spans="1:17" ht="20.399999999999999" x14ac:dyDescent="0.7">
      <c r="A295" s="166">
        <v>294</v>
      </c>
      <c r="B295" s="167" t="s">
        <v>9253</v>
      </c>
      <c r="C295" s="168">
        <v>45775</v>
      </c>
      <c r="D295" s="169" t="s">
        <v>9180</v>
      </c>
      <c r="E295" s="170" t="s">
        <v>9330</v>
      </c>
      <c r="F295" s="171"/>
      <c r="G295" s="172" t="s">
        <v>5985</v>
      </c>
      <c r="H295" s="172" t="s">
        <v>5985</v>
      </c>
      <c r="I295" s="172" t="s">
        <v>1072</v>
      </c>
      <c r="J295" s="180"/>
      <c r="K295" s="177" t="s">
        <v>1308</v>
      </c>
      <c r="L295" s="177" t="s">
        <v>1072</v>
      </c>
      <c r="M295" s="177" t="s">
        <v>8735</v>
      </c>
      <c r="N295" s="164" t="str">
        <f ca="1">DATEDIF(C295,'Outgoing 2023'!$L$2,"Y")&amp;" tahun, "&amp;DATEDIF(C295,'Outgoing 2023'!$L$2,"YM")&amp;" bulan, "&amp;DATEDIF(C295,'Outgoing 2023'!$L$2,"MD")&amp;" hari"</f>
        <v>1 tahun, 2 bulan, 17 hari</v>
      </c>
      <c r="O295" s="165">
        <f t="shared" ca="1" si="6"/>
        <v>443</v>
      </c>
      <c r="P295" s="152"/>
      <c r="Q295" s="152"/>
    </row>
    <row r="296" spans="1:17" ht="20.399999999999999" x14ac:dyDescent="0.7">
      <c r="A296" s="166">
        <v>295</v>
      </c>
      <c r="B296" s="167" t="s">
        <v>9254</v>
      </c>
      <c r="C296" s="168">
        <v>45775</v>
      </c>
      <c r="D296" s="169" t="s">
        <v>9180</v>
      </c>
      <c r="E296" s="170" t="s">
        <v>9331</v>
      </c>
      <c r="F296" s="171"/>
      <c r="G296" s="172" t="s">
        <v>5985</v>
      </c>
      <c r="H296" s="172" t="s">
        <v>5985</v>
      </c>
      <c r="I296" s="172" t="s">
        <v>1072</v>
      </c>
      <c r="J296" s="180"/>
      <c r="K296" s="177" t="s">
        <v>1308</v>
      </c>
      <c r="L296" s="177" t="s">
        <v>1072</v>
      </c>
      <c r="M296" s="177" t="s">
        <v>8735</v>
      </c>
      <c r="N296" s="164" t="str">
        <f ca="1">DATEDIF(C296,'Outgoing 2023'!$L$2,"Y")&amp;" tahun, "&amp;DATEDIF(C296,'Outgoing 2023'!$L$2,"YM")&amp;" bulan, "&amp;DATEDIF(C296,'Outgoing 2023'!$L$2,"MD")&amp;" hari"</f>
        <v>1 tahun, 2 bulan, 17 hari</v>
      </c>
      <c r="O296" s="165">
        <f t="shared" ca="1" si="6"/>
        <v>443</v>
      </c>
      <c r="P296" s="152"/>
      <c r="Q296" s="152"/>
    </row>
    <row r="297" spans="1:17" ht="40.799999999999997" x14ac:dyDescent="0.7">
      <c r="A297" s="166">
        <v>296</v>
      </c>
      <c r="B297" s="167" t="s">
        <v>9255</v>
      </c>
      <c r="C297" s="168">
        <v>45775</v>
      </c>
      <c r="D297" s="169" t="s">
        <v>39</v>
      </c>
      <c r="E297" s="170" t="s">
        <v>9332</v>
      </c>
      <c r="F297" s="171"/>
      <c r="G297" s="172" t="s">
        <v>5508</v>
      </c>
      <c r="H297" s="172" t="s">
        <v>5990</v>
      </c>
      <c r="I297" s="173" t="s">
        <v>3188</v>
      </c>
      <c r="J297" s="180"/>
      <c r="K297" s="177" t="s">
        <v>1308</v>
      </c>
      <c r="L297" s="177" t="s">
        <v>1070</v>
      </c>
      <c r="M297" s="177" t="s">
        <v>5481</v>
      </c>
      <c r="N297" s="164" t="str">
        <f ca="1">DATEDIF(C297,'Outgoing 2023'!$L$2,"Y")&amp;" tahun, "&amp;DATEDIF(C297,'Outgoing 2023'!$L$2,"YM")&amp;" bulan, "&amp;DATEDIF(C297,'Outgoing 2023'!$L$2,"MD")&amp;" hari"</f>
        <v>1 tahun, 2 bulan, 17 hari</v>
      </c>
      <c r="O297" s="165">
        <f t="shared" ca="1" si="6"/>
        <v>443</v>
      </c>
      <c r="P297" s="152"/>
      <c r="Q297" s="152"/>
    </row>
    <row r="298" spans="1:17" ht="20.399999999999999" x14ac:dyDescent="0.7">
      <c r="A298" s="166">
        <v>297</v>
      </c>
      <c r="B298" s="167" t="s">
        <v>9256</v>
      </c>
      <c r="C298" s="168">
        <v>45775</v>
      </c>
      <c r="D298" s="169" t="s">
        <v>39</v>
      </c>
      <c r="E298" s="170" t="s">
        <v>9333</v>
      </c>
      <c r="F298" s="171"/>
      <c r="G298" s="172" t="s">
        <v>5508</v>
      </c>
      <c r="H298" s="172" t="s">
        <v>5508</v>
      </c>
      <c r="I298" s="173" t="s">
        <v>2881</v>
      </c>
      <c r="J298" s="180"/>
      <c r="K298" s="177" t="s">
        <v>1308</v>
      </c>
      <c r="L298" s="177" t="s">
        <v>1080</v>
      </c>
      <c r="M298" s="177" t="s">
        <v>8269</v>
      </c>
      <c r="N298" s="164" t="str">
        <f ca="1">DATEDIF(C298,'Outgoing 2023'!$L$2,"Y")&amp;" tahun, "&amp;DATEDIF(C298,'Outgoing 2023'!$L$2,"YM")&amp;" bulan, "&amp;DATEDIF(C298,'Outgoing 2023'!$L$2,"MD")&amp;" hari"</f>
        <v>1 tahun, 2 bulan, 17 hari</v>
      </c>
      <c r="O298" s="165">
        <f t="shared" ca="1" si="6"/>
        <v>443</v>
      </c>
      <c r="P298" s="152"/>
      <c r="Q298" s="152"/>
    </row>
    <row r="299" spans="1:17" ht="40.799999999999997" x14ac:dyDescent="0.7">
      <c r="A299" s="166">
        <v>298</v>
      </c>
      <c r="B299" s="167" t="s">
        <v>9257</v>
      </c>
      <c r="C299" s="168">
        <v>45776</v>
      </c>
      <c r="D299" s="169" t="s">
        <v>9334</v>
      </c>
      <c r="E299" s="170" t="s">
        <v>9335</v>
      </c>
      <c r="F299" s="171"/>
      <c r="G299" s="172" t="s">
        <v>5985</v>
      </c>
      <c r="H299" s="172" t="s">
        <v>5985</v>
      </c>
      <c r="I299" s="173" t="s">
        <v>1219</v>
      </c>
      <c r="J299" s="180"/>
      <c r="K299" s="177" t="s">
        <v>1308</v>
      </c>
      <c r="L299" s="177" t="s">
        <v>1219</v>
      </c>
      <c r="M299" s="177" t="s">
        <v>8824</v>
      </c>
      <c r="N299" s="164" t="str">
        <f ca="1">DATEDIF(C299,'Outgoing 2023'!$L$2,"Y")&amp;" tahun, "&amp;DATEDIF(C299,'Outgoing 2023'!$L$2,"YM")&amp;" bulan, "&amp;DATEDIF(C299,'Outgoing 2023'!$L$2,"MD")&amp;" hari"</f>
        <v>1 tahun, 2 bulan, 16 hari</v>
      </c>
      <c r="O299" s="165">
        <f t="shared" ca="1" si="6"/>
        <v>442</v>
      </c>
      <c r="P299" s="152"/>
      <c r="Q299" s="152"/>
    </row>
    <row r="300" spans="1:17" ht="40.799999999999997" x14ac:dyDescent="0.7">
      <c r="A300" s="166">
        <v>299</v>
      </c>
      <c r="B300" s="167" t="s">
        <v>9258</v>
      </c>
      <c r="C300" s="168">
        <v>45776</v>
      </c>
      <c r="D300" s="169" t="s">
        <v>39</v>
      </c>
      <c r="E300" s="170" t="s">
        <v>9293</v>
      </c>
      <c r="F300" s="171"/>
      <c r="G300" s="172" t="s">
        <v>5508</v>
      </c>
      <c r="H300" s="172" t="s">
        <v>5989</v>
      </c>
      <c r="I300" s="173" t="s">
        <v>5702</v>
      </c>
      <c r="J300" s="180"/>
      <c r="K300" s="177" t="s">
        <v>1308</v>
      </c>
      <c r="L300" s="177" t="s">
        <v>1070</v>
      </c>
      <c r="M300" s="177" t="s">
        <v>3085</v>
      </c>
      <c r="N300" s="164" t="str">
        <f ca="1">DATEDIF(C300,'Outgoing 2023'!$L$2,"Y")&amp;" tahun, "&amp;DATEDIF(C300,'Outgoing 2023'!$L$2,"YM")&amp;" bulan, "&amp;DATEDIF(C300,'Outgoing 2023'!$L$2,"MD")&amp;" hari"</f>
        <v>1 tahun, 2 bulan, 16 hari</v>
      </c>
      <c r="O300" s="165">
        <f t="shared" ca="1" si="6"/>
        <v>442</v>
      </c>
      <c r="P300" s="152"/>
      <c r="Q300" s="152"/>
    </row>
    <row r="301" spans="1:17" ht="40.799999999999997" x14ac:dyDescent="0.7">
      <c r="A301" s="166">
        <v>300</v>
      </c>
      <c r="B301" s="167" t="s">
        <v>9259</v>
      </c>
      <c r="C301" s="168">
        <v>45776</v>
      </c>
      <c r="D301" s="169" t="s">
        <v>39</v>
      </c>
      <c r="E301" s="170" t="s">
        <v>9336</v>
      </c>
      <c r="F301" s="171"/>
      <c r="G301" s="172" t="s">
        <v>5508</v>
      </c>
      <c r="H301" s="172" t="s">
        <v>3189</v>
      </c>
      <c r="I301" s="173" t="s">
        <v>7423</v>
      </c>
      <c r="J301" s="180"/>
      <c r="K301" s="177" t="s">
        <v>1308</v>
      </c>
      <c r="L301" s="177" t="s">
        <v>1070</v>
      </c>
      <c r="M301" s="176" t="s">
        <v>5604</v>
      </c>
      <c r="N301" s="164" t="str">
        <f ca="1">DATEDIF(C301,'Outgoing 2023'!$L$2,"Y")&amp;" tahun, "&amp;DATEDIF(C301,'Outgoing 2023'!$L$2,"YM")&amp;" bulan, "&amp;DATEDIF(C301,'Outgoing 2023'!$L$2,"MD")&amp;" hari"</f>
        <v>1 tahun, 2 bulan, 16 hari</v>
      </c>
      <c r="O301" s="165">
        <f t="shared" ca="1" si="6"/>
        <v>442</v>
      </c>
      <c r="P301" s="152"/>
      <c r="Q301" s="152"/>
    </row>
    <row r="302" spans="1:17" ht="61.2" x14ac:dyDescent="0.7">
      <c r="A302" s="166">
        <v>301</v>
      </c>
      <c r="B302" s="167" t="s">
        <v>9260</v>
      </c>
      <c r="C302" s="168">
        <v>45776</v>
      </c>
      <c r="D302" s="169" t="s">
        <v>39</v>
      </c>
      <c r="E302" s="170" t="s">
        <v>9337</v>
      </c>
      <c r="F302" s="171"/>
      <c r="G302" s="172" t="s">
        <v>5508</v>
      </c>
      <c r="H302" s="172" t="s">
        <v>7640</v>
      </c>
      <c r="I302" s="173" t="s">
        <v>6030</v>
      </c>
      <c r="J302" s="180"/>
      <c r="K302" s="177" t="s">
        <v>1308</v>
      </c>
      <c r="L302" s="177" t="s">
        <v>1175</v>
      </c>
      <c r="M302" s="177" t="s">
        <v>7484</v>
      </c>
      <c r="N302" s="164" t="str">
        <f ca="1">DATEDIF(C302,'Outgoing 2023'!$L$2,"Y")&amp;" tahun, "&amp;DATEDIF(C302,'Outgoing 2023'!$L$2,"YM")&amp;" bulan, "&amp;DATEDIF(C302,'Outgoing 2023'!$L$2,"MD")&amp;" hari"</f>
        <v>1 tahun, 2 bulan, 16 hari</v>
      </c>
      <c r="O302" s="165">
        <f t="shared" ca="1" si="6"/>
        <v>442</v>
      </c>
      <c r="P302" s="152"/>
      <c r="Q302" s="152"/>
    </row>
    <row r="303" spans="1:17" ht="20.399999999999999" x14ac:dyDescent="0.7">
      <c r="A303" s="166">
        <v>302</v>
      </c>
      <c r="B303" s="167" t="s">
        <v>9261</v>
      </c>
      <c r="C303" s="168">
        <v>45777</v>
      </c>
      <c r="D303" s="169" t="s">
        <v>39</v>
      </c>
      <c r="E303" s="170" t="s">
        <v>9338</v>
      </c>
      <c r="F303" s="171"/>
      <c r="G303" s="172" t="s">
        <v>5508</v>
      </c>
      <c r="H303" s="172" t="s">
        <v>3199</v>
      </c>
      <c r="I303" s="173" t="s">
        <v>3201</v>
      </c>
      <c r="J303" s="180"/>
      <c r="K303" s="177" t="s">
        <v>1308</v>
      </c>
      <c r="L303" s="177" t="s">
        <v>1070</v>
      </c>
      <c r="M303" s="177" t="s">
        <v>7530</v>
      </c>
      <c r="N303" s="164" t="str">
        <f ca="1">DATEDIF(C303,'Outgoing 2023'!$L$2,"Y")&amp;" tahun, "&amp;DATEDIF(C303,'Outgoing 2023'!$L$2,"YM")&amp;" bulan, "&amp;DATEDIF(C303,'Outgoing 2023'!$L$2,"MD")&amp;" hari"</f>
        <v>1 tahun, 2 bulan, 15 hari</v>
      </c>
      <c r="O303" s="165">
        <f t="shared" ca="1" si="6"/>
        <v>441</v>
      </c>
      <c r="P303" s="152"/>
      <c r="Q303" s="152"/>
    </row>
    <row r="304" spans="1:17" ht="81.599999999999994" x14ac:dyDescent="0.7">
      <c r="A304" s="166">
        <v>303</v>
      </c>
      <c r="B304" s="167" t="s">
        <v>9262</v>
      </c>
      <c r="C304" s="168">
        <v>45777</v>
      </c>
      <c r="D304" s="169" t="s">
        <v>7379</v>
      </c>
      <c r="E304" s="170" t="s">
        <v>9339</v>
      </c>
      <c r="F304" s="171"/>
      <c r="G304" s="172" t="s">
        <v>5508</v>
      </c>
      <c r="H304" s="172" t="s">
        <v>5989</v>
      </c>
      <c r="I304" s="172" t="s">
        <v>1167</v>
      </c>
      <c r="J304" s="180"/>
      <c r="K304" s="177" t="s">
        <v>1308</v>
      </c>
      <c r="L304" s="177" t="s">
        <v>1167</v>
      </c>
      <c r="M304" s="177" t="s">
        <v>6952</v>
      </c>
      <c r="N304" s="164" t="str">
        <f ca="1">DATEDIF(C304,'Outgoing 2023'!$L$2,"Y")&amp;" tahun, "&amp;DATEDIF(C304,'Outgoing 2023'!$L$2,"YM")&amp;" bulan, "&amp;DATEDIF(C304,'Outgoing 2023'!$L$2,"MD")&amp;" hari"</f>
        <v>1 tahun, 2 bulan, 15 hari</v>
      </c>
      <c r="O304" s="165">
        <f t="shared" ca="1" si="6"/>
        <v>441</v>
      </c>
      <c r="P304" s="152"/>
      <c r="Q304" s="152"/>
    </row>
    <row r="305" spans="1:17" ht="20.399999999999999" x14ac:dyDescent="0.7">
      <c r="A305" s="166">
        <v>304</v>
      </c>
      <c r="B305" s="167" t="s">
        <v>9263</v>
      </c>
      <c r="C305" s="168">
        <v>45777</v>
      </c>
      <c r="D305" s="169" t="s">
        <v>39</v>
      </c>
      <c r="E305" s="170" t="s">
        <v>9340</v>
      </c>
      <c r="F305" s="171"/>
      <c r="G305" s="172" t="s">
        <v>5508</v>
      </c>
      <c r="H305" s="172" t="s">
        <v>3191</v>
      </c>
      <c r="I305" s="173" t="s">
        <v>6030</v>
      </c>
      <c r="J305" s="180"/>
      <c r="K305" s="177" t="s">
        <v>1308</v>
      </c>
      <c r="L305" s="177" t="s">
        <v>1175</v>
      </c>
      <c r="M305" s="177" t="s">
        <v>7484</v>
      </c>
      <c r="N305" s="164" t="str">
        <f ca="1">DATEDIF(C305,'Outgoing 2023'!$L$2,"Y")&amp;" tahun, "&amp;DATEDIF(C305,'Outgoing 2023'!$L$2,"YM")&amp;" bulan, "&amp;DATEDIF(C305,'Outgoing 2023'!$L$2,"MD")&amp;" hari"</f>
        <v>1 tahun, 2 bulan, 15 hari</v>
      </c>
      <c r="O305" s="165">
        <f t="shared" ca="1" si="6"/>
        <v>441</v>
      </c>
      <c r="P305" s="152"/>
      <c r="Q305" s="152"/>
    </row>
    <row r="306" spans="1:17" ht="40.799999999999997" x14ac:dyDescent="0.7">
      <c r="A306" s="166">
        <v>305</v>
      </c>
      <c r="B306" s="167" t="s">
        <v>9264</v>
      </c>
      <c r="C306" s="168">
        <v>45777</v>
      </c>
      <c r="D306" s="169" t="s">
        <v>39</v>
      </c>
      <c r="E306" s="170" t="s">
        <v>9341</v>
      </c>
      <c r="F306" s="171"/>
      <c r="G306" s="172" t="s">
        <v>5508</v>
      </c>
      <c r="H306" s="172" t="s">
        <v>3200</v>
      </c>
      <c r="I306" s="173" t="s">
        <v>5703</v>
      </c>
      <c r="J306" s="180"/>
      <c r="K306" s="177" t="s">
        <v>1308</v>
      </c>
      <c r="L306" s="177" t="s">
        <v>1070</v>
      </c>
      <c r="M306" s="177" t="s">
        <v>7652</v>
      </c>
      <c r="N306" s="164" t="str">
        <f ca="1">DATEDIF(C306,'Outgoing 2023'!$L$2,"Y")&amp;" tahun, "&amp;DATEDIF(C306,'Outgoing 2023'!$L$2,"YM")&amp;" bulan, "&amp;DATEDIF(C306,'Outgoing 2023'!$L$2,"MD")&amp;" hari"</f>
        <v>1 tahun, 2 bulan, 15 hari</v>
      </c>
      <c r="O306" s="165">
        <f t="shared" ca="1" si="6"/>
        <v>441</v>
      </c>
      <c r="P306" s="152"/>
      <c r="Q306" s="152"/>
    </row>
    <row r="307" spans="1:17" ht="20.399999999999999" x14ac:dyDescent="0.7">
      <c r="A307" s="166">
        <v>306</v>
      </c>
      <c r="B307" s="167" t="s">
        <v>9265</v>
      </c>
      <c r="C307" s="168">
        <v>45777</v>
      </c>
      <c r="D307" s="169" t="s">
        <v>39</v>
      </c>
      <c r="E307" s="170" t="s">
        <v>9342</v>
      </c>
      <c r="F307" s="171"/>
      <c r="G307" s="172" t="s">
        <v>5985</v>
      </c>
      <c r="H307" s="172" t="s">
        <v>5985</v>
      </c>
      <c r="I307" s="173" t="s">
        <v>12324</v>
      </c>
      <c r="J307" s="180"/>
      <c r="K307" s="177" t="s">
        <v>1308</v>
      </c>
      <c r="L307" s="177" t="s">
        <v>1072</v>
      </c>
      <c r="M307" s="177" t="s">
        <v>1072</v>
      </c>
      <c r="N307" s="164" t="str">
        <f ca="1">DATEDIF(C307,'Outgoing 2023'!$L$2,"Y")&amp;" tahun, "&amp;DATEDIF(C307,'Outgoing 2023'!$L$2,"YM")&amp;" bulan, "&amp;DATEDIF(C307,'Outgoing 2023'!$L$2,"MD")&amp;" hari"</f>
        <v>1 tahun, 2 bulan, 15 hari</v>
      </c>
      <c r="O307" s="165">
        <f t="shared" ca="1" si="6"/>
        <v>441</v>
      </c>
      <c r="P307" s="152"/>
      <c r="Q307" s="152"/>
    </row>
    <row r="308" spans="1:17" ht="40.799999999999997" x14ac:dyDescent="0.7">
      <c r="A308" s="166">
        <v>307</v>
      </c>
      <c r="B308" s="167" t="s">
        <v>9266</v>
      </c>
      <c r="C308" s="168">
        <v>45777</v>
      </c>
      <c r="D308" s="169" t="s">
        <v>39</v>
      </c>
      <c r="E308" s="170" t="s">
        <v>9343</v>
      </c>
      <c r="F308" s="171"/>
      <c r="G308" s="172" t="s">
        <v>5508</v>
      </c>
      <c r="H308" s="172" t="s">
        <v>7640</v>
      </c>
      <c r="I308" s="173" t="s">
        <v>8837</v>
      </c>
      <c r="J308" s="180"/>
      <c r="K308" s="177" t="s">
        <v>1308</v>
      </c>
      <c r="L308" s="177" t="s">
        <v>1070</v>
      </c>
      <c r="M308" s="177" t="s">
        <v>3717</v>
      </c>
      <c r="N308" s="164" t="str">
        <f ca="1">DATEDIF(C308,'Outgoing 2023'!$L$2,"Y")&amp;" tahun, "&amp;DATEDIF(C308,'Outgoing 2023'!$L$2,"YM")&amp;" bulan, "&amp;DATEDIF(C308,'Outgoing 2023'!$L$2,"MD")&amp;" hari"</f>
        <v>1 tahun, 2 bulan, 15 hari</v>
      </c>
      <c r="O308" s="165">
        <f t="shared" ca="1" si="6"/>
        <v>441</v>
      </c>
      <c r="P308" s="152"/>
      <c r="Q308" s="152"/>
    </row>
    <row r="309" spans="1:17" ht="61.2" x14ac:dyDescent="0.7">
      <c r="A309" s="166">
        <v>308</v>
      </c>
      <c r="B309" s="167" t="s">
        <v>9267</v>
      </c>
      <c r="C309" s="168">
        <v>45779</v>
      </c>
      <c r="D309" s="169" t="s">
        <v>39</v>
      </c>
      <c r="E309" s="170" t="s">
        <v>9344</v>
      </c>
      <c r="F309" s="171"/>
      <c r="G309" s="172" t="s">
        <v>5508</v>
      </c>
      <c r="H309" s="172" t="s">
        <v>3200</v>
      </c>
      <c r="I309" s="173" t="s">
        <v>6030</v>
      </c>
      <c r="J309" s="180"/>
      <c r="K309" s="177" t="s">
        <v>1308</v>
      </c>
      <c r="L309" s="177" t="s">
        <v>1070</v>
      </c>
      <c r="M309" s="177"/>
      <c r="N309" s="164" t="str">
        <f ca="1">DATEDIF(C309,'Outgoing 2023'!$L$2,"Y")&amp;" tahun, "&amp;DATEDIF(C309,'Outgoing 2023'!$L$2,"YM")&amp;" bulan, "&amp;DATEDIF(C309,'Outgoing 2023'!$L$2,"MD")&amp;" hari"</f>
        <v>1 tahun, 2 bulan, 13 hari</v>
      </c>
      <c r="O309" s="165">
        <f t="shared" ca="1" si="6"/>
        <v>439</v>
      </c>
      <c r="P309" s="152"/>
      <c r="Q309" s="152"/>
    </row>
    <row r="310" spans="1:17" ht="40.799999999999997" x14ac:dyDescent="0.7">
      <c r="A310" s="166">
        <v>309</v>
      </c>
      <c r="B310" s="167" t="s">
        <v>9268</v>
      </c>
      <c r="C310" s="168">
        <v>45779</v>
      </c>
      <c r="D310" s="169" t="s">
        <v>9</v>
      </c>
      <c r="E310" s="170" t="s">
        <v>9341</v>
      </c>
      <c r="F310" s="171"/>
      <c r="G310" s="172" t="s">
        <v>5508</v>
      </c>
      <c r="H310" s="172" t="s">
        <v>3200</v>
      </c>
      <c r="I310" s="173" t="s">
        <v>5703</v>
      </c>
      <c r="J310" s="180"/>
      <c r="K310" s="177" t="s">
        <v>1308</v>
      </c>
      <c r="L310" s="177" t="s">
        <v>1070</v>
      </c>
      <c r="M310" s="177" t="s">
        <v>7652</v>
      </c>
      <c r="N310" s="164" t="str">
        <f ca="1">DATEDIF(C310,'Outgoing 2023'!$L$2,"Y")&amp;" tahun, "&amp;DATEDIF(C310,'Outgoing 2023'!$L$2,"YM")&amp;" bulan, "&amp;DATEDIF(C310,'Outgoing 2023'!$L$2,"MD")&amp;" hari"</f>
        <v>1 tahun, 2 bulan, 13 hari</v>
      </c>
      <c r="O310" s="165">
        <f t="shared" ca="1" si="6"/>
        <v>439</v>
      </c>
      <c r="P310" s="152"/>
      <c r="Q310" s="152"/>
    </row>
    <row r="311" spans="1:17" ht="40.799999999999997" x14ac:dyDescent="0.7">
      <c r="A311" s="166">
        <v>310</v>
      </c>
      <c r="B311" s="167" t="s">
        <v>9269</v>
      </c>
      <c r="C311" s="168">
        <v>45779</v>
      </c>
      <c r="D311" s="169" t="s">
        <v>39</v>
      </c>
      <c r="E311" s="170" t="s">
        <v>9345</v>
      </c>
      <c r="F311" s="171"/>
      <c r="G311" s="172" t="s">
        <v>1079</v>
      </c>
      <c r="H311" s="172" t="s">
        <v>5940</v>
      </c>
      <c r="I311" s="173" t="s">
        <v>3202</v>
      </c>
      <c r="J311" s="180"/>
      <c r="K311" s="177" t="s">
        <v>1308</v>
      </c>
      <c r="L311" s="177" t="s">
        <v>1079</v>
      </c>
      <c r="M311" s="177" t="s">
        <v>2488</v>
      </c>
      <c r="N311" s="164" t="str">
        <f ca="1">DATEDIF(C311,'Outgoing 2023'!$L$2,"Y")&amp;" tahun, "&amp;DATEDIF(C311,'Outgoing 2023'!$L$2,"YM")&amp;" bulan, "&amp;DATEDIF(C311,'Outgoing 2023'!$L$2,"MD")&amp;" hari"</f>
        <v>1 tahun, 2 bulan, 13 hari</v>
      </c>
      <c r="O311" s="165">
        <f t="shared" ca="1" si="6"/>
        <v>439</v>
      </c>
      <c r="P311" s="152"/>
      <c r="Q311" s="152"/>
    </row>
    <row r="312" spans="1:17" ht="40.799999999999997" x14ac:dyDescent="0.7">
      <c r="A312" s="166">
        <v>311</v>
      </c>
      <c r="B312" s="167" t="s">
        <v>9270</v>
      </c>
      <c r="C312" s="168">
        <v>45779</v>
      </c>
      <c r="D312" s="169" t="s">
        <v>39</v>
      </c>
      <c r="E312" s="170" t="s">
        <v>9346</v>
      </c>
      <c r="F312" s="171"/>
      <c r="G312" s="172" t="s">
        <v>5508</v>
      </c>
      <c r="H312" s="172" t="s">
        <v>5989</v>
      </c>
      <c r="I312" s="173" t="s">
        <v>5939</v>
      </c>
      <c r="J312" s="180"/>
      <c r="K312" s="177" t="s">
        <v>1308</v>
      </c>
      <c r="L312" s="177" t="s">
        <v>1070</v>
      </c>
      <c r="M312" s="177" t="s">
        <v>3717</v>
      </c>
      <c r="N312" s="164" t="str">
        <f ca="1">DATEDIF(C312,'Outgoing 2023'!$L$2,"Y")&amp;" tahun, "&amp;DATEDIF(C312,'Outgoing 2023'!$L$2,"YM")&amp;" bulan, "&amp;DATEDIF(C312,'Outgoing 2023'!$L$2,"MD")&amp;" hari"</f>
        <v>1 tahun, 2 bulan, 13 hari</v>
      </c>
      <c r="O312" s="165">
        <f t="shared" ca="1" si="6"/>
        <v>439</v>
      </c>
      <c r="P312" s="152"/>
      <c r="Q312" s="152"/>
    </row>
    <row r="313" spans="1:17" ht="20.399999999999999" x14ac:dyDescent="0.7">
      <c r="A313" s="166">
        <v>312</v>
      </c>
      <c r="B313" s="167" t="s">
        <v>9271</v>
      </c>
      <c r="C313" s="168">
        <v>45779</v>
      </c>
      <c r="D313" s="169" t="s">
        <v>39</v>
      </c>
      <c r="E313" s="170" t="s">
        <v>9347</v>
      </c>
      <c r="F313" s="171"/>
      <c r="G313" s="172" t="s">
        <v>5508</v>
      </c>
      <c r="H313" s="172" t="s">
        <v>5990</v>
      </c>
      <c r="I313" s="173" t="s">
        <v>5704</v>
      </c>
      <c r="J313" s="180"/>
      <c r="K313" s="177" t="s">
        <v>1308</v>
      </c>
      <c r="L313" s="177" t="s">
        <v>1070</v>
      </c>
      <c r="M313" s="177" t="s">
        <v>5481</v>
      </c>
      <c r="N313" s="164" t="str">
        <f ca="1">DATEDIF(C313,'Outgoing 2023'!$L$2,"Y")&amp;" tahun, "&amp;DATEDIF(C313,'Outgoing 2023'!$L$2,"YM")&amp;" bulan, "&amp;DATEDIF(C313,'Outgoing 2023'!$L$2,"MD")&amp;" hari"</f>
        <v>1 tahun, 2 bulan, 13 hari</v>
      </c>
      <c r="O313" s="165">
        <f t="shared" ca="1" si="6"/>
        <v>439</v>
      </c>
      <c r="P313" s="152"/>
      <c r="Q313" s="152"/>
    </row>
    <row r="314" spans="1:17" ht="40.799999999999997" x14ac:dyDescent="0.7">
      <c r="A314" s="166">
        <v>313</v>
      </c>
      <c r="B314" s="167" t="s">
        <v>9272</v>
      </c>
      <c r="C314" s="168">
        <v>45779</v>
      </c>
      <c r="D314" s="169" t="s">
        <v>9348</v>
      </c>
      <c r="E314" s="170" t="s">
        <v>9349</v>
      </c>
      <c r="F314" s="171"/>
      <c r="G314" s="172" t="s">
        <v>5985</v>
      </c>
      <c r="H314" s="172" t="s">
        <v>5985</v>
      </c>
      <c r="I314" s="172" t="s">
        <v>1072</v>
      </c>
      <c r="J314" s="180"/>
      <c r="K314" s="177" t="s">
        <v>1308</v>
      </c>
      <c r="L314" s="177" t="s">
        <v>1072</v>
      </c>
      <c r="M314" s="177" t="s">
        <v>6246</v>
      </c>
      <c r="N314" s="164" t="str">
        <f ca="1">DATEDIF(C314,'Outgoing 2023'!$L$2,"Y")&amp;" tahun, "&amp;DATEDIF(C314,'Outgoing 2023'!$L$2,"YM")&amp;" bulan, "&amp;DATEDIF(C314,'Outgoing 2023'!$L$2,"MD")&amp;" hari"</f>
        <v>1 tahun, 2 bulan, 13 hari</v>
      </c>
      <c r="O314" s="165">
        <f t="shared" ca="1" si="6"/>
        <v>439</v>
      </c>
      <c r="P314" s="152"/>
      <c r="Q314" s="152"/>
    </row>
    <row r="315" spans="1:17" ht="20.399999999999999" x14ac:dyDescent="0.7">
      <c r="A315" s="166">
        <v>314</v>
      </c>
      <c r="B315" s="167" t="s">
        <v>9273</v>
      </c>
      <c r="C315" s="168">
        <v>45782</v>
      </c>
      <c r="D315" s="169" t="s">
        <v>39</v>
      </c>
      <c r="E315" s="170" t="s">
        <v>9350</v>
      </c>
      <c r="F315" s="171"/>
      <c r="G315" s="172" t="s">
        <v>5985</v>
      </c>
      <c r="H315" s="159" t="s">
        <v>5985</v>
      </c>
      <c r="I315" s="173" t="s">
        <v>5702</v>
      </c>
      <c r="J315" s="180"/>
      <c r="K315" s="177" t="s">
        <v>1308</v>
      </c>
      <c r="L315" s="177" t="s">
        <v>1080</v>
      </c>
      <c r="M315" s="177" t="s">
        <v>8269</v>
      </c>
      <c r="N315" s="164" t="str">
        <f ca="1">DATEDIF(C315,'Outgoing 2023'!$L$2,"Y")&amp;" tahun, "&amp;DATEDIF(C315,'Outgoing 2023'!$L$2,"YM")&amp;" bulan, "&amp;DATEDIF(C315,'Outgoing 2023'!$L$2,"MD")&amp;" hari"</f>
        <v>1 tahun, 2 bulan, 10 hari</v>
      </c>
      <c r="O315" s="165">
        <f t="shared" ca="1" si="6"/>
        <v>436</v>
      </c>
      <c r="P315" s="152"/>
      <c r="Q315" s="152"/>
    </row>
    <row r="316" spans="1:17" ht="40.799999999999997" x14ac:dyDescent="0.7">
      <c r="A316" s="166">
        <v>315</v>
      </c>
      <c r="B316" s="167" t="s">
        <v>9274</v>
      </c>
      <c r="C316" s="168">
        <v>45782</v>
      </c>
      <c r="D316" s="169" t="s">
        <v>6928</v>
      </c>
      <c r="E316" s="170" t="s">
        <v>9351</v>
      </c>
      <c r="F316" s="171"/>
      <c r="G316" s="172" t="s">
        <v>5508</v>
      </c>
      <c r="H316" s="172" t="s">
        <v>3189</v>
      </c>
      <c r="I316" s="173" t="s">
        <v>8792</v>
      </c>
      <c r="J316" s="180"/>
      <c r="K316" s="177" t="s">
        <v>1308</v>
      </c>
      <c r="L316" s="177" t="s">
        <v>1070</v>
      </c>
      <c r="M316" s="176" t="s">
        <v>5604</v>
      </c>
      <c r="N316" s="164" t="str">
        <f ca="1">DATEDIF(C316,'Outgoing 2023'!$L$2,"Y")&amp;" tahun, "&amp;DATEDIF(C316,'Outgoing 2023'!$L$2,"YM")&amp;" bulan, "&amp;DATEDIF(C316,'Outgoing 2023'!$L$2,"MD")&amp;" hari"</f>
        <v>1 tahun, 2 bulan, 10 hari</v>
      </c>
      <c r="O316" s="165">
        <f t="shared" ca="1" si="6"/>
        <v>436</v>
      </c>
      <c r="P316" s="152"/>
      <c r="Q316" s="152"/>
    </row>
    <row r="317" spans="1:17" ht="40.799999999999997" x14ac:dyDescent="0.7">
      <c r="A317" s="166">
        <v>316</v>
      </c>
      <c r="B317" s="167" t="s">
        <v>9275</v>
      </c>
      <c r="C317" s="168">
        <v>45782</v>
      </c>
      <c r="D317" s="169" t="s">
        <v>9352</v>
      </c>
      <c r="E317" s="170" t="s">
        <v>9353</v>
      </c>
      <c r="F317" s="171"/>
      <c r="G317" s="172" t="s">
        <v>5985</v>
      </c>
      <c r="H317" s="172" t="s">
        <v>5985</v>
      </c>
      <c r="I317" s="172" t="s">
        <v>1219</v>
      </c>
      <c r="J317" s="180"/>
      <c r="K317" s="177" t="s">
        <v>1308</v>
      </c>
      <c r="L317" s="177" t="s">
        <v>1219</v>
      </c>
      <c r="M317" s="177" t="s">
        <v>8824</v>
      </c>
      <c r="N317" s="164" t="str">
        <f ca="1">DATEDIF(C317,'Outgoing 2023'!$L$2,"Y")&amp;" tahun, "&amp;DATEDIF(C317,'Outgoing 2023'!$L$2,"YM")&amp;" bulan, "&amp;DATEDIF(C317,'Outgoing 2023'!$L$2,"MD")&amp;" hari"</f>
        <v>1 tahun, 2 bulan, 10 hari</v>
      </c>
      <c r="O317" s="165">
        <f t="shared" ca="1" si="6"/>
        <v>436</v>
      </c>
      <c r="P317" s="152"/>
      <c r="Q317" s="152"/>
    </row>
    <row r="318" spans="1:17" ht="20.399999999999999" x14ac:dyDescent="0.7">
      <c r="A318" s="166">
        <v>317</v>
      </c>
      <c r="B318" s="167" t="s">
        <v>9276</v>
      </c>
      <c r="C318" s="168">
        <v>45782</v>
      </c>
      <c r="D318" s="169" t="s">
        <v>39</v>
      </c>
      <c r="E318" s="170" t="s">
        <v>9354</v>
      </c>
      <c r="F318" s="171"/>
      <c r="G318" s="172" t="s">
        <v>5508</v>
      </c>
      <c r="H318" s="172" t="s">
        <v>3200</v>
      </c>
      <c r="I318" s="173" t="s">
        <v>5845</v>
      </c>
      <c r="J318" s="180"/>
      <c r="K318" s="177" t="s">
        <v>1308</v>
      </c>
      <c r="L318" s="177" t="s">
        <v>1070</v>
      </c>
      <c r="M318" s="177" t="s">
        <v>7652</v>
      </c>
      <c r="N318" s="164" t="str">
        <f ca="1">DATEDIF(C318,'Outgoing 2023'!$L$2,"Y")&amp;" tahun, "&amp;DATEDIF(C318,'Outgoing 2023'!$L$2,"YM")&amp;" bulan, "&amp;DATEDIF(C318,'Outgoing 2023'!$L$2,"MD")&amp;" hari"</f>
        <v>1 tahun, 2 bulan, 10 hari</v>
      </c>
      <c r="O318" s="165">
        <f t="shared" ca="1" si="6"/>
        <v>436</v>
      </c>
      <c r="P318" s="152"/>
      <c r="Q318" s="152"/>
    </row>
    <row r="319" spans="1:17" ht="20.399999999999999" x14ac:dyDescent="0.7">
      <c r="A319" s="166">
        <v>318</v>
      </c>
      <c r="B319" s="167" t="s">
        <v>9277</v>
      </c>
      <c r="C319" s="168">
        <v>45783</v>
      </c>
      <c r="D319" s="169" t="s">
        <v>39</v>
      </c>
      <c r="E319" s="170" t="s">
        <v>9355</v>
      </c>
      <c r="F319" s="171"/>
      <c r="G319" s="172" t="s">
        <v>5985</v>
      </c>
      <c r="H319" s="159" t="s">
        <v>5985</v>
      </c>
      <c r="I319" s="173" t="s">
        <v>5702</v>
      </c>
      <c r="J319" s="180"/>
      <c r="K319" s="177" t="s">
        <v>1308</v>
      </c>
      <c r="L319" s="177" t="s">
        <v>1080</v>
      </c>
      <c r="M319" s="177" t="s">
        <v>8269</v>
      </c>
      <c r="N319" s="164" t="str">
        <f ca="1">DATEDIF(C319,'Outgoing 2023'!$L$2,"Y")&amp;" tahun, "&amp;DATEDIF(C319,'Outgoing 2023'!$L$2,"YM")&amp;" bulan, "&amp;DATEDIF(C319,'Outgoing 2023'!$L$2,"MD")&amp;" hari"</f>
        <v>1 tahun, 2 bulan, 9 hari</v>
      </c>
      <c r="O319" s="165">
        <f t="shared" ca="1" si="6"/>
        <v>435</v>
      </c>
      <c r="P319" s="152"/>
      <c r="Q319" s="152"/>
    </row>
    <row r="320" spans="1:17" ht="102" x14ac:dyDescent="0.7">
      <c r="A320" s="166">
        <v>319</v>
      </c>
      <c r="B320" s="167" t="s">
        <v>9278</v>
      </c>
      <c r="C320" s="168">
        <v>45783</v>
      </c>
      <c r="D320" s="169" t="s">
        <v>39</v>
      </c>
      <c r="E320" s="170" t="s">
        <v>9356</v>
      </c>
      <c r="F320" s="171"/>
      <c r="G320" s="172" t="s">
        <v>1079</v>
      </c>
      <c r="H320" s="172" t="s">
        <v>7715</v>
      </c>
      <c r="I320" s="173" t="s">
        <v>3202</v>
      </c>
      <c r="J320" s="180"/>
      <c r="K320" s="177" t="s">
        <v>1308</v>
      </c>
      <c r="L320" s="177" t="s">
        <v>1079</v>
      </c>
      <c r="M320" s="177" t="s">
        <v>5499</v>
      </c>
      <c r="N320" s="164" t="str">
        <f ca="1">DATEDIF(C320,'Outgoing 2023'!$L$2,"Y")&amp;" tahun, "&amp;DATEDIF(C320,'Outgoing 2023'!$L$2,"YM")&amp;" bulan, "&amp;DATEDIF(C320,'Outgoing 2023'!$L$2,"MD")&amp;" hari"</f>
        <v>1 tahun, 2 bulan, 9 hari</v>
      </c>
      <c r="O320" s="165">
        <f t="shared" ca="1" si="6"/>
        <v>435</v>
      </c>
      <c r="P320" s="152"/>
      <c r="Q320" s="152"/>
    </row>
    <row r="321" spans="1:17" ht="40.799999999999997" x14ac:dyDescent="0.7">
      <c r="A321" s="166">
        <v>320</v>
      </c>
      <c r="B321" s="167" t="s">
        <v>9279</v>
      </c>
      <c r="C321" s="168">
        <v>45783</v>
      </c>
      <c r="D321" s="169" t="s">
        <v>39</v>
      </c>
      <c r="E321" s="170" t="s">
        <v>9357</v>
      </c>
      <c r="F321" s="171"/>
      <c r="G321" s="172" t="s">
        <v>1079</v>
      </c>
      <c r="H321" s="172" t="s">
        <v>7756</v>
      </c>
      <c r="I321" s="173" t="s">
        <v>7423</v>
      </c>
      <c r="J321" s="180"/>
      <c r="K321" s="177" t="s">
        <v>1308</v>
      </c>
      <c r="L321" s="177" t="s">
        <v>1736</v>
      </c>
      <c r="M321" s="177" t="s">
        <v>4425</v>
      </c>
      <c r="N321" s="164" t="str">
        <f ca="1">DATEDIF(C321,'Outgoing 2023'!$L$2,"Y")&amp;" tahun, "&amp;DATEDIF(C321,'Outgoing 2023'!$L$2,"YM")&amp;" bulan, "&amp;DATEDIF(C321,'Outgoing 2023'!$L$2,"MD")&amp;" hari"</f>
        <v>1 tahun, 2 bulan, 9 hari</v>
      </c>
      <c r="O321" s="165">
        <f t="shared" ca="1" si="6"/>
        <v>435</v>
      </c>
      <c r="P321" s="152"/>
      <c r="Q321" s="152"/>
    </row>
    <row r="322" spans="1:17" ht="40.799999999999997" x14ac:dyDescent="0.7">
      <c r="A322" s="166">
        <v>321</v>
      </c>
      <c r="B322" s="167" t="s">
        <v>9280</v>
      </c>
      <c r="C322" s="168">
        <v>45784</v>
      </c>
      <c r="D322" s="169" t="s">
        <v>39</v>
      </c>
      <c r="E322" s="170" t="s">
        <v>9358</v>
      </c>
      <c r="F322" s="171"/>
      <c r="G322" s="172" t="s">
        <v>5508</v>
      </c>
      <c r="H322" s="172" t="s">
        <v>7715</v>
      </c>
      <c r="I322" s="173" t="s">
        <v>2882</v>
      </c>
      <c r="J322" s="180"/>
      <c r="K322" s="177" t="s">
        <v>1308</v>
      </c>
      <c r="L322" s="177" t="s">
        <v>1080</v>
      </c>
      <c r="M322" s="177" t="s">
        <v>8269</v>
      </c>
      <c r="N322" s="164" t="str">
        <f ca="1">DATEDIF(C322,'Outgoing 2023'!$L$2,"Y")&amp;" tahun, "&amp;DATEDIF(C322,'Outgoing 2023'!$L$2,"YM")&amp;" bulan, "&amp;DATEDIF(C322,'Outgoing 2023'!$L$2,"MD")&amp;" hari"</f>
        <v>1 tahun, 2 bulan, 8 hari</v>
      </c>
      <c r="O322" s="165">
        <f t="shared" ca="1" si="6"/>
        <v>434</v>
      </c>
      <c r="P322" s="152"/>
      <c r="Q322" s="152"/>
    </row>
    <row r="323" spans="1:17" ht="40.799999999999997" x14ac:dyDescent="0.7">
      <c r="A323" s="166">
        <v>322</v>
      </c>
      <c r="B323" s="167" t="s">
        <v>9281</v>
      </c>
      <c r="C323" s="168">
        <v>45784</v>
      </c>
      <c r="D323" s="169" t="s">
        <v>39</v>
      </c>
      <c r="E323" s="170" t="s">
        <v>9359</v>
      </c>
      <c r="F323" s="171"/>
      <c r="G323" s="172" t="s">
        <v>5508</v>
      </c>
      <c r="H323" s="172" t="s">
        <v>3191</v>
      </c>
      <c r="I323" s="173" t="s">
        <v>5845</v>
      </c>
      <c r="J323" s="180"/>
      <c r="K323" s="177" t="s">
        <v>1308</v>
      </c>
      <c r="L323" s="177" t="s">
        <v>1070</v>
      </c>
      <c r="M323" s="176" t="s">
        <v>6866</v>
      </c>
      <c r="N323" s="164" t="str">
        <f ca="1">DATEDIF(C323,'Outgoing 2023'!$L$2,"Y")&amp;" tahun, "&amp;DATEDIF(C323,'Outgoing 2023'!$L$2,"YM")&amp;" bulan, "&amp;DATEDIF(C323,'Outgoing 2023'!$L$2,"MD")&amp;" hari"</f>
        <v>1 tahun, 2 bulan, 8 hari</v>
      </c>
      <c r="O323" s="165">
        <f t="shared" ref="O323:O333" ca="1" si="7">TODAY()-C323</f>
        <v>434</v>
      </c>
      <c r="P323" s="152"/>
      <c r="Q323" s="152"/>
    </row>
    <row r="324" spans="1:17" ht="61.2" x14ac:dyDescent="0.7">
      <c r="A324" s="166">
        <v>323</v>
      </c>
      <c r="B324" s="167" t="s">
        <v>9282</v>
      </c>
      <c r="C324" s="168">
        <v>45784</v>
      </c>
      <c r="D324" s="169" t="s">
        <v>39</v>
      </c>
      <c r="E324" s="170" t="s">
        <v>9360</v>
      </c>
      <c r="F324" s="171"/>
      <c r="G324" s="172" t="s">
        <v>5508</v>
      </c>
      <c r="H324" s="172" t="s">
        <v>3200</v>
      </c>
      <c r="I324" s="173" t="s">
        <v>6953</v>
      </c>
      <c r="J324" s="180"/>
      <c r="K324" s="177" t="s">
        <v>1308</v>
      </c>
      <c r="L324" s="177" t="s">
        <v>1070</v>
      </c>
      <c r="M324" s="177" t="s">
        <v>7652</v>
      </c>
      <c r="N324" s="164" t="str">
        <f ca="1">DATEDIF(C324,'Outgoing 2023'!$L$2,"Y")&amp;" tahun, "&amp;DATEDIF(C324,'Outgoing 2023'!$L$2,"YM")&amp;" bulan, "&amp;DATEDIF(C324,'Outgoing 2023'!$L$2,"MD")&amp;" hari"</f>
        <v>1 tahun, 2 bulan, 8 hari</v>
      </c>
      <c r="O324" s="165">
        <f t="shared" ca="1" si="7"/>
        <v>434</v>
      </c>
      <c r="P324" s="152"/>
      <c r="Q324" s="152"/>
    </row>
    <row r="325" spans="1:17" ht="40.799999999999997" x14ac:dyDescent="0.7">
      <c r="A325" s="166">
        <v>324</v>
      </c>
      <c r="B325" s="167" t="s">
        <v>9283</v>
      </c>
      <c r="C325" s="168">
        <v>45785</v>
      </c>
      <c r="D325" s="169" t="s">
        <v>3073</v>
      </c>
      <c r="E325" s="170" t="s">
        <v>9361</v>
      </c>
      <c r="F325" s="171"/>
      <c r="G325" s="172" t="s">
        <v>5508</v>
      </c>
      <c r="H325" s="172" t="s">
        <v>3191</v>
      </c>
      <c r="I325" s="173" t="s">
        <v>2883</v>
      </c>
      <c r="J325" s="180"/>
      <c r="K325" s="177" t="s">
        <v>1308</v>
      </c>
      <c r="L325" s="177" t="s">
        <v>1167</v>
      </c>
      <c r="M325" s="177" t="s">
        <v>1163</v>
      </c>
      <c r="N325" s="164" t="str">
        <f ca="1">DATEDIF(C325,'Outgoing 2023'!$L$2,"Y")&amp;" tahun, "&amp;DATEDIF(C325,'Outgoing 2023'!$L$2,"YM")&amp;" bulan, "&amp;DATEDIF(C325,'Outgoing 2023'!$L$2,"MD")&amp;" hari"</f>
        <v>1 tahun, 2 bulan, 7 hari</v>
      </c>
      <c r="O325" s="165">
        <f t="shared" ca="1" si="7"/>
        <v>433</v>
      </c>
      <c r="P325" s="152"/>
      <c r="Q325" s="152"/>
    </row>
    <row r="326" spans="1:17" ht="40.799999999999997" x14ac:dyDescent="0.7">
      <c r="A326" s="166">
        <v>325</v>
      </c>
      <c r="B326" s="167" t="s">
        <v>9284</v>
      </c>
      <c r="C326" s="168">
        <v>45785</v>
      </c>
      <c r="D326" s="169" t="s">
        <v>39</v>
      </c>
      <c r="E326" s="170" t="s">
        <v>9362</v>
      </c>
      <c r="F326" s="171"/>
      <c r="G326" s="172" t="s">
        <v>5985</v>
      </c>
      <c r="H326" s="172" t="s">
        <v>5985</v>
      </c>
      <c r="I326" s="173" t="s">
        <v>2883</v>
      </c>
      <c r="J326" s="180"/>
      <c r="K326" s="177" t="s">
        <v>1308</v>
      </c>
      <c r="L326" s="177" t="s">
        <v>1167</v>
      </c>
      <c r="M326" s="177" t="s">
        <v>1163</v>
      </c>
      <c r="N326" s="164" t="str">
        <f ca="1">DATEDIF(C326,'Outgoing 2023'!$L$2,"Y")&amp;" tahun, "&amp;DATEDIF(C326,'Outgoing 2023'!$L$2,"YM")&amp;" bulan, "&amp;DATEDIF(C326,'Outgoing 2023'!$L$2,"MD")&amp;" hari"</f>
        <v>1 tahun, 2 bulan, 7 hari</v>
      </c>
      <c r="O326" s="165">
        <f t="shared" ca="1" si="7"/>
        <v>433</v>
      </c>
      <c r="P326" s="152"/>
      <c r="Q326" s="152"/>
    </row>
    <row r="327" spans="1:17" ht="20.399999999999999" x14ac:dyDescent="0.7">
      <c r="A327" s="166">
        <v>326</v>
      </c>
      <c r="B327" s="167" t="s">
        <v>9285</v>
      </c>
      <c r="C327" s="168">
        <v>45785</v>
      </c>
      <c r="D327" s="169" t="s">
        <v>9180</v>
      </c>
      <c r="E327" s="170" t="s">
        <v>9363</v>
      </c>
      <c r="F327" s="171"/>
      <c r="G327" s="172" t="s">
        <v>5985</v>
      </c>
      <c r="H327" s="172" t="s">
        <v>5985</v>
      </c>
      <c r="I327" s="172" t="s">
        <v>1072</v>
      </c>
      <c r="J327" s="180"/>
      <c r="K327" s="177" t="s">
        <v>1308</v>
      </c>
      <c r="L327" s="177" t="s">
        <v>1072</v>
      </c>
      <c r="M327" s="177" t="s">
        <v>8735</v>
      </c>
      <c r="N327" s="164" t="str">
        <f ca="1">DATEDIF(C327,'Outgoing 2023'!$L$2,"Y")&amp;" tahun, "&amp;DATEDIF(C327,'Outgoing 2023'!$L$2,"YM")&amp;" bulan, "&amp;DATEDIF(C327,'Outgoing 2023'!$L$2,"MD")&amp;" hari"</f>
        <v>1 tahun, 2 bulan, 7 hari</v>
      </c>
      <c r="O327" s="165">
        <f t="shared" ca="1" si="7"/>
        <v>433</v>
      </c>
      <c r="P327" s="152"/>
      <c r="Q327" s="152"/>
    </row>
    <row r="328" spans="1:17" ht="40.799999999999997" x14ac:dyDescent="0.7">
      <c r="A328" s="166">
        <v>327</v>
      </c>
      <c r="B328" s="167" t="s">
        <v>9286</v>
      </c>
      <c r="C328" s="168">
        <v>45785</v>
      </c>
      <c r="D328" s="169" t="s">
        <v>39</v>
      </c>
      <c r="E328" s="170" t="s">
        <v>9364</v>
      </c>
      <c r="F328" s="171"/>
      <c r="G328" s="172" t="s">
        <v>5508</v>
      </c>
      <c r="H328" s="172" t="s">
        <v>7640</v>
      </c>
      <c r="I328" s="173" t="s">
        <v>12321</v>
      </c>
      <c r="J328" s="180"/>
      <c r="K328" s="177" t="s">
        <v>1308</v>
      </c>
      <c r="L328" s="177" t="s">
        <v>1070</v>
      </c>
      <c r="M328" s="177" t="s">
        <v>8067</v>
      </c>
      <c r="N328" s="164" t="str">
        <f ca="1">DATEDIF(C328,'Outgoing 2023'!$L$2,"Y")&amp;" tahun, "&amp;DATEDIF(C328,'Outgoing 2023'!$L$2,"YM")&amp;" bulan, "&amp;DATEDIF(C328,'Outgoing 2023'!$L$2,"MD")&amp;" hari"</f>
        <v>1 tahun, 2 bulan, 7 hari</v>
      </c>
      <c r="O328" s="165">
        <f t="shared" ca="1" si="7"/>
        <v>433</v>
      </c>
      <c r="P328" s="152"/>
      <c r="Q328" s="152"/>
    </row>
    <row r="329" spans="1:17" ht="61.2" x14ac:dyDescent="0.7">
      <c r="A329" s="166">
        <v>328</v>
      </c>
      <c r="B329" s="167" t="s">
        <v>9287</v>
      </c>
      <c r="C329" s="168">
        <v>45785</v>
      </c>
      <c r="D329" s="169" t="s">
        <v>39</v>
      </c>
      <c r="E329" s="170" t="s">
        <v>9365</v>
      </c>
      <c r="F329" s="171"/>
      <c r="G329" s="172" t="s">
        <v>5508</v>
      </c>
      <c r="H329" s="172" t="s">
        <v>5989</v>
      </c>
      <c r="I329" s="173" t="s">
        <v>5845</v>
      </c>
      <c r="J329" s="180"/>
      <c r="K329" s="177" t="s">
        <v>1308</v>
      </c>
      <c r="L329" s="177" t="s">
        <v>1070</v>
      </c>
      <c r="M329" s="177" t="s">
        <v>5481</v>
      </c>
      <c r="N329" s="164" t="str">
        <f ca="1">DATEDIF(C329,'Outgoing 2023'!$L$2,"Y")&amp;" tahun, "&amp;DATEDIF(C329,'Outgoing 2023'!$L$2,"YM")&amp;" bulan, "&amp;DATEDIF(C329,'Outgoing 2023'!$L$2,"MD")&amp;" hari"</f>
        <v>1 tahun, 2 bulan, 7 hari</v>
      </c>
      <c r="O329" s="165">
        <f t="shared" ca="1" si="7"/>
        <v>433</v>
      </c>
      <c r="P329" s="152"/>
      <c r="Q329" s="152"/>
    </row>
    <row r="330" spans="1:17" ht="61.2" x14ac:dyDescent="0.7">
      <c r="A330" s="166">
        <v>329</v>
      </c>
      <c r="B330" s="167" t="s">
        <v>9288</v>
      </c>
      <c r="C330" s="168">
        <v>45785</v>
      </c>
      <c r="D330" s="169" t="s">
        <v>39</v>
      </c>
      <c r="E330" s="170" t="s">
        <v>9366</v>
      </c>
      <c r="F330" s="171"/>
      <c r="G330" s="172" t="s">
        <v>5508</v>
      </c>
      <c r="H330" s="172" t="s">
        <v>5990</v>
      </c>
      <c r="I330" s="173" t="s">
        <v>6030</v>
      </c>
      <c r="J330" s="180"/>
      <c r="K330" s="177" t="s">
        <v>1308</v>
      </c>
      <c r="L330" s="177" t="s">
        <v>1175</v>
      </c>
      <c r="M330" s="177" t="s">
        <v>7484</v>
      </c>
      <c r="N330" s="164" t="str">
        <f ca="1">DATEDIF(C330,'Outgoing 2023'!$L$2,"Y")&amp;" tahun, "&amp;DATEDIF(C330,'Outgoing 2023'!$L$2,"YM")&amp;" bulan, "&amp;DATEDIF(C330,'Outgoing 2023'!$L$2,"MD")&amp;" hari"</f>
        <v>1 tahun, 2 bulan, 7 hari</v>
      </c>
      <c r="O330" s="165">
        <f t="shared" ca="1" si="7"/>
        <v>433</v>
      </c>
      <c r="P330" s="152"/>
      <c r="Q330" s="152"/>
    </row>
    <row r="331" spans="1:17" ht="20.399999999999999" x14ac:dyDescent="0.7">
      <c r="A331" s="166">
        <v>330</v>
      </c>
      <c r="B331" s="167" t="s">
        <v>9289</v>
      </c>
      <c r="C331" s="168">
        <v>45786</v>
      </c>
      <c r="D331" s="169" t="s">
        <v>39</v>
      </c>
      <c r="E331" s="170" t="s">
        <v>9367</v>
      </c>
      <c r="F331" s="171"/>
      <c r="G331" s="172" t="s">
        <v>5508</v>
      </c>
      <c r="H331" s="172"/>
      <c r="I331" s="173" t="s">
        <v>7423</v>
      </c>
      <c r="J331" s="180"/>
      <c r="K331" s="177" t="s">
        <v>1308</v>
      </c>
      <c r="L331" s="177" t="s">
        <v>1080</v>
      </c>
      <c r="M331" s="177" t="s">
        <v>8269</v>
      </c>
      <c r="N331" s="164" t="str">
        <f ca="1">DATEDIF(C331,'Outgoing 2023'!$L$2,"Y")&amp;" tahun, "&amp;DATEDIF(C331,'Outgoing 2023'!$L$2,"YM")&amp;" bulan, "&amp;DATEDIF(C331,'Outgoing 2023'!$L$2,"MD")&amp;" hari"</f>
        <v>1 tahun, 2 bulan, 6 hari</v>
      </c>
      <c r="O331" s="165">
        <f t="shared" ca="1" si="7"/>
        <v>432</v>
      </c>
      <c r="P331" s="152"/>
      <c r="Q331" s="152"/>
    </row>
    <row r="332" spans="1:17" ht="40.799999999999997" x14ac:dyDescent="0.7">
      <c r="A332" s="166">
        <v>331</v>
      </c>
      <c r="B332" s="167" t="s">
        <v>9290</v>
      </c>
      <c r="C332" s="168">
        <v>45786</v>
      </c>
      <c r="D332" s="169" t="s">
        <v>39</v>
      </c>
      <c r="E332" s="170" t="s">
        <v>9368</v>
      </c>
      <c r="F332" s="171"/>
      <c r="G332" s="172" t="s">
        <v>5508</v>
      </c>
      <c r="H332" s="172" t="s">
        <v>5989</v>
      </c>
      <c r="I332" s="173" t="s">
        <v>6030</v>
      </c>
      <c r="J332" s="180"/>
      <c r="K332" s="177" t="s">
        <v>1308</v>
      </c>
      <c r="L332" s="177" t="s">
        <v>1175</v>
      </c>
      <c r="M332" s="177" t="s">
        <v>7484</v>
      </c>
      <c r="N332" s="164" t="str">
        <f ca="1">DATEDIF(C332,'Outgoing 2023'!$L$2,"Y")&amp;" tahun, "&amp;DATEDIF(C332,'Outgoing 2023'!$L$2,"YM")&amp;" bulan, "&amp;DATEDIF(C332,'Outgoing 2023'!$L$2,"MD")&amp;" hari"</f>
        <v>1 tahun, 2 bulan, 6 hari</v>
      </c>
      <c r="O332" s="165">
        <f t="shared" ca="1" si="7"/>
        <v>432</v>
      </c>
      <c r="P332" s="152"/>
      <c r="Q332" s="152"/>
    </row>
    <row r="333" spans="1:17" ht="61.2" x14ac:dyDescent="0.7">
      <c r="A333" s="166">
        <v>332</v>
      </c>
      <c r="B333" s="167" t="s">
        <v>9291</v>
      </c>
      <c r="C333" s="168">
        <v>45786</v>
      </c>
      <c r="D333" s="181" t="s">
        <v>39</v>
      </c>
      <c r="E333" s="170" t="s">
        <v>9369</v>
      </c>
      <c r="F333" s="171"/>
      <c r="G333" s="172" t="s">
        <v>5508</v>
      </c>
      <c r="H333" s="172" t="s">
        <v>3200</v>
      </c>
      <c r="I333" s="173" t="s">
        <v>2882</v>
      </c>
      <c r="J333" s="180"/>
      <c r="K333" s="177" t="s">
        <v>1308</v>
      </c>
      <c r="L333" s="177" t="s">
        <v>1080</v>
      </c>
      <c r="M333" s="177" t="s">
        <v>8269</v>
      </c>
      <c r="N333" s="164" t="str">
        <f ca="1">DATEDIF(C333,'Outgoing 2023'!$L$2,"Y")&amp;" tahun, "&amp;DATEDIF(C333,'Outgoing 2023'!$L$2,"YM")&amp;" bulan, "&amp;DATEDIF(C333,'Outgoing 2023'!$L$2,"MD")&amp;" hari"</f>
        <v>1 tahun, 2 bulan, 6 hari</v>
      </c>
      <c r="O333" s="165">
        <f t="shared" ca="1" si="7"/>
        <v>432</v>
      </c>
      <c r="P333" s="152"/>
      <c r="Q333" s="152"/>
    </row>
    <row r="334" spans="1:17" ht="20.399999999999999" x14ac:dyDescent="0.7">
      <c r="A334" s="182">
        <v>333</v>
      </c>
      <c r="B334" s="183" t="s">
        <v>9434</v>
      </c>
      <c r="C334" s="184">
        <v>45786</v>
      </c>
      <c r="D334" s="169" t="s">
        <v>39</v>
      </c>
      <c r="E334" s="185" t="s">
        <v>9465</v>
      </c>
      <c r="F334" s="186"/>
      <c r="G334" s="187"/>
      <c r="H334" s="187"/>
      <c r="I334" s="188"/>
      <c r="J334" s="189"/>
      <c r="K334" s="179"/>
      <c r="L334" s="179"/>
      <c r="M334" s="179"/>
      <c r="N334" s="164" t="str">
        <f ca="1">DATEDIF(C334,'Outgoing 2023'!$L$2,"Y")&amp;" tahun, "&amp;DATEDIF(C334,'Outgoing 2023'!$L$2,"YM")&amp;" bulan, "&amp;DATEDIF(C334,'Outgoing 2023'!$L$2,"MD")&amp;" hari"</f>
        <v>1 tahun, 2 bulan, 6 hari</v>
      </c>
      <c r="O334" s="165">
        <f t="shared" ref="O334:O364" ca="1" si="8">TODAY()-C334</f>
        <v>432</v>
      </c>
      <c r="P334" s="152"/>
      <c r="Q334" s="152"/>
    </row>
    <row r="335" spans="1:17" ht="40.799999999999997" x14ac:dyDescent="0.7">
      <c r="A335" s="166">
        <v>334</v>
      </c>
      <c r="B335" s="167" t="s">
        <v>9435</v>
      </c>
      <c r="C335" s="168">
        <v>45786</v>
      </c>
      <c r="D335" s="169" t="s">
        <v>39</v>
      </c>
      <c r="E335" s="170" t="s">
        <v>9466</v>
      </c>
      <c r="F335" s="171"/>
      <c r="G335" s="172" t="s">
        <v>5508</v>
      </c>
      <c r="H335" s="172" t="s">
        <v>5989</v>
      </c>
      <c r="I335" s="173" t="s">
        <v>6030</v>
      </c>
      <c r="J335" s="180"/>
      <c r="K335" s="177" t="s">
        <v>1308</v>
      </c>
      <c r="L335" s="177" t="s">
        <v>1175</v>
      </c>
      <c r="M335" s="177" t="s">
        <v>7484</v>
      </c>
      <c r="N335" s="164" t="str">
        <f ca="1">DATEDIF(C335,'Outgoing 2023'!$L$2,"Y")&amp;" tahun, "&amp;DATEDIF(C335,'Outgoing 2023'!$L$2,"YM")&amp;" bulan, "&amp;DATEDIF(C335,'Outgoing 2023'!$L$2,"MD")&amp;" hari"</f>
        <v>1 tahun, 2 bulan, 6 hari</v>
      </c>
      <c r="O335" s="165">
        <f t="shared" ca="1" si="8"/>
        <v>432</v>
      </c>
      <c r="P335" s="152"/>
      <c r="Q335" s="152"/>
    </row>
    <row r="336" spans="1:17" ht="20.399999999999999" x14ac:dyDescent="0.7">
      <c r="A336" s="166">
        <v>335</v>
      </c>
      <c r="B336" s="167" t="s">
        <v>9436</v>
      </c>
      <c r="C336" s="168">
        <v>45786</v>
      </c>
      <c r="D336" s="169" t="s">
        <v>3073</v>
      </c>
      <c r="E336" s="170" t="s">
        <v>9467</v>
      </c>
      <c r="F336" s="171"/>
      <c r="G336" s="172" t="s">
        <v>5508</v>
      </c>
      <c r="H336" s="172" t="s">
        <v>5508</v>
      </c>
      <c r="I336" s="173" t="s">
        <v>6953</v>
      </c>
      <c r="J336" s="180"/>
      <c r="K336" s="177" t="s">
        <v>1308</v>
      </c>
      <c r="L336" s="177" t="s">
        <v>1070</v>
      </c>
      <c r="M336" s="177" t="s">
        <v>1076</v>
      </c>
      <c r="N336" s="164" t="str">
        <f ca="1">DATEDIF(C336,'Outgoing 2023'!$L$2,"Y")&amp;" tahun, "&amp;DATEDIF(C336,'Outgoing 2023'!$L$2,"YM")&amp;" bulan, "&amp;DATEDIF(C336,'Outgoing 2023'!$L$2,"MD")&amp;" hari"</f>
        <v>1 tahun, 2 bulan, 6 hari</v>
      </c>
      <c r="O336" s="165">
        <f t="shared" ca="1" si="8"/>
        <v>432</v>
      </c>
      <c r="P336" s="152"/>
      <c r="Q336" s="152"/>
    </row>
    <row r="337" spans="1:17" ht="20.399999999999999" x14ac:dyDescent="0.7">
      <c r="A337" s="166">
        <v>336</v>
      </c>
      <c r="B337" s="167" t="s">
        <v>9437</v>
      </c>
      <c r="C337" s="168">
        <v>45786</v>
      </c>
      <c r="D337" s="169" t="s">
        <v>39</v>
      </c>
      <c r="E337" s="170" t="s">
        <v>9468</v>
      </c>
      <c r="F337" s="171"/>
      <c r="G337" s="172" t="s">
        <v>5508</v>
      </c>
      <c r="H337" s="172" t="s">
        <v>3200</v>
      </c>
      <c r="I337" s="173" t="s">
        <v>2883</v>
      </c>
      <c r="J337" s="180"/>
      <c r="K337" s="177" t="s">
        <v>1308</v>
      </c>
      <c r="L337" s="177" t="s">
        <v>1070</v>
      </c>
      <c r="M337" s="176" t="s">
        <v>1071</v>
      </c>
      <c r="N337" s="164" t="str">
        <f ca="1">DATEDIF(C337,'Outgoing 2023'!$L$2,"Y")&amp;" tahun, "&amp;DATEDIF(C337,'Outgoing 2023'!$L$2,"YM")&amp;" bulan, "&amp;DATEDIF(C337,'Outgoing 2023'!$L$2,"MD")&amp;" hari"</f>
        <v>1 tahun, 2 bulan, 6 hari</v>
      </c>
      <c r="O337" s="165">
        <f t="shared" ca="1" si="8"/>
        <v>432</v>
      </c>
      <c r="P337" s="152"/>
      <c r="Q337" s="152"/>
    </row>
    <row r="338" spans="1:17" ht="40.799999999999997" x14ac:dyDescent="0.7">
      <c r="A338" s="166">
        <v>337</v>
      </c>
      <c r="B338" s="167" t="s">
        <v>9438</v>
      </c>
      <c r="C338" s="168">
        <v>45786</v>
      </c>
      <c r="D338" s="169" t="s">
        <v>39</v>
      </c>
      <c r="E338" s="170" t="s">
        <v>9214</v>
      </c>
      <c r="F338" s="171"/>
      <c r="G338" s="172" t="s">
        <v>5508</v>
      </c>
      <c r="H338" s="172" t="s">
        <v>5990</v>
      </c>
      <c r="I338" s="173" t="s">
        <v>8837</v>
      </c>
      <c r="J338" s="180"/>
      <c r="K338" s="177" t="s">
        <v>1308</v>
      </c>
      <c r="L338" s="177" t="s">
        <v>1070</v>
      </c>
      <c r="M338" s="177" t="s">
        <v>5481</v>
      </c>
      <c r="N338" s="164" t="str">
        <f ca="1">DATEDIF(C338,'Outgoing 2023'!$L$2,"Y")&amp;" tahun, "&amp;DATEDIF(C338,'Outgoing 2023'!$L$2,"YM")&amp;" bulan, "&amp;DATEDIF(C338,'Outgoing 2023'!$L$2,"MD")&amp;" hari"</f>
        <v>1 tahun, 2 bulan, 6 hari</v>
      </c>
      <c r="O338" s="165">
        <f t="shared" ca="1" si="8"/>
        <v>432</v>
      </c>
      <c r="P338" s="152"/>
      <c r="Q338" s="152"/>
    </row>
    <row r="339" spans="1:17" ht="40.799999999999997" x14ac:dyDescent="0.7">
      <c r="A339" s="166">
        <v>338</v>
      </c>
      <c r="B339" s="167" t="s">
        <v>9439</v>
      </c>
      <c r="C339" s="168">
        <v>45786</v>
      </c>
      <c r="D339" s="169" t="s">
        <v>39</v>
      </c>
      <c r="E339" s="170" t="s">
        <v>9469</v>
      </c>
      <c r="F339" s="171"/>
      <c r="G339" s="172" t="s">
        <v>1079</v>
      </c>
      <c r="H339" s="172" t="s">
        <v>9370</v>
      </c>
      <c r="I339" s="173" t="s">
        <v>2895</v>
      </c>
      <c r="J339" s="180"/>
      <c r="K339" s="177" t="s">
        <v>1308</v>
      </c>
      <c r="L339" s="177" t="s">
        <v>1079</v>
      </c>
      <c r="M339" s="177" t="s">
        <v>2488</v>
      </c>
      <c r="N339" s="164" t="str">
        <f ca="1">DATEDIF(C339,'Outgoing 2023'!$L$2,"Y")&amp;" tahun, "&amp;DATEDIF(C339,'Outgoing 2023'!$L$2,"YM")&amp;" bulan, "&amp;DATEDIF(C339,'Outgoing 2023'!$L$2,"MD")&amp;" hari"</f>
        <v>1 tahun, 2 bulan, 6 hari</v>
      </c>
      <c r="O339" s="165">
        <f t="shared" ca="1" si="8"/>
        <v>432</v>
      </c>
      <c r="P339" s="152"/>
      <c r="Q339" s="152"/>
    </row>
    <row r="340" spans="1:17" ht="40.799999999999997" x14ac:dyDescent="0.7">
      <c r="A340" s="166">
        <v>339</v>
      </c>
      <c r="B340" s="167" t="s">
        <v>9440</v>
      </c>
      <c r="C340" s="168">
        <v>45786</v>
      </c>
      <c r="D340" s="169" t="s">
        <v>6928</v>
      </c>
      <c r="E340" s="170" t="s">
        <v>9470</v>
      </c>
      <c r="F340" s="171"/>
      <c r="G340" s="172" t="s">
        <v>5508</v>
      </c>
      <c r="H340" s="172" t="s">
        <v>5989</v>
      </c>
      <c r="I340" s="173" t="s">
        <v>7866</v>
      </c>
      <c r="J340" s="180"/>
      <c r="K340" s="177" t="s">
        <v>1308</v>
      </c>
      <c r="L340" s="176" t="s">
        <v>10720</v>
      </c>
      <c r="M340" s="177" t="s">
        <v>9788</v>
      </c>
      <c r="N340" s="164" t="str">
        <f ca="1">DATEDIF(C340,'Outgoing 2023'!$L$2,"Y")&amp;" tahun, "&amp;DATEDIF(C340,'Outgoing 2023'!$L$2,"YM")&amp;" bulan, "&amp;DATEDIF(C340,'Outgoing 2023'!$L$2,"MD")&amp;" hari"</f>
        <v>1 tahun, 2 bulan, 6 hari</v>
      </c>
      <c r="O340" s="165">
        <f t="shared" ca="1" si="8"/>
        <v>432</v>
      </c>
      <c r="P340" s="152"/>
      <c r="Q340" s="152"/>
    </row>
    <row r="341" spans="1:17" ht="20.399999999999999" x14ac:dyDescent="0.7">
      <c r="A341" s="166">
        <v>340</v>
      </c>
      <c r="B341" s="167" t="s">
        <v>9441</v>
      </c>
      <c r="C341" s="168">
        <v>45786</v>
      </c>
      <c r="D341" s="169" t="s">
        <v>39</v>
      </c>
      <c r="E341" s="170" t="s">
        <v>9471</v>
      </c>
      <c r="F341" s="171"/>
      <c r="G341" s="172" t="s">
        <v>5508</v>
      </c>
      <c r="H341" s="172" t="s">
        <v>5508</v>
      </c>
      <c r="I341" s="173" t="s">
        <v>1167</v>
      </c>
      <c r="J341" s="180"/>
      <c r="K341" s="177" t="s">
        <v>1308</v>
      </c>
      <c r="L341" s="177" t="s">
        <v>1167</v>
      </c>
      <c r="M341" s="177" t="s">
        <v>1163</v>
      </c>
      <c r="N341" s="164" t="str">
        <f ca="1">DATEDIF(C341,'Outgoing 2023'!$L$2,"Y")&amp;" tahun, "&amp;DATEDIF(C341,'Outgoing 2023'!$L$2,"YM")&amp;" bulan, "&amp;DATEDIF(C341,'Outgoing 2023'!$L$2,"MD")&amp;" hari"</f>
        <v>1 tahun, 2 bulan, 6 hari</v>
      </c>
      <c r="O341" s="165">
        <f t="shared" ca="1" si="8"/>
        <v>432</v>
      </c>
      <c r="P341" s="152"/>
      <c r="Q341" s="152"/>
    </row>
    <row r="342" spans="1:17" ht="20.399999999999999" x14ac:dyDescent="0.7">
      <c r="A342" s="166">
        <v>341</v>
      </c>
      <c r="B342" s="167" t="s">
        <v>9442</v>
      </c>
      <c r="C342" s="168">
        <v>45790</v>
      </c>
      <c r="D342" s="169" t="s">
        <v>39</v>
      </c>
      <c r="E342" s="170" t="s">
        <v>9472</v>
      </c>
      <c r="F342" s="171"/>
      <c r="G342" s="172" t="s">
        <v>5508</v>
      </c>
      <c r="H342" s="172" t="s">
        <v>5989</v>
      </c>
      <c r="I342" s="173" t="s">
        <v>1088</v>
      </c>
      <c r="J342" s="180"/>
      <c r="K342" s="177" t="s">
        <v>1308</v>
      </c>
      <c r="L342" s="177" t="s">
        <v>1088</v>
      </c>
      <c r="M342" s="177" t="s">
        <v>1089</v>
      </c>
      <c r="N342" s="164" t="str">
        <f ca="1">DATEDIF(C342,'Outgoing 2023'!$L$2,"Y")&amp;" tahun, "&amp;DATEDIF(C342,'Outgoing 2023'!$L$2,"YM")&amp;" bulan, "&amp;DATEDIF(C342,'Outgoing 2023'!$L$2,"MD")&amp;" hari"</f>
        <v>1 tahun, 2 bulan, 2 hari</v>
      </c>
      <c r="O342" s="165">
        <f t="shared" ca="1" si="8"/>
        <v>428</v>
      </c>
      <c r="P342" s="152"/>
      <c r="Q342" s="152"/>
    </row>
    <row r="343" spans="1:17" ht="40.799999999999997" x14ac:dyDescent="0.7">
      <c r="A343" s="166">
        <v>342</v>
      </c>
      <c r="B343" s="167" t="s">
        <v>9443</v>
      </c>
      <c r="C343" s="168">
        <v>45790</v>
      </c>
      <c r="D343" s="169" t="s">
        <v>39</v>
      </c>
      <c r="E343" s="170" t="s">
        <v>9473</v>
      </c>
      <c r="F343" s="171"/>
      <c r="G343" s="172" t="s">
        <v>5508</v>
      </c>
      <c r="H343" s="172" t="s">
        <v>7640</v>
      </c>
      <c r="I343" s="173" t="s">
        <v>6030</v>
      </c>
      <c r="J343" s="180"/>
      <c r="K343" s="177" t="s">
        <v>1308</v>
      </c>
      <c r="L343" s="177" t="s">
        <v>1175</v>
      </c>
      <c r="M343" s="177" t="s">
        <v>7484</v>
      </c>
      <c r="N343" s="164" t="str">
        <f ca="1">DATEDIF(C343,'Outgoing 2023'!$L$2,"Y")&amp;" tahun, "&amp;DATEDIF(C343,'Outgoing 2023'!$L$2,"YM")&amp;" bulan, "&amp;DATEDIF(C343,'Outgoing 2023'!$L$2,"MD")&amp;" hari"</f>
        <v>1 tahun, 2 bulan, 2 hari</v>
      </c>
      <c r="O343" s="165">
        <f t="shared" ca="1" si="8"/>
        <v>428</v>
      </c>
      <c r="P343" s="152"/>
      <c r="Q343" s="152"/>
    </row>
    <row r="344" spans="1:17" ht="40.799999999999997" x14ac:dyDescent="0.7">
      <c r="A344" s="166">
        <v>343</v>
      </c>
      <c r="B344" s="167" t="s">
        <v>9444</v>
      </c>
      <c r="C344" s="168">
        <v>45790</v>
      </c>
      <c r="D344" s="169" t="s">
        <v>9474</v>
      </c>
      <c r="E344" s="170" t="s">
        <v>9475</v>
      </c>
      <c r="F344" s="171"/>
      <c r="G344" s="172" t="s">
        <v>1079</v>
      </c>
      <c r="H344" s="172" t="s">
        <v>7715</v>
      </c>
      <c r="I344" s="173" t="s">
        <v>7656</v>
      </c>
      <c r="J344" s="180"/>
      <c r="K344" s="177" t="s">
        <v>1308</v>
      </c>
      <c r="L344" s="177" t="s">
        <v>9476</v>
      </c>
      <c r="M344" s="177" t="s">
        <v>8717</v>
      </c>
      <c r="N344" s="164" t="str">
        <f ca="1">DATEDIF(C344,'Outgoing 2023'!$L$2,"Y")&amp;" tahun, "&amp;DATEDIF(C344,'Outgoing 2023'!$L$2,"YM")&amp;" bulan, "&amp;DATEDIF(C344,'Outgoing 2023'!$L$2,"MD")&amp;" hari"</f>
        <v>1 tahun, 2 bulan, 2 hari</v>
      </c>
      <c r="O344" s="165">
        <f t="shared" ca="1" si="8"/>
        <v>428</v>
      </c>
      <c r="P344" s="152"/>
      <c r="Q344" s="152"/>
    </row>
    <row r="345" spans="1:17" ht="40.799999999999997" x14ac:dyDescent="0.7">
      <c r="A345" s="166">
        <v>344</v>
      </c>
      <c r="B345" s="167" t="s">
        <v>9445</v>
      </c>
      <c r="C345" s="168">
        <v>45790</v>
      </c>
      <c r="D345" s="169" t="s">
        <v>3073</v>
      </c>
      <c r="E345" s="170" t="s">
        <v>9477</v>
      </c>
      <c r="F345" s="171"/>
      <c r="G345" s="172" t="s">
        <v>5508</v>
      </c>
      <c r="H345" s="172" t="s">
        <v>5989</v>
      </c>
      <c r="I345" s="173" t="s">
        <v>1088</v>
      </c>
      <c r="J345" s="180"/>
      <c r="K345" s="177" t="s">
        <v>1308</v>
      </c>
      <c r="L345" s="177" t="s">
        <v>1088</v>
      </c>
      <c r="M345" s="177" t="s">
        <v>1089</v>
      </c>
      <c r="N345" s="164" t="str">
        <f ca="1">DATEDIF(C345,'Outgoing 2023'!$L$2,"Y")&amp;" tahun, "&amp;DATEDIF(C345,'Outgoing 2023'!$L$2,"YM")&amp;" bulan, "&amp;DATEDIF(C345,'Outgoing 2023'!$L$2,"MD")&amp;" hari"</f>
        <v>1 tahun, 2 bulan, 2 hari</v>
      </c>
      <c r="O345" s="165">
        <f t="shared" ca="1" si="8"/>
        <v>428</v>
      </c>
      <c r="P345" s="152"/>
      <c r="Q345" s="152"/>
    </row>
    <row r="346" spans="1:17" ht="81.599999999999994" x14ac:dyDescent="0.7">
      <c r="A346" s="166">
        <v>345</v>
      </c>
      <c r="B346" s="167" t="s">
        <v>9446</v>
      </c>
      <c r="C346" s="168">
        <v>45790</v>
      </c>
      <c r="D346" s="169" t="s">
        <v>39</v>
      </c>
      <c r="E346" s="170" t="s">
        <v>9478</v>
      </c>
      <c r="F346" s="171"/>
      <c r="G346" s="172" t="s">
        <v>5985</v>
      </c>
      <c r="H346" s="172" t="s">
        <v>7715</v>
      </c>
      <c r="I346" s="173" t="s">
        <v>5701</v>
      </c>
      <c r="J346" s="180"/>
      <c r="K346" s="177" t="s">
        <v>1308</v>
      </c>
      <c r="L346" s="177" t="s">
        <v>1080</v>
      </c>
      <c r="M346" s="177" t="s">
        <v>8269</v>
      </c>
      <c r="N346" s="164" t="str">
        <f ca="1">DATEDIF(C346,'Outgoing 2023'!$L$2,"Y")&amp;" tahun, "&amp;DATEDIF(C346,'Outgoing 2023'!$L$2,"YM")&amp;" bulan, "&amp;DATEDIF(C346,'Outgoing 2023'!$L$2,"MD")&amp;" hari"</f>
        <v>1 tahun, 2 bulan, 2 hari</v>
      </c>
      <c r="O346" s="165">
        <f t="shared" ca="1" si="8"/>
        <v>428</v>
      </c>
      <c r="P346" s="152"/>
      <c r="Q346" s="152"/>
    </row>
    <row r="347" spans="1:17" ht="61.2" x14ac:dyDescent="0.7">
      <c r="A347" s="166">
        <v>346</v>
      </c>
      <c r="B347" s="167" t="s">
        <v>9447</v>
      </c>
      <c r="C347" s="168">
        <v>45791</v>
      </c>
      <c r="D347" s="169" t="s">
        <v>39</v>
      </c>
      <c r="E347" s="170" t="s">
        <v>9479</v>
      </c>
      <c r="F347" s="171"/>
      <c r="G347" s="172" t="s">
        <v>5508</v>
      </c>
      <c r="H347" s="172" t="s">
        <v>5990</v>
      </c>
      <c r="I347" s="173" t="s">
        <v>6030</v>
      </c>
      <c r="J347" s="180"/>
      <c r="K347" s="177" t="s">
        <v>1308</v>
      </c>
      <c r="L347" s="177" t="s">
        <v>1175</v>
      </c>
      <c r="M347" s="177" t="s">
        <v>1176</v>
      </c>
      <c r="N347" s="164" t="str">
        <f ca="1">DATEDIF(C347,'Outgoing 2023'!$L$2,"Y")&amp;" tahun, "&amp;DATEDIF(C347,'Outgoing 2023'!$L$2,"YM")&amp;" bulan, "&amp;DATEDIF(C347,'Outgoing 2023'!$L$2,"MD")&amp;" hari"</f>
        <v>1 tahun, 2 bulan, 1 hari</v>
      </c>
      <c r="O347" s="165">
        <f t="shared" ca="1" si="8"/>
        <v>427</v>
      </c>
      <c r="P347" s="152"/>
      <c r="Q347" s="152"/>
    </row>
    <row r="348" spans="1:17" ht="40.799999999999997" x14ac:dyDescent="0.7">
      <c r="A348" s="166">
        <v>347</v>
      </c>
      <c r="B348" s="167" t="s">
        <v>9448</v>
      </c>
      <c r="C348" s="168">
        <v>45791</v>
      </c>
      <c r="D348" s="169" t="s">
        <v>39</v>
      </c>
      <c r="E348" s="170" t="s">
        <v>9480</v>
      </c>
      <c r="F348" s="171"/>
      <c r="G348" s="172" t="s">
        <v>5508</v>
      </c>
      <c r="H348" s="172" t="s">
        <v>3200</v>
      </c>
      <c r="I348" s="173" t="s">
        <v>5703</v>
      </c>
      <c r="J348" s="180"/>
      <c r="K348" s="177" t="s">
        <v>1308</v>
      </c>
      <c r="L348" s="177" t="s">
        <v>1070</v>
      </c>
      <c r="M348" s="177" t="s">
        <v>7652</v>
      </c>
      <c r="N348" s="164" t="str">
        <f ca="1">DATEDIF(C348,'Outgoing 2023'!$L$2,"Y")&amp;" tahun, "&amp;DATEDIF(C348,'Outgoing 2023'!$L$2,"YM")&amp;" bulan, "&amp;DATEDIF(C348,'Outgoing 2023'!$L$2,"MD")&amp;" hari"</f>
        <v>1 tahun, 2 bulan, 1 hari</v>
      </c>
      <c r="O348" s="165">
        <f t="shared" ca="1" si="8"/>
        <v>427</v>
      </c>
      <c r="P348" s="152"/>
      <c r="Q348" s="152"/>
    </row>
    <row r="349" spans="1:17" ht="20.399999999999999" x14ac:dyDescent="0.7">
      <c r="A349" s="166">
        <v>348</v>
      </c>
      <c r="B349" s="167" t="s">
        <v>9449</v>
      </c>
      <c r="C349" s="168">
        <v>45791</v>
      </c>
      <c r="D349" s="169" t="s">
        <v>39</v>
      </c>
      <c r="E349" s="170" t="s">
        <v>9481</v>
      </c>
      <c r="F349" s="171"/>
      <c r="G349" s="172"/>
      <c r="H349" s="172"/>
      <c r="I349" s="173"/>
      <c r="J349" s="180"/>
      <c r="K349" s="177" t="s">
        <v>1308</v>
      </c>
      <c r="L349" s="177"/>
      <c r="M349" s="177"/>
      <c r="N349" s="164" t="str">
        <f ca="1">DATEDIF(C349,'Outgoing 2023'!$L$2,"Y")&amp;" tahun, "&amp;DATEDIF(C349,'Outgoing 2023'!$L$2,"YM")&amp;" bulan, "&amp;DATEDIF(C349,'Outgoing 2023'!$L$2,"MD")&amp;" hari"</f>
        <v>1 tahun, 2 bulan, 1 hari</v>
      </c>
      <c r="O349" s="165">
        <f t="shared" ca="1" si="8"/>
        <v>427</v>
      </c>
      <c r="P349" s="152"/>
      <c r="Q349" s="152"/>
    </row>
    <row r="350" spans="1:17" ht="20.399999999999999" x14ac:dyDescent="0.7">
      <c r="A350" s="166">
        <v>349</v>
      </c>
      <c r="B350" s="167" t="s">
        <v>9450</v>
      </c>
      <c r="C350" s="168">
        <v>45791</v>
      </c>
      <c r="D350" s="169" t="s">
        <v>39</v>
      </c>
      <c r="E350" s="170" t="s">
        <v>9482</v>
      </c>
      <c r="F350" s="171"/>
      <c r="G350" s="172"/>
      <c r="H350" s="172"/>
      <c r="I350" s="173"/>
      <c r="J350" s="180"/>
      <c r="K350" s="177" t="s">
        <v>1308</v>
      </c>
      <c r="L350" s="177"/>
      <c r="M350" s="177"/>
      <c r="N350" s="164" t="str">
        <f ca="1">DATEDIF(C350,'Outgoing 2023'!$L$2,"Y")&amp;" tahun, "&amp;DATEDIF(C350,'Outgoing 2023'!$L$2,"YM")&amp;" bulan, "&amp;DATEDIF(C350,'Outgoing 2023'!$L$2,"MD")&amp;" hari"</f>
        <v>1 tahun, 2 bulan, 1 hari</v>
      </c>
      <c r="O350" s="165">
        <f t="shared" ca="1" si="8"/>
        <v>427</v>
      </c>
      <c r="P350" s="152"/>
      <c r="Q350" s="152"/>
    </row>
    <row r="351" spans="1:17" ht="20.399999999999999" x14ac:dyDescent="0.7">
      <c r="A351" s="166">
        <v>350</v>
      </c>
      <c r="B351" s="167" t="s">
        <v>9451</v>
      </c>
      <c r="C351" s="168">
        <v>45792</v>
      </c>
      <c r="D351" s="169" t="s">
        <v>39</v>
      </c>
      <c r="E351" s="170" t="s">
        <v>9483</v>
      </c>
      <c r="F351" s="171"/>
      <c r="G351" s="172" t="s">
        <v>1079</v>
      </c>
      <c r="H351" s="172" t="s">
        <v>1079</v>
      </c>
      <c r="I351" s="173" t="s">
        <v>8943</v>
      </c>
      <c r="J351" s="180"/>
      <c r="K351" s="177" t="s">
        <v>1308</v>
      </c>
      <c r="L351" s="177" t="s">
        <v>9484</v>
      </c>
      <c r="M351" s="177" t="s">
        <v>7444</v>
      </c>
      <c r="N351" s="164" t="str">
        <f ca="1">DATEDIF(C351,'Outgoing 2023'!$L$2,"Y")&amp;" tahun, "&amp;DATEDIF(C351,'Outgoing 2023'!$L$2,"YM")&amp;" bulan, "&amp;DATEDIF(C351,'Outgoing 2023'!$L$2,"MD")&amp;" hari"</f>
        <v>1 tahun, 2 bulan, 0 hari</v>
      </c>
      <c r="O351" s="165">
        <f t="shared" ca="1" si="8"/>
        <v>426</v>
      </c>
      <c r="P351" s="152"/>
      <c r="Q351" s="152"/>
    </row>
    <row r="352" spans="1:17" ht="61.2" x14ac:dyDescent="0.7">
      <c r="A352" s="166">
        <v>351</v>
      </c>
      <c r="B352" s="167" t="s">
        <v>9452</v>
      </c>
      <c r="C352" s="168">
        <v>45792</v>
      </c>
      <c r="D352" s="169" t="s">
        <v>39</v>
      </c>
      <c r="E352" s="170" t="s">
        <v>9485</v>
      </c>
      <c r="F352" s="171"/>
      <c r="G352" s="172" t="s">
        <v>5508</v>
      </c>
      <c r="H352" s="172" t="s">
        <v>3191</v>
      </c>
      <c r="I352" s="173" t="s">
        <v>6030</v>
      </c>
      <c r="J352" s="180"/>
      <c r="K352" s="177" t="s">
        <v>1308</v>
      </c>
      <c r="L352" s="177" t="s">
        <v>1175</v>
      </c>
      <c r="M352" s="177" t="s">
        <v>7484</v>
      </c>
      <c r="N352" s="164" t="str">
        <f ca="1">DATEDIF(C352,'Outgoing 2023'!$L$2,"Y")&amp;" tahun, "&amp;DATEDIF(C352,'Outgoing 2023'!$L$2,"YM")&amp;" bulan, "&amp;DATEDIF(C352,'Outgoing 2023'!$L$2,"MD")&amp;" hari"</f>
        <v>1 tahun, 2 bulan, 0 hari</v>
      </c>
      <c r="O352" s="165">
        <f t="shared" ca="1" si="8"/>
        <v>426</v>
      </c>
      <c r="P352" s="152"/>
      <c r="Q352" s="152"/>
    </row>
    <row r="353" spans="1:17" ht="40.799999999999997" x14ac:dyDescent="0.7">
      <c r="A353" s="166">
        <v>352</v>
      </c>
      <c r="B353" s="167" t="s">
        <v>9453</v>
      </c>
      <c r="C353" s="168">
        <v>45792</v>
      </c>
      <c r="D353" s="169" t="s">
        <v>39</v>
      </c>
      <c r="E353" s="170" t="s">
        <v>9486</v>
      </c>
      <c r="F353" s="171"/>
      <c r="G353" s="172" t="s">
        <v>5508</v>
      </c>
      <c r="H353" s="172" t="s">
        <v>5989</v>
      </c>
      <c r="I353" s="173" t="s">
        <v>2883</v>
      </c>
      <c r="J353" s="180"/>
      <c r="K353" s="177" t="s">
        <v>1308</v>
      </c>
      <c r="L353" s="177" t="s">
        <v>9487</v>
      </c>
      <c r="M353" s="177"/>
      <c r="N353" s="164" t="str">
        <f ca="1">DATEDIF(C353,'Outgoing 2023'!$L$2,"Y")&amp;" tahun, "&amp;DATEDIF(C353,'Outgoing 2023'!$L$2,"YM")&amp;" bulan, "&amp;DATEDIF(C353,'Outgoing 2023'!$L$2,"MD")&amp;" hari"</f>
        <v>1 tahun, 2 bulan, 0 hari</v>
      </c>
      <c r="O353" s="165">
        <f t="shared" ca="1" si="8"/>
        <v>426</v>
      </c>
      <c r="P353" s="152"/>
      <c r="Q353" s="152"/>
    </row>
    <row r="354" spans="1:17" ht="40.799999999999997" x14ac:dyDescent="0.7">
      <c r="A354" s="166">
        <v>353</v>
      </c>
      <c r="B354" s="167" t="s">
        <v>9454</v>
      </c>
      <c r="C354" s="168">
        <v>45792</v>
      </c>
      <c r="D354" s="169" t="s">
        <v>39</v>
      </c>
      <c r="E354" s="170" t="s">
        <v>9488</v>
      </c>
      <c r="F354" s="171"/>
      <c r="G354" s="172" t="s">
        <v>5508</v>
      </c>
      <c r="H354" s="172" t="s">
        <v>5989</v>
      </c>
      <c r="I354" s="173" t="s">
        <v>6030</v>
      </c>
      <c r="J354" s="180"/>
      <c r="K354" s="177" t="s">
        <v>1308</v>
      </c>
      <c r="L354" s="177" t="s">
        <v>1175</v>
      </c>
      <c r="M354" s="177" t="s">
        <v>7484</v>
      </c>
      <c r="N354" s="164" t="str">
        <f ca="1">DATEDIF(C354,'Outgoing 2023'!$L$2,"Y")&amp;" tahun, "&amp;DATEDIF(C354,'Outgoing 2023'!$L$2,"YM")&amp;" bulan, "&amp;DATEDIF(C354,'Outgoing 2023'!$L$2,"MD")&amp;" hari"</f>
        <v>1 tahun, 2 bulan, 0 hari</v>
      </c>
      <c r="O354" s="165">
        <f t="shared" ca="1" si="8"/>
        <v>426</v>
      </c>
      <c r="P354" s="152"/>
      <c r="Q354" s="152"/>
    </row>
    <row r="355" spans="1:17" ht="40.799999999999997" x14ac:dyDescent="0.7">
      <c r="A355" s="166">
        <v>354</v>
      </c>
      <c r="B355" s="167" t="s">
        <v>9455</v>
      </c>
      <c r="C355" s="168">
        <v>45792</v>
      </c>
      <c r="D355" s="169" t="s">
        <v>39</v>
      </c>
      <c r="E355" s="170" t="s">
        <v>9489</v>
      </c>
      <c r="F355" s="171"/>
      <c r="G355" s="172" t="s">
        <v>5985</v>
      </c>
      <c r="H355" s="159" t="s">
        <v>5985</v>
      </c>
      <c r="I355" s="173" t="s">
        <v>8943</v>
      </c>
      <c r="J355" s="180"/>
      <c r="K355" s="177" t="s">
        <v>1308</v>
      </c>
      <c r="L355" s="177" t="s">
        <v>1080</v>
      </c>
      <c r="M355" s="177" t="s">
        <v>8269</v>
      </c>
      <c r="N355" s="164" t="str">
        <f ca="1">DATEDIF(C355,'Outgoing 2023'!$L$2,"Y")&amp;" tahun, "&amp;DATEDIF(C355,'Outgoing 2023'!$L$2,"YM")&amp;" bulan, "&amp;DATEDIF(C355,'Outgoing 2023'!$L$2,"MD")&amp;" hari"</f>
        <v>1 tahun, 2 bulan, 0 hari</v>
      </c>
      <c r="O355" s="165">
        <f t="shared" ca="1" si="8"/>
        <v>426</v>
      </c>
      <c r="P355" s="152"/>
      <c r="Q355" s="152"/>
    </row>
    <row r="356" spans="1:17" ht="61.2" x14ac:dyDescent="0.7">
      <c r="A356" s="166">
        <v>355</v>
      </c>
      <c r="B356" s="167" t="s">
        <v>9456</v>
      </c>
      <c r="C356" s="168">
        <v>45792</v>
      </c>
      <c r="D356" s="169" t="s">
        <v>39</v>
      </c>
      <c r="E356" s="170" t="s">
        <v>9490</v>
      </c>
      <c r="F356" s="171"/>
      <c r="G356" s="172" t="s">
        <v>5508</v>
      </c>
      <c r="H356" s="172" t="s">
        <v>3200</v>
      </c>
      <c r="I356" s="173" t="s">
        <v>2882</v>
      </c>
      <c r="J356" s="180"/>
      <c r="K356" s="177" t="s">
        <v>1308</v>
      </c>
      <c r="L356" s="177" t="s">
        <v>1080</v>
      </c>
      <c r="M356" s="177" t="s">
        <v>8269</v>
      </c>
      <c r="N356" s="164" t="str">
        <f ca="1">DATEDIF(C356,'Outgoing 2023'!$L$2,"Y")&amp;" tahun, "&amp;DATEDIF(C356,'Outgoing 2023'!$L$2,"YM")&amp;" bulan, "&amp;DATEDIF(C356,'Outgoing 2023'!$L$2,"MD")&amp;" hari"</f>
        <v>1 tahun, 2 bulan, 0 hari</v>
      </c>
      <c r="O356" s="165">
        <f t="shared" ca="1" si="8"/>
        <v>426</v>
      </c>
      <c r="P356" s="152"/>
      <c r="Q356" s="152"/>
    </row>
    <row r="357" spans="1:17" ht="61.2" x14ac:dyDescent="0.7">
      <c r="A357" s="166">
        <v>356</v>
      </c>
      <c r="B357" s="167" t="s">
        <v>9457</v>
      </c>
      <c r="C357" s="168">
        <v>45792</v>
      </c>
      <c r="D357" s="169" t="s">
        <v>39</v>
      </c>
      <c r="E357" s="170" t="s">
        <v>9491</v>
      </c>
      <c r="F357" s="171"/>
      <c r="G357" s="172" t="s">
        <v>5508</v>
      </c>
      <c r="H357" s="172" t="s">
        <v>3200</v>
      </c>
      <c r="I357" s="173" t="s">
        <v>2882</v>
      </c>
      <c r="J357" s="180"/>
      <c r="K357" s="177" t="s">
        <v>1308</v>
      </c>
      <c r="L357" s="177" t="s">
        <v>1080</v>
      </c>
      <c r="M357" s="177" t="s">
        <v>8269</v>
      </c>
      <c r="N357" s="164" t="str">
        <f ca="1">DATEDIF(C357,'Outgoing 2023'!$L$2,"Y")&amp;" tahun, "&amp;DATEDIF(C357,'Outgoing 2023'!$L$2,"YM")&amp;" bulan, "&amp;DATEDIF(C357,'Outgoing 2023'!$L$2,"MD")&amp;" hari"</f>
        <v>1 tahun, 2 bulan, 0 hari</v>
      </c>
      <c r="O357" s="165">
        <f t="shared" ca="1" si="8"/>
        <v>426</v>
      </c>
      <c r="P357" s="152"/>
      <c r="Q357" s="152"/>
    </row>
    <row r="358" spans="1:17" ht="40.799999999999997" x14ac:dyDescent="0.7">
      <c r="A358" s="166">
        <v>357</v>
      </c>
      <c r="B358" s="167" t="s">
        <v>9458</v>
      </c>
      <c r="C358" s="168">
        <v>45792</v>
      </c>
      <c r="D358" s="169" t="s">
        <v>39</v>
      </c>
      <c r="E358" s="170" t="s">
        <v>9492</v>
      </c>
      <c r="F358" s="171"/>
      <c r="G358" s="172" t="s">
        <v>1079</v>
      </c>
      <c r="H358" s="172" t="s">
        <v>7756</v>
      </c>
      <c r="I358" s="173" t="s">
        <v>7423</v>
      </c>
      <c r="J358" s="180"/>
      <c r="K358" s="177" t="s">
        <v>1308</v>
      </c>
      <c r="L358" s="177" t="s">
        <v>1736</v>
      </c>
      <c r="M358" s="177" t="s">
        <v>4425</v>
      </c>
      <c r="N358" s="164" t="str">
        <f ca="1">DATEDIF(C358,'Outgoing 2023'!$L$2,"Y")&amp;" tahun, "&amp;DATEDIF(C358,'Outgoing 2023'!$L$2,"YM")&amp;" bulan, "&amp;DATEDIF(C358,'Outgoing 2023'!$L$2,"MD")&amp;" hari"</f>
        <v>1 tahun, 2 bulan, 0 hari</v>
      </c>
      <c r="O358" s="165">
        <f t="shared" ca="1" si="8"/>
        <v>426</v>
      </c>
      <c r="P358" s="152"/>
      <c r="Q358" s="152"/>
    </row>
    <row r="359" spans="1:17" ht="20.399999999999999" x14ac:dyDescent="0.7">
      <c r="A359" s="166">
        <v>358</v>
      </c>
      <c r="B359" s="167" t="s">
        <v>9459</v>
      </c>
      <c r="C359" s="168">
        <v>45792</v>
      </c>
      <c r="D359" s="169" t="s">
        <v>39</v>
      </c>
      <c r="E359" s="170" t="s">
        <v>2291</v>
      </c>
      <c r="F359" s="171"/>
      <c r="G359" s="172" t="s">
        <v>1079</v>
      </c>
      <c r="H359" s="172" t="s">
        <v>5999</v>
      </c>
      <c r="I359" s="173" t="s">
        <v>3202</v>
      </c>
      <c r="J359" s="180"/>
      <c r="K359" s="177" t="s">
        <v>1308</v>
      </c>
      <c r="L359" s="177" t="s">
        <v>1079</v>
      </c>
      <c r="M359" s="177" t="s">
        <v>2488</v>
      </c>
      <c r="N359" s="164" t="str">
        <f ca="1">DATEDIF(C359,'Outgoing 2023'!$L$2,"Y")&amp;" tahun, "&amp;DATEDIF(C359,'Outgoing 2023'!$L$2,"YM")&amp;" bulan, "&amp;DATEDIF(C359,'Outgoing 2023'!$L$2,"MD")&amp;" hari"</f>
        <v>1 tahun, 2 bulan, 0 hari</v>
      </c>
      <c r="O359" s="165">
        <f t="shared" ca="1" si="8"/>
        <v>426</v>
      </c>
      <c r="P359" s="152"/>
      <c r="Q359" s="152"/>
    </row>
    <row r="360" spans="1:17" ht="61.2" x14ac:dyDescent="0.7">
      <c r="A360" s="166">
        <v>359</v>
      </c>
      <c r="B360" s="167" t="s">
        <v>9460</v>
      </c>
      <c r="C360" s="168">
        <v>45792</v>
      </c>
      <c r="D360" s="169" t="s">
        <v>39</v>
      </c>
      <c r="E360" s="170" t="s">
        <v>9493</v>
      </c>
      <c r="F360" s="171"/>
      <c r="G360" s="172" t="s">
        <v>5508</v>
      </c>
      <c r="H360" s="172" t="s">
        <v>3200</v>
      </c>
      <c r="I360" s="173" t="s">
        <v>6030</v>
      </c>
      <c r="J360" s="180"/>
      <c r="K360" s="177" t="s">
        <v>1308</v>
      </c>
      <c r="L360" s="177" t="s">
        <v>1070</v>
      </c>
      <c r="M360" s="177"/>
      <c r="N360" s="164" t="str">
        <f ca="1">DATEDIF(C360,'Outgoing 2023'!$L$2,"Y")&amp;" tahun, "&amp;DATEDIF(C360,'Outgoing 2023'!$L$2,"YM")&amp;" bulan, "&amp;DATEDIF(C360,'Outgoing 2023'!$L$2,"MD")&amp;" hari"</f>
        <v>1 tahun, 2 bulan, 0 hari</v>
      </c>
      <c r="O360" s="165">
        <f t="shared" ca="1" si="8"/>
        <v>426</v>
      </c>
      <c r="P360" s="152"/>
      <c r="Q360" s="152"/>
    </row>
    <row r="361" spans="1:17" ht="61.2" x14ac:dyDescent="0.7">
      <c r="A361" s="166">
        <v>360</v>
      </c>
      <c r="B361" s="167" t="s">
        <v>9461</v>
      </c>
      <c r="C361" s="168">
        <v>45792</v>
      </c>
      <c r="D361" s="169" t="s">
        <v>39</v>
      </c>
      <c r="E361" s="170" t="s">
        <v>9494</v>
      </c>
      <c r="F361" s="171"/>
      <c r="G361" s="172" t="s">
        <v>1079</v>
      </c>
      <c r="H361" s="172" t="s">
        <v>5999</v>
      </c>
      <c r="I361" s="173" t="s">
        <v>2895</v>
      </c>
      <c r="J361" s="180"/>
      <c r="K361" s="177" t="s">
        <v>1308</v>
      </c>
      <c r="L361" s="177" t="s">
        <v>1079</v>
      </c>
      <c r="M361" s="177" t="s">
        <v>2488</v>
      </c>
      <c r="N361" s="164" t="str">
        <f ca="1">DATEDIF(C361,'Outgoing 2023'!$L$2,"Y")&amp;" tahun, "&amp;DATEDIF(C361,'Outgoing 2023'!$L$2,"YM")&amp;" bulan, "&amp;DATEDIF(C361,'Outgoing 2023'!$L$2,"MD")&amp;" hari"</f>
        <v>1 tahun, 2 bulan, 0 hari</v>
      </c>
      <c r="O361" s="165">
        <f t="shared" ca="1" si="8"/>
        <v>426</v>
      </c>
      <c r="P361" s="152"/>
      <c r="Q361" s="152"/>
    </row>
    <row r="362" spans="1:17" ht="40.799999999999997" x14ac:dyDescent="0.7">
      <c r="A362" s="166">
        <v>361</v>
      </c>
      <c r="B362" s="167" t="s">
        <v>9462</v>
      </c>
      <c r="C362" s="168">
        <v>45792</v>
      </c>
      <c r="D362" s="169" t="s">
        <v>3073</v>
      </c>
      <c r="E362" s="170" t="s">
        <v>9495</v>
      </c>
      <c r="F362" s="171"/>
      <c r="G362" s="172" t="s">
        <v>5508</v>
      </c>
      <c r="H362" s="172" t="s">
        <v>3200</v>
      </c>
      <c r="I362" s="173" t="s">
        <v>5939</v>
      </c>
      <c r="J362" s="180"/>
      <c r="K362" s="177" t="s">
        <v>1308</v>
      </c>
      <c r="L362" s="177" t="s">
        <v>1175</v>
      </c>
      <c r="M362" s="177" t="s">
        <v>1176</v>
      </c>
      <c r="N362" s="164" t="str">
        <f ca="1">DATEDIF(C362,'Outgoing 2023'!$L$2,"Y")&amp;" tahun, "&amp;DATEDIF(C362,'Outgoing 2023'!$L$2,"YM")&amp;" bulan, "&amp;DATEDIF(C362,'Outgoing 2023'!$L$2,"MD")&amp;" hari"</f>
        <v>1 tahun, 2 bulan, 0 hari</v>
      </c>
      <c r="O362" s="165">
        <f t="shared" ca="1" si="8"/>
        <v>426</v>
      </c>
      <c r="P362" s="152"/>
      <c r="Q362" s="152"/>
    </row>
    <row r="363" spans="1:17" ht="40.799999999999997" x14ac:dyDescent="0.7">
      <c r="A363" s="166">
        <v>362</v>
      </c>
      <c r="B363" s="167" t="s">
        <v>9463</v>
      </c>
      <c r="C363" s="168">
        <v>45793</v>
      </c>
      <c r="D363" s="169" t="s">
        <v>3073</v>
      </c>
      <c r="E363" s="170" t="s">
        <v>9496</v>
      </c>
      <c r="F363" s="171"/>
      <c r="G363" s="172" t="s">
        <v>5508</v>
      </c>
      <c r="H363" s="172" t="s">
        <v>5990</v>
      </c>
      <c r="I363" s="173" t="s">
        <v>8943</v>
      </c>
      <c r="J363" s="180"/>
      <c r="K363" s="177" t="s">
        <v>1308</v>
      </c>
      <c r="L363" s="177" t="s">
        <v>1070</v>
      </c>
      <c r="M363" s="177" t="s">
        <v>5481</v>
      </c>
      <c r="N363" s="164" t="str">
        <f ca="1">DATEDIF(C363,'Outgoing 2023'!$L$2,"Y")&amp;" tahun, "&amp;DATEDIF(C363,'Outgoing 2023'!$L$2,"YM")&amp;" bulan, "&amp;DATEDIF(C363,'Outgoing 2023'!$L$2,"MD")&amp;" hari"</f>
        <v>1 tahun, 1 bulan, 29 hari</v>
      </c>
      <c r="O363" s="165">
        <f t="shared" ca="1" si="8"/>
        <v>425</v>
      </c>
      <c r="P363" s="152"/>
      <c r="Q363" s="152"/>
    </row>
    <row r="364" spans="1:17" ht="61.2" x14ac:dyDescent="0.7">
      <c r="A364" s="166">
        <v>363</v>
      </c>
      <c r="B364" s="167" t="s">
        <v>9464</v>
      </c>
      <c r="C364" s="168">
        <v>45793</v>
      </c>
      <c r="D364" s="169" t="s">
        <v>7068</v>
      </c>
      <c r="E364" s="170" t="s">
        <v>9497</v>
      </c>
      <c r="F364" s="171"/>
      <c r="G364" s="172" t="s">
        <v>5985</v>
      </c>
      <c r="H364" s="172" t="s">
        <v>5985</v>
      </c>
      <c r="I364" s="172" t="s">
        <v>1167</v>
      </c>
      <c r="J364" s="180"/>
      <c r="K364" s="177" t="s">
        <v>1308</v>
      </c>
      <c r="L364" s="177" t="s">
        <v>9498</v>
      </c>
      <c r="M364" s="177" t="s">
        <v>1163</v>
      </c>
      <c r="N364" s="164" t="str">
        <f ca="1">DATEDIF(C364,'Outgoing 2023'!$L$2,"Y")&amp;" tahun, "&amp;DATEDIF(C364,'Outgoing 2023'!$L$2,"YM")&amp;" bulan, "&amp;DATEDIF(C364,'Outgoing 2023'!$L$2,"MD")&amp;" hari"</f>
        <v>1 tahun, 1 bulan, 29 hari</v>
      </c>
      <c r="O364" s="165">
        <f t="shared" ca="1" si="8"/>
        <v>425</v>
      </c>
      <c r="P364" s="152"/>
      <c r="Q364" s="152"/>
    </row>
    <row r="365" spans="1:17" ht="61.2" x14ac:dyDescent="0.7">
      <c r="A365" s="166">
        <v>364</v>
      </c>
      <c r="B365" s="167" t="s">
        <v>9534</v>
      </c>
      <c r="C365" s="168">
        <v>45796</v>
      </c>
      <c r="D365" s="169" t="s">
        <v>39</v>
      </c>
      <c r="E365" s="170" t="s">
        <v>9557</v>
      </c>
      <c r="F365" s="171"/>
      <c r="G365" s="172" t="s">
        <v>5508</v>
      </c>
      <c r="H365" s="172" t="s">
        <v>3200</v>
      </c>
      <c r="I365" s="173" t="s">
        <v>3201</v>
      </c>
      <c r="J365" s="180"/>
      <c r="K365" s="177" t="s">
        <v>1308</v>
      </c>
      <c r="L365" s="177" t="s">
        <v>1070</v>
      </c>
      <c r="M365" s="177" t="s">
        <v>7652</v>
      </c>
      <c r="N365" s="164" t="str">
        <f ca="1">DATEDIF(C365,'Outgoing 2023'!$L$2,"Y")&amp;" tahun, "&amp;DATEDIF(C365,'Outgoing 2023'!$L$2,"YM")&amp;" bulan, "&amp;DATEDIF(C365,'Outgoing 2023'!$L$2,"MD")&amp;" hari"</f>
        <v>1 tahun, 1 bulan, 26 hari</v>
      </c>
      <c r="O365" s="165">
        <f t="shared" ref="O365:O387" ca="1" si="9">TODAY()-C365</f>
        <v>422</v>
      </c>
      <c r="P365" s="152"/>
      <c r="Q365" s="152"/>
    </row>
    <row r="366" spans="1:17" ht="61.2" x14ac:dyDescent="0.7">
      <c r="A366" s="166">
        <v>365</v>
      </c>
      <c r="B366" s="167" t="s">
        <v>9535</v>
      </c>
      <c r="C366" s="168">
        <v>45796</v>
      </c>
      <c r="D366" s="169" t="s">
        <v>39</v>
      </c>
      <c r="E366" s="170" t="s">
        <v>9558</v>
      </c>
      <c r="F366" s="171"/>
      <c r="G366" s="172" t="s">
        <v>5508</v>
      </c>
      <c r="H366" s="172" t="s">
        <v>3191</v>
      </c>
      <c r="I366" s="173" t="s">
        <v>9372</v>
      </c>
      <c r="J366" s="180"/>
      <c r="K366" s="177" t="s">
        <v>1308</v>
      </c>
      <c r="L366" s="177" t="s">
        <v>1070</v>
      </c>
      <c r="M366" s="176" t="s">
        <v>6866</v>
      </c>
      <c r="N366" s="164" t="str">
        <f ca="1">DATEDIF(C366,'Outgoing 2023'!$L$2,"Y")&amp;" tahun, "&amp;DATEDIF(C366,'Outgoing 2023'!$L$2,"YM")&amp;" bulan, "&amp;DATEDIF(C366,'Outgoing 2023'!$L$2,"MD")&amp;" hari"</f>
        <v>1 tahun, 1 bulan, 26 hari</v>
      </c>
      <c r="O366" s="165">
        <f t="shared" ca="1" si="9"/>
        <v>422</v>
      </c>
      <c r="P366" s="152"/>
      <c r="Q366" s="152"/>
    </row>
    <row r="367" spans="1:17" ht="40.799999999999997" x14ac:dyDescent="0.7">
      <c r="A367" s="166">
        <v>366</v>
      </c>
      <c r="B367" s="167" t="s">
        <v>9536</v>
      </c>
      <c r="C367" s="168">
        <v>45796</v>
      </c>
      <c r="D367" s="169" t="s">
        <v>9</v>
      </c>
      <c r="E367" s="170" t="s">
        <v>9559</v>
      </c>
      <c r="F367" s="171"/>
      <c r="G367" s="172" t="s">
        <v>5508</v>
      </c>
      <c r="H367" s="172" t="s">
        <v>3189</v>
      </c>
      <c r="I367" s="173" t="s">
        <v>7423</v>
      </c>
      <c r="J367" s="180"/>
      <c r="K367" s="177" t="s">
        <v>1308</v>
      </c>
      <c r="L367" s="177" t="s">
        <v>1070</v>
      </c>
      <c r="M367" s="176" t="s">
        <v>5604</v>
      </c>
      <c r="N367" s="164" t="str">
        <f ca="1">DATEDIF(C367,'Outgoing 2023'!$L$2,"Y")&amp;" tahun, "&amp;DATEDIF(C367,'Outgoing 2023'!$L$2,"YM")&amp;" bulan, "&amp;DATEDIF(C367,'Outgoing 2023'!$L$2,"MD")&amp;" hari"</f>
        <v>1 tahun, 1 bulan, 26 hari</v>
      </c>
      <c r="O367" s="165">
        <f t="shared" ca="1" si="9"/>
        <v>422</v>
      </c>
      <c r="P367" s="152"/>
      <c r="Q367" s="152"/>
    </row>
    <row r="368" spans="1:17" ht="40.799999999999997" x14ac:dyDescent="0.7">
      <c r="A368" s="166">
        <v>367</v>
      </c>
      <c r="B368" s="167" t="s">
        <v>9537</v>
      </c>
      <c r="C368" s="168">
        <v>45796</v>
      </c>
      <c r="D368" s="169" t="s">
        <v>39</v>
      </c>
      <c r="E368" s="170" t="s">
        <v>9560</v>
      </c>
      <c r="F368" s="171"/>
      <c r="G368" s="172" t="s">
        <v>5508</v>
      </c>
      <c r="H368" s="172" t="s">
        <v>3189</v>
      </c>
      <c r="I368" s="173" t="s">
        <v>3201</v>
      </c>
      <c r="J368" s="180"/>
      <c r="K368" s="177" t="s">
        <v>1308</v>
      </c>
      <c r="L368" s="177" t="s">
        <v>1070</v>
      </c>
      <c r="M368" s="176" t="s">
        <v>5604</v>
      </c>
      <c r="N368" s="164" t="str">
        <f ca="1">DATEDIF(C368,'Outgoing 2023'!$L$2,"Y")&amp;" tahun, "&amp;DATEDIF(C368,'Outgoing 2023'!$L$2,"YM")&amp;" bulan, "&amp;DATEDIF(C368,'Outgoing 2023'!$L$2,"MD")&amp;" hari"</f>
        <v>1 tahun, 1 bulan, 26 hari</v>
      </c>
      <c r="O368" s="165">
        <f t="shared" ca="1" si="9"/>
        <v>422</v>
      </c>
      <c r="P368" s="152"/>
      <c r="Q368" s="152"/>
    </row>
    <row r="369" spans="1:17" ht="61.2" x14ac:dyDescent="0.7">
      <c r="A369" s="166">
        <v>368</v>
      </c>
      <c r="B369" s="167" t="s">
        <v>9538</v>
      </c>
      <c r="C369" s="168">
        <v>45796</v>
      </c>
      <c r="D369" s="169" t="s">
        <v>39</v>
      </c>
      <c r="E369" s="170" t="s">
        <v>9561</v>
      </c>
      <c r="F369" s="171"/>
      <c r="G369" s="172" t="s">
        <v>5508</v>
      </c>
      <c r="H369" s="172" t="s">
        <v>5990</v>
      </c>
      <c r="I369" s="173" t="s">
        <v>3201</v>
      </c>
      <c r="J369" s="180"/>
      <c r="K369" s="177" t="s">
        <v>1308</v>
      </c>
      <c r="L369" s="177" t="s">
        <v>1070</v>
      </c>
      <c r="M369" s="177" t="s">
        <v>5481</v>
      </c>
      <c r="N369" s="164" t="str">
        <f ca="1">DATEDIF(C369,'Outgoing 2023'!$L$2,"Y")&amp;" tahun, "&amp;DATEDIF(C369,'Outgoing 2023'!$L$2,"YM")&amp;" bulan, "&amp;DATEDIF(C369,'Outgoing 2023'!$L$2,"MD")&amp;" hari"</f>
        <v>1 tahun, 1 bulan, 26 hari</v>
      </c>
      <c r="O369" s="165">
        <f t="shared" ca="1" si="9"/>
        <v>422</v>
      </c>
      <c r="P369" s="152"/>
      <c r="Q369" s="152"/>
    </row>
    <row r="370" spans="1:17" ht="61.2" x14ac:dyDescent="0.7">
      <c r="A370" s="166">
        <v>369</v>
      </c>
      <c r="B370" s="167" t="s">
        <v>9539</v>
      </c>
      <c r="C370" s="168">
        <v>45797</v>
      </c>
      <c r="D370" s="169" t="s">
        <v>39</v>
      </c>
      <c r="E370" s="170" t="s">
        <v>9562</v>
      </c>
      <c r="F370" s="171"/>
      <c r="G370" s="172" t="s">
        <v>5508</v>
      </c>
      <c r="H370" s="172" t="s">
        <v>5990</v>
      </c>
      <c r="I370" s="173" t="s">
        <v>5845</v>
      </c>
      <c r="J370" s="180"/>
      <c r="K370" s="177" t="s">
        <v>1308</v>
      </c>
      <c r="L370" s="177" t="s">
        <v>1070</v>
      </c>
      <c r="M370" s="177" t="s">
        <v>5481</v>
      </c>
      <c r="N370" s="164" t="str">
        <f ca="1">DATEDIF(C370,'Outgoing 2023'!$L$2,"Y")&amp;" tahun, "&amp;DATEDIF(C370,'Outgoing 2023'!$L$2,"YM")&amp;" bulan, "&amp;DATEDIF(C370,'Outgoing 2023'!$L$2,"MD")&amp;" hari"</f>
        <v>1 tahun, 1 bulan, 25 hari</v>
      </c>
      <c r="O370" s="165">
        <f t="shared" ca="1" si="9"/>
        <v>421</v>
      </c>
      <c r="P370" s="152"/>
      <c r="Q370" s="152"/>
    </row>
    <row r="371" spans="1:17" ht="81.599999999999994" x14ac:dyDescent="0.7">
      <c r="A371" s="166">
        <v>370</v>
      </c>
      <c r="B371" s="167" t="s">
        <v>9540</v>
      </c>
      <c r="C371" s="168">
        <v>45797</v>
      </c>
      <c r="D371" s="169" t="s">
        <v>9563</v>
      </c>
      <c r="E371" s="170" t="s">
        <v>9564</v>
      </c>
      <c r="F371" s="171"/>
      <c r="G371" s="172" t="s">
        <v>5985</v>
      </c>
      <c r="H371" s="159" t="s">
        <v>5985</v>
      </c>
      <c r="I371" s="172" t="s">
        <v>6538</v>
      </c>
      <c r="J371" s="180"/>
      <c r="K371" s="177" t="s">
        <v>1308</v>
      </c>
      <c r="L371" s="176" t="s">
        <v>1267</v>
      </c>
      <c r="M371" s="177" t="s">
        <v>1268</v>
      </c>
      <c r="N371" s="164" t="str">
        <f ca="1">DATEDIF(C371,'Outgoing 2023'!$L$2,"Y")&amp;" tahun, "&amp;DATEDIF(C371,'Outgoing 2023'!$L$2,"YM")&amp;" bulan, "&amp;DATEDIF(C371,'Outgoing 2023'!$L$2,"MD")&amp;" hari"</f>
        <v>1 tahun, 1 bulan, 25 hari</v>
      </c>
      <c r="O371" s="165">
        <f t="shared" ca="1" si="9"/>
        <v>421</v>
      </c>
      <c r="P371" s="152"/>
      <c r="Q371" s="152"/>
    </row>
    <row r="372" spans="1:17" ht="61.2" x14ac:dyDescent="0.7">
      <c r="A372" s="166">
        <v>371</v>
      </c>
      <c r="B372" s="167" t="s">
        <v>9541</v>
      </c>
      <c r="C372" s="168">
        <v>45797</v>
      </c>
      <c r="D372" s="169" t="s">
        <v>39</v>
      </c>
      <c r="E372" s="170" t="s">
        <v>9565</v>
      </c>
      <c r="F372" s="171"/>
      <c r="G372" s="172" t="s">
        <v>5508</v>
      </c>
      <c r="H372" s="172" t="s">
        <v>5990</v>
      </c>
      <c r="I372" s="173" t="s">
        <v>5845</v>
      </c>
      <c r="J372" s="180"/>
      <c r="K372" s="177" t="s">
        <v>1308</v>
      </c>
      <c r="L372" s="177" t="s">
        <v>1070</v>
      </c>
      <c r="M372" s="177" t="s">
        <v>5481</v>
      </c>
      <c r="N372" s="164" t="str">
        <f ca="1">DATEDIF(C372,'Outgoing 2023'!$L$2,"Y")&amp;" tahun, "&amp;DATEDIF(C372,'Outgoing 2023'!$L$2,"YM")&amp;" bulan, "&amp;DATEDIF(C372,'Outgoing 2023'!$L$2,"MD")&amp;" hari"</f>
        <v>1 tahun, 1 bulan, 25 hari</v>
      </c>
      <c r="O372" s="165">
        <f t="shared" ca="1" si="9"/>
        <v>421</v>
      </c>
      <c r="P372" s="152"/>
      <c r="Q372" s="152"/>
    </row>
    <row r="373" spans="1:17" ht="40.799999999999997" x14ac:dyDescent="0.7">
      <c r="A373" s="166">
        <v>372</v>
      </c>
      <c r="B373" s="167" t="s">
        <v>9542</v>
      </c>
      <c r="C373" s="168">
        <v>45797</v>
      </c>
      <c r="D373" s="169" t="s">
        <v>39</v>
      </c>
      <c r="E373" s="170" t="s">
        <v>9566</v>
      </c>
      <c r="F373" s="171"/>
      <c r="G373" s="172" t="s">
        <v>5508</v>
      </c>
      <c r="H373" s="172" t="s">
        <v>5989</v>
      </c>
      <c r="I373" s="173" t="s">
        <v>2881</v>
      </c>
      <c r="J373" s="180"/>
      <c r="K373" s="177" t="s">
        <v>1308</v>
      </c>
      <c r="L373" s="177" t="s">
        <v>1197</v>
      </c>
      <c r="M373" s="177" t="s">
        <v>1198</v>
      </c>
      <c r="N373" s="164" t="str">
        <f ca="1">DATEDIF(C373,'Outgoing 2023'!$L$2,"Y")&amp;" tahun, "&amp;DATEDIF(C373,'Outgoing 2023'!$L$2,"YM")&amp;" bulan, "&amp;DATEDIF(C373,'Outgoing 2023'!$L$2,"MD")&amp;" hari"</f>
        <v>1 tahun, 1 bulan, 25 hari</v>
      </c>
      <c r="O373" s="165">
        <f t="shared" ca="1" si="9"/>
        <v>421</v>
      </c>
      <c r="P373" s="152"/>
      <c r="Q373" s="152"/>
    </row>
    <row r="374" spans="1:17" ht="40.799999999999997" x14ac:dyDescent="0.7">
      <c r="A374" s="166">
        <v>373</v>
      </c>
      <c r="B374" s="167" t="s">
        <v>9543</v>
      </c>
      <c r="C374" s="168">
        <v>45797</v>
      </c>
      <c r="D374" s="169" t="s">
        <v>7379</v>
      </c>
      <c r="E374" s="170" t="s">
        <v>9567</v>
      </c>
      <c r="F374" s="171"/>
      <c r="G374" s="172" t="s">
        <v>5508</v>
      </c>
      <c r="H374" s="172" t="s">
        <v>3189</v>
      </c>
      <c r="I374" s="173" t="s">
        <v>1088</v>
      </c>
      <c r="J374" s="180"/>
      <c r="K374" s="177" t="s">
        <v>1308</v>
      </c>
      <c r="L374" s="177" t="s">
        <v>1088</v>
      </c>
      <c r="M374" s="177" t="s">
        <v>1089</v>
      </c>
      <c r="N374" s="164" t="str">
        <f ca="1">DATEDIF(C374,'Outgoing 2023'!$L$2,"Y")&amp;" tahun, "&amp;DATEDIF(C374,'Outgoing 2023'!$L$2,"YM")&amp;" bulan, "&amp;DATEDIF(C374,'Outgoing 2023'!$L$2,"MD")&amp;" hari"</f>
        <v>1 tahun, 1 bulan, 25 hari</v>
      </c>
      <c r="O374" s="165">
        <f t="shared" ca="1" si="9"/>
        <v>421</v>
      </c>
      <c r="P374" s="152"/>
      <c r="Q374" s="152"/>
    </row>
    <row r="375" spans="1:17" ht="61.2" x14ac:dyDescent="0.7">
      <c r="A375" s="166">
        <v>374</v>
      </c>
      <c r="B375" s="167" t="s">
        <v>9544</v>
      </c>
      <c r="C375" s="168">
        <v>45798</v>
      </c>
      <c r="D375" s="169" t="s">
        <v>7068</v>
      </c>
      <c r="E375" s="170" t="s">
        <v>9568</v>
      </c>
      <c r="F375" s="171"/>
      <c r="G375" s="172" t="s">
        <v>5985</v>
      </c>
      <c r="H375" s="172" t="s">
        <v>5985</v>
      </c>
      <c r="I375" s="172" t="s">
        <v>1167</v>
      </c>
      <c r="J375" s="180"/>
      <c r="K375" s="177" t="s">
        <v>1308</v>
      </c>
      <c r="L375" s="177" t="s">
        <v>9569</v>
      </c>
      <c r="M375" s="177" t="s">
        <v>1163</v>
      </c>
      <c r="N375" s="164" t="str">
        <f ca="1">DATEDIF(C375,'Outgoing 2023'!$L$2,"Y")&amp;" tahun, "&amp;DATEDIF(C375,'Outgoing 2023'!$L$2,"YM")&amp;" bulan, "&amp;DATEDIF(C375,'Outgoing 2023'!$L$2,"MD")&amp;" hari"</f>
        <v>1 tahun, 1 bulan, 24 hari</v>
      </c>
      <c r="O375" s="165">
        <f t="shared" ca="1" si="9"/>
        <v>420</v>
      </c>
      <c r="P375" s="152"/>
      <c r="Q375" s="152"/>
    </row>
    <row r="376" spans="1:17" ht="40.799999999999997" x14ac:dyDescent="0.7">
      <c r="A376" s="166">
        <v>375</v>
      </c>
      <c r="B376" s="167" t="s">
        <v>9545</v>
      </c>
      <c r="C376" s="168">
        <v>45798</v>
      </c>
      <c r="D376" s="169" t="s">
        <v>39</v>
      </c>
      <c r="E376" s="170" t="s">
        <v>9570</v>
      </c>
      <c r="F376" s="171"/>
      <c r="G376" s="172" t="s">
        <v>5508</v>
      </c>
      <c r="H376" s="172" t="s">
        <v>3189</v>
      </c>
      <c r="I376" s="173" t="s">
        <v>8792</v>
      </c>
      <c r="J376" s="180"/>
      <c r="K376" s="177" t="s">
        <v>1308</v>
      </c>
      <c r="L376" s="177" t="s">
        <v>1070</v>
      </c>
      <c r="M376" s="177" t="s">
        <v>3717</v>
      </c>
      <c r="N376" s="164" t="str">
        <f ca="1">DATEDIF(C376,'Outgoing 2023'!$L$2,"Y")&amp;" tahun, "&amp;DATEDIF(C376,'Outgoing 2023'!$L$2,"YM")&amp;" bulan, "&amp;DATEDIF(C376,'Outgoing 2023'!$L$2,"MD")&amp;" hari"</f>
        <v>1 tahun, 1 bulan, 24 hari</v>
      </c>
      <c r="O376" s="165">
        <f t="shared" ca="1" si="9"/>
        <v>420</v>
      </c>
      <c r="P376" s="152"/>
      <c r="Q376" s="152"/>
    </row>
    <row r="377" spans="1:17" ht="40.799999999999997" x14ac:dyDescent="0.7">
      <c r="A377" s="166">
        <v>376</v>
      </c>
      <c r="B377" s="167" t="s">
        <v>9546</v>
      </c>
      <c r="C377" s="168">
        <v>45799</v>
      </c>
      <c r="D377" s="169" t="s">
        <v>39</v>
      </c>
      <c r="E377" s="170" t="s">
        <v>9571</v>
      </c>
      <c r="F377" s="171"/>
      <c r="G377" s="172" t="s">
        <v>5508</v>
      </c>
      <c r="H377" s="172" t="s">
        <v>5989</v>
      </c>
      <c r="I377" s="173" t="s">
        <v>7866</v>
      </c>
      <c r="J377" s="180"/>
      <c r="K377" s="177" t="s">
        <v>1308</v>
      </c>
      <c r="L377" s="176" t="s">
        <v>10720</v>
      </c>
      <c r="M377" s="177" t="s">
        <v>9788</v>
      </c>
      <c r="N377" s="164" t="str">
        <f ca="1">DATEDIF(C377,'Outgoing 2023'!$L$2,"Y")&amp;" tahun, "&amp;DATEDIF(C377,'Outgoing 2023'!$L$2,"YM")&amp;" bulan, "&amp;DATEDIF(C377,'Outgoing 2023'!$L$2,"MD")&amp;" hari"</f>
        <v>1 tahun, 1 bulan, 23 hari</v>
      </c>
      <c r="O377" s="165">
        <f t="shared" ca="1" si="9"/>
        <v>419</v>
      </c>
      <c r="P377" s="152"/>
      <c r="Q377" s="152"/>
    </row>
    <row r="378" spans="1:17" ht="40.799999999999997" x14ac:dyDescent="0.7">
      <c r="A378" s="166">
        <v>377</v>
      </c>
      <c r="B378" s="167" t="s">
        <v>9547</v>
      </c>
      <c r="C378" s="168">
        <v>45799</v>
      </c>
      <c r="D378" s="169" t="s">
        <v>39</v>
      </c>
      <c r="E378" s="170" t="s">
        <v>9572</v>
      </c>
      <c r="F378" s="171"/>
      <c r="G378" s="172" t="s">
        <v>5508</v>
      </c>
      <c r="H378" s="172" t="s">
        <v>5989</v>
      </c>
      <c r="I378" s="173" t="s">
        <v>7656</v>
      </c>
      <c r="J378" s="180"/>
      <c r="K378" s="177" t="s">
        <v>1308</v>
      </c>
      <c r="L378" s="177" t="s">
        <v>1175</v>
      </c>
      <c r="M378" s="177" t="s">
        <v>7484</v>
      </c>
      <c r="N378" s="164" t="str">
        <f ca="1">DATEDIF(C378,'Outgoing 2023'!$L$2,"Y")&amp;" tahun, "&amp;DATEDIF(C378,'Outgoing 2023'!$L$2,"YM")&amp;" bulan, "&amp;DATEDIF(C378,'Outgoing 2023'!$L$2,"MD")&amp;" hari"</f>
        <v>1 tahun, 1 bulan, 23 hari</v>
      </c>
      <c r="O378" s="165">
        <f t="shared" ca="1" si="9"/>
        <v>419</v>
      </c>
      <c r="P378" s="152"/>
      <c r="Q378" s="152"/>
    </row>
    <row r="379" spans="1:17" ht="20.399999999999999" x14ac:dyDescent="0.7">
      <c r="A379" s="166">
        <v>378</v>
      </c>
      <c r="B379" s="167" t="s">
        <v>9548</v>
      </c>
      <c r="C379" s="168">
        <v>45799</v>
      </c>
      <c r="D379" s="169" t="s">
        <v>39</v>
      </c>
      <c r="E379" s="170" t="s">
        <v>9573</v>
      </c>
      <c r="F379" s="171"/>
      <c r="G379" s="172" t="s">
        <v>5508</v>
      </c>
      <c r="H379" s="172" t="s">
        <v>5989</v>
      </c>
      <c r="I379" s="173" t="s">
        <v>6030</v>
      </c>
      <c r="J379" s="180"/>
      <c r="K379" s="177" t="s">
        <v>1308</v>
      </c>
      <c r="L379" s="177" t="s">
        <v>1175</v>
      </c>
      <c r="M379" s="177" t="s">
        <v>7484</v>
      </c>
      <c r="N379" s="164" t="str">
        <f ca="1">DATEDIF(C379,'Outgoing 2023'!$L$2,"Y")&amp;" tahun, "&amp;DATEDIF(C379,'Outgoing 2023'!$L$2,"YM")&amp;" bulan, "&amp;DATEDIF(C379,'Outgoing 2023'!$L$2,"MD")&amp;" hari"</f>
        <v>1 tahun, 1 bulan, 23 hari</v>
      </c>
      <c r="O379" s="165">
        <f t="shared" ca="1" si="9"/>
        <v>419</v>
      </c>
      <c r="P379" s="152"/>
      <c r="Q379" s="152"/>
    </row>
    <row r="380" spans="1:17" ht="20.399999999999999" x14ac:dyDescent="0.7">
      <c r="A380" s="166">
        <v>379</v>
      </c>
      <c r="B380" s="167" t="s">
        <v>9549</v>
      </c>
      <c r="C380" s="168">
        <v>45799</v>
      </c>
      <c r="D380" s="169" t="s">
        <v>39</v>
      </c>
      <c r="E380" s="170" t="s">
        <v>9574</v>
      </c>
      <c r="F380" s="171"/>
      <c r="G380" s="172" t="s">
        <v>5508</v>
      </c>
      <c r="H380" s="172" t="s">
        <v>5989</v>
      </c>
      <c r="I380" s="173" t="s">
        <v>6030</v>
      </c>
      <c r="J380" s="180"/>
      <c r="K380" s="177" t="s">
        <v>1308</v>
      </c>
      <c r="L380" s="177" t="s">
        <v>1175</v>
      </c>
      <c r="M380" s="177" t="s">
        <v>7484</v>
      </c>
      <c r="N380" s="164" t="str">
        <f ca="1">DATEDIF(C380,'Outgoing 2023'!$L$2,"Y")&amp;" tahun, "&amp;DATEDIF(C380,'Outgoing 2023'!$L$2,"YM")&amp;" bulan, "&amp;DATEDIF(C380,'Outgoing 2023'!$L$2,"MD")&amp;" hari"</f>
        <v>1 tahun, 1 bulan, 23 hari</v>
      </c>
      <c r="O380" s="165">
        <f t="shared" ca="1" si="9"/>
        <v>419</v>
      </c>
      <c r="P380" s="152"/>
      <c r="Q380" s="152"/>
    </row>
    <row r="381" spans="1:17" ht="40.799999999999997" x14ac:dyDescent="0.7">
      <c r="A381" s="166">
        <v>380</v>
      </c>
      <c r="B381" s="167" t="s">
        <v>9550</v>
      </c>
      <c r="C381" s="168">
        <v>45799</v>
      </c>
      <c r="D381" s="169" t="s">
        <v>39</v>
      </c>
      <c r="E381" s="170" t="s">
        <v>9575</v>
      </c>
      <c r="F381" s="171"/>
      <c r="G381" s="172" t="s">
        <v>5508</v>
      </c>
      <c r="H381" s="172" t="s">
        <v>3200</v>
      </c>
      <c r="I381" s="173" t="s">
        <v>5703</v>
      </c>
      <c r="J381" s="180"/>
      <c r="K381" s="177" t="s">
        <v>1308</v>
      </c>
      <c r="L381" s="177" t="s">
        <v>1070</v>
      </c>
      <c r="M381" s="177" t="s">
        <v>7652</v>
      </c>
      <c r="N381" s="164" t="str">
        <f ca="1">DATEDIF(C381,'Outgoing 2023'!$L$2,"Y")&amp;" tahun, "&amp;DATEDIF(C381,'Outgoing 2023'!$L$2,"YM")&amp;" bulan, "&amp;DATEDIF(C381,'Outgoing 2023'!$L$2,"MD")&amp;" hari"</f>
        <v>1 tahun, 1 bulan, 23 hari</v>
      </c>
      <c r="O381" s="165">
        <f t="shared" ca="1" si="9"/>
        <v>419</v>
      </c>
      <c r="P381" s="152"/>
      <c r="Q381" s="152"/>
    </row>
    <row r="382" spans="1:17" ht="40.799999999999997" x14ac:dyDescent="0.7">
      <c r="A382" s="166">
        <v>381</v>
      </c>
      <c r="B382" s="167" t="s">
        <v>9551</v>
      </c>
      <c r="C382" s="168">
        <v>45799</v>
      </c>
      <c r="D382" s="169" t="s">
        <v>39</v>
      </c>
      <c r="E382" s="170" t="s">
        <v>9576</v>
      </c>
      <c r="F382" s="171"/>
      <c r="G382" s="172" t="s">
        <v>5508</v>
      </c>
      <c r="H382" s="172" t="s">
        <v>5989</v>
      </c>
      <c r="I382" s="173" t="s">
        <v>6030</v>
      </c>
      <c r="J382" s="180"/>
      <c r="K382" s="177" t="s">
        <v>1308</v>
      </c>
      <c r="L382" s="177" t="s">
        <v>1175</v>
      </c>
      <c r="M382" s="177" t="s">
        <v>7484</v>
      </c>
      <c r="N382" s="164" t="str">
        <f ca="1">DATEDIF(C382,'Outgoing 2023'!$L$2,"Y")&amp;" tahun, "&amp;DATEDIF(C382,'Outgoing 2023'!$L$2,"YM")&amp;" bulan, "&amp;DATEDIF(C382,'Outgoing 2023'!$L$2,"MD")&amp;" hari"</f>
        <v>1 tahun, 1 bulan, 23 hari</v>
      </c>
      <c r="O382" s="165">
        <f t="shared" ca="1" si="9"/>
        <v>419</v>
      </c>
      <c r="P382" s="152"/>
      <c r="Q382" s="152"/>
    </row>
    <row r="383" spans="1:17" ht="40.799999999999997" x14ac:dyDescent="0.7">
      <c r="A383" s="166">
        <v>382</v>
      </c>
      <c r="B383" s="167" t="s">
        <v>9552</v>
      </c>
      <c r="C383" s="168">
        <v>45799</v>
      </c>
      <c r="D383" s="169" t="s">
        <v>39</v>
      </c>
      <c r="E383" s="170" t="s">
        <v>9577</v>
      </c>
      <c r="F383" s="171"/>
      <c r="G383" s="172" t="s">
        <v>5508</v>
      </c>
      <c r="H383" s="172" t="s">
        <v>5990</v>
      </c>
      <c r="I383" s="173" t="s">
        <v>8837</v>
      </c>
      <c r="J383" s="180"/>
      <c r="K383" s="177" t="s">
        <v>1308</v>
      </c>
      <c r="L383" s="177" t="s">
        <v>1070</v>
      </c>
      <c r="M383" s="177" t="s">
        <v>3717</v>
      </c>
      <c r="N383" s="164" t="str">
        <f ca="1">DATEDIF(C383,'Outgoing 2023'!$L$2,"Y")&amp;" tahun, "&amp;DATEDIF(C383,'Outgoing 2023'!$L$2,"YM")&amp;" bulan, "&amp;DATEDIF(C383,'Outgoing 2023'!$L$2,"MD")&amp;" hari"</f>
        <v>1 tahun, 1 bulan, 23 hari</v>
      </c>
      <c r="O383" s="165">
        <f t="shared" ca="1" si="9"/>
        <v>419</v>
      </c>
      <c r="P383" s="152"/>
      <c r="Q383" s="152"/>
    </row>
    <row r="384" spans="1:17" ht="40.799999999999997" x14ac:dyDescent="0.7">
      <c r="A384" s="166">
        <v>383</v>
      </c>
      <c r="B384" s="167" t="s">
        <v>9553</v>
      </c>
      <c r="C384" s="168">
        <v>45800</v>
      </c>
      <c r="D384" s="169" t="s">
        <v>39</v>
      </c>
      <c r="E384" s="170" t="s">
        <v>9578</v>
      </c>
      <c r="F384" s="171"/>
      <c r="G384" s="172" t="s">
        <v>5508</v>
      </c>
      <c r="H384" s="172" t="s">
        <v>3200</v>
      </c>
      <c r="I384" s="173" t="s">
        <v>2882</v>
      </c>
      <c r="J384" s="180"/>
      <c r="K384" s="177" t="s">
        <v>1308</v>
      </c>
      <c r="L384" s="177" t="s">
        <v>1080</v>
      </c>
      <c r="M384" s="177" t="s">
        <v>8269</v>
      </c>
      <c r="N384" s="164" t="str">
        <f ca="1">DATEDIF(C384,'Outgoing 2023'!$L$2,"Y")&amp;" tahun, "&amp;DATEDIF(C384,'Outgoing 2023'!$L$2,"YM")&amp;" bulan, "&amp;DATEDIF(C384,'Outgoing 2023'!$L$2,"MD")&amp;" hari"</f>
        <v>1 tahun, 1 bulan, 22 hari</v>
      </c>
      <c r="O384" s="165">
        <f t="shared" ca="1" si="9"/>
        <v>418</v>
      </c>
      <c r="P384" s="152"/>
      <c r="Q384" s="152"/>
    </row>
    <row r="385" spans="1:17" ht="40.799999999999997" x14ac:dyDescent="0.7">
      <c r="A385" s="166">
        <v>384</v>
      </c>
      <c r="B385" s="167" t="s">
        <v>9554</v>
      </c>
      <c r="C385" s="168">
        <v>45800</v>
      </c>
      <c r="D385" s="169" t="s">
        <v>39</v>
      </c>
      <c r="E385" s="170" t="s">
        <v>9579</v>
      </c>
      <c r="F385" s="171"/>
      <c r="G385" s="172" t="s">
        <v>5508</v>
      </c>
      <c r="H385" s="172" t="s">
        <v>5990</v>
      </c>
      <c r="I385" s="173" t="s">
        <v>5845</v>
      </c>
      <c r="J385" s="180"/>
      <c r="K385" s="177" t="s">
        <v>1308</v>
      </c>
      <c r="L385" s="177" t="s">
        <v>1070</v>
      </c>
      <c r="M385" s="177" t="s">
        <v>5481</v>
      </c>
      <c r="N385" s="164" t="str">
        <f ca="1">DATEDIF(C385,'Outgoing 2023'!$L$2,"Y")&amp;" tahun, "&amp;DATEDIF(C385,'Outgoing 2023'!$L$2,"YM")&amp;" bulan, "&amp;DATEDIF(C385,'Outgoing 2023'!$L$2,"MD")&amp;" hari"</f>
        <v>1 tahun, 1 bulan, 22 hari</v>
      </c>
      <c r="O385" s="165">
        <f t="shared" ca="1" si="9"/>
        <v>418</v>
      </c>
      <c r="P385" s="152"/>
      <c r="Q385" s="152"/>
    </row>
    <row r="386" spans="1:17" ht="20.399999999999999" x14ac:dyDescent="0.7">
      <c r="A386" s="166">
        <v>385</v>
      </c>
      <c r="B386" s="167" t="s">
        <v>9555</v>
      </c>
      <c r="C386" s="168">
        <v>45800</v>
      </c>
      <c r="D386" s="169" t="s">
        <v>39</v>
      </c>
      <c r="E386" s="170" t="s">
        <v>9580</v>
      </c>
      <c r="F386" s="171"/>
      <c r="G386" s="172" t="s">
        <v>5508</v>
      </c>
      <c r="H386" s="172"/>
      <c r="I386" s="173"/>
      <c r="J386" s="180"/>
      <c r="K386" s="177" t="s">
        <v>1308</v>
      </c>
      <c r="L386" s="177"/>
      <c r="M386" s="177"/>
      <c r="N386" s="164" t="str">
        <f ca="1">DATEDIF(C386,'Outgoing 2023'!$L$2,"Y")&amp;" tahun, "&amp;DATEDIF(C386,'Outgoing 2023'!$L$2,"YM")&amp;" bulan, "&amp;DATEDIF(C386,'Outgoing 2023'!$L$2,"MD")&amp;" hari"</f>
        <v>1 tahun, 1 bulan, 22 hari</v>
      </c>
      <c r="O386" s="165">
        <f t="shared" ca="1" si="9"/>
        <v>418</v>
      </c>
      <c r="P386" s="152"/>
      <c r="Q386" s="152"/>
    </row>
    <row r="387" spans="1:17" ht="61.2" x14ac:dyDescent="0.7">
      <c r="A387" s="166">
        <v>386</v>
      </c>
      <c r="B387" s="167" t="s">
        <v>9556</v>
      </c>
      <c r="C387" s="168">
        <v>45800</v>
      </c>
      <c r="D387" s="169" t="s">
        <v>39</v>
      </c>
      <c r="E387" s="170" t="s">
        <v>9581</v>
      </c>
      <c r="F387" s="171"/>
      <c r="G387" s="172" t="s">
        <v>5508</v>
      </c>
      <c r="H387" s="172" t="s">
        <v>3200</v>
      </c>
      <c r="I387" s="173" t="s">
        <v>5939</v>
      </c>
      <c r="J387" s="180"/>
      <c r="K387" s="177" t="s">
        <v>1308</v>
      </c>
      <c r="L387" s="177" t="s">
        <v>1070</v>
      </c>
      <c r="M387" s="177" t="s">
        <v>3139</v>
      </c>
      <c r="N387" s="164" t="str">
        <f ca="1">DATEDIF(C387,'Outgoing 2023'!$L$2,"Y")&amp;" tahun, "&amp;DATEDIF(C387,'Outgoing 2023'!$L$2,"YM")&amp;" bulan, "&amp;DATEDIF(C387,'Outgoing 2023'!$L$2,"MD")&amp;" hari"</f>
        <v>1 tahun, 1 bulan, 22 hari</v>
      </c>
      <c r="O387" s="165">
        <f t="shared" ca="1" si="9"/>
        <v>418</v>
      </c>
      <c r="P387" s="152"/>
      <c r="Q387" s="152"/>
    </row>
    <row r="388" spans="1:17" ht="40.799999999999997" x14ac:dyDescent="0.7">
      <c r="A388" s="166">
        <v>387</v>
      </c>
      <c r="B388" s="167" t="s">
        <v>9582</v>
      </c>
      <c r="C388" s="168">
        <v>45803</v>
      </c>
      <c r="D388" s="169" t="s">
        <v>7379</v>
      </c>
      <c r="E388" s="170" t="s">
        <v>9596</v>
      </c>
      <c r="F388" s="171"/>
      <c r="G388" s="172" t="s">
        <v>5508</v>
      </c>
      <c r="H388" s="172" t="s">
        <v>5989</v>
      </c>
      <c r="I388" s="173" t="s">
        <v>6030</v>
      </c>
      <c r="J388" s="180"/>
      <c r="K388" s="177" t="s">
        <v>1308</v>
      </c>
      <c r="L388" s="177" t="s">
        <v>1175</v>
      </c>
      <c r="M388" s="177" t="s">
        <v>7484</v>
      </c>
      <c r="N388" s="164" t="str">
        <f ca="1">DATEDIF(C388,'Outgoing 2023'!$L$2,"Y")&amp;" tahun, "&amp;DATEDIF(C388,'Outgoing 2023'!$L$2,"YM")&amp;" bulan, "&amp;DATEDIF(C388,'Outgoing 2023'!$L$2,"MD")&amp;" hari"</f>
        <v>1 tahun, 1 bulan, 19 hari</v>
      </c>
      <c r="O388" s="165">
        <f t="shared" ref="O388:O401" ca="1" si="10">TODAY()-C388</f>
        <v>415</v>
      </c>
      <c r="P388" s="152"/>
      <c r="Q388" s="152"/>
    </row>
    <row r="389" spans="1:17" ht="40.799999999999997" x14ac:dyDescent="0.7">
      <c r="A389" s="166">
        <v>388</v>
      </c>
      <c r="B389" s="167" t="s">
        <v>9583</v>
      </c>
      <c r="C389" s="168">
        <v>45803</v>
      </c>
      <c r="D389" s="169" t="s">
        <v>39</v>
      </c>
      <c r="E389" s="170" t="s">
        <v>9597</v>
      </c>
      <c r="F389" s="171"/>
      <c r="G389" s="172" t="s">
        <v>5508</v>
      </c>
      <c r="H389" s="172" t="s">
        <v>3189</v>
      </c>
      <c r="I389" s="173" t="s">
        <v>6953</v>
      </c>
      <c r="J389" s="180"/>
      <c r="K389" s="177" t="s">
        <v>1308</v>
      </c>
      <c r="L389" s="177" t="s">
        <v>1070</v>
      </c>
      <c r="M389" s="176" t="s">
        <v>5604</v>
      </c>
      <c r="N389" s="164" t="str">
        <f ca="1">DATEDIF(C389,'Outgoing 2023'!$L$2,"Y")&amp;" tahun, "&amp;DATEDIF(C389,'Outgoing 2023'!$L$2,"YM")&amp;" bulan, "&amp;DATEDIF(C389,'Outgoing 2023'!$L$2,"MD")&amp;" hari"</f>
        <v>1 tahun, 1 bulan, 19 hari</v>
      </c>
      <c r="O389" s="165">
        <f t="shared" ca="1" si="10"/>
        <v>415</v>
      </c>
      <c r="P389" s="152"/>
      <c r="Q389" s="152"/>
    </row>
    <row r="390" spans="1:17" ht="61.2" x14ac:dyDescent="0.7">
      <c r="A390" s="166">
        <v>389</v>
      </c>
      <c r="B390" s="167" t="s">
        <v>9584</v>
      </c>
      <c r="C390" s="168">
        <v>45804</v>
      </c>
      <c r="D390" s="169" t="s">
        <v>39</v>
      </c>
      <c r="E390" s="170" t="s">
        <v>9598</v>
      </c>
      <c r="F390" s="171"/>
      <c r="G390" s="172" t="s">
        <v>5508</v>
      </c>
      <c r="H390" s="172" t="s">
        <v>5989</v>
      </c>
      <c r="I390" s="173" t="s">
        <v>6086</v>
      </c>
      <c r="J390" s="180"/>
      <c r="K390" s="177" t="s">
        <v>1308</v>
      </c>
      <c r="L390" s="177"/>
      <c r="M390" s="177" t="s">
        <v>5309</v>
      </c>
      <c r="N390" s="164" t="str">
        <f ca="1">DATEDIF(C390,'Outgoing 2023'!$L$2,"Y")&amp;" tahun, "&amp;DATEDIF(C390,'Outgoing 2023'!$L$2,"YM")&amp;" bulan, "&amp;DATEDIF(C390,'Outgoing 2023'!$L$2,"MD")&amp;" hari"</f>
        <v>1 tahun, 1 bulan, 18 hari</v>
      </c>
      <c r="O390" s="165">
        <f t="shared" ca="1" si="10"/>
        <v>414</v>
      </c>
      <c r="P390" s="152"/>
      <c r="Q390" s="152"/>
    </row>
    <row r="391" spans="1:17" ht="20.399999999999999" x14ac:dyDescent="0.7">
      <c r="A391" s="166">
        <v>390</v>
      </c>
      <c r="B391" s="167" t="s">
        <v>9585</v>
      </c>
      <c r="C391" s="168">
        <v>45804</v>
      </c>
      <c r="D391" s="169" t="s">
        <v>39</v>
      </c>
      <c r="E391" s="170" t="s">
        <v>9599</v>
      </c>
      <c r="F391" s="171"/>
      <c r="G391" s="172" t="s">
        <v>5508</v>
      </c>
      <c r="H391" s="172" t="s">
        <v>7640</v>
      </c>
      <c r="I391" s="173" t="s">
        <v>8943</v>
      </c>
      <c r="J391" s="180"/>
      <c r="K391" s="177" t="s">
        <v>1308</v>
      </c>
      <c r="L391" s="177" t="s">
        <v>1175</v>
      </c>
      <c r="M391" s="177" t="s">
        <v>7484</v>
      </c>
      <c r="N391" s="164" t="str">
        <f ca="1">DATEDIF(C391,'Outgoing 2023'!$L$2,"Y")&amp;" tahun, "&amp;DATEDIF(C391,'Outgoing 2023'!$L$2,"YM")&amp;" bulan, "&amp;DATEDIF(C391,'Outgoing 2023'!$L$2,"MD")&amp;" hari"</f>
        <v>1 tahun, 1 bulan, 18 hari</v>
      </c>
      <c r="O391" s="165">
        <f t="shared" ca="1" si="10"/>
        <v>414</v>
      </c>
      <c r="P391" s="152"/>
      <c r="Q391" s="152"/>
    </row>
    <row r="392" spans="1:17" ht="40.799999999999997" x14ac:dyDescent="0.7">
      <c r="A392" s="166">
        <v>391</v>
      </c>
      <c r="B392" s="167" t="s">
        <v>9586</v>
      </c>
      <c r="C392" s="168">
        <v>45804</v>
      </c>
      <c r="D392" s="169" t="s">
        <v>39</v>
      </c>
      <c r="E392" s="170" t="s">
        <v>9600</v>
      </c>
      <c r="F392" s="171"/>
      <c r="G392" s="172" t="s">
        <v>5508</v>
      </c>
      <c r="H392" s="172" t="s">
        <v>3191</v>
      </c>
      <c r="I392" s="173" t="s">
        <v>6030</v>
      </c>
      <c r="J392" s="180"/>
      <c r="K392" s="177" t="s">
        <v>1308</v>
      </c>
      <c r="L392" s="177" t="s">
        <v>1175</v>
      </c>
      <c r="M392" s="177" t="s">
        <v>7484</v>
      </c>
      <c r="N392" s="164" t="str">
        <f ca="1">DATEDIF(C392,'Outgoing 2023'!$L$2,"Y")&amp;" tahun, "&amp;DATEDIF(C392,'Outgoing 2023'!$L$2,"YM")&amp;" bulan, "&amp;DATEDIF(C392,'Outgoing 2023'!$L$2,"MD")&amp;" hari"</f>
        <v>1 tahun, 1 bulan, 18 hari</v>
      </c>
      <c r="O392" s="165">
        <f t="shared" ca="1" si="10"/>
        <v>414</v>
      </c>
      <c r="P392" s="152"/>
      <c r="Q392" s="152"/>
    </row>
    <row r="393" spans="1:17" ht="40.799999999999997" x14ac:dyDescent="0.7">
      <c r="A393" s="166">
        <v>392</v>
      </c>
      <c r="B393" s="167" t="s">
        <v>9587</v>
      </c>
      <c r="C393" s="168">
        <v>45804</v>
      </c>
      <c r="D393" s="169" t="s">
        <v>39</v>
      </c>
      <c r="E393" s="170" t="s">
        <v>9601</v>
      </c>
      <c r="F393" s="171"/>
      <c r="G393" s="172" t="s">
        <v>5508</v>
      </c>
      <c r="H393" s="172" t="s">
        <v>5989</v>
      </c>
      <c r="I393" s="173" t="s">
        <v>6030</v>
      </c>
      <c r="J393" s="180"/>
      <c r="K393" s="177" t="s">
        <v>1308</v>
      </c>
      <c r="L393" s="177" t="s">
        <v>1175</v>
      </c>
      <c r="M393" s="177" t="s">
        <v>7484</v>
      </c>
      <c r="N393" s="164" t="str">
        <f ca="1">DATEDIF(C393,'Outgoing 2023'!$L$2,"Y")&amp;" tahun, "&amp;DATEDIF(C393,'Outgoing 2023'!$L$2,"YM")&amp;" bulan, "&amp;DATEDIF(C393,'Outgoing 2023'!$L$2,"MD")&amp;" hari"</f>
        <v>1 tahun, 1 bulan, 18 hari</v>
      </c>
      <c r="O393" s="165">
        <f t="shared" ca="1" si="10"/>
        <v>414</v>
      </c>
      <c r="P393" s="152"/>
      <c r="Q393" s="152"/>
    </row>
    <row r="394" spans="1:17" ht="20.399999999999999" x14ac:dyDescent="0.7">
      <c r="A394" s="166">
        <v>393</v>
      </c>
      <c r="B394" s="167" t="s">
        <v>9588</v>
      </c>
      <c r="C394" s="168">
        <v>45804</v>
      </c>
      <c r="D394" s="169" t="s">
        <v>39</v>
      </c>
      <c r="E394" s="170" t="s">
        <v>9602</v>
      </c>
      <c r="F394" s="171"/>
      <c r="G394" s="172" t="s">
        <v>5508</v>
      </c>
      <c r="H394" s="172" t="s">
        <v>3200</v>
      </c>
      <c r="I394" s="173" t="s">
        <v>6953</v>
      </c>
      <c r="J394" s="180"/>
      <c r="K394" s="177" t="s">
        <v>1308</v>
      </c>
      <c r="L394" s="177" t="s">
        <v>1175</v>
      </c>
      <c r="M394" s="177" t="s">
        <v>1176</v>
      </c>
      <c r="N394" s="164" t="str">
        <f ca="1">DATEDIF(C394,'Outgoing 2023'!$L$2,"Y")&amp;" tahun, "&amp;DATEDIF(C394,'Outgoing 2023'!$L$2,"YM")&amp;" bulan, "&amp;DATEDIF(C394,'Outgoing 2023'!$L$2,"MD")&amp;" hari"</f>
        <v>1 tahun, 1 bulan, 18 hari</v>
      </c>
      <c r="O394" s="165">
        <f t="shared" ca="1" si="10"/>
        <v>414</v>
      </c>
      <c r="P394" s="152"/>
      <c r="Q394" s="152"/>
    </row>
    <row r="395" spans="1:17" ht="61.2" x14ac:dyDescent="0.7">
      <c r="A395" s="166">
        <v>394</v>
      </c>
      <c r="B395" s="167" t="s">
        <v>9589</v>
      </c>
      <c r="C395" s="168">
        <v>45804</v>
      </c>
      <c r="D395" s="169" t="s">
        <v>39</v>
      </c>
      <c r="E395" s="170" t="s">
        <v>9603</v>
      </c>
      <c r="F395" s="171"/>
      <c r="G395" s="172" t="s">
        <v>5985</v>
      </c>
      <c r="H395" s="172" t="s">
        <v>7756</v>
      </c>
      <c r="I395" s="173" t="s">
        <v>5701</v>
      </c>
      <c r="J395" s="180"/>
      <c r="K395" s="177" t="s">
        <v>1308</v>
      </c>
      <c r="L395" s="177" t="s">
        <v>1080</v>
      </c>
      <c r="M395" s="177" t="s">
        <v>8269</v>
      </c>
      <c r="N395" s="164" t="str">
        <f ca="1">DATEDIF(C395,'Outgoing 2023'!$L$2,"Y")&amp;" tahun, "&amp;DATEDIF(C395,'Outgoing 2023'!$L$2,"YM")&amp;" bulan, "&amp;DATEDIF(C395,'Outgoing 2023'!$L$2,"MD")&amp;" hari"</f>
        <v>1 tahun, 1 bulan, 18 hari</v>
      </c>
      <c r="O395" s="165">
        <f t="shared" ca="1" si="10"/>
        <v>414</v>
      </c>
      <c r="P395" s="152"/>
      <c r="Q395" s="152"/>
    </row>
    <row r="396" spans="1:17" ht="40.799999999999997" x14ac:dyDescent="0.7">
      <c r="A396" s="166">
        <v>395</v>
      </c>
      <c r="B396" s="167" t="s">
        <v>9590</v>
      </c>
      <c r="C396" s="168">
        <v>45805</v>
      </c>
      <c r="D396" s="169" t="s">
        <v>39</v>
      </c>
      <c r="E396" s="170" t="s">
        <v>9604</v>
      </c>
      <c r="F396" s="171"/>
      <c r="G396" s="172" t="s">
        <v>5985</v>
      </c>
      <c r="H396" s="172" t="s">
        <v>7756</v>
      </c>
      <c r="I396" s="173" t="s">
        <v>1072</v>
      </c>
      <c r="J396" s="180"/>
      <c r="K396" s="177" t="s">
        <v>1308</v>
      </c>
      <c r="L396" s="177" t="s">
        <v>1072</v>
      </c>
      <c r="M396" s="177" t="s">
        <v>1191</v>
      </c>
      <c r="N396" s="164" t="str">
        <f ca="1">DATEDIF(C396,'Outgoing 2023'!$L$2,"Y")&amp;" tahun, "&amp;DATEDIF(C396,'Outgoing 2023'!$L$2,"YM")&amp;" bulan, "&amp;DATEDIF(C396,'Outgoing 2023'!$L$2,"MD")&amp;" hari"</f>
        <v>1 tahun, 1 bulan, 17 hari</v>
      </c>
      <c r="O396" s="165">
        <f t="shared" ca="1" si="10"/>
        <v>413</v>
      </c>
      <c r="P396" s="152"/>
      <c r="Q396" s="152"/>
    </row>
    <row r="397" spans="1:17" ht="40.799999999999997" x14ac:dyDescent="0.7">
      <c r="A397" s="166">
        <v>396</v>
      </c>
      <c r="B397" s="167" t="s">
        <v>9591</v>
      </c>
      <c r="C397" s="168">
        <v>45805</v>
      </c>
      <c r="D397" s="169" t="s">
        <v>39</v>
      </c>
      <c r="E397" s="170" t="s">
        <v>9605</v>
      </c>
      <c r="F397" s="171"/>
      <c r="G397" s="172" t="s">
        <v>5508</v>
      </c>
      <c r="H397" s="172" t="s">
        <v>7397</v>
      </c>
      <c r="I397" s="173" t="s">
        <v>5939</v>
      </c>
      <c r="J397" s="180"/>
      <c r="K397" s="177" t="s">
        <v>1308</v>
      </c>
      <c r="L397" s="177" t="s">
        <v>1070</v>
      </c>
      <c r="M397" s="177" t="s">
        <v>3139</v>
      </c>
      <c r="N397" s="164" t="str">
        <f ca="1">DATEDIF(C397,'Outgoing 2023'!$L$2,"Y")&amp;" tahun, "&amp;DATEDIF(C397,'Outgoing 2023'!$L$2,"YM")&amp;" bulan, "&amp;DATEDIF(C397,'Outgoing 2023'!$L$2,"MD")&amp;" hari"</f>
        <v>1 tahun, 1 bulan, 17 hari</v>
      </c>
      <c r="O397" s="165">
        <f t="shared" ca="1" si="10"/>
        <v>413</v>
      </c>
      <c r="P397" s="152"/>
      <c r="Q397" s="152"/>
    </row>
    <row r="398" spans="1:17" ht="61.2" x14ac:dyDescent="0.7">
      <c r="A398" s="166">
        <v>397</v>
      </c>
      <c r="B398" s="167" t="s">
        <v>9592</v>
      </c>
      <c r="C398" s="168">
        <v>45807</v>
      </c>
      <c r="D398" s="169" t="s">
        <v>7379</v>
      </c>
      <c r="E398" s="170" t="s">
        <v>9606</v>
      </c>
      <c r="F398" s="171"/>
      <c r="G398" s="172" t="s">
        <v>5508</v>
      </c>
      <c r="H398" s="172" t="s">
        <v>5989</v>
      </c>
      <c r="I398" s="173" t="s">
        <v>6030</v>
      </c>
      <c r="J398" s="180"/>
      <c r="K398" s="177" t="s">
        <v>1308</v>
      </c>
      <c r="L398" s="177" t="s">
        <v>1175</v>
      </c>
      <c r="M398" s="177" t="s">
        <v>7484</v>
      </c>
      <c r="N398" s="164" t="str">
        <f ca="1">DATEDIF(C398,'Outgoing 2023'!$L$2,"Y")&amp;" tahun, "&amp;DATEDIF(C398,'Outgoing 2023'!$L$2,"YM")&amp;" bulan, "&amp;DATEDIF(C398,'Outgoing 2023'!$L$2,"MD")&amp;" hari"</f>
        <v>1 tahun, 1 bulan, 15 hari</v>
      </c>
      <c r="O398" s="165">
        <f t="shared" ca="1" si="10"/>
        <v>411</v>
      </c>
      <c r="P398" s="152"/>
      <c r="Q398" s="152"/>
    </row>
    <row r="399" spans="1:17" ht="40.799999999999997" x14ac:dyDescent="0.7">
      <c r="A399" s="166">
        <v>398</v>
      </c>
      <c r="B399" s="167" t="s">
        <v>9593</v>
      </c>
      <c r="C399" s="168">
        <v>45807</v>
      </c>
      <c r="D399" s="169" t="s">
        <v>7379</v>
      </c>
      <c r="E399" s="170" t="s">
        <v>9607</v>
      </c>
      <c r="F399" s="171"/>
      <c r="G399" s="172" t="s">
        <v>5985</v>
      </c>
      <c r="H399" s="172" t="s">
        <v>5985</v>
      </c>
      <c r="I399" s="173" t="s">
        <v>1167</v>
      </c>
      <c r="J399" s="180"/>
      <c r="K399" s="177" t="s">
        <v>1308</v>
      </c>
      <c r="L399" s="177" t="s">
        <v>1167</v>
      </c>
      <c r="M399" s="177" t="s">
        <v>1163</v>
      </c>
      <c r="N399" s="164" t="str">
        <f ca="1">DATEDIF(C399,'Outgoing 2023'!$L$2,"Y")&amp;" tahun, "&amp;DATEDIF(C399,'Outgoing 2023'!$L$2,"YM")&amp;" bulan, "&amp;DATEDIF(C399,'Outgoing 2023'!$L$2,"MD")&amp;" hari"</f>
        <v>1 tahun, 1 bulan, 15 hari</v>
      </c>
      <c r="O399" s="165">
        <f t="shared" ca="1" si="10"/>
        <v>411</v>
      </c>
      <c r="P399" s="152"/>
      <c r="Q399" s="152"/>
    </row>
    <row r="400" spans="1:17" ht="40.799999999999997" x14ac:dyDescent="0.7">
      <c r="A400" s="166">
        <v>399</v>
      </c>
      <c r="B400" s="167" t="s">
        <v>9594</v>
      </c>
      <c r="C400" s="168">
        <v>45807</v>
      </c>
      <c r="D400" s="169" t="s">
        <v>39</v>
      </c>
      <c r="E400" s="170" t="s">
        <v>5099</v>
      </c>
      <c r="F400" s="171"/>
      <c r="G400" s="172" t="s">
        <v>5508</v>
      </c>
      <c r="H400" s="172" t="s">
        <v>3189</v>
      </c>
      <c r="I400" s="173" t="s">
        <v>6030</v>
      </c>
      <c r="J400" s="180"/>
      <c r="K400" s="177" t="s">
        <v>1308</v>
      </c>
      <c r="L400" s="177" t="s">
        <v>1070</v>
      </c>
      <c r="M400" s="176" t="s">
        <v>5604</v>
      </c>
      <c r="N400" s="164" t="str">
        <f ca="1">DATEDIF(C400,'Outgoing 2023'!$L$2,"Y")&amp;" tahun, "&amp;DATEDIF(C400,'Outgoing 2023'!$L$2,"YM")&amp;" bulan, "&amp;DATEDIF(C400,'Outgoing 2023'!$L$2,"MD")&amp;" hari"</f>
        <v>1 tahun, 1 bulan, 15 hari</v>
      </c>
      <c r="O400" s="165">
        <f t="shared" ca="1" si="10"/>
        <v>411</v>
      </c>
      <c r="P400" s="152"/>
      <c r="Q400" s="152"/>
    </row>
    <row r="401" spans="1:17" ht="40.799999999999997" x14ac:dyDescent="0.7">
      <c r="A401" s="166">
        <v>400</v>
      </c>
      <c r="B401" s="167" t="s">
        <v>9595</v>
      </c>
      <c r="C401" s="168">
        <v>45807</v>
      </c>
      <c r="D401" s="169" t="s">
        <v>39</v>
      </c>
      <c r="E401" s="170" t="s">
        <v>9608</v>
      </c>
      <c r="F401" s="171"/>
      <c r="G401" s="172" t="s">
        <v>5508</v>
      </c>
      <c r="H401" s="172" t="s">
        <v>5990</v>
      </c>
      <c r="I401" s="173" t="s">
        <v>5845</v>
      </c>
      <c r="J401" s="180"/>
      <c r="K401" s="177" t="s">
        <v>1308</v>
      </c>
      <c r="L401" s="177" t="s">
        <v>1070</v>
      </c>
      <c r="M401" s="177" t="s">
        <v>5481</v>
      </c>
      <c r="N401" s="164" t="str">
        <f ca="1">DATEDIF(C401,'Outgoing 2023'!$L$2,"Y")&amp;" tahun, "&amp;DATEDIF(C401,'Outgoing 2023'!$L$2,"YM")&amp;" bulan, "&amp;DATEDIF(C401,'Outgoing 2023'!$L$2,"MD")&amp;" hari"</f>
        <v>1 tahun, 1 bulan, 15 hari</v>
      </c>
      <c r="O401" s="165">
        <f t="shared" ca="1" si="10"/>
        <v>411</v>
      </c>
      <c r="P401" s="152"/>
      <c r="Q401" s="152"/>
    </row>
    <row r="402" spans="1:17" ht="20.399999999999999" x14ac:dyDescent="0.7">
      <c r="A402" s="166">
        <v>401</v>
      </c>
      <c r="B402" s="167" t="s">
        <v>9639</v>
      </c>
      <c r="C402" s="168">
        <v>45811</v>
      </c>
      <c r="D402" s="169" t="s">
        <v>7379</v>
      </c>
      <c r="E402" s="170" t="s">
        <v>9660</v>
      </c>
      <c r="F402" s="171"/>
      <c r="G402" s="172" t="s">
        <v>5508</v>
      </c>
      <c r="H402" s="172" t="s">
        <v>3200</v>
      </c>
      <c r="I402" s="173" t="s">
        <v>5845</v>
      </c>
      <c r="J402" s="180"/>
      <c r="K402" s="177" t="s">
        <v>1308</v>
      </c>
      <c r="L402" s="177" t="s">
        <v>1070</v>
      </c>
      <c r="M402" s="177" t="s">
        <v>7652</v>
      </c>
      <c r="N402" s="164" t="str">
        <f ca="1">DATEDIF(C402,'Outgoing 2023'!$L$2,"Y")&amp;" tahun, "&amp;DATEDIF(C402,'Outgoing 2023'!$L$2,"YM")&amp;" bulan, "&amp;DATEDIF(C402,'Outgoing 2023'!$L$2,"MD")&amp;" hari"</f>
        <v>1 tahun, 1 bulan, 12 hari</v>
      </c>
      <c r="O402" s="165">
        <f t="shared" ref="O402:O422" ca="1" si="11">TODAY()-C402</f>
        <v>407</v>
      </c>
      <c r="P402" s="152"/>
      <c r="Q402" s="152"/>
    </row>
    <row r="403" spans="1:17" ht="40.799999999999997" x14ac:dyDescent="0.7">
      <c r="A403" s="166">
        <v>402</v>
      </c>
      <c r="B403" s="167" t="s">
        <v>9640</v>
      </c>
      <c r="C403" s="168">
        <v>45811</v>
      </c>
      <c r="D403" s="169" t="s">
        <v>39</v>
      </c>
      <c r="E403" s="170" t="s">
        <v>9661</v>
      </c>
      <c r="F403" s="171"/>
      <c r="G403" s="172" t="s">
        <v>5508</v>
      </c>
      <c r="H403" s="172" t="s">
        <v>7640</v>
      </c>
      <c r="I403" s="173" t="s">
        <v>5939</v>
      </c>
      <c r="J403" s="180"/>
      <c r="K403" s="177" t="s">
        <v>1308</v>
      </c>
      <c r="L403" s="177"/>
      <c r="M403" s="177"/>
      <c r="N403" s="164" t="str">
        <f ca="1">DATEDIF(C403,'Outgoing 2023'!$L$2,"Y")&amp;" tahun, "&amp;DATEDIF(C403,'Outgoing 2023'!$L$2,"YM")&amp;" bulan, "&amp;DATEDIF(C403,'Outgoing 2023'!$L$2,"MD")&amp;" hari"</f>
        <v>1 tahun, 1 bulan, 12 hari</v>
      </c>
      <c r="O403" s="165">
        <f t="shared" ca="1" si="11"/>
        <v>407</v>
      </c>
      <c r="P403" s="152"/>
      <c r="Q403" s="152"/>
    </row>
    <row r="404" spans="1:17" ht="20.399999999999999" x14ac:dyDescent="0.7">
      <c r="A404" s="166">
        <v>403</v>
      </c>
      <c r="B404" s="167" t="s">
        <v>9641</v>
      </c>
      <c r="C404" s="168">
        <v>45811</v>
      </c>
      <c r="D404" s="169" t="s">
        <v>9180</v>
      </c>
      <c r="E404" s="170" t="s">
        <v>9330</v>
      </c>
      <c r="F404" s="171"/>
      <c r="G404" s="172" t="s">
        <v>5985</v>
      </c>
      <c r="H404" s="172" t="s">
        <v>5985</v>
      </c>
      <c r="I404" s="172" t="s">
        <v>1072</v>
      </c>
      <c r="J404" s="180"/>
      <c r="K404" s="177" t="s">
        <v>1308</v>
      </c>
      <c r="L404" s="177" t="s">
        <v>1072</v>
      </c>
      <c r="M404" s="177" t="s">
        <v>8735</v>
      </c>
      <c r="N404" s="164" t="str">
        <f ca="1">DATEDIF(C404,'Outgoing 2023'!$L$2,"Y")&amp;" tahun, "&amp;DATEDIF(C404,'Outgoing 2023'!$L$2,"YM")&amp;" bulan, "&amp;DATEDIF(C404,'Outgoing 2023'!$L$2,"MD")&amp;" hari"</f>
        <v>1 tahun, 1 bulan, 12 hari</v>
      </c>
      <c r="O404" s="165">
        <f t="shared" ca="1" si="11"/>
        <v>407</v>
      </c>
      <c r="P404" s="152"/>
      <c r="Q404" s="152"/>
    </row>
    <row r="405" spans="1:17" ht="81.599999999999994" x14ac:dyDescent="0.7">
      <c r="A405" s="166">
        <v>404</v>
      </c>
      <c r="B405" s="167" t="s">
        <v>9642</v>
      </c>
      <c r="C405" s="168">
        <v>45812</v>
      </c>
      <c r="D405" s="169" t="s">
        <v>39</v>
      </c>
      <c r="E405" s="170" t="s">
        <v>9662</v>
      </c>
      <c r="F405" s="171"/>
      <c r="G405" s="172" t="s">
        <v>5508</v>
      </c>
      <c r="H405" s="172" t="s">
        <v>5990</v>
      </c>
      <c r="I405" s="173" t="s">
        <v>5845</v>
      </c>
      <c r="J405" s="180"/>
      <c r="K405" s="177" t="s">
        <v>1308</v>
      </c>
      <c r="L405" s="177" t="s">
        <v>1070</v>
      </c>
      <c r="M405" s="177" t="s">
        <v>5481</v>
      </c>
      <c r="N405" s="164" t="str">
        <f ca="1">DATEDIF(C405,'Outgoing 2023'!$L$2,"Y")&amp;" tahun, "&amp;DATEDIF(C405,'Outgoing 2023'!$L$2,"YM")&amp;" bulan, "&amp;DATEDIF(C405,'Outgoing 2023'!$L$2,"MD")&amp;" hari"</f>
        <v>1 tahun, 1 bulan, 11 hari</v>
      </c>
      <c r="O405" s="165">
        <f t="shared" ca="1" si="11"/>
        <v>406</v>
      </c>
      <c r="P405" s="152"/>
      <c r="Q405" s="152"/>
    </row>
    <row r="406" spans="1:17" ht="61.2" x14ac:dyDescent="0.7">
      <c r="A406" s="166">
        <v>405</v>
      </c>
      <c r="B406" s="167" t="s">
        <v>9643</v>
      </c>
      <c r="C406" s="168">
        <v>45812</v>
      </c>
      <c r="D406" s="169" t="s">
        <v>9663</v>
      </c>
      <c r="E406" s="170" t="s">
        <v>9664</v>
      </c>
      <c r="F406" s="171"/>
      <c r="G406" s="172" t="s">
        <v>5985</v>
      </c>
      <c r="H406" s="172" t="s">
        <v>5985</v>
      </c>
      <c r="I406" s="172" t="s">
        <v>1072</v>
      </c>
      <c r="J406" s="180"/>
      <c r="K406" s="177" t="s">
        <v>1308</v>
      </c>
      <c r="L406" s="177" t="s">
        <v>1072</v>
      </c>
      <c r="M406" s="177" t="s">
        <v>9665</v>
      </c>
      <c r="N406" s="164" t="str">
        <f ca="1">DATEDIF(C406,'Outgoing 2023'!$L$2,"Y")&amp;" tahun, "&amp;DATEDIF(C406,'Outgoing 2023'!$L$2,"YM")&amp;" bulan, "&amp;DATEDIF(C406,'Outgoing 2023'!$L$2,"MD")&amp;" hari"</f>
        <v>1 tahun, 1 bulan, 11 hari</v>
      </c>
      <c r="O406" s="165">
        <f t="shared" ca="1" si="11"/>
        <v>406</v>
      </c>
      <c r="P406" s="152"/>
      <c r="Q406" s="152"/>
    </row>
    <row r="407" spans="1:17" ht="20.399999999999999" x14ac:dyDescent="0.7">
      <c r="A407" s="166">
        <v>406</v>
      </c>
      <c r="B407" s="167" t="s">
        <v>9644</v>
      </c>
      <c r="C407" s="168">
        <v>45812</v>
      </c>
      <c r="D407" s="169" t="s">
        <v>39</v>
      </c>
      <c r="E407" s="170" t="s">
        <v>9666</v>
      </c>
      <c r="F407" s="171"/>
      <c r="G407" s="172" t="s">
        <v>5985</v>
      </c>
      <c r="H407" s="159" t="s">
        <v>5985</v>
      </c>
      <c r="I407" s="173" t="s">
        <v>5702</v>
      </c>
      <c r="J407" s="180"/>
      <c r="K407" s="177" t="s">
        <v>1308</v>
      </c>
      <c r="L407" s="177" t="s">
        <v>1080</v>
      </c>
      <c r="M407" s="177" t="s">
        <v>8269</v>
      </c>
      <c r="N407" s="164" t="str">
        <f ca="1">DATEDIF(C407,'Outgoing 2023'!$L$2,"Y")&amp;" tahun, "&amp;DATEDIF(C407,'Outgoing 2023'!$L$2,"YM")&amp;" bulan, "&amp;DATEDIF(C407,'Outgoing 2023'!$L$2,"MD")&amp;" hari"</f>
        <v>1 tahun, 1 bulan, 11 hari</v>
      </c>
      <c r="O407" s="165">
        <f t="shared" ca="1" si="11"/>
        <v>406</v>
      </c>
      <c r="P407" s="152"/>
      <c r="Q407" s="152"/>
    </row>
    <row r="408" spans="1:17" ht="20.399999999999999" x14ac:dyDescent="0.7">
      <c r="A408" s="166">
        <v>407</v>
      </c>
      <c r="B408" s="167" t="s">
        <v>9645</v>
      </c>
      <c r="C408" s="168">
        <v>45812</v>
      </c>
      <c r="D408" s="169" t="s">
        <v>39</v>
      </c>
      <c r="E408" s="170" t="s">
        <v>9667</v>
      </c>
      <c r="F408" s="171"/>
      <c r="G408" s="172" t="s">
        <v>5985</v>
      </c>
      <c r="H408" s="159" t="s">
        <v>5985</v>
      </c>
      <c r="I408" s="173" t="s">
        <v>5702</v>
      </c>
      <c r="J408" s="180"/>
      <c r="K408" s="177" t="s">
        <v>1308</v>
      </c>
      <c r="L408" s="177" t="s">
        <v>1080</v>
      </c>
      <c r="M408" s="177" t="s">
        <v>8269</v>
      </c>
      <c r="N408" s="164" t="str">
        <f ca="1">DATEDIF(C408,'Outgoing 2023'!$L$2,"Y")&amp;" tahun, "&amp;DATEDIF(C408,'Outgoing 2023'!$L$2,"YM")&amp;" bulan, "&amp;DATEDIF(C408,'Outgoing 2023'!$L$2,"MD")&amp;" hari"</f>
        <v>1 tahun, 1 bulan, 11 hari</v>
      </c>
      <c r="O408" s="165">
        <f t="shared" ca="1" si="11"/>
        <v>406</v>
      </c>
      <c r="P408" s="152"/>
      <c r="Q408" s="152"/>
    </row>
    <row r="409" spans="1:17" ht="20.399999999999999" x14ac:dyDescent="0.7">
      <c r="A409" s="166">
        <v>408</v>
      </c>
      <c r="B409" s="167" t="s">
        <v>9646</v>
      </c>
      <c r="C409" s="168">
        <v>45812</v>
      </c>
      <c r="D409" s="169" t="s">
        <v>9668</v>
      </c>
      <c r="E409" s="170" t="s">
        <v>9669</v>
      </c>
      <c r="F409" s="171"/>
      <c r="G409" s="172" t="s">
        <v>5985</v>
      </c>
      <c r="H409" s="172" t="s">
        <v>5985</v>
      </c>
      <c r="I409" s="172" t="s">
        <v>1072</v>
      </c>
      <c r="J409" s="180"/>
      <c r="K409" s="177" t="s">
        <v>1308</v>
      </c>
      <c r="L409" s="177" t="s">
        <v>1072</v>
      </c>
      <c r="M409" s="177" t="s">
        <v>9665</v>
      </c>
      <c r="N409" s="164" t="str">
        <f ca="1">DATEDIF(C409,'Outgoing 2023'!$L$2,"Y")&amp;" tahun, "&amp;DATEDIF(C409,'Outgoing 2023'!$L$2,"YM")&amp;" bulan, "&amp;DATEDIF(C409,'Outgoing 2023'!$L$2,"MD")&amp;" hari"</f>
        <v>1 tahun, 1 bulan, 11 hari</v>
      </c>
      <c r="O409" s="165">
        <f t="shared" ca="1" si="11"/>
        <v>406</v>
      </c>
      <c r="P409" s="152"/>
      <c r="Q409" s="152"/>
    </row>
    <row r="410" spans="1:17" ht="40.799999999999997" x14ac:dyDescent="0.7">
      <c r="A410" s="166">
        <v>409</v>
      </c>
      <c r="B410" s="167" t="s">
        <v>9647</v>
      </c>
      <c r="C410" s="168">
        <v>45812</v>
      </c>
      <c r="D410" s="169" t="s">
        <v>9</v>
      </c>
      <c r="E410" s="170" t="s">
        <v>9670</v>
      </c>
      <c r="F410" s="171"/>
      <c r="G410" s="172" t="s">
        <v>5508</v>
      </c>
      <c r="H410" s="172" t="s">
        <v>3200</v>
      </c>
      <c r="I410" s="173" t="s">
        <v>5703</v>
      </c>
      <c r="J410" s="180"/>
      <c r="K410" s="177" t="s">
        <v>1308</v>
      </c>
      <c r="L410" s="177" t="s">
        <v>1070</v>
      </c>
      <c r="M410" s="177" t="s">
        <v>7652</v>
      </c>
      <c r="N410" s="164" t="str">
        <f ca="1">DATEDIF(C410,'Outgoing 2023'!$L$2,"Y")&amp;" tahun, "&amp;DATEDIF(C410,'Outgoing 2023'!$L$2,"YM")&amp;" bulan, "&amp;DATEDIF(C410,'Outgoing 2023'!$L$2,"MD")&amp;" hari"</f>
        <v>1 tahun, 1 bulan, 11 hari</v>
      </c>
      <c r="O410" s="165">
        <f t="shared" ca="1" si="11"/>
        <v>406</v>
      </c>
      <c r="P410" s="152"/>
      <c r="Q410" s="152"/>
    </row>
    <row r="411" spans="1:17" ht="20.399999999999999" x14ac:dyDescent="0.7">
      <c r="A411" s="166">
        <v>410</v>
      </c>
      <c r="B411" s="167" t="s">
        <v>9648</v>
      </c>
      <c r="C411" s="168">
        <v>45812</v>
      </c>
      <c r="D411" s="169" t="s">
        <v>39</v>
      </c>
      <c r="E411" s="170" t="s">
        <v>9671</v>
      </c>
      <c r="F411" s="171"/>
      <c r="G411" s="172" t="s">
        <v>5985</v>
      </c>
      <c r="H411" s="159" t="s">
        <v>5985</v>
      </c>
      <c r="I411" s="173" t="s">
        <v>5702</v>
      </c>
      <c r="J411" s="180"/>
      <c r="K411" s="177" t="s">
        <v>1308</v>
      </c>
      <c r="L411" s="177" t="s">
        <v>1080</v>
      </c>
      <c r="M411" s="177" t="s">
        <v>8269</v>
      </c>
      <c r="N411" s="164" t="str">
        <f ca="1">DATEDIF(C411,'Outgoing 2023'!$L$2,"Y")&amp;" tahun, "&amp;DATEDIF(C411,'Outgoing 2023'!$L$2,"YM")&amp;" bulan, "&amp;DATEDIF(C411,'Outgoing 2023'!$L$2,"MD")&amp;" hari"</f>
        <v>1 tahun, 1 bulan, 11 hari</v>
      </c>
      <c r="O411" s="165">
        <f t="shared" ca="1" si="11"/>
        <v>406</v>
      </c>
      <c r="P411" s="152"/>
      <c r="Q411" s="152"/>
    </row>
    <row r="412" spans="1:17" ht="40.799999999999997" x14ac:dyDescent="0.7">
      <c r="A412" s="166">
        <v>411</v>
      </c>
      <c r="B412" s="167" t="s">
        <v>9649</v>
      </c>
      <c r="C412" s="168">
        <v>45813</v>
      </c>
      <c r="D412" s="169" t="s">
        <v>9672</v>
      </c>
      <c r="E412" s="170" t="s">
        <v>9673</v>
      </c>
      <c r="F412" s="171"/>
      <c r="G412" s="172" t="s">
        <v>5985</v>
      </c>
      <c r="H412" s="172" t="s">
        <v>5985</v>
      </c>
      <c r="I412" s="172" t="s">
        <v>1219</v>
      </c>
      <c r="J412" s="180"/>
      <c r="K412" s="177" t="s">
        <v>1308</v>
      </c>
      <c r="L412" s="177" t="s">
        <v>1219</v>
      </c>
      <c r="M412" s="177" t="s">
        <v>9674</v>
      </c>
      <c r="N412" s="164" t="str">
        <f ca="1">DATEDIF(C412,'Outgoing 2023'!$L$2,"Y")&amp;" tahun, "&amp;DATEDIF(C412,'Outgoing 2023'!$L$2,"YM")&amp;" bulan, "&amp;DATEDIF(C412,'Outgoing 2023'!$L$2,"MD")&amp;" hari"</f>
        <v>1 tahun, 1 bulan, 10 hari</v>
      </c>
      <c r="O412" s="165">
        <f t="shared" ca="1" si="11"/>
        <v>405</v>
      </c>
      <c r="P412" s="152"/>
      <c r="Q412" s="152"/>
    </row>
    <row r="413" spans="1:17" ht="20.399999999999999" x14ac:dyDescent="0.7">
      <c r="A413" s="166">
        <v>412</v>
      </c>
      <c r="B413" s="167" t="s">
        <v>9650</v>
      </c>
      <c r="C413" s="168">
        <v>45813</v>
      </c>
      <c r="D413" s="169" t="s">
        <v>39</v>
      </c>
      <c r="E413" s="170" t="s">
        <v>9675</v>
      </c>
      <c r="F413" s="171"/>
      <c r="G413" s="172"/>
      <c r="H413" s="172"/>
      <c r="I413" s="173"/>
      <c r="J413" s="180"/>
      <c r="K413" s="177" t="s">
        <v>1308</v>
      </c>
      <c r="L413" s="177"/>
      <c r="M413" s="177"/>
      <c r="N413" s="164" t="str">
        <f ca="1">DATEDIF(C413,'Outgoing 2023'!$L$2,"Y")&amp;" tahun, "&amp;DATEDIF(C413,'Outgoing 2023'!$L$2,"YM")&amp;" bulan, "&amp;DATEDIF(C413,'Outgoing 2023'!$L$2,"MD")&amp;" hari"</f>
        <v>1 tahun, 1 bulan, 10 hari</v>
      </c>
      <c r="O413" s="165">
        <f t="shared" ca="1" si="11"/>
        <v>405</v>
      </c>
      <c r="P413" s="152"/>
      <c r="Q413" s="152"/>
    </row>
    <row r="414" spans="1:17" ht="20.399999999999999" x14ac:dyDescent="0.7">
      <c r="A414" s="166">
        <v>413</v>
      </c>
      <c r="B414" s="167" t="s">
        <v>9651</v>
      </c>
      <c r="C414" s="168">
        <v>45813</v>
      </c>
      <c r="D414" s="169" t="s">
        <v>39</v>
      </c>
      <c r="E414" s="170" t="s">
        <v>9675</v>
      </c>
      <c r="F414" s="171"/>
      <c r="G414" s="172"/>
      <c r="H414" s="172"/>
      <c r="I414" s="173"/>
      <c r="J414" s="180"/>
      <c r="K414" s="177" t="s">
        <v>1308</v>
      </c>
      <c r="L414" s="177"/>
      <c r="M414" s="177"/>
      <c r="N414" s="164" t="str">
        <f ca="1">DATEDIF(C414,'Outgoing 2023'!$L$2,"Y")&amp;" tahun, "&amp;DATEDIF(C414,'Outgoing 2023'!$L$2,"YM")&amp;" bulan, "&amp;DATEDIF(C414,'Outgoing 2023'!$L$2,"MD")&amp;" hari"</f>
        <v>1 tahun, 1 bulan, 10 hari</v>
      </c>
      <c r="O414" s="165">
        <f t="shared" ca="1" si="11"/>
        <v>405</v>
      </c>
      <c r="P414" s="152"/>
      <c r="Q414" s="152"/>
    </row>
    <row r="415" spans="1:17" ht="20.399999999999999" x14ac:dyDescent="0.7">
      <c r="A415" s="166">
        <v>414</v>
      </c>
      <c r="B415" s="167" t="s">
        <v>9652</v>
      </c>
      <c r="C415" s="168">
        <v>45813</v>
      </c>
      <c r="D415" s="169" t="s">
        <v>39</v>
      </c>
      <c r="E415" s="170" t="s">
        <v>9675</v>
      </c>
      <c r="F415" s="171"/>
      <c r="G415" s="172"/>
      <c r="H415" s="172"/>
      <c r="I415" s="173"/>
      <c r="J415" s="180"/>
      <c r="K415" s="177" t="s">
        <v>1308</v>
      </c>
      <c r="L415" s="177"/>
      <c r="M415" s="177"/>
      <c r="N415" s="164" t="str">
        <f ca="1">DATEDIF(C415,'Outgoing 2023'!$L$2,"Y")&amp;" tahun, "&amp;DATEDIF(C415,'Outgoing 2023'!$L$2,"YM")&amp;" bulan, "&amp;DATEDIF(C415,'Outgoing 2023'!$L$2,"MD")&amp;" hari"</f>
        <v>1 tahun, 1 bulan, 10 hari</v>
      </c>
      <c r="O415" s="165">
        <f t="shared" ca="1" si="11"/>
        <v>405</v>
      </c>
      <c r="P415" s="152"/>
      <c r="Q415" s="152"/>
    </row>
    <row r="416" spans="1:17" ht="20.399999999999999" x14ac:dyDescent="0.7">
      <c r="A416" s="166">
        <v>415</v>
      </c>
      <c r="B416" s="167" t="s">
        <v>9653</v>
      </c>
      <c r="C416" s="168">
        <v>45813</v>
      </c>
      <c r="D416" s="169" t="s">
        <v>39</v>
      </c>
      <c r="E416" s="170" t="s">
        <v>9675</v>
      </c>
      <c r="F416" s="171"/>
      <c r="G416" s="172"/>
      <c r="H416" s="172"/>
      <c r="I416" s="173"/>
      <c r="J416" s="180"/>
      <c r="K416" s="177" t="s">
        <v>1308</v>
      </c>
      <c r="L416" s="177"/>
      <c r="M416" s="177"/>
      <c r="N416" s="164" t="str">
        <f ca="1">DATEDIF(C416,'Outgoing 2023'!$L$2,"Y")&amp;" tahun, "&amp;DATEDIF(C416,'Outgoing 2023'!$L$2,"YM")&amp;" bulan, "&amp;DATEDIF(C416,'Outgoing 2023'!$L$2,"MD")&amp;" hari"</f>
        <v>1 tahun, 1 bulan, 10 hari</v>
      </c>
      <c r="O416" s="165">
        <f t="shared" ca="1" si="11"/>
        <v>405</v>
      </c>
      <c r="P416" s="152"/>
      <c r="Q416" s="152"/>
    </row>
    <row r="417" spans="1:17" ht="40.799999999999997" x14ac:dyDescent="0.7">
      <c r="A417" s="166">
        <v>416</v>
      </c>
      <c r="B417" s="167" t="s">
        <v>9654</v>
      </c>
      <c r="C417" s="168">
        <v>45813</v>
      </c>
      <c r="D417" s="169" t="s">
        <v>39</v>
      </c>
      <c r="E417" s="170" t="s">
        <v>9676</v>
      </c>
      <c r="F417" s="171"/>
      <c r="G417" s="172" t="s">
        <v>5508</v>
      </c>
      <c r="H417" s="172" t="s">
        <v>3200</v>
      </c>
      <c r="I417" s="173" t="s">
        <v>5703</v>
      </c>
      <c r="J417" s="180"/>
      <c r="K417" s="177" t="s">
        <v>1308</v>
      </c>
      <c r="L417" s="177" t="s">
        <v>1070</v>
      </c>
      <c r="M417" s="177" t="s">
        <v>7652</v>
      </c>
      <c r="N417" s="164" t="str">
        <f ca="1">DATEDIF(C417,'Outgoing 2023'!$L$2,"Y")&amp;" tahun, "&amp;DATEDIF(C417,'Outgoing 2023'!$L$2,"YM")&amp;" bulan, "&amp;DATEDIF(C417,'Outgoing 2023'!$L$2,"MD")&amp;" hari"</f>
        <v>1 tahun, 1 bulan, 10 hari</v>
      </c>
      <c r="O417" s="165">
        <f t="shared" ca="1" si="11"/>
        <v>405</v>
      </c>
      <c r="P417" s="152"/>
      <c r="Q417" s="152"/>
    </row>
    <row r="418" spans="1:17" ht="40.799999999999997" x14ac:dyDescent="0.7">
      <c r="A418" s="166">
        <v>417</v>
      </c>
      <c r="B418" s="167" t="s">
        <v>9655</v>
      </c>
      <c r="C418" s="168">
        <v>45817</v>
      </c>
      <c r="D418" s="169" t="s">
        <v>39</v>
      </c>
      <c r="E418" s="170" t="s">
        <v>9677</v>
      </c>
      <c r="F418" s="171"/>
      <c r="G418" s="172" t="s">
        <v>5508</v>
      </c>
      <c r="H418" s="172" t="s">
        <v>7756</v>
      </c>
      <c r="I418" s="173" t="s">
        <v>7423</v>
      </c>
      <c r="J418" s="180"/>
      <c r="K418" s="177" t="s">
        <v>1308</v>
      </c>
      <c r="L418" s="177" t="s">
        <v>1168</v>
      </c>
      <c r="M418" s="177" t="s">
        <v>4425</v>
      </c>
      <c r="N418" s="164" t="str">
        <f ca="1">DATEDIF(C418,'Outgoing 2023'!$L$2,"Y")&amp;" tahun, "&amp;DATEDIF(C418,'Outgoing 2023'!$L$2,"YM")&amp;" bulan, "&amp;DATEDIF(C418,'Outgoing 2023'!$L$2,"MD")&amp;" hari"</f>
        <v>1 tahun, 1 bulan, 6 hari</v>
      </c>
      <c r="O418" s="165">
        <f t="shared" ca="1" si="11"/>
        <v>401</v>
      </c>
      <c r="P418" s="152"/>
      <c r="Q418" s="152"/>
    </row>
    <row r="419" spans="1:17" ht="40.799999999999997" x14ac:dyDescent="0.7">
      <c r="A419" s="166">
        <v>418</v>
      </c>
      <c r="B419" s="167" t="s">
        <v>9656</v>
      </c>
      <c r="C419" s="168">
        <v>45817</v>
      </c>
      <c r="D419" s="169" t="s">
        <v>39</v>
      </c>
      <c r="E419" s="170" t="s">
        <v>9678</v>
      </c>
      <c r="F419" s="171"/>
      <c r="G419" s="172" t="s">
        <v>5508</v>
      </c>
      <c r="H419" s="172" t="s">
        <v>3200</v>
      </c>
      <c r="I419" s="173" t="s">
        <v>5845</v>
      </c>
      <c r="J419" s="180"/>
      <c r="K419" s="177" t="s">
        <v>1308</v>
      </c>
      <c r="L419" s="177" t="s">
        <v>1070</v>
      </c>
      <c r="M419" s="177" t="s">
        <v>7652</v>
      </c>
      <c r="N419" s="164" t="str">
        <f ca="1">DATEDIF(C419,'Outgoing 2023'!$L$2,"Y")&amp;" tahun, "&amp;DATEDIF(C419,'Outgoing 2023'!$L$2,"YM")&amp;" bulan, "&amp;DATEDIF(C419,'Outgoing 2023'!$L$2,"MD")&amp;" hari"</f>
        <v>1 tahun, 1 bulan, 6 hari</v>
      </c>
      <c r="O419" s="165">
        <f t="shared" ca="1" si="11"/>
        <v>401</v>
      </c>
      <c r="P419" s="152"/>
      <c r="Q419" s="152"/>
    </row>
    <row r="420" spans="1:17" ht="40.799999999999997" x14ac:dyDescent="0.7">
      <c r="A420" s="166">
        <v>419</v>
      </c>
      <c r="B420" s="167" t="s">
        <v>9657</v>
      </c>
      <c r="C420" s="168">
        <v>45817</v>
      </c>
      <c r="D420" s="169" t="s">
        <v>39</v>
      </c>
      <c r="E420" s="170" t="s">
        <v>9679</v>
      </c>
      <c r="F420" s="171"/>
      <c r="G420" s="172" t="s">
        <v>5508</v>
      </c>
      <c r="H420" s="172" t="s">
        <v>3200</v>
      </c>
      <c r="I420" s="173" t="s">
        <v>5845</v>
      </c>
      <c r="J420" s="180"/>
      <c r="K420" s="177" t="s">
        <v>1308</v>
      </c>
      <c r="L420" s="177" t="s">
        <v>1070</v>
      </c>
      <c r="M420" s="177" t="s">
        <v>7652</v>
      </c>
      <c r="N420" s="164" t="str">
        <f ca="1">DATEDIF(C420,'Outgoing 2023'!$L$2,"Y")&amp;" tahun, "&amp;DATEDIF(C420,'Outgoing 2023'!$L$2,"YM")&amp;" bulan, "&amp;DATEDIF(C420,'Outgoing 2023'!$L$2,"MD")&amp;" hari"</f>
        <v>1 tahun, 1 bulan, 6 hari</v>
      </c>
      <c r="O420" s="165">
        <f t="shared" ca="1" si="11"/>
        <v>401</v>
      </c>
      <c r="P420" s="152"/>
      <c r="Q420" s="152"/>
    </row>
    <row r="421" spans="1:17" ht="81.599999999999994" x14ac:dyDescent="0.7">
      <c r="A421" s="166">
        <v>420</v>
      </c>
      <c r="B421" s="167" t="s">
        <v>9658</v>
      </c>
      <c r="C421" s="168">
        <v>45817</v>
      </c>
      <c r="D421" s="169" t="s">
        <v>39</v>
      </c>
      <c r="E421" s="170" t="s">
        <v>9680</v>
      </c>
      <c r="F421" s="171"/>
      <c r="G421" s="172" t="s">
        <v>5508</v>
      </c>
      <c r="H421" s="172" t="s">
        <v>7397</v>
      </c>
      <c r="I421" s="173" t="s">
        <v>6953</v>
      </c>
      <c r="J421" s="180"/>
      <c r="K421" s="177" t="s">
        <v>1308</v>
      </c>
      <c r="L421" s="177" t="s">
        <v>1070</v>
      </c>
      <c r="M421" s="177" t="s">
        <v>3139</v>
      </c>
      <c r="N421" s="164" t="str">
        <f ca="1">DATEDIF(C421,'Outgoing 2023'!$L$2,"Y")&amp;" tahun, "&amp;DATEDIF(C421,'Outgoing 2023'!$L$2,"YM")&amp;" bulan, "&amp;DATEDIF(C421,'Outgoing 2023'!$L$2,"MD")&amp;" hari"</f>
        <v>1 tahun, 1 bulan, 6 hari</v>
      </c>
      <c r="O421" s="165">
        <f t="shared" ca="1" si="11"/>
        <v>401</v>
      </c>
      <c r="P421" s="152"/>
      <c r="Q421" s="152"/>
    </row>
    <row r="422" spans="1:17" ht="81.599999999999994" x14ac:dyDescent="0.7">
      <c r="A422" s="166">
        <v>421</v>
      </c>
      <c r="B422" s="167" t="s">
        <v>9659</v>
      </c>
      <c r="C422" s="168">
        <v>45817</v>
      </c>
      <c r="D422" s="169" t="s">
        <v>39</v>
      </c>
      <c r="E422" s="170" t="s">
        <v>9681</v>
      </c>
      <c r="F422" s="171"/>
      <c r="G422" s="172" t="s">
        <v>5508</v>
      </c>
      <c r="H422" s="172" t="s">
        <v>5990</v>
      </c>
      <c r="I422" s="173" t="s">
        <v>5845</v>
      </c>
      <c r="J422" s="180"/>
      <c r="K422" s="177" t="s">
        <v>1308</v>
      </c>
      <c r="L422" s="177" t="s">
        <v>1070</v>
      </c>
      <c r="M422" s="177" t="s">
        <v>8067</v>
      </c>
      <c r="N422" s="164" t="str">
        <f ca="1">DATEDIF(C422,'Outgoing 2023'!$L$2,"Y")&amp;" tahun, "&amp;DATEDIF(C422,'Outgoing 2023'!$L$2,"YM")&amp;" bulan, "&amp;DATEDIF(C422,'Outgoing 2023'!$L$2,"MD")&amp;" hari"</f>
        <v>1 tahun, 1 bulan, 6 hari</v>
      </c>
      <c r="O422" s="165">
        <f t="shared" ca="1" si="11"/>
        <v>401</v>
      </c>
      <c r="P422" s="152"/>
      <c r="Q422" s="152"/>
    </row>
    <row r="423" spans="1:17" ht="40.799999999999997" x14ac:dyDescent="0.7">
      <c r="A423" s="166">
        <v>422</v>
      </c>
      <c r="B423" s="167" t="s">
        <v>9700</v>
      </c>
      <c r="C423" s="168">
        <v>45817</v>
      </c>
      <c r="D423" s="169" t="s">
        <v>39</v>
      </c>
      <c r="E423" s="170" t="s">
        <v>9753</v>
      </c>
      <c r="F423" s="171"/>
      <c r="G423" s="172" t="s">
        <v>5508</v>
      </c>
      <c r="H423" s="172" t="s">
        <v>7715</v>
      </c>
      <c r="I423" s="173" t="s">
        <v>6030</v>
      </c>
      <c r="J423" s="180"/>
      <c r="K423" s="177" t="s">
        <v>1308</v>
      </c>
      <c r="L423" s="177" t="s">
        <v>1070</v>
      </c>
      <c r="M423" s="177" t="s">
        <v>10407</v>
      </c>
      <c r="N423" s="164" t="str">
        <f ca="1">DATEDIF(C423,'Outgoing 2023'!$L$2,"Y")&amp;" tahun, "&amp;DATEDIF(C423,'Outgoing 2023'!$L$2,"YM")&amp;" bulan, "&amp;DATEDIF(C423,'Outgoing 2023'!$L$2,"MD")&amp;" hari"</f>
        <v>1 tahun, 1 bulan, 6 hari</v>
      </c>
      <c r="O423" s="165">
        <f t="shared" ref="O423:O475" ca="1" si="12">TODAY()-C423</f>
        <v>401</v>
      </c>
      <c r="P423" s="152"/>
      <c r="Q423" s="152"/>
    </row>
    <row r="424" spans="1:17" ht="40.799999999999997" x14ac:dyDescent="0.7">
      <c r="A424" s="166">
        <v>423</v>
      </c>
      <c r="B424" s="167" t="s">
        <v>9701</v>
      </c>
      <c r="C424" s="168">
        <v>45817</v>
      </c>
      <c r="D424" s="169" t="s">
        <v>39</v>
      </c>
      <c r="E424" s="170" t="s">
        <v>9753</v>
      </c>
      <c r="F424" s="171"/>
      <c r="G424" s="172" t="s">
        <v>5508</v>
      </c>
      <c r="H424" s="172" t="s">
        <v>7715</v>
      </c>
      <c r="I424" s="173" t="s">
        <v>6030</v>
      </c>
      <c r="J424" s="180"/>
      <c r="K424" s="177" t="s">
        <v>1308</v>
      </c>
      <c r="L424" s="177" t="s">
        <v>1070</v>
      </c>
      <c r="M424" s="177" t="s">
        <v>10407</v>
      </c>
      <c r="N424" s="164" t="str">
        <f ca="1">DATEDIF(C424,'Outgoing 2023'!$L$2,"Y")&amp;" tahun, "&amp;DATEDIF(C424,'Outgoing 2023'!$L$2,"YM")&amp;" bulan, "&amp;DATEDIF(C424,'Outgoing 2023'!$L$2,"MD")&amp;" hari"</f>
        <v>1 tahun, 1 bulan, 6 hari</v>
      </c>
      <c r="O424" s="165">
        <f t="shared" ca="1" si="12"/>
        <v>401</v>
      </c>
      <c r="P424" s="152"/>
      <c r="Q424" s="152"/>
    </row>
    <row r="425" spans="1:17" ht="40.799999999999997" x14ac:dyDescent="0.7">
      <c r="A425" s="166">
        <v>424</v>
      </c>
      <c r="B425" s="167" t="s">
        <v>9702</v>
      </c>
      <c r="C425" s="168">
        <v>45818</v>
      </c>
      <c r="D425" s="169" t="s">
        <v>7379</v>
      </c>
      <c r="E425" s="170" t="s">
        <v>9754</v>
      </c>
      <c r="F425" s="171"/>
      <c r="G425" s="172" t="s">
        <v>5508</v>
      </c>
      <c r="H425" s="172" t="s">
        <v>5999</v>
      </c>
      <c r="I425" s="173" t="s">
        <v>1088</v>
      </c>
      <c r="J425" s="180"/>
      <c r="K425" s="177" t="s">
        <v>1308</v>
      </c>
      <c r="L425" s="177" t="s">
        <v>1088</v>
      </c>
      <c r="M425" s="177" t="s">
        <v>1089</v>
      </c>
      <c r="N425" s="164" t="str">
        <f ca="1">DATEDIF(C425,'Outgoing 2023'!$L$2,"Y")&amp;" tahun, "&amp;DATEDIF(C425,'Outgoing 2023'!$L$2,"YM")&amp;" bulan, "&amp;DATEDIF(C425,'Outgoing 2023'!$L$2,"MD")&amp;" hari"</f>
        <v>1 tahun, 1 bulan, 5 hari</v>
      </c>
      <c r="O425" s="165">
        <f t="shared" ca="1" si="12"/>
        <v>400</v>
      </c>
      <c r="P425" s="152"/>
      <c r="Q425" s="152"/>
    </row>
    <row r="426" spans="1:17" ht="61.2" x14ac:dyDescent="0.7">
      <c r="A426" s="166">
        <v>425</v>
      </c>
      <c r="B426" s="167" t="s">
        <v>9703</v>
      </c>
      <c r="C426" s="168">
        <v>45818</v>
      </c>
      <c r="D426" s="169" t="s">
        <v>39</v>
      </c>
      <c r="E426" s="170" t="s">
        <v>9755</v>
      </c>
      <c r="F426" s="171"/>
      <c r="G426" s="172" t="s">
        <v>5508</v>
      </c>
      <c r="H426" s="172" t="s">
        <v>3200</v>
      </c>
      <c r="I426" s="173" t="s">
        <v>5939</v>
      </c>
      <c r="J426" s="180"/>
      <c r="K426" s="177" t="s">
        <v>1308</v>
      </c>
      <c r="L426" s="177" t="s">
        <v>1070</v>
      </c>
      <c r="M426" s="177" t="s">
        <v>3139</v>
      </c>
      <c r="N426" s="164" t="str">
        <f ca="1">DATEDIF(C426,'Outgoing 2023'!$L$2,"Y")&amp;" tahun, "&amp;DATEDIF(C426,'Outgoing 2023'!$L$2,"YM")&amp;" bulan, "&amp;DATEDIF(C426,'Outgoing 2023'!$L$2,"MD")&amp;" hari"</f>
        <v>1 tahun, 1 bulan, 5 hari</v>
      </c>
      <c r="O426" s="165">
        <f t="shared" ca="1" si="12"/>
        <v>400</v>
      </c>
      <c r="P426" s="152"/>
      <c r="Q426" s="152"/>
    </row>
    <row r="427" spans="1:17" ht="122.4" x14ac:dyDescent="0.7">
      <c r="A427" s="166">
        <v>426</v>
      </c>
      <c r="B427" s="167" t="s">
        <v>9704</v>
      </c>
      <c r="C427" s="168">
        <v>45818</v>
      </c>
      <c r="D427" s="169" t="s">
        <v>9756</v>
      </c>
      <c r="E427" s="170" t="s">
        <v>9757</v>
      </c>
      <c r="F427" s="171"/>
      <c r="G427" s="172" t="s">
        <v>5508</v>
      </c>
      <c r="H427" s="172" t="s">
        <v>3200</v>
      </c>
      <c r="I427" s="173" t="s">
        <v>5939</v>
      </c>
      <c r="J427" s="180"/>
      <c r="K427" s="177" t="s">
        <v>1308</v>
      </c>
      <c r="L427" s="177" t="s">
        <v>1070</v>
      </c>
      <c r="M427" s="177" t="s">
        <v>3139</v>
      </c>
      <c r="N427" s="164" t="str">
        <f ca="1">DATEDIF(C427,'Outgoing 2023'!$L$2,"Y")&amp;" tahun, "&amp;DATEDIF(C427,'Outgoing 2023'!$L$2,"YM")&amp;" bulan, "&amp;DATEDIF(C427,'Outgoing 2023'!$L$2,"MD")&amp;" hari"</f>
        <v>1 tahun, 1 bulan, 5 hari</v>
      </c>
      <c r="O427" s="165">
        <f t="shared" ca="1" si="12"/>
        <v>400</v>
      </c>
      <c r="P427" s="152"/>
      <c r="Q427" s="152"/>
    </row>
    <row r="428" spans="1:17" ht="40.799999999999997" x14ac:dyDescent="0.7">
      <c r="A428" s="166">
        <v>427</v>
      </c>
      <c r="B428" s="167" t="s">
        <v>9705</v>
      </c>
      <c r="C428" s="168">
        <v>45818</v>
      </c>
      <c r="D428" s="169" t="s">
        <v>39</v>
      </c>
      <c r="E428" s="170" t="s">
        <v>9758</v>
      </c>
      <c r="F428" s="171"/>
      <c r="G428" s="172" t="s">
        <v>5508</v>
      </c>
      <c r="H428" s="172" t="s">
        <v>5989</v>
      </c>
      <c r="I428" s="173" t="s">
        <v>6030</v>
      </c>
      <c r="J428" s="180"/>
      <c r="K428" s="177" t="s">
        <v>1308</v>
      </c>
      <c r="L428" s="177" t="s">
        <v>1175</v>
      </c>
      <c r="M428" s="177" t="s">
        <v>7484</v>
      </c>
      <c r="N428" s="164" t="str">
        <f ca="1">DATEDIF(C428,'Outgoing 2023'!$L$2,"Y")&amp;" tahun, "&amp;DATEDIF(C428,'Outgoing 2023'!$L$2,"YM")&amp;" bulan, "&amp;DATEDIF(C428,'Outgoing 2023'!$L$2,"MD")&amp;" hari"</f>
        <v>1 tahun, 1 bulan, 5 hari</v>
      </c>
      <c r="O428" s="165">
        <f t="shared" ca="1" si="12"/>
        <v>400</v>
      </c>
      <c r="P428" s="152"/>
      <c r="Q428" s="152"/>
    </row>
    <row r="429" spans="1:17" ht="20.399999999999999" x14ac:dyDescent="0.7">
      <c r="A429" s="166">
        <v>428</v>
      </c>
      <c r="B429" s="167" t="s">
        <v>9706</v>
      </c>
      <c r="C429" s="168">
        <v>45818</v>
      </c>
      <c r="D429" s="169" t="s">
        <v>39</v>
      </c>
      <c r="E429" s="170" t="s">
        <v>9759</v>
      </c>
      <c r="F429" s="171"/>
      <c r="G429" s="172" t="s">
        <v>5508</v>
      </c>
      <c r="H429" s="172" t="s">
        <v>5508</v>
      </c>
      <c r="I429" s="173" t="s">
        <v>7423</v>
      </c>
      <c r="J429" s="180"/>
      <c r="K429" s="177" t="s">
        <v>1308</v>
      </c>
      <c r="L429" s="177" t="s">
        <v>1080</v>
      </c>
      <c r="M429" s="177" t="s">
        <v>8269</v>
      </c>
      <c r="N429" s="164" t="str">
        <f ca="1">DATEDIF(C429,'Outgoing 2023'!$L$2,"Y")&amp;" tahun, "&amp;DATEDIF(C429,'Outgoing 2023'!$L$2,"YM")&amp;" bulan, "&amp;DATEDIF(C429,'Outgoing 2023'!$L$2,"MD")&amp;" hari"</f>
        <v>1 tahun, 1 bulan, 5 hari</v>
      </c>
      <c r="O429" s="165">
        <f t="shared" ca="1" si="12"/>
        <v>400</v>
      </c>
      <c r="P429" s="152"/>
      <c r="Q429" s="152"/>
    </row>
    <row r="430" spans="1:17" ht="40.799999999999997" x14ac:dyDescent="0.7">
      <c r="A430" s="166">
        <v>429</v>
      </c>
      <c r="B430" s="167" t="s">
        <v>9707</v>
      </c>
      <c r="C430" s="168">
        <v>45819</v>
      </c>
      <c r="D430" s="169" t="s">
        <v>39</v>
      </c>
      <c r="E430" s="170" t="s">
        <v>9760</v>
      </c>
      <c r="F430" s="171"/>
      <c r="G430" s="172" t="s">
        <v>5508</v>
      </c>
      <c r="H430" s="172" t="s">
        <v>3189</v>
      </c>
      <c r="I430" s="173" t="s">
        <v>6030</v>
      </c>
      <c r="J430" s="180"/>
      <c r="K430" s="177" t="s">
        <v>1308</v>
      </c>
      <c r="L430" s="177" t="s">
        <v>11629</v>
      </c>
      <c r="M430" s="177" t="s">
        <v>7530</v>
      </c>
      <c r="N430" s="164" t="str">
        <f ca="1">DATEDIF(C430,'Outgoing 2023'!$L$2,"Y")&amp;" tahun, "&amp;DATEDIF(C430,'Outgoing 2023'!$L$2,"YM")&amp;" bulan, "&amp;DATEDIF(C430,'Outgoing 2023'!$L$2,"MD")&amp;" hari"</f>
        <v>1 tahun, 1 bulan, 4 hari</v>
      </c>
      <c r="O430" s="165">
        <f t="shared" ca="1" si="12"/>
        <v>399</v>
      </c>
      <c r="P430" s="152"/>
      <c r="Q430" s="152"/>
    </row>
    <row r="431" spans="1:17" ht="20.399999999999999" x14ac:dyDescent="0.7">
      <c r="A431" s="166">
        <v>430</v>
      </c>
      <c r="B431" s="167" t="s">
        <v>9708</v>
      </c>
      <c r="C431" s="168">
        <v>45819</v>
      </c>
      <c r="D431" s="169" t="s">
        <v>39</v>
      </c>
      <c r="E431" s="170" t="s">
        <v>9761</v>
      </c>
      <c r="F431" s="171"/>
      <c r="G431" s="172" t="s">
        <v>5508</v>
      </c>
      <c r="H431" s="172" t="s">
        <v>5989</v>
      </c>
      <c r="I431" s="173" t="s">
        <v>6030</v>
      </c>
      <c r="J431" s="180"/>
      <c r="K431" s="177" t="s">
        <v>1308</v>
      </c>
      <c r="L431" s="177" t="s">
        <v>1175</v>
      </c>
      <c r="M431" s="177" t="s">
        <v>7484</v>
      </c>
      <c r="N431" s="164" t="str">
        <f ca="1">DATEDIF(C431,'Outgoing 2023'!$L$2,"Y")&amp;" tahun, "&amp;DATEDIF(C431,'Outgoing 2023'!$L$2,"YM")&amp;" bulan, "&amp;DATEDIF(C431,'Outgoing 2023'!$L$2,"MD")&amp;" hari"</f>
        <v>1 tahun, 1 bulan, 4 hari</v>
      </c>
      <c r="O431" s="165">
        <f t="shared" ca="1" si="12"/>
        <v>399</v>
      </c>
      <c r="P431" s="152"/>
      <c r="Q431" s="152"/>
    </row>
    <row r="432" spans="1:17" ht="40.799999999999997" x14ac:dyDescent="0.7">
      <c r="A432" s="166">
        <v>431</v>
      </c>
      <c r="B432" s="167" t="s">
        <v>9709</v>
      </c>
      <c r="C432" s="168">
        <v>45819</v>
      </c>
      <c r="D432" s="169" t="s">
        <v>39</v>
      </c>
      <c r="E432" s="170" t="s">
        <v>9762</v>
      </c>
      <c r="F432" s="171"/>
      <c r="G432" s="172" t="s">
        <v>5508</v>
      </c>
      <c r="H432" s="172" t="s">
        <v>3200</v>
      </c>
      <c r="I432" s="173" t="s">
        <v>5939</v>
      </c>
      <c r="J432" s="180"/>
      <c r="K432" s="177" t="s">
        <v>1308</v>
      </c>
      <c r="L432" s="177" t="s">
        <v>1070</v>
      </c>
      <c r="M432" s="176" t="s">
        <v>5604</v>
      </c>
      <c r="N432" s="164" t="str">
        <f ca="1">DATEDIF(C432,'Outgoing 2023'!$L$2,"Y")&amp;" tahun, "&amp;DATEDIF(C432,'Outgoing 2023'!$L$2,"YM")&amp;" bulan, "&amp;DATEDIF(C432,'Outgoing 2023'!$L$2,"MD")&amp;" hari"</f>
        <v>1 tahun, 1 bulan, 4 hari</v>
      </c>
      <c r="O432" s="165">
        <f t="shared" ca="1" si="12"/>
        <v>399</v>
      </c>
      <c r="P432" s="152"/>
      <c r="Q432" s="152"/>
    </row>
    <row r="433" spans="1:17" ht="40.799999999999997" x14ac:dyDescent="0.7">
      <c r="A433" s="166">
        <v>432</v>
      </c>
      <c r="B433" s="167" t="s">
        <v>9710</v>
      </c>
      <c r="C433" s="168">
        <v>45819</v>
      </c>
      <c r="D433" s="169" t="s">
        <v>39</v>
      </c>
      <c r="E433" s="170" t="s">
        <v>9763</v>
      </c>
      <c r="F433" s="171"/>
      <c r="G433" s="172" t="s">
        <v>5508</v>
      </c>
      <c r="H433" s="172" t="s">
        <v>3200</v>
      </c>
      <c r="I433" s="173" t="s">
        <v>5845</v>
      </c>
      <c r="J433" s="180"/>
      <c r="K433" s="177" t="s">
        <v>1308</v>
      </c>
      <c r="L433" s="177" t="s">
        <v>1070</v>
      </c>
      <c r="M433" s="177" t="s">
        <v>7652</v>
      </c>
      <c r="N433" s="164" t="str">
        <f ca="1">DATEDIF(C433,'Outgoing 2023'!$L$2,"Y")&amp;" tahun, "&amp;DATEDIF(C433,'Outgoing 2023'!$L$2,"YM")&amp;" bulan, "&amp;DATEDIF(C433,'Outgoing 2023'!$L$2,"MD")&amp;" hari"</f>
        <v>1 tahun, 1 bulan, 4 hari</v>
      </c>
      <c r="O433" s="165">
        <f t="shared" ca="1" si="12"/>
        <v>399</v>
      </c>
      <c r="P433" s="152"/>
      <c r="Q433" s="152"/>
    </row>
    <row r="434" spans="1:17" ht="20.399999999999999" x14ac:dyDescent="0.7">
      <c r="A434" s="166">
        <v>433</v>
      </c>
      <c r="B434" s="167" t="s">
        <v>9711</v>
      </c>
      <c r="C434" s="168">
        <v>45819</v>
      </c>
      <c r="D434" s="169" t="s">
        <v>39</v>
      </c>
      <c r="E434" s="170" t="s">
        <v>9764</v>
      </c>
      <c r="F434" s="171"/>
      <c r="G434" s="172" t="s">
        <v>5508</v>
      </c>
      <c r="H434" s="172" t="s">
        <v>3200</v>
      </c>
      <c r="I434" s="173" t="s">
        <v>12321</v>
      </c>
      <c r="J434" s="180"/>
      <c r="K434" s="177" t="s">
        <v>1308</v>
      </c>
      <c r="L434" s="177" t="s">
        <v>1070</v>
      </c>
      <c r="M434" s="176" t="s">
        <v>1071</v>
      </c>
      <c r="N434" s="164" t="str">
        <f ca="1">DATEDIF(C434,'Outgoing 2023'!$L$2,"Y")&amp;" tahun, "&amp;DATEDIF(C434,'Outgoing 2023'!$L$2,"YM")&amp;" bulan, "&amp;DATEDIF(C434,'Outgoing 2023'!$L$2,"MD")&amp;" hari"</f>
        <v>1 tahun, 1 bulan, 4 hari</v>
      </c>
      <c r="O434" s="165">
        <f t="shared" ca="1" si="12"/>
        <v>399</v>
      </c>
      <c r="P434" s="152"/>
      <c r="Q434" s="152"/>
    </row>
    <row r="435" spans="1:17" ht="40.799999999999997" x14ac:dyDescent="0.7">
      <c r="A435" s="166">
        <v>434</v>
      </c>
      <c r="B435" s="167" t="s">
        <v>9712</v>
      </c>
      <c r="C435" s="168">
        <v>45819</v>
      </c>
      <c r="D435" s="169" t="s">
        <v>3073</v>
      </c>
      <c r="E435" s="170" t="s">
        <v>9765</v>
      </c>
      <c r="F435" s="171"/>
      <c r="G435" s="172" t="s">
        <v>5508</v>
      </c>
      <c r="H435" s="172" t="s">
        <v>3200</v>
      </c>
      <c r="I435" s="173" t="s">
        <v>5939</v>
      </c>
      <c r="J435" s="180"/>
      <c r="K435" s="177" t="s">
        <v>1308</v>
      </c>
      <c r="L435" s="177" t="s">
        <v>1070</v>
      </c>
      <c r="M435" s="176" t="s">
        <v>5604</v>
      </c>
      <c r="N435" s="164" t="str">
        <f ca="1">DATEDIF(C435,'Outgoing 2023'!$L$2,"Y")&amp;" tahun, "&amp;DATEDIF(C435,'Outgoing 2023'!$L$2,"YM")&amp;" bulan, "&amp;DATEDIF(C435,'Outgoing 2023'!$L$2,"MD")&amp;" hari"</f>
        <v>1 tahun, 1 bulan, 4 hari</v>
      </c>
      <c r="O435" s="165">
        <f t="shared" ca="1" si="12"/>
        <v>399</v>
      </c>
      <c r="P435" s="152"/>
      <c r="Q435" s="152"/>
    </row>
    <row r="436" spans="1:17" ht="40.799999999999997" x14ac:dyDescent="0.7">
      <c r="A436" s="166">
        <v>435</v>
      </c>
      <c r="B436" s="167" t="s">
        <v>9713</v>
      </c>
      <c r="C436" s="168">
        <v>45819</v>
      </c>
      <c r="D436" s="169" t="s">
        <v>39</v>
      </c>
      <c r="E436" s="170" t="s">
        <v>9766</v>
      </c>
      <c r="F436" s="171"/>
      <c r="G436" s="172" t="s">
        <v>5508</v>
      </c>
      <c r="H436" s="172" t="s">
        <v>3189</v>
      </c>
      <c r="I436" s="173" t="s">
        <v>5845</v>
      </c>
      <c r="J436" s="180"/>
      <c r="K436" s="177" t="s">
        <v>1308</v>
      </c>
      <c r="L436" s="177" t="s">
        <v>11629</v>
      </c>
      <c r="M436" s="177" t="s">
        <v>7530</v>
      </c>
      <c r="N436" s="164" t="str">
        <f ca="1">DATEDIF(C436,'Outgoing 2023'!$L$2,"Y")&amp;" tahun, "&amp;DATEDIF(C436,'Outgoing 2023'!$L$2,"YM")&amp;" bulan, "&amp;DATEDIF(C436,'Outgoing 2023'!$L$2,"MD")&amp;" hari"</f>
        <v>1 tahun, 1 bulan, 4 hari</v>
      </c>
      <c r="O436" s="165">
        <f t="shared" ca="1" si="12"/>
        <v>399</v>
      </c>
      <c r="P436" s="152"/>
      <c r="Q436" s="152"/>
    </row>
    <row r="437" spans="1:17" ht="20.399999999999999" x14ac:dyDescent="0.7">
      <c r="A437" s="166">
        <v>436</v>
      </c>
      <c r="B437" s="167" t="s">
        <v>9714</v>
      </c>
      <c r="C437" s="168">
        <v>45820</v>
      </c>
      <c r="D437" s="169" t="s">
        <v>3073</v>
      </c>
      <c r="E437" s="170" t="s">
        <v>9767</v>
      </c>
      <c r="F437" s="171"/>
      <c r="G437" s="172" t="s">
        <v>5508</v>
      </c>
      <c r="H437" s="172" t="s">
        <v>5990</v>
      </c>
      <c r="I437" s="173" t="s">
        <v>6953</v>
      </c>
      <c r="J437" s="180"/>
      <c r="K437" s="177" t="s">
        <v>1308</v>
      </c>
      <c r="L437" s="177" t="s">
        <v>1070</v>
      </c>
      <c r="M437" s="177" t="s">
        <v>5481</v>
      </c>
      <c r="N437" s="164" t="str">
        <f ca="1">DATEDIF(C437,'Outgoing 2023'!$L$2,"Y")&amp;" tahun, "&amp;DATEDIF(C437,'Outgoing 2023'!$L$2,"YM")&amp;" bulan, "&amp;DATEDIF(C437,'Outgoing 2023'!$L$2,"MD")&amp;" hari"</f>
        <v>1 tahun, 1 bulan, 3 hari</v>
      </c>
      <c r="O437" s="165">
        <f t="shared" ca="1" si="12"/>
        <v>398</v>
      </c>
      <c r="P437" s="152"/>
      <c r="Q437" s="152"/>
    </row>
    <row r="438" spans="1:17" ht="40.799999999999997" x14ac:dyDescent="0.7">
      <c r="A438" s="166">
        <v>437</v>
      </c>
      <c r="B438" s="167" t="s">
        <v>9715</v>
      </c>
      <c r="C438" s="168">
        <v>45820</v>
      </c>
      <c r="D438" s="169" t="s">
        <v>39</v>
      </c>
      <c r="E438" s="170" t="s">
        <v>9768</v>
      </c>
      <c r="F438" s="171"/>
      <c r="G438" s="172" t="s">
        <v>5508</v>
      </c>
      <c r="H438" s="172" t="s">
        <v>3200</v>
      </c>
      <c r="I438" s="173" t="s">
        <v>5939</v>
      </c>
      <c r="J438" s="180"/>
      <c r="K438" s="177" t="s">
        <v>1308</v>
      </c>
      <c r="L438" s="177" t="s">
        <v>1175</v>
      </c>
      <c r="M438" s="177" t="s">
        <v>1176</v>
      </c>
      <c r="N438" s="164" t="str">
        <f ca="1">DATEDIF(C438,'Outgoing 2023'!$L$2,"Y")&amp;" tahun, "&amp;DATEDIF(C438,'Outgoing 2023'!$L$2,"YM")&amp;" bulan, "&amp;DATEDIF(C438,'Outgoing 2023'!$L$2,"MD")&amp;" hari"</f>
        <v>1 tahun, 1 bulan, 3 hari</v>
      </c>
      <c r="O438" s="165">
        <f t="shared" ca="1" si="12"/>
        <v>398</v>
      </c>
      <c r="P438" s="152"/>
      <c r="Q438" s="152"/>
    </row>
    <row r="439" spans="1:17" ht="81.599999999999994" x14ac:dyDescent="0.7">
      <c r="A439" s="166">
        <v>438</v>
      </c>
      <c r="B439" s="167" t="s">
        <v>9716</v>
      </c>
      <c r="C439" s="168">
        <v>45820</v>
      </c>
      <c r="D439" s="169" t="s">
        <v>9769</v>
      </c>
      <c r="E439" s="170" t="s">
        <v>9770</v>
      </c>
      <c r="F439" s="171"/>
      <c r="G439" s="177" t="s">
        <v>5989</v>
      </c>
      <c r="H439" s="177" t="s">
        <v>5989</v>
      </c>
      <c r="I439" s="177" t="s">
        <v>6538</v>
      </c>
      <c r="J439" s="180"/>
      <c r="K439" s="177" t="s">
        <v>1308</v>
      </c>
      <c r="L439" s="176" t="s">
        <v>1267</v>
      </c>
      <c r="M439" s="177" t="s">
        <v>7365</v>
      </c>
      <c r="N439" s="164" t="str">
        <f ca="1">DATEDIF(C439,'Outgoing 2023'!$L$2,"Y")&amp;" tahun, "&amp;DATEDIF(C439,'Outgoing 2023'!$L$2,"YM")&amp;" bulan, "&amp;DATEDIF(C439,'Outgoing 2023'!$L$2,"MD")&amp;" hari"</f>
        <v>1 tahun, 1 bulan, 3 hari</v>
      </c>
      <c r="O439" s="165">
        <f t="shared" ca="1" si="12"/>
        <v>398</v>
      </c>
      <c r="P439" s="152"/>
      <c r="Q439" s="152"/>
    </row>
    <row r="440" spans="1:17" ht="61.2" x14ac:dyDescent="0.7">
      <c r="A440" s="166">
        <v>439</v>
      </c>
      <c r="B440" s="167" t="s">
        <v>9717</v>
      </c>
      <c r="C440" s="168">
        <v>45820</v>
      </c>
      <c r="D440" s="169" t="s">
        <v>9771</v>
      </c>
      <c r="E440" s="170" t="s">
        <v>9770</v>
      </c>
      <c r="F440" s="171"/>
      <c r="G440" s="177" t="s">
        <v>5989</v>
      </c>
      <c r="H440" s="177" t="s">
        <v>5989</v>
      </c>
      <c r="I440" s="177" t="s">
        <v>6538</v>
      </c>
      <c r="J440" s="180"/>
      <c r="K440" s="177" t="s">
        <v>1308</v>
      </c>
      <c r="L440" s="176" t="s">
        <v>1267</v>
      </c>
      <c r="M440" s="177" t="s">
        <v>7365</v>
      </c>
      <c r="N440" s="164" t="str">
        <f ca="1">DATEDIF(C440,'Outgoing 2023'!$L$2,"Y")&amp;" tahun, "&amp;DATEDIF(C440,'Outgoing 2023'!$L$2,"YM")&amp;" bulan, "&amp;DATEDIF(C440,'Outgoing 2023'!$L$2,"MD")&amp;" hari"</f>
        <v>1 tahun, 1 bulan, 3 hari</v>
      </c>
      <c r="O440" s="165">
        <f t="shared" ca="1" si="12"/>
        <v>398</v>
      </c>
      <c r="P440" s="152"/>
      <c r="Q440" s="152"/>
    </row>
    <row r="441" spans="1:17" ht="102" x14ac:dyDescent="0.7">
      <c r="A441" s="166">
        <v>440</v>
      </c>
      <c r="B441" s="167" t="s">
        <v>9718</v>
      </c>
      <c r="C441" s="168">
        <v>45820</v>
      </c>
      <c r="D441" s="169" t="s">
        <v>9772</v>
      </c>
      <c r="E441" s="170" t="s">
        <v>9770</v>
      </c>
      <c r="F441" s="171"/>
      <c r="G441" s="177" t="s">
        <v>5989</v>
      </c>
      <c r="H441" s="177" t="s">
        <v>5989</v>
      </c>
      <c r="I441" s="177" t="s">
        <v>6538</v>
      </c>
      <c r="J441" s="180"/>
      <c r="K441" s="177" t="s">
        <v>1308</v>
      </c>
      <c r="L441" s="176" t="s">
        <v>1267</v>
      </c>
      <c r="M441" s="177" t="s">
        <v>7365</v>
      </c>
      <c r="N441" s="164" t="str">
        <f ca="1">DATEDIF(C441,'Outgoing 2023'!$L$2,"Y")&amp;" tahun, "&amp;DATEDIF(C441,'Outgoing 2023'!$L$2,"YM")&amp;" bulan, "&amp;DATEDIF(C441,'Outgoing 2023'!$L$2,"MD")&amp;" hari"</f>
        <v>1 tahun, 1 bulan, 3 hari</v>
      </c>
      <c r="O441" s="165">
        <f t="shared" ca="1" si="12"/>
        <v>398</v>
      </c>
      <c r="P441" s="152"/>
      <c r="Q441" s="152"/>
    </row>
    <row r="442" spans="1:17" ht="40.799999999999997" x14ac:dyDescent="0.7">
      <c r="A442" s="166">
        <v>441</v>
      </c>
      <c r="B442" s="167" t="s">
        <v>9719</v>
      </c>
      <c r="C442" s="168">
        <v>45821</v>
      </c>
      <c r="D442" s="169" t="s">
        <v>39</v>
      </c>
      <c r="E442" s="170" t="s">
        <v>9773</v>
      </c>
      <c r="F442" s="171"/>
      <c r="G442" s="172" t="s">
        <v>5508</v>
      </c>
      <c r="H442" s="172" t="s">
        <v>3191</v>
      </c>
      <c r="I442" s="173" t="s">
        <v>6030</v>
      </c>
      <c r="J442" s="180"/>
      <c r="K442" s="177" t="s">
        <v>1308</v>
      </c>
      <c r="L442" s="177" t="s">
        <v>1175</v>
      </c>
      <c r="M442" s="177" t="s">
        <v>7484</v>
      </c>
      <c r="N442" s="164" t="str">
        <f ca="1">DATEDIF(C442,'Outgoing 2023'!$L$2,"Y")&amp;" tahun, "&amp;DATEDIF(C442,'Outgoing 2023'!$L$2,"YM")&amp;" bulan, "&amp;DATEDIF(C442,'Outgoing 2023'!$L$2,"MD")&amp;" hari"</f>
        <v>1 tahun, 1 bulan, 2 hari</v>
      </c>
      <c r="O442" s="165">
        <f t="shared" ca="1" si="12"/>
        <v>397</v>
      </c>
      <c r="P442" s="152"/>
      <c r="Q442" s="152"/>
    </row>
    <row r="443" spans="1:17" ht="20.399999999999999" x14ac:dyDescent="0.7">
      <c r="A443" s="166">
        <v>442</v>
      </c>
      <c r="B443" s="167" t="s">
        <v>9720</v>
      </c>
      <c r="C443" s="168">
        <v>45821</v>
      </c>
      <c r="D443" s="169" t="s">
        <v>39</v>
      </c>
      <c r="E443" s="170" t="s">
        <v>9774</v>
      </c>
      <c r="F443" s="171"/>
      <c r="G443" s="172" t="s">
        <v>5508</v>
      </c>
      <c r="H443" s="172" t="s">
        <v>7715</v>
      </c>
      <c r="I443" s="173" t="s">
        <v>7656</v>
      </c>
      <c r="J443" s="180"/>
      <c r="K443" s="177" t="s">
        <v>1308</v>
      </c>
      <c r="L443" s="177" t="s">
        <v>1175</v>
      </c>
      <c r="M443" s="177" t="s">
        <v>1176</v>
      </c>
      <c r="N443" s="164" t="str">
        <f ca="1">DATEDIF(C443,'Outgoing 2023'!$L$2,"Y")&amp;" tahun, "&amp;DATEDIF(C443,'Outgoing 2023'!$L$2,"YM")&amp;" bulan, "&amp;DATEDIF(C443,'Outgoing 2023'!$L$2,"MD")&amp;" hari"</f>
        <v>1 tahun, 1 bulan, 2 hari</v>
      </c>
      <c r="O443" s="165">
        <f t="shared" ca="1" si="12"/>
        <v>397</v>
      </c>
      <c r="P443" s="152"/>
      <c r="Q443" s="152"/>
    </row>
    <row r="444" spans="1:17" ht="20.399999999999999" x14ac:dyDescent="0.7">
      <c r="A444" s="166">
        <v>443</v>
      </c>
      <c r="B444" s="167" t="s">
        <v>9721</v>
      </c>
      <c r="C444" s="168">
        <v>45824</v>
      </c>
      <c r="D444" s="169" t="s">
        <v>9775</v>
      </c>
      <c r="E444" s="170" t="s">
        <v>9776</v>
      </c>
      <c r="F444" s="171"/>
      <c r="G444" s="172" t="s">
        <v>5985</v>
      </c>
      <c r="H444" s="172" t="s">
        <v>5985</v>
      </c>
      <c r="I444" s="177" t="s">
        <v>1167</v>
      </c>
      <c r="J444" s="180"/>
      <c r="K444" s="177" t="s">
        <v>1308</v>
      </c>
      <c r="L444" s="177" t="s">
        <v>1167</v>
      </c>
      <c r="M444" s="177" t="s">
        <v>9777</v>
      </c>
      <c r="N444" s="164" t="str">
        <f ca="1">DATEDIF(C444,'Outgoing 2023'!$L$2,"Y")&amp;" tahun, "&amp;DATEDIF(C444,'Outgoing 2023'!$L$2,"YM")&amp;" bulan, "&amp;DATEDIF(C444,'Outgoing 2023'!$L$2,"MD")&amp;" hari"</f>
        <v>1 tahun, 0 bulan, 29 hari</v>
      </c>
      <c r="O444" s="165">
        <f t="shared" ca="1" si="12"/>
        <v>394</v>
      </c>
      <c r="P444" s="152"/>
      <c r="Q444" s="152"/>
    </row>
    <row r="445" spans="1:17" ht="20.399999999999999" x14ac:dyDescent="0.7">
      <c r="A445" s="166">
        <v>444</v>
      </c>
      <c r="B445" s="167" t="s">
        <v>9722</v>
      </c>
      <c r="C445" s="168">
        <v>45824</v>
      </c>
      <c r="D445" s="169" t="s">
        <v>9775</v>
      </c>
      <c r="E445" s="170" t="s">
        <v>9778</v>
      </c>
      <c r="F445" s="171"/>
      <c r="G445" s="172" t="s">
        <v>5985</v>
      </c>
      <c r="H445" s="172" t="s">
        <v>5985</v>
      </c>
      <c r="I445" s="177" t="s">
        <v>1167</v>
      </c>
      <c r="J445" s="180"/>
      <c r="K445" s="177" t="s">
        <v>1308</v>
      </c>
      <c r="L445" s="177" t="s">
        <v>1167</v>
      </c>
      <c r="M445" s="177" t="s">
        <v>9777</v>
      </c>
      <c r="N445" s="164" t="str">
        <f ca="1">DATEDIF(C445,'Outgoing 2023'!$L$2,"Y")&amp;" tahun, "&amp;DATEDIF(C445,'Outgoing 2023'!$L$2,"YM")&amp;" bulan, "&amp;DATEDIF(C445,'Outgoing 2023'!$L$2,"MD")&amp;" hari"</f>
        <v>1 tahun, 0 bulan, 29 hari</v>
      </c>
      <c r="O445" s="165">
        <f t="shared" ca="1" si="12"/>
        <v>394</v>
      </c>
      <c r="P445" s="152"/>
      <c r="Q445" s="152"/>
    </row>
    <row r="446" spans="1:17" ht="61.2" x14ac:dyDescent="0.7">
      <c r="A446" s="166">
        <v>445</v>
      </c>
      <c r="B446" s="167" t="s">
        <v>9723</v>
      </c>
      <c r="C446" s="168">
        <v>45824</v>
      </c>
      <c r="D446" s="169" t="s">
        <v>39</v>
      </c>
      <c r="E446" s="170" t="s">
        <v>9779</v>
      </c>
      <c r="F446" s="171"/>
      <c r="G446" s="172" t="s">
        <v>5508</v>
      </c>
      <c r="H446" s="172" t="s">
        <v>3200</v>
      </c>
      <c r="I446" s="173" t="s">
        <v>6030</v>
      </c>
      <c r="J446" s="180"/>
      <c r="K446" s="177" t="s">
        <v>1308</v>
      </c>
      <c r="L446" s="177" t="s">
        <v>1070</v>
      </c>
      <c r="M446" s="177" t="s">
        <v>10407</v>
      </c>
      <c r="N446" s="164" t="str">
        <f ca="1">DATEDIF(C446,'Outgoing 2023'!$L$2,"Y")&amp;" tahun, "&amp;DATEDIF(C446,'Outgoing 2023'!$L$2,"YM")&amp;" bulan, "&amp;DATEDIF(C446,'Outgoing 2023'!$L$2,"MD")&amp;" hari"</f>
        <v>1 tahun, 0 bulan, 29 hari</v>
      </c>
      <c r="O446" s="165">
        <f t="shared" ca="1" si="12"/>
        <v>394</v>
      </c>
      <c r="P446" s="152"/>
      <c r="Q446" s="152"/>
    </row>
    <row r="447" spans="1:17" ht="61.2" x14ac:dyDescent="0.7">
      <c r="A447" s="166">
        <v>446</v>
      </c>
      <c r="B447" s="167" t="s">
        <v>9724</v>
      </c>
      <c r="C447" s="168">
        <v>45824</v>
      </c>
      <c r="D447" s="169" t="s">
        <v>39</v>
      </c>
      <c r="E447" s="170" t="s">
        <v>9780</v>
      </c>
      <c r="F447" s="171"/>
      <c r="G447" s="172" t="s">
        <v>1079</v>
      </c>
      <c r="H447" s="172" t="s">
        <v>5999</v>
      </c>
      <c r="I447" s="173" t="s">
        <v>2883</v>
      </c>
      <c r="J447" s="180"/>
      <c r="K447" s="177" t="s">
        <v>1308</v>
      </c>
      <c r="L447" s="177" t="s">
        <v>1079</v>
      </c>
      <c r="M447" s="177" t="s">
        <v>2488</v>
      </c>
      <c r="N447" s="164" t="str">
        <f ca="1">DATEDIF(C447,'Outgoing 2023'!$L$2,"Y")&amp;" tahun, "&amp;DATEDIF(C447,'Outgoing 2023'!$L$2,"YM")&amp;" bulan, "&amp;DATEDIF(C447,'Outgoing 2023'!$L$2,"MD")&amp;" hari"</f>
        <v>1 tahun, 0 bulan, 29 hari</v>
      </c>
      <c r="O447" s="165">
        <f t="shared" ca="1" si="12"/>
        <v>394</v>
      </c>
      <c r="P447" s="152"/>
      <c r="Q447" s="152"/>
    </row>
    <row r="448" spans="1:17" ht="40.799999999999997" x14ac:dyDescent="0.7">
      <c r="A448" s="166">
        <v>447</v>
      </c>
      <c r="B448" s="167" t="s">
        <v>9725</v>
      </c>
      <c r="C448" s="168">
        <v>45825</v>
      </c>
      <c r="D448" s="169" t="s">
        <v>3073</v>
      </c>
      <c r="E448" s="170" t="s">
        <v>9781</v>
      </c>
      <c r="F448" s="171"/>
      <c r="G448" s="172" t="s">
        <v>5508</v>
      </c>
      <c r="H448" s="172" t="s">
        <v>3200</v>
      </c>
      <c r="I448" s="173" t="s">
        <v>5877</v>
      </c>
      <c r="J448" s="180"/>
      <c r="K448" s="177" t="s">
        <v>1308</v>
      </c>
      <c r="L448" s="177" t="s">
        <v>1070</v>
      </c>
      <c r="M448" s="176" t="s">
        <v>1071</v>
      </c>
      <c r="N448" s="164" t="str">
        <f ca="1">DATEDIF(C448,'Outgoing 2023'!$L$2,"Y")&amp;" tahun, "&amp;DATEDIF(C448,'Outgoing 2023'!$L$2,"YM")&amp;" bulan, "&amp;DATEDIF(C448,'Outgoing 2023'!$L$2,"MD")&amp;" hari"</f>
        <v>1 tahun, 0 bulan, 28 hari</v>
      </c>
      <c r="O448" s="165">
        <f t="shared" ca="1" si="12"/>
        <v>393</v>
      </c>
      <c r="P448" s="152"/>
      <c r="Q448" s="152"/>
    </row>
    <row r="449" spans="1:17" ht="20.399999999999999" x14ac:dyDescent="0.7">
      <c r="A449" s="166">
        <v>448</v>
      </c>
      <c r="B449" s="167" t="s">
        <v>9726</v>
      </c>
      <c r="C449" s="168">
        <v>45826</v>
      </c>
      <c r="D449" s="169" t="s">
        <v>39</v>
      </c>
      <c r="E449" s="170" t="s">
        <v>9782</v>
      </c>
      <c r="F449" s="171"/>
      <c r="G449" s="172" t="s">
        <v>5508</v>
      </c>
      <c r="H449" s="172" t="s">
        <v>3189</v>
      </c>
      <c r="I449" s="173" t="s">
        <v>5939</v>
      </c>
      <c r="J449" s="180"/>
      <c r="K449" s="177" t="s">
        <v>1308</v>
      </c>
      <c r="L449" s="177" t="s">
        <v>11629</v>
      </c>
      <c r="M449" s="177" t="s">
        <v>7530</v>
      </c>
      <c r="N449" s="164" t="str">
        <f ca="1">DATEDIF(C449,'Outgoing 2023'!$L$2,"Y")&amp;" tahun, "&amp;DATEDIF(C449,'Outgoing 2023'!$L$2,"YM")&amp;" bulan, "&amp;DATEDIF(C449,'Outgoing 2023'!$L$2,"MD")&amp;" hari"</f>
        <v>1 tahun, 0 bulan, 27 hari</v>
      </c>
      <c r="O449" s="165">
        <f t="shared" ca="1" si="12"/>
        <v>392</v>
      </c>
      <c r="P449" s="152"/>
      <c r="Q449" s="152"/>
    </row>
    <row r="450" spans="1:17" ht="40.799999999999997" x14ac:dyDescent="0.7">
      <c r="A450" s="166">
        <v>449</v>
      </c>
      <c r="B450" s="167" t="s">
        <v>9727</v>
      </c>
      <c r="C450" s="168">
        <v>45826</v>
      </c>
      <c r="D450" s="169" t="s">
        <v>39</v>
      </c>
      <c r="E450" s="170" t="s">
        <v>9783</v>
      </c>
      <c r="F450" s="171"/>
      <c r="G450" s="172" t="s">
        <v>5508</v>
      </c>
      <c r="H450" s="172" t="s">
        <v>3189</v>
      </c>
      <c r="I450" s="173" t="s">
        <v>5939</v>
      </c>
      <c r="J450" s="180"/>
      <c r="K450" s="177" t="s">
        <v>1308</v>
      </c>
      <c r="L450" s="177" t="s">
        <v>11629</v>
      </c>
      <c r="M450" s="177" t="s">
        <v>7530</v>
      </c>
      <c r="N450" s="164" t="str">
        <f ca="1">DATEDIF(C450,'Outgoing 2023'!$L$2,"Y")&amp;" tahun, "&amp;DATEDIF(C450,'Outgoing 2023'!$L$2,"YM")&amp;" bulan, "&amp;DATEDIF(C450,'Outgoing 2023'!$L$2,"MD")&amp;" hari"</f>
        <v>1 tahun, 0 bulan, 27 hari</v>
      </c>
      <c r="O450" s="165">
        <f t="shared" ca="1" si="12"/>
        <v>392</v>
      </c>
      <c r="P450" s="152"/>
      <c r="Q450" s="152"/>
    </row>
    <row r="451" spans="1:17" ht="20.399999999999999" x14ac:dyDescent="0.7">
      <c r="A451" s="166">
        <v>450</v>
      </c>
      <c r="B451" s="167" t="s">
        <v>9728</v>
      </c>
      <c r="C451" s="168">
        <v>45826</v>
      </c>
      <c r="D451" s="169" t="s">
        <v>7899</v>
      </c>
      <c r="E451" s="170" t="s">
        <v>9784</v>
      </c>
      <c r="F451" s="171"/>
      <c r="G451" s="172" t="s">
        <v>5985</v>
      </c>
      <c r="H451" s="159" t="s">
        <v>5985</v>
      </c>
      <c r="I451" s="173" t="s">
        <v>7423</v>
      </c>
      <c r="J451" s="180"/>
      <c r="K451" s="177" t="s">
        <v>1308</v>
      </c>
      <c r="L451" s="177" t="s">
        <v>1070</v>
      </c>
      <c r="M451" s="177" t="s">
        <v>3085</v>
      </c>
      <c r="N451" s="164" t="str">
        <f ca="1">DATEDIF(C451,'Outgoing 2023'!$L$2,"Y")&amp;" tahun, "&amp;DATEDIF(C451,'Outgoing 2023'!$L$2,"YM")&amp;" bulan, "&amp;DATEDIF(C451,'Outgoing 2023'!$L$2,"MD")&amp;" hari"</f>
        <v>1 tahun, 0 bulan, 27 hari</v>
      </c>
      <c r="O451" s="165">
        <f t="shared" ca="1" si="12"/>
        <v>392</v>
      </c>
      <c r="P451" s="152"/>
      <c r="Q451" s="152"/>
    </row>
    <row r="452" spans="1:17" ht="40.799999999999997" x14ac:dyDescent="0.7">
      <c r="A452" s="166">
        <v>451</v>
      </c>
      <c r="B452" s="167" t="s">
        <v>9729</v>
      </c>
      <c r="C452" s="168">
        <v>45826</v>
      </c>
      <c r="D452" s="169" t="s">
        <v>9785</v>
      </c>
      <c r="E452" s="170" t="s">
        <v>9786</v>
      </c>
      <c r="F452" s="171"/>
      <c r="G452" s="172" t="s">
        <v>5508</v>
      </c>
      <c r="H452" s="172" t="s">
        <v>3191</v>
      </c>
      <c r="I452" s="173" t="s">
        <v>5877</v>
      </c>
      <c r="J452" s="180"/>
      <c r="K452" s="177" t="s">
        <v>1308</v>
      </c>
      <c r="L452" s="177" t="s">
        <v>1070</v>
      </c>
      <c r="M452" s="176" t="s">
        <v>1071</v>
      </c>
      <c r="N452" s="164" t="str">
        <f ca="1">DATEDIF(C452,'Outgoing 2023'!$L$2,"Y")&amp;" tahun, "&amp;DATEDIF(C452,'Outgoing 2023'!$L$2,"YM")&amp;" bulan, "&amp;DATEDIF(C452,'Outgoing 2023'!$L$2,"MD")&amp;" hari"</f>
        <v>1 tahun, 0 bulan, 27 hari</v>
      </c>
      <c r="O452" s="165">
        <f t="shared" ca="1" si="12"/>
        <v>392</v>
      </c>
      <c r="P452" s="152"/>
      <c r="Q452" s="152"/>
    </row>
    <row r="453" spans="1:17" ht="40.799999999999997" x14ac:dyDescent="0.7">
      <c r="A453" s="166">
        <v>452</v>
      </c>
      <c r="B453" s="167" t="s">
        <v>9730</v>
      </c>
      <c r="C453" s="168">
        <v>45827</v>
      </c>
      <c r="D453" s="169" t="s">
        <v>39</v>
      </c>
      <c r="E453" s="170" t="s">
        <v>9787</v>
      </c>
      <c r="F453" s="171"/>
      <c r="G453" s="172" t="s">
        <v>5508</v>
      </c>
      <c r="H453" s="172" t="s">
        <v>5989</v>
      </c>
      <c r="I453" s="173" t="s">
        <v>7866</v>
      </c>
      <c r="J453" s="180"/>
      <c r="K453" s="177" t="s">
        <v>1308</v>
      </c>
      <c r="L453" s="176" t="s">
        <v>10720</v>
      </c>
      <c r="M453" s="177" t="s">
        <v>9788</v>
      </c>
      <c r="N453" s="164" t="str">
        <f ca="1">DATEDIF(C453,'Outgoing 2023'!$L$2,"Y")&amp;" tahun, "&amp;DATEDIF(C453,'Outgoing 2023'!$L$2,"YM")&amp;" bulan, "&amp;DATEDIF(C453,'Outgoing 2023'!$L$2,"MD")&amp;" hari"</f>
        <v>1 tahun, 0 bulan, 26 hari</v>
      </c>
      <c r="O453" s="165">
        <f t="shared" ca="1" si="12"/>
        <v>391</v>
      </c>
      <c r="P453" s="152"/>
      <c r="Q453" s="152"/>
    </row>
    <row r="454" spans="1:17" ht="81.599999999999994" x14ac:dyDescent="0.7">
      <c r="A454" s="166">
        <v>453</v>
      </c>
      <c r="B454" s="167" t="s">
        <v>9731</v>
      </c>
      <c r="C454" s="168">
        <v>45827</v>
      </c>
      <c r="D454" s="169" t="s">
        <v>9789</v>
      </c>
      <c r="E454" s="170" t="s">
        <v>9790</v>
      </c>
      <c r="F454" s="171"/>
      <c r="G454" s="172" t="s">
        <v>5508</v>
      </c>
      <c r="H454" s="172" t="s">
        <v>5508</v>
      </c>
      <c r="I454" s="173" t="s">
        <v>6953</v>
      </c>
      <c r="J454" s="180"/>
      <c r="K454" s="177" t="s">
        <v>1308</v>
      </c>
      <c r="L454" s="176" t="s">
        <v>1267</v>
      </c>
      <c r="M454" s="177" t="s">
        <v>1268</v>
      </c>
      <c r="N454" s="164" t="str">
        <f ca="1">DATEDIF(C454,'Outgoing 2023'!$L$2,"Y")&amp;" tahun, "&amp;DATEDIF(C454,'Outgoing 2023'!$L$2,"YM")&amp;" bulan, "&amp;DATEDIF(C454,'Outgoing 2023'!$L$2,"MD")&amp;" hari"</f>
        <v>1 tahun, 0 bulan, 26 hari</v>
      </c>
      <c r="O454" s="165">
        <f t="shared" ca="1" si="12"/>
        <v>391</v>
      </c>
      <c r="P454" s="152"/>
      <c r="Q454" s="152"/>
    </row>
    <row r="455" spans="1:17" ht="61.2" x14ac:dyDescent="0.7">
      <c r="A455" s="166">
        <v>454</v>
      </c>
      <c r="B455" s="167" t="s">
        <v>9732</v>
      </c>
      <c r="C455" s="168">
        <v>45827</v>
      </c>
      <c r="D455" s="169" t="s">
        <v>39</v>
      </c>
      <c r="E455" s="170" t="s">
        <v>9791</v>
      </c>
      <c r="F455" s="171"/>
      <c r="G455" s="172" t="s">
        <v>5508</v>
      </c>
      <c r="H455" s="172" t="s">
        <v>7640</v>
      </c>
      <c r="I455" s="173" t="s">
        <v>6030</v>
      </c>
      <c r="J455" s="180"/>
      <c r="K455" s="177" t="s">
        <v>1308</v>
      </c>
      <c r="L455" s="177" t="s">
        <v>1175</v>
      </c>
      <c r="M455" s="177" t="s">
        <v>7484</v>
      </c>
      <c r="N455" s="164" t="str">
        <f ca="1">DATEDIF(C455,'Outgoing 2023'!$L$2,"Y")&amp;" tahun, "&amp;DATEDIF(C455,'Outgoing 2023'!$L$2,"YM")&amp;" bulan, "&amp;DATEDIF(C455,'Outgoing 2023'!$L$2,"MD")&amp;" hari"</f>
        <v>1 tahun, 0 bulan, 26 hari</v>
      </c>
      <c r="O455" s="165">
        <f t="shared" ca="1" si="12"/>
        <v>391</v>
      </c>
      <c r="P455" s="152"/>
      <c r="Q455" s="152"/>
    </row>
    <row r="456" spans="1:17" ht="40.799999999999997" x14ac:dyDescent="0.7">
      <c r="A456" s="166">
        <v>455</v>
      </c>
      <c r="B456" s="167" t="s">
        <v>9733</v>
      </c>
      <c r="C456" s="168">
        <v>45827</v>
      </c>
      <c r="D456" s="169" t="s">
        <v>39</v>
      </c>
      <c r="E456" s="170" t="s">
        <v>9792</v>
      </c>
      <c r="F456" s="171"/>
      <c r="G456" s="172" t="s">
        <v>5508</v>
      </c>
      <c r="H456" s="172" t="s">
        <v>7715</v>
      </c>
      <c r="I456" s="173" t="s">
        <v>6953</v>
      </c>
      <c r="J456" s="180"/>
      <c r="K456" s="177" t="s">
        <v>1308</v>
      </c>
      <c r="L456" s="177" t="s">
        <v>1070</v>
      </c>
      <c r="M456" s="177" t="s">
        <v>3139</v>
      </c>
      <c r="N456" s="164" t="str">
        <f ca="1">DATEDIF(C456,'Outgoing 2023'!$L$2,"Y")&amp;" tahun, "&amp;DATEDIF(C456,'Outgoing 2023'!$L$2,"YM")&amp;" bulan, "&amp;DATEDIF(C456,'Outgoing 2023'!$L$2,"MD")&amp;" hari"</f>
        <v>1 tahun, 0 bulan, 26 hari</v>
      </c>
      <c r="O456" s="165">
        <f t="shared" ca="1" si="12"/>
        <v>391</v>
      </c>
      <c r="P456" s="152"/>
      <c r="Q456" s="152"/>
    </row>
    <row r="457" spans="1:17" ht="81.599999999999994" x14ac:dyDescent="0.7">
      <c r="A457" s="166">
        <v>456</v>
      </c>
      <c r="B457" s="167" t="s">
        <v>9734</v>
      </c>
      <c r="C457" s="168">
        <v>45827</v>
      </c>
      <c r="D457" s="169" t="s">
        <v>5298</v>
      </c>
      <c r="E457" s="170" t="s">
        <v>9793</v>
      </c>
      <c r="F457" s="171"/>
      <c r="G457" s="172" t="s">
        <v>1079</v>
      </c>
      <c r="H457" s="172" t="s">
        <v>3199</v>
      </c>
      <c r="I457" s="173" t="s">
        <v>3202</v>
      </c>
      <c r="J457" s="180"/>
      <c r="K457" s="177" t="s">
        <v>1308</v>
      </c>
      <c r="L457" s="177" t="s">
        <v>1079</v>
      </c>
      <c r="M457" s="177" t="s">
        <v>7444</v>
      </c>
      <c r="N457" s="164" t="str">
        <f ca="1">DATEDIF(C457,'Outgoing 2023'!$L$2,"Y")&amp;" tahun, "&amp;DATEDIF(C457,'Outgoing 2023'!$L$2,"YM")&amp;" bulan, "&amp;DATEDIF(C457,'Outgoing 2023'!$L$2,"MD")&amp;" hari"</f>
        <v>1 tahun, 0 bulan, 26 hari</v>
      </c>
      <c r="O457" s="165">
        <f t="shared" ca="1" si="12"/>
        <v>391</v>
      </c>
      <c r="P457" s="152"/>
      <c r="Q457" s="152"/>
    </row>
    <row r="458" spans="1:17" ht="61.2" x14ac:dyDescent="0.7">
      <c r="A458" s="166">
        <v>457</v>
      </c>
      <c r="B458" s="167" t="s">
        <v>9735</v>
      </c>
      <c r="C458" s="168">
        <v>45827</v>
      </c>
      <c r="D458" s="169" t="s">
        <v>39</v>
      </c>
      <c r="E458" s="170" t="s">
        <v>9794</v>
      </c>
      <c r="F458" s="171"/>
      <c r="G458" s="172" t="s">
        <v>5508</v>
      </c>
      <c r="H458" s="172" t="s">
        <v>5990</v>
      </c>
      <c r="I458" s="173" t="s">
        <v>6953</v>
      </c>
      <c r="J458" s="180"/>
      <c r="K458" s="177" t="s">
        <v>1308</v>
      </c>
      <c r="L458" s="177" t="s">
        <v>1070</v>
      </c>
      <c r="M458" s="177" t="s">
        <v>5481</v>
      </c>
      <c r="N458" s="164" t="str">
        <f ca="1">DATEDIF(C458,'Outgoing 2023'!$L$2,"Y")&amp;" tahun, "&amp;DATEDIF(C458,'Outgoing 2023'!$L$2,"YM")&amp;" bulan, "&amp;DATEDIF(C458,'Outgoing 2023'!$L$2,"MD")&amp;" hari"</f>
        <v>1 tahun, 0 bulan, 26 hari</v>
      </c>
      <c r="O458" s="165">
        <f t="shared" ca="1" si="12"/>
        <v>391</v>
      </c>
      <c r="P458" s="152"/>
      <c r="Q458" s="152"/>
    </row>
    <row r="459" spans="1:17" ht="81.599999999999994" x14ac:dyDescent="0.7">
      <c r="A459" s="166">
        <v>458</v>
      </c>
      <c r="B459" s="167" t="s">
        <v>9736</v>
      </c>
      <c r="C459" s="168">
        <v>45827</v>
      </c>
      <c r="D459" s="169" t="s">
        <v>39</v>
      </c>
      <c r="E459" s="170" t="s">
        <v>9795</v>
      </c>
      <c r="F459" s="171"/>
      <c r="G459" s="172" t="s">
        <v>1079</v>
      </c>
      <c r="H459" s="172" t="s">
        <v>9796</v>
      </c>
      <c r="I459" s="173" t="s">
        <v>3202</v>
      </c>
      <c r="J459" s="180"/>
      <c r="K459" s="177" t="s">
        <v>1308</v>
      </c>
      <c r="L459" s="177" t="s">
        <v>1074</v>
      </c>
      <c r="M459" s="177" t="s">
        <v>1075</v>
      </c>
      <c r="N459" s="164" t="str">
        <f ca="1">DATEDIF(C459,'Outgoing 2023'!$L$2,"Y")&amp;" tahun, "&amp;DATEDIF(C459,'Outgoing 2023'!$L$2,"YM")&amp;" bulan, "&amp;DATEDIF(C459,'Outgoing 2023'!$L$2,"MD")&amp;" hari"</f>
        <v>1 tahun, 0 bulan, 26 hari</v>
      </c>
      <c r="O459" s="165">
        <f t="shared" ca="1" si="12"/>
        <v>391</v>
      </c>
      <c r="P459" s="152"/>
      <c r="Q459" s="152"/>
    </row>
    <row r="460" spans="1:17" ht="20.399999999999999" x14ac:dyDescent="0.7">
      <c r="A460" s="166">
        <v>459</v>
      </c>
      <c r="B460" s="167" t="s">
        <v>9737</v>
      </c>
      <c r="C460" s="168">
        <v>45827</v>
      </c>
      <c r="D460" s="169" t="s">
        <v>39</v>
      </c>
      <c r="E460" s="170" t="s">
        <v>9797</v>
      </c>
      <c r="F460" s="171"/>
      <c r="G460" s="172" t="s">
        <v>5508</v>
      </c>
      <c r="H460" s="172" t="s">
        <v>5990</v>
      </c>
      <c r="I460" s="173" t="s">
        <v>6953</v>
      </c>
      <c r="J460" s="180"/>
      <c r="K460" s="177" t="s">
        <v>1308</v>
      </c>
      <c r="L460" s="177" t="s">
        <v>1070</v>
      </c>
      <c r="M460" s="177" t="s">
        <v>5481</v>
      </c>
      <c r="N460" s="164" t="str">
        <f ca="1">DATEDIF(C460,'Outgoing 2023'!$L$2,"Y")&amp;" tahun, "&amp;DATEDIF(C460,'Outgoing 2023'!$L$2,"YM")&amp;" bulan, "&amp;DATEDIF(C460,'Outgoing 2023'!$L$2,"MD")&amp;" hari"</f>
        <v>1 tahun, 0 bulan, 26 hari</v>
      </c>
      <c r="O460" s="165">
        <f t="shared" ca="1" si="12"/>
        <v>391</v>
      </c>
      <c r="P460" s="152"/>
      <c r="Q460" s="152"/>
    </row>
    <row r="461" spans="1:17" ht="20.399999999999999" x14ac:dyDescent="0.7">
      <c r="A461" s="166">
        <v>460</v>
      </c>
      <c r="B461" s="167" t="s">
        <v>9738</v>
      </c>
      <c r="C461" s="168">
        <v>45828</v>
      </c>
      <c r="D461" s="169" t="s">
        <v>39</v>
      </c>
      <c r="E461" s="170" t="s">
        <v>9798</v>
      </c>
      <c r="F461" s="171"/>
      <c r="G461" s="172" t="s">
        <v>1079</v>
      </c>
      <c r="H461" s="172" t="s">
        <v>5999</v>
      </c>
      <c r="I461" s="173" t="s">
        <v>3202</v>
      </c>
      <c r="J461" s="180"/>
      <c r="K461" s="177" t="s">
        <v>1308</v>
      </c>
      <c r="L461" s="177" t="s">
        <v>1079</v>
      </c>
      <c r="M461" s="177" t="s">
        <v>2488</v>
      </c>
      <c r="N461" s="164" t="str">
        <f ca="1">DATEDIF(C461,'Outgoing 2023'!$L$2,"Y")&amp;" tahun, "&amp;DATEDIF(C461,'Outgoing 2023'!$L$2,"YM")&amp;" bulan, "&amp;DATEDIF(C461,'Outgoing 2023'!$L$2,"MD")&amp;" hari"</f>
        <v>1 tahun, 0 bulan, 25 hari</v>
      </c>
      <c r="O461" s="165">
        <f t="shared" ca="1" si="12"/>
        <v>390</v>
      </c>
      <c r="P461" s="152"/>
      <c r="Q461" s="152"/>
    </row>
    <row r="462" spans="1:17" ht="40.799999999999997" x14ac:dyDescent="0.7">
      <c r="A462" s="166">
        <v>461</v>
      </c>
      <c r="B462" s="167" t="s">
        <v>9739</v>
      </c>
      <c r="C462" s="168">
        <v>45831</v>
      </c>
      <c r="D462" s="169" t="s">
        <v>39</v>
      </c>
      <c r="E462" s="170" t="s">
        <v>9799</v>
      </c>
      <c r="F462" s="171"/>
      <c r="G462" s="172" t="s">
        <v>5508</v>
      </c>
      <c r="H462" s="172" t="s">
        <v>5990</v>
      </c>
      <c r="I462" s="173" t="s">
        <v>12322</v>
      </c>
      <c r="J462" s="180"/>
      <c r="K462" s="177" t="s">
        <v>1308</v>
      </c>
      <c r="L462" s="177" t="s">
        <v>1070</v>
      </c>
      <c r="M462" s="177" t="s">
        <v>5481</v>
      </c>
      <c r="N462" s="164" t="str">
        <f ca="1">DATEDIF(C462,'Outgoing 2023'!$L$2,"Y")&amp;" tahun, "&amp;DATEDIF(C462,'Outgoing 2023'!$L$2,"YM")&amp;" bulan, "&amp;DATEDIF(C462,'Outgoing 2023'!$L$2,"MD")&amp;" hari"</f>
        <v>1 tahun, 0 bulan, 22 hari</v>
      </c>
      <c r="O462" s="165">
        <f t="shared" ca="1" si="12"/>
        <v>387</v>
      </c>
      <c r="P462" s="152"/>
      <c r="Q462" s="152"/>
    </row>
    <row r="463" spans="1:17" ht="81.599999999999994" x14ac:dyDescent="0.7">
      <c r="A463" s="166">
        <v>462</v>
      </c>
      <c r="B463" s="167" t="s">
        <v>9740</v>
      </c>
      <c r="C463" s="168">
        <v>45831</v>
      </c>
      <c r="D463" s="169" t="s">
        <v>39</v>
      </c>
      <c r="E463" s="170" t="s">
        <v>9800</v>
      </c>
      <c r="F463" s="171"/>
      <c r="G463" s="172" t="s">
        <v>5508</v>
      </c>
      <c r="H463" s="172" t="s">
        <v>3189</v>
      </c>
      <c r="I463" s="173" t="s">
        <v>3201</v>
      </c>
      <c r="J463" s="180"/>
      <c r="K463" s="177" t="s">
        <v>1308</v>
      </c>
      <c r="L463" s="177" t="s">
        <v>11629</v>
      </c>
      <c r="M463" s="177" t="s">
        <v>7530</v>
      </c>
      <c r="N463" s="164" t="str">
        <f ca="1">DATEDIF(C463,'Outgoing 2023'!$L$2,"Y")&amp;" tahun, "&amp;DATEDIF(C463,'Outgoing 2023'!$L$2,"YM")&amp;" bulan, "&amp;DATEDIF(C463,'Outgoing 2023'!$L$2,"MD")&amp;" hari"</f>
        <v>1 tahun, 0 bulan, 22 hari</v>
      </c>
      <c r="O463" s="165">
        <f t="shared" ca="1" si="12"/>
        <v>387</v>
      </c>
      <c r="P463" s="152"/>
      <c r="Q463" s="152"/>
    </row>
    <row r="464" spans="1:17" ht="61.2" x14ac:dyDescent="0.7">
      <c r="A464" s="166">
        <v>463</v>
      </c>
      <c r="B464" s="167" t="s">
        <v>9741</v>
      </c>
      <c r="C464" s="168">
        <v>45831</v>
      </c>
      <c r="D464" s="169" t="s">
        <v>39</v>
      </c>
      <c r="E464" s="170" t="s">
        <v>9801</v>
      </c>
      <c r="F464" s="171"/>
      <c r="G464" s="172" t="s">
        <v>5508</v>
      </c>
      <c r="H464" s="172" t="s">
        <v>5990</v>
      </c>
      <c r="I464" s="173" t="s">
        <v>8837</v>
      </c>
      <c r="J464" s="180"/>
      <c r="K464" s="177" t="s">
        <v>1308</v>
      </c>
      <c r="L464" s="177" t="s">
        <v>1070</v>
      </c>
      <c r="M464" s="177" t="s">
        <v>5481</v>
      </c>
      <c r="N464" s="164" t="str">
        <f ca="1">DATEDIF(C464,'Outgoing 2023'!$L$2,"Y")&amp;" tahun, "&amp;DATEDIF(C464,'Outgoing 2023'!$L$2,"YM")&amp;" bulan, "&amp;DATEDIF(C464,'Outgoing 2023'!$L$2,"MD")&amp;" hari"</f>
        <v>1 tahun, 0 bulan, 22 hari</v>
      </c>
      <c r="O464" s="165">
        <f t="shared" ca="1" si="12"/>
        <v>387</v>
      </c>
      <c r="P464" s="152"/>
      <c r="Q464" s="152"/>
    </row>
    <row r="465" spans="1:17" ht="40.799999999999997" x14ac:dyDescent="0.7">
      <c r="A465" s="166">
        <v>464</v>
      </c>
      <c r="B465" s="167" t="s">
        <v>9742</v>
      </c>
      <c r="C465" s="168">
        <v>45831</v>
      </c>
      <c r="D465" s="169" t="s">
        <v>39</v>
      </c>
      <c r="E465" s="170" t="s">
        <v>9802</v>
      </c>
      <c r="F465" s="171"/>
      <c r="G465" s="172" t="s">
        <v>5508</v>
      </c>
      <c r="H465" s="172" t="s">
        <v>3189</v>
      </c>
      <c r="I465" s="173" t="s">
        <v>5939</v>
      </c>
      <c r="J465" s="180"/>
      <c r="K465" s="177" t="s">
        <v>1308</v>
      </c>
      <c r="L465" s="177" t="s">
        <v>11629</v>
      </c>
      <c r="M465" s="177" t="s">
        <v>7530</v>
      </c>
      <c r="N465" s="164" t="str">
        <f ca="1">DATEDIF(C465,'Outgoing 2023'!$L$2,"Y")&amp;" tahun, "&amp;DATEDIF(C465,'Outgoing 2023'!$L$2,"YM")&amp;" bulan, "&amp;DATEDIF(C465,'Outgoing 2023'!$L$2,"MD")&amp;" hari"</f>
        <v>1 tahun, 0 bulan, 22 hari</v>
      </c>
      <c r="O465" s="165">
        <f t="shared" ca="1" si="12"/>
        <v>387</v>
      </c>
      <c r="P465" s="152"/>
      <c r="Q465" s="152"/>
    </row>
    <row r="466" spans="1:17" ht="40.799999999999997" x14ac:dyDescent="0.7">
      <c r="A466" s="166">
        <v>465</v>
      </c>
      <c r="B466" s="167" t="s">
        <v>9743</v>
      </c>
      <c r="C466" s="168">
        <v>45832</v>
      </c>
      <c r="D466" s="169" t="s">
        <v>39</v>
      </c>
      <c r="E466" s="170" t="s">
        <v>9803</v>
      </c>
      <c r="F466" s="171"/>
      <c r="G466" s="172" t="s">
        <v>5508</v>
      </c>
      <c r="H466" s="172" t="s">
        <v>3200</v>
      </c>
      <c r="I466" s="173" t="s">
        <v>5845</v>
      </c>
      <c r="J466" s="180"/>
      <c r="K466" s="177" t="s">
        <v>1308</v>
      </c>
      <c r="L466" s="177" t="s">
        <v>1070</v>
      </c>
      <c r="M466" s="177" t="s">
        <v>7652</v>
      </c>
      <c r="N466" s="164" t="str">
        <f ca="1">DATEDIF(C466,'Outgoing 2023'!$L$2,"Y")&amp;" tahun, "&amp;DATEDIF(C466,'Outgoing 2023'!$L$2,"YM")&amp;" bulan, "&amp;DATEDIF(C466,'Outgoing 2023'!$L$2,"MD")&amp;" hari"</f>
        <v>1 tahun, 0 bulan, 21 hari</v>
      </c>
      <c r="O466" s="165">
        <f t="shared" ca="1" si="12"/>
        <v>386</v>
      </c>
      <c r="P466" s="152"/>
      <c r="Q466" s="152"/>
    </row>
    <row r="467" spans="1:17" ht="40.799999999999997" x14ac:dyDescent="0.7">
      <c r="A467" s="166">
        <v>466</v>
      </c>
      <c r="B467" s="167" t="s">
        <v>9744</v>
      </c>
      <c r="C467" s="168">
        <v>45832</v>
      </c>
      <c r="D467" s="169" t="s">
        <v>9</v>
      </c>
      <c r="E467" s="170" t="s">
        <v>9804</v>
      </c>
      <c r="F467" s="171"/>
      <c r="G467" s="172" t="s">
        <v>5508</v>
      </c>
      <c r="H467" s="172" t="s">
        <v>3189</v>
      </c>
      <c r="I467" s="173" t="s">
        <v>7423</v>
      </c>
      <c r="J467" s="180"/>
      <c r="K467" s="177" t="s">
        <v>1308</v>
      </c>
      <c r="L467" s="177" t="s">
        <v>1070</v>
      </c>
      <c r="M467" s="176" t="s">
        <v>5604</v>
      </c>
      <c r="N467" s="164" t="str">
        <f ca="1">DATEDIF(C467,'Outgoing 2023'!$L$2,"Y")&amp;" tahun, "&amp;DATEDIF(C467,'Outgoing 2023'!$L$2,"YM")&amp;" bulan, "&amp;DATEDIF(C467,'Outgoing 2023'!$L$2,"MD")&amp;" hari"</f>
        <v>1 tahun, 0 bulan, 21 hari</v>
      </c>
      <c r="O467" s="165">
        <f t="shared" ca="1" si="12"/>
        <v>386</v>
      </c>
      <c r="P467" s="152"/>
      <c r="Q467" s="152"/>
    </row>
    <row r="468" spans="1:17" ht="20.399999999999999" x14ac:dyDescent="0.7">
      <c r="A468" s="166">
        <v>467</v>
      </c>
      <c r="B468" s="167" t="s">
        <v>9745</v>
      </c>
      <c r="C468" s="168">
        <v>45832</v>
      </c>
      <c r="D468" s="169" t="s">
        <v>9805</v>
      </c>
      <c r="E468" s="170" t="s">
        <v>9806</v>
      </c>
      <c r="F468" s="171"/>
      <c r="G468" s="172" t="s">
        <v>5508</v>
      </c>
      <c r="H468" s="172" t="s">
        <v>5508</v>
      </c>
      <c r="I468" s="173" t="s">
        <v>1088</v>
      </c>
      <c r="J468" s="180"/>
      <c r="K468" s="177" t="s">
        <v>1308</v>
      </c>
      <c r="L468" s="177" t="s">
        <v>1088</v>
      </c>
      <c r="M468" s="177" t="s">
        <v>1089</v>
      </c>
      <c r="N468" s="164" t="str">
        <f ca="1">DATEDIF(C468,'Outgoing 2023'!$L$2,"Y")&amp;" tahun, "&amp;DATEDIF(C468,'Outgoing 2023'!$L$2,"YM")&amp;" bulan, "&amp;DATEDIF(C468,'Outgoing 2023'!$L$2,"MD")&amp;" hari"</f>
        <v>1 tahun, 0 bulan, 21 hari</v>
      </c>
      <c r="O468" s="165">
        <f t="shared" ca="1" si="12"/>
        <v>386</v>
      </c>
      <c r="P468" s="152"/>
      <c r="Q468" s="152"/>
    </row>
    <row r="469" spans="1:17" ht="40.799999999999997" x14ac:dyDescent="0.7">
      <c r="A469" s="166">
        <v>468</v>
      </c>
      <c r="B469" s="167" t="s">
        <v>9746</v>
      </c>
      <c r="C469" s="168">
        <v>45833</v>
      </c>
      <c r="D469" s="169" t="s">
        <v>39</v>
      </c>
      <c r="E469" s="170" t="s">
        <v>9807</v>
      </c>
      <c r="F469" s="171"/>
      <c r="G469" s="172" t="s">
        <v>1079</v>
      </c>
      <c r="H469" s="172" t="s">
        <v>7397</v>
      </c>
      <c r="I469" s="173" t="s">
        <v>2895</v>
      </c>
      <c r="J469" s="180"/>
      <c r="K469" s="177" t="s">
        <v>1308</v>
      </c>
      <c r="L469" s="177" t="s">
        <v>1079</v>
      </c>
      <c r="M469" s="177" t="s">
        <v>7416</v>
      </c>
      <c r="N469" s="164" t="str">
        <f ca="1">DATEDIF(C469,'Outgoing 2023'!$L$2,"Y")&amp;" tahun, "&amp;DATEDIF(C469,'Outgoing 2023'!$L$2,"YM")&amp;" bulan, "&amp;DATEDIF(C469,'Outgoing 2023'!$L$2,"MD")&amp;" hari"</f>
        <v>1 tahun, 0 bulan, 20 hari</v>
      </c>
      <c r="O469" s="165">
        <f t="shared" ca="1" si="12"/>
        <v>385</v>
      </c>
      <c r="P469" s="152"/>
      <c r="Q469" s="152"/>
    </row>
    <row r="470" spans="1:17" ht="102" x14ac:dyDescent="0.7">
      <c r="A470" s="166">
        <v>469</v>
      </c>
      <c r="B470" s="167" t="s">
        <v>9747</v>
      </c>
      <c r="C470" s="168">
        <v>45833</v>
      </c>
      <c r="D470" s="169" t="s">
        <v>9808</v>
      </c>
      <c r="E470" s="170" t="s">
        <v>9809</v>
      </c>
      <c r="F470" s="171"/>
      <c r="G470" s="172" t="s">
        <v>5508</v>
      </c>
      <c r="H470" s="172" t="s">
        <v>3200</v>
      </c>
      <c r="I470" s="173" t="s">
        <v>6953</v>
      </c>
      <c r="J470" s="180"/>
      <c r="K470" s="177" t="s">
        <v>1308</v>
      </c>
      <c r="L470" s="177" t="s">
        <v>1070</v>
      </c>
      <c r="M470" s="177" t="s">
        <v>1076</v>
      </c>
      <c r="N470" s="164" t="str">
        <f ca="1">DATEDIF(C470,'Outgoing 2023'!$L$2,"Y")&amp;" tahun, "&amp;DATEDIF(C470,'Outgoing 2023'!$L$2,"YM")&amp;" bulan, "&amp;DATEDIF(C470,'Outgoing 2023'!$L$2,"MD")&amp;" hari"</f>
        <v>1 tahun, 0 bulan, 20 hari</v>
      </c>
      <c r="O470" s="165">
        <f t="shared" ca="1" si="12"/>
        <v>385</v>
      </c>
      <c r="P470" s="152"/>
      <c r="Q470" s="152"/>
    </row>
    <row r="471" spans="1:17" ht="20.399999999999999" x14ac:dyDescent="0.7">
      <c r="A471" s="166">
        <v>470</v>
      </c>
      <c r="B471" s="167" t="s">
        <v>9748</v>
      </c>
      <c r="C471" s="168">
        <v>45834</v>
      </c>
      <c r="D471" s="169" t="s">
        <v>9810</v>
      </c>
      <c r="E471" s="170" t="s">
        <v>9811</v>
      </c>
      <c r="F471" s="171"/>
      <c r="G471" s="172" t="s">
        <v>5508</v>
      </c>
      <c r="H471" s="172" t="s">
        <v>5508</v>
      </c>
      <c r="I471" s="173" t="s">
        <v>1088</v>
      </c>
      <c r="J471" s="180"/>
      <c r="K471" s="177" t="s">
        <v>1308</v>
      </c>
      <c r="L471" s="177" t="s">
        <v>1088</v>
      </c>
      <c r="M471" s="177" t="s">
        <v>1089</v>
      </c>
      <c r="N471" s="164" t="str">
        <f ca="1">DATEDIF(C471,'Outgoing 2023'!$L$2,"Y")&amp;" tahun, "&amp;DATEDIF(C471,'Outgoing 2023'!$L$2,"YM")&amp;" bulan, "&amp;DATEDIF(C471,'Outgoing 2023'!$L$2,"MD")&amp;" hari"</f>
        <v>1 tahun, 0 bulan, 19 hari</v>
      </c>
      <c r="O471" s="165">
        <f t="shared" ca="1" si="12"/>
        <v>384</v>
      </c>
      <c r="P471" s="152"/>
      <c r="Q471" s="152"/>
    </row>
    <row r="472" spans="1:17" ht="61.2" x14ac:dyDescent="0.7">
      <c r="A472" s="166">
        <v>471</v>
      </c>
      <c r="B472" s="167" t="s">
        <v>9749</v>
      </c>
      <c r="C472" s="168">
        <v>45834</v>
      </c>
      <c r="D472" s="169" t="s">
        <v>39</v>
      </c>
      <c r="E472" s="170" t="s">
        <v>9812</v>
      </c>
      <c r="F472" s="171"/>
      <c r="G472" s="172" t="s">
        <v>5508</v>
      </c>
      <c r="H472" s="172" t="s">
        <v>3200</v>
      </c>
      <c r="I472" s="173" t="s">
        <v>6030</v>
      </c>
      <c r="J472" s="180"/>
      <c r="K472" s="177" t="s">
        <v>1308</v>
      </c>
      <c r="L472" s="177" t="s">
        <v>1070</v>
      </c>
      <c r="M472" s="177" t="s">
        <v>10407</v>
      </c>
      <c r="N472" s="164" t="str">
        <f ca="1">DATEDIF(C472,'Outgoing 2023'!$L$2,"Y")&amp;" tahun, "&amp;DATEDIF(C472,'Outgoing 2023'!$L$2,"YM")&amp;" bulan, "&amp;DATEDIF(C472,'Outgoing 2023'!$L$2,"MD")&amp;" hari"</f>
        <v>1 tahun, 0 bulan, 19 hari</v>
      </c>
      <c r="O472" s="165">
        <f t="shared" ca="1" si="12"/>
        <v>384</v>
      </c>
      <c r="P472" s="152"/>
      <c r="Q472" s="152"/>
    </row>
    <row r="473" spans="1:17" ht="61.2" x14ac:dyDescent="0.7">
      <c r="A473" s="166">
        <v>472</v>
      </c>
      <c r="B473" s="167" t="s">
        <v>9750</v>
      </c>
      <c r="C473" s="168">
        <v>45834</v>
      </c>
      <c r="D473" s="169" t="s">
        <v>39</v>
      </c>
      <c r="E473" s="170" t="s">
        <v>9813</v>
      </c>
      <c r="F473" s="171"/>
      <c r="G473" s="172" t="s">
        <v>5508</v>
      </c>
      <c r="H473" s="172" t="s">
        <v>3200</v>
      </c>
      <c r="I473" s="173" t="s">
        <v>6953</v>
      </c>
      <c r="J473" s="180"/>
      <c r="K473" s="177" t="s">
        <v>1308</v>
      </c>
      <c r="L473" s="177" t="s">
        <v>1070</v>
      </c>
      <c r="M473" s="177" t="s">
        <v>3139</v>
      </c>
      <c r="N473" s="164" t="str">
        <f ca="1">DATEDIF(C473,'Outgoing 2023'!$L$2,"Y")&amp;" tahun, "&amp;DATEDIF(C473,'Outgoing 2023'!$L$2,"YM")&amp;" bulan, "&amp;DATEDIF(C473,'Outgoing 2023'!$L$2,"MD")&amp;" hari"</f>
        <v>1 tahun, 0 bulan, 19 hari</v>
      </c>
      <c r="O473" s="165">
        <f t="shared" ca="1" si="12"/>
        <v>384</v>
      </c>
      <c r="P473" s="152"/>
      <c r="Q473" s="152"/>
    </row>
    <row r="474" spans="1:17" ht="20.399999999999999" x14ac:dyDescent="0.7">
      <c r="A474" s="166">
        <v>473</v>
      </c>
      <c r="B474" s="167" t="s">
        <v>9751</v>
      </c>
      <c r="C474" s="168">
        <v>45834</v>
      </c>
      <c r="D474" s="169" t="s">
        <v>39</v>
      </c>
      <c r="E474" s="170" t="s">
        <v>9814</v>
      </c>
      <c r="F474" s="171"/>
      <c r="G474" s="172" t="s">
        <v>5985</v>
      </c>
      <c r="H474" s="159" t="s">
        <v>5985</v>
      </c>
      <c r="I474" s="173" t="s">
        <v>1072</v>
      </c>
      <c r="J474" s="180"/>
      <c r="K474" s="177" t="s">
        <v>1308</v>
      </c>
      <c r="L474" s="177" t="s">
        <v>1072</v>
      </c>
      <c r="M474" s="177" t="s">
        <v>1191</v>
      </c>
      <c r="N474" s="164" t="str">
        <f ca="1">DATEDIF(C474,'Outgoing 2023'!$L$2,"Y")&amp;" tahun, "&amp;DATEDIF(C474,'Outgoing 2023'!$L$2,"YM")&amp;" bulan, "&amp;DATEDIF(C474,'Outgoing 2023'!$L$2,"MD")&amp;" hari"</f>
        <v>1 tahun, 0 bulan, 19 hari</v>
      </c>
      <c r="O474" s="165">
        <f t="shared" ca="1" si="12"/>
        <v>384</v>
      </c>
      <c r="P474" s="152"/>
      <c r="Q474" s="152"/>
    </row>
    <row r="475" spans="1:17" ht="20.399999999999999" x14ac:dyDescent="0.7">
      <c r="A475" s="166">
        <v>474</v>
      </c>
      <c r="B475" s="167" t="s">
        <v>9752</v>
      </c>
      <c r="C475" s="168">
        <v>45834</v>
      </c>
      <c r="D475" s="169" t="s">
        <v>39</v>
      </c>
      <c r="E475" s="170" t="s">
        <v>9815</v>
      </c>
      <c r="F475" s="171"/>
      <c r="G475" s="172" t="s">
        <v>5508</v>
      </c>
      <c r="H475" s="172" t="s">
        <v>7640</v>
      </c>
      <c r="I475" s="173" t="s">
        <v>12322</v>
      </c>
      <c r="J475" s="180"/>
      <c r="K475" s="177" t="s">
        <v>1308</v>
      </c>
      <c r="L475" s="177" t="s">
        <v>1070</v>
      </c>
      <c r="M475" s="177" t="s">
        <v>8067</v>
      </c>
      <c r="N475" s="164" t="str">
        <f ca="1">DATEDIF(C475,'Outgoing 2023'!$L$2,"Y")&amp;" tahun, "&amp;DATEDIF(C475,'Outgoing 2023'!$L$2,"YM")&amp;" bulan, "&amp;DATEDIF(C475,'Outgoing 2023'!$L$2,"MD")&amp;" hari"</f>
        <v>1 tahun, 0 bulan, 19 hari</v>
      </c>
      <c r="O475" s="165">
        <f t="shared" ca="1" si="12"/>
        <v>384</v>
      </c>
      <c r="P475" s="152"/>
      <c r="Q475" s="152"/>
    </row>
    <row r="476" spans="1:17" ht="40.799999999999997" x14ac:dyDescent="0.7">
      <c r="A476" s="166">
        <v>475</v>
      </c>
      <c r="B476" s="167" t="s">
        <v>10027</v>
      </c>
      <c r="C476" s="168">
        <v>45838</v>
      </c>
      <c r="D476" s="169" t="s">
        <v>39</v>
      </c>
      <c r="E476" s="170" t="s">
        <v>10127</v>
      </c>
      <c r="F476" s="171"/>
      <c r="G476" s="172" t="s">
        <v>5508</v>
      </c>
      <c r="H476" s="172" t="s">
        <v>3200</v>
      </c>
      <c r="I476" s="173" t="s">
        <v>5845</v>
      </c>
      <c r="J476" s="180"/>
      <c r="K476" s="177" t="s">
        <v>1308</v>
      </c>
      <c r="L476" s="177" t="s">
        <v>1070</v>
      </c>
      <c r="M476" s="177" t="s">
        <v>7652</v>
      </c>
      <c r="N476" s="190" t="str">
        <f ca="1">DATEDIF(C476,'Outgoing 2023'!$L$2,"Y")&amp;" tahun, "&amp;DATEDIF(C476,'Outgoing 2023'!$L$2,"YM")&amp;" bulan, "&amp;DATEDIF(C476,'Outgoing 2023'!$L$2,"MD")&amp;" hari"</f>
        <v>1 tahun, 0 bulan, 15 hari</v>
      </c>
      <c r="O476" s="191">
        <f t="shared" ref="O476:O539" ca="1" si="13">TODAY()-C476</f>
        <v>380</v>
      </c>
      <c r="P476" s="152"/>
      <c r="Q476" s="152"/>
    </row>
    <row r="477" spans="1:17" ht="20.399999999999999" x14ac:dyDescent="0.7">
      <c r="A477" s="166">
        <v>476</v>
      </c>
      <c r="B477" s="167" t="s">
        <v>10028</v>
      </c>
      <c r="C477" s="168">
        <v>45838</v>
      </c>
      <c r="D477" s="169"/>
      <c r="E477" s="170" t="s">
        <v>10128</v>
      </c>
      <c r="F477" s="171"/>
      <c r="G477" s="172"/>
      <c r="H477" s="172"/>
      <c r="I477" s="173"/>
      <c r="J477" s="180"/>
      <c r="K477" s="177" t="s">
        <v>1308</v>
      </c>
      <c r="L477" s="177"/>
      <c r="M477" s="177"/>
      <c r="N477" s="190" t="str">
        <f ca="1">DATEDIF(C477,'Outgoing 2023'!$L$2,"Y")&amp;" tahun, "&amp;DATEDIF(C477,'Outgoing 2023'!$L$2,"YM")&amp;" bulan, "&amp;DATEDIF(C477,'Outgoing 2023'!$L$2,"MD")&amp;" hari"</f>
        <v>1 tahun, 0 bulan, 15 hari</v>
      </c>
      <c r="O477" s="191">
        <f t="shared" ca="1" si="13"/>
        <v>380</v>
      </c>
      <c r="P477" s="152"/>
      <c r="Q477" s="152"/>
    </row>
    <row r="478" spans="1:17" ht="40.799999999999997" x14ac:dyDescent="0.7">
      <c r="A478" s="166">
        <v>477</v>
      </c>
      <c r="B478" s="167" t="s">
        <v>10029</v>
      </c>
      <c r="C478" s="168">
        <v>45838</v>
      </c>
      <c r="D478" s="169" t="s">
        <v>39</v>
      </c>
      <c r="E478" s="170" t="s">
        <v>10129</v>
      </c>
      <c r="F478" s="171"/>
      <c r="G478" s="172" t="s">
        <v>5508</v>
      </c>
      <c r="H478" s="172" t="s">
        <v>5508</v>
      </c>
      <c r="I478" s="173" t="s">
        <v>1088</v>
      </c>
      <c r="J478" s="180"/>
      <c r="K478" s="177" t="s">
        <v>1308</v>
      </c>
      <c r="L478" s="177" t="s">
        <v>1088</v>
      </c>
      <c r="M478" s="177" t="s">
        <v>1089</v>
      </c>
      <c r="N478" s="190" t="str">
        <f ca="1">DATEDIF(C478,'Outgoing 2023'!$L$2,"Y")&amp;" tahun, "&amp;DATEDIF(C478,'Outgoing 2023'!$L$2,"YM")&amp;" bulan, "&amp;DATEDIF(C478,'Outgoing 2023'!$L$2,"MD")&amp;" hari"</f>
        <v>1 tahun, 0 bulan, 15 hari</v>
      </c>
      <c r="O478" s="191">
        <f t="shared" ca="1" si="13"/>
        <v>380</v>
      </c>
      <c r="P478" s="152"/>
      <c r="Q478" s="152"/>
    </row>
    <row r="479" spans="1:17" ht="40.799999999999997" x14ac:dyDescent="0.7">
      <c r="A479" s="166">
        <v>478</v>
      </c>
      <c r="B479" s="167" t="s">
        <v>10030</v>
      </c>
      <c r="C479" s="168">
        <v>45839</v>
      </c>
      <c r="D479" s="169" t="s">
        <v>39</v>
      </c>
      <c r="E479" s="170" t="s">
        <v>10130</v>
      </c>
      <c r="F479" s="171"/>
      <c r="G479" s="172" t="s">
        <v>5508</v>
      </c>
      <c r="H479" s="172" t="s">
        <v>3191</v>
      </c>
      <c r="I479" s="173" t="s">
        <v>5845</v>
      </c>
      <c r="J479" s="180"/>
      <c r="K479" s="177" t="s">
        <v>1308</v>
      </c>
      <c r="L479" s="177" t="s">
        <v>1070</v>
      </c>
      <c r="M479" s="176" t="s">
        <v>6866</v>
      </c>
      <c r="N479" s="190" t="str">
        <f ca="1">DATEDIF(C479,'Outgoing 2023'!$L$2,"Y")&amp;" tahun, "&amp;DATEDIF(C479,'Outgoing 2023'!$L$2,"YM")&amp;" bulan, "&amp;DATEDIF(C479,'Outgoing 2023'!$L$2,"MD")&amp;" hari"</f>
        <v>1 tahun, 0 bulan, 14 hari</v>
      </c>
      <c r="O479" s="191">
        <f t="shared" ca="1" si="13"/>
        <v>379</v>
      </c>
      <c r="P479" s="152"/>
      <c r="Q479" s="152"/>
    </row>
    <row r="480" spans="1:17" ht="40.799999999999997" x14ac:dyDescent="0.7">
      <c r="A480" s="166">
        <v>479</v>
      </c>
      <c r="B480" s="167" t="s">
        <v>10031</v>
      </c>
      <c r="C480" s="168">
        <v>45839</v>
      </c>
      <c r="D480" s="169" t="s">
        <v>39</v>
      </c>
      <c r="E480" s="170" t="s">
        <v>10131</v>
      </c>
      <c r="F480" s="171"/>
      <c r="G480" s="172" t="s">
        <v>5508</v>
      </c>
      <c r="H480" s="172" t="s">
        <v>5989</v>
      </c>
      <c r="I480" s="173" t="s">
        <v>10132</v>
      </c>
      <c r="J480" s="180"/>
      <c r="K480" s="177" t="s">
        <v>1308</v>
      </c>
      <c r="L480" s="177" t="s">
        <v>1175</v>
      </c>
      <c r="M480" s="177" t="s">
        <v>7484</v>
      </c>
      <c r="N480" s="190" t="str">
        <f ca="1">DATEDIF(C480,'Outgoing 2023'!$L$2,"Y")&amp;" tahun, "&amp;DATEDIF(C480,'Outgoing 2023'!$L$2,"YM")&amp;" bulan, "&amp;DATEDIF(C480,'Outgoing 2023'!$L$2,"MD")&amp;" hari"</f>
        <v>1 tahun, 0 bulan, 14 hari</v>
      </c>
      <c r="O480" s="191">
        <f t="shared" ca="1" si="13"/>
        <v>379</v>
      </c>
      <c r="P480" s="152"/>
      <c r="Q480" s="152"/>
    </row>
    <row r="481" spans="1:17" ht="40.799999999999997" x14ac:dyDescent="0.7">
      <c r="A481" s="166">
        <v>480</v>
      </c>
      <c r="B481" s="167" t="s">
        <v>10032</v>
      </c>
      <c r="C481" s="168">
        <v>45839</v>
      </c>
      <c r="D481" s="169" t="s">
        <v>39</v>
      </c>
      <c r="E481" s="170" t="s">
        <v>10133</v>
      </c>
      <c r="F481" s="171"/>
      <c r="G481" s="172" t="s">
        <v>5508</v>
      </c>
      <c r="H481" s="172" t="s">
        <v>3189</v>
      </c>
      <c r="I481" s="173" t="s">
        <v>6953</v>
      </c>
      <c r="J481" s="180"/>
      <c r="K481" s="177" t="s">
        <v>1308</v>
      </c>
      <c r="L481" s="177" t="s">
        <v>11629</v>
      </c>
      <c r="M481" s="177" t="s">
        <v>7530</v>
      </c>
      <c r="N481" s="190" t="str">
        <f ca="1">DATEDIF(C481,'Outgoing 2023'!$L$2,"Y")&amp;" tahun, "&amp;DATEDIF(C481,'Outgoing 2023'!$L$2,"YM")&amp;" bulan, "&amp;DATEDIF(C481,'Outgoing 2023'!$L$2,"MD")&amp;" hari"</f>
        <v>1 tahun, 0 bulan, 14 hari</v>
      </c>
      <c r="O481" s="191">
        <f t="shared" ca="1" si="13"/>
        <v>379</v>
      </c>
      <c r="P481" s="152"/>
      <c r="Q481" s="152"/>
    </row>
    <row r="482" spans="1:17" ht="40.799999999999997" x14ac:dyDescent="0.7">
      <c r="A482" s="166">
        <v>481</v>
      </c>
      <c r="B482" s="167" t="s">
        <v>10033</v>
      </c>
      <c r="C482" s="168">
        <v>45839</v>
      </c>
      <c r="D482" s="169" t="s">
        <v>39</v>
      </c>
      <c r="E482" s="170" t="s">
        <v>10134</v>
      </c>
      <c r="F482" s="171"/>
      <c r="G482" s="172" t="s">
        <v>1079</v>
      </c>
      <c r="H482" s="172" t="s">
        <v>1079</v>
      </c>
      <c r="I482" s="173" t="s">
        <v>5701</v>
      </c>
      <c r="J482" s="180"/>
      <c r="K482" s="177" t="s">
        <v>1308</v>
      </c>
      <c r="L482" s="177" t="s">
        <v>1080</v>
      </c>
      <c r="M482" s="177" t="s">
        <v>8269</v>
      </c>
      <c r="N482" s="190" t="str">
        <f ca="1">DATEDIF(C482,'Outgoing 2023'!$L$2,"Y")&amp;" tahun, "&amp;DATEDIF(C482,'Outgoing 2023'!$L$2,"YM")&amp;" bulan, "&amp;DATEDIF(C482,'Outgoing 2023'!$L$2,"MD")&amp;" hari"</f>
        <v>1 tahun, 0 bulan, 14 hari</v>
      </c>
      <c r="O482" s="191">
        <f t="shared" ca="1" si="13"/>
        <v>379</v>
      </c>
      <c r="P482" s="152"/>
      <c r="Q482" s="152"/>
    </row>
    <row r="483" spans="1:17" ht="40.799999999999997" x14ac:dyDescent="0.7">
      <c r="A483" s="166">
        <v>482</v>
      </c>
      <c r="B483" s="167" t="s">
        <v>10034</v>
      </c>
      <c r="C483" s="168">
        <v>45840</v>
      </c>
      <c r="D483" s="169" t="s">
        <v>39</v>
      </c>
      <c r="E483" s="170" t="s">
        <v>10135</v>
      </c>
      <c r="F483" s="171"/>
      <c r="G483" s="172" t="s">
        <v>5508</v>
      </c>
      <c r="H483" s="172" t="s">
        <v>5990</v>
      </c>
      <c r="I483" s="173" t="s">
        <v>8837</v>
      </c>
      <c r="J483" s="180"/>
      <c r="K483" s="177" t="s">
        <v>1308</v>
      </c>
      <c r="L483" s="177" t="s">
        <v>1070</v>
      </c>
      <c r="M483" s="177" t="s">
        <v>5481</v>
      </c>
      <c r="N483" s="190" t="str">
        <f ca="1">DATEDIF(C483,'Outgoing 2023'!$L$2,"Y")&amp;" tahun, "&amp;DATEDIF(C483,'Outgoing 2023'!$L$2,"YM")&amp;" bulan, "&amp;DATEDIF(C483,'Outgoing 2023'!$L$2,"MD")&amp;" hari"</f>
        <v>1 tahun, 0 bulan, 13 hari</v>
      </c>
      <c r="O483" s="191">
        <f t="shared" ca="1" si="13"/>
        <v>378</v>
      </c>
      <c r="P483" s="152"/>
      <c r="Q483" s="152"/>
    </row>
    <row r="484" spans="1:17" ht="61.2" x14ac:dyDescent="0.7">
      <c r="A484" s="166">
        <v>483</v>
      </c>
      <c r="B484" s="167" t="s">
        <v>10035</v>
      </c>
      <c r="C484" s="168">
        <v>45840</v>
      </c>
      <c r="D484" s="169" t="s">
        <v>10136</v>
      </c>
      <c r="E484" s="170" t="s">
        <v>6549</v>
      </c>
      <c r="F484" s="171"/>
      <c r="G484" s="172" t="s">
        <v>5985</v>
      </c>
      <c r="H484" s="159" t="s">
        <v>5985</v>
      </c>
      <c r="I484" s="173" t="s">
        <v>1072</v>
      </c>
      <c r="J484" s="180"/>
      <c r="K484" s="177" t="s">
        <v>1308</v>
      </c>
      <c r="L484" s="177" t="s">
        <v>1072</v>
      </c>
      <c r="M484" s="177" t="s">
        <v>8735</v>
      </c>
      <c r="N484" s="190" t="str">
        <f ca="1">DATEDIF(C484,'Outgoing 2023'!$L$2,"Y")&amp;" tahun, "&amp;DATEDIF(C484,'Outgoing 2023'!$L$2,"YM")&amp;" bulan, "&amp;DATEDIF(C484,'Outgoing 2023'!$L$2,"MD")&amp;" hari"</f>
        <v>1 tahun, 0 bulan, 13 hari</v>
      </c>
      <c r="O484" s="191">
        <f t="shared" ca="1" si="13"/>
        <v>378</v>
      </c>
      <c r="P484" s="152"/>
      <c r="Q484" s="152"/>
    </row>
    <row r="485" spans="1:17" ht="40.799999999999997" x14ac:dyDescent="0.7">
      <c r="A485" s="166">
        <v>484</v>
      </c>
      <c r="B485" s="167" t="s">
        <v>10036</v>
      </c>
      <c r="C485" s="168">
        <v>45840</v>
      </c>
      <c r="D485" s="169" t="s">
        <v>39</v>
      </c>
      <c r="E485" s="170" t="s">
        <v>10137</v>
      </c>
      <c r="F485" s="171"/>
      <c r="G485" s="172" t="s">
        <v>5508</v>
      </c>
      <c r="H485" s="172" t="s">
        <v>3200</v>
      </c>
      <c r="I485" s="173" t="s">
        <v>5845</v>
      </c>
      <c r="J485" s="180"/>
      <c r="K485" s="177" t="s">
        <v>1308</v>
      </c>
      <c r="L485" s="177" t="s">
        <v>1070</v>
      </c>
      <c r="M485" s="177" t="s">
        <v>7652</v>
      </c>
      <c r="N485" s="190" t="str">
        <f ca="1">DATEDIF(C485,'Outgoing 2023'!$L$2,"Y")&amp;" tahun, "&amp;DATEDIF(C485,'Outgoing 2023'!$L$2,"YM")&amp;" bulan, "&amp;DATEDIF(C485,'Outgoing 2023'!$L$2,"MD")&amp;" hari"</f>
        <v>1 tahun, 0 bulan, 13 hari</v>
      </c>
      <c r="O485" s="191">
        <f t="shared" ca="1" si="13"/>
        <v>378</v>
      </c>
      <c r="P485" s="152"/>
      <c r="Q485" s="152"/>
    </row>
    <row r="486" spans="1:17" ht="40.799999999999997" x14ac:dyDescent="0.7">
      <c r="A486" s="166">
        <v>485</v>
      </c>
      <c r="B486" s="167" t="s">
        <v>10037</v>
      </c>
      <c r="C486" s="168">
        <v>45840</v>
      </c>
      <c r="D486" s="169" t="s">
        <v>39</v>
      </c>
      <c r="E486" s="170" t="s">
        <v>8714</v>
      </c>
      <c r="F486" s="171"/>
      <c r="G486" s="172" t="s">
        <v>5508</v>
      </c>
      <c r="H486" s="172" t="s">
        <v>3191</v>
      </c>
      <c r="I486" s="173" t="s">
        <v>8858</v>
      </c>
      <c r="J486" s="180"/>
      <c r="K486" s="177" t="s">
        <v>1308</v>
      </c>
      <c r="L486" s="177" t="s">
        <v>1070</v>
      </c>
      <c r="M486" s="176" t="s">
        <v>6866</v>
      </c>
      <c r="N486" s="190" t="str">
        <f ca="1">DATEDIF(C486,'Outgoing 2023'!$L$2,"Y")&amp;" tahun, "&amp;DATEDIF(C486,'Outgoing 2023'!$L$2,"YM")&amp;" bulan, "&amp;DATEDIF(C486,'Outgoing 2023'!$L$2,"MD")&amp;" hari"</f>
        <v>1 tahun, 0 bulan, 13 hari</v>
      </c>
      <c r="O486" s="191">
        <f t="shared" ca="1" si="13"/>
        <v>378</v>
      </c>
      <c r="P486" s="152"/>
      <c r="Q486" s="152"/>
    </row>
    <row r="487" spans="1:17" ht="61.2" x14ac:dyDescent="0.7">
      <c r="A487" s="166">
        <v>486</v>
      </c>
      <c r="B487" s="167" t="s">
        <v>10038</v>
      </c>
      <c r="C487" s="168">
        <v>45840</v>
      </c>
      <c r="D487" s="169" t="s">
        <v>39</v>
      </c>
      <c r="E487" s="170" t="s">
        <v>10138</v>
      </c>
      <c r="F487" s="171"/>
      <c r="G487" s="172" t="s">
        <v>5508</v>
      </c>
      <c r="H487" s="172" t="s">
        <v>7397</v>
      </c>
      <c r="I487" s="173" t="s">
        <v>5939</v>
      </c>
      <c r="J487" s="180"/>
      <c r="K487" s="177" t="s">
        <v>1308</v>
      </c>
      <c r="L487" s="177" t="s">
        <v>1070</v>
      </c>
      <c r="M487" s="177" t="s">
        <v>3139</v>
      </c>
      <c r="N487" s="190" t="str">
        <f ca="1">DATEDIF(C487,'Outgoing 2023'!$L$2,"Y")&amp;" tahun, "&amp;DATEDIF(C487,'Outgoing 2023'!$L$2,"YM")&amp;" bulan, "&amp;DATEDIF(C487,'Outgoing 2023'!$L$2,"MD")&amp;" hari"</f>
        <v>1 tahun, 0 bulan, 13 hari</v>
      </c>
      <c r="O487" s="191">
        <f t="shared" ca="1" si="13"/>
        <v>378</v>
      </c>
      <c r="P487" s="152"/>
      <c r="Q487" s="152"/>
    </row>
    <row r="488" spans="1:17" ht="20.399999999999999" x14ac:dyDescent="0.7">
      <c r="A488" s="166">
        <v>487</v>
      </c>
      <c r="B488" s="167" t="s">
        <v>10039</v>
      </c>
      <c r="C488" s="168">
        <v>45841</v>
      </c>
      <c r="D488" s="169" t="s">
        <v>39</v>
      </c>
      <c r="E488" s="170" t="s">
        <v>9573</v>
      </c>
      <c r="F488" s="171"/>
      <c r="G488" s="172" t="s">
        <v>5508</v>
      </c>
      <c r="H488" s="172" t="s">
        <v>5989</v>
      </c>
      <c r="I488" s="173" t="s">
        <v>6953</v>
      </c>
      <c r="J488" s="180"/>
      <c r="K488" s="177" t="s">
        <v>1308</v>
      </c>
      <c r="L488" s="177" t="s">
        <v>1175</v>
      </c>
      <c r="M488" s="177" t="s">
        <v>7484</v>
      </c>
      <c r="N488" s="190" t="str">
        <f ca="1">DATEDIF(C488,'Outgoing 2023'!$L$2,"Y")&amp;" tahun, "&amp;DATEDIF(C488,'Outgoing 2023'!$L$2,"YM")&amp;" bulan, "&amp;DATEDIF(C488,'Outgoing 2023'!$L$2,"MD")&amp;" hari"</f>
        <v>1 tahun, 0 bulan, 12 hari</v>
      </c>
      <c r="O488" s="191">
        <f t="shared" ca="1" si="13"/>
        <v>377</v>
      </c>
      <c r="P488" s="152"/>
      <c r="Q488" s="152"/>
    </row>
    <row r="489" spans="1:17" ht="40.799999999999997" x14ac:dyDescent="0.7">
      <c r="A489" s="166">
        <v>488</v>
      </c>
      <c r="B489" s="167" t="s">
        <v>10040</v>
      </c>
      <c r="C489" s="168">
        <v>45841</v>
      </c>
      <c r="D489" s="169" t="s">
        <v>39</v>
      </c>
      <c r="E489" s="170" t="s">
        <v>10139</v>
      </c>
      <c r="F489" s="171"/>
      <c r="G489" s="172" t="s">
        <v>5508</v>
      </c>
      <c r="H489" s="172" t="s">
        <v>5508</v>
      </c>
      <c r="I489" s="173" t="s">
        <v>6953</v>
      </c>
      <c r="J489" s="180"/>
      <c r="K489" s="177" t="s">
        <v>1308</v>
      </c>
      <c r="L489" s="177" t="s">
        <v>1070</v>
      </c>
      <c r="M489" s="176" t="s">
        <v>1071</v>
      </c>
      <c r="N489" s="190" t="str">
        <f ca="1">DATEDIF(C489,'Outgoing 2023'!$L$2,"Y")&amp;" tahun, "&amp;DATEDIF(C489,'Outgoing 2023'!$L$2,"YM")&amp;" bulan, "&amp;DATEDIF(C489,'Outgoing 2023'!$L$2,"MD")&amp;" hari"</f>
        <v>1 tahun, 0 bulan, 12 hari</v>
      </c>
      <c r="O489" s="191">
        <f t="shared" ca="1" si="13"/>
        <v>377</v>
      </c>
      <c r="P489" s="152"/>
      <c r="Q489" s="152"/>
    </row>
    <row r="490" spans="1:17" ht="20.399999999999999" x14ac:dyDescent="0.7">
      <c r="A490" s="166">
        <v>489</v>
      </c>
      <c r="B490" s="167" t="s">
        <v>10041</v>
      </c>
      <c r="C490" s="168">
        <v>45841</v>
      </c>
      <c r="D490" s="169" t="s">
        <v>39</v>
      </c>
      <c r="E490" s="170" t="s">
        <v>10140</v>
      </c>
      <c r="F490" s="171"/>
      <c r="G490" s="172" t="s">
        <v>1079</v>
      </c>
      <c r="H490" s="172" t="s">
        <v>7756</v>
      </c>
      <c r="I490" s="173" t="s">
        <v>7235</v>
      </c>
      <c r="J490" s="180"/>
      <c r="K490" s="177" t="s">
        <v>1308</v>
      </c>
      <c r="L490" s="177" t="s">
        <v>1736</v>
      </c>
      <c r="M490" s="177" t="s">
        <v>6737</v>
      </c>
      <c r="N490" s="190" t="str">
        <f ca="1">DATEDIF(C490,'Outgoing 2023'!$L$2,"Y")&amp;" tahun, "&amp;DATEDIF(C490,'Outgoing 2023'!$L$2,"YM")&amp;" bulan, "&amp;DATEDIF(C490,'Outgoing 2023'!$L$2,"MD")&amp;" hari"</f>
        <v>1 tahun, 0 bulan, 12 hari</v>
      </c>
      <c r="O490" s="191">
        <f t="shared" ca="1" si="13"/>
        <v>377</v>
      </c>
      <c r="P490" s="152"/>
      <c r="Q490" s="152"/>
    </row>
    <row r="491" spans="1:17" ht="20.399999999999999" x14ac:dyDescent="0.7">
      <c r="A491" s="166">
        <v>490</v>
      </c>
      <c r="B491" s="167" t="s">
        <v>10042</v>
      </c>
      <c r="C491" s="168">
        <v>45841</v>
      </c>
      <c r="D491" s="169" t="s">
        <v>39</v>
      </c>
      <c r="E491" s="170" t="s">
        <v>10141</v>
      </c>
      <c r="F491" s="171"/>
      <c r="G491" s="172" t="s">
        <v>5985</v>
      </c>
      <c r="H491" s="172" t="s">
        <v>8242</v>
      </c>
      <c r="I491" s="173" t="s">
        <v>5702</v>
      </c>
      <c r="J491" s="180"/>
      <c r="K491" s="177" t="s">
        <v>1308</v>
      </c>
      <c r="L491" s="177" t="s">
        <v>1080</v>
      </c>
      <c r="M491" s="177" t="s">
        <v>8269</v>
      </c>
      <c r="N491" s="190" t="str">
        <f ca="1">DATEDIF(C491,'Outgoing 2023'!$L$2,"Y")&amp;" tahun, "&amp;DATEDIF(C491,'Outgoing 2023'!$L$2,"YM")&amp;" bulan, "&amp;DATEDIF(C491,'Outgoing 2023'!$L$2,"MD")&amp;" hari"</f>
        <v>1 tahun, 0 bulan, 12 hari</v>
      </c>
      <c r="O491" s="191">
        <f t="shared" ca="1" si="13"/>
        <v>377</v>
      </c>
      <c r="P491" s="152"/>
      <c r="Q491" s="152"/>
    </row>
    <row r="492" spans="1:17" ht="20.399999999999999" x14ac:dyDescent="0.7">
      <c r="A492" s="166">
        <v>491</v>
      </c>
      <c r="B492" s="167" t="s">
        <v>10043</v>
      </c>
      <c r="C492" s="168">
        <v>45841</v>
      </c>
      <c r="D492" s="169" t="s">
        <v>39</v>
      </c>
      <c r="E492" s="170" t="s">
        <v>10142</v>
      </c>
      <c r="F492" s="171"/>
      <c r="G492" s="172" t="s">
        <v>5985</v>
      </c>
      <c r="H492" s="172" t="s">
        <v>5989</v>
      </c>
      <c r="I492" s="173" t="s">
        <v>5702</v>
      </c>
      <c r="J492" s="180"/>
      <c r="K492" s="177" t="s">
        <v>1308</v>
      </c>
      <c r="L492" s="177" t="s">
        <v>1080</v>
      </c>
      <c r="M492" s="177" t="s">
        <v>8269</v>
      </c>
      <c r="N492" s="190" t="str">
        <f ca="1">DATEDIF(C492,'Outgoing 2023'!$L$2,"Y")&amp;" tahun, "&amp;DATEDIF(C492,'Outgoing 2023'!$L$2,"YM")&amp;" bulan, "&amp;DATEDIF(C492,'Outgoing 2023'!$L$2,"MD")&amp;" hari"</f>
        <v>1 tahun, 0 bulan, 12 hari</v>
      </c>
      <c r="O492" s="191">
        <f t="shared" ca="1" si="13"/>
        <v>377</v>
      </c>
      <c r="P492" s="152"/>
      <c r="Q492" s="152"/>
    </row>
    <row r="493" spans="1:17" ht="40.799999999999997" x14ac:dyDescent="0.7">
      <c r="A493" s="166">
        <v>492</v>
      </c>
      <c r="B493" s="167" t="s">
        <v>10044</v>
      </c>
      <c r="C493" s="168">
        <v>45841</v>
      </c>
      <c r="D493" s="169" t="s">
        <v>39</v>
      </c>
      <c r="E493" s="170" t="s">
        <v>10143</v>
      </c>
      <c r="F493" s="171"/>
      <c r="G493" s="172" t="s">
        <v>5508</v>
      </c>
      <c r="H493" s="172" t="s">
        <v>5989</v>
      </c>
      <c r="I493" s="173" t="s">
        <v>2881</v>
      </c>
      <c r="J493" s="180"/>
      <c r="K493" s="177" t="s">
        <v>1308</v>
      </c>
      <c r="L493" s="177" t="s">
        <v>1080</v>
      </c>
      <c r="M493" s="177" t="s">
        <v>8269</v>
      </c>
      <c r="N493" s="190" t="str">
        <f ca="1">DATEDIF(C493,'Outgoing 2023'!$L$2,"Y")&amp;" tahun, "&amp;DATEDIF(C493,'Outgoing 2023'!$L$2,"YM")&amp;" bulan, "&amp;DATEDIF(C493,'Outgoing 2023'!$L$2,"MD")&amp;" hari"</f>
        <v>1 tahun, 0 bulan, 12 hari</v>
      </c>
      <c r="O493" s="191">
        <f t="shared" ca="1" si="13"/>
        <v>377</v>
      </c>
      <c r="P493" s="152"/>
      <c r="Q493" s="152"/>
    </row>
    <row r="494" spans="1:17" ht="40.799999999999997" x14ac:dyDescent="0.7">
      <c r="A494" s="166">
        <v>493</v>
      </c>
      <c r="B494" s="167" t="s">
        <v>10045</v>
      </c>
      <c r="C494" s="168">
        <v>45842</v>
      </c>
      <c r="D494" s="169" t="s">
        <v>39</v>
      </c>
      <c r="E494" s="170" t="s">
        <v>10144</v>
      </c>
      <c r="F494" s="171"/>
      <c r="G494" s="172" t="s">
        <v>5508</v>
      </c>
      <c r="H494" s="172" t="s">
        <v>5990</v>
      </c>
      <c r="I494" s="173" t="s">
        <v>12322</v>
      </c>
      <c r="J494" s="180"/>
      <c r="K494" s="177" t="s">
        <v>1308</v>
      </c>
      <c r="L494" s="177" t="s">
        <v>1070</v>
      </c>
      <c r="M494" s="177" t="s">
        <v>5481</v>
      </c>
      <c r="N494" s="190" t="str">
        <f ca="1">DATEDIF(C494,'Outgoing 2023'!$L$2,"Y")&amp;" tahun, "&amp;DATEDIF(C494,'Outgoing 2023'!$L$2,"YM")&amp;" bulan, "&amp;DATEDIF(C494,'Outgoing 2023'!$L$2,"MD")&amp;" hari"</f>
        <v>1 tahun, 0 bulan, 11 hari</v>
      </c>
      <c r="O494" s="191">
        <f t="shared" ca="1" si="13"/>
        <v>376</v>
      </c>
      <c r="P494" s="152"/>
      <c r="Q494" s="152"/>
    </row>
    <row r="495" spans="1:17" ht="20.399999999999999" x14ac:dyDescent="0.7">
      <c r="A495" s="166">
        <v>494</v>
      </c>
      <c r="B495" s="167" t="s">
        <v>10046</v>
      </c>
      <c r="C495" s="168">
        <v>45842</v>
      </c>
      <c r="D495" s="169" t="s">
        <v>39</v>
      </c>
      <c r="E495" s="170" t="s">
        <v>10145</v>
      </c>
      <c r="F495" s="171"/>
      <c r="G495" s="172" t="s">
        <v>1079</v>
      </c>
      <c r="H495" s="172" t="s">
        <v>7397</v>
      </c>
      <c r="I495" s="173" t="s">
        <v>1079</v>
      </c>
      <c r="J495" s="180"/>
      <c r="K495" s="177" t="s">
        <v>1308</v>
      </c>
      <c r="L495" s="177" t="s">
        <v>1079</v>
      </c>
      <c r="M495" s="177" t="s">
        <v>7416</v>
      </c>
      <c r="N495" s="190" t="str">
        <f ca="1">DATEDIF(C495,'Outgoing 2023'!$L$2,"Y")&amp;" tahun, "&amp;DATEDIF(C495,'Outgoing 2023'!$L$2,"YM")&amp;" bulan, "&amp;DATEDIF(C495,'Outgoing 2023'!$L$2,"MD")&amp;" hari"</f>
        <v>1 tahun, 0 bulan, 11 hari</v>
      </c>
      <c r="O495" s="191">
        <f t="shared" ca="1" si="13"/>
        <v>376</v>
      </c>
      <c r="P495" s="152"/>
      <c r="Q495" s="152"/>
    </row>
    <row r="496" spans="1:17" ht="20.399999999999999" x14ac:dyDescent="0.7">
      <c r="A496" s="166">
        <v>495</v>
      </c>
      <c r="B496" s="167" t="s">
        <v>10047</v>
      </c>
      <c r="C496" s="168">
        <v>45842</v>
      </c>
      <c r="D496" s="169" t="s">
        <v>10146</v>
      </c>
      <c r="E496" s="170" t="s">
        <v>10147</v>
      </c>
      <c r="F496" s="171"/>
      <c r="G496" s="172" t="s">
        <v>5985</v>
      </c>
      <c r="H496" s="159" t="s">
        <v>5985</v>
      </c>
      <c r="I496" s="173" t="s">
        <v>1088</v>
      </c>
      <c r="J496" s="180"/>
      <c r="K496" s="177" t="s">
        <v>1308</v>
      </c>
      <c r="L496" s="177" t="s">
        <v>1088</v>
      </c>
      <c r="M496" s="177" t="s">
        <v>1089</v>
      </c>
      <c r="N496" s="190" t="str">
        <f ca="1">DATEDIF(C496,'Outgoing 2023'!$L$2,"Y")&amp;" tahun, "&amp;DATEDIF(C496,'Outgoing 2023'!$L$2,"YM")&amp;" bulan, "&amp;DATEDIF(C496,'Outgoing 2023'!$L$2,"MD")&amp;" hari"</f>
        <v>1 tahun, 0 bulan, 11 hari</v>
      </c>
      <c r="O496" s="191">
        <f t="shared" ca="1" si="13"/>
        <v>376</v>
      </c>
      <c r="P496" s="152"/>
      <c r="Q496" s="152"/>
    </row>
    <row r="497" spans="1:17" ht="40.799999999999997" x14ac:dyDescent="0.7">
      <c r="A497" s="166">
        <v>496</v>
      </c>
      <c r="B497" s="167" t="s">
        <v>10048</v>
      </c>
      <c r="C497" s="168">
        <v>45842</v>
      </c>
      <c r="D497" s="169" t="s">
        <v>7379</v>
      </c>
      <c r="E497" s="170" t="s">
        <v>10148</v>
      </c>
      <c r="F497" s="171"/>
      <c r="G497" s="172" t="s">
        <v>5508</v>
      </c>
      <c r="H497" s="172" t="s">
        <v>5989</v>
      </c>
      <c r="I497" s="173" t="s">
        <v>7866</v>
      </c>
      <c r="J497" s="180"/>
      <c r="K497" s="177" t="s">
        <v>1308</v>
      </c>
      <c r="L497" s="176" t="s">
        <v>10720</v>
      </c>
      <c r="M497" s="177" t="s">
        <v>9788</v>
      </c>
      <c r="N497" s="190" t="str">
        <f ca="1">DATEDIF(C497,'Outgoing 2023'!$L$2,"Y")&amp;" tahun, "&amp;DATEDIF(C497,'Outgoing 2023'!$L$2,"YM")&amp;" bulan, "&amp;DATEDIF(C497,'Outgoing 2023'!$L$2,"MD")&amp;" hari"</f>
        <v>1 tahun, 0 bulan, 11 hari</v>
      </c>
      <c r="O497" s="191">
        <f t="shared" ca="1" si="13"/>
        <v>376</v>
      </c>
      <c r="P497" s="152"/>
      <c r="Q497" s="152"/>
    </row>
    <row r="498" spans="1:17" ht="40.799999999999997" x14ac:dyDescent="0.7">
      <c r="A498" s="166">
        <v>497</v>
      </c>
      <c r="B498" s="167" t="s">
        <v>10049</v>
      </c>
      <c r="C498" s="168">
        <v>45845</v>
      </c>
      <c r="D498" s="169" t="s">
        <v>10149</v>
      </c>
      <c r="E498" s="170" t="s">
        <v>10150</v>
      </c>
      <c r="F498" s="171"/>
      <c r="G498" s="172" t="s">
        <v>5985</v>
      </c>
      <c r="H498" s="159" t="s">
        <v>5985</v>
      </c>
      <c r="I498" s="173" t="s">
        <v>1219</v>
      </c>
      <c r="J498" s="180"/>
      <c r="K498" s="177" t="s">
        <v>1308</v>
      </c>
      <c r="L498" s="177" t="s">
        <v>1219</v>
      </c>
      <c r="M498" s="177" t="s">
        <v>8824</v>
      </c>
      <c r="N498" s="190" t="str">
        <f ca="1">DATEDIF(C498,'Outgoing 2023'!$L$2,"Y")&amp;" tahun, "&amp;DATEDIF(C498,'Outgoing 2023'!$L$2,"YM")&amp;" bulan, "&amp;DATEDIF(C498,'Outgoing 2023'!$L$2,"MD")&amp;" hari"</f>
        <v>1 tahun, 0 bulan, 8 hari</v>
      </c>
      <c r="O498" s="191">
        <f t="shared" ca="1" si="13"/>
        <v>373</v>
      </c>
      <c r="P498" s="152"/>
      <c r="Q498" s="152"/>
    </row>
    <row r="499" spans="1:17" ht="40.799999999999997" x14ac:dyDescent="0.7">
      <c r="A499" s="166">
        <v>498</v>
      </c>
      <c r="B499" s="167" t="s">
        <v>10050</v>
      </c>
      <c r="C499" s="168">
        <v>45846</v>
      </c>
      <c r="D499" s="169" t="s">
        <v>39</v>
      </c>
      <c r="E499" s="170" t="s">
        <v>10151</v>
      </c>
      <c r="F499" s="171"/>
      <c r="G499" s="172" t="s">
        <v>5508</v>
      </c>
      <c r="H499" s="172" t="s">
        <v>5990</v>
      </c>
      <c r="I499" s="173" t="s">
        <v>8837</v>
      </c>
      <c r="J499" s="180"/>
      <c r="K499" s="177" t="s">
        <v>1308</v>
      </c>
      <c r="L499" s="177" t="s">
        <v>1070</v>
      </c>
      <c r="M499" s="177" t="s">
        <v>5481</v>
      </c>
      <c r="N499" s="190" t="str">
        <f ca="1">DATEDIF(C499,'Outgoing 2023'!$L$2,"Y")&amp;" tahun, "&amp;DATEDIF(C499,'Outgoing 2023'!$L$2,"YM")&amp;" bulan, "&amp;DATEDIF(C499,'Outgoing 2023'!$L$2,"MD")&amp;" hari"</f>
        <v>1 tahun, 0 bulan, 7 hari</v>
      </c>
      <c r="O499" s="191">
        <f t="shared" ca="1" si="13"/>
        <v>372</v>
      </c>
      <c r="P499" s="152"/>
      <c r="Q499" s="152"/>
    </row>
    <row r="500" spans="1:17" ht="40.799999999999997" x14ac:dyDescent="0.7">
      <c r="A500" s="166">
        <v>499</v>
      </c>
      <c r="B500" s="167" t="s">
        <v>10051</v>
      </c>
      <c r="C500" s="168">
        <v>45846</v>
      </c>
      <c r="D500" s="169" t="s">
        <v>39</v>
      </c>
      <c r="E500" s="170" t="s">
        <v>10152</v>
      </c>
      <c r="F500" s="171"/>
      <c r="G500" s="172" t="s">
        <v>1079</v>
      </c>
      <c r="H500" s="172" t="s">
        <v>7756</v>
      </c>
      <c r="I500" s="173" t="s">
        <v>7423</v>
      </c>
      <c r="J500" s="180"/>
      <c r="K500" s="177" t="s">
        <v>1308</v>
      </c>
      <c r="L500" s="177" t="s">
        <v>1168</v>
      </c>
      <c r="M500" s="177" t="s">
        <v>4425</v>
      </c>
      <c r="N500" s="190" t="str">
        <f ca="1">DATEDIF(C500,'Outgoing 2023'!$L$2,"Y")&amp;" tahun, "&amp;DATEDIF(C500,'Outgoing 2023'!$L$2,"YM")&amp;" bulan, "&amp;DATEDIF(C500,'Outgoing 2023'!$L$2,"MD")&amp;" hari"</f>
        <v>1 tahun, 0 bulan, 7 hari</v>
      </c>
      <c r="O500" s="191">
        <f t="shared" ca="1" si="13"/>
        <v>372</v>
      </c>
      <c r="P500" s="152"/>
      <c r="Q500" s="152"/>
    </row>
    <row r="501" spans="1:17" ht="20.399999999999999" x14ac:dyDescent="0.7">
      <c r="A501" s="166">
        <v>500</v>
      </c>
      <c r="B501" s="167" t="s">
        <v>10052</v>
      </c>
      <c r="C501" s="168">
        <v>45846</v>
      </c>
      <c r="D501" s="169" t="s">
        <v>39</v>
      </c>
      <c r="E501" s="170" t="s">
        <v>10153</v>
      </c>
      <c r="F501" s="171"/>
      <c r="G501" s="172"/>
      <c r="H501" s="172"/>
      <c r="I501" s="173"/>
      <c r="J501" s="180"/>
      <c r="K501" s="177" t="s">
        <v>1308</v>
      </c>
      <c r="L501" s="177"/>
      <c r="M501" s="177"/>
      <c r="N501" s="190" t="str">
        <f ca="1">DATEDIF(C501,'Outgoing 2023'!$L$2,"Y")&amp;" tahun, "&amp;DATEDIF(C501,'Outgoing 2023'!$L$2,"YM")&amp;" bulan, "&amp;DATEDIF(C501,'Outgoing 2023'!$L$2,"MD")&amp;" hari"</f>
        <v>1 tahun, 0 bulan, 7 hari</v>
      </c>
      <c r="O501" s="191">
        <f t="shared" ca="1" si="13"/>
        <v>372</v>
      </c>
      <c r="P501" s="152"/>
      <c r="Q501" s="152"/>
    </row>
    <row r="502" spans="1:17" ht="61.2" x14ac:dyDescent="0.7">
      <c r="A502" s="166">
        <v>501</v>
      </c>
      <c r="B502" s="167" t="s">
        <v>10053</v>
      </c>
      <c r="C502" s="168">
        <v>45847</v>
      </c>
      <c r="D502" s="169" t="s">
        <v>10154</v>
      </c>
      <c r="E502" s="170" t="s">
        <v>10155</v>
      </c>
      <c r="F502" s="171"/>
      <c r="G502" s="172" t="s">
        <v>5508</v>
      </c>
      <c r="H502" s="172" t="s">
        <v>5989</v>
      </c>
      <c r="I502" s="173" t="s">
        <v>3188</v>
      </c>
      <c r="J502" s="180"/>
      <c r="K502" s="177" t="s">
        <v>1308</v>
      </c>
      <c r="L502" s="177" t="s">
        <v>1170</v>
      </c>
      <c r="M502" s="177" t="s">
        <v>1171</v>
      </c>
      <c r="N502" s="190" t="str">
        <f ca="1">DATEDIF(C502,'Outgoing 2023'!$L$2,"Y")&amp;" tahun, "&amp;DATEDIF(C502,'Outgoing 2023'!$L$2,"YM")&amp;" bulan, "&amp;DATEDIF(C502,'Outgoing 2023'!$L$2,"MD")&amp;" hari"</f>
        <v>1 tahun, 0 bulan, 6 hari</v>
      </c>
      <c r="O502" s="191">
        <f t="shared" ca="1" si="13"/>
        <v>371</v>
      </c>
      <c r="P502" s="152"/>
      <c r="Q502" s="152"/>
    </row>
    <row r="503" spans="1:17" ht="40.799999999999997" x14ac:dyDescent="0.7">
      <c r="A503" s="166">
        <v>502</v>
      </c>
      <c r="B503" s="167" t="s">
        <v>10054</v>
      </c>
      <c r="C503" s="168">
        <v>45847</v>
      </c>
      <c r="D503" s="169" t="s">
        <v>39</v>
      </c>
      <c r="E503" s="170" t="s">
        <v>10156</v>
      </c>
      <c r="F503" s="171"/>
      <c r="G503" s="172" t="s">
        <v>5508</v>
      </c>
      <c r="H503" s="172" t="s">
        <v>5508</v>
      </c>
      <c r="I503" s="173" t="s">
        <v>1072</v>
      </c>
      <c r="J503" s="180"/>
      <c r="K503" s="177" t="s">
        <v>1308</v>
      </c>
      <c r="L503" s="177" t="s">
        <v>10157</v>
      </c>
      <c r="M503" s="177" t="s">
        <v>1191</v>
      </c>
      <c r="N503" s="190" t="str">
        <f ca="1">DATEDIF(C503,'Outgoing 2023'!$L$2,"Y")&amp;" tahun, "&amp;DATEDIF(C503,'Outgoing 2023'!$L$2,"YM")&amp;" bulan, "&amp;DATEDIF(C503,'Outgoing 2023'!$L$2,"MD")&amp;" hari"</f>
        <v>1 tahun, 0 bulan, 6 hari</v>
      </c>
      <c r="O503" s="191">
        <f t="shared" ca="1" si="13"/>
        <v>371</v>
      </c>
      <c r="P503" s="152"/>
      <c r="Q503" s="152"/>
    </row>
    <row r="504" spans="1:17" ht="20.399999999999999" x14ac:dyDescent="0.7">
      <c r="A504" s="166">
        <v>503</v>
      </c>
      <c r="B504" s="167" t="s">
        <v>10055</v>
      </c>
      <c r="C504" s="168">
        <v>45847</v>
      </c>
      <c r="D504" s="169" t="s">
        <v>9180</v>
      </c>
      <c r="E504" s="170" t="s">
        <v>10158</v>
      </c>
      <c r="F504" s="171"/>
      <c r="G504" s="172" t="s">
        <v>5985</v>
      </c>
      <c r="H504" s="159" t="s">
        <v>5985</v>
      </c>
      <c r="I504" s="173" t="s">
        <v>1072</v>
      </c>
      <c r="J504" s="180"/>
      <c r="K504" s="177" t="s">
        <v>1308</v>
      </c>
      <c r="L504" s="177" t="s">
        <v>1072</v>
      </c>
      <c r="M504" s="177" t="s">
        <v>1191</v>
      </c>
      <c r="N504" s="190" t="str">
        <f ca="1">DATEDIF(C504,'Outgoing 2023'!$L$2,"Y")&amp;" tahun, "&amp;DATEDIF(C504,'Outgoing 2023'!$L$2,"YM")&amp;" bulan, "&amp;DATEDIF(C504,'Outgoing 2023'!$L$2,"MD")&amp;" hari"</f>
        <v>1 tahun, 0 bulan, 6 hari</v>
      </c>
      <c r="O504" s="191">
        <f t="shared" ca="1" si="13"/>
        <v>371</v>
      </c>
      <c r="P504" s="152"/>
      <c r="Q504" s="152"/>
    </row>
    <row r="505" spans="1:17" ht="40.799999999999997" x14ac:dyDescent="0.7">
      <c r="A505" s="166">
        <v>504</v>
      </c>
      <c r="B505" s="167" t="s">
        <v>10056</v>
      </c>
      <c r="C505" s="168">
        <v>45847</v>
      </c>
      <c r="D505" s="169" t="s">
        <v>39</v>
      </c>
      <c r="E505" s="170" t="s">
        <v>10159</v>
      </c>
      <c r="F505" s="171"/>
      <c r="G505" s="172" t="s">
        <v>5508</v>
      </c>
      <c r="H505" s="172" t="s">
        <v>3191</v>
      </c>
      <c r="I505" s="173" t="s">
        <v>5845</v>
      </c>
      <c r="J505" s="180"/>
      <c r="K505" s="177" t="s">
        <v>1308</v>
      </c>
      <c r="L505" s="177" t="s">
        <v>1070</v>
      </c>
      <c r="M505" s="176" t="s">
        <v>6866</v>
      </c>
      <c r="N505" s="190" t="str">
        <f ca="1">DATEDIF(C505,'Outgoing 2023'!$L$2,"Y")&amp;" tahun, "&amp;DATEDIF(C505,'Outgoing 2023'!$L$2,"YM")&amp;" bulan, "&amp;DATEDIF(C505,'Outgoing 2023'!$L$2,"MD")&amp;" hari"</f>
        <v>1 tahun, 0 bulan, 6 hari</v>
      </c>
      <c r="O505" s="191">
        <f t="shared" ca="1" si="13"/>
        <v>371</v>
      </c>
      <c r="P505" s="152"/>
      <c r="Q505" s="152"/>
    </row>
    <row r="506" spans="1:17" ht="40.799999999999997" x14ac:dyDescent="0.7">
      <c r="A506" s="166">
        <v>505</v>
      </c>
      <c r="B506" s="167" t="s">
        <v>10057</v>
      </c>
      <c r="C506" s="168">
        <v>45847</v>
      </c>
      <c r="D506" s="169" t="s">
        <v>10160</v>
      </c>
      <c r="E506" s="170" t="s">
        <v>10161</v>
      </c>
      <c r="F506" s="171"/>
      <c r="G506" s="172" t="s">
        <v>5985</v>
      </c>
      <c r="H506" s="172" t="s">
        <v>5985</v>
      </c>
      <c r="I506" s="173" t="s">
        <v>1072</v>
      </c>
      <c r="J506" s="180"/>
      <c r="K506" s="177" t="s">
        <v>1308</v>
      </c>
      <c r="L506" s="177" t="s">
        <v>9211</v>
      </c>
      <c r="M506" s="177" t="s">
        <v>10162</v>
      </c>
      <c r="N506" s="190" t="str">
        <f ca="1">DATEDIF(C506,'Outgoing 2023'!$L$2,"Y")&amp;" tahun, "&amp;DATEDIF(C506,'Outgoing 2023'!$L$2,"YM")&amp;" bulan, "&amp;DATEDIF(C506,'Outgoing 2023'!$L$2,"MD")&amp;" hari"</f>
        <v>1 tahun, 0 bulan, 6 hari</v>
      </c>
      <c r="O506" s="191">
        <f t="shared" ca="1" si="13"/>
        <v>371</v>
      </c>
      <c r="P506" s="152"/>
      <c r="Q506" s="152"/>
    </row>
    <row r="507" spans="1:17" ht="40.799999999999997" x14ac:dyDescent="0.7">
      <c r="A507" s="166">
        <v>506</v>
      </c>
      <c r="B507" s="167" t="s">
        <v>10058</v>
      </c>
      <c r="C507" s="168">
        <v>45848</v>
      </c>
      <c r="D507" s="169" t="s">
        <v>10163</v>
      </c>
      <c r="E507" s="170" t="s">
        <v>10164</v>
      </c>
      <c r="F507" s="171"/>
      <c r="G507" s="172" t="s">
        <v>5508</v>
      </c>
      <c r="H507" s="172" t="s">
        <v>3189</v>
      </c>
      <c r="I507" s="173" t="s">
        <v>6953</v>
      </c>
      <c r="J507" s="180"/>
      <c r="K507" s="177" t="s">
        <v>1308</v>
      </c>
      <c r="L507" s="177" t="s">
        <v>11629</v>
      </c>
      <c r="M507" s="177" t="s">
        <v>7530</v>
      </c>
      <c r="N507" s="190" t="str">
        <f ca="1">DATEDIF(C507,'Outgoing 2023'!$L$2,"Y")&amp;" tahun, "&amp;DATEDIF(C507,'Outgoing 2023'!$L$2,"YM")&amp;" bulan, "&amp;DATEDIF(C507,'Outgoing 2023'!$L$2,"MD")&amp;" hari"</f>
        <v>1 tahun, 0 bulan, 5 hari</v>
      </c>
      <c r="O507" s="191">
        <f t="shared" ca="1" si="13"/>
        <v>370</v>
      </c>
      <c r="P507" s="152"/>
      <c r="Q507" s="152"/>
    </row>
    <row r="508" spans="1:17" ht="40.799999999999997" x14ac:dyDescent="0.7">
      <c r="A508" s="166">
        <v>507</v>
      </c>
      <c r="B508" s="167" t="s">
        <v>10059</v>
      </c>
      <c r="C508" s="168">
        <v>45848</v>
      </c>
      <c r="D508" s="169" t="s">
        <v>39</v>
      </c>
      <c r="E508" s="170" t="s">
        <v>10165</v>
      </c>
      <c r="F508" s="171"/>
      <c r="G508" s="172" t="s">
        <v>5508</v>
      </c>
      <c r="H508" s="172" t="s">
        <v>3189</v>
      </c>
      <c r="I508" s="173" t="s">
        <v>5939</v>
      </c>
      <c r="J508" s="180"/>
      <c r="K508" s="177" t="s">
        <v>1308</v>
      </c>
      <c r="L508" s="177" t="s">
        <v>11629</v>
      </c>
      <c r="M508" s="177" t="s">
        <v>7530</v>
      </c>
      <c r="N508" s="190" t="str">
        <f ca="1">DATEDIF(C508,'Outgoing 2023'!$L$2,"Y")&amp;" tahun, "&amp;DATEDIF(C508,'Outgoing 2023'!$L$2,"YM")&amp;" bulan, "&amp;DATEDIF(C508,'Outgoing 2023'!$L$2,"MD")&amp;" hari"</f>
        <v>1 tahun, 0 bulan, 5 hari</v>
      </c>
      <c r="O508" s="191">
        <f t="shared" ca="1" si="13"/>
        <v>370</v>
      </c>
      <c r="P508" s="152"/>
      <c r="Q508" s="152"/>
    </row>
    <row r="509" spans="1:17" ht="102" x14ac:dyDescent="0.7">
      <c r="A509" s="166">
        <v>508</v>
      </c>
      <c r="B509" s="167" t="s">
        <v>10060</v>
      </c>
      <c r="C509" s="168">
        <v>45848</v>
      </c>
      <c r="D509" s="169" t="s">
        <v>39</v>
      </c>
      <c r="E509" s="170" t="s">
        <v>10166</v>
      </c>
      <c r="F509" s="171"/>
      <c r="G509" s="172" t="s">
        <v>5508</v>
      </c>
      <c r="H509" s="172" t="s">
        <v>3200</v>
      </c>
      <c r="I509" s="173" t="s">
        <v>5939</v>
      </c>
      <c r="J509" s="180"/>
      <c r="K509" s="177" t="s">
        <v>1308</v>
      </c>
      <c r="L509" s="177" t="s">
        <v>1070</v>
      </c>
      <c r="M509" s="177" t="s">
        <v>3139</v>
      </c>
      <c r="N509" s="190" t="str">
        <f ca="1">DATEDIF(C509,'Outgoing 2023'!$L$2,"Y")&amp;" tahun, "&amp;DATEDIF(C509,'Outgoing 2023'!$L$2,"YM")&amp;" bulan, "&amp;DATEDIF(C509,'Outgoing 2023'!$L$2,"MD")&amp;" hari"</f>
        <v>1 tahun, 0 bulan, 5 hari</v>
      </c>
      <c r="O509" s="191">
        <f t="shared" ca="1" si="13"/>
        <v>370</v>
      </c>
      <c r="P509" s="152"/>
      <c r="Q509" s="152"/>
    </row>
    <row r="510" spans="1:17" ht="40.799999999999997" x14ac:dyDescent="0.7">
      <c r="A510" s="166">
        <v>509</v>
      </c>
      <c r="B510" s="167" t="s">
        <v>10061</v>
      </c>
      <c r="C510" s="168">
        <v>45848</v>
      </c>
      <c r="D510" s="169" t="s">
        <v>39</v>
      </c>
      <c r="E510" s="170" t="s">
        <v>10167</v>
      </c>
      <c r="F510" s="171"/>
      <c r="G510" s="172" t="s">
        <v>5508</v>
      </c>
      <c r="H510" s="172" t="s">
        <v>3200</v>
      </c>
      <c r="I510" s="173" t="s">
        <v>6005</v>
      </c>
      <c r="J510" s="180"/>
      <c r="K510" s="177" t="s">
        <v>1308</v>
      </c>
      <c r="L510" s="177" t="s">
        <v>10661</v>
      </c>
      <c r="M510" s="177" t="s">
        <v>3717</v>
      </c>
      <c r="N510" s="190" t="str">
        <f ca="1">DATEDIF(C510,'Outgoing 2023'!$L$2,"Y")&amp;" tahun, "&amp;DATEDIF(C510,'Outgoing 2023'!$L$2,"YM")&amp;" bulan, "&amp;DATEDIF(C510,'Outgoing 2023'!$L$2,"MD")&amp;" hari"</f>
        <v>1 tahun, 0 bulan, 5 hari</v>
      </c>
      <c r="O510" s="191">
        <f t="shared" ca="1" si="13"/>
        <v>370</v>
      </c>
      <c r="P510" s="152"/>
      <c r="Q510" s="152"/>
    </row>
    <row r="511" spans="1:17" ht="40.799999999999997" x14ac:dyDescent="0.7">
      <c r="A511" s="166">
        <v>510</v>
      </c>
      <c r="B511" s="167" t="s">
        <v>10062</v>
      </c>
      <c r="C511" s="168">
        <v>45849</v>
      </c>
      <c r="D511" s="169" t="s">
        <v>39</v>
      </c>
      <c r="E511" s="170" t="s">
        <v>10168</v>
      </c>
      <c r="F511" s="171"/>
      <c r="G511" s="172" t="s">
        <v>5508</v>
      </c>
      <c r="H511" s="172" t="s">
        <v>5508</v>
      </c>
      <c r="I511" s="173" t="s">
        <v>7423</v>
      </c>
      <c r="J511" s="180"/>
      <c r="K511" s="177" t="s">
        <v>1308</v>
      </c>
      <c r="L511" s="177" t="s">
        <v>1080</v>
      </c>
      <c r="M511" s="177" t="s">
        <v>8269</v>
      </c>
      <c r="N511" s="190" t="str">
        <f ca="1">DATEDIF(C511,'Outgoing 2023'!$L$2,"Y")&amp;" tahun, "&amp;DATEDIF(C511,'Outgoing 2023'!$L$2,"YM")&amp;" bulan, "&amp;DATEDIF(C511,'Outgoing 2023'!$L$2,"MD")&amp;" hari"</f>
        <v>1 tahun, 0 bulan, 4 hari</v>
      </c>
      <c r="O511" s="191">
        <f t="shared" ca="1" si="13"/>
        <v>369</v>
      </c>
      <c r="P511" s="152"/>
      <c r="Q511" s="152"/>
    </row>
    <row r="512" spans="1:17" ht="20.399999999999999" x14ac:dyDescent="0.7">
      <c r="A512" s="166">
        <v>511</v>
      </c>
      <c r="B512" s="167" t="s">
        <v>10063</v>
      </c>
      <c r="C512" s="168">
        <v>45849</v>
      </c>
      <c r="D512" s="169" t="s">
        <v>39</v>
      </c>
      <c r="E512" s="170" t="s">
        <v>10169</v>
      </c>
      <c r="F512" s="171"/>
      <c r="G512" s="172" t="s">
        <v>5508</v>
      </c>
      <c r="H512" s="172" t="s">
        <v>3200</v>
      </c>
      <c r="I512" s="173" t="s">
        <v>5845</v>
      </c>
      <c r="J512" s="180"/>
      <c r="K512" s="177" t="s">
        <v>1308</v>
      </c>
      <c r="L512" s="177" t="s">
        <v>1070</v>
      </c>
      <c r="M512" s="177" t="s">
        <v>7652</v>
      </c>
      <c r="N512" s="190" t="str">
        <f ca="1">DATEDIF(C512,'Outgoing 2023'!$L$2,"Y")&amp;" tahun, "&amp;DATEDIF(C512,'Outgoing 2023'!$L$2,"YM")&amp;" bulan, "&amp;DATEDIF(C512,'Outgoing 2023'!$L$2,"MD")&amp;" hari"</f>
        <v>1 tahun, 0 bulan, 4 hari</v>
      </c>
      <c r="O512" s="191">
        <f t="shared" ca="1" si="13"/>
        <v>369</v>
      </c>
      <c r="P512" s="152"/>
      <c r="Q512" s="152"/>
    </row>
    <row r="513" spans="1:17" ht="61.2" x14ac:dyDescent="0.7">
      <c r="A513" s="166">
        <v>512</v>
      </c>
      <c r="B513" s="167" t="s">
        <v>10064</v>
      </c>
      <c r="C513" s="168">
        <v>45849</v>
      </c>
      <c r="D513" s="169" t="s">
        <v>39</v>
      </c>
      <c r="E513" s="170" t="s">
        <v>10170</v>
      </c>
      <c r="F513" s="171"/>
      <c r="G513" s="172" t="s">
        <v>5508</v>
      </c>
      <c r="H513" s="172" t="s">
        <v>3191</v>
      </c>
      <c r="I513" s="173" t="s">
        <v>5845</v>
      </c>
      <c r="J513" s="180"/>
      <c r="K513" s="177" t="s">
        <v>1308</v>
      </c>
      <c r="L513" s="177" t="s">
        <v>1070</v>
      </c>
      <c r="M513" s="176" t="s">
        <v>6866</v>
      </c>
      <c r="N513" s="190" t="str">
        <f ca="1">DATEDIF(C513,'Outgoing 2023'!$L$2,"Y")&amp;" tahun, "&amp;DATEDIF(C513,'Outgoing 2023'!$L$2,"YM")&amp;" bulan, "&amp;DATEDIF(C513,'Outgoing 2023'!$L$2,"MD")&amp;" hari"</f>
        <v>1 tahun, 0 bulan, 4 hari</v>
      </c>
      <c r="O513" s="191">
        <f t="shared" ca="1" si="13"/>
        <v>369</v>
      </c>
      <c r="P513" s="152"/>
      <c r="Q513" s="152"/>
    </row>
    <row r="514" spans="1:17" ht="40.799999999999997" x14ac:dyDescent="0.7">
      <c r="A514" s="166">
        <v>513</v>
      </c>
      <c r="B514" s="167" t="s">
        <v>10065</v>
      </c>
      <c r="C514" s="168">
        <v>45849</v>
      </c>
      <c r="D514" s="169" t="s">
        <v>39</v>
      </c>
      <c r="E514" s="170" t="s">
        <v>10171</v>
      </c>
      <c r="F514" s="171"/>
      <c r="G514" s="172" t="s">
        <v>5508</v>
      </c>
      <c r="H514" s="172" t="s">
        <v>3200</v>
      </c>
      <c r="I514" s="173" t="s">
        <v>5845</v>
      </c>
      <c r="J514" s="180"/>
      <c r="K514" s="177" t="s">
        <v>1308</v>
      </c>
      <c r="L514" s="177" t="s">
        <v>1070</v>
      </c>
      <c r="M514" s="177" t="s">
        <v>7652</v>
      </c>
      <c r="N514" s="190" t="str">
        <f ca="1">DATEDIF(C514,'Outgoing 2023'!$L$2,"Y")&amp;" tahun, "&amp;DATEDIF(C514,'Outgoing 2023'!$L$2,"YM")&amp;" bulan, "&amp;DATEDIF(C514,'Outgoing 2023'!$L$2,"MD")&amp;" hari"</f>
        <v>1 tahun, 0 bulan, 4 hari</v>
      </c>
      <c r="O514" s="191">
        <f t="shared" ca="1" si="13"/>
        <v>369</v>
      </c>
      <c r="P514" s="152"/>
      <c r="Q514" s="152"/>
    </row>
    <row r="515" spans="1:17" ht="81.599999999999994" x14ac:dyDescent="0.7">
      <c r="A515" s="166">
        <v>514</v>
      </c>
      <c r="B515" s="167" t="s">
        <v>10066</v>
      </c>
      <c r="C515" s="168">
        <v>45849</v>
      </c>
      <c r="D515" s="169" t="s">
        <v>39</v>
      </c>
      <c r="E515" s="170" t="s">
        <v>10172</v>
      </c>
      <c r="F515" s="171"/>
      <c r="G515" s="172" t="s">
        <v>5508</v>
      </c>
      <c r="H515" s="172" t="s">
        <v>3200</v>
      </c>
      <c r="I515" s="173" t="s">
        <v>5939</v>
      </c>
      <c r="J515" s="180"/>
      <c r="K515" s="177" t="s">
        <v>1308</v>
      </c>
      <c r="L515" s="177" t="s">
        <v>1070</v>
      </c>
      <c r="M515" s="177" t="s">
        <v>10407</v>
      </c>
      <c r="N515" s="190" t="str">
        <f ca="1">DATEDIF(C515,'Outgoing 2023'!$L$2,"Y")&amp;" tahun, "&amp;DATEDIF(C515,'Outgoing 2023'!$L$2,"YM")&amp;" bulan, "&amp;DATEDIF(C515,'Outgoing 2023'!$L$2,"MD")&amp;" hari"</f>
        <v>1 tahun, 0 bulan, 4 hari</v>
      </c>
      <c r="O515" s="191">
        <f t="shared" ca="1" si="13"/>
        <v>369</v>
      </c>
      <c r="P515" s="152"/>
      <c r="Q515" s="152"/>
    </row>
    <row r="516" spans="1:17" ht="40.799999999999997" x14ac:dyDescent="0.7">
      <c r="A516" s="166">
        <v>515</v>
      </c>
      <c r="B516" s="167" t="s">
        <v>10067</v>
      </c>
      <c r="C516" s="168">
        <v>45849</v>
      </c>
      <c r="D516" s="169" t="s">
        <v>39</v>
      </c>
      <c r="E516" s="170" t="s">
        <v>10173</v>
      </c>
      <c r="F516" s="171"/>
      <c r="G516" s="172" t="s">
        <v>5508</v>
      </c>
      <c r="H516" s="172" t="s">
        <v>3200</v>
      </c>
      <c r="I516" s="173" t="s">
        <v>7717</v>
      </c>
      <c r="J516" s="180"/>
      <c r="K516" s="177" t="s">
        <v>1308</v>
      </c>
      <c r="L516" s="177" t="s">
        <v>1070</v>
      </c>
      <c r="M516" s="176" t="s">
        <v>1071</v>
      </c>
      <c r="N516" s="190" t="str">
        <f ca="1">DATEDIF(C516,'Outgoing 2023'!$L$2,"Y")&amp;" tahun, "&amp;DATEDIF(C516,'Outgoing 2023'!$L$2,"YM")&amp;" bulan, "&amp;DATEDIF(C516,'Outgoing 2023'!$L$2,"MD")&amp;" hari"</f>
        <v>1 tahun, 0 bulan, 4 hari</v>
      </c>
      <c r="O516" s="191">
        <f t="shared" ca="1" si="13"/>
        <v>369</v>
      </c>
      <c r="P516" s="152"/>
      <c r="Q516" s="152"/>
    </row>
    <row r="517" spans="1:17" ht="81.599999999999994" x14ac:dyDescent="0.7">
      <c r="A517" s="166">
        <v>516</v>
      </c>
      <c r="B517" s="167" t="s">
        <v>10068</v>
      </c>
      <c r="C517" s="168">
        <v>45849</v>
      </c>
      <c r="D517" s="169" t="s">
        <v>10174</v>
      </c>
      <c r="E517" s="170" t="s">
        <v>10175</v>
      </c>
      <c r="F517" s="171"/>
      <c r="G517" s="172" t="s">
        <v>5508</v>
      </c>
      <c r="H517" s="172" t="s">
        <v>5989</v>
      </c>
      <c r="I517" s="173" t="s">
        <v>3188</v>
      </c>
      <c r="J517" s="180"/>
      <c r="K517" s="177" t="s">
        <v>1308</v>
      </c>
      <c r="L517" s="177" t="s">
        <v>1170</v>
      </c>
      <c r="M517" s="177" t="s">
        <v>1171</v>
      </c>
      <c r="N517" s="190" t="str">
        <f ca="1">DATEDIF(C517,'Outgoing 2023'!$L$2,"Y")&amp;" tahun, "&amp;DATEDIF(C517,'Outgoing 2023'!$L$2,"YM")&amp;" bulan, "&amp;DATEDIF(C517,'Outgoing 2023'!$L$2,"MD")&amp;" hari"</f>
        <v>1 tahun, 0 bulan, 4 hari</v>
      </c>
      <c r="O517" s="191">
        <f t="shared" ca="1" si="13"/>
        <v>369</v>
      </c>
      <c r="P517" s="152"/>
      <c r="Q517" s="152"/>
    </row>
    <row r="518" spans="1:17" ht="102" x14ac:dyDescent="0.7">
      <c r="A518" s="166">
        <v>517</v>
      </c>
      <c r="B518" s="167" t="s">
        <v>10069</v>
      </c>
      <c r="C518" s="168">
        <v>45849</v>
      </c>
      <c r="D518" s="169" t="s">
        <v>10176</v>
      </c>
      <c r="E518" s="170" t="s">
        <v>10177</v>
      </c>
      <c r="F518" s="171"/>
      <c r="G518" s="172" t="s">
        <v>5508</v>
      </c>
      <c r="H518" s="172" t="s">
        <v>5989</v>
      </c>
      <c r="I518" s="173" t="s">
        <v>6953</v>
      </c>
      <c r="J518" s="180"/>
      <c r="K518" s="177" t="s">
        <v>1308</v>
      </c>
      <c r="L518" s="177" t="s">
        <v>1080</v>
      </c>
      <c r="M518" s="177" t="s">
        <v>8269</v>
      </c>
      <c r="N518" s="190" t="str">
        <f ca="1">DATEDIF(C518,'Outgoing 2023'!$L$2,"Y")&amp;" tahun, "&amp;DATEDIF(C518,'Outgoing 2023'!$L$2,"YM")&amp;" bulan, "&amp;DATEDIF(C518,'Outgoing 2023'!$L$2,"MD")&amp;" hari"</f>
        <v>1 tahun, 0 bulan, 4 hari</v>
      </c>
      <c r="O518" s="191">
        <f t="shared" ca="1" si="13"/>
        <v>369</v>
      </c>
      <c r="P518" s="152"/>
      <c r="Q518" s="152"/>
    </row>
    <row r="519" spans="1:17" ht="40.799999999999997" x14ac:dyDescent="0.7">
      <c r="A519" s="166">
        <v>518</v>
      </c>
      <c r="B519" s="167" t="s">
        <v>10070</v>
      </c>
      <c r="C519" s="168">
        <v>45849</v>
      </c>
      <c r="D519" s="169" t="s">
        <v>7379</v>
      </c>
      <c r="E519" s="170" t="s">
        <v>10178</v>
      </c>
      <c r="F519" s="171"/>
      <c r="G519" s="172" t="s">
        <v>5508</v>
      </c>
      <c r="H519" s="172" t="s">
        <v>5989</v>
      </c>
      <c r="I519" s="173" t="s">
        <v>1088</v>
      </c>
      <c r="J519" s="180"/>
      <c r="K519" s="177" t="s">
        <v>1308</v>
      </c>
      <c r="L519" s="177" t="s">
        <v>1088</v>
      </c>
      <c r="M519" s="177" t="s">
        <v>10179</v>
      </c>
      <c r="N519" s="190" t="str">
        <f ca="1">DATEDIF(C519,'Outgoing 2023'!$L$2,"Y")&amp;" tahun, "&amp;DATEDIF(C519,'Outgoing 2023'!$L$2,"YM")&amp;" bulan, "&amp;DATEDIF(C519,'Outgoing 2023'!$L$2,"MD")&amp;" hari"</f>
        <v>1 tahun, 0 bulan, 4 hari</v>
      </c>
      <c r="O519" s="191">
        <f t="shared" ca="1" si="13"/>
        <v>369</v>
      </c>
      <c r="P519" s="152"/>
      <c r="Q519" s="152"/>
    </row>
    <row r="520" spans="1:17" ht="61.2" x14ac:dyDescent="0.7">
      <c r="A520" s="166">
        <v>519</v>
      </c>
      <c r="B520" s="167" t="s">
        <v>10071</v>
      </c>
      <c r="C520" s="168">
        <v>45849</v>
      </c>
      <c r="D520" s="169" t="s">
        <v>10180</v>
      </c>
      <c r="E520" s="170" t="s">
        <v>10181</v>
      </c>
      <c r="F520" s="171"/>
      <c r="G520" s="172" t="s">
        <v>1079</v>
      </c>
      <c r="H520" s="172" t="s">
        <v>1079</v>
      </c>
      <c r="I520" s="173" t="s">
        <v>6953</v>
      </c>
      <c r="J520" s="180"/>
      <c r="K520" s="177" t="s">
        <v>1308</v>
      </c>
      <c r="L520" s="177" t="s">
        <v>9476</v>
      </c>
      <c r="M520" s="177" t="s">
        <v>1075</v>
      </c>
      <c r="N520" s="190" t="str">
        <f ca="1">DATEDIF(C520,'Outgoing 2023'!$L$2,"Y")&amp;" tahun, "&amp;DATEDIF(C520,'Outgoing 2023'!$L$2,"YM")&amp;" bulan, "&amp;DATEDIF(C520,'Outgoing 2023'!$L$2,"MD")&amp;" hari"</f>
        <v>1 tahun, 0 bulan, 4 hari</v>
      </c>
      <c r="O520" s="191">
        <f t="shared" ca="1" si="13"/>
        <v>369</v>
      </c>
      <c r="P520" s="152"/>
      <c r="Q520" s="152"/>
    </row>
    <row r="521" spans="1:17" ht="20.399999999999999" x14ac:dyDescent="0.7">
      <c r="A521" s="166">
        <v>520</v>
      </c>
      <c r="B521" s="167" t="s">
        <v>10072</v>
      </c>
      <c r="C521" s="168">
        <v>45852</v>
      </c>
      <c r="D521" s="169" t="s">
        <v>7379</v>
      </c>
      <c r="E521" s="170" t="s">
        <v>10182</v>
      </c>
      <c r="F521" s="171"/>
      <c r="G521" s="172" t="s">
        <v>5508</v>
      </c>
      <c r="H521" s="172" t="s">
        <v>3200</v>
      </c>
      <c r="I521" s="173" t="s">
        <v>5845</v>
      </c>
      <c r="J521" s="180"/>
      <c r="K521" s="177" t="s">
        <v>1308</v>
      </c>
      <c r="L521" s="177" t="s">
        <v>1070</v>
      </c>
      <c r="M521" s="177" t="s">
        <v>7652</v>
      </c>
      <c r="N521" s="190" t="str">
        <f ca="1">DATEDIF(C521,'Outgoing 2023'!$L$2,"Y")&amp;" tahun, "&amp;DATEDIF(C521,'Outgoing 2023'!$L$2,"YM")&amp;" bulan, "&amp;DATEDIF(C521,'Outgoing 2023'!$L$2,"MD")&amp;" hari"</f>
        <v>1 tahun, 0 bulan, 1 hari</v>
      </c>
      <c r="O521" s="191">
        <f t="shared" ca="1" si="13"/>
        <v>366</v>
      </c>
      <c r="P521" s="152"/>
      <c r="Q521" s="152"/>
    </row>
    <row r="522" spans="1:17" ht="61.2" x14ac:dyDescent="0.7">
      <c r="A522" s="166">
        <v>521</v>
      </c>
      <c r="B522" s="167" t="s">
        <v>10073</v>
      </c>
      <c r="C522" s="168">
        <v>45852</v>
      </c>
      <c r="D522" s="169" t="s">
        <v>7379</v>
      </c>
      <c r="E522" s="170" t="s">
        <v>10183</v>
      </c>
      <c r="F522" s="171"/>
      <c r="G522" s="172" t="s">
        <v>5508</v>
      </c>
      <c r="H522" s="172" t="s">
        <v>5989</v>
      </c>
      <c r="I522" s="173" t="s">
        <v>6030</v>
      </c>
      <c r="J522" s="180"/>
      <c r="K522" s="177" t="s">
        <v>1308</v>
      </c>
      <c r="L522" s="177" t="s">
        <v>1175</v>
      </c>
      <c r="M522" s="177" t="s">
        <v>7484</v>
      </c>
      <c r="N522" s="190" t="str">
        <f ca="1">DATEDIF(C522,'Outgoing 2023'!$L$2,"Y")&amp;" tahun, "&amp;DATEDIF(C522,'Outgoing 2023'!$L$2,"YM")&amp;" bulan, "&amp;DATEDIF(C522,'Outgoing 2023'!$L$2,"MD")&amp;" hari"</f>
        <v>1 tahun, 0 bulan, 1 hari</v>
      </c>
      <c r="O522" s="191">
        <f t="shared" ca="1" si="13"/>
        <v>366</v>
      </c>
      <c r="P522" s="152"/>
      <c r="Q522" s="152"/>
    </row>
    <row r="523" spans="1:17" ht="20.399999999999999" x14ac:dyDescent="0.7">
      <c r="A523" s="166">
        <v>522</v>
      </c>
      <c r="B523" s="167" t="s">
        <v>10074</v>
      </c>
      <c r="C523" s="168">
        <v>45853</v>
      </c>
      <c r="D523" s="169" t="s">
        <v>7379</v>
      </c>
      <c r="E523" s="170" t="s">
        <v>10184</v>
      </c>
      <c r="F523" s="171"/>
      <c r="G523" s="172" t="s">
        <v>5508</v>
      </c>
      <c r="H523" s="172" t="s">
        <v>3200</v>
      </c>
      <c r="I523" s="173" t="s">
        <v>5845</v>
      </c>
      <c r="J523" s="180"/>
      <c r="K523" s="177" t="s">
        <v>1308</v>
      </c>
      <c r="L523" s="177" t="s">
        <v>5508</v>
      </c>
      <c r="M523" s="177" t="s">
        <v>7652</v>
      </c>
      <c r="N523" s="190" t="str">
        <f ca="1">DATEDIF(C523,'Outgoing 2023'!$L$2,"Y")&amp;" tahun, "&amp;DATEDIF(C523,'Outgoing 2023'!$L$2,"YM")&amp;" bulan, "&amp;DATEDIF(C523,'Outgoing 2023'!$L$2,"MD")&amp;" hari"</f>
        <v>1 tahun, 0 bulan, 0 hari</v>
      </c>
      <c r="O523" s="191">
        <f t="shared" ca="1" si="13"/>
        <v>365</v>
      </c>
      <c r="P523" s="152"/>
      <c r="Q523" s="152"/>
    </row>
    <row r="524" spans="1:17" ht="20.399999999999999" x14ac:dyDescent="0.7">
      <c r="A524" s="166">
        <v>523</v>
      </c>
      <c r="B524" s="167" t="s">
        <v>10075</v>
      </c>
      <c r="C524" s="168">
        <v>45854</v>
      </c>
      <c r="D524" s="169" t="s">
        <v>39</v>
      </c>
      <c r="E524" s="170" t="s">
        <v>10185</v>
      </c>
      <c r="F524" s="171"/>
      <c r="G524" s="172" t="s">
        <v>5508</v>
      </c>
      <c r="H524" s="172" t="s">
        <v>3200</v>
      </c>
      <c r="I524" s="173" t="s">
        <v>6953</v>
      </c>
      <c r="J524" s="180"/>
      <c r="K524" s="177" t="s">
        <v>1308</v>
      </c>
      <c r="L524" s="177" t="s">
        <v>1070</v>
      </c>
      <c r="M524" s="177" t="s">
        <v>3139</v>
      </c>
      <c r="N524" s="190" t="str">
        <f ca="1">DATEDIF(C524,'Outgoing 2023'!$L$2,"Y")&amp;" tahun, "&amp;DATEDIF(C524,'Outgoing 2023'!$L$2,"YM")&amp;" bulan, "&amp;DATEDIF(C524,'Outgoing 2023'!$L$2,"MD")&amp;" hari"</f>
        <v>0 tahun, 11 bulan, 29 hari</v>
      </c>
      <c r="O524" s="191">
        <f t="shared" ca="1" si="13"/>
        <v>364</v>
      </c>
      <c r="P524" s="152"/>
      <c r="Q524" s="152"/>
    </row>
    <row r="525" spans="1:17" ht="20.399999999999999" x14ac:dyDescent="0.7">
      <c r="A525" s="166">
        <v>524</v>
      </c>
      <c r="B525" s="167" t="s">
        <v>10076</v>
      </c>
      <c r="C525" s="168">
        <v>45854</v>
      </c>
      <c r="D525" s="169" t="s">
        <v>7379</v>
      </c>
      <c r="E525" s="170" t="s">
        <v>2291</v>
      </c>
      <c r="F525" s="171"/>
      <c r="G525" s="172" t="s">
        <v>1079</v>
      </c>
      <c r="H525" s="172" t="s">
        <v>6606</v>
      </c>
      <c r="I525" s="173" t="s">
        <v>3202</v>
      </c>
      <c r="J525" s="180"/>
      <c r="K525" s="177" t="s">
        <v>1308</v>
      </c>
      <c r="L525" s="177" t="s">
        <v>1079</v>
      </c>
      <c r="M525" s="177" t="s">
        <v>2488</v>
      </c>
      <c r="N525" s="190" t="str">
        <f ca="1">DATEDIF(C525,'Outgoing 2023'!$L$2,"Y")&amp;" tahun, "&amp;DATEDIF(C525,'Outgoing 2023'!$L$2,"YM")&amp;" bulan, "&amp;DATEDIF(C525,'Outgoing 2023'!$L$2,"MD")&amp;" hari"</f>
        <v>0 tahun, 11 bulan, 29 hari</v>
      </c>
      <c r="O525" s="191">
        <f t="shared" ca="1" si="13"/>
        <v>364</v>
      </c>
      <c r="P525" s="152"/>
      <c r="Q525" s="152"/>
    </row>
    <row r="526" spans="1:17" ht="40.799999999999997" x14ac:dyDescent="0.7">
      <c r="A526" s="166">
        <v>525</v>
      </c>
      <c r="B526" s="167" t="s">
        <v>10077</v>
      </c>
      <c r="C526" s="168">
        <v>45854</v>
      </c>
      <c r="D526" s="169" t="s">
        <v>39</v>
      </c>
      <c r="E526" s="170" t="s">
        <v>10186</v>
      </c>
      <c r="F526" s="171"/>
      <c r="G526" s="172" t="s">
        <v>5508</v>
      </c>
      <c r="H526" s="172" t="s">
        <v>5989</v>
      </c>
      <c r="I526" s="173" t="s">
        <v>5939</v>
      </c>
      <c r="J526" s="180"/>
      <c r="K526" s="177" t="s">
        <v>1308</v>
      </c>
      <c r="L526" s="177" t="s">
        <v>1175</v>
      </c>
      <c r="M526" s="177" t="s">
        <v>7484</v>
      </c>
      <c r="N526" s="190" t="str">
        <f ca="1">DATEDIF(C526,'Outgoing 2023'!$L$2,"Y")&amp;" tahun, "&amp;DATEDIF(C526,'Outgoing 2023'!$L$2,"YM")&amp;" bulan, "&amp;DATEDIF(C526,'Outgoing 2023'!$L$2,"MD")&amp;" hari"</f>
        <v>0 tahun, 11 bulan, 29 hari</v>
      </c>
      <c r="O526" s="191">
        <f t="shared" ca="1" si="13"/>
        <v>364</v>
      </c>
      <c r="P526" s="152"/>
      <c r="Q526" s="152"/>
    </row>
    <row r="527" spans="1:17" ht="40.799999999999997" x14ac:dyDescent="0.7">
      <c r="A527" s="166">
        <v>526</v>
      </c>
      <c r="B527" s="167" t="s">
        <v>10078</v>
      </c>
      <c r="C527" s="168">
        <v>45855</v>
      </c>
      <c r="D527" s="169" t="s">
        <v>39</v>
      </c>
      <c r="E527" s="170" t="s">
        <v>10187</v>
      </c>
      <c r="F527" s="171"/>
      <c r="G527" s="172" t="s">
        <v>5508</v>
      </c>
      <c r="H527" s="172" t="s">
        <v>5989</v>
      </c>
      <c r="I527" s="173" t="s">
        <v>7866</v>
      </c>
      <c r="J527" s="180"/>
      <c r="K527" s="177" t="s">
        <v>1308</v>
      </c>
      <c r="L527" s="177" t="s">
        <v>1175</v>
      </c>
      <c r="M527" s="177" t="s">
        <v>7484</v>
      </c>
      <c r="N527" s="190" t="str">
        <f ca="1">DATEDIF(C527,'Outgoing 2023'!$L$2,"Y")&amp;" tahun, "&amp;DATEDIF(C527,'Outgoing 2023'!$L$2,"YM")&amp;" bulan, "&amp;DATEDIF(C527,'Outgoing 2023'!$L$2,"MD")&amp;" hari"</f>
        <v>0 tahun, 11 bulan, 28 hari</v>
      </c>
      <c r="O527" s="191">
        <f t="shared" ca="1" si="13"/>
        <v>363</v>
      </c>
      <c r="P527" s="152"/>
      <c r="Q527" s="152"/>
    </row>
    <row r="528" spans="1:17" ht="40.799999999999997" x14ac:dyDescent="0.7">
      <c r="A528" s="166">
        <v>527</v>
      </c>
      <c r="B528" s="167" t="s">
        <v>10079</v>
      </c>
      <c r="C528" s="168">
        <v>45855</v>
      </c>
      <c r="D528" s="169"/>
      <c r="E528" s="170" t="s">
        <v>10188</v>
      </c>
      <c r="F528" s="171"/>
      <c r="G528" s="172" t="s">
        <v>5508</v>
      </c>
      <c r="H528" s="172"/>
      <c r="I528" s="173" t="s">
        <v>6953</v>
      </c>
      <c r="J528" s="180"/>
      <c r="K528" s="177" t="s">
        <v>1308</v>
      </c>
      <c r="L528" s="177" t="s">
        <v>1070</v>
      </c>
      <c r="M528" s="176" t="s">
        <v>1071</v>
      </c>
      <c r="N528" s="190" t="str">
        <f ca="1">DATEDIF(C528,'Outgoing 2023'!$L$2,"Y")&amp;" tahun, "&amp;DATEDIF(C528,'Outgoing 2023'!$L$2,"YM")&amp;" bulan, "&amp;DATEDIF(C528,'Outgoing 2023'!$L$2,"MD")&amp;" hari"</f>
        <v>0 tahun, 11 bulan, 28 hari</v>
      </c>
      <c r="O528" s="191">
        <f t="shared" ca="1" si="13"/>
        <v>363</v>
      </c>
      <c r="P528" s="152"/>
      <c r="Q528" s="152"/>
    </row>
    <row r="529" spans="1:17" ht="20.399999999999999" x14ac:dyDescent="0.7">
      <c r="A529" s="166">
        <v>528</v>
      </c>
      <c r="B529" s="167" t="s">
        <v>10080</v>
      </c>
      <c r="C529" s="168">
        <v>45855</v>
      </c>
      <c r="D529" s="169"/>
      <c r="E529" s="170" t="s">
        <v>10189</v>
      </c>
      <c r="F529" s="171"/>
      <c r="G529" s="172" t="s">
        <v>5508</v>
      </c>
      <c r="H529" s="172"/>
      <c r="I529" s="173" t="s">
        <v>6953</v>
      </c>
      <c r="J529" s="180"/>
      <c r="K529" s="177" t="s">
        <v>1308</v>
      </c>
      <c r="L529" s="177" t="s">
        <v>1070</v>
      </c>
      <c r="M529" s="176" t="s">
        <v>1071</v>
      </c>
      <c r="N529" s="190" t="str">
        <f ca="1">DATEDIF(C529,'Outgoing 2023'!$L$2,"Y")&amp;" tahun, "&amp;DATEDIF(C529,'Outgoing 2023'!$L$2,"YM")&amp;" bulan, "&amp;DATEDIF(C529,'Outgoing 2023'!$L$2,"MD")&amp;" hari"</f>
        <v>0 tahun, 11 bulan, 28 hari</v>
      </c>
      <c r="O529" s="191">
        <f t="shared" ca="1" si="13"/>
        <v>363</v>
      </c>
      <c r="P529" s="152"/>
      <c r="Q529" s="152"/>
    </row>
    <row r="530" spans="1:17" ht="20.399999999999999" x14ac:dyDescent="0.7">
      <c r="A530" s="166">
        <v>529</v>
      </c>
      <c r="B530" s="167" t="s">
        <v>10081</v>
      </c>
      <c r="C530" s="168">
        <v>45855</v>
      </c>
      <c r="D530" s="169"/>
      <c r="E530" s="170" t="s">
        <v>10190</v>
      </c>
      <c r="F530" s="171"/>
      <c r="G530" s="172" t="s">
        <v>5508</v>
      </c>
      <c r="H530" s="172"/>
      <c r="I530" s="173" t="s">
        <v>6953</v>
      </c>
      <c r="J530" s="180"/>
      <c r="K530" s="177" t="s">
        <v>1308</v>
      </c>
      <c r="L530" s="177" t="s">
        <v>1070</v>
      </c>
      <c r="M530" s="176" t="s">
        <v>1071</v>
      </c>
      <c r="N530" s="190" t="str">
        <f ca="1">DATEDIF(C530,'Outgoing 2023'!$L$2,"Y")&amp;" tahun, "&amp;DATEDIF(C530,'Outgoing 2023'!$L$2,"YM")&amp;" bulan, "&amp;DATEDIF(C530,'Outgoing 2023'!$L$2,"MD")&amp;" hari"</f>
        <v>0 tahun, 11 bulan, 28 hari</v>
      </c>
      <c r="O530" s="191">
        <f t="shared" ca="1" si="13"/>
        <v>363</v>
      </c>
      <c r="P530" s="152"/>
      <c r="Q530" s="152"/>
    </row>
    <row r="531" spans="1:17" ht="40.799999999999997" x14ac:dyDescent="0.7">
      <c r="A531" s="166">
        <v>530</v>
      </c>
      <c r="B531" s="167" t="s">
        <v>10082</v>
      </c>
      <c r="C531" s="168">
        <v>45855</v>
      </c>
      <c r="D531" s="169" t="s">
        <v>10191</v>
      </c>
      <c r="E531" s="170" t="s">
        <v>10192</v>
      </c>
      <c r="F531" s="171"/>
      <c r="G531" s="172" t="s">
        <v>5508</v>
      </c>
      <c r="H531" s="172" t="s">
        <v>5508</v>
      </c>
      <c r="I531" s="173" t="s">
        <v>3188</v>
      </c>
      <c r="J531" s="180"/>
      <c r="K531" s="177" t="s">
        <v>1308</v>
      </c>
      <c r="L531" s="177" t="s">
        <v>1170</v>
      </c>
      <c r="M531" s="177" t="s">
        <v>1171</v>
      </c>
      <c r="N531" s="190" t="str">
        <f ca="1">DATEDIF(C531,'Outgoing 2023'!$L$2,"Y")&amp;" tahun, "&amp;DATEDIF(C531,'Outgoing 2023'!$L$2,"YM")&amp;" bulan, "&amp;DATEDIF(C531,'Outgoing 2023'!$L$2,"MD")&amp;" hari"</f>
        <v>0 tahun, 11 bulan, 28 hari</v>
      </c>
      <c r="O531" s="191">
        <f t="shared" ca="1" si="13"/>
        <v>363</v>
      </c>
      <c r="P531" s="152"/>
      <c r="Q531" s="152"/>
    </row>
    <row r="532" spans="1:17" ht="40.799999999999997" x14ac:dyDescent="0.7">
      <c r="A532" s="166">
        <v>531</v>
      </c>
      <c r="B532" s="167" t="s">
        <v>10083</v>
      </c>
      <c r="C532" s="168">
        <v>45855</v>
      </c>
      <c r="D532" s="169" t="s">
        <v>39</v>
      </c>
      <c r="E532" s="170" t="s">
        <v>10193</v>
      </c>
      <c r="F532" s="171"/>
      <c r="G532" s="172" t="s">
        <v>5508</v>
      </c>
      <c r="H532" s="172" t="s">
        <v>3200</v>
      </c>
      <c r="I532" s="173" t="s">
        <v>5845</v>
      </c>
      <c r="J532" s="180"/>
      <c r="K532" s="177" t="s">
        <v>1308</v>
      </c>
      <c r="L532" s="177" t="s">
        <v>1070</v>
      </c>
      <c r="M532" s="177" t="s">
        <v>7652</v>
      </c>
      <c r="N532" s="190" t="str">
        <f ca="1">DATEDIF(C532,'Outgoing 2023'!$L$2,"Y")&amp;" tahun, "&amp;DATEDIF(C532,'Outgoing 2023'!$L$2,"YM")&amp;" bulan, "&amp;DATEDIF(C532,'Outgoing 2023'!$L$2,"MD")&amp;" hari"</f>
        <v>0 tahun, 11 bulan, 28 hari</v>
      </c>
      <c r="O532" s="191">
        <f t="shared" ca="1" si="13"/>
        <v>363</v>
      </c>
      <c r="P532" s="152"/>
      <c r="Q532" s="152"/>
    </row>
    <row r="533" spans="1:17" ht="81.599999999999994" x14ac:dyDescent="0.7">
      <c r="A533" s="166">
        <v>532</v>
      </c>
      <c r="B533" s="167" t="s">
        <v>10084</v>
      </c>
      <c r="C533" s="168">
        <v>45856</v>
      </c>
      <c r="D533" s="169" t="s">
        <v>10194</v>
      </c>
      <c r="E533" s="170" t="s">
        <v>10195</v>
      </c>
      <c r="F533" s="171"/>
      <c r="G533" s="172" t="s">
        <v>5508</v>
      </c>
      <c r="H533" s="172" t="s">
        <v>5508</v>
      </c>
      <c r="I533" s="173" t="s">
        <v>6953</v>
      </c>
      <c r="J533" s="180"/>
      <c r="K533" s="177" t="s">
        <v>1308</v>
      </c>
      <c r="L533" s="176" t="s">
        <v>1267</v>
      </c>
      <c r="M533" s="177" t="s">
        <v>1268</v>
      </c>
      <c r="N533" s="190" t="str">
        <f ca="1">DATEDIF(C533,'Outgoing 2023'!$L$2,"Y")&amp;" tahun, "&amp;DATEDIF(C533,'Outgoing 2023'!$L$2,"YM")&amp;" bulan, "&amp;DATEDIF(C533,'Outgoing 2023'!$L$2,"MD")&amp;" hari"</f>
        <v>0 tahun, 11 bulan, 27 hari</v>
      </c>
      <c r="O533" s="191">
        <f t="shared" ca="1" si="13"/>
        <v>362</v>
      </c>
      <c r="P533" s="152"/>
      <c r="Q533" s="152"/>
    </row>
    <row r="534" spans="1:17" ht="40.799999999999997" x14ac:dyDescent="0.7">
      <c r="A534" s="166">
        <v>533</v>
      </c>
      <c r="B534" s="167" t="s">
        <v>10085</v>
      </c>
      <c r="C534" s="168">
        <v>45856</v>
      </c>
      <c r="D534" s="169" t="s">
        <v>39</v>
      </c>
      <c r="E534" s="170" t="s">
        <v>10196</v>
      </c>
      <c r="F534" s="171"/>
      <c r="G534" s="172" t="s">
        <v>5508</v>
      </c>
      <c r="H534" s="172" t="s">
        <v>3189</v>
      </c>
      <c r="I534" s="173" t="s">
        <v>6953</v>
      </c>
      <c r="J534" s="180"/>
      <c r="K534" s="177" t="s">
        <v>1308</v>
      </c>
      <c r="L534" s="177" t="s">
        <v>1070</v>
      </c>
      <c r="M534" s="176" t="s">
        <v>5604</v>
      </c>
      <c r="N534" s="190" t="str">
        <f ca="1">DATEDIF(C534,'Outgoing 2023'!$L$2,"Y")&amp;" tahun, "&amp;DATEDIF(C534,'Outgoing 2023'!$L$2,"YM")&amp;" bulan, "&amp;DATEDIF(C534,'Outgoing 2023'!$L$2,"MD")&amp;" hari"</f>
        <v>0 tahun, 11 bulan, 27 hari</v>
      </c>
      <c r="O534" s="191">
        <f t="shared" ca="1" si="13"/>
        <v>362</v>
      </c>
      <c r="P534" s="152"/>
      <c r="Q534" s="152"/>
    </row>
    <row r="535" spans="1:17" ht="40.799999999999997" x14ac:dyDescent="0.7">
      <c r="A535" s="166">
        <v>534</v>
      </c>
      <c r="B535" s="167" t="s">
        <v>10086</v>
      </c>
      <c r="C535" s="168">
        <v>45859</v>
      </c>
      <c r="D535" s="169" t="s">
        <v>7379</v>
      </c>
      <c r="E535" s="170" t="s">
        <v>10197</v>
      </c>
      <c r="F535" s="171"/>
      <c r="G535" s="172" t="s">
        <v>5508</v>
      </c>
      <c r="H535" s="172" t="s">
        <v>7640</v>
      </c>
      <c r="I535" s="173" t="s">
        <v>8943</v>
      </c>
      <c r="J535" s="180"/>
      <c r="K535" s="177" t="s">
        <v>1308</v>
      </c>
      <c r="L535" s="177" t="s">
        <v>1175</v>
      </c>
      <c r="M535" s="177" t="s">
        <v>7484</v>
      </c>
      <c r="N535" s="190" t="str">
        <f ca="1">DATEDIF(C535,'Outgoing 2023'!$L$2,"Y")&amp;" tahun, "&amp;DATEDIF(C535,'Outgoing 2023'!$L$2,"YM")&amp;" bulan, "&amp;DATEDIF(C535,'Outgoing 2023'!$L$2,"MD")&amp;" hari"</f>
        <v>0 tahun, 11 bulan, 24 hari</v>
      </c>
      <c r="O535" s="191">
        <f t="shared" ca="1" si="13"/>
        <v>359</v>
      </c>
      <c r="P535" s="152"/>
      <c r="Q535" s="152"/>
    </row>
    <row r="536" spans="1:17" ht="40.799999999999997" x14ac:dyDescent="0.7">
      <c r="A536" s="166">
        <v>535</v>
      </c>
      <c r="B536" s="167" t="s">
        <v>10087</v>
      </c>
      <c r="C536" s="168">
        <v>45859</v>
      </c>
      <c r="D536" s="169" t="s">
        <v>10198</v>
      </c>
      <c r="E536" s="170" t="s">
        <v>10016</v>
      </c>
      <c r="F536" s="171"/>
      <c r="G536" s="172" t="s">
        <v>5508</v>
      </c>
      <c r="H536" s="172" t="s">
        <v>5508</v>
      </c>
      <c r="I536" s="173" t="s">
        <v>6953</v>
      </c>
      <c r="J536" s="180"/>
      <c r="K536" s="177" t="s">
        <v>1308</v>
      </c>
      <c r="L536" s="177" t="s">
        <v>5508</v>
      </c>
      <c r="M536" s="176" t="s">
        <v>1071</v>
      </c>
      <c r="N536" s="190" t="str">
        <f ca="1">DATEDIF(C536,'Outgoing 2023'!$L$2,"Y")&amp;" tahun, "&amp;DATEDIF(C536,'Outgoing 2023'!$L$2,"YM")&amp;" bulan, "&amp;DATEDIF(C536,'Outgoing 2023'!$L$2,"MD")&amp;" hari"</f>
        <v>0 tahun, 11 bulan, 24 hari</v>
      </c>
      <c r="O536" s="191">
        <f t="shared" ca="1" si="13"/>
        <v>359</v>
      </c>
      <c r="P536" s="152"/>
      <c r="Q536" s="152"/>
    </row>
    <row r="537" spans="1:17" ht="81.599999999999994" x14ac:dyDescent="0.7">
      <c r="A537" s="166">
        <v>536</v>
      </c>
      <c r="B537" s="167" t="s">
        <v>10088</v>
      </c>
      <c r="C537" s="168">
        <v>45860</v>
      </c>
      <c r="D537" s="169" t="s">
        <v>39</v>
      </c>
      <c r="E537" s="170" t="s">
        <v>10199</v>
      </c>
      <c r="F537" s="171"/>
      <c r="G537" s="172" t="s">
        <v>5508</v>
      </c>
      <c r="H537" s="172" t="s">
        <v>3200</v>
      </c>
      <c r="I537" s="173" t="s">
        <v>6030</v>
      </c>
      <c r="J537" s="180"/>
      <c r="K537" s="177" t="s">
        <v>1308</v>
      </c>
      <c r="L537" s="177" t="s">
        <v>1070</v>
      </c>
      <c r="M537" s="177" t="s">
        <v>10407</v>
      </c>
      <c r="N537" s="190" t="str">
        <f ca="1">DATEDIF(C537,'Outgoing 2023'!$L$2,"Y")&amp;" tahun, "&amp;DATEDIF(C537,'Outgoing 2023'!$L$2,"YM")&amp;" bulan, "&amp;DATEDIF(C537,'Outgoing 2023'!$L$2,"MD")&amp;" hari"</f>
        <v>0 tahun, 11 bulan, 23 hari</v>
      </c>
      <c r="O537" s="191">
        <f t="shared" ca="1" si="13"/>
        <v>358</v>
      </c>
      <c r="P537" s="152"/>
      <c r="Q537" s="152"/>
    </row>
    <row r="538" spans="1:17" ht="61.2" x14ac:dyDescent="0.7">
      <c r="A538" s="166">
        <v>537</v>
      </c>
      <c r="B538" s="167" t="s">
        <v>10089</v>
      </c>
      <c r="C538" s="168">
        <v>45860</v>
      </c>
      <c r="D538" s="169" t="s">
        <v>7379</v>
      </c>
      <c r="E538" s="170" t="s">
        <v>10200</v>
      </c>
      <c r="F538" s="171"/>
      <c r="G538" s="172" t="s">
        <v>5508</v>
      </c>
      <c r="H538" s="172" t="s">
        <v>5989</v>
      </c>
      <c r="I538" s="173" t="s">
        <v>7866</v>
      </c>
      <c r="J538" s="180"/>
      <c r="K538" s="177" t="s">
        <v>1308</v>
      </c>
      <c r="L538" s="176" t="s">
        <v>10720</v>
      </c>
      <c r="M538" s="177" t="s">
        <v>9788</v>
      </c>
      <c r="N538" s="190" t="str">
        <f ca="1">DATEDIF(C538,'Outgoing 2023'!$L$2,"Y")&amp;" tahun, "&amp;DATEDIF(C538,'Outgoing 2023'!$L$2,"YM")&amp;" bulan, "&amp;DATEDIF(C538,'Outgoing 2023'!$L$2,"MD")&amp;" hari"</f>
        <v>0 tahun, 11 bulan, 23 hari</v>
      </c>
      <c r="O538" s="191">
        <f t="shared" ca="1" si="13"/>
        <v>358</v>
      </c>
      <c r="P538" s="152"/>
      <c r="Q538" s="152"/>
    </row>
    <row r="539" spans="1:17" ht="40.799999999999997" x14ac:dyDescent="0.7">
      <c r="A539" s="166">
        <v>538</v>
      </c>
      <c r="B539" s="167" t="s">
        <v>10090</v>
      </c>
      <c r="C539" s="168">
        <v>45860</v>
      </c>
      <c r="D539" s="169" t="s">
        <v>39</v>
      </c>
      <c r="E539" s="170" t="s">
        <v>10201</v>
      </c>
      <c r="F539" s="171"/>
      <c r="G539" s="172" t="s">
        <v>5508</v>
      </c>
      <c r="H539" s="172" t="s">
        <v>5989</v>
      </c>
      <c r="I539" s="173" t="s">
        <v>6030</v>
      </c>
      <c r="J539" s="180"/>
      <c r="K539" s="177" t="s">
        <v>1308</v>
      </c>
      <c r="L539" s="177" t="s">
        <v>1175</v>
      </c>
      <c r="M539" s="177" t="s">
        <v>7484</v>
      </c>
      <c r="N539" s="190" t="str">
        <f ca="1">DATEDIF(C539,'Outgoing 2023'!$L$2,"Y")&amp;" tahun, "&amp;DATEDIF(C539,'Outgoing 2023'!$L$2,"YM")&amp;" bulan, "&amp;DATEDIF(C539,'Outgoing 2023'!$L$2,"MD")&amp;" hari"</f>
        <v>0 tahun, 11 bulan, 23 hari</v>
      </c>
      <c r="O539" s="191">
        <f t="shared" ca="1" si="13"/>
        <v>358</v>
      </c>
      <c r="P539" s="152"/>
      <c r="Q539" s="152"/>
    </row>
    <row r="540" spans="1:17" ht="81.599999999999994" x14ac:dyDescent="0.7">
      <c r="A540" s="166">
        <v>539</v>
      </c>
      <c r="B540" s="167" t="s">
        <v>10091</v>
      </c>
      <c r="C540" s="168">
        <v>45860</v>
      </c>
      <c r="D540" s="169" t="s">
        <v>10202</v>
      </c>
      <c r="E540" s="170" t="s">
        <v>10192</v>
      </c>
      <c r="F540" s="171"/>
      <c r="G540" s="172" t="s">
        <v>5508</v>
      </c>
      <c r="H540" s="172" t="s">
        <v>5508</v>
      </c>
      <c r="I540" s="173" t="s">
        <v>3188</v>
      </c>
      <c r="J540" s="180"/>
      <c r="K540" s="177" t="s">
        <v>1308</v>
      </c>
      <c r="L540" s="177" t="s">
        <v>1170</v>
      </c>
      <c r="M540" s="177" t="s">
        <v>1171</v>
      </c>
      <c r="N540" s="190" t="str">
        <f ca="1">DATEDIF(C540,'Outgoing 2023'!$L$2,"Y")&amp;" tahun, "&amp;DATEDIF(C540,'Outgoing 2023'!$L$2,"YM")&amp;" bulan, "&amp;DATEDIF(C540,'Outgoing 2023'!$L$2,"MD")&amp;" hari"</f>
        <v>0 tahun, 11 bulan, 23 hari</v>
      </c>
      <c r="O540" s="191">
        <f t="shared" ref="O540:O575" ca="1" si="14">TODAY()-C540</f>
        <v>358</v>
      </c>
      <c r="P540" s="152"/>
      <c r="Q540" s="152"/>
    </row>
    <row r="541" spans="1:17" ht="20.399999999999999" x14ac:dyDescent="0.7">
      <c r="A541" s="166">
        <v>540</v>
      </c>
      <c r="B541" s="167" t="s">
        <v>10092</v>
      </c>
      <c r="C541" s="168">
        <v>45861</v>
      </c>
      <c r="D541" s="169" t="s">
        <v>7899</v>
      </c>
      <c r="E541" s="170" t="s">
        <v>10203</v>
      </c>
      <c r="F541" s="171"/>
      <c r="G541" s="172" t="s">
        <v>5985</v>
      </c>
      <c r="H541" s="159" t="s">
        <v>5985</v>
      </c>
      <c r="I541" s="173" t="s">
        <v>7423</v>
      </c>
      <c r="J541" s="180"/>
      <c r="K541" s="177" t="s">
        <v>1308</v>
      </c>
      <c r="L541" s="177" t="s">
        <v>1070</v>
      </c>
      <c r="M541" s="177" t="s">
        <v>3085</v>
      </c>
      <c r="N541" s="190" t="str">
        <f ca="1">DATEDIF(C541,'Outgoing 2023'!$L$2,"Y")&amp;" tahun, "&amp;DATEDIF(C541,'Outgoing 2023'!$L$2,"YM")&amp;" bulan, "&amp;DATEDIF(C541,'Outgoing 2023'!$L$2,"MD")&amp;" hari"</f>
        <v>0 tahun, 11 bulan, 22 hari</v>
      </c>
      <c r="O541" s="191">
        <f t="shared" ca="1" si="14"/>
        <v>357</v>
      </c>
      <c r="P541" s="152"/>
      <c r="Q541" s="152"/>
    </row>
    <row r="542" spans="1:17" ht="40.799999999999997" x14ac:dyDescent="0.7">
      <c r="A542" s="166">
        <v>541</v>
      </c>
      <c r="B542" s="167" t="s">
        <v>10093</v>
      </c>
      <c r="C542" s="168">
        <v>45861</v>
      </c>
      <c r="D542" s="169" t="s">
        <v>39</v>
      </c>
      <c r="E542" s="170" t="s">
        <v>10133</v>
      </c>
      <c r="F542" s="171"/>
      <c r="G542" s="172" t="s">
        <v>5508</v>
      </c>
      <c r="H542" s="172" t="s">
        <v>3189</v>
      </c>
      <c r="I542" s="173" t="s">
        <v>5939</v>
      </c>
      <c r="J542" s="180"/>
      <c r="K542" s="177" t="s">
        <v>1308</v>
      </c>
      <c r="L542" s="177" t="s">
        <v>11629</v>
      </c>
      <c r="M542" s="177" t="s">
        <v>7530</v>
      </c>
      <c r="N542" s="190" t="str">
        <f ca="1">DATEDIF(C542,'Outgoing 2023'!$L$2,"Y")&amp;" tahun, "&amp;DATEDIF(C542,'Outgoing 2023'!$L$2,"YM")&amp;" bulan, "&amp;DATEDIF(C542,'Outgoing 2023'!$L$2,"MD")&amp;" hari"</f>
        <v>0 tahun, 11 bulan, 22 hari</v>
      </c>
      <c r="O542" s="191">
        <f t="shared" ca="1" si="14"/>
        <v>357</v>
      </c>
      <c r="P542" s="152"/>
      <c r="Q542" s="152"/>
    </row>
    <row r="543" spans="1:17" ht="40.799999999999997" x14ac:dyDescent="0.7">
      <c r="A543" s="166">
        <v>542</v>
      </c>
      <c r="B543" s="167" t="s">
        <v>10094</v>
      </c>
      <c r="C543" s="168">
        <v>45861</v>
      </c>
      <c r="D543" s="169" t="s">
        <v>39</v>
      </c>
      <c r="E543" s="170" t="s">
        <v>10204</v>
      </c>
      <c r="F543" s="171"/>
      <c r="G543" s="172" t="s">
        <v>5508</v>
      </c>
      <c r="H543" s="172" t="s">
        <v>7640</v>
      </c>
      <c r="I543" s="173" t="s">
        <v>6030</v>
      </c>
      <c r="J543" s="180"/>
      <c r="K543" s="177" t="s">
        <v>1308</v>
      </c>
      <c r="L543" s="177" t="s">
        <v>1175</v>
      </c>
      <c r="M543" s="177" t="s">
        <v>7484</v>
      </c>
      <c r="N543" s="190" t="str">
        <f ca="1">DATEDIF(C543,'Outgoing 2023'!$L$2,"Y")&amp;" tahun, "&amp;DATEDIF(C543,'Outgoing 2023'!$L$2,"YM")&amp;" bulan, "&amp;DATEDIF(C543,'Outgoing 2023'!$L$2,"MD")&amp;" hari"</f>
        <v>0 tahun, 11 bulan, 22 hari</v>
      </c>
      <c r="O543" s="191">
        <f t="shared" ca="1" si="14"/>
        <v>357</v>
      </c>
      <c r="P543" s="152"/>
      <c r="Q543" s="152"/>
    </row>
    <row r="544" spans="1:17" ht="40.799999999999997" x14ac:dyDescent="0.7">
      <c r="A544" s="166">
        <v>543</v>
      </c>
      <c r="B544" s="167" t="s">
        <v>10095</v>
      </c>
      <c r="C544" s="168">
        <v>45861</v>
      </c>
      <c r="D544" s="169" t="s">
        <v>39</v>
      </c>
      <c r="E544" s="170" t="s">
        <v>10205</v>
      </c>
      <c r="F544" s="171"/>
      <c r="G544" s="172" t="s">
        <v>5985</v>
      </c>
      <c r="H544" s="159" t="s">
        <v>5985</v>
      </c>
      <c r="I544" s="173" t="s">
        <v>12324</v>
      </c>
      <c r="J544" s="180"/>
      <c r="K544" s="177" t="s">
        <v>1308</v>
      </c>
      <c r="L544" s="177" t="s">
        <v>1072</v>
      </c>
      <c r="M544" s="177" t="s">
        <v>1191</v>
      </c>
      <c r="N544" s="190" t="str">
        <f ca="1">DATEDIF(C544,'Outgoing 2023'!$L$2,"Y")&amp;" tahun, "&amp;DATEDIF(C544,'Outgoing 2023'!$L$2,"YM")&amp;" bulan, "&amp;DATEDIF(C544,'Outgoing 2023'!$L$2,"MD")&amp;" hari"</f>
        <v>0 tahun, 11 bulan, 22 hari</v>
      </c>
      <c r="O544" s="191">
        <f t="shared" ca="1" si="14"/>
        <v>357</v>
      </c>
      <c r="P544" s="152"/>
      <c r="Q544" s="152"/>
    </row>
    <row r="545" spans="1:17" ht="20.399999999999999" x14ac:dyDescent="0.7">
      <c r="A545" s="166">
        <v>544</v>
      </c>
      <c r="B545" s="167" t="s">
        <v>10096</v>
      </c>
      <c r="C545" s="168">
        <v>45861</v>
      </c>
      <c r="D545" s="169"/>
      <c r="E545" s="170"/>
      <c r="F545" s="171"/>
      <c r="G545" s="172"/>
      <c r="H545" s="172"/>
      <c r="I545" s="173"/>
      <c r="J545" s="180"/>
      <c r="K545" s="177" t="s">
        <v>1308</v>
      </c>
      <c r="L545" s="177"/>
      <c r="M545" s="177"/>
      <c r="N545" s="190" t="str">
        <f ca="1">DATEDIF(C545,'Outgoing 2023'!$L$2,"Y")&amp;" tahun, "&amp;DATEDIF(C545,'Outgoing 2023'!$L$2,"YM")&amp;" bulan, "&amp;DATEDIF(C545,'Outgoing 2023'!$L$2,"MD")&amp;" hari"</f>
        <v>0 tahun, 11 bulan, 22 hari</v>
      </c>
      <c r="O545" s="191">
        <f t="shared" ca="1" si="14"/>
        <v>357</v>
      </c>
      <c r="P545" s="152"/>
      <c r="Q545" s="152"/>
    </row>
    <row r="546" spans="1:17" ht="142.80000000000001" x14ac:dyDescent="0.7">
      <c r="A546" s="166">
        <v>545</v>
      </c>
      <c r="B546" s="167" t="s">
        <v>10097</v>
      </c>
      <c r="C546" s="168">
        <v>45861</v>
      </c>
      <c r="D546" s="169" t="s">
        <v>6723</v>
      </c>
      <c r="E546" s="170" t="s">
        <v>10206</v>
      </c>
      <c r="F546" s="171"/>
      <c r="G546" s="172" t="s">
        <v>5985</v>
      </c>
      <c r="H546" s="159" t="s">
        <v>5985</v>
      </c>
      <c r="I546" s="173" t="s">
        <v>1088</v>
      </c>
      <c r="J546" s="180"/>
      <c r="K546" s="177" t="s">
        <v>1308</v>
      </c>
      <c r="L546" s="177" t="s">
        <v>1088</v>
      </c>
      <c r="M546" s="177" t="s">
        <v>1089</v>
      </c>
      <c r="N546" s="190" t="str">
        <f ca="1">DATEDIF(C546,'Outgoing 2023'!$L$2,"Y")&amp;" tahun, "&amp;DATEDIF(C546,'Outgoing 2023'!$L$2,"YM")&amp;" bulan, "&amp;DATEDIF(C546,'Outgoing 2023'!$L$2,"MD")&amp;" hari"</f>
        <v>0 tahun, 11 bulan, 22 hari</v>
      </c>
      <c r="O546" s="191">
        <f t="shared" ca="1" si="14"/>
        <v>357</v>
      </c>
      <c r="P546" s="152"/>
      <c r="Q546" s="152"/>
    </row>
    <row r="547" spans="1:17" ht="40.799999999999997" x14ac:dyDescent="0.7">
      <c r="A547" s="166">
        <v>546</v>
      </c>
      <c r="B547" s="167" t="s">
        <v>10098</v>
      </c>
      <c r="C547" s="168">
        <v>45861</v>
      </c>
      <c r="D547" s="169" t="s">
        <v>39</v>
      </c>
      <c r="E547" s="170" t="s">
        <v>10207</v>
      </c>
      <c r="F547" s="171"/>
      <c r="G547" s="172" t="s">
        <v>5508</v>
      </c>
      <c r="H547" s="172" t="s">
        <v>5508</v>
      </c>
      <c r="I547" s="173" t="s">
        <v>1088</v>
      </c>
      <c r="J547" s="180"/>
      <c r="K547" s="177" t="s">
        <v>1308</v>
      </c>
      <c r="L547" s="177" t="s">
        <v>1088</v>
      </c>
      <c r="M547" s="177" t="s">
        <v>1089</v>
      </c>
      <c r="N547" s="190" t="str">
        <f ca="1">DATEDIF(C547,'Outgoing 2023'!$L$2,"Y")&amp;" tahun, "&amp;DATEDIF(C547,'Outgoing 2023'!$L$2,"YM")&amp;" bulan, "&amp;DATEDIF(C547,'Outgoing 2023'!$L$2,"MD")&amp;" hari"</f>
        <v>0 tahun, 11 bulan, 22 hari</v>
      </c>
      <c r="O547" s="191">
        <f t="shared" ca="1" si="14"/>
        <v>357</v>
      </c>
      <c r="P547" s="152"/>
      <c r="Q547" s="152"/>
    </row>
    <row r="548" spans="1:17" ht="40.799999999999997" x14ac:dyDescent="0.7">
      <c r="A548" s="166">
        <v>547</v>
      </c>
      <c r="B548" s="167" t="s">
        <v>10099</v>
      </c>
      <c r="C548" s="168">
        <v>45861</v>
      </c>
      <c r="D548" s="169" t="s">
        <v>10208</v>
      </c>
      <c r="E548" s="170" t="s">
        <v>10209</v>
      </c>
      <c r="F548" s="171"/>
      <c r="G548" s="172" t="s">
        <v>5985</v>
      </c>
      <c r="H548" s="159" t="s">
        <v>5985</v>
      </c>
      <c r="I548" s="177" t="s">
        <v>1072</v>
      </c>
      <c r="J548" s="180"/>
      <c r="K548" s="177" t="s">
        <v>1308</v>
      </c>
      <c r="L548" s="177" t="s">
        <v>1072</v>
      </c>
      <c r="M548" s="177" t="s">
        <v>9665</v>
      </c>
      <c r="N548" s="190" t="str">
        <f ca="1">DATEDIF(C548,'Outgoing 2023'!$L$2,"Y")&amp;" tahun, "&amp;DATEDIF(C548,'Outgoing 2023'!$L$2,"YM")&amp;" bulan, "&amp;DATEDIF(C548,'Outgoing 2023'!$L$2,"MD")&amp;" hari"</f>
        <v>0 tahun, 11 bulan, 22 hari</v>
      </c>
      <c r="O548" s="191">
        <f t="shared" ca="1" si="14"/>
        <v>357</v>
      </c>
      <c r="P548" s="152"/>
      <c r="Q548" s="152"/>
    </row>
    <row r="549" spans="1:17" ht="20.399999999999999" x14ac:dyDescent="0.7">
      <c r="A549" s="166">
        <v>548</v>
      </c>
      <c r="B549" s="167" t="s">
        <v>10100</v>
      </c>
      <c r="C549" s="168">
        <v>45862</v>
      </c>
      <c r="D549" s="169" t="s">
        <v>39</v>
      </c>
      <c r="E549" s="170" t="s">
        <v>10210</v>
      </c>
      <c r="F549" s="171"/>
      <c r="G549" s="172" t="s">
        <v>5508</v>
      </c>
      <c r="H549" s="172" t="s">
        <v>7640</v>
      </c>
      <c r="I549" s="173" t="s">
        <v>6953</v>
      </c>
      <c r="J549" s="180"/>
      <c r="K549" s="177" t="s">
        <v>1308</v>
      </c>
      <c r="L549" s="177" t="s">
        <v>1070</v>
      </c>
      <c r="M549" s="177" t="s">
        <v>8067</v>
      </c>
      <c r="N549" s="190" t="str">
        <f ca="1">DATEDIF(C549,'Outgoing 2023'!$L$2,"Y")&amp;" tahun, "&amp;DATEDIF(C549,'Outgoing 2023'!$L$2,"YM")&amp;" bulan, "&amp;DATEDIF(C549,'Outgoing 2023'!$L$2,"MD")&amp;" hari"</f>
        <v>0 tahun, 11 bulan, 21 hari</v>
      </c>
      <c r="O549" s="191">
        <f t="shared" ca="1" si="14"/>
        <v>356</v>
      </c>
      <c r="P549" s="152"/>
      <c r="Q549" s="152"/>
    </row>
    <row r="550" spans="1:17" ht="40.799999999999997" x14ac:dyDescent="0.7">
      <c r="A550" s="166">
        <v>549</v>
      </c>
      <c r="B550" s="167" t="s">
        <v>10101</v>
      </c>
      <c r="C550" s="168">
        <v>45862</v>
      </c>
      <c r="D550" s="169" t="s">
        <v>39</v>
      </c>
      <c r="E550" s="170" t="s">
        <v>10211</v>
      </c>
      <c r="F550" s="171"/>
      <c r="G550" s="172" t="s">
        <v>5508</v>
      </c>
      <c r="H550" s="172" t="s">
        <v>5990</v>
      </c>
      <c r="I550" s="173" t="s">
        <v>5845</v>
      </c>
      <c r="J550" s="180"/>
      <c r="K550" s="177" t="s">
        <v>1308</v>
      </c>
      <c r="L550" s="177" t="s">
        <v>1070</v>
      </c>
      <c r="M550" s="177" t="s">
        <v>5481</v>
      </c>
      <c r="N550" s="190" t="str">
        <f ca="1">DATEDIF(C550,'Outgoing 2023'!$L$2,"Y")&amp;" tahun, "&amp;DATEDIF(C550,'Outgoing 2023'!$L$2,"YM")&amp;" bulan, "&amp;DATEDIF(C550,'Outgoing 2023'!$L$2,"MD")&amp;" hari"</f>
        <v>0 tahun, 11 bulan, 21 hari</v>
      </c>
      <c r="O550" s="191">
        <f t="shared" ca="1" si="14"/>
        <v>356</v>
      </c>
      <c r="P550" s="152"/>
      <c r="Q550" s="152"/>
    </row>
    <row r="551" spans="1:17" ht="20.399999999999999" x14ac:dyDescent="0.7">
      <c r="A551" s="166">
        <v>550</v>
      </c>
      <c r="B551" s="167" t="s">
        <v>10102</v>
      </c>
      <c r="C551" s="168">
        <v>45863</v>
      </c>
      <c r="D551" s="169" t="s">
        <v>39</v>
      </c>
      <c r="E551" s="170" t="s">
        <v>9815</v>
      </c>
      <c r="F551" s="171"/>
      <c r="G551" s="172"/>
      <c r="H551" s="172" t="s">
        <v>7640</v>
      </c>
      <c r="I551" s="173" t="s">
        <v>3188</v>
      </c>
      <c r="J551" s="180"/>
      <c r="K551" s="177" t="s">
        <v>1308</v>
      </c>
      <c r="L551" s="177" t="s">
        <v>1070</v>
      </c>
      <c r="M551" s="177" t="s">
        <v>8067</v>
      </c>
      <c r="N551" s="190" t="str">
        <f ca="1">DATEDIF(C551,'Outgoing 2023'!$L$2,"Y")&amp;" tahun, "&amp;DATEDIF(C551,'Outgoing 2023'!$L$2,"YM")&amp;" bulan, "&amp;DATEDIF(C551,'Outgoing 2023'!$L$2,"MD")&amp;" hari"</f>
        <v>0 tahun, 11 bulan, 20 hari</v>
      </c>
      <c r="O551" s="191">
        <f t="shared" ca="1" si="14"/>
        <v>355</v>
      </c>
      <c r="P551" s="152"/>
      <c r="Q551" s="152"/>
    </row>
    <row r="552" spans="1:17" ht="40.799999999999997" x14ac:dyDescent="0.7">
      <c r="A552" s="166">
        <v>551</v>
      </c>
      <c r="B552" s="167" t="s">
        <v>10103</v>
      </c>
      <c r="C552" s="168">
        <v>45863</v>
      </c>
      <c r="D552" s="169" t="s">
        <v>39</v>
      </c>
      <c r="E552" s="170" t="s">
        <v>10212</v>
      </c>
      <c r="F552" s="171"/>
      <c r="G552" s="172" t="s">
        <v>5508</v>
      </c>
      <c r="H552" s="172" t="s">
        <v>7640</v>
      </c>
      <c r="I552" s="173" t="s">
        <v>6030</v>
      </c>
      <c r="J552" s="180"/>
      <c r="K552" s="177" t="s">
        <v>1308</v>
      </c>
      <c r="L552" s="177" t="s">
        <v>1175</v>
      </c>
      <c r="M552" s="177" t="s">
        <v>7484</v>
      </c>
      <c r="N552" s="190" t="str">
        <f ca="1">DATEDIF(C552,'Outgoing 2023'!$L$2,"Y")&amp;" tahun, "&amp;DATEDIF(C552,'Outgoing 2023'!$L$2,"YM")&amp;" bulan, "&amp;DATEDIF(C552,'Outgoing 2023'!$L$2,"MD")&amp;" hari"</f>
        <v>0 tahun, 11 bulan, 20 hari</v>
      </c>
      <c r="O552" s="191">
        <f t="shared" ca="1" si="14"/>
        <v>355</v>
      </c>
      <c r="P552" s="152"/>
      <c r="Q552" s="152"/>
    </row>
    <row r="553" spans="1:17" ht="40.799999999999997" x14ac:dyDescent="0.7">
      <c r="A553" s="166">
        <v>552</v>
      </c>
      <c r="B553" s="167" t="s">
        <v>10104</v>
      </c>
      <c r="C553" s="168">
        <v>45863</v>
      </c>
      <c r="D553" s="169" t="s">
        <v>39</v>
      </c>
      <c r="E553" s="170" t="s">
        <v>10213</v>
      </c>
      <c r="F553" s="171"/>
      <c r="G553" s="172" t="s">
        <v>5508</v>
      </c>
      <c r="H553" s="172" t="s">
        <v>3200</v>
      </c>
      <c r="I553" s="173" t="s">
        <v>5845</v>
      </c>
      <c r="J553" s="180"/>
      <c r="K553" s="177" t="s">
        <v>1308</v>
      </c>
      <c r="L553" s="177" t="s">
        <v>1070</v>
      </c>
      <c r="M553" s="177" t="s">
        <v>7652</v>
      </c>
      <c r="N553" s="190" t="str">
        <f ca="1">DATEDIF(C553,'Outgoing 2023'!$L$2,"Y")&amp;" tahun, "&amp;DATEDIF(C553,'Outgoing 2023'!$L$2,"YM")&amp;" bulan, "&amp;DATEDIF(C553,'Outgoing 2023'!$L$2,"MD")&amp;" hari"</f>
        <v>0 tahun, 11 bulan, 20 hari</v>
      </c>
      <c r="O553" s="191">
        <f t="shared" ca="1" si="14"/>
        <v>355</v>
      </c>
      <c r="P553" s="152"/>
      <c r="Q553" s="152"/>
    </row>
    <row r="554" spans="1:17" ht="40.799999999999997" x14ac:dyDescent="0.7">
      <c r="A554" s="166">
        <v>553</v>
      </c>
      <c r="B554" s="167" t="s">
        <v>10105</v>
      </c>
      <c r="C554" s="168">
        <v>45863</v>
      </c>
      <c r="D554" s="169" t="s">
        <v>39</v>
      </c>
      <c r="E554" s="170" t="s">
        <v>10214</v>
      </c>
      <c r="F554" s="171"/>
      <c r="G554" s="172" t="s">
        <v>5508</v>
      </c>
      <c r="H554" s="172" t="s">
        <v>5989</v>
      </c>
      <c r="I554" s="173" t="s">
        <v>3188</v>
      </c>
      <c r="J554" s="180"/>
      <c r="K554" s="177" t="s">
        <v>1308</v>
      </c>
      <c r="L554" s="177" t="s">
        <v>1170</v>
      </c>
      <c r="M554" s="177" t="s">
        <v>1171</v>
      </c>
      <c r="N554" s="190" t="str">
        <f ca="1">DATEDIF(C554,'Outgoing 2023'!$L$2,"Y")&amp;" tahun, "&amp;DATEDIF(C554,'Outgoing 2023'!$L$2,"YM")&amp;" bulan, "&amp;DATEDIF(C554,'Outgoing 2023'!$L$2,"MD")&amp;" hari"</f>
        <v>0 tahun, 11 bulan, 20 hari</v>
      </c>
      <c r="O554" s="191">
        <f t="shared" ca="1" si="14"/>
        <v>355</v>
      </c>
      <c r="P554" s="152"/>
      <c r="Q554" s="152"/>
    </row>
    <row r="555" spans="1:17" ht="40.799999999999997" x14ac:dyDescent="0.7">
      <c r="A555" s="166">
        <v>554</v>
      </c>
      <c r="B555" s="167" t="s">
        <v>10106</v>
      </c>
      <c r="C555" s="168">
        <v>45863</v>
      </c>
      <c r="D555" s="169" t="s">
        <v>39</v>
      </c>
      <c r="E555" s="170" t="s">
        <v>10215</v>
      </c>
      <c r="F555" s="171"/>
      <c r="G555" s="172" t="s">
        <v>5508</v>
      </c>
      <c r="H555" s="172" t="s">
        <v>5989</v>
      </c>
      <c r="I555" s="173" t="s">
        <v>6030</v>
      </c>
      <c r="J555" s="180"/>
      <c r="K555" s="177" t="s">
        <v>1308</v>
      </c>
      <c r="L555" s="177" t="s">
        <v>1175</v>
      </c>
      <c r="M555" s="177" t="s">
        <v>7484</v>
      </c>
      <c r="N555" s="190" t="str">
        <f ca="1">DATEDIF(C555,'Outgoing 2023'!$L$2,"Y")&amp;" tahun, "&amp;DATEDIF(C555,'Outgoing 2023'!$L$2,"YM")&amp;" bulan, "&amp;DATEDIF(C555,'Outgoing 2023'!$L$2,"MD")&amp;" hari"</f>
        <v>0 tahun, 11 bulan, 20 hari</v>
      </c>
      <c r="O555" s="191">
        <f t="shared" ca="1" si="14"/>
        <v>355</v>
      </c>
      <c r="P555" s="152"/>
      <c r="Q555" s="152"/>
    </row>
    <row r="556" spans="1:17" ht="20.399999999999999" x14ac:dyDescent="0.7">
      <c r="A556" s="166">
        <v>555</v>
      </c>
      <c r="B556" s="167" t="s">
        <v>10107</v>
      </c>
      <c r="C556" s="168">
        <v>45866</v>
      </c>
      <c r="D556" s="169" t="s">
        <v>39</v>
      </c>
      <c r="E556" s="170" t="s">
        <v>10216</v>
      </c>
      <c r="F556" s="171"/>
      <c r="G556" s="172" t="s">
        <v>5508</v>
      </c>
      <c r="H556" s="172" t="s">
        <v>3200</v>
      </c>
      <c r="I556" s="173" t="s">
        <v>5845</v>
      </c>
      <c r="J556" s="180"/>
      <c r="K556" s="177" t="s">
        <v>1308</v>
      </c>
      <c r="L556" s="177" t="s">
        <v>1070</v>
      </c>
      <c r="M556" s="177" t="s">
        <v>7652</v>
      </c>
      <c r="N556" s="190" t="str">
        <f ca="1">DATEDIF(C556,'Outgoing 2023'!$L$2,"Y")&amp;" tahun, "&amp;DATEDIF(C556,'Outgoing 2023'!$L$2,"YM")&amp;" bulan, "&amp;DATEDIF(C556,'Outgoing 2023'!$L$2,"MD")&amp;" hari"</f>
        <v>0 tahun, 11 bulan, 17 hari</v>
      </c>
      <c r="O556" s="191">
        <f t="shared" ca="1" si="14"/>
        <v>352</v>
      </c>
      <c r="P556" s="152"/>
      <c r="Q556" s="152"/>
    </row>
    <row r="557" spans="1:17" ht="81.599999999999994" x14ac:dyDescent="0.7">
      <c r="A557" s="166">
        <v>556</v>
      </c>
      <c r="B557" s="167" t="s">
        <v>10108</v>
      </c>
      <c r="C557" s="168">
        <v>45866</v>
      </c>
      <c r="D557" s="169" t="s">
        <v>6928</v>
      </c>
      <c r="E557" s="170" t="s">
        <v>10217</v>
      </c>
      <c r="F557" s="171"/>
      <c r="G557" s="172" t="s">
        <v>5508</v>
      </c>
      <c r="H557" s="172" t="s">
        <v>5989</v>
      </c>
      <c r="I557" s="173" t="s">
        <v>3188</v>
      </c>
      <c r="J557" s="180"/>
      <c r="K557" s="177" t="s">
        <v>1308</v>
      </c>
      <c r="L557" s="177" t="s">
        <v>1170</v>
      </c>
      <c r="M557" s="177" t="s">
        <v>1171</v>
      </c>
      <c r="N557" s="190" t="str">
        <f ca="1">DATEDIF(C557,'Outgoing 2023'!$L$2,"Y")&amp;" tahun, "&amp;DATEDIF(C557,'Outgoing 2023'!$L$2,"YM")&amp;" bulan, "&amp;DATEDIF(C557,'Outgoing 2023'!$L$2,"MD")&amp;" hari"</f>
        <v>0 tahun, 11 bulan, 17 hari</v>
      </c>
      <c r="O557" s="191">
        <f t="shared" ca="1" si="14"/>
        <v>352</v>
      </c>
      <c r="P557" s="152"/>
      <c r="Q557" s="152"/>
    </row>
    <row r="558" spans="1:17" ht="40.799999999999997" x14ac:dyDescent="0.7">
      <c r="A558" s="166">
        <v>557</v>
      </c>
      <c r="B558" s="167" t="s">
        <v>10109</v>
      </c>
      <c r="C558" s="168">
        <v>45866</v>
      </c>
      <c r="D558" s="169" t="s">
        <v>7873</v>
      </c>
      <c r="E558" s="170" t="s">
        <v>10218</v>
      </c>
      <c r="F558" s="171"/>
      <c r="G558" s="172" t="s">
        <v>5985</v>
      </c>
      <c r="H558" s="159" t="s">
        <v>5985</v>
      </c>
      <c r="I558" s="173" t="s">
        <v>1167</v>
      </c>
      <c r="J558" s="180"/>
      <c r="K558" s="177" t="s">
        <v>1308</v>
      </c>
      <c r="L558" s="177" t="s">
        <v>1167</v>
      </c>
      <c r="M558" s="177" t="s">
        <v>10219</v>
      </c>
      <c r="N558" s="190" t="str">
        <f ca="1">DATEDIF(C558,'Outgoing 2023'!$L$2,"Y")&amp;" tahun, "&amp;DATEDIF(C558,'Outgoing 2023'!$L$2,"YM")&amp;" bulan, "&amp;DATEDIF(C558,'Outgoing 2023'!$L$2,"MD")&amp;" hari"</f>
        <v>0 tahun, 11 bulan, 17 hari</v>
      </c>
      <c r="O558" s="191">
        <f t="shared" ca="1" si="14"/>
        <v>352</v>
      </c>
      <c r="P558" s="152"/>
      <c r="Q558" s="152"/>
    </row>
    <row r="559" spans="1:17" ht="40.799999999999997" x14ac:dyDescent="0.7">
      <c r="A559" s="166">
        <v>558</v>
      </c>
      <c r="B559" s="167" t="s">
        <v>10110</v>
      </c>
      <c r="C559" s="168">
        <v>45866</v>
      </c>
      <c r="D559" s="169" t="s">
        <v>39</v>
      </c>
      <c r="E559" s="170" t="s">
        <v>10220</v>
      </c>
      <c r="F559" s="171"/>
      <c r="G559" s="172" t="s">
        <v>1079</v>
      </c>
      <c r="H559" s="172" t="s">
        <v>7397</v>
      </c>
      <c r="I559" s="173" t="s">
        <v>6953</v>
      </c>
      <c r="J559" s="180"/>
      <c r="K559" s="177" t="s">
        <v>1308</v>
      </c>
      <c r="L559" s="177" t="s">
        <v>9476</v>
      </c>
      <c r="M559" s="177" t="s">
        <v>1075</v>
      </c>
      <c r="N559" s="190" t="str">
        <f ca="1">DATEDIF(C559,'Outgoing 2023'!$L$2,"Y")&amp;" tahun, "&amp;DATEDIF(C559,'Outgoing 2023'!$L$2,"YM")&amp;" bulan, "&amp;DATEDIF(C559,'Outgoing 2023'!$L$2,"MD")&amp;" hari"</f>
        <v>0 tahun, 11 bulan, 17 hari</v>
      </c>
      <c r="O559" s="191">
        <f t="shared" ca="1" si="14"/>
        <v>352</v>
      </c>
      <c r="P559" s="152"/>
      <c r="Q559" s="152"/>
    </row>
    <row r="560" spans="1:17" ht="61.2" x14ac:dyDescent="0.7">
      <c r="A560" s="166">
        <v>559</v>
      </c>
      <c r="B560" s="167" t="s">
        <v>10111</v>
      </c>
      <c r="C560" s="168">
        <v>45867</v>
      </c>
      <c r="D560" s="169" t="s">
        <v>10221</v>
      </c>
      <c r="E560" s="170" t="s">
        <v>10222</v>
      </c>
      <c r="F560" s="171"/>
      <c r="G560" s="172" t="s">
        <v>5508</v>
      </c>
      <c r="H560" s="172" t="s">
        <v>5989</v>
      </c>
      <c r="I560" s="173" t="s">
        <v>3188</v>
      </c>
      <c r="J560" s="180"/>
      <c r="K560" s="177" t="s">
        <v>1308</v>
      </c>
      <c r="L560" s="177" t="s">
        <v>1170</v>
      </c>
      <c r="M560" s="177" t="s">
        <v>1171</v>
      </c>
      <c r="N560" s="190" t="str">
        <f ca="1">DATEDIF(C560,'Outgoing 2023'!$L$2,"Y")&amp;" tahun, "&amp;DATEDIF(C560,'Outgoing 2023'!$L$2,"YM")&amp;" bulan, "&amp;DATEDIF(C560,'Outgoing 2023'!$L$2,"MD")&amp;" hari"</f>
        <v>0 tahun, 11 bulan, 16 hari</v>
      </c>
      <c r="O560" s="191">
        <f t="shared" ca="1" si="14"/>
        <v>351</v>
      </c>
      <c r="P560" s="152"/>
      <c r="Q560" s="152"/>
    </row>
    <row r="561" spans="1:17" ht="40.799999999999997" x14ac:dyDescent="0.7">
      <c r="A561" s="166">
        <v>560</v>
      </c>
      <c r="B561" s="167" t="s">
        <v>10112</v>
      </c>
      <c r="C561" s="168">
        <v>45867</v>
      </c>
      <c r="D561" s="169" t="s">
        <v>39</v>
      </c>
      <c r="E561" s="170" t="s">
        <v>10223</v>
      </c>
      <c r="F561" s="171"/>
      <c r="G561" s="172" t="s">
        <v>5985</v>
      </c>
      <c r="H561" s="159" t="s">
        <v>5985</v>
      </c>
      <c r="I561" s="173" t="s">
        <v>1167</v>
      </c>
      <c r="J561" s="180"/>
      <c r="K561" s="177" t="s">
        <v>1308</v>
      </c>
      <c r="L561" s="177" t="s">
        <v>1167</v>
      </c>
      <c r="M561" s="177" t="s">
        <v>1163</v>
      </c>
      <c r="N561" s="190" t="str">
        <f ca="1">DATEDIF(C561,'Outgoing 2023'!$L$2,"Y")&amp;" tahun, "&amp;DATEDIF(C561,'Outgoing 2023'!$L$2,"YM")&amp;" bulan, "&amp;DATEDIF(C561,'Outgoing 2023'!$L$2,"MD")&amp;" hari"</f>
        <v>0 tahun, 11 bulan, 16 hari</v>
      </c>
      <c r="O561" s="191">
        <f t="shared" ca="1" si="14"/>
        <v>351</v>
      </c>
      <c r="P561" s="152"/>
      <c r="Q561" s="152"/>
    </row>
    <row r="562" spans="1:17" ht="61.2" x14ac:dyDescent="0.7">
      <c r="A562" s="166">
        <v>561</v>
      </c>
      <c r="B562" s="167" t="s">
        <v>10113</v>
      </c>
      <c r="C562" s="168">
        <v>45867</v>
      </c>
      <c r="D562" s="169" t="s">
        <v>39</v>
      </c>
      <c r="E562" s="170" t="s">
        <v>10224</v>
      </c>
      <c r="F562" s="171"/>
      <c r="G562" s="172" t="s">
        <v>5985</v>
      </c>
      <c r="H562" s="159" t="s">
        <v>5985</v>
      </c>
      <c r="I562" s="173" t="s">
        <v>6086</v>
      </c>
      <c r="J562" s="180"/>
      <c r="K562" s="177" t="s">
        <v>1308</v>
      </c>
      <c r="L562" s="177"/>
      <c r="M562" s="177" t="s">
        <v>5309</v>
      </c>
      <c r="N562" s="190" t="str">
        <f ca="1">DATEDIF(C562,'Outgoing 2023'!$L$2,"Y")&amp;" tahun, "&amp;DATEDIF(C562,'Outgoing 2023'!$L$2,"YM")&amp;" bulan, "&amp;DATEDIF(C562,'Outgoing 2023'!$L$2,"MD")&amp;" hari"</f>
        <v>0 tahun, 11 bulan, 16 hari</v>
      </c>
      <c r="O562" s="191">
        <f t="shared" ca="1" si="14"/>
        <v>351</v>
      </c>
      <c r="P562" s="152"/>
      <c r="Q562" s="152"/>
    </row>
    <row r="563" spans="1:17" ht="40.799999999999997" x14ac:dyDescent="0.7">
      <c r="A563" s="166">
        <v>562</v>
      </c>
      <c r="B563" s="167" t="s">
        <v>10114</v>
      </c>
      <c r="C563" s="168">
        <v>45867</v>
      </c>
      <c r="D563" s="169" t="s">
        <v>39</v>
      </c>
      <c r="E563" s="170" t="s">
        <v>10225</v>
      </c>
      <c r="F563" s="171"/>
      <c r="G563" s="172" t="s">
        <v>5508</v>
      </c>
      <c r="H563" s="172" t="s">
        <v>5989</v>
      </c>
      <c r="I563" s="173" t="s">
        <v>7866</v>
      </c>
      <c r="J563" s="180"/>
      <c r="K563" s="177" t="s">
        <v>1308</v>
      </c>
      <c r="L563" s="176" t="s">
        <v>10720</v>
      </c>
      <c r="M563" s="177" t="s">
        <v>9788</v>
      </c>
      <c r="N563" s="190" t="str">
        <f ca="1">DATEDIF(C563,'Outgoing 2023'!$L$2,"Y")&amp;" tahun, "&amp;DATEDIF(C563,'Outgoing 2023'!$L$2,"YM")&amp;" bulan, "&amp;DATEDIF(C563,'Outgoing 2023'!$L$2,"MD")&amp;" hari"</f>
        <v>0 tahun, 11 bulan, 16 hari</v>
      </c>
      <c r="O563" s="191">
        <f t="shared" ca="1" si="14"/>
        <v>351</v>
      </c>
      <c r="P563" s="152"/>
      <c r="Q563" s="152"/>
    </row>
    <row r="564" spans="1:17" ht="40.799999999999997" x14ac:dyDescent="0.7">
      <c r="A564" s="166">
        <v>563</v>
      </c>
      <c r="B564" s="167" t="s">
        <v>10115</v>
      </c>
      <c r="C564" s="168">
        <v>45868</v>
      </c>
      <c r="D564" s="169" t="s">
        <v>39</v>
      </c>
      <c r="E564" s="170" t="s">
        <v>10226</v>
      </c>
      <c r="F564" s="171"/>
      <c r="G564" s="172" t="s">
        <v>1079</v>
      </c>
      <c r="H564" s="172" t="s">
        <v>7397</v>
      </c>
      <c r="I564" s="173" t="s">
        <v>2895</v>
      </c>
      <c r="J564" s="180"/>
      <c r="K564" s="177" t="s">
        <v>1308</v>
      </c>
      <c r="L564" s="177" t="s">
        <v>1079</v>
      </c>
      <c r="M564" s="177" t="s">
        <v>7416</v>
      </c>
      <c r="N564" s="190" t="str">
        <f ca="1">DATEDIF(C564,'Outgoing 2023'!$L$2,"Y")&amp;" tahun, "&amp;DATEDIF(C564,'Outgoing 2023'!$L$2,"YM")&amp;" bulan, "&amp;DATEDIF(C564,'Outgoing 2023'!$L$2,"MD")&amp;" hari"</f>
        <v>0 tahun, 11 bulan, 15 hari</v>
      </c>
      <c r="O564" s="191">
        <f t="shared" ca="1" si="14"/>
        <v>350</v>
      </c>
      <c r="P564" s="152"/>
      <c r="Q564" s="152"/>
    </row>
    <row r="565" spans="1:17" ht="40.799999999999997" x14ac:dyDescent="0.7">
      <c r="A565" s="166">
        <v>564</v>
      </c>
      <c r="B565" s="167" t="s">
        <v>10116</v>
      </c>
      <c r="C565" s="168">
        <v>45868</v>
      </c>
      <c r="D565" s="169" t="s">
        <v>39</v>
      </c>
      <c r="E565" s="170" t="s">
        <v>10227</v>
      </c>
      <c r="F565" s="171"/>
      <c r="G565" s="172" t="s">
        <v>5508</v>
      </c>
      <c r="H565" s="172" t="s">
        <v>3200</v>
      </c>
      <c r="I565" s="173" t="s">
        <v>5845</v>
      </c>
      <c r="J565" s="180"/>
      <c r="K565" s="177" t="s">
        <v>1308</v>
      </c>
      <c r="L565" s="177" t="s">
        <v>1070</v>
      </c>
      <c r="M565" s="177" t="s">
        <v>7652</v>
      </c>
      <c r="N565" s="190" t="str">
        <f ca="1">DATEDIF(C565,'Outgoing 2023'!$L$2,"Y")&amp;" tahun, "&amp;DATEDIF(C565,'Outgoing 2023'!$L$2,"YM")&amp;" bulan, "&amp;DATEDIF(C565,'Outgoing 2023'!$L$2,"MD")&amp;" hari"</f>
        <v>0 tahun, 11 bulan, 15 hari</v>
      </c>
      <c r="O565" s="191">
        <f t="shared" ca="1" si="14"/>
        <v>350</v>
      </c>
      <c r="P565" s="152"/>
      <c r="Q565" s="152"/>
    </row>
    <row r="566" spans="1:17" ht="61.2" x14ac:dyDescent="0.7">
      <c r="A566" s="166">
        <v>565</v>
      </c>
      <c r="B566" s="167" t="s">
        <v>10117</v>
      </c>
      <c r="C566" s="168">
        <v>45868</v>
      </c>
      <c r="D566" s="169" t="s">
        <v>10228</v>
      </c>
      <c r="E566" s="170" t="s">
        <v>10229</v>
      </c>
      <c r="F566" s="171"/>
      <c r="G566" s="172" t="s">
        <v>5508</v>
      </c>
      <c r="H566" s="172" t="s">
        <v>5989</v>
      </c>
      <c r="I566" s="173" t="s">
        <v>3188</v>
      </c>
      <c r="J566" s="180"/>
      <c r="K566" s="177" t="s">
        <v>1308</v>
      </c>
      <c r="L566" s="177" t="s">
        <v>1170</v>
      </c>
      <c r="M566" s="177" t="s">
        <v>1171</v>
      </c>
      <c r="N566" s="190" t="str">
        <f ca="1">DATEDIF(C566,'Outgoing 2023'!$L$2,"Y")&amp;" tahun, "&amp;DATEDIF(C566,'Outgoing 2023'!$L$2,"YM")&amp;" bulan, "&amp;DATEDIF(C566,'Outgoing 2023'!$L$2,"MD")&amp;" hari"</f>
        <v>0 tahun, 11 bulan, 15 hari</v>
      </c>
      <c r="O566" s="191">
        <f t="shared" ca="1" si="14"/>
        <v>350</v>
      </c>
      <c r="P566" s="152"/>
      <c r="Q566" s="152"/>
    </row>
    <row r="567" spans="1:17" ht="40.799999999999997" x14ac:dyDescent="0.7">
      <c r="A567" s="166">
        <v>566</v>
      </c>
      <c r="B567" s="167" t="s">
        <v>10118</v>
      </c>
      <c r="C567" s="168">
        <v>45868</v>
      </c>
      <c r="D567" s="169" t="s">
        <v>39</v>
      </c>
      <c r="E567" s="170" t="s">
        <v>10230</v>
      </c>
      <c r="F567" s="171"/>
      <c r="G567" s="172" t="s">
        <v>5508</v>
      </c>
      <c r="H567" s="172" t="s">
        <v>3200</v>
      </c>
      <c r="I567" s="173" t="s">
        <v>6953</v>
      </c>
      <c r="J567" s="180"/>
      <c r="K567" s="177" t="s">
        <v>1308</v>
      </c>
      <c r="L567" s="177" t="s">
        <v>1175</v>
      </c>
      <c r="M567" s="177" t="s">
        <v>1176</v>
      </c>
      <c r="N567" s="190" t="str">
        <f ca="1">DATEDIF(C567,'Outgoing 2023'!$L$2,"Y")&amp;" tahun, "&amp;DATEDIF(C567,'Outgoing 2023'!$L$2,"YM")&amp;" bulan, "&amp;DATEDIF(C567,'Outgoing 2023'!$L$2,"MD")&amp;" hari"</f>
        <v>0 tahun, 11 bulan, 15 hari</v>
      </c>
      <c r="O567" s="191">
        <f t="shared" ca="1" si="14"/>
        <v>350</v>
      </c>
      <c r="P567" s="152"/>
      <c r="Q567" s="152"/>
    </row>
    <row r="568" spans="1:17" ht="61.2" x14ac:dyDescent="0.7">
      <c r="A568" s="166">
        <v>567</v>
      </c>
      <c r="B568" s="167" t="s">
        <v>10119</v>
      </c>
      <c r="C568" s="168">
        <v>45868</v>
      </c>
      <c r="D568" s="169" t="s">
        <v>7379</v>
      </c>
      <c r="E568" s="170" t="s">
        <v>10231</v>
      </c>
      <c r="F568" s="171"/>
      <c r="G568" s="172" t="s">
        <v>1079</v>
      </c>
      <c r="H568" s="172" t="s">
        <v>7715</v>
      </c>
      <c r="I568" s="173" t="s">
        <v>2895</v>
      </c>
      <c r="J568" s="180"/>
      <c r="K568" s="177" t="s">
        <v>1308</v>
      </c>
      <c r="L568" s="177" t="s">
        <v>1079</v>
      </c>
      <c r="M568" s="177" t="s">
        <v>5499</v>
      </c>
      <c r="N568" s="190" t="str">
        <f ca="1">DATEDIF(C568,'Outgoing 2023'!$L$2,"Y")&amp;" tahun, "&amp;DATEDIF(C568,'Outgoing 2023'!$L$2,"YM")&amp;" bulan, "&amp;DATEDIF(C568,'Outgoing 2023'!$L$2,"MD")&amp;" hari"</f>
        <v>0 tahun, 11 bulan, 15 hari</v>
      </c>
      <c r="O568" s="191">
        <f t="shared" ca="1" si="14"/>
        <v>350</v>
      </c>
      <c r="P568" s="152"/>
      <c r="Q568" s="152"/>
    </row>
    <row r="569" spans="1:17" ht="20.399999999999999" x14ac:dyDescent="0.7">
      <c r="A569" s="166">
        <v>568</v>
      </c>
      <c r="B569" s="167" t="s">
        <v>10120</v>
      </c>
      <c r="C569" s="168">
        <v>45868</v>
      </c>
      <c r="D569" s="169" t="s">
        <v>39</v>
      </c>
      <c r="E569" s="170" t="s">
        <v>10232</v>
      </c>
      <c r="F569" s="171"/>
      <c r="G569" s="172"/>
      <c r="H569" s="172"/>
      <c r="I569" s="173"/>
      <c r="J569" s="180"/>
      <c r="K569" s="177" t="s">
        <v>1308</v>
      </c>
      <c r="L569" s="177"/>
      <c r="M569" s="177"/>
      <c r="N569" s="190" t="str">
        <f ca="1">DATEDIF(C569,'Outgoing 2023'!$L$2,"Y")&amp;" tahun, "&amp;DATEDIF(C569,'Outgoing 2023'!$L$2,"YM")&amp;" bulan, "&amp;DATEDIF(C569,'Outgoing 2023'!$L$2,"MD")&amp;" hari"</f>
        <v>0 tahun, 11 bulan, 15 hari</v>
      </c>
      <c r="O569" s="191">
        <f t="shared" ca="1" si="14"/>
        <v>350</v>
      </c>
      <c r="P569" s="152"/>
      <c r="Q569" s="152"/>
    </row>
    <row r="570" spans="1:17" ht="20.399999999999999" x14ac:dyDescent="0.7">
      <c r="A570" s="166">
        <v>569</v>
      </c>
      <c r="B570" s="167" t="s">
        <v>10121</v>
      </c>
      <c r="C570" s="168">
        <v>45868</v>
      </c>
      <c r="D570" s="169" t="s">
        <v>39</v>
      </c>
      <c r="E570" s="170" t="s">
        <v>10233</v>
      </c>
      <c r="F570" s="171"/>
      <c r="G570" s="172"/>
      <c r="H570" s="172"/>
      <c r="I570" s="173"/>
      <c r="J570" s="180"/>
      <c r="K570" s="177" t="s">
        <v>1308</v>
      </c>
      <c r="L570" s="177"/>
      <c r="M570" s="177"/>
      <c r="N570" s="190" t="str">
        <f ca="1">DATEDIF(C570,'Outgoing 2023'!$L$2,"Y")&amp;" tahun, "&amp;DATEDIF(C570,'Outgoing 2023'!$L$2,"YM")&amp;" bulan, "&amp;DATEDIF(C570,'Outgoing 2023'!$L$2,"MD")&amp;" hari"</f>
        <v>0 tahun, 11 bulan, 15 hari</v>
      </c>
      <c r="O570" s="191">
        <f t="shared" ca="1" si="14"/>
        <v>350</v>
      </c>
      <c r="P570" s="152"/>
      <c r="Q570" s="152"/>
    </row>
    <row r="571" spans="1:17" ht="40.799999999999997" x14ac:dyDescent="0.7">
      <c r="A571" s="166">
        <v>570</v>
      </c>
      <c r="B571" s="167" t="s">
        <v>10122</v>
      </c>
      <c r="C571" s="168">
        <v>45869</v>
      </c>
      <c r="D571" s="169" t="s">
        <v>39</v>
      </c>
      <c r="E571" s="170" t="s">
        <v>10234</v>
      </c>
      <c r="F571" s="171"/>
      <c r="G571" s="172" t="s">
        <v>5508</v>
      </c>
      <c r="H571" s="172" t="s">
        <v>5990</v>
      </c>
      <c r="I571" s="173" t="s">
        <v>6953</v>
      </c>
      <c r="J571" s="180"/>
      <c r="K571" s="177" t="s">
        <v>1308</v>
      </c>
      <c r="L571" s="177" t="s">
        <v>1070</v>
      </c>
      <c r="M571" s="177" t="s">
        <v>5481</v>
      </c>
      <c r="N571" s="190" t="str">
        <f ca="1">DATEDIF(C571,'Outgoing 2023'!$L$2,"Y")&amp;" tahun, "&amp;DATEDIF(C571,'Outgoing 2023'!$L$2,"YM")&amp;" bulan, "&amp;DATEDIF(C571,'Outgoing 2023'!$L$2,"MD")&amp;" hari"</f>
        <v>0 tahun, 11 bulan, 14 hari</v>
      </c>
      <c r="O571" s="191">
        <f t="shared" ca="1" si="14"/>
        <v>349</v>
      </c>
      <c r="P571" s="152"/>
      <c r="Q571" s="152"/>
    </row>
    <row r="572" spans="1:17" ht="40.799999999999997" x14ac:dyDescent="0.7">
      <c r="A572" s="166">
        <v>571</v>
      </c>
      <c r="B572" s="167" t="s">
        <v>10123</v>
      </c>
      <c r="C572" s="168">
        <v>45869</v>
      </c>
      <c r="D572" s="169" t="s">
        <v>39</v>
      </c>
      <c r="E572" s="170" t="s">
        <v>10235</v>
      </c>
      <c r="F572" s="171"/>
      <c r="G572" s="172" t="s">
        <v>5508</v>
      </c>
      <c r="H572" s="172" t="s">
        <v>5990</v>
      </c>
      <c r="I572" s="173" t="s">
        <v>6953</v>
      </c>
      <c r="J572" s="180"/>
      <c r="K572" s="177" t="s">
        <v>1308</v>
      </c>
      <c r="L572" s="177" t="s">
        <v>1070</v>
      </c>
      <c r="M572" s="177" t="s">
        <v>5481</v>
      </c>
      <c r="N572" s="190" t="str">
        <f ca="1">DATEDIF(C572,'Outgoing 2023'!$L$2,"Y")&amp;" tahun, "&amp;DATEDIF(C572,'Outgoing 2023'!$L$2,"YM")&amp;" bulan, "&amp;DATEDIF(C572,'Outgoing 2023'!$L$2,"MD")&amp;" hari"</f>
        <v>0 tahun, 11 bulan, 14 hari</v>
      </c>
      <c r="O572" s="191">
        <f t="shared" ca="1" si="14"/>
        <v>349</v>
      </c>
      <c r="P572" s="152"/>
      <c r="Q572" s="152"/>
    </row>
    <row r="573" spans="1:17" ht="40.799999999999997" x14ac:dyDescent="0.7">
      <c r="A573" s="166">
        <v>572</v>
      </c>
      <c r="B573" s="167" t="s">
        <v>10124</v>
      </c>
      <c r="C573" s="168">
        <v>45869</v>
      </c>
      <c r="D573" s="169" t="s">
        <v>39</v>
      </c>
      <c r="E573" s="170" t="s">
        <v>10236</v>
      </c>
      <c r="F573" s="171"/>
      <c r="G573" s="172" t="s">
        <v>1079</v>
      </c>
      <c r="H573" s="172" t="s">
        <v>7715</v>
      </c>
      <c r="I573" s="173" t="s">
        <v>2895</v>
      </c>
      <c r="J573" s="180"/>
      <c r="K573" s="177" t="s">
        <v>1308</v>
      </c>
      <c r="L573" s="177" t="s">
        <v>1079</v>
      </c>
      <c r="M573" s="177" t="s">
        <v>5499</v>
      </c>
      <c r="N573" s="190" t="str">
        <f ca="1">DATEDIF(C573,'Outgoing 2023'!$L$2,"Y")&amp;" tahun, "&amp;DATEDIF(C573,'Outgoing 2023'!$L$2,"YM")&amp;" bulan, "&amp;DATEDIF(C573,'Outgoing 2023'!$L$2,"MD")&amp;" hari"</f>
        <v>0 tahun, 11 bulan, 14 hari</v>
      </c>
      <c r="O573" s="191">
        <f t="shared" ca="1" si="14"/>
        <v>349</v>
      </c>
      <c r="P573" s="152"/>
      <c r="Q573" s="152"/>
    </row>
    <row r="574" spans="1:17" ht="40.799999999999997" x14ac:dyDescent="0.7">
      <c r="A574" s="166">
        <v>573</v>
      </c>
      <c r="B574" s="167" t="s">
        <v>10125</v>
      </c>
      <c r="C574" s="168">
        <v>45869</v>
      </c>
      <c r="D574" s="169" t="s">
        <v>7379</v>
      </c>
      <c r="E574" s="170" t="s">
        <v>10237</v>
      </c>
      <c r="F574" s="171"/>
      <c r="G574" s="172" t="s">
        <v>5508</v>
      </c>
      <c r="H574" s="172" t="s">
        <v>5989</v>
      </c>
      <c r="I574" s="173" t="s">
        <v>7866</v>
      </c>
      <c r="J574" s="180"/>
      <c r="K574" s="177" t="s">
        <v>1308</v>
      </c>
      <c r="L574" s="176" t="s">
        <v>10720</v>
      </c>
      <c r="M574" s="177" t="s">
        <v>9788</v>
      </c>
      <c r="N574" s="190" t="str">
        <f ca="1">DATEDIF(C574,'Outgoing 2023'!$L$2,"Y")&amp;" tahun, "&amp;DATEDIF(C574,'Outgoing 2023'!$L$2,"YM")&amp;" bulan, "&amp;DATEDIF(C574,'Outgoing 2023'!$L$2,"MD")&amp;" hari"</f>
        <v>0 tahun, 11 bulan, 14 hari</v>
      </c>
      <c r="O574" s="191">
        <f t="shared" ca="1" si="14"/>
        <v>349</v>
      </c>
      <c r="P574" s="152"/>
      <c r="Q574" s="152"/>
    </row>
    <row r="575" spans="1:17" ht="61.2" x14ac:dyDescent="0.7">
      <c r="A575" s="166">
        <v>574</v>
      </c>
      <c r="B575" s="167" t="s">
        <v>10126</v>
      </c>
      <c r="C575" s="168">
        <v>45869</v>
      </c>
      <c r="D575" s="169" t="s">
        <v>39</v>
      </c>
      <c r="E575" s="170" t="s">
        <v>10238</v>
      </c>
      <c r="F575" s="171"/>
      <c r="G575" s="172" t="s">
        <v>1079</v>
      </c>
      <c r="H575" s="172" t="s">
        <v>7715</v>
      </c>
      <c r="I575" s="173" t="s">
        <v>6953</v>
      </c>
      <c r="J575" s="180"/>
      <c r="K575" s="177" t="s">
        <v>1308</v>
      </c>
      <c r="L575" s="177" t="s">
        <v>1079</v>
      </c>
      <c r="M575" s="177" t="s">
        <v>7416</v>
      </c>
      <c r="N575" s="190" t="str">
        <f ca="1">DATEDIF(C575,'Outgoing 2023'!$L$2,"Y")&amp;" tahun, "&amp;DATEDIF(C575,'Outgoing 2023'!$L$2,"YM")&amp;" bulan, "&amp;DATEDIF(C575,'Outgoing 2023'!$L$2,"MD")&amp;" hari"</f>
        <v>0 tahun, 11 bulan, 14 hari</v>
      </c>
      <c r="O575" s="191">
        <f t="shared" ca="1" si="14"/>
        <v>349</v>
      </c>
      <c r="P575" s="152"/>
      <c r="Q575" s="152"/>
    </row>
    <row r="576" spans="1:17" ht="20.399999999999999" x14ac:dyDescent="0.7">
      <c r="A576" s="166">
        <v>575</v>
      </c>
      <c r="B576" s="167" t="s">
        <v>10240</v>
      </c>
      <c r="C576" s="168">
        <v>45873</v>
      </c>
      <c r="D576" s="169" t="s">
        <v>39</v>
      </c>
      <c r="E576" s="170" t="s">
        <v>10299</v>
      </c>
      <c r="F576" s="171"/>
      <c r="G576" s="172" t="s">
        <v>5508</v>
      </c>
      <c r="H576" s="172" t="s">
        <v>5990</v>
      </c>
      <c r="I576" s="173" t="s">
        <v>6953</v>
      </c>
      <c r="J576" s="180"/>
      <c r="K576" s="177" t="s">
        <v>1308</v>
      </c>
      <c r="L576" s="177" t="s">
        <v>1070</v>
      </c>
      <c r="M576" s="177" t="s">
        <v>5481</v>
      </c>
      <c r="N576" s="190" t="str">
        <f ca="1">DATEDIF(C576,'Outgoing 2023'!$L$2,"Y")&amp;" tahun, "&amp;DATEDIF(C576,'Outgoing 2023'!$L$2,"YM")&amp;" bulan, "&amp;DATEDIF(C576,'Outgoing 2023'!$L$2,"MD")&amp;" hari"</f>
        <v>0 tahun, 11 bulan, 11 hari</v>
      </c>
      <c r="O576" s="191">
        <f t="shared" ref="O576:O634" ca="1" si="15">TODAY()-C576</f>
        <v>345</v>
      </c>
      <c r="P576" s="152"/>
      <c r="Q576" s="152"/>
    </row>
    <row r="577" spans="1:17" ht="40.799999999999997" x14ac:dyDescent="0.7">
      <c r="A577" s="166">
        <v>576</v>
      </c>
      <c r="B577" s="167" t="s">
        <v>10241</v>
      </c>
      <c r="C577" s="168">
        <v>45873</v>
      </c>
      <c r="D577" s="169" t="s">
        <v>39</v>
      </c>
      <c r="E577" s="170" t="s">
        <v>9765</v>
      </c>
      <c r="F577" s="171"/>
      <c r="G577" s="172" t="s">
        <v>5508</v>
      </c>
      <c r="H577" s="172" t="s">
        <v>3200</v>
      </c>
      <c r="I577" s="173" t="s">
        <v>5939</v>
      </c>
      <c r="J577" s="180"/>
      <c r="K577" s="177" t="s">
        <v>1308</v>
      </c>
      <c r="L577" s="177" t="s">
        <v>10300</v>
      </c>
      <c r="M577" s="176" t="s">
        <v>1071</v>
      </c>
      <c r="N577" s="190" t="str">
        <f ca="1">DATEDIF(C577,'Outgoing 2023'!$L$2,"Y")&amp;" tahun, "&amp;DATEDIF(C577,'Outgoing 2023'!$L$2,"YM")&amp;" bulan, "&amp;DATEDIF(C577,'Outgoing 2023'!$L$2,"MD")&amp;" hari"</f>
        <v>0 tahun, 11 bulan, 11 hari</v>
      </c>
      <c r="O577" s="191">
        <f t="shared" ca="1" si="15"/>
        <v>345</v>
      </c>
      <c r="P577" s="152"/>
      <c r="Q577" s="152"/>
    </row>
    <row r="578" spans="1:17" ht="40.799999999999997" x14ac:dyDescent="0.7">
      <c r="A578" s="166">
        <v>577</v>
      </c>
      <c r="B578" s="167" t="s">
        <v>10242</v>
      </c>
      <c r="C578" s="168">
        <v>45873</v>
      </c>
      <c r="D578" s="169" t="s">
        <v>39</v>
      </c>
      <c r="E578" s="170" t="s">
        <v>10301</v>
      </c>
      <c r="F578" s="171"/>
      <c r="G578" s="172" t="s">
        <v>5508</v>
      </c>
      <c r="H578" s="172" t="s">
        <v>3189</v>
      </c>
      <c r="I578" s="173" t="s">
        <v>3201</v>
      </c>
      <c r="J578" s="180"/>
      <c r="K578" s="177" t="s">
        <v>1308</v>
      </c>
      <c r="L578" s="177" t="s">
        <v>11629</v>
      </c>
      <c r="M578" s="177" t="s">
        <v>7530</v>
      </c>
      <c r="N578" s="190" t="str">
        <f ca="1">DATEDIF(C578,'Outgoing 2023'!$L$2,"Y")&amp;" tahun, "&amp;DATEDIF(C578,'Outgoing 2023'!$L$2,"YM")&amp;" bulan, "&amp;DATEDIF(C578,'Outgoing 2023'!$L$2,"MD")&amp;" hari"</f>
        <v>0 tahun, 11 bulan, 11 hari</v>
      </c>
      <c r="O578" s="191">
        <f t="shared" ca="1" si="15"/>
        <v>345</v>
      </c>
      <c r="P578" s="152"/>
      <c r="Q578" s="152"/>
    </row>
    <row r="579" spans="1:17" ht="61.2" x14ac:dyDescent="0.7">
      <c r="A579" s="166">
        <v>578</v>
      </c>
      <c r="B579" s="167" t="s">
        <v>10243</v>
      </c>
      <c r="C579" s="168">
        <v>45873</v>
      </c>
      <c r="D579" s="169" t="s">
        <v>39</v>
      </c>
      <c r="E579" s="170" t="s">
        <v>10302</v>
      </c>
      <c r="F579" s="171"/>
      <c r="G579" s="172" t="s">
        <v>5508</v>
      </c>
      <c r="H579" s="172" t="s">
        <v>5989</v>
      </c>
      <c r="I579" s="173" t="s">
        <v>7423</v>
      </c>
      <c r="J579" s="180"/>
      <c r="K579" s="177" t="s">
        <v>1308</v>
      </c>
      <c r="L579" s="177" t="s">
        <v>1070</v>
      </c>
      <c r="M579" s="176" t="s">
        <v>1071</v>
      </c>
      <c r="N579" s="190" t="str">
        <f ca="1">DATEDIF(C579,'Outgoing 2023'!$L$2,"Y")&amp;" tahun, "&amp;DATEDIF(C579,'Outgoing 2023'!$L$2,"YM")&amp;" bulan, "&amp;DATEDIF(C579,'Outgoing 2023'!$L$2,"MD")&amp;" hari"</f>
        <v>0 tahun, 11 bulan, 11 hari</v>
      </c>
      <c r="O579" s="191">
        <f t="shared" ca="1" si="15"/>
        <v>345</v>
      </c>
      <c r="P579" s="152"/>
      <c r="Q579" s="152"/>
    </row>
    <row r="580" spans="1:17" ht="40.799999999999997" x14ac:dyDescent="0.7">
      <c r="A580" s="166">
        <v>579</v>
      </c>
      <c r="B580" s="167" t="s">
        <v>10244</v>
      </c>
      <c r="C580" s="168">
        <v>45873</v>
      </c>
      <c r="D580" s="169" t="s">
        <v>39</v>
      </c>
      <c r="E580" s="170" t="s">
        <v>10303</v>
      </c>
      <c r="F580" s="171"/>
      <c r="G580" s="172" t="s">
        <v>5985</v>
      </c>
      <c r="H580" s="172" t="s">
        <v>5989</v>
      </c>
      <c r="I580" s="173" t="s">
        <v>7423</v>
      </c>
      <c r="J580" s="180"/>
      <c r="K580" s="177" t="s">
        <v>1308</v>
      </c>
      <c r="L580" s="177" t="s">
        <v>1080</v>
      </c>
      <c r="M580" s="177" t="s">
        <v>8269</v>
      </c>
      <c r="N580" s="190" t="str">
        <f ca="1">DATEDIF(C580,'Outgoing 2023'!$L$2,"Y")&amp;" tahun, "&amp;DATEDIF(C580,'Outgoing 2023'!$L$2,"YM")&amp;" bulan, "&amp;DATEDIF(C580,'Outgoing 2023'!$L$2,"MD")&amp;" hari"</f>
        <v>0 tahun, 11 bulan, 11 hari</v>
      </c>
      <c r="O580" s="191">
        <f t="shared" ca="1" si="15"/>
        <v>345</v>
      </c>
      <c r="P580" s="152"/>
      <c r="Q580" s="152"/>
    </row>
    <row r="581" spans="1:17" ht="40.799999999999997" x14ac:dyDescent="0.7">
      <c r="A581" s="166">
        <v>580</v>
      </c>
      <c r="B581" s="167" t="s">
        <v>10245</v>
      </c>
      <c r="C581" s="168">
        <v>45873</v>
      </c>
      <c r="D581" s="169" t="s">
        <v>39</v>
      </c>
      <c r="E581" s="170" t="s">
        <v>10304</v>
      </c>
      <c r="F581" s="171"/>
      <c r="G581" s="172" t="s">
        <v>5508</v>
      </c>
      <c r="H581" s="172" t="s">
        <v>5990</v>
      </c>
      <c r="I581" s="173" t="s">
        <v>6953</v>
      </c>
      <c r="J581" s="180"/>
      <c r="K581" s="177" t="s">
        <v>1308</v>
      </c>
      <c r="L581" s="177" t="s">
        <v>1070</v>
      </c>
      <c r="M581" s="177" t="s">
        <v>5481</v>
      </c>
      <c r="N581" s="190" t="str">
        <f ca="1">DATEDIF(C581,'Outgoing 2023'!$L$2,"Y")&amp;" tahun, "&amp;DATEDIF(C581,'Outgoing 2023'!$L$2,"YM")&amp;" bulan, "&amp;DATEDIF(C581,'Outgoing 2023'!$L$2,"MD")&amp;" hari"</f>
        <v>0 tahun, 11 bulan, 11 hari</v>
      </c>
      <c r="O581" s="191">
        <f t="shared" ca="1" si="15"/>
        <v>345</v>
      </c>
      <c r="P581" s="152"/>
      <c r="Q581" s="152"/>
    </row>
    <row r="582" spans="1:17" ht="40.799999999999997" x14ac:dyDescent="0.7">
      <c r="A582" s="166">
        <v>581</v>
      </c>
      <c r="B582" s="167" t="s">
        <v>10246</v>
      </c>
      <c r="C582" s="168">
        <v>45873</v>
      </c>
      <c r="D582" s="169" t="s">
        <v>39</v>
      </c>
      <c r="E582" s="170" t="s">
        <v>10305</v>
      </c>
      <c r="F582" s="171"/>
      <c r="G582" s="172" t="s">
        <v>5508</v>
      </c>
      <c r="H582" s="172" t="s">
        <v>3191</v>
      </c>
      <c r="I582" s="173" t="s">
        <v>6030</v>
      </c>
      <c r="J582" s="180"/>
      <c r="K582" s="177" t="s">
        <v>1308</v>
      </c>
      <c r="L582" s="177" t="s">
        <v>1175</v>
      </c>
      <c r="M582" s="177" t="s">
        <v>7484</v>
      </c>
      <c r="N582" s="190" t="str">
        <f ca="1">DATEDIF(C582,'Outgoing 2023'!$L$2,"Y")&amp;" tahun, "&amp;DATEDIF(C582,'Outgoing 2023'!$L$2,"YM")&amp;" bulan, "&amp;DATEDIF(C582,'Outgoing 2023'!$L$2,"MD")&amp;" hari"</f>
        <v>0 tahun, 11 bulan, 11 hari</v>
      </c>
      <c r="O582" s="191">
        <f t="shared" ca="1" si="15"/>
        <v>345</v>
      </c>
      <c r="P582" s="152"/>
      <c r="Q582" s="152"/>
    </row>
    <row r="583" spans="1:17" ht="20.399999999999999" x14ac:dyDescent="0.7">
      <c r="A583" s="166">
        <v>582</v>
      </c>
      <c r="B583" s="167" t="s">
        <v>10247</v>
      </c>
      <c r="C583" s="168">
        <v>45873</v>
      </c>
      <c r="D583" s="169" t="s">
        <v>39</v>
      </c>
      <c r="E583" s="170" t="s">
        <v>10306</v>
      </c>
      <c r="F583" s="171"/>
      <c r="G583" s="172" t="s">
        <v>5508</v>
      </c>
      <c r="H583" s="172" t="s">
        <v>5989</v>
      </c>
      <c r="I583" s="173" t="s">
        <v>6030</v>
      </c>
      <c r="J583" s="180"/>
      <c r="K583" s="177" t="s">
        <v>1308</v>
      </c>
      <c r="L583" s="177" t="s">
        <v>1175</v>
      </c>
      <c r="M583" s="177" t="s">
        <v>7484</v>
      </c>
      <c r="N583" s="190" t="str">
        <f ca="1">DATEDIF(C583,'Outgoing 2023'!$L$2,"Y")&amp;" tahun, "&amp;DATEDIF(C583,'Outgoing 2023'!$L$2,"YM")&amp;" bulan, "&amp;DATEDIF(C583,'Outgoing 2023'!$L$2,"MD")&amp;" hari"</f>
        <v>0 tahun, 11 bulan, 11 hari</v>
      </c>
      <c r="O583" s="191">
        <f t="shared" ca="1" si="15"/>
        <v>345</v>
      </c>
      <c r="P583" s="152"/>
      <c r="Q583" s="152"/>
    </row>
    <row r="584" spans="1:17" ht="20.399999999999999" x14ac:dyDescent="0.7">
      <c r="A584" s="166">
        <v>583</v>
      </c>
      <c r="B584" s="167" t="s">
        <v>10248</v>
      </c>
      <c r="C584" s="168">
        <v>45874</v>
      </c>
      <c r="D584" s="169" t="s">
        <v>39</v>
      </c>
      <c r="E584" s="170" t="s">
        <v>10307</v>
      </c>
      <c r="F584" s="171"/>
      <c r="G584" s="172" t="s">
        <v>5508</v>
      </c>
      <c r="H584" s="172" t="s">
        <v>7640</v>
      </c>
      <c r="I584" s="173" t="s">
        <v>12322</v>
      </c>
      <c r="J584" s="180"/>
      <c r="K584" s="177" t="s">
        <v>1308</v>
      </c>
      <c r="L584" s="177" t="s">
        <v>1070</v>
      </c>
      <c r="M584" s="177" t="s">
        <v>8067</v>
      </c>
      <c r="N584" s="190" t="str">
        <f ca="1">DATEDIF(C584,'Outgoing 2023'!$L$2,"Y")&amp;" tahun, "&amp;DATEDIF(C584,'Outgoing 2023'!$L$2,"YM")&amp;" bulan, "&amp;DATEDIF(C584,'Outgoing 2023'!$L$2,"MD")&amp;" hari"</f>
        <v>0 tahun, 11 bulan, 10 hari</v>
      </c>
      <c r="O584" s="191">
        <f t="shared" ca="1" si="15"/>
        <v>344</v>
      </c>
      <c r="P584" s="152"/>
      <c r="Q584" s="152"/>
    </row>
    <row r="585" spans="1:17" ht="40.799999999999997" x14ac:dyDescent="0.7">
      <c r="A585" s="166">
        <v>584</v>
      </c>
      <c r="B585" s="167" t="s">
        <v>10249</v>
      </c>
      <c r="C585" s="168">
        <v>45874</v>
      </c>
      <c r="D585" s="169" t="s">
        <v>39</v>
      </c>
      <c r="E585" s="170" t="s">
        <v>10308</v>
      </c>
      <c r="F585" s="171"/>
      <c r="G585" s="172" t="s">
        <v>5508</v>
      </c>
      <c r="H585" s="172" t="s">
        <v>7640</v>
      </c>
      <c r="I585" s="173" t="s">
        <v>12322</v>
      </c>
      <c r="J585" s="180"/>
      <c r="K585" s="177" t="s">
        <v>1308</v>
      </c>
      <c r="L585" s="177" t="s">
        <v>1070</v>
      </c>
      <c r="M585" s="177" t="s">
        <v>8067</v>
      </c>
      <c r="N585" s="190" t="str">
        <f ca="1">DATEDIF(C585,'Outgoing 2023'!$L$2,"Y")&amp;" tahun, "&amp;DATEDIF(C585,'Outgoing 2023'!$L$2,"YM")&amp;" bulan, "&amp;DATEDIF(C585,'Outgoing 2023'!$L$2,"MD")&amp;" hari"</f>
        <v>0 tahun, 11 bulan, 10 hari</v>
      </c>
      <c r="O585" s="191">
        <f t="shared" ca="1" si="15"/>
        <v>344</v>
      </c>
      <c r="P585" s="152"/>
      <c r="Q585" s="152"/>
    </row>
    <row r="586" spans="1:17" ht="40.799999999999997" x14ac:dyDescent="0.7">
      <c r="A586" s="166">
        <v>585</v>
      </c>
      <c r="B586" s="167" t="s">
        <v>10250</v>
      </c>
      <c r="C586" s="168">
        <v>45874</v>
      </c>
      <c r="D586" s="169" t="s">
        <v>39</v>
      </c>
      <c r="E586" s="170" t="s">
        <v>10309</v>
      </c>
      <c r="F586" s="171"/>
      <c r="G586" s="172" t="s">
        <v>5508</v>
      </c>
      <c r="H586" s="172" t="s">
        <v>7640</v>
      </c>
      <c r="I586" s="173" t="s">
        <v>12322</v>
      </c>
      <c r="J586" s="180"/>
      <c r="K586" s="177" t="s">
        <v>1308</v>
      </c>
      <c r="L586" s="177" t="s">
        <v>1070</v>
      </c>
      <c r="M586" s="177" t="s">
        <v>8067</v>
      </c>
      <c r="N586" s="190" t="str">
        <f ca="1">DATEDIF(C586,'Outgoing 2023'!$L$2,"Y")&amp;" tahun, "&amp;DATEDIF(C586,'Outgoing 2023'!$L$2,"YM")&amp;" bulan, "&amp;DATEDIF(C586,'Outgoing 2023'!$L$2,"MD")&amp;" hari"</f>
        <v>0 tahun, 11 bulan, 10 hari</v>
      </c>
      <c r="O586" s="191">
        <f t="shared" ca="1" si="15"/>
        <v>344</v>
      </c>
      <c r="P586" s="152"/>
      <c r="Q586" s="152"/>
    </row>
    <row r="587" spans="1:17" ht="40.799999999999997" x14ac:dyDescent="0.7">
      <c r="A587" s="166">
        <v>586</v>
      </c>
      <c r="B587" s="167" t="s">
        <v>10251</v>
      </c>
      <c r="C587" s="168">
        <v>45874</v>
      </c>
      <c r="D587" s="169" t="s">
        <v>39</v>
      </c>
      <c r="E587" s="170" t="s">
        <v>10310</v>
      </c>
      <c r="F587" s="171"/>
      <c r="G587" s="172" t="s">
        <v>1079</v>
      </c>
      <c r="H587" s="172" t="s">
        <v>7756</v>
      </c>
      <c r="I587" s="173" t="s">
        <v>7423</v>
      </c>
      <c r="J587" s="180"/>
      <c r="K587" s="177" t="s">
        <v>1308</v>
      </c>
      <c r="L587" s="177" t="s">
        <v>1168</v>
      </c>
      <c r="M587" s="177" t="s">
        <v>4425</v>
      </c>
      <c r="N587" s="190" t="str">
        <f ca="1">DATEDIF(C587,'Outgoing 2023'!$L$2,"Y")&amp;" tahun, "&amp;DATEDIF(C587,'Outgoing 2023'!$L$2,"YM")&amp;" bulan, "&amp;DATEDIF(C587,'Outgoing 2023'!$L$2,"MD")&amp;" hari"</f>
        <v>0 tahun, 11 bulan, 10 hari</v>
      </c>
      <c r="O587" s="191">
        <f t="shared" ca="1" si="15"/>
        <v>344</v>
      </c>
      <c r="P587" s="152"/>
      <c r="Q587" s="152"/>
    </row>
    <row r="588" spans="1:17" ht="40.799999999999997" x14ac:dyDescent="0.7">
      <c r="A588" s="166">
        <v>587</v>
      </c>
      <c r="B588" s="167" t="s">
        <v>10252</v>
      </c>
      <c r="C588" s="168">
        <v>45874</v>
      </c>
      <c r="D588" s="169" t="s">
        <v>39</v>
      </c>
      <c r="E588" s="170" t="s">
        <v>10311</v>
      </c>
      <c r="F588" s="171"/>
      <c r="G588" s="172" t="s">
        <v>5508</v>
      </c>
      <c r="H588" s="172" t="s">
        <v>3200</v>
      </c>
      <c r="I588" s="173" t="s">
        <v>10359</v>
      </c>
      <c r="J588" s="180"/>
      <c r="K588" s="177" t="s">
        <v>1308</v>
      </c>
      <c r="L588" s="177" t="s">
        <v>1175</v>
      </c>
      <c r="M588" s="177" t="s">
        <v>1176</v>
      </c>
      <c r="N588" s="190" t="str">
        <f ca="1">DATEDIF(C588,'Outgoing 2023'!$L$2,"Y")&amp;" tahun, "&amp;DATEDIF(C588,'Outgoing 2023'!$L$2,"YM")&amp;" bulan, "&amp;DATEDIF(C588,'Outgoing 2023'!$L$2,"MD")&amp;" hari"</f>
        <v>0 tahun, 11 bulan, 10 hari</v>
      </c>
      <c r="O588" s="191">
        <f t="shared" ca="1" si="15"/>
        <v>344</v>
      </c>
      <c r="P588" s="152"/>
      <c r="Q588" s="152"/>
    </row>
    <row r="589" spans="1:17" ht="20.399999999999999" x14ac:dyDescent="0.7">
      <c r="A589" s="166">
        <v>588</v>
      </c>
      <c r="B589" s="167" t="s">
        <v>10253</v>
      </c>
      <c r="C589" s="168">
        <v>45874</v>
      </c>
      <c r="D589" s="169" t="s">
        <v>39</v>
      </c>
      <c r="E589" s="170" t="s">
        <v>10312</v>
      </c>
      <c r="F589" s="171"/>
      <c r="G589" s="172" t="s">
        <v>5508</v>
      </c>
      <c r="H589" s="172" t="s">
        <v>3200</v>
      </c>
      <c r="I589" s="173" t="s">
        <v>5845</v>
      </c>
      <c r="J589" s="180"/>
      <c r="K589" s="177" t="s">
        <v>1308</v>
      </c>
      <c r="L589" s="177" t="s">
        <v>1070</v>
      </c>
      <c r="M589" s="177" t="s">
        <v>7652</v>
      </c>
      <c r="N589" s="190" t="str">
        <f ca="1">DATEDIF(C589,'Outgoing 2023'!$L$2,"Y")&amp;" tahun, "&amp;DATEDIF(C589,'Outgoing 2023'!$L$2,"YM")&amp;" bulan, "&amp;DATEDIF(C589,'Outgoing 2023'!$L$2,"MD")&amp;" hari"</f>
        <v>0 tahun, 11 bulan, 10 hari</v>
      </c>
      <c r="O589" s="191">
        <f t="shared" ca="1" si="15"/>
        <v>344</v>
      </c>
      <c r="P589" s="152"/>
      <c r="Q589" s="152"/>
    </row>
    <row r="590" spans="1:17" ht="61.2" x14ac:dyDescent="0.7">
      <c r="A590" s="166">
        <v>589</v>
      </c>
      <c r="B590" s="167" t="s">
        <v>10254</v>
      </c>
      <c r="C590" s="168">
        <v>45874</v>
      </c>
      <c r="D590" s="169" t="s">
        <v>39</v>
      </c>
      <c r="E590" s="170" t="s">
        <v>10313</v>
      </c>
      <c r="F590" s="171"/>
      <c r="G590" s="172" t="s">
        <v>5508</v>
      </c>
      <c r="H590" s="172" t="s">
        <v>5989</v>
      </c>
      <c r="I590" s="173" t="s">
        <v>6030</v>
      </c>
      <c r="J590" s="180"/>
      <c r="K590" s="177" t="s">
        <v>1308</v>
      </c>
      <c r="L590" s="177" t="s">
        <v>1175</v>
      </c>
      <c r="M590" s="177" t="s">
        <v>7484</v>
      </c>
      <c r="N590" s="190" t="str">
        <f ca="1">DATEDIF(C590,'Outgoing 2023'!$L$2,"Y")&amp;" tahun, "&amp;DATEDIF(C590,'Outgoing 2023'!$L$2,"YM")&amp;" bulan, "&amp;DATEDIF(C590,'Outgoing 2023'!$L$2,"MD")&amp;" hari"</f>
        <v>0 tahun, 11 bulan, 10 hari</v>
      </c>
      <c r="O590" s="191">
        <f t="shared" ca="1" si="15"/>
        <v>344</v>
      </c>
      <c r="P590" s="152"/>
      <c r="Q590" s="152"/>
    </row>
    <row r="591" spans="1:17" ht="20.399999999999999" x14ac:dyDescent="0.7">
      <c r="A591" s="166">
        <v>590</v>
      </c>
      <c r="B591" s="167" t="s">
        <v>10255</v>
      </c>
      <c r="C591" s="168">
        <v>45874</v>
      </c>
      <c r="D591" s="169"/>
      <c r="E591" s="170" t="s">
        <v>10314</v>
      </c>
      <c r="F591" s="171"/>
      <c r="G591" s="172" t="s">
        <v>5985</v>
      </c>
      <c r="H591" s="159" t="s">
        <v>5985</v>
      </c>
      <c r="I591" s="173" t="s">
        <v>1072</v>
      </c>
      <c r="J591" s="180"/>
      <c r="K591" s="177" t="s">
        <v>1308</v>
      </c>
      <c r="L591" s="177" t="s">
        <v>1072</v>
      </c>
      <c r="M591" s="177" t="s">
        <v>1191</v>
      </c>
      <c r="N591" s="190" t="str">
        <f ca="1">DATEDIF(C591,'Outgoing 2023'!$L$2,"Y")&amp;" tahun, "&amp;DATEDIF(C591,'Outgoing 2023'!$L$2,"YM")&amp;" bulan, "&amp;DATEDIF(C591,'Outgoing 2023'!$L$2,"MD")&amp;" hari"</f>
        <v>0 tahun, 11 bulan, 10 hari</v>
      </c>
      <c r="O591" s="191">
        <f t="shared" ca="1" si="15"/>
        <v>344</v>
      </c>
      <c r="P591" s="152"/>
      <c r="Q591" s="152"/>
    </row>
    <row r="592" spans="1:17" ht="40.799999999999997" x14ac:dyDescent="0.7">
      <c r="A592" s="166">
        <v>591</v>
      </c>
      <c r="B592" s="167" t="s">
        <v>10256</v>
      </c>
      <c r="C592" s="168">
        <v>45875</v>
      </c>
      <c r="D592" s="169" t="s">
        <v>39</v>
      </c>
      <c r="E592" s="170" t="s">
        <v>10315</v>
      </c>
      <c r="F592" s="171"/>
      <c r="G592" s="172" t="s">
        <v>5508</v>
      </c>
      <c r="H592" s="172" t="s">
        <v>5989</v>
      </c>
      <c r="I592" s="173" t="s">
        <v>6030</v>
      </c>
      <c r="J592" s="180"/>
      <c r="K592" s="177" t="s">
        <v>1308</v>
      </c>
      <c r="L592" s="177" t="s">
        <v>1175</v>
      </c>
      <c r="M592" s="177" t="s">
        <v>7484</v>
      </c>
      <c r="N592" s="190" t="str">
        <f ca="1">DATEDIF(C592,'Outgoing 2023'!$L$2,"Y")&amp;" tahun, "&amp;DATEDIF(C592,'Outgoing 2023'!$L$2,"YM")&amp;" bulan, "&amp;DATEDIF(C592,'Outgoing 2023'!$L$2,"MD")&amp;" hari"</f>
        <v>0 tahun, 11 bulan, 9 hari</v>
      </c>
      <c r="O592" s="191">
        <f t="shared" ca="1" si="15"/>
        <v>343</v>
      </c>
      <c r="P592" s="152"/>
      <c r="Q592" s="152"/>
    </row>
    <row r="593" spans="1:17" ht="20.399999999999999" x14ac:dyDescent="0.7">
      <c r="A593" s="166">
        <v>592</v>
      </c>
      <c r="B593" s="167" t="s">
        <v>10257</v>
      </c>
      <c r="C593" s="168">
        <v>45875</v>
      </c>
      <c r="D593" s="169" t="s">
        <v>39</v>
      </c>
      <c r="E593" s="170" t="s">
        <v>10316</v>
      </c>
      <c r="F593" s="171"/>
      <c r="G593" s="172" t="s">
        <v>5985</v>
      </c>
      <c r="H593" s="159" t="s">
        <v>5985</v>
      </c>
      <c r="I593" s="173" t="s">
        <v>5702</v>
      </c>
      <c r="J593" s="180"/>
      <c r="K593" s="177" t="s">
        <v>1308</v>
      </c>
      <c r="L593" s="177" t="s">
        <v>1080</v>
      </c>
      <c r="M593" s="177" t="s">
        <v>8269</v>
      </c>
      <c r="N593" s="190" t="str">
        <f ca="1">DATEDIF(C593,'Outgoing 2023'!$L$2,"Y")&amp;" tahun, "&amp;DATEDIF(C593,'Outgoing 2023'!$L$2,"YM")&amp;" bulan, "&amp;DATEDIF(C593,'Outgoing 2023'!$L$2,"MD")&amp;" hari"</f>
        <v>0 tahun, 11 bulan, 9 hari</v>
      </c>
      <c r="O593" s="191">
        <f t="shared" ca="1" si="15"/>
        <v>343</v>
      </c>
      <c r="P593" s="152"/>
      <c r="Q593" s="152"/>
    </row>
    <row r="594" spans="1:17" ht="20.399999999999999" x14ac:dyDescent="0.7">
      <c r="A594" s="166">
        <v>593</v>
      </c>
      <c r="B594" s="167" t="s">
        <v>10258</v>
      </c>
      <c r="C594" s="168">
        <v>45875</v>
      </c>
      <c r="D594" s="169" t="s">
        <v>39</v>
      </c>
      <c r="E594" s="170" t="s">
        <v>10317</v>
      </c>
      <c r="F594" s="171"/>
      <c r="G594" s="172" t="s">
        <v>1079</v>
      </c>
      <c r="H594" s="172" t="s">
        <v>1079</v>
      </c>
      <c r="I594" s="173" t="s">
        <v>3202</v>
      </c>
      <c r="J594" s="180"/>
      <c r="K594" s="177" t="s">
        <v>1308</v>
      </c>
      <c r="L594" s="177" t="s">
        <v>1079</v>
      </c>
      <c r="M594" s="177" t="s">
        <v>2488</v>
      </c>
      <c r="N594" s="190" t="str">
        <f ca="1">DATEDIF(C594,'Outgoing 2023'!$L$2,"Y")&amp;" tahun, "&amp;DATEDIF(C594,'Outgoing 2023'!$L$2,"YM")&amp;" bulan, "&amp;DATEDIF(C594,'Outgoing 2023'!$L$2,"MD")&amp;" hari"</f>
        <v>0 tahun, 11 bulan, 9 hari</v>
      </c>
      <c r="O594" s="191">
        <f t="shared" ca="1" si="15"/>
        <v>343</v>
      </c>
      <c r="P594" s="152"/>
      <c r="Q594" s="152"/>
    </row>
    <row r="595" spans="1:17" ht="20.399999999999999" x14ac:dyDescent="0.7">
      <c r="A595" s="166">
        <v>594</v>
      </c>
      <c r="B595" s="167" t="s">
        <v>10259</v>
      </c>
      <c r="C595" s="168">
        <v>45875</v>
      </c>
      <c r="D595" s="169" t="s">
        <v>39</v>
      </c>
      <c r="E595" s="170" t="s">
        <v>10318</v>
      </c>
      <c r="F595" s="171"/>
      <c r="G595" s="172" t="s">
        <v>5985</v>
      </c>
      <c r="H595" s="159" t="s">
        <v>5985</v>
      </c>
      <c r="I595" s="173" t="s">
        <v>5702</v>
      </c>
      <c r="J595" s="180"/>
      <c r="K595" s="177" t="s">
        <v>1308</v>
      </c>
      <c r="L595" s="177" t="s">
        <v>1080</v>
      </c>
      <c r="M595" s="177" t="s">
        <v>8269</v>
      </c>
      <c r="N595" s="190" t="str">
        <f ca="1">DATEDIF(C595,'Outgoing 2023'!$L$2,"Y")&amp;" tahun, "&amp;DATEDIF(C595,'Outgoing 2023'!$L$2,"YM")&amp;" bulan, "&amp;DATEDIF(C595,'Outgoing 2023'!$L$2,"MD")&amp;" hari"</f>
        <v>0 tahun, 11 bulan, 9 hari</v>
      </c>
      <c r="O595" s="191">
        <f t="shared" ca="1" si="15"/>
        <v>343</v>
      </c>
      <c r="P595" s="152"/>
      <c r="Q595" s="152"/>
    </row>
    <row r="596" spans="1:17" ht="20.399999999999999" x14ac:dyDescent="0.7">
      <c r="A596" s="166">
        <v>595</v>
      </c>
      <c r="B596" s="167" t="s">
        <v>10260</v>
      </c>
      <c r="C596" s="168">
        <v>45875</v>
      </c>
      <c r="D596" s="169"/>
      <c r="E596" s="170" t="s">
        <v>9330</v>
      </c>
      <c r="F596" s="171"/>
      <c r="G596" s="172" t="s">
        <v>5985</v>
      </c>
      <c r="H596" s="159" t="s">
        <v>5985</v>
      </c>
      <c r="I596" s="173" t="s">
        <v>1072</v>
      </c>
      <c r="J596" s="180"/>
      <c r="K596" s="177" t="s">
        <v>1308</v>
      </c>
      <c r="L596" s="177" t="s">
        <v>1072</v>
      </c>
      <c r="M596" s="177" t="s">
        <v>1191</v>
      </c>
      <c r="N596" s="190" t="str">
        <f ca="1">DATEDIF(C596,'Outgoing 2023'!$L$2,"Y")&amp;" tahun, "&amp;DATEDIF(C596,'Outgoing 2023'!$L$2,"YM")&amp;" bulan, "&amp;DATEDIF(C596,'Outgoing 2023'!$L$2,"MD")&amp;" hari"</f>
        <v>0 tahun, 11 bulan, 9 hari</v>
      </c>
      <c r="O596" s="191">
        <f t="shared" ca="1" si="15"/>
        <v>343</v>
      </c>
      <c r="P596" s="152"/>
      <c r="Q596" s="152"/>
    </row>
    <row r="597" spans="1:17" ht="40.799999999999997" x14ac:dyDescent="0.7">
      <c r="A597" s="166">
        <v>596</v>
      </c>
      <c r="B597" s="167" t="s">
        <v>10261</v>
      </c>
      <c r="C597" s="168">
        <v>45875</v>
      </c>
      <c r="D597" s="169" t="s">
        <v>39</v>
      </c>
      <c r="E597" s="170" t="s">
        <v>10319</v>
      </c>
      <c r="F597" s="171"/>
      <c r="G597" s="172" t="s">
        <v>5508</v>
      </c>
      <c r="H597" s="172" t="s">
        <v>5989</v>
      </c>
      <c r="I597" s="173" t="s">
        <v>3188</v>
      </c>
      <c r="J597" s="180"/>
      <c r="K597" s="177" t="s">
        <v>1308</v>
      </c>
      <c r="L597" s="177" t="s">
        <v>1170</v>
      </c>
      <c r="M597" s="177" t="s">
        <v>1171</v>
      </c>
      <c r="N597" s="190" t="str">
        <f ca="1">DATEDIF(C597,'Outgoing 2023'!$L$2,"Y")&amp;" tahun, "&amp;DATEDIF(C597,'Outgoing 2023'!$L$2,"YM")&amp;" bulan, "&amp;DATEDIF(C597,'Outgoing 2023'!$L$2,"MD")&amp;" hari"</f>
        <v>0 tahun, 11 bulan, 9 hari</v>
      </c>
      <c r="O597" s="191">
        <f t="shared" ca="1" si="15"/>
        <v>343</v>
      </c>
      <c r="P597" s="152"/>
      <c r="Q597" s="152"/>
    </row>
    <row r="598" spans="1:17" ht="40.799999999999997" x14ac:dyDescent="0.7">
      <c r="A598" s="166">
        <v>597</v>
      </c>
      <c r="B598" s="167" t="s">
        <v>10262</v>
      </c>
      <c r="C598" s="168">
        <v>45875</v>
      </c>
      <c r="D598" s="169" t="s">
        <v>39</v>
      </c>
      <c r="E598" s="170" t="s">
        <v>10320</v>
      </c>
      <c r="F598" s="171"/>
      <c r="G598" s="172" t="s">
        <v>5508</v>
      </c>
      <c r="H598" s="172" t="s">
        <v>3200</v>
      </c>
      <c r="I598" s="173" t="s">
        <v>5845</v>
      </c>
      <c r="J598" s="180"/>
      <c r="K598" s="177" t="s">
        <v>1308</v>
      </c>
      <c r="L598" s="177" t="s">
        <v>1070</v>
      </c>
      <c r="M598" s="177" t="s">
        <v>7652</v>
      </c>
      <c r="N598" s="190" t="str">
        <f ca="1">DATEDIF(C598,'Outgoing 2023'!$L$2,"Y")&amp;" tahun, "&amp;DATEDIF(C598,'Outgoing 2023'!$L$2,"YM")&amp;" bulan, "&amp;DATEDIF(C598,'Outgoing 2023'!$L$2,"MD")&amp;" hari"</f>
        <v>0 tahun, 11 bulan, 9 hari</v>
      </c>
      <c r="O598" s="191">
        <f t="shared" ca="1" si="15"/>
        <v>343</v>
      </c>
      <c r="P598" s="152"/>
      <c r="Q598" s="152"/>
    </row>
    <row r="599" spans="1:17" ht="20.399999999999999" x14ac:dyDescent="0.7">
      <c r="A599" s="166">
        <v>598</v>
      </c>
      <c r="B599" s="167" t="s">
        <v>10263</v>
      </c>
      <c r="C599" s="168">
        <v>45876</v>
      </c>
      <c r="D599" s="169" t="s">
        <v>39</v>
      </c>
      <c r="E599" s="170" t="s">
        <v>10321</v>
      </c>
      <c r="F599" s="171"/>
      <c r="G599" s="172" t="s">
        <v>5985</v>
      </c>
      <c r="H599" s="159" t="s">
        <v>5985</v>
      </c>
      <c r="I599" s="173" t="s">
        <v>7423</v>
      </c>
      <c r="J599" s="180"/>
      <c r="K599" s="177" t="s">
        <v>1308</v>
      </c>
      <c r="L599" s="177" t="s">
        <v>1080</v>
      </c>
      <c r="M599" s="177" t="s">
        <v>8269</v>
      </c>
      <c r="N599" s="190" t="str">
        <f ca="1">DATEDIF(C599,'Outgoing 2023'!$L$2,"Y")&amp;" tahun, "&amp;DATEDIF(C599,'Outgoing 2023'!$L$2,"YM")&amp;" bulan, "&amp;DATEDIF(C599,'Outgoing 2023'!$L$2,"MD")&amp;" hari"</f>
        <v>0 tahun, 11 bulan, 8 hari</v>
      </c>
      <c r="O599" s="191">
        <f t="shared" ca="1" si="15"/>
        <v>342</v>
      </c>
      <c r="P599" s="152"/>
      <c r="Q599" s="152"/>
    </row>
    <row r="600" spans="1:17" ht="40.799999999999997" x14ac:dyDescent="0.7">
      <c r="A600" s="166">
        <v>600</v>
      </c>
      <c r="B600" s="167" t="s">
        <v>10264</v>
      </c>
      <c r="C600" s="168">
        <v>45876</v>
      </c>
      <c r="D600" s="169" t="s">
        <v>39</v>
      </c>
      <c r="E600" s="170" t="s">
        <v>10322</v>
      </c>
      <c r="F600" s="171"/>
      <c r="G600" s="172" t="s">
        <v>5508</v>
      </c>
      <c r="H600" s="172" t="s">
        <v>5990</v>
      </c>
      <c r="I600" s="173" t="s">
        <v>6953</v>
      </c>
      <c r="J600" s="180"/>
      <c r="K600" s="177" t="s">
        <v>1308</v>
      </c>
      <c r="L600" s="177" t="s">
        <v>1070</v>
      </c>
      <c r="M600" s="177" t="s">
        <v>5481</v>
      </c>
      <c r="N600" s="190" t="str">
        <f ca="1">DATEDIF(C600,'Outgoing 2023'!$L$2,"Y")&amp;" tahun, "&amp;DATEDIF(C600,'Outgoing 2023'!$L$2,"YM")&amp;" bulan, "&amp;DATEDIF(C600,'Outgoing 2023'!$L$2,"MD")&amp;" hari"</f>
        <v>0 tahun, 11 bulan, 8 hari</v>
      </c>
      <c r="O600" s="191">
        <f t="shared" ca="1" si="15"/>
        <v>342</v>
      </c>
      <c r="P600" s="152"/>
      <c r="Q600" s="152"/>
    </row>
    <row r="601" spans="1:17" ht="40.799999999999997" x14ac:dyDescent="0.7">
      <c r="A601" s="166">
        <v>601</v>
      </c>
      <c r="B601" s="167" t="s">
        <v>10265</v>
      </c>
      <c r="C601" s="168">
        <v>45876</v>
      </c>
      <c r="D601" s="169" t="s">
        <v>39</v>
      </c>
      <c r="E601" s="170" t="s">
        <v>10323</v>
      </c>
      <c r="F601" s="171"/>
      <c r="G601" s="172" t="s">
        <v>5508</v>
      </c>
      <c r="H601" s="172" t="s">
        <v>3191</v>
      </c>
      <c r="I601" s="173" t="s">
        <v>6953</v>
      </c>
      <c r="J601" s="180"/>
      <c r="K601" s="177" t="s">
        <v>1308</v>
      </c>
      <c r="L601" s="177" t="s">
        <v>1070</v>
      </c>
      <c r="M601" s="176" t="s">
        <v>6866</v>
      </c>
      <c r="N601" s="190" t="str">
        <f ca="1">DATEDIF(C601,'Outgoing 2023'!$L$2,"Y")&amp;" tahun, "&amp;DATEDIF(C601,'Outgoing 2023'!$L$2,"YM")&amp;" bulan, "&amp;DATEDIF(C601,'Outgoing 2023'!$L$2,"MD")&amp;" hari"</f>
        <v>0 tahun, 11 bulan, 8 hari</v>
      </c>
      <c r="O601" s="191">
        <f t="shared" ca="1" si="15"/>
        <v>342</v>
      </c>
      <c r="P601" s="152"/>
      <c r="Q601" s="152"/>
    </row>
    <row r="602" spans="1:17" ht="40.799999999999997" x14ac:dyDescent="0.7">
      <c r="A602" s="166">
        <v>602</v>
      </c>
      <c r="B602" s="167" t="s">
        <v>10266</v>
      </c>
      <c r="C602" s="168">
        <v>45876</v>
      </c>
      <c r="D602" s="169" t="s">
        <v>39</v>
      </c>
      <c r="E602" s="170" t="s">
        <v>10324</v>
      </c>
      <c r="F602" s="171"/>
      <c r="G602" s="172" t="s">
        <v>5508</v>
      </c>
      <c r="H602" s="172" t="s">
        <v>3191</v>
      </c>
      <c r="I602" s="173" t="s">
        <v>6953</v>
      </c>
      <c r="J602" s="180"/>
      <c r="K602" s="177" t="s">
        <v>1308</v>
      </c>
      <c r="L602" s="177" t="s">
        <v>1070</v>
      </c>
      <c r="M602" s="176" t="s">
        <v>6866</v>
      </c>
      <c r="N602" s="190" t="str">
        <f ca="1">DATEDIF(C602,'Outgoing 2023'!$L$2,"Y")&amp;" tahun, "&amp;DATEDIF(C602,'Outgoing 2023'!$L$2,"YM")&amp;" bulan, "&amp;DATEDIF(C602,'Outgoing 2023'!$L$2,"MD")&amp;" hari"</f>
        <v>0 tahun, 11 bulan, 8 hari</v>
      </c>
      <c r="O602" s="191">
        <f t="shared" ca="1" si="15"/>
        <v>342</v>
      </c>
      <c r="P602" s="152"/>
      <c r="Q602" s="152"/>
    </row>
    <row r="603" spans="1:17" ht="40.799999999999997" x14ac:dyDescent="0.7">
      <c r="A603" s="166">
        <v>603</v>
      </c>
      <c r="B603" s="167" t="s">
        <v>10267</v>
      </c>
      <c r="C603" s="168">
        <v>45876</v>
      </c>
      <c r="D603" s="169" t="s">
        <v>39</v>
      </c>
      <c r="E603" s="170" t="s">
        <v>10325</v>
      </c>
      <c r="F603" s="171"/>
      <c r="G603" s="172" t="s">
        <v>5508</v>
      </c>
      <c r="H603" s="172" t="s">
        <v>3191</v>
      </c>
      <c r="I603" s="173" t="s">
        <v>5845</v>
      </c>
      <c r="J603" s="180"/>
      <c r="K603" s="177" t="s">
        <v>1308</v>
      </c>
      <c r="L603" s="177" t="s">
        <v>1070</v>
      </c>
      <c r="M603" s="177" t="s">
        <v>10357</v>
      </c>
      <c r="N603" s="190" t="str">
        <f ca="1">DATEDIF(C603,'Outgoing 2023'!$L$2,"Y")&amp;" tahun, "&amp;DATEDIF(C603,'Outgoing 2023'!$L$2,"YM")&amp;" bulan, "&amp;DATEDIF(C603,'Outgoing 2023'!$L$2,"MD")&amp;" hari"</f>
        <v>0 tahun, 11 bulan, 8 hari</v>
      </c>
      <c r="O603" s="191">
        <f t="shared" ca="1" si="15"/>
        <v>342</v>
      </c>
      <c r="P603" s="152"/>
      <c r="Q603" s="152"/>
    </row>
    <row r="604" spans="1:17" ht="61.2" x14ac:dyDescent="0.7">
      <c r="A604" s="166">
        <v>604</v>
      </c>
      <c r="B604" s="167" t="s">
        <v>10268</v>
      </c>
      <c r="C604" s="168">
        <v>45876</v>
      </c>
      <c r="D604" s="169" t="s">
        <v>39</v>
      </c>
      <c r="E604" s="170" t="s">
        <v>10326</v>
      </c>
      <c r="F604" s="171"/>
      <c r="G604" s="172" t="s">
        <v>5508</v>
      </c>
      <c r="H604" s="172" t="s">
        <v>3200</v>
      </c>
      <c r="I604" s="173" t="s">
        <v>5939</v>
      </c>
      <c r="J604" s="180"/>
      <c r="K604" s="177" t="s">
        <v>1308</v>
      </c>
      <c r="L604" s="177" t="s">
        <v>1070</v>
      </c>
      <c r="M604" s="177" t="s">
        <v>3139</v>
      </c>
      <c r="N604" s="190" t="str">
        <f ca="1">DATEDIF(C604,'Outgoing 2023'!$L$2,"Y")&amp;" tahun, "&amp;DATEDIF(C604,'Outgoing 2023'!$L$2,"YM")&amp;" bulan, "&amp;DATEDIF(C604,'Outgoing 2023'!$L$2,"MD")&amp;" hari"</f>
        <v>0 tahun, 11 bulan, 8 hari</v>
      </c>
      <c r="O604" s="191">
        <f t="shared" ca="1" si="15"/>
        <v>342</v>
      </c>
      <c r="P604" s="152"/>
      <c r="Q604" s="152"/>
    </row>
    <row r="605" spans="1:17" ht="40.799999999999997" x14ac:dyDescent="0.7">
      <c r="A605" s="166">
        <v>605</v>
      </c>
      <c r="B605" s="167" t="s">
        <v>10269</v>
      </c>
      <c r="C605" s="168">
        <v>45876</v>
      </c>
      <c r="D605" s="169" t="s">
        <v>39</v>
      </c>
      <c r="E605" s="170" t="s">
        <v>10327</v>
      </c>
      <c r="F605" s="171"/>
      <c r="G605" s="172" t="s">
        <v>5508</v>
      </c>
      <c r="H605" s="172" t="s">
        <v>3200</v>
      </c>
      <c r="I605" s="173" t="s">
        <v>5845</v>
      </c>
      <c r="J605" s="180"/>
      <c r="K605" s="177" t="s">
        <v>1308</v>
      </c>
      <c r="L605" s="177" t="s">
        <v>1070</v>
      </c>
      <c r="M605" s="177" t="s">
        <v>7652</v>
      </c>
      <c r="N605" s="190" t="str">
        <f ca="1">DATEDIF(C605,'Outgoing 2023'!$L$2,"Y")&amp;" tahun, "&amp;DATEDIF(C605,'Outgoing 2023'!$L$2,"YM")&amp;" bulan, "&amp;DATEDIF(C605,'Outgoing 2023'!$L$2,"MD")&amp;" hari"</f>
        <v>0 tahun, 11 bulan, 8 hari</v>
      </c>
      <c r="O605" s="191">
        <f t="shared" ca="1" si="15"/>
        <v>342</v>
      </c>
      <c r="P605" s="152"/>
      <c r="Q605" s="152"/>
    </row>
    <row r="606" spans="1:17" ht="20.399999999999999" x14ac:dyDescent="0.7">
      <c r="A606" s="166">
        <v>606</v>
      </c>
      <c r="B606" s="167" t="s">
        <v>10270</v>
      </c>
      <c r="C606" s="168">
        <v>45876</v>
      </c>
      <c r="D606" s="169" t="s">
        <v>39</v>
      </c>
      <c r="E606" s="170" t="s">
        <v>10328</v>
      </c>
      <c r="F606" s="171"/>
      <c r="G606" s="172" t="s">
        <v>5508</v>
      </c>
      <c r="H606" s="172" t="s">
        <v>3200</v>
      </c>
      <c r="I606" s="173" t="s">
        <v>5845</v>
      </c>
      <c r="J606" s="180"/>
      <c r="K606" s="177" t="s">
        <v>1308</v>
      </c>
      <c r="L606" s="177" t="s">
        <v>1070</v>
      </c>
      <c r="M606" s="177" t="s">
        <v>7652</v>
      </c>
      <c r="N606" s="190" t="str">
        <f ca="1">DATEDIF(C606,'Outgoing 2023'!$L$2,"Y")&amp;" tahun, "&amp;DATEDIF(C606,'Outgoing 2023'!$L$2,"YM")&amp;" bulan, "&amp;DATEDIF(C606,'Outgoing 2023'!$L$2,"MD")&amp;" hari"</f>
        <v>0 tahun, 11 bulan, 8 hari</v>
      </c>
      <c r="O606" s="191">
        <f t="shared" ca="1" si="15"/>
        <v>342</v>
      </c>
      <c r="P606" s="152"/>
      <c r="Q606" s="152"/>
    </row>
    <row r="607" spans="1:17" ht="40.799999999999997" x14ac:dyDescent="0.7">
      <c r="A607" s="166">
        <v>608</v>
      </c>
      <c r="B607" s="167" t="s">
        <v>10271</v>
      </c>
      <c r="C607" s="168">
        <v>45880</v>
      </c>
      <c r="D607" s="169" t="s">
        <v>39</v>
      </c>
      <c r="E607" s="170" t="s">
        <v>10329</v>
      </c>
      <c r="F607" s="171"/>
      <c r="G607" s="172" t="s">
        <v>5508</v>
      </c>
      <c r="H607" s="172" t="s">
        <v>3200</v>
      </c>
      <c r="I607" s="173" t="s">
        <v>5845</v>
      </c>
      <c r="J607" s="180"/>
      <c r="K607" s="177" t="s">
        <v>1308</v>
      </c>
      <c r="L607" s="177" t="s">
        <v>5508</v>
      </c>
      <c r="M607" s="177" t="s">
        <v>7652</v>
      </c>
      <c r="N607" s="190" t="str">
        <f ca="1">DATEDIF(C607,'Outgoing 2023'!$L$2,"Y")&amp;" tahun, "&amp;DATEDIF(C607,'Outgoing 2023'!$L$2,"YM")&amp;" bulan, "&amp;DATEDIF(C607,'Outgoing 2023'!$L$2,"MD")&amp;" hari"</f>
        <v>0 tahun, 11 bulan, 4 hari</v>
      </c>
      <c r="O607" s="191">
        <f t="shared" ca="1" si="15"/>
        <v>338</v>
      </c>
      <c r="P607" s="152"/>
      <c r="Q607" s="152"/>
    </row>
    <row r="608" spans="1:17" ht="40.799999999999997" x14ac:dyDescent="0.7">
      <c r="A608" s="166">
        <v>609</v>
      </c>
      <c r="B608" s="167" t="s">
        <v>10272</v>
      </c>
      <c r="C608" s="168">
        <v>45880</v>
      </c>
      <c r="D608" s="169" t="s">
        <v>39</v>
      </c>
      <c r="E608" s="170" t="s">
        <v>10330</v>
      </c>
      <c r="F608" s="171"/>
      <c r="G608" s="172" t="s">
        <v>5508</v>
      </c>
      <c r="H608" s="172" t="s">
        <v>3191</v>
      </c>
      <c r="I608" s="173" t="s">
        <v>5845</v>
      </c>
      <c r="J608" s="180"/>
      <c r="K608" s="177" t="s">
        <v>1308</v>
      </c>
      <c r="L608" s="177" t="s">
        <v>5508</v>
      </c>
      <c r="M608" s="177" t="s">
        <v>7652</v>
      </c>
      <c r="N608" s="190" t="str">
        <f ca="1">DATEDIF(C608,'Outgoing 2023'!$L$2,"Y")&amp;" tahun, "&amp;DATEDIF(C608,'Outgoing 2023'!$L$2,"YM")&amp;" bulan, "&amp;DATEDIF(C608,'Outgoing 2023'!$L$2,"MD")&amp;" hari"</f>
        <v>0 tahun, 11 bulan, 4 hari</v>
      </c>
      <c r="O608" s="191">
        <f t="shared" ca="1" si="15"/>
        <v>338</v>
      </c>
      <c r="P608" s="152"/>
      <c r="Q608" s="152"/>
    </row>
    <row r="609" spans="1:17" ht="40.799999999999997" x14ac:dyDescent="0.7">
      <c r="A609" s="166">
        <v>610</v>
      </c>
      <c r="B609" s="167" t="s">
        <v>10273</v>
      </c>
      <c r="C609" s="168">
        <v>45880</v>
      </c>
      <c r="D609" s="169" t="s">
        <v>39</v>
      </c>
      <c r="E609" s="170" t="s">
        <v>10331</v>
      </c>
      <c r="F609" s="171"/>
      <c r="G609" s="172" t="s">
        <v>5508</v>
      </c>
      <c r="H609" s="172" t="s">
        <v>3189</v>
      </c>
      <c r="I609" s="173" t="s">
        <v>5939</v>
      </c>
      <c r="J609" s="180"/>
      <c r="K609" s="177" t="s">
        <v>1308</v>
      </c>
      <c r="L609" s="177" t="s">
        <v>11629</v>
      </c>
      <c r="M609" s="177" t="s">
        <v>7530</v>
      </c>
      <c r="N609" s="190" t="str">
        <f ca="1">DATEDIF(C609,'Outgoing 2023'!$L$2,"Y")&amp;" tahun, "&amp;DATEDIF(C609,'Outgoing 2023'!$L$2,"YM")&amp;" bulan, "&amp;DATEDIF(C609,'Outgoing 2023'!$L$2,"MD")&amp;" hari"</f>
        <v>0 tahun, 11 bulan, 4 hari</v>
      </c>
      <c r="O609" s="191">
        <f t="shared" ca="1" si="15"/>
        <v>338</v>
      </c>
      <c r="P609" s="152"/>
      <c r="Q609" s="152"/>
    </row>
    <row r="610" spans="1:17" ht="40.799999999999997" x14ac:dyDescent="0.7">
      <c r="A610" s="166">
        <v>611</v>
      </c>
      <c r="B610" s="167" t="s">
        <v>10274</v>
      </c>
      <c r="C610" s="168">
        <v>45880</v>
      </c>
      <c r="D610" s="169" t="s">
        <v>39</v>
      </c>
      <c r="E610" s="170" t="s">
        <v>10332</v>
      </c>
      <c r="F610" s="171"/>
      <c r="G610" s="172" t="s">
        <v>5508</v>
      </c>
      <c r="H610" s="172" t="s">
        <v>5990</v>
      </c>
      <c r="I610" s="173" t="s">
        <v>6030</v>
      </c>
      <c r="J610" s="180"/>
      <c r="K610" s="177" t="s">
        <v>1308</v>
      </c>
      <c r="L610" s="177" t="s">
        <v>1175</v>
      </c>
      <c r="M610" s="177" t="s">
        <v>7484</v>
      </c>
      <c r="N610" s="190" t="str">
        <f ca="1">DATEDIF(C610,'Outgoing 2023'!$L$2,"Y")&amp;" tahun, "&amp;DATEDIF(C610,'Outgoing 2023'!$L$2,"YM")&amp;" bulan, "&amp;DATEDIF(C610,'Outgoing 2023'!$L$2,"MD")&amp;" hari"</f>
        <v>0 tahun, 11 bulan, 4 hari</v>
      </c>
      <c r="O610" s="191">
        <f t="shared" ca="1" si="15"/>
        <v>338</v>
      </c>
      <c r="P610" s="152"/>
      <c r="Q610" s="152"/>
    </row>
    <row r="611" spans="1:17" ht="20.399999999999999" x14ac:dyDescent="0.7">
      <c r="A611" s="166">
        <v>612</v>
      </c>
      <c r="B611" s="167" t="s">
        <v>10275</v>
      </c>
      <c r="C611" s="168">
        <v>45880</v>
      </c>
      <c r="D611" s="169" t="s">
        <v>39</v>
      </c>
      <c r="E611" s="170" t="s">
        <v>10333</v>
      </c>
      <c r="F611" s="171"/>
      <c r="G611" s="172" t="s">
        <v>5508</v>
      </c>
      <c r="H611" s="172" t="s">
        <v>3191</v>
      </c>
      <c r="I611" s="173" t="s">
        <v>6030</v>
      </c>
      <c r="J611" s="180"/>
      <c r="K611" s="177" t="s">
        <v>1308</v>
      </c>
      <c r="L611" s="177" t="s">
        <v>1175</v>
      </c>
      <c r="M611" s="177" t="s">
        <v>7484</v>
      </c>
      <c r="N611" s="190" t="str">
        <f ca="1">DATEDIF(C611,'Outgoing 2023'!$L$2,"Y")&amp;" tahun, "&amp;DATEDIF(C611,'Outgoing 2023'!$L$2,"YM")&amp;" bulan, "&amp;DATEDIF(C611,'Outgoing 2023'!$L$2,"MD")&amp;" hari"</f>
        <v>0 tahun, 11 bulan, 4 hari</v>
      </c>
      <c r="O611" s="191">
        <f t="shared" ca="1" si="15"/>
        <v>338</v>
      </c>
      <c r="P611" s="152"/>
      <c r="Q611" s="152"/>
    </row>
    <row r="612" spans="1:17" ht="40.799999999999997" x14ac:dyDescent="0.7">
      <c r="A612" s="166">
        <v>613</v>
      </c>
      <c r="B612" s="167" t="s">
        <v>10276</v>
      </c>
      <c r="C612" s="168">
        <v>45880</v>
      </c>
      <c r="D612" s="169" t="s">
        <v>39</v>
      </c>
      <c r="E612" s="170" t="s">
        <v>10334</v>
      </c>
      <c r="F612" s="171"/>
      <c r="G612" s="172" t="s">
        <v>5508</v>
      </c>
      <c r="H612" s="172" t="s">
        <v>3191</v>
      </c>
      <c r="I612" s="173" t="s">
        <v>6030</v>
      </c>
      <c r="J612" s="180"/>
      <c r="K612" s="177" t="s">
        <v>1308</v>
      </c>
      <c r="L612" s="177" t="s">
        <v>1175</v>
      </c>
      <c r="M612" s="177" t="s">
        <v>7484</v>
      </c>
      <c r="N612" s="190" t="str">
        <f ca="1">DATEDIF(C612,'Outgoing 2023'!$L$2,"Y")&amp;" tahun, "&amp;DATEDIF(C612,'Outgoing 2023'!$L$2,"YM")&amp;" bulan, "&amp;DATEDIF(C612,'Outgoing 2023'!$L$2,"MD")&amp;" hari"</f>
        <v>0 tahun, 11 bulan, 4 hari</v>
      </c>
      <c r="O612" s="191">
        <f t="shared" ca="1" si="15"/>
        <v>338</v>
      </c>
      <c r="P612" s="152"/>
      <c r="Q612" s="152"/>
    </row>
    <row r="613" spans="1:17" ht="40.799999999999997" x14ac:dyDescent="0.7">
      <c r="A613" s="166">
        <v>614</v>
      </c>
      <c r="B613" s="167" t="s">
        <v>10277</v>
      </c>
      <c r="C613" s="168">
        <v>45880</v>
      </c>
      <c r="D613" s="169" t="s">
        <v>10335</v>
      </c>
      <c r="E613" s="170" t="s">
        <v>10336</v>
      </c>
      <c r="F613" s="171"/>
      <c r="G613" s="172" t="s">
        <v>5508</v>
      </c>
      <c r="H613" s="172" t="s">
        <v>5989</v>
      </c>
      <c r="I613" s="173" t="s">
        <v>3188</v>
      </c>
      <c r="J613" s="180"/>
      <c r="K613" s="177" t="s">
        <v>1308</v>
      </c>
      <c r="L613" s="177" t="s">
        <v>1170</v>
      </c>
      <c r="M613" s="177" t="s">
        <v>1171</v>
      </c>
      <c r="N613" s="190" t="str">
        <f ca="1">DATEDIF(C613,'Outgoing 2023'!$L$2,"Y")&amp;" tahun, "&amp;DATEDIF(C613,'Outgoing 2023'!$L$2,"YM")&amp;" bulan, "&amp;DATEDIF(C613,'Outgoing 2023'!$L$2,"MD")&amp;" hari"</f>
        <v>0 tahun, 11 bulan, 4 hari</v>
      </c>
      <c r="O613" s="191">
        <f t="shared" ca="1" si="15"/>
        <v>338</v>
      </c>
      <c r="P613" s="152"/>
      <c r="Q613" s="152"/>
    </row>
    <row r="614" spans="1:17" ht="40.799999999999997" x14ac:dyDescent="0.7">
      <c r="A614" s="166">
        <v>615</v>
      </c>
      <c r="B614" s="167" t="s">
        <v>10278</v>
      </c>
      <c r="C614" s="168">
        <v>45881</v>
      </c>
      <c r="D614" s="169" t="s">
        <v>39</v>
      </c>
      <c r="E614" s="170" t="s">
        <v>10337</v>
      </c>
      <c r="F614" s="171"/>
      <c r="G614" s="172" t="s">
        <v>5508</v>
      </c>
      <c r="H614" s="172" t="s">
        <v>3191</v>
      </c>
      <c r="I614" s="173" t="s">
        <v>12322</v>
      </c>
      <c r="J614" s="180"/>
      <c r="K614" s="177" t="s">
        <v>1308</v>
      </c>
      <c r="L614" s="177" t="s">
        <v>1070</v>
      </c>
      <c r="M614" s="177" t="s">
        <v>10357</v>
      </c>
      <c r="N614" s="190" t="str">
        <f ca="1">DATEDIF(C614,'Outgoing 2023'!$L$2,"Y")&amp;" tahun, "&amp;DATEDIF(C614,'Outgoing 2023'!$L$2,"YM")&amp;" bulan, "&amp;DATEDIF(C614,'Outgoing 2023'!$L$2,"MD")&amp;" hari"</f>
        <v>0 tahun, 11 bulan, 3 hari</v>
      </c>
      <c r="O614" s="191">
        <f t="shared" ca="1" si="15"/>
        <v>337</v>
      </c>
      <c r="P614" s="152"/>
      <c r="Q614" s="152"/>
    </row>
    <row r="615" spans="1:17" ht="61.2" x14ac:dyDescent="0.7">
      <c r="A615" s="166">
        <v>616</v>
      </c>
      <c r="B615" s="167" t="s">
        <v>10279</v>
      </c>
      <c r="C615" s="168">
        <v>45881</v>
      </c>
      <c r="D615" s="169" t="s">
        <v>39</v>
      </c>
      <c r="E615" s="170" t="s">
        <v>10338</v>
      </c>
      <c r="F615" s="171"/>
      <c r="G615" s="172" t="s">
        <v>5508</v>
      </c>
      <c r="H615" s="172" t="s">
        <v>3200</v>
      </c>
      <c r="I615" s="173" t="s">
        <v>6030</v>
      </c>
      <c r="J615" s="180"/>
      <c r="K615" s="177" t="s">
        <v>1308</v>
      </c>
      <c r="L615" s="177" t="s">
        <v>1070</v>
      </c>
      <c r="M615" s="177" t="s">
        <v>10407</v>
      </c>
      <c r="N615" s="190" t="str">
        <f ca="1">DATEDIF(C615,'Outgoing 2023'!$L$2,"Y")&amp;" tahun, "&amp;DATEDIF(C615,'Outgoing 2023'!$L$2,"YM")&amp;" bulan, "&amp;DATEDIF(C615,'Outgoing 2023'!$L$2,"MD")&amp;" hari"</f>
        <v>0 tahun, 11 bulan, 3 hari</v>
      </c>
      <c r="O615" s="191">
        <f t="shared" ca="1" si="15"/>
        <v>337</v>
      </c>
      <c r="P615" s="152"/>
      <c r="Q615" s="152"/>
    </row>
    <row r="616" spans="1:17" ht="81.599999999999994" x14ac:dyDescent="0.7">
      <c r="A616" s="166">
        <v>617</v>
      </c>
      <c r="B616" s="167" t="s">
        <v>10280</v>
      </c>
      <c r="C616" s="168">
        <v>45881</v>
      </c>
      <c r="D616" s="169" t="s">
        <v>10339</v>
      </c>
      <c r="E616" s="170" t="s">
        <v>10340</v>
      </c>
      <c r="F616" s="171"/>
      <c r="G616" s="172" t="s">
        <v>5508</v>
      </c>
      <c r="H616" s="172" t="s">
        <v>5989</v>
      </c>
      <c r="I616" s="173" t="s">
        <v>3188</v>
      </c>
      <c r="J616" s="180"/>
      <c r="K616" s="177" t="s">
        <v>1308</v>
      </c>
      <c r="L616" s="177" t="s">
        <v>1170</v>
      </c>
      <c r="M616" s="177" t="s">
        <v>1171</v>
      </c>
      <c r="N616" s="190" t="str">
        <f ca="1">DATEDIF(C616,'Outgoing 2023'!$L$2,"Y")&amp;" tahun, "&amp;DATEDIF(C616,'Outgoing 2023'!$L$2,"YM")&amp;" bulan, "&amp;DATEDIF(C616,'Outgoing 2023'!$L$2,"MD")&amp;" hari"</f>
        <v>0 tahun, 11 bulan, 3 hari</v>
      </c>
      <c r="O616" s="191">
        <f t="shared" ca="1" si="15"/>
        <v>337</v>
      </c>
      <c r="P616" s="152"/>
      <c r="Q616" s="152"/>
    </row>
    <row r="617" spans="1:17" ht="20.399999999999999" x14ac:dyDescent="0.7">
      <c r="A617" s="166">
        <v>618</v>
      </c>
      <c r="B617" s="167" t="s">
        <v>10281</v>
      </c>
      <c r="C617" s="168">
        <v>45882</v>
      </c>
      <c r="D617" s="169" t="s">
        <v>39</v>
      </c>
      <c r="E617" s="170" t="s">
        <v>10341</v>
      </c>
      <c r="F617" s="171"/>
      <c r="G617" s="172" t="s">
        <v>5508</v>
      </c>
      <c r="H617" s="172" t="s">
        <v>3191</v>
      </c>
      <c r="I617" s="173" t="s">
        <v>12322</v>
      </c>
      <c r="J617" s="180"/>
      <c r="K617" s="177" t="s">
        <v>1308</v>
      </c>
      <c r="L617" s="177" t="s">
        <v>11545</v>
      </c>
      <c r="M617" s="176" t="s">
        <v>5604</v>
      </c>
      <c r="N617" s="190" t="str">
        <f ca="1">DATEDIF(C617,'Outgoing 2023'!$L$2,"Y")&amp;" tahun, "&amp;DATEDIF(C617,'Outgoing 2023'!$L$2,"YM")&amp;" bulan, "&amp;DATEDIF(C617,'Outgoing 2023'!$L$2,"MD")&amp;" hari"</f>
        <v>0 tahun, 11 bulan, 2 hari</v>
      </c>
      <c r="O617" s="191">
        <f t="shared" ca="1" si="15"/>
        <v>336</v>
      </c>
      <c r="P617" s="152"/>
      <c r="Q617" s="152"/>
    </row>
    <row r="618" spans="1:17" ht="40.799999999999997" x14ac:dyDescent="0.7">
      <c r="A618" s="166">
        <v>619</v>
      </c>
      <c r="B618" s="167" t="s">
        <v>10282</v>
      </c>
      <c r="C618" s="168">
        <v>45882</v>
      </c>
      <c r="D618" s="169" t="s">
        <v>39</v>
      </c>
      <c r="E618" s="170" t="s">
        <v>9792</v>
      </c>
      <c r="F618" s="171"/>
      <c r="G618" s="172" t="s">
        <v>5508</v>
      </c>
      <c r="H618" s="172" t="s">
        <v>3200</v>
      </c>
      <c r="I618" s="173" t="s">
        <v>5939</v>
      </c>
      <c r="J618" s="180"/>
      <c r="K618" s="177" t="s">
        <v>1308</v>
      </c>
      <c r="L618" s="177" t="s">
        <v>1070</v>
      </c>
      <c r="M618" s="177" t="s">
        <v>3139</v>
      </c>
      <c r="N618" s="190" t="str">
        <f ca="1">DATEDIF(C618,'Outgoing 2023'!$L$2,"Y")&amp;" tahun, "&amp;DATEDIF(C618,'Outgoing 2023'!$L$2,"YM")&amp;" bulan, "&amp;DATEDIF(C618,'Outgoing 2023'!$L$2,"MD")&amp;" hari"</f>
        <v>0 tahun, 11 bulan, 2 hari</v>
      </c>
      <c r="O618" s="191">
        <f t="shared" ca="1" si="15"/>
        <v>336</v>
      </c>
      <c r="P618" s="152"/>
      <c r="Q618" s="152"/>
    </row>
    <row r="619" spans="1:17" ht="40.799999999999997" x14ac:dyDescent="0.7">
      <c r="A619" s="166">
        <v>620</v>
      </c>
      <c r="B619" s="167" t="s">
        <v>10283</v>
      </c>
      <c r="C619" s="168">
        <v>45882</v>
      </c>
      <c r="D619" s="169" t="s">
        <v>10342</v>
      </c>
      <c r="E619" s="170" t="s">
        <v>10343</v>
      </c>
      <c r="F619" s="171"/>
      <c r="G619" s="172" t="s">
        <v>5985</v>
      </c>
      <c r="H619" s="159" t="s">
        <v>5985</v>
      </c>
      <c r="I619" s="173" t="s">
        <v>1219</v>
      </c>
      <c r="J619" s="180"/>
      <c r="K619" s="177" t="s">
        <v>1308</v>
      </c>
      <c r="L619" s="177" t="s">
        <v>1219</v>
      </c>
      <c r="M619" s="177" t="s">
        <v>8824</v>
      </c>
      <c r="N619" s="190" t="str">
        <f ca="1">DATEDIF(C619,'Outgoing 2023'!$L$2,"Y")&amp;" tahun, "&amp;DATEDIF(C619,'Outgoing 2023'!$L$2,"YM")&amp;" bulan, "&amp;DATEDIF(C619,'Outgoing 2023'!$L$2,"MD")&amp;" hari"</f>
        <v>0 tahun, 11 bulan, 2 hari</v>
      </c>
      <c r="O619" s="191">
        <f t="shared" ca="1" si="15"/>
        <v>336</v>
      </c>
      <c r="P619" s="152"/>
      <c r="Q619" s="152"/>
    </row>
    <row r="620" spans="1:17" ht="20.399999999999999" x14ac:dyDescent="0.7">
      <c r="A620" s="166">
        <v>621</v>
      </c>
      <c r="B620" s="167" t="s">
        <v>10284</v>
      </c>
      <c r="C620" s="168">
        <v>45883</v>
      </c>
      <c r="D620" s="169" t="s">
        <v>39</v>
      </c>
      <c r="E620" s="170" t="s">
        <v>10344</v>
      </c>
      <c r="F620" s="171"/>
      <c r="G620" s="172" t="s">
        <v>5508</v>
      </c>
      <c r="H620" s="172" t="s">
        <v>5990</v>
      </c>
      <c r="I620" s="173" t="s">
        <v>12322</v>
      </c>
      <c r="J620" s="180"/>
      <c r="K620" s="177" t="s">
        <v>1308</v>
      </c>
      <c r="L620" s="177" t="s">
        <v>1070</v>
      </c>
      <c r="M620" s="177" t="s">
        <v>5481</v>
      </c>
      <c r="N620" s="190" t="str">
        <f ca="1">DATEDIF(C620,'Outgoing 2023'!$L$2,"Y")&amp;" tahun, "&amp;DATEDIF(C620,'Outgoing 2023'!$L$2,"YM")&amp;" bulan, "&amp;DATEDIF(C620,'Outgoing 2023'!$L$2,"MD")&amp;" hari"</f>
        <v>0 tahun, 11 bulan, 1 hari</v>
      </c>
      <c r="O620" s="191">
        <f t="shared" ca="1" si="15"/>
        <v>335</v>
      </c>
      <c r="P620" s="152"/>
      <c r="Q620" s="152"/>
    </row>
    <row r="621" spans="1:17" ht="20.399999999999999" x14ac:dyDescent="0.7">
      <c r="A621" s="166">
        <v>622</v>
      </c>
      <c r="B621" s="167" t="s">
        <v>10285</v>
      </c>
      <c r="C621" s="168">
        <v>45883</v>
      </c>
      <c r="D621" s="169" t="s">
        <v>39</v>
      </c>
      <c r="E621" s="170" t="s">
        <v>10345</v>
      </c>
      <c r="F621" s="171"/>
      <c r="G621" s="172" t="s">
        <v>5508</v>
      </c>
      <c r="H621" s="172" t="s">
        <v>5990</v>
      </c>
      <c r="I621" s="173" t="s">
        <v>12322</v>
      </c>
      <c r="J621" s="180"/>
      <c r="K621" s="177" t="s">
        <v>1308</v>
      </c>
      <c r="L621" s="177" t="s">
        <v>1070</v>
      </c>
      <c r="M621" s="177" t="s">
        <v>5481</v>
      </c>
      <c r="N621" s="190" t="str">
        <f ca="1">DATEDIF(C621,'Outgoing 2023'!$L$2,"Y")&amp;" tahun, "&amp;DATEDIF(C621,'Outgoing 2023'!$L$2,"YM")&amp;" bulan, "&amp;DATEDIF(C621,'Outgoing 2023'!$L$2,"MD")&amp;" hari"</f>
        <v>0 tahun, 11 bulan, 1 hari</v>
      </c>
      <c r="O621" s="191">
        <f t="shared" ca="1" si="15"/>
        <v>335</v>
      </c>
      <c r="P621" s="152"/>
      <c r="Q621" s="152"/>
    </row>
    <row r="622" spans="1:17" ht="40.799999999999997" x14ac:dyDescent="0.7">
      <c r="A622" s="166">
        <v>623</v>
      </c>
      <c r="B622" s="167" t="s">
        <v>10286</v>
      </c>
      <c r="C622" s="168">
        <v>45883</v>
      </c>
      <c r="D622" s="169" t="s">
        <v>39</v>
      </c>
      <c r="E622" s="170" t="s">
        <v>10133</v>
      </c>
      <c r="F622" s="171"/>
      <c r="G622" s="172" t="s">
        <v>5508</v>
      </c>
      <c r="H622" s="172" t="s">
        <v>3189</v>
      </c>
      <c r="I622" s="173" t="s">
        <v>6953</v>
      </c>
      <c r="J622" s="180"/>
      <c r="K622" s="177" t="s">
        <v>1308</v>
      </c>
      <c r="L622" s="177" t="s">
        <v>11629</v>
      </c>
      <c r="M622" s="177" t="s">
        <v>7530</v>
      </c>
      <c r="N622" s="190" t="str">
        <f ca="1">DATEDIF(C622,'Outgoing 2023'!$L$2,"Y")&amp;" tahun, "&amp;DATEDIF(C622,'Outgoing 2023'!$L$2,"YM")&amp;" bulan, "&amp;DATEDIF(C622,'Outgoing 2023'!$L$2,"MD")&amp;" hari"</f>
        <v>0 tahun, 11 bulan, 1 hari</v>
      </c>
      <c r="O622" s="191">
        <f t="shared" ca="1" si="15"/>
        <v>335</v>
      </c>
      <c r="P622" s="152"/>
      <c r="Q622" s="152"/>
    </row>
    <row r="623" spans="1:17" ht="61.2" x14ac:dyDescent="0.7">
      <c r="A623" s="166">
        <v>624</v>
      </c>
      <c r="B623" s="167" t="s">
        <v>10287</v>
      </c>
      <c r="C623" s="168">
        <v>45883</v>
      </c>
      <c r="D623" s="169" t="s">
        <v>39</v>
      </c>
      <c r="E623" s="170" t="s">
        <v>10346</v>
      </c>
      <c r="F623" s="171"/>
      <c r="G623" s="172" t="s">
        <v>5508</v>
      </c>
      <c r="H623" s="172" t="s">
        <v>5989</v>
      </c>
      <c r="I623" s="173" t="s">
        <v>6030</v>
      </c>
      <c r="J623" s="180"/>
      <c r="K623" s="177" t="s">
        <v>1308</v>
      </c>
      <c r="L623" s="177" t="s">
        <v>1175</v>
      </c>
      <c r="M623" s="177" t="s">
        <v>7484</v>
      </c>
      <c r="N623" s="190" t="str">
        <f ca="1">DATEDIF(C623,'Outgoing 2023'!$L$2,"Y")&amp;" tahun, "&amp;DATEDIF(C623,'Outgoing 2023'!$L$2,"YM")&amp;" bulan, "&amp;DATEDIF(C623,'Outgoing 2023'!$L$2,"MD")&amp;" hari"</f>
        <v>0 tahun, 11 bulan, 1 hari</v>
      </c>
      <c r="O623" s="191">
        <f t="shared" ca="1" si="15"/>
        <v>335</v>
      </c>
      <c r="P623" s="152"/>
      <c r="Q623" s="152"/>
    </row>
    <row r="624" spans="1:17" ht="40.799999999999997" x14ac:dyDescent="0.7">
      <c r="A624" s="166">
        <v>625</v>
      </c>
      <c r="B624" s="167" t="s">
        <v>10288</v>
      </c>
      <c r="C624" s="168">
        <v>45884</v>
      </c>
      <c r="D624" s="169" t="s">
        <v>39</v>
      </c>
      <c r="E624" s="170" t="s">
        <v>10347</v>
      </c>
      <c r="F624" s="171"/>
      <c r="G624" s="172" t="s">
        <v>5508</v>
      </c>
      <c r="H624" s="172" t="s">
        <v>5989</v>
      </c>
      <c r="I624" s="173" t="s">
        <v>7866</v>
      </c>
      <c r="J624" s="180"/>
      <c r="K624" s="177" t="s">
        <v>1308</v>
      </c>
      <c r="L624" s="176" t="s">
        <v>10720</v>
      </c>
      <c r="M624" s="177" t="s">
        <v>9788</v>
      </c>
      <c r="N624" s="190" t="str">
        <f ca="1">DATEDIF(C624,'Outgoing 2023'!$L$2,"Y")&amp;" tahun, "&amp;DATEDIF(C624,'Outgoing 2023'!$L$2,"YM")&amp;" bulan, "&amp;DATEDIF(C624,'Outgoing 2023'!$L$2,"MD")&amp;" hari"</f>
        <v>0 tahun, 11 bulan, 0 hari</v>
      </c>
      <c r="O624" s="191">
        <f t="shared" ca="1" si="15"/>
        <v>334</v>
      </c>
      <c r="P624" s="152"/>
      <c r="Q624" s="152"/>
    </row>
    <row r="625" spans="1:17" ht="40.799999999999997" x14ac:dyDescent="0.7">
      <c r="A625" s="166">
        <v>626</v>
      </c>
      <c r="B625" s="167" t="s">
        <v>10289</v>
      </c>
      <c r="C625" s="168">
        <v>45884</v>
      </c>
      <c r="D625" s="169" t="s">
        <v>9775</v>
      </c>
      <c r="E625" s="170" t="s">
        <v>10348</v>
      </c>
      <c r="F625" s="171"/>
      <c r="G625" s="172" t="s">
        <v>5985</v>
      </c>
      <c r="H625" s="159" t="s">
        <v>5985</v>
      </c>
      <c r="I625" s="173" t="s">
        <v>1167</v>
      </c>
      <c r="J625" s="180"/>
      <c r="K625" s="177" t="s">
        <v>1308</v>
      </c>
      <c r="L625" s="177" t="s">
        <v>1167</v>
      </c>
      <c r="M625" s="177" t="s">
        <v>9777</v>
      </c>
      <c r="N625" s="190" t="str">
        <f ca="1">DATEDIF(C625,'Outgoing 2023'!$L$2,"Y")&amp;" tahun, "&amp;DATEDIF(C625,'Outgoing 2023'!$L$2,"YM")&amp;" bulan, "&amp;DATEDIF(C625,'Outgoing 2023'!$L$2,"MD")&amp;" hari"</f>
        <v>0 tahun, 11 bulan, 0 hari</v>
      </c>
      <c r="O625" s="191">
        <f t="shared" ca="1" si="15"/>
        <v>334</v>
      </c>
      <c r="P625" s="152"/>
      <c r="Q625" s="152"/>
    </row>
    <row r="626" spans="1:17" ht="61.2" x14ac:dyDescent="0.7">
      <c r="A626" s="166">
        <v>627</v>
      </c>
      <c r="B626" s="167" t="s">
        <v>10290</v>
      </c>
      <c r="C626" s="168">
        <v>45884</v>
      </c>
      <c r="D626" s="169" t="s">
        <v>10349</v>
      </c>
      <c r="E626" s="170" t="s">
        <v>10350</v>
      </c>
      <c r="F626" s="171"/>
      <c r="G626" s="172" t="s">
        <v>5985</v>
      </c>
      <c r="H626" s="159" t="s">
        <v>5985</v>
      </c>
      <c r="I626" s="173" t="s">
        <v>1219</v>
      </c>
      <c r="J626" s="180"/>
      <c r="K626" s="177" t="s">
        <v>1308</v>
      </c>
      <c r="L626" s="177" t="s">
        <v>1219</v>
      </c>
      <c r="M626" s="177" t="s">
        <v>8824</v>
      </c>
      <c r="N626" s="190" t="str">
        <f ca="1">DATEDIF(C626,'Outgoing 2023'!$L$2,"Y")&amp;" tahun, "&amp;DATEDIF(C626,'Outgoing 2023'!$L$2,"YM")&amp;" bulan, "&amp;DATEDIF(C626,'Outgoing 2023'!$L$2,"MD")&amp;" hari"</f>
        <v>0 tahun, 11 bulan, 0 hari</v>
      </c>
      <c r="O626" s="191">
        <f t="shared" ca="1" si="15"/>
        <v>334</v>
      </c>
      <c r="P626" s="152"/>
      <c r="Q626" s="152"/>
    </row>
    <row r="627" spans="1:17" ht="40.799999999999997" x14ac:dyDescent="0.7">
      <c r="A627" s="166">
        <v>628</v>
      </c>
      <c r="B627" s="167" t="s">
        <v>10291</v>
      </c>
      <c r="C627" s="168">
        <v>45884</v>
      </c>
      <c r="D627" s="169" t="s">
        <v>39</v>
      </c>
      <c r="E627" s="170" t="s">
        <v>10351</v>
      </c>
      <c r="F627" s="171"/>
      <c r="G627" s="172" t="s">
        <v>5508</v>
      </c>
      <c r="H627" s="172" t="s">
        <v>3200</v>
      </c>
      <c r="I627" s="173" t="s">
        <v>6005</v>
      </c>
      <c r="J627" s="180"/>
      <c r="K627" s="177" t="s">
        <v>1308</v>
      </c>
      <c r="L627" s="177" t="s">
        <v>10661</v>
      </c>
      <c r="M627" s="177" t="s">
        <v>3717</v>
      </c>
      <c r="N627" s="190" t="str">
        <f ca="1">DATEDIF(C627,'Outgoing 2023'!$L$2,"Y")&amp;" tahun, "&amp;DATEDIF(C627,'Outgoing 2023'!$L$2,"YM")&amp;" bulan, "&amp;DATEDIF(C627,'Outgoing 2023'!$L$2,"MD")&amp;" hari"</f>
        <v>0 tahun, 11 bulan, 0 hari</v>
      </c>
      <c r="O627" s="191">
        <f t="shared" ca="1" si="15"/>
        <v>334</v>
      </c>
      <c r="P627" s="152"/>
      <c r="Q627" s="152"/>
    </row>
    <row r="628" spans="1:17" ht="40.799999999999997" x14ac:dyDescent="0.7">
      <c r="A628" s="166">
        <v>629</v>
      </c>
      <c r="B628" s="167" t="s">
        <v>10292</v>
      </c>
      <c r="C628" s="168">
        <v>45884</v>
      </c>
      <c r="D628" s="169" t="s">
        <v>39</v>
      </c>
      <c r="E628" s="170" t="s">
        <v>10352</v>
      </c>
      <c r="F628" s="171"/>
      <c r="G628" s="172" t="s">
        <v>5508</v>
      </c>
      <c r="H628" s="172" t="s">
        <v>3191</v>
      </c>
      <c r="I628" s="173" t="s">
        <v>8837</v>
      </c>
      <c r="J628" s="180"/>
      <c r="K628" s="177" t="s">
        <v>1308</v>
      </c>
      <c r="L628" s="177" t="s">
        <v>1070</v>
      </c>
      <c r="M628" s="177" t="s">
        <v>10357</v>
      </c>
      <c r="N628" s="190" t="str">
        <f ca="1">DATEDIF(C628,'Outgoing 2023'!$L$2,"Y")&amp;" tahun, "&amp;DATEDIF(C628,'Outgoing 2023'!$L$2,"YM")&amp;" bulan, "&amp;DATEDIF(C628,'Outgoing 2023'!$L$2,"MD")&amp;" hari"</f>
        <v>0 tahun, 11 bulan, 0 hari</v>
      </c>
      <c r="O628" s="191">
        <f t="shared" ca="1" si="15"/>
        <v>334</v>
      </c>
      <c r="P628" s="152"/>
      <c r="Q628" s="152"/>
    </row>
    <row r="629" spans="1:17" ht="20.399999999999999" x14ac:dyDescent="0.7">
      <c r="A629" s="166">
        <v>630</v>
      </c>
      <c r="B629" s="167" t="s">
        <v>10293</v>
      </c>
      <c r="C629" s="168">
        <v>45884</v>
      </c>
      <c r="D629" s="169" t="s">
        <v>39</v>
      </c>
      <c r="E629" s="170" t="s">
        <v>10353</v>
      </c>
      <c r="F629" s="171"/>
      <c r="G629" s="172" t="s">
        <v>5508</v>
      </c>
      <c r="H629" s="172" t="s">
        <v>3200</v>
      </c>
      <c r="I629" s="173" t="s">
        <v>5845</v>
      </c>
      <c r="J629" s="180"/>
      <c r="K629" s="177" t="s">
        <v>1308</v>
      </c>
      <c r="L629" s="177" t="s">
        <v>1070</v>
      </c>
      <c r="M629" s="177" t="s">
        <v>7652</v>
      </c>
      <c r="N629" s="190" t="str">
        <f ca="1">DATEDIF(C629,'Outgoing 2023'!$L$2,"Y")&amp;" tahun, "&amp;DATEDIF(C629,'Outgoing 2023'!$L$2,"YM")&amp;" bulan, "&amp;DATEDIF(C629,'Outgoing 2023'!$L$2,"MD")&amp;" hari"</f>
        <v>0 tahun, 11 bulan, 0 hari</v>
      </c>
      <c r="O629" s="191">
        <f t="shared" ca="1" si="15"/>
        <v>334</v>
      </c>
      <c r="P629" s="152"/>
      <c r="Q629" s="152"/>
    </row>
    <row r="630" spans="1:17" ht="20.399999999999999" x14ac:dyDescent="0.7">
      <c r="A630" s="166">
        <v>631</v>
      </c>
      <c r="B630" s="167" t="s">
        <v>10294</v>
      </c>
      <c r="C630" s="168">
        <v>45884</v>
      </c>
      <c r="D630" s="169" t="s">
        <v>39</v>
      </c>
      <c r="E630" s="170" t="s">
        <v>10354</v>
      </c>
      <c r="F630" s="171"/>
      <c r="G630" s="172" t="s">
        <v>5508</v>
      </c>
      <c r="H630" s="172" t="s">
        <v>3191</v>
      </c>
      <c r="I630" s="173" t="s">
        <v>6953</v>
      </c>
      <c r="J630" s="180"/>
      <c r="K630" s="177" t="s">
        <v>1308</v>
      </c>
      <c r="L630" s="177" t="s">
        <v>1070</v>
      </c>
      <c r="M630" s="176" t="s">
        <v>6866</v>
      </c>
      <c r="N630" s="190" t="str">
        <f ca="1">DATEDIF(C630,'Outgoing 2023'!$L$2,"Y")&amp;" tahun, "&amp;DATEDIF(C630,'Outgoing 2023'!$L$2,"YM")&amp;" bulan, "&amp;DATEDIF(C630,'Outgoing 2023'!$L$2,"MD")&amp;" hari"</f>
        <v>0 tahun, 11 bulan, 0 hari</v>
      </c>
      <c r="O630" s="191">
        <f t="shared" ca="1" si="15"/>
        <v>334</v>
      </c>
      <c r="P630" s="152"/>
      <c r="Q630" s="152"/>
    </row>
    <row r="631" spans="1:17" ht="40.799999999999997" x14ac:dyDescent="0.7">
      <c r="A631" s="166">
        <v>632</v>
      </c>
      <c r="B631" s="167" t="s">
        <v>10295</v>
      </c>
      <c r="C631" s="168">
        <v>45887</v>
      </c>
      <c r="D631" s="169" t="s">
        <v>39</v>
      </c>
      <c r="E631" s="170" t="s">
        <v>10237</v>
      </c>
      <c r="F631" s="171"/>
      <c r="G631" s="172" t="s">
        <v>5508</v>
      </c>
      <c r="H631" s="172" t="s">
        <v>5989</v>
      </c>
      <c r="I631" s="173" t="s">
        <v>7866</v>
      </c>
      <c r="J631" s="180"/>
      <c r="K631" s="177" t="s">
        <v>1308</v>
      </c>
      <c r="L631" s="176" t="s">
        <v>10720</v>
      </c>
      <c r="M631" s="177" t="s">
        <v>9788</v>
      </c>
      <c r="N631" s="190" t="str">
        <f ca="1">DATEDIF(C631,'Outgoing 2023'!$L$2,"Y")&amp;" tahun, "&amp;DATEDIF(C631,'Outgoing 2023'!$L$2,"YM")&amp;" bulan, "&amp;DATEDIF(C631,'Outgoing 2023'!$L$2,"MD")&amp;" hari"</f>
        <v>0 tahun, 10 bulan, 27 hari</v>
      </c>
      <c r="O631" s="191">
        <f t="shared" ca="1" si="15"/>
        <v>331</v>
      </c>
      <c r="P631" s="152"/>
      <c r="Q631" s="152"/>
    </row>
    <row r="632" spans="1:17" ht="40.799999999999997" x14ac:dyDescent="0.7">
      <c r="A632" s="166">
        <v>633</v>
      </c>
      <c r="B632" s="167" t="s">
        <v>10296</v>
      </c>
      <c r="C632" s="168">
        <v>45888</v>
      </c>
      <c r="D632" s="169" t="s">
        <v>39</v>
      </c>
      <c r="E632" s="170" t="s">
        <v>10355</v>
      </c>
      <c r="F632" s="171"/>
      <c r="G632" s="172" t="s">
        <v>5508</v>
      </c>
      <c r="H632" s="172" t="s">
        <v>3200</v>
      </c>
      <c r="I632" s="173" t="s">
        <v>5845</v>
      </c>
      <c r="J632" s="180"/>
      <c r="K632" s="177" t="s">
        <v>1308</v>
      </c>
      <c r="L632" s="177" t="s">
        <v>1070</v>
      </c>
      <c r="M632" s="177" t="s">
        <v>7652</v>
      </c>
      <c r="N632" s="190" t="str">
        <f ca="1">DATEDIF(C632,'Outgoing 2023'!$L$2,"Y")&amp;" tahun, "&amp;DATEDIF(C632,'Outgoing 2023'!$L$2,"YM")&amp;" bulan, "&amp;DATEDIF(C632,'Outgoing 2023'!$L$2,"MD")&amp;" hari"</f>
        <v>0 tahun, 10 bulan, 26 hari</v>
      </c>
      <c r="O632" s="191">
        <f t="shared" ca="1" si="15"/>
        <v>330</v>
      </c>
      <c r="P632" s="152"/>
      <c r="Q632" s="152"/>
    </row>
    <row r="633" spans="1:17" ht="40.799999999999997" x14ac:dyDescent="0.7">
      <c r="A633" s="166">
        <v>634</v>
      </c>
      <c r="B633" s="167" t="s">
        <v>10297</v>
      </c>
      <c r="C633" s="168">
        <v>45888</v>
      </c>
      <c r="D633" s="169" t="s">
        <v>39</v>
      </c>
      <c r="E633" s="170" t="s">
        <v>10356</v>
      </c>
      <c r="F633" s="171"/>
      <c r="G633" s="172" t="s">
        <v>5508</v>
      </c>
      <c r="H633" s="172" t="s">
        <v>3191</v>
      </c>
      <c r="I633" s="173" t="s">
        <v>12322</v>
      </c>
      <c r="J633" s="180"/>
      <c r="K633" s="177" t="s">
        <v>1308</v>
      </c>
      <c r="L633" s="177" t="s">
        <v>1070</v>
      </c>
      <c r="M633" s="177" t="s">
        <v>10357</v>
      </c>
      <c r="N633" s="190" t="str">
        <f ca="1">DATEDIF(C633,'Outgoing 2023'!$L$2,"Y")&amp;" tahun, "&amp;DATEDIF(C633,'Outgoing 2023'!$L$2,"YM")&amp;" bulan, "&amp;DATEDIF(C633,'Outgoing 2023'!$L$2,"MD")&amp;" hari"</f>
        <v>0 tahun, 10 bulan, 26 hari</v>
      </c>
      <c r="O633" s="191">
        <f t="shared" ca="1" si="15"/>
        <v>330</v>
      </c>
      <c r="P633" s="152"/>
      <c r="Q633" s="152"/>
    </row>
    <row r="634" spans="1:17" ht="40.799999999999997" x14ac:dyDescent="0.7">
      <c r="A634" s="166">
        <v>635</v>
      </c>
      <c r="B634" s="167" t="s">
        <v>10298</v>
      </c>
      <c r="C634" s="168">
        <v>45888</v>
      </c>
      <c r="D634" s="169" t="s">
        <v>3073</v>
      </c>
      <c r="E634" s="170" t="s">
        <v>10358</v>
      </c>
      <c r="F634" s="171"/>
      <c r="G634" s="172" t="s">
        <v>5508</v>
      </c>
      <c r="H634" s="172" t="s">
        <v>3191</v>
      </c>
      <c r="I634" s="173" t="s">
        <v>5877</v>
      </c>
      <c r="J634" s="180"/>
      <c r="K634" s="177" t="s">
        <v>1308</v>
      </c>
      <c r="L634" s="177" t="s">
        <v>11545</v>
      </c>
      <c r="M634" s="176" t="s">
        <v>5604</v>
      </c>
      <c r="N634" s="190" t="str">
        <f ca="1">DATEDIF(C634,'Outgoing 2023'!$L$2,"Y")&amp;" tahun, "&amp;DATEDIF(C634,'Outgoing 2023'!$L$2,"YM")&amp;" bulan, "&amp;DATEDIF(C634,'Outgoing 2023'!$L$2,"MD")&amp;" hari"</f>
        <v>0 tahun, 10 bulan, 26 hari</v>
      </c>
      <c r="O634" s="191">
        <f t="shared" ca="1" si="15"/>
        <v>330</v>
      </c>
      <c r="P634" s="152"/>
      <c r="Q634" s="152"/>
    </row>
    <row r="635" spans="1:17" ht="40.799999999999997" x14ac:dyDescent="0.7">
      <c r="A635" s="166">
        <v>636</v>
      </c>
      <c r="B635" s="167" t="s">
        <v>10459</v>
      </c>
      <c r="C635" s="168">
        <v>45888</v>
      </c>
      <c r="D635" s="169" t="s">
        <v>39</v>
      </c>
      <c r="E635" s="170" t="s">
        <v>10483</v>
      </c>
      <c r="F635" s="171"/>
      <c r="G635" s="172" t="s">
        <v>5508</v>
      </c>
      <c r="H635" s="172" t="s">
        <v>3189</v>
      </c>
      <c r="I635" s="173" t="s">
        <v>6953</v>
      </c>
      <c r="J635" s="180"/>
      <c r="K635" s="177" t="s">
        <v>1308</v>
      </c>
      <c r="L635" s="177" t="s">
        <v>11629</v>
      </c>
      <c r="M635" s="177" t="s">
        <v>7530</v>
      </c>
      <c r="N635" s="190" t="str">
        <f ca="1">DATEDIF(C635,'Outgoing 2023'!$L$2,"Y")&amp;" tahun, "&amp;DATEDIF(C635,'Outgoing 2023'!$L$2,"YM")&amp;" bulan, "&amp;DATEDIF(C635,'Outgoing 2023'!$L$2,"MD")&amp;" hari"</f>
        <v>0 tahun, 10 bulan, 26 hari</v>
      </c>
      <c r="O635" s="191">
        <f t="shared" ref="O635:O658" ca="1" si="16">TODAY()-C635</f>
        <v>330</v>
      </c>
      <c r="P635" s="152"/>
      <c r="Q635" s="152"/>
    </row>
    <row r="636" spans="1:17" ht="61.2" x14ac:dyDescent="0.7">
      <c r="A636" s="166">
        <v>637</v>
      </c>
      <c r="B636" s="167" t="s">
        <v>10460</v>
      </c>
      <c r="C636" s="168">
        <v>45888</v>
      </c>
      <c r="D636" s="169" t="s">
        <v>39</v>
      </c>
      <c r="E636" s="170" t="s">
        <v>10484</v>
      </c>
      <c r="F636" s="171"/>
      <c r="G636" s="172" t="s">
        <v>5508</v>
      </c>
      <c r="H636" s="172" t="s">
        <v>7756</v>
      </c>
      <c r="I636" s="173" t="s">
        <v>2882</v>
      </c>
      <c r="J636" s="180"/>
      <c r="K636" s="177" t="s">
        <v>1308</v>
      </c>
      <c r="L636" s="177" t="s">
        <v>1080</v>
      </c>
      <c r="M636" s="177" t="s">
        <v>8269</v>
      </c>
      <c r="N636" s="190" t="str">
        <f ca="1">DATEDIF(C636,'Outgoing 2023'!$L$2,"Y")&amp;" tahun, "&amp;DATEDIF(C636,'Outgoing 2023'!$L$2,"YM")&amp;" bulan, "&amp;DATEDIF(C636,'Outgoing 2023'!$L$2,"MD")&amp;" hari"</f>
        <v>0 tahun, 10 bulan, 26 hari</v>
      </c>
      <c r="O636" s="191">
        <f t="shared" ca="1" si="16"/>
        <v>330</v>
      </c>
      <c r="P636" s="152"/>
      <c r="Q636" s="152"/>
    </row>
    <row r="637" spans="1:17" ht="40.799999999999997" x14ac:dyDescent="0.7">
      <c r="A637" s="166">
        <v>638</v>
      </c>
      <c r="B637" s="167" t="s">
        <v>10461</v>
      </c>
      <c r="C637" s="168">
        <v>45888</v>
      </c>
      <c r="D637" s="169" t="s">
        <v>39</v>
      </c>
      <c r="E637" s="170" t="s">
        <v>10485</v>
      </c>
      <c r="F637" s="171"/>
      <c r="G637" s="172" t="s">
        <v>1079</v>
      </c>
      <c r="H637" s="172" t="s">
        <v>7876</v>
      </c>
      <c r="I637" s="173" t="s">
        <v>1088</v>
      </c>
      <c r="J637" s="180"/>
      <c r="K637" s="177" t="s">
        <v>1308</v>
      </c>
      <c r="L637" s="177" t="s">
        <v>1088</v>
      </c>
      <c r="M637" s="177" t="s">
        <v>1089</v>
      </c>
      <c r="N637" s="190" t="str">
        <f ca="1">DATEDIF(C637,'Outgoing 2023'!$L$2,"Y")&amp;" tahun, "&amp;DATEDIF(C637,'Outgoing 2023'!$L$2,"YM")&amp;" bulan, "&amp;DATEDIF(C637,'Outgoing 2023'!$L$2,"MD")&amp;" hari"</f>
        <v>0 tahun, 10 bulan, 26 hari</v>
      </c>
      <c r="O637" s="191">
        <f t="shared" ca="1" si="16"/>
        <v>330</v>
      </c>
      <c r="P637" s="152"/>
      <c r="Q637" s="152"/>
    </row>
    <row r="638" spans="1:17" ht="20.399999999999999" x14ac:dyDescent="0.7">
      <c r="A638" s="166">
        <v>639</v>
      </c>
      <c r="B638" s="167" t="s">
        <v>10462</v>
      </c>
      <c r="C638" s="168">
        <v>45889</v>
      </c>
      <c r="D638" s="169" t="s">
        <v>39</v>
      </c>
      <c r="E638" s="170" t="s">
        <v>10486</v>
      </c>
      <c r="F638" s="171"/>
      <c r="G638" s="172" t="s">
        <v>5508</v>
      </c>
      <c r="H638" s="172" t="s">
        <v>3200</v>
      </c>
      <c r="I638" s="173" t="s">
        <v>5845</v>
      </c>
      <c r="J638" s="180"/>
      <c r="K638" s="177" t="s">
        <v>1308</v>
      </c>
      <c r="L638" s="177" t="s">
        <v>1070</v>
      </c>
      <c r="M638" s="177" t="s">
        <v>7652</v>
      </c>
      <c r="N638" s="190" t="str">
        <f ca="1">DATEDIF(C638,'Outgoing 2023'!$L$2,"Y")&amp;" tahun, "&amp;DATEDIF(C638,'Outgoing 2023'!$L$2,"YM")&amp;" bulan, "&amp;DATEDIF(C638,'Outgoing 2023'!$L$2,"MD")&amp;" hari"</f>
        <v>0 tahun, 10 bulan, 25 hari</v>
      </c>
      <c r="O638" s="191">
        <f t="shared" ca="1" si="16"/>
        <v>329</v>
      </c>
      <c r="P638" s="152"/>
      <c r="Q638" s="152"/>
    </row>
    <row r="639" spans="1:17" ht="40.799999999999997" x14ac:dyDescent="0.7">
      <c r="A639" s="166">
        <v>640</v>
      </c>
      <c r="B639" s="167" t="s">
        <v>10463</v>
      </c>
      <c r="C639" s="168">
        <v>45889</v>
      </c>
      <c r="D639" s="169" t="s">
        <v>39</v>
      </c>
      <c r="E639" s="170" t="s">
        <v>9792</v>
      </c>
      <c r="F639" s="171"/>
      <c r="G639" s="172" t="s">
        <v>5508</v>
      </c>
      <c r="H639" s="172" t="s">
        <v>7715</v>
      </c>
      <c r="I639" s="173" t="s">
        <v>6953</v>
      </c>
      <c r="J639" s="180"/>
      <c r="K639" s="177" t="s">
        <v>1308</v>
      </c>
      <c r="L639" s="177" t="s">
        <v>1070</v>
      </c>
      <c r="M639" s="177" t="s">
        <v>3139</v>
      </c>
      <c r="N639" s="190" t="str">
        <f ca="1">DATEDIF(C639,'Outgoing 2023'!$L$2,"Y")&amp;" tahun, "&amp;DATEDIF(C639,'Outgoing 2023'!$L$2,"YM")&amp;" bulan, "&amp;DATEDIF(C639,'Outgoing 2023'!$L$2,"MD")&amp;" hari"</f>
        <v>0 tahun, 10 bulan, 25 hari</v>
      </c>
      <c r="O639" s="191">
        <f t="shared" ca="1" si="16"/>
        <v>329</v>
      </c>
      <c r="P639" s="152"/>
      <c r="Q639" s="152"/>
    </row>
    <row r="640" spans="1:17" ht="20.399999999999999" x14ac:dyDescent="0.7">
      <c r="A640" s="166">
        <v>641</v>
      </c>
      <c r="B640" s="167" t="s">
        <v>10464</v>
      </c>
      <c r="C640" s="168">
        <v>45889</v>
      </c>
      <c r="D640" s="169" t="s">
        <v>39</v>
      </c>
      <c r="E640" s="170" t="s">
        <v>10487</v>
      </c>
      <c r="F640" s="171"/>
      <c r="G640" s="172" t="s">
        <v>5508</v>
      </c>
      <c r="H640" s="172" t="s">
        <v>7640</v>
      </c>
      <c r="I640" s="173" t="s">
        <v>12322</v>
      </c>
      <c r="J640" s="180"/>
      <c r="K640" s="177" t="s">
        <v>1308</v>
      </c>
      <c r="L640" s="177" t="s">
        <v>10515</v>
      </c>
      <c r="M640" s="177" t="s">
        <v>10488</v>
      </c>
      <c r="N640" s="190" t="str">
        <f ca="1">DATEDIF(C640,'Outgoing 2023'!$L$2,"Y")&amp;" tahun, "&amp;DATEDIF(C640,'Outgoing 2023'!$L$2,"YM")&amp;" bulan, "&amp;DATEDIF(C640,'Outgoing 2023'!$L$2,"MD")&amp;" hari"</f>
        <v>0 tahun, 10 bulan, 25 hari</v>
      </c>
      <c r="O640" s="191">
        <f t="shared" ca="1" si="16"/>
        <v>329</v>
      </c>
      <c r="P640" s="152"/>
      <c r="Q640" s="152"/>
    </row>
    <row r="641" spans="1:17" ht="40.799999999999997" x14ac:dyDescent="0.7">
      <c r="A641" s="166">
        <v>642</v>
      </c>
      <c r="B641" s="167" t="s">
        <v>10465</v>
      </c>
      <c r="C641" s="168">
        <v>45889</v>
      </c>
      <c r="D641" s="169" t="s">
        <v>39</v>
      </c>
      <c r="E641" s="170" t="s">
        <v>10489</v>
      </c>
      <c r="F641" s="171"/>
      <c r="G641" s="172" t="s">
        <v>5508</v>
      </c>
      <c r="H641" s="172" t="s">
        <v>5990</v>
      </c>
      <c r="I641" s="173" t="s">
        <v>8837</v>
      </c>
      <c r="J641" s="180"/>
      <c r="K641" s="177" t="s">
        <v>1308</v>
      </c>
      <c r="L641" s="177" t="s">
        <v>1070</v>
      </c>
      <c r="M641" s="177" t="s">
        <v>5481</v>
      </c>
      <c r="N641" s="190" t="str">
        <f ca="1">DATEDIF(C641,'Outgoing 2023'!$L$2,"Y")&amp;" tahun, "&amp;DATEDIF(C641,'Outgoing 2023'!$L$2,"YM")&amp;" bulan, "&amp;DATEDIF(C641,'Outgoing 2023'!$L$2,"MD")&amp;" hari"</f>
        <v>0 tahun, 10 bulan, 25 hari</v>
      </c>
      <c r="O641" s="191">
        <f t="shared" ca="1" si="16"/>
        <v>329</v>
      </c>
      <c r="P641" s="152"/>
      <c r="Q641" s="152"/>
    </row>
    <row r="642" spans="1:17" ht="40.799999999999997" x14ac:dyDescent="0.7">
      <c r="A642" s="166">
        <v>643</v>
      </c>
      <c r="B642" s="167" t="s">
        <v>10466</v>
      </c>
      <c r="C642" s="168">
        <v>45889</v>
      </c>
      <c r="D642" s="169" t="s">
        <v>39</v>
      </c>
      <c r="E642" s="170" t="s">
        <v>10490</v>
      </c>
      <c r="F642" s="171"/>
      <c r="G642" s="172" t="s">
        <v>5508</v>
      </c>
      <c r="H642" s="172" t="s">
        <v>3191</v>
      </c>
      <c r="I642" s="173" t="s">
        <v>5845</v>
      </c>
      <c r="J642" s="180"/>
      <c r="K642" s="177" t="s">
        <v>1308</v>
      </c>
      <c r="L642" s="177" t="s">
        <v>1070</v>
      </c>
      <c r="M642" s="177" t="s">
        <v>10357</v>
      </c>
      <c r="N642" s="190" t="str">
        <f ca="1">DATEDIF(C642,'Outgoing 2023'!$L$2,"Y")&amp;" tahun, "&amp;DATEDIF(C642,'Outgoing 2023'!$L$2,"YM")&amp;" bulan, "&amp;DATEDIF(C642,'Outgoing 2023'!$L$2,"MD")&amp;" hari"</f>
        <v>0 tahun, 10 bulan, 25 hari</v>
      </c>
      <c r="O642" s="191">
        <f t="shared" ca="1" si="16"/>
        <v>329</v>
      </c>
      <c r="P642" s="152"/>
      <c r="Q642" s="152"/>
    </row>
    <row r="643" spans="1:17" ht="40.799999999999997" x14ac:dyDescent="0.7">
      <c r="A643" s="166">
        <v>644</v>
      </c>
      <c r="B643" s="167" t="s">
        <v>10467</v>
      </c>
      <c r="C643" s="168">
        <v>45889</v>
      </c>
      <c r="D643" s="169" t="s">
        <v>39</v>
      </c>
      <c r="E643" s="170" t="s">
        <v>10491</v>
      </c>
      <c r="F643" s="171"/>
      <c r="G643" s="172" t="s">
        <v>5508</v>
      </c>
      <c r="H643" s="172" t="s">
        <v>7640</v>
      </c>
      <c r="I643" s="173" t="s">
        <v>8837</v>
      </c>
      <c r="J643" s="180"/>
      <c r="K643" s="177" t="s">
        <v>1308</v>
      </c>
      <c r="L643" s="177" t="s">
        <v>1070</v>
      </c>
      <c r="M643" s="177" t="s">
        <v>8067</v>
      </c>
      <c r="N643" s="190" t="str">
        <f ca="1">DATEDIF(C643,'Outgoing 2023'!$L$2,"Y")&amp;" tahun, "&amp;DATEDIF(C643,'Outgoing 2023'!$L$2,"YM")&amp;" bulan, "&amp;DATEDIF(C643,'Outgoing 2023'!$L$2,"MD")&amp;" hari"</f>
        <v>0 tahun, 10 bulan, 25 hari</v>
      </c>
      <c r="O643" s="191">
        <f t="shared" ca="1" si="16"/>
        <v>329</v>
      </c>
      <c r="P643" s="152"/>
      <c r="Q643" s="152"/>
    </row>
    <row r="644" spans="1:17" ht="40.799999999999997" x14ac:dyDescent="0.7">
      <c r="A644" s="166">
        <v>645</v>
      </c>
      <c r="B644" s="167" t="s">
        <v>10468</v>
      </c>
      <c r="C644" s="168">
        <v>45889</v>
      </c>
      <c r="D644" s="169" t="s">
        <v>39</v>
      </c>
      <c r="E644" s="170" t="s">
        <v>10492</v>
      </c>
      <c r="F644" s="171"/>
      <c r="G644" s="172" t="s">
        <v>5508</v>
      </c>
      <c r="H644" s="172" t="s">
        <v>7715</v>
      </c>
      <c r="I644" s="173" t="s">
        <v>6030</v>
      </c>
      <c r="J644" s="180"/>
      <c r="K644" s="177" t="s">
        <v>1308</v>
      </c>
      <c r="L644" s="177" t="s">
        <v>1070</v>
      </c>
      <c r="M644" s="177" t="s">
        <v>10407</v>
      </c>
      <c r="N644" s="190" t="str">
        <f ca="1">DATEDIF(C644,'Outgoing 2023'!$L$2,"Y")&amp;" tahun, "&amp;DATEDIF(C644,'Outgoing 2023'!$L$2,"YM")&amp;" bulan, "&amp;DATEDIF(C644,'Outgoing 2023'!$L$2,"MD")&amp;" hari"</f>
        <v>0 tahun, 10 bulan, 25 hari</v>
      </c>
      <c r="O644" s="191">
        <f t="shared" ca="1" si="16"/>
        <v>329</v>
      </c>
      <c r="P644" s="152"/>
      <c r="Q644" s="152"/>
    </row>
    <row r="645" spans="1:17" ht="40.799999999999997" x14ac:dyDescent="0.7">
      <c r="A645" s="166">
        <v>646</v>
      </c>
      <c r="B645" s="167" t="s">
        <v>10469</v>
      </c>
      <c r="C645" s="168">
        <v>45890</v>
      </c>
      <c r="D645" s="169" t="s">
        <v>39</v>
      </c>
      <c r="E645" s="170" t="s">
        <v>10493</v>
      </c>
      <c r="F645" s="171"/>
      <c r="G645" s="172" t="s">
        <v>5508</v>
      </c>
      <c r="H645" s="172" t="s">
        <v>5990</v>
      </c>
      <c r="I645" s="173" t="s">
        <v>5845</v>
      </c>
      <c r="J645" s="180"/>
      <c r="K645" s="177" t="s">
        <v>1308</v>
      </c>
      <c r="L645" s="177" t="s">
        <v>1070</v>
      </c>
      <c r="M645" s="177" t="s">
        <v>5481</v>
      </c>
      <c r="N645" s="190" t="str">
        <f ca="1">DATEDIF(C645,'Outgoing 2023'!$L$2,"Y")&amp;" tahun, "&amp;DATEDIF(C645,'Outgoing 2023'!$L$2,"YM")&amp;" bulan, "&amp;DATEDIF(C645,'Outgoing 2023'!$L$2,"MD")&amp;" hari"</f>
        <v>0 tahun, 10 bulan, 24 hari</v>
      </c>
      <c r="O645" s="191">
        <f t="shared" ca="1" si="16"/>
        <v>328</v>
      </c>
      <c r="P645" s="152"/>
      <c r="Q645" s="152"/>
    </row>
    <row r="646" spans="1:17" ht="81.599999999999994" x14ac:dyDescent="0.7">
      <c r="A646" s="166">
        <v>647</v>
      </c>
      <c r="B646" s="167" t="s">
        <v>10470</v>
      </c>
      <c r="C646" s="168">
        <v>45890</v>
      </c>
      <c r="D646" s="169" t="s">
        <v>10494</v>
      </c>
      <c r="E646" s="170" t="s">
        <v>10495</v>
      </c>
      <c r="F646" s="171"/>
      <c r="G646" s="172" t="s">
        <v>5508</v>
      </c>
      <c r="H646" s="172" t="s">
        <v>5989</v>
      </c>
      <c r="I646" s="173" t="s">
        <v>6953</v>
      </c>
      <c r="J646" s="180"/>
      <c r="K646" s="177" t="s">
        <v>1308</v>
      </c>
      <c r="L646" s="177" t="s">
        <v>1170</v>
      </c>
      <c r="M646" s="177" t="s">
        <v>1171</v>
      </c>
      <c r="N646" s="190" t="str">
        <f ca="1">DATEDIF(C646,'Outgoing 2023'!$L$2,"Y")&amp;" tahun, "&amp;DATEDIF(C646,'Outgoing 2023'!$L$2,"YM")&amp;" bulan, "&amp;DATEDIF(C646,'Outgoing 2023'!$L$2,"MD")&amp;" hari"</f>
        <v>0 tahun, 10 bulan, 24 hari</v>
      </c>
      <c r="O646" s="191">
        <f t="shared" ca="1" si="16"/>
        <v>328</v>
      </c>
      <c r="P646" s="152"/>
      <c r="Q646" s="152"/>
    </row>
    <row r="647" spans="1:17" ht="20.399999999999999" x14ac:dyDescent="0.7">
      <c r="A647" s="166">
        <v>648</v>
      </c>
      <c r="B647" s="167" t="s">
        <v>10471</v>
      </c>
      <c r="C647" s="168">
        <v>45890</v>
      </c>
      <c r="D647" s="169" t="s">
        <v>7379</v>
      </c>
      <c r="E647" s="170" t="s">
        <v>10496</v>
      </c>
      <c r="F647" s="171"/>
      <c r="G647" s="172" t="s">
        <v>1079</v>
      </c>
      <c r="H647" s="172" t="s">
        <v>5935</v>
      </c>
      <c r="I647" s="173" t="s">
        <v>3202</v>
      </c>
      <c r="J647" s="180"/>
      <c r="K647" s="177" t="s">
        <v>1308</v>
      </c>
      <c r="L647" s="177" t="s">
        <v>1079</v>
      </c>
      <c r="M647" s="177" t="s">
        <v>2488</v>
      </c>
      <c r="N647" s="190" t="str">
        <f ca="1">DATEDIF(C647,'Outgoing 2023'!$L$2,"Y")&amp;" tahun, "&amp;DATEDIF(C647,'Outgoing 2023'!$L$2,"YM")&amp;" bulan, "&amp;DATEDIF(C647,'Outgoing 2023'!$L$2,"MD")&amp;" hari"</f>
        <v>0 tahun, 10 bulan, 24 hari</v>
      </c>
      <c r="O647" s="191">
        <f t="shared" ca="1" si="16"/>
        <v>328</v>
      </c>
      <c r="P647" s="152"/>
      <c r="Q647" s="152"/>
    </row>
    <row r="648" spans="1:17" ht="40.799999999999997" x14ac:dyDescent="0.7">
      <c r="A648" s="166">
        <v>649</v>
      </c>
      <c r="B648" s="167" t="s">
        <v>10472</v>
      </c>
      <c r="C648" s="168">
        <v>45890</v>
      </c>
      <c r="D648" s="169" t="s">
        <v>10497</v>
      </c>
      <c r="E648" s="170" t="s">
        <v>10498</v>
      </c>
      <c r="F648" s="171"/>
      <c r="G648" s="172" t="s">
        <v>5508</v>
      </c>
      <c r="H648" s="172" t="s">
        <v>5990</v>
      </c>
      <c r="I648" s="173" t="s">
        <v>6953</v>
      </c>
      <c r="J648" s="180"/>
      <c r="K648" s="177" t="s">
        <v>1308</v>
      </c>
      <c r="L648" s="177" t="s">
        <v>1070</v>
      </c>
      <c r="M648" s="177" t="s">
        <v>5481</v>
      </c>
      <c r="N648" s="190" t="str">
        <f ca="1">DATEDIF(C648,'Outgoing 2023'!$L$2,"Y")&amp;" tahun, "&amp;DATEDIF(C648,'Outgoing 2023'!$L$2,"YM")&amp;" bulan, "&amp;DATEDIF(C648,'Outgoing 2023'!$L$2,"MD")&amp;" hari"</f>
        <v>0 tahun, 10 bulan, 24 hari</v>
      </c>
      <c r="O648" s="191">
        <f t="shared" ca="1" si="16"/>
        <v>328</v>
      </c>
      <c r="P648" s="152"/>
      <c r="Q648" s="152"/>
    </row>
    <row r="649" spans="1:17" ht="81.599999999999994" x14ac:dyDescent="0.7">
      <c r="A649" s="166">
        <v>650</v>
      </c>
      <c r="B649" s="167" t="s">
        <v>10473</v>
      </c>
      <c r="C649" s="168">
        <v>45890</v>
      </c>
      <c r="D649" s="169" t="s">
        <v>10499</v>
      </c>
      <c r="E649" s="170" t="s">
        <v>10500</v>
      </c>
      <c r="F649" s="171"/>
      <c r="G649" s="172" t="s">
        <v>5508</v>
      </c>
      <c r="H649" s="172" t="s">
        <v>5508</v>
      </c>
      <c r="I649" s="173" t="s">
        <v>3188</v>
      </c>
      <c r="J649" s="180"/>
      <c r="K649" s="177" t="s">
        <v>1308</v>
      </c>
      <c r="L649" s="177" t="s">
        <v>1170</v>
      </c>
      <c r="M649" s="177" t="s">
        <v>1171</v>
      </c>
      <c r="N649" s="190" t="str">
        <f ca="1">DATEDIF(C649,'Outgoing 2023'!$L$2,"Y")&amp;" tahun, "&amp;DATEDIF(C649,'Outgoing 2023'!$L$2,"YM")&amp;" bulan, "&amp;DATEDIF(C649,'Outgoing 2023'!$L$2,"MD")&amp;" hari"</f>
        <v>0 tahun, 10 bulan, 24 hari</v>
      </c>
      <c r="O649" s="191">
        <f t="shared" ca="1" si="16"/>
        <v>328</v>
      </c>
      <c r="P649" s="152"/>
      <c r="Q649" s="152"/>
    </row>
    <row r="650" spans="1:17" ht="40.799999999999997" x14ac:dyDescent="0.7">
      <c r="A650" s="166">
        <v>651</v>
      </c>
      <c r="B650" s="167" t="s">
        <v>10474</v>
      </c>
      <c r="C650" s="168">
        <v>45890</v>
      </c>
      <c r="D650" s="169" t="s">
        <v>10501</v>
      </c>
      <c r="E650" s="170" t="s">
        <v>10502</v>
      </c>
      <c r="F650" s="171"/>
      <c r="G650" s="172" t="s">
        <v>5985</v>
      </c>
      <c r="H650" s="159" t="s">
        <v>5985</v>
      </c>
      <c r="I650" s="173" t="s">
        <v>1072</v>
      </c>
      <c r="J650" s="180"/>
      <c r="K650" s="177" t="s">
        <v>1308</v>
      </c>
      <c r="L650" s="177" t="s">
        <v>1072</v>
      </c>
      <c r="M650" s="177" t="s">
        <v>1191</v>
      </c>
      <c r="N650" s="190" t="str">
        <f ca="1">DATEDIF(C650,'Outgoing 2023'!$L$2,"Y")&amp;" tahun, "&amp;DATEDIF(C650,'Outgoing 2023'!$L$2,"YM")&amp;" bulan, "&amp;DATEDIF(C650,'Outgoing 2023'!$L$2,"MD")&amp;" hari"</f>
        <v>0 tahun, 10 bulan, 24 hari</v>
      </c>
      <c r="O650" s="191">
        <f t="shared" ca="1" si="16"/>
        <v>328</v>
      </c>
      <c r="P650" s="152"/>
      <c r="Q650" s="152"/>
    </row>
    <row r="651" spans="1:17" ht="61.2" x14ac:dyDescent="0.7">
      <c r="A651" s="166">
        <v>652</v>
      </c>
      <c r="B651" s="167" t="s">
        <v>10475</v>
      </c>
      <c r="C651" s="168">
        <v>45890</v>
      </c>
      <c r="D651" s="169" t="s">
        <v>39</v>
      </c>
      <c r="E651" s="170" t="s">
        <v>10503</v>
      </c>
      <c r="F651" s="171"/>
      <c r="G651" s="172" t="s">
        <v>1079</v>
      </c>
      <c r="H651" s="172" t="s">
        <v>7756</v>
      </c>
      <c r="I651" s="173" t="s">
        <v>2882</v>
      </c>
      <c r="J651" s="180"/>
      <c r="K651" s="177" t="s">
        <v>1308</v>
      </c>
      <c r="L651" s="177" t="s">
        <v>1080</v>
      </c>
      <c r="M651" s="177" t="s">
        <v>8269</v>
      </c>
      <c r="N651" s="190" t="str">
        <f ca="1">DATEDIF(C651,'Outgoing 2023'!$L$2,"Y")&amp;" tahun, "&amp;DATEDIF(C651,'Outgoing 2023'!$L$2,"YM")&amp;" bulan, "&amp;DATEDIF(C651,'Outgoing 2023'!$L$2,"MD")&amp;" hari"</f>
        <v>0 tahun, 10 bulan, 24 hari</v>
      </c>
      <c r="O651" s="191">
        <f t="shared" ca="1" si="16"/>
        <v>328</v>
      </c>
      <c r="P651" s="152"/>
      <c r="Q651" s="152"/>
    </row>
    <row r="652" spans="1:17" ht="40.799999999999997" x14ac:dyDescent="0.7">
      <c r="A652" s="166">
        <v>653</v>
      </c>
      <c r="B652" s="167" t="s">
        <v>10476</v>
      </c>
      <c r="C652" s="168">
        <v>45891</v>
      </c>
      <c r="D652" s="169" t="s">
        <v>10504</v>
      </c>
      <c r="E652" s="170" t="s">
        <v>10505</v>
      </c>
      <c r="F652" s="171"/>
      <c r="G652" s="172" t="s">
        <v>5508</v>
      </c>
      <c r="H652" s="172" t="s">
        <v>5989</v>
      </c>
      <c r="I652" s="173" t="s">
        <v>6953</v>
      </c>
      <c r="J652" s="180"/>
      <c r="K652" s="177" t="s">
        <v>1308</v>
      </c>
      <c r="L652" s="177" t="s">
        <v>10515</v>
      </c>
      <c r="M652" s="177" t="s">
        <v>10506</v>
      </c>
      <c r="N652" s="190" t="str">
        <f ca="1">DATEDIF(C652,'Outgoing 2023'!$L$2,"Y")&amp;" tahun, "&amp;DATEDIF(C652,'Outgoing 2023'!$L$2,"YM")&amp;" bulan, "&amp;DATEDIF(C652,'Outgoing 2023'!$L$2,"MD")&amp;" hari"</f>
        <v>0 tahun, 10 bulan, 23 hari</v>
      </c>
      <c r="O652" s="191">
        <f t="shared" ca="1" si="16"/>
        <v>327</v>
      </c>
      <c r="P652" s="152"/>
      <c r="Q652" s="152"/>
    </row>
    <row r="653" spans="1:17" ht="40.799999999999997" x14ac:dyDescent="0.7">
      <c r="A653" s="166">
        <v>654</v>
      </c>
      <c r="B653" s="167" t="s">
        <v>10477</v>
      </c>
      <c r="C653" s="168">
        <v>45891</v>
      </c>
      <c r="D653" s="169" t="s">
        <v>39</v>
      </c>
      <c r="E653" s="170" t="s">
        <v>10507</v>
      </c>
      <c r="F653" s="171"/>
      <c r="G653" s="172" t="s">
        <v>5508</v>
      </c>
      <c r="H653" s="172" t="s">
        <v>5989</v>
      </c>
      <c r="I653" s="173" t="s">
        <v>7866</v>
      </c>
      <c r="J653" s="180"/>
      <c r="K653" s="177" t="s">
        <v>1308</v>
      </c>
      <c r="L653" s="176" t="s">
        <v>10720</v>
      </c>
      <c r="M653" s="177" t="s">
        <v>9788</v>
      </c>
      <c r="N653" s="190" t="str">
        <f ca="1">DATEDIF(C653,'Outgoing 2023'!$L$2,"Y")&amp;" tahun, "&amp;DATEDIF(C653,'Outgoing 2023'!$L$2,"YM")&amp;" bulan, "&amp;DATEDIF(C653,'Outgoing 2023'!$L$2,"MD")&amp;" hari"</f>
        <v>0 tahun, 10 bulan, 23 hari</v>
      </c>
      <c r="O653" s="191">
        <f t="shared" ca="1" si="16"/>
        <v>327</v>
      </c>
      <c r="P653" s="152"/>
      <c r="Q653" s="152"/>
    </row>
    <row r="654" spans="1:17" ht="40.799999999999997" x14ac:dyDescent="0.7">
      <c r="A654" s="166">
        <v>655</v>
      </c>
      <c r="B654" s="167" t="s">
        <v>10478</v>
      </c>
      <c r="C654" s="168">
        <v>45891</v>
      </c>
      <c r="D654" s="169" t="s">
        <v>10508</v>
      </c>
      <c r="E654" s="170" t="s">
        <v>10509</v>
      </c>
      <c r="F654" s="171"/>
      <c r="G654" s="172" t="s">
        <v>5508</v>
      </c>
      <c r="H654" s="172" t="s">
        <v>5989</v>
      </c>
      <c r="I654" s="173" t="s">
        <v>3188</v>
      </c>
      <c r="J654" s="180"/>
      <c r="K654" s="177" t="s">
        <v>1308</v>
      </c>
      <c r="L654" s="177" t="s">
        <v>1170</v>
      </c>
      <c r="M654" s="177" t="s">
        <v>1171</v>
      </c>
      <c r="N654" s="190" t="str">
        <f ca="1">DATEDIF(C654,'Outgoing 2023'!$L$2,"Y")&amp;" tahun, "&amp;DATEDIF(C654,'Outgoing 2023'!$L$2,"YM")&amp;" bulan, "&amp;DATEDIF(C654,'Outgoing 2023'!$L$2,"MD")&amp;" hari"</f>
        <v>0 tahun, 10 bulan, 23 hari</v>
      </c>
      <c r="O654" s="191">
        <f t="shared" ca="1" si="16"/>
        <v>327</v>
      </c>
      <c r="P654" s="152"/>
      <c r="Q654" s="152"/>
    </row>
    <row r="655" spans="1:17" ht="61.2" x14ac:dyDescent="0.7">
      <c r="A655" s="166">
        <v>656</v>
      </c>
      <c r="B655" s="167" t="s">
        <v>10479</v>
      </c>
      <c r="C655" s="168">
        <v>45891</v>
      </c>
      <c r="D655" s="169" t="s">
        <v>10510</v>
      </c>
      <c r="E655" s="170" t="s">
        <v>10511</v>
      </c>
      <c r="F655" s="171"/>
      <c r="G655" s="172" t="s">
        <v>5508</v>
      </c>
      <c r="H655" s="172" t="s">
        <v>5989</v>
      </c>
      <c r="I655" s="173" t="s">
        <v>3188</v>
      </c>
      <c r="J655" s="180"/>
      <c r="K655" s="177" t="s">
        <v>1308</v>
      </c>
      <c r="L655" s="177" t="s">
        <v>1170</v>
      </c>
      <c r="M655" s="177" t="s">
        <v>1171</v>
      </c>
      <c r="N655" s="190" t="str">
        <f ca="1">DATEDIF(C655,'Outgoing 2023'!$L$2,"Y")&amp;" tahun, "&amp;DATEDIF(C655,'Outgoing 2023'!$L$2,"YM")&amp;" bulan, "&amp;DATEDIF(C655,'Outgoing 2023'!$L$2,"MD")&amp;" hari"</f>
        <v>0 tahun, 10 bulan, 23 hari</v>
      </c>
      <c r="O655" s="191">
        <f t="shared" ca="1" si="16"/>
        <v>327</v>
      </c>
      <c r="P655" s="152"/>
      <c r="Q655" s="152"/>
    </row>
    <row r="656" spans="1:17" ht="20.399999999999999" x14ac:dyDescent="0.7">
      <c r="A656" s="166">
        <v>657</v>
      </c>
      <c r="B656" s="167" t="s">
        <v>10480</v>
      </c>
      <c r="C656" s="168">
        <v>45894</v>
      </c>
      <c r="D656" s="169" t="s">
        <v>39</v>
      </c>
      <c r="E656" s="170" t="s">
        <v>10512</v>
      </c>
      <c r="F656" s="171"/>
      <c r="G656" s="172" t="s">
        <v>5508</v>
      </c>
      <c r="H656" s="172" t="s">
        <v>3200</v>
      </c>
      <c r="I656" s="173" t="s">
        <v>5845</v>
      </c>
      <c r="J656" s="180"/>
      <c r="K656" s="177" t="s">
        <v>1308</v>
      </c>
      <c r="L656" s="177" t="s">
        <v>1070</v>
      </c>
      <c r="M656" s="177" t="s">
        <v>7652</v>
      </c>
      <c r="N656" s="190" t="str">
        <f ca="1">DATEDIF(C656,'Outgoing 2023'!$L$2,"Y")&amp;" tahun, "&amp;DATEDIF(C656,'Outgoing 2023'!$L$2,"YM")&amp;" bulan, "&amp;DATEDIF(C656,'Outgoing 2023'!$L$2,"MD")&amp;" hari"</f>
        <v>0 tahun, 10 bulan, 20 hari</v>
      </c>
      <c r="O656" s="191">
        <f t="shared" ca="1" si="16"/>
        <v>324</v>
      </c>
      <c r="P656" s="152"/>
      <c r="Q656" s="152"/>
    </row>
    <row r="657" spans="1:17" ht="40.799999999999997" x14ac:dyDescent="0.7">
      <c r="A657" s="166">
        <v>658</v>
      </c>
      <c r="B657" s="167" t="s">
        <v>10481</v>
      </c>
      <c r="C657" s="168">
        <v>45894</v>
      </c>
      <c r="D657" s="169" t="s">
        <v>39</v>
      </c>
      <c r="E657" s="170" t="s">
        <v>10513</v>
      </c>
      <c r="F657" s="171"/>
      <c r="G657" s="172" t="s">
        <v>5508</v>
      </c>
      <c r="H657" s="172" t="s">
        <v>3191</v>
      </c>
      <c r="I657" s="173" t="s">
        <v>12322</v>
      </c>
      <c r="J657" s="180"/>
      <c r="K657" s="177" t="s">
        <v>1308</v>
      </c>
      <c r="L657" s="177" t="s">
        <v>1070</v>
      </c>
      <c r="M657" s="177" t="s">
        <v>10357</v>
      </c>
      <c r="N657" s="190" t="str">
        <f ca="1">DATEDIF(C657,'Outgoing 2023'!$L$2,"Y")&amp;" tahun, "&amp;DATEDIF(C657,'Outgoing 2023'!$L$2,"YM")&amp;" bulan, "&amp;DATEDIF(C657,'Outgoing 2023'!$L$2,"MD")&amp;" hari"</f>
        <v>0 tahun, 10 bulan, 20 hari</v>
      </c>
      <c r="O657" s="191">
        <f t="shared" ca="1" si="16"/>
        <v>324</v>
      </c>
      <c r="P657" s="152"/>
      <c r="Q657" s="152"/>
    </row>
    <row r="658" spans="1:17" ht="61.2" x14ac:dyDescent="0.7">
      <c r="A658" s="166">
        <v>659</v>
      </c>
      <c r="B658" s="167" t="s">
        <v>10482</v>
      </c>
      <c r="C658" s="168">
        <v>45894</v>
      </c>
      <c r="D658" s="169" t="s">
        <v>39</v>
      </c>
      <c r="E658" s="170" t="s">
        <v>10514</v>
      </c>
      <c r="F658" s="171"/>
      <c r="G658" s="172" t="s">
        <v>5508</v>
      </c>
      <c r="H658" s="172" t="s">
        <v>5990</v>
      </c>
      <c r="I658" s="173" t="s">
        <v>6953</v>
      </c>
      <c r="J658" s="180"/>
      <c r="K658" s="177" t="s">
        <v>1308</v>
      </c>
      <c r="L658" s="177" t="s">
        <v>10515</v>
      </c>
      <c r="M658" s="177" t="s">
        <v>10488</v>
      </c>
      <c r="N658" s="190" t="str">
        <f ca="1">DATEDIF(C658,'Outgoing 2023'!$L$2,"Y")&amp;" tahun, "&amp;DATEDIF(C658,'Outgoing 2023'!$L$2,"YM")&amp;" bulan, "&amp;DATEDIF(C658,'Outgoing 2023'!$L$2,"MD")&amp;" hari"</f>
        <v>0 tahun, 10 bulan, 20 hari</v>
      </c>
      <c r="O658" s="191">
        <f t="shared" ca="1" si="16"/>
        <v>324</v>
      </c>
      <c r="P658" s="152"/>
      <c r="Q658" s="152"/>
    </row>
    <row r="659" spans="1:17" ht="40.799999999999997" x14ac:dyDescent="0.7">
      <c r="A659" s="166">
        <v>660</v>
      </c>
      <c r="B659" s="167" t="s">
        <v>10581</v>
      </c>
      <c r="C659" s="168">
        <v>45895</v>
      </c>
      <c r="D659" s="169" t="s">
        <v>39</v>
      </c>
      <c r="E659" s="170" t="s">
        <v>10636</v>
      </c>
      <c r="F659" s="171"/>
      <c r="G659" s="172" t="s">
        <v>5508</v>
      </c>
      <c r="H659" s="172" t="s">
        <v>3200</v>
      </c>
      <c r="I659" s="173" t="s">
        <v>5845</v>
      </c>
      <c r="J659" s="180"/>
      <c r="K659" s="177"/>
      <c r="L659" s="177" t="s">
        <v>1070</v>
      </c>
      <c r="M659" s="177" t="s">
        <v>7652</v>
      </c>
      <c r="N659" s="190" t="str">
        <f ca="1">DATEDIF(C659,'Outgoing 2023'!$L$2,"Y")&amp;" tahun, "&amp;DATEDIF(C659,'Outgoing 2023'!$L$2,"YM")&amp;" bulan, "&amp;DATEDIF(C659,'Outgoing 2023'!$L$2,"MD")&amp;" hari"</f>
        <v>0 tahun, 10 bulan, 19 hari</v>
      </c>
      <c r="O659" s="191">
        <f t="shared" ref="O659:O712" ca="1" si="17">TODAY()-C659</f>
        <v>323</v>
      </c>
      <c r="P659" s="152"/>
      <c r="Q659" s="152"/>
    </row>
    <row r="660" spans="1:17" ht="40.799999999999997" x14ac:dyDescent="0.7">
      <c r="A660" s="166">
        <v>661</v>
      </c>
      <c r="B660" s="167" t="s">
        <v>10582</v>
      </c>
      <c r="C660" s="168">
        <v>45895</v>
      </c>
      <c r="D660" s="169" t="s">
        <v>39</v>
      </c>
      <c r="E660" s="170" t="s">
        <v>10637</v>
      </c>
      <c r="F660" s="171"/>
      <c r="G660" s="172" t="s">
        <v>5508</v>
      </c>
      <c r="H660" s="172" t="s">
        <v>3200</v>
      </c>
      <c r="I660" s="173" t="s">
        <v>5845</v>
      </c>
      <c r="J660" s="180"/>
      <c r="K660" s="177"/>
      <c r="L660" s="177" t="s">
        <v>1070</v>
      </c>
      <c r="M660" s="177" t="s">
        <v>7652</v>
      </c>
      <c r="N660" s="190" t="str">
        <f ca="1">DATEDIF(C660,'Outgoing 2023'!$L$2,"Y")&amp;" tahun, "&amp;DATEDIF(C660,'Outgoing 2023'!$L$2,"YM")&amp;" bulan, "&amp;DATEDIF(C660,'Outgoing 2023'!$L$2,"MD")&amp;" hari"</f>
        <v>0 tahun, 10 bulan, 19 hari</v>
      </c>
      <c r="O660" s="191">
        <f t="shared" ca="1" si="17"/>
        <v>323</v>
      </c>
      <c r="P660" s="152"/>
      <c r="Q660" s="152"/>
    </row>
    <row r="661" spans="1:17" ht="40.799999999999997" x14ac:dyDescent="0.7">
      <c r="A661" s="166">
        <v>662</v>
      </c>
      <c r="B661" s="167" t="s">
        <v>10583</v>
      </c>
      <c r="C661" s="168">
        <v>45895</v>
      </c>
      <c r="D661" s="169" t="s">
        <v>39</v>
      </c>
      <c r="E661" s="170" t="s">
        <v>10638</v>
      </c>
      <c r="F661" s="171"/>
      <c r="G661" s="172" t="s">
        <v>5508</v>
      </c>
      <c r="H661" s="172" t="s">
        <v>7640</v>
      </c>
      <c r="I661" s="173" t="s">
        <v>8837</v>
      </c>
      <c r="J661" s="180"/>
      <c r="K661" s="177"/>
      <c r="L661" s="177" t="s">
        <v>1070</v>
      </c>
      <c r="M661" s="177" t="s">
        <v>8067</v>
      </c>
      <c r="N661" s="190" t="str">
        <f ca="1">DATEDIF(C661,'Outgoing 2023'!$L$2,"Y")&amp;" tahun, "&amp;DATEDIF(C661,'Outgoing 2023'!$L$2,"YM")&amp;" bulan, "&amp;DATEDIF(C661,'Outgoing 2023'!$L$2,"MD")&amp;" hari"</f>
        <v>0 tahun, 10 bulan, 19 hari</v>
      </c>
      <c r="O661" s="191">
        <f t="shared" ca="1" si="17"/>
        <v>323</v>
      </c>
      <c r="P661" s="152"/>
      <c r="Q661" s="152"/>
    </row>
    <row r="662" spans="1:17" ht="40.799999999999997" x14ac:dyDescent="0.7">
      <c r="A662" s="166">
        <v>663</v>
      </c>
      <c r="B662" s="167" t="s">
        <v>10584</v>
      </c>
      <c r="C662" s="168">
        <v>45895</v>
      </c>
      <c r="D662" s="169" t="s">
        <v>39</v>
      </c>
      <c r="E662" s="170" t="s">
        <v>10639</v>
      </c>
      <c r="F662" s="171"/>
      <c r="G662" s="172" t="s">
        <v>5508</v>
      </c>
      <c r="H662" s="172" t="s">
        <v>5990</v>
      </c>
      <c r="I662" s="173" t="s">
        <v>8837</v>
      </c>
      <c r="J662" s="180"/>
      <c r="K662" s="177"/>
      <c r="L662" s="177" t="s">
        <v>1070</v>
      </c>
      <c r="M662" s="177" t="s">
        <v>5481</v>
      </c>
      <c r="N662" s="190" t="str">
        <f ca="1">DATEDIF(C662,'Outgoing 2023'!$L$2,"Y")&amp;" tahun, "&amp;DATEDIF(C662,'Outgoing 2023'!$L$2,"YM")&amp;" bulan, "&amp;DATEDIF(C662,'Outgoing 2023'!$L$2,"MD")&amp;" hari"</f>
        <v>0 tahun, 10 bulan, 19 hari</v>
      </c>
      <c r="O662" s="191">
        <f t="shared" ca="1" si="17"/>
        <v>323</v>
      </c>
      <c r="P662" s="152"/>
      <c r="Q662" s="152"/>
    </row>
    <row r="663" spans="1:17" ht="40.799999999999997" x14ac:dyDescent="0.7">
      <c r="A663" s="166">
        <v>664</v>
      </c>
      <c r="B663" s="167" t="s">
        <v>10585</v>
      </c>
      <c r="C663" s="168">
        <v>45895</v>
      </c>
      <c r="D663" s="169" t="s">
        <v>39</v>
      </c>
      <c r="E663" s="170" t="s">
        <v>10356</v>
      </c>
      <c r="F663" s="171"/>
      <c r="G663" s="172" t="s">
        <v>5508</v>
      </c>
      <c r="H663" s="172" t="s">
        <v>3191</v>
      </c>
      <c r="I663" s="173" t="s">
        <v>12322</v>
      </c>
      <c r="J663" s="180"/>
      <c r="K663" s="177"/>
      <c r="L663" s="177" t="s">
        <v>1070</v>
      </c>
      <c r="M663" s="177" t="s">
        <v>10357</v>
      </c>
      <c r="N663" s="190" t="str">
        <f ca="1">DATEDIF(C663,'Outgoing 2023'!$L$2,"Y")&amp;" tahun, "&amp;DATEDIF(C663,'Outgoing 2023'!$L$2,"YM")&amp;" bulan, "&amp;DATEDIF(C663,'Outgoing 2023'!$L$2,"MD")&amp;" hari"</f>
        <v>0 tahun, 10 bulan, 19 hari</v>
      </c>
      <c r="O663" s="191">
        <f t="shared" ca="1" si="17"/>
        <v>323</v>
      </c>
      <c r="P663" s="152"/>
      <c r="Q663" s="152"/>
    </row>
    <row r="664" spans="1:17" ht="20.399999999999999" x14ac:dyDescent="0.7">
      <c r="A664" s="166">
        <v>665</v>
      </c>
      <c r="B664" s="167" t="s">
        <v>10586</v>
      </c>
      <c r="C664" s="168">
        <v>45895</v>
      </c>
      <c r="D664" s="169" t="s">
        <v>39</v>
      </c>
      <c r="E664" s="170" t="s">
        <v>10640</v>
      </c>
      <c r="F664" s="171"/>
      <c r="G664" s="172" t="s">
        <v>5508</v>
      </c>
      <c r="H664" s="172" t="s">
        <v>5990</v>
      </c>
      <c r="I664" s="173" t="s">
        <v>12322</v>
      </c>
      <c r="J664" s="180"/>
      <c r="K664" s="177"/>
      <c r="L664" s="177" t="s">
        <v>1070</v>
      </c>
      <c r="M664" s="177" t="s">
        <v>5481</v>
      </c>
      <c r="N664" s="190" t="str">
        <f ca="1">DATEDIF(C664,'Outgoing 2023'!$L$2,"Y")&amp;" tahun, "&amp;DATEDIF(C664,'Outgoing 2023'!$L$2,"YM")&amp;" bulan, "&amp;DATEDIF(C664,'Outgoing 2023'!$L$2,"MD")&amp;" hari"</f>
        <v>0 tahun, 10 bulan, 19 hari</v>
      </c>
      <c r="O664" s="191">
        <f t="shared" ca="1" si="17"/>
        <v>323</v>
      </c>
      <c r="P664" s="152"/>
      <c r="Q664" s="152"/>
    </row>
    <row r="665" spans="1:17" ht="40.799999999999997" x14ac:dyDescent="0.7">
      <c r="A665" s="166">
        <v>666</v>
      </c>
      <c r="B665" s="167" t="s">
        <v>10587</v>
      </c>
      <c r="C665" s="168">
        <v>45896</v>
      </c>
      <c r="D665" s="169" t="s">
        <v>39</v>
      </c>
      <c r="E665" s="170" t="s">
        <v>10641</v>
      </c>
      <c r="F665" s="171"/>
      <c r="G665" s="172" t="s">
        <v>1079</v>
      </c>
      <c r="H665" s="172" t="s">
        <v>1079</v>
      </c>
      <c r="I665" s="173" t="s">
        <v>10642</v>
      </c>
      <c r="J665" s="180"/>
      <c r="K665" s="177"/>
      <c r="L665" s="177" t="s">
        <v>1267</v>
      </c>
      <c r="M665" s="177" t="s">
        <v>1268</v>
      </c>
      <c r="N665" s="190" t="str">
        <f ca="1">DATEDIF(C665,'Outgoing 2023'!$L$2,"Y")&amp;" tahun, "&amp;DATEDIF(C665,'Outgoing 2023'!$L$2,"YM")&amp;" bulan, "&amp;DATEDIF(C665,'Outgoing 2023'!$L$2,"MD")&amp;" hari"</f>
        <v>0 tahun, 10 bulan, 18 hari</v>
      </c>
      <c r="O665" s="191">
        <f t="shared" ca="1" si="17"/>
        <v>322</v>
      </c>
      <c r="P665" s="152"/>
      <c r="Q665" s="152"/>
    </row>
    <row r="666" spans="1:17" ht="40.799999999999997" x14ac:dyDescent="0.7">
      <c r="A666" s="166">
        <v>667</v>
      </c>
      <c r="B666" s="167" t="s">
        <v>10588</v>
      </c>
      <c r="C666" s="168">
        <v>45896</v>
      </c>
      <c r="D666" s="169" t="s">
        <v>39</v>
      </c>
      <c r="E666" s="170" t="s">
        <v>10643</v>
      </c>
      <c r="F666" s="171"/>
      <c r="G666" s="172" t="s">
        <v>5508</v>
      </c>
      <c r="H666" s="172" t="s">
        <v>3200</v>
      </c>
      <c r="I666" s="173" t="s">
        <v>5845</v>
      </c>
      <c r="J666" s="180"/>
      <c r="K666" s="177"/>
      <c r="L666" s="177" t="s">
        <v>1070</v>
      </c>
      <c r="M666" s="177" t="s">
        <v>7652</v>
      </c>
      <c r="N666" s="190" t="str">
        <f ca="1">DATEDIF(C666,'Outgoing 2023'!$L$2,"Y")&amp;" tahun, "&amp;DATEDIF(C666,'Outgoing 2023'!$L$2,"YM")&amp;" bulan, "&amp;DATEDIF(C666,'Outgoing 2023'!$L$2,"MD")&amp;" hari"</f>
        <v>0 tahun, 10 bulan, 18 hari</v>
      </c>
      <c r="O666" s="191">
        <f t="shared" ca="1" si="17"/>
        <v>322</v>
      </c>
      <c r="P666" s="152"/>
      <c r="Q666" s="152"/>
    </row>
    <row r="667" spans="1:17" ht="40.799999999999997" x14ac:dyDescent="0.7">
      <c r="A667" s="166">
        <v>668</v>
      </c>
      <c r="B667" s="167" t="s">
        <v>10589</v>
      </c>
      <c r="C667" s="168">
        <v>45896</v>
      </c>
      <c r="D667" s="169" t="s">
        <v>10644</v>
      </c>
      <c r="E667" s="170" t="s">
        <v>10645</v>
      </c>
      <c r="F667" s="171"/>
      <c r="G667" s="172" t="s">
        <v>5985</v>
      </c>
      <c r="H667" s="159" t="s">
        <v>5985</v>
      </c>
      <c r="I667" s="173" t="s">
        <v>1072</v>
      </c>
      <c r="J667" s="180"/>
      <c r="K667" s="177"/>
      <c r="L667" s="177" t="s">
        <v>1072</v>
      </c>
      <c r="M667" s="177" t="s">
        <v>1191</v>
      </c>
      <c r="N667" s="190" t="str">
        <f ca="1">DATEDIF(C667,'Outgoing 2023'!$L$2,"Y")&amp;" tahun, "&amp;DATEDIF(C667,'Outgoing 2023'!$L$2,"YM")&amp;" bulan, "&amp;DATEDIF(C667,'Outgoing 2023'!$L$2,"MD")&amp;" hari"</f>
        <v>0 tahun, 10 bulan, 18 hari</v>
      </c>
      <c r="O667" s="191">
        <f t="shared" ca="1" si="17"/>
        <v>322</v>
      </c>
      <c r="P667" s="152"/>
      <c r="Q667" s="152"/>
    </row>
    <row r="668" spans="1:17" ht="20.399999999999999" x14ac:dyDescent="0.7">
      <c r="A668" s="166">
        <v>669</v>
      </c>
      <c r="B668" s="167" t="s">
        <v>10590</v>
      </c>
      <c r="C668" s="168">
        <v>45897</v>
      </c>
      <c r="D668" s="169" t="s">
        <v>39</v>
      </c>
      <c r="E668" s="170" t="s">
        <v>10646</v>
      </c>
      <c r="F668" s="171"/>
      <c r="G668" s="172" t="s">
        <v>1079</v>
      </c>
      <c r="H668" s="172" t="s">
        <v>5999</v>
      </c>
      <c r="I668" s="173" t="s">
        <v>3202</v>
      </c>
      <c r="J668" s="180"/>
      <c r="K668" s="177"/>
      <c r="L668" s="177" t="s">
        <v>1079</v>
      </c>
      <c r="M668" s="177" t="s">
        <v>2488</v>
      </c>
      <c r="N668" s="190" t="str">
        <f ca="1">DATEDIF(C668,'Outgoing 2023'!$L$2,"Y")&amp;" tahun, "&amp;DATEDIF(C668,'Outgoing 2023'!$L$2,"YM")&amp;" bulan, "&amp;DATEDIF(C668,'Outgoing 2023'!$L$2,"MD")&amp;" hari"</f>
        <v>0 tahun, 10 bulan, 17 hari</v>
      </c>
      <c r="O668" s="191">
        <f t="shared" ca="1" si="17"/>
        <v>321</v>
      </c>
      <c r="P668" s="152"/>
      <c r="Q668" s="152"/>
    </row>
    <row r="669" spans="1:17" ht="40.799999999999997" x14ac:dyDescent="0.7">
      <c r="A669" s="166">
        <v>670</v>
      </c>
      <c r="B669" s="167" t="s">
        <v>10591</v>
      </c>
      <c r="C669" s="168">
        <v>45897</v>
      </c>
      <c r="D669" s="169" t="s">
        <v>10647</v>
      </c>
      <c r="E669" s="170" t="s">
        <v>10648</v>
      </c>
      <c r="F669" s="171"/>
      <c r="G669" s="172" t="s">
        <v>5508</v>
      </c>
      <c r="H669" s="172" t="s">
        <v>5989</v>
      </c>
      <c r="I669" s="173" t="s">
        <v>3188</v>
      </c>
      <c r="J669" s="180"/>
      <c r="K669" s="177"/>
      <c r="L669" s="177" t="s">
        <v>1170</v>
      </c>
      <c r="M669" s="177" t="s">
        <v>1171</v>
      </c>
      <c r="N669" s="190" t="str">
        <f ca="1">DATEDIF(C669,'Outgoing 2023'!$L$2,"Y")&amp;" tahun, "&amp;DATEDIF(C669,'Outgoing 2023'!$L$2,"YM")&amp;" bulan, "&amp;DATEDIF(C669,'Outgoing 2023'!$L$2,"MD")&amp;" hari"</f>
        <v>0 tahun, 10 bulan, 17 hari</v>
      </c>
      <c r="O669" s="191">
        <f t="shared" ca="1" si="17"/>
        <v>321</v>
      </c>
      <c r="P669" s="152"/>
      <c r="Q669" s="152"/>
    </row>
    <row r="670" spans="1:17" ht="20.399999999999999" x14ac:dyDescent="0.7">
      <c r="A670" s="166">
        <v>671</v>
      </c>
      <c r="B670" s="167" t="s">
        <v>10592</v>
      </c>
      <c r="C670" s="168">
        <v>45897</v>
      </c>
      <c r="D670" s="169" t="s">
        <v>10649</v>
      </c>
      <c r="E670" s="170" t="s">
        <v>10650</v>
      </c>
      <c r="F670" s="171"/>
      <c r="G670" s="172" t="s">
        <v>5508</v>
      </c>
      <c r="H670" s="172" t="s">
        <v>5989</v>
      </c>
      <c r="I670" s="173" t="s">
        <v>6953</v>
      </c>
      <c r="J670" s="180"/>
      <c r="K670" s="177"/>
      <c r="L670" s="177" t="s">
        <v>10515</v>
      </c>
      <c r="M670" s="177" t="s">
        <v>10488</v>
      </c>
      <c r="N670" s="190" t="str">
        <f ca="1">DATEDIF(C670,'Outgoing 2023'!$L$2,"Y")&amp;" tahun, "&amp;DATEDIF(C670,'Outgoing 2023'!$L$2,"YM")&amp;" bulan, "&amp;DATEDIF(C670,'Outgoing 2023'!$L$2,"MD")&amp;" hari"</f>
        <v>0 tahun, 10 bulan, 17 hari</v>
      </c>
      <c r="O670" s="191">
        <f t="shared" ca="1" si="17"/>
        <v>321</v>
      </c>
      <c r="P670" s="152"/>
      <c r="Q670" s="152"/>
    </row>
    <row r="671" spans="1:17" ht="40.799999999999997" x14ac:dyDescent="0.7">
      <c r="A671" s="166">
        <v>672</v>
      </c>
      <c r="B671" s="167" t="s">
        <v>10593</v>
      </c>
      <c r="C671" s="168">
        <v>45897</v>
      </c>
      <c r="D671" s="169" t="s">
        <v>10651</v>
      </c>
      <c r="E671" s="170" t="s">
        <v>10652</v>
      </c>
      <c r="F671" s="171"/>
      <c r="G671" s="172" t="s">
        <v>5508</v>
      </c>
      <c r="H671" s="172" t="s">
        <v>5989</v>
      </c>
      <c r="I671" s="173" t="s">
        <v>3188</v>
      </c>
      <c r="J671" s="180"/>
      <c r="K671" s="177"/>
      <c r="L671" s="177" t="s">
        <v>10515</v>
      </c>
      <c r="M671" s="177" t="s">
        <v>10488</v>
      </c>
      <c r="N671" s="190" t="str">
        <f ca="1">DATEDIF(C671,'Outgoing 2023'!$L$2,"Y")&amp;" tahun, "&amp;DATEDIF(C671,'Outgoing 2023'!$L$2,"YM")&amp;" bulan, "&amp;DATEDIF(C671,'Outgoing 2023'!$L$2,"MD")&amp;" hari"</f>
        <v>0 tahun, 10 bulan, 17 hari</v>
      </c>
      <c r="O671" s="191">
        <f t="shared" ca="1" si="17"/>
        <v>321</v>
      </c>
      <c r="P671" s="152"/>
      <c r="Q671" s="152"/>
    </row>
    <row r="672" spans="1:17" ht="40.799999999999997" x14ac:dyDescent="0.7">
      <c r="A672" s="166">
        <v>673</v>
      </c>
      <c r="B672" s="167" t="s">
        <v>10594</v>
      </c>
      <c r="C672" s="168">
        <v>45897</v>
      </c>
      <c r="D672" s="169" t="s">
        <v>10653</v>
      </c>
      <c r="E672" s="170" t="s">
        <v>10654</v>
      </c>
      <c r="F672" s="171"/>
      <c r="G672" s="172" t="s">
        <v>5508</v>
      </c>
      <c r="H672" s="172" t="s">
        <v>5989</v>
      </c>
      <c r="I672" s="173" t="s">
        <v>3188</v>
      </c>
      <c r="J672" s="180"/>
      <c r="K672" s="177"/>
      <c r="L672" s="177" t="s">
        <v>10515</v>
      </c>
      <c r="M672" s="177" t="s">
        <v>10488</v>
      </c>
      <c r="N672" s="190" t="str">
        <f ca="1">DATEDIF(C672,'Outgoing 2023'!$L$2,"Y")&amp;" tahun, "&amp;DATEDIF(C672,'Outgoing 2023'!$L$2,"YM")&amp;" bulan, "&amp;DATEDIF(C672,'Outgoing 2023'!$L$2,"MD")&amp;" hari"</f>
        <v>0 tahun, 10 bulan, 17 hari</v>
      </c>
      <c r="O672" s="191">
        <f t="shared" ca="1" si="17"/>
        <v>321</v>
      </c>
      <c r="P672" s="152"/>
      <c r="Q672" s="152"/>
    </row>
    <row r="673" spans="1:17" ht="40.799999999999997" x14ac:dyDescent="0.7">
      <c r="A673" s="166">
        <v>674</v>
      </c>
      <c r="B673" s="167" t="s">
        <v>10595</v>
      </c>
      <c r="C673" s="168">
        <v>45897</v>
      </c>
      <c r="D673" s="169" t="s">
        <v>39</v>
      </c>
      <c r="E673" s="170" t="s">
        <v>10655</v>
      </c>
      <c r="F673" s="171"/>
      <c r="G673" s="172" t="s">
        <v>5508</v>
      </c>
      <c r="H673" s="172" t="s">
        <v>5989</v>
      </c>
      <c r="I673" s="173" t="s">
        <v>6030</v>
      </c>
      <c r="J673" s="180"/>
      <c r="K673" s="177"/>
      <c r="L673" s="177" t="s">
        <v>1175</v>
      </c>
      <c r="M673" s="177" t="s">
        <v>7484</v>
      </c>
      <c r="N673" s="190" t="str">
        <f ca="1">DATEDIF(C673,'Outgoing 2023'!$L$2,"Y")&amp;" tahun, "&amp;DATEDIF(C673,'Outgoing 2023'!$L$2,"YM")&amp;" bulan, "&amp;DATEDIF(C673,'Outgoing 2023'!$L$2,"MD")&amp;" hari"</f>
        <v>0 tahun, 10 bulan, 17 hari</v>
      </c>
      <c r="O673" s="191">
        <f t="shared" ca="1" si="17"/>
        <v>321</v>
      </c>
      <c r="P673" s="152"/>
      <c r="Q673" s="152"/>
    </row>
    <row r="674" spans="1:17" ht="40.799999999999997" x14ac:dyDescent="0.7">
      <c r="A674" s="166">
        <v>675</v>
      </c>
      <c r="B674" s="167" t="s">
        <v>10596</v>
      </c>
      <c r="C674" s="168">
        <v>45897</v>
      </c>
      <c r="D674" s="169" t="s">
        <v>39</v>
      </c>
      <c r="E674" s="170" t="s">
        <v>10656</v>
      </c>
      <c r="F674" s="171"/>
      <c r="G674" s="172" t="s">
        <v>5508</v>
      </c>
      <c r="H674" s="172" t="s">
        <v>3191</v>
      </c>
      <c r="I674" s="173" t="s">
        <v>6030</v>
      </c>
      <c r="J674" s="180"/>
      <c r="K674" s="177"/>
      <c r="L674" s="177" t="s">
        <v>1175</v>
      </c>
      <c r="M674" s="177" t="s">
        <v>7484</v>
      </c>
      <c r="N674" s="190" t="str">
        <f ca="1">DATEDIF(C674,'Outgoing 2023'!$L$2,"Y")&amp;" tahun, "&amp;DATEDIF(C674,'Outgoing 2023'!$L$2,"YM")&amp;" bulan, "&amp;DATEDIF(C674,'Outgoing 2023'!$L$2,"MD")&amp;" hari"</f>
        <v>0 tahun, 10 bulan, 17 hari</v>
      </c>
      <c r="O674" s="191">
        <f t="shared" ca="1" si="17"/>
        <v>321</v>
      </c>
      <c r="P674" s="152"/>
      <c r="Q674" s="152"/>
    </row>
    <row r="675" spans="1:17" ht="20.399999999999999" x14ac:dyDescent="0.7">
      <c r="A675" s="166">
        <v>676</v>
      </c>
      <c r="B675" s="167" t="s">
        <v>10597</v>
      </c>
      <c r="C675" s="168">
        <v>45897</v>
      </c>
      <c r="D675" s="169" t="s">
        <v>39</v>
      </c>
      <c r="E675" s="170" t="s">
        <v>10657</v>
      </c>
      <c r="F675" s="171"/>
      <c r="G675" s="172" t="s">
        <v>5508</v>
      </c>
      <c r="H675" s="172" t="s">
        <v>6606</v>
      </c>
      <c r="I675" s="173" t="s">
        <v>3202</v>
      </c>
      <c r="J675" s="180"/>
      <c r="K675" s="177"/>
      <c r="L675" s="177" t="s">
        <v>1079</v>
      </c>
      <c r="M675" s="177" t="s">
        <v>2488</v>
      </c>
      <c r="N675" s="190" t="str">
        <f ca="1">DATEDIF(C675,'Outgoing 2023'!$L$2,"Y")&amp;" tahun, "&amp;DATEDIF(C675,'Outgoing 2023'!$L$2,"YM")&amp;" bulan, "&amp;DATEDIF(C675,'Outgoing 2023'!$L$2,"MD")&amp;" hari"</f>
        <v>0 tahun, 10 bulan, 17 hari</v>
      </c>
      <c r="O675" s="191">
        <f t="shared" ca="1" si="17"/>
        <v>321</v>
      </c>
      <c r="P675" s="152"/>
      <c r="Q675" s="152"/>
    </row>
    <row r="676" spans="1:17" ht="40.799999999999997" x14ac:dyDescent="0.7">
      <c r="A676" s="166">
        <v>677</v>
      </c>
      <c r="B676" s="167" t="s">
        <v>10598</v>
      </c>
      <c r="C676" s="168">
        <v>45897</v>
      </c>
      <c r="D676" s="169" t="s">
        <v>39</v>
      </c>
      <c r="E676" s="170" t="s">
        <v>10658</v>
      </c>
      <c r="F676" s="171"/>
      <c r="G676" s="172" t="s">
        <v>5508</v>
      </c>
      <c r="H676" s="172" t="s">
        <v>6606</v>
      </c>
      <c r="I676" s="173" t="s">
        <v>6953</v>
      </c>
      <c r="J676" s="180"/>
      <c r="K676" s="177"/>
      <c r="L676" s="177" t="s">
        <v>10661</v>
      </c>
      <c r="M676" s="177" t="s">
        <v>7934</v>
      </c>
      <c r="N676" s="190" t="str">
        <f ca="1">DATEDIF(C676,'Outgoing 2023'!$L$2,"Y")&amp;" tahun, "&amp;DATEDIF(C676,'Outgoing 2023'!$L$2,"YM")&amp;" bulan, "&amp;DATEDIF(C676,'Outgoing 2023'!$L$2,"MD")&amp;" hari"</f>
        <v>0 tahun, 10 bulan, 17 hari</v>
      </c>
      <c r="O676" s="191">
        <f t="shared" ca="1" si="17"/>
        <v>321</v>
      </c>
      <c r="P676" s="152"/>
      <c r="Q676" s="152"/>
    </row>
    <row r="677" spans="1:17" ht="81.599999999999994" x14ac:dyDescent="0.7">
      <c r="A677" s="166">
        <v>678</v>
      </c>
      <c r="B677" s="167" t="s">
        <v>10599</v>
      </c>
      <c r="C677" s="168">
        <v>45897</v>
      </c>
      <c r="D677" s="169" t="s">
        <v>39</v>
      </c>
      <c r="E677" s="170" t="s">
        <v>10659</v>
      </c>
      <c r="F677" s="171"/>
      <c r="G677" s="172" t="s">
        <v>5508</v>
      </c>
      <c r="H677" s="172" t="s">
        <v>7397</v>
      </c>
      <c r="I677" s="173" t="s">
        <v>5841</v>
      </c>
      <c r="J677" s="180"/>
      <c r="K677" s="177"/>
      <c r="L677" s="177" t="s">
        <v>1079</v>
      </c>
      <c r="M677" s="177" t="s">
        <v>7416</v>
      </c>
      <c r="N677" s="190" t="str">
        <f ca="1">DATEDIF(C677,'Outgoing 2023'!$L$2,"Y")&amp;" tahun, "&amp;DATEDIF(C677,'Outgoing 2023'!$L$2,"YM")&amp;" bulan, "&amp;DATEDIF(C677,'Outgoing 2023'!$L$2,"MD")&amp;" hari"</f>
        <v>0 tahun, 10 bulan, 17 hari</v>
      </c>
      <c r="O677" s="191">
        <f t="shared" ca="1" si="17"/>
        <v>321</v>
      </c>
      <c r="P677" s="152"/>
      <c r="Q677" s="152"/>
    </row>
    <row r="678" spans="1:17" ht="40.799999999999997" x14ac:dyDescent="0.7">
      <c r="A678" s="166">
        <v>679</v>
      </c>
      <c r="B678" s="167" t="s">
        <v>10600</v>
      </c>
      <c r="C678" s="168">
        <v>45898</v>
      </c>
      <c r="D678" s="169" t="s">
        <v>39</v>
      </c>
      <c r="E678" s="170" t="s">
        <v>10660</v>
      </c>
      <c r="F678" s="171"/>
      <c r="G678" s="172" t="s">
        <v>5508</v>
      </c>
      <c r="H678" s="172" t="s">
        <v>3200</v>
      </c>
      <c r="I678" s="173" t="s">
        <v>5845</v>
      </c>
      <c r="J678" s="180"/>
      <c r="K678" s="177"/>
      <c r="L678" s="177" t="s">
        <v>10661</v>
      </c>
      <c r="M678" s="177" t="s">
        <v>7934</v>
      </c>
      <c r="N678" s="190" t="str">
        <f ca="1">DATEDIF(C678,'Outgoing 2023'!$L$2,"Y")&amp;" tahun, "&amp;DATEDIF(C678,'Outgoing 2023'!$L$2,"YM")&amp;" bulan, "&amp;DATEDIF(C678,'Outgoing 2023'!$L$2,"MD")&amp;" hari"</f>
        <v>0 tahun, 10 bulan, 16 hari</v>
      </c>
      <c r="O678" s="191">
        <f t="shared" ca="1" si="17"/>
        <v>320</v>
      </c>
      <c r="P678" s="152"/>
      <c r="Q678" s="152"/>
    </row>
    <row r="679" spans="1:17" ht="40.799999999999997" x14ac:dyDescent="0.7">
      <c r="A679" s="166">
        <v>680</v>
      </c>
      <c r="B679" s="167" t="s">
        <v>10601</v>
      </c>
      <c r="C679" s="168">
        <v>45898</v>
      </c>
      <c r="D679" s="169" t="s">
        <v>39</v>
      </c>
      <c r="E679" s="170" t="s">
        <v>10662</v>
      </c>
      <c r="F679" s="171"/>
      <c r="G679" s="172" t="s">
        <v>5508</v>
      </c>
      <c r="H679" s="172" t="s">
        <v>3200</v>
      </c>
      <c r="I679" s="173" t="s">
        <v>5845</v>
      </c>
      <c r="J679" s="180"/>
      <c r="K679" s="177"/>
      <c r="L679" s="177" t="s">
        <v>1070</v>
      </c>
      <c r="M679" s="177" t="s">
        <v>7652</v>
      </c>
      <c r="N679" s="190" t="str">
        <f ca="1">DATEDIF(C679,'Outgoing 2023'!$L$2,"Y")&amp;" tahun, "&amp;DATEDIF(C679,'Outgoing 2023'!$L$2,"YM")&amp;" bulan, "&amp;DATEDIF(C679,'Outgoing 2023'!$L$2,"MD")&amp;" hari"</f>
        <v>0 tahun, 10 bulan, 16 hari</v>
      </c>
      <c r="O679" s="191">
        <f t="shared" ca="1" si="17"/>
        <v>320</v>
      </c>
      <c r="P679" s="152"/>
      <c r="Q679" s="152"/>
    </row>
    <row r="680" spans="1:17" ht="40.799999999999997" x14ac:dyDescent="0.7">
      <c r="A680" s="166">
        <v>681</v>
      </c>
      <c r="B680" s="167" t="s">
        <v>10602</v>
      </c>
      <c r="C680" s="168">
        <v>45898</v>
      </c>
      <c r="D680" s="169" t="s">
        <v>39</v>
      </c>
      <c r="E680" s="170" t="s">
        <v>10663</v>
      </c>
      <c r="F680" s="171"/>
      <c r="G680" s="172" t="s">
        <v>5508</v>
      </c>
      <c r="H680" s="172" t="s">
        <v>3191</v>
      </c>
      <c r="I680" s="173" t="s">
        <v>5845</v>
      </c>
      <c r="J680" s="180"/>
      <c r="K680" s="177"/>
      <c r="L680" s="177" t="s">
        <v>1256</v>
      </c>
      <c r="M680" s="177" t="s">
        <v>10357</v>
      </c>
      <c r="N680" s="190" t="str">
        <f ca="1">DATEDIF(C680,'Outgoing 2023'!$L$2,"Y")&amp;" tahun, "&amp;DATEDIF(C680,'Outgoing 2023'!$L$2,"YM")&amp;" bulan, "&amp;DATEDIF(C680,'Outgoing 2023'!$L$2,"MD")&amp;" hari"</f>
        <v>0 tahun, 10 bulan, 16 hari</v>
      </c>
      <c r="O680" s="191">
        <f t="shared" ca="1" si="17"/>
        <v>320</v>
      </c>
      <c r="P680" s="152"/>
      <c r="Q680" s="152"/>
    </row>
    <row r="681" spans="1:17" ht="40.799999999999997" x14ac:dyDescent="0.7">
      <c r="A681" s="166">
        <v>682</v>
      </c>
      <c r="B681" s="167" t="s">
        <v>10603</v>
      </c>
      <c r="C681" s="168">
        <v>45898</v>
      </c>
      <c r="D681" s="169" t="s">
        <v>39</v>
      </c>
      <c r="E681" s="170" t="s">
        <v>10664</v>
      </c>
      <c r="F681" s="171"/>
      <c r="G681" s="172" t="s">
        <v>5508</v>
      </c>
      <c r="H681" s="172" t="s">
        <v>5989</v>
      </c>
      <c r="I681" s="173" t="s">
        <v>2881</v>
      </c>
      <c r="J681" s="180"/>
      <c r="K681" s="177"/>
      <c r="L681" s="177" t="s">
        <v>1080</v>
      </c>
      <c r="M681" s="177" t="s">
        <v>8269</v>
      </c>
      <c r="N681" s="190" t="str">
        <f ca="1">DATEDIF(C681,'Outgoing 2023'!$L$2,"Y")&amp;" tahun, "&amp;DATEDIF(C681,'Outgoing 2023'!$L$2,"YM")&amp;" bulan, "&amp;DATEDIF(C681,'Outgoing 2023'!$L$2,"MD")&amp;" hari"</f>
        <v>0 tahun, 10 bulan, 16 hari</v>
      </c>
      <c r="O681" s="191">
        <f t="shared" ca="1" si="17"/>
        <v>320</v>
      </c>
      <c r="P681" s="152"/>
      <c r="Q681" s="152"/>
    </row>
    <row r="682" spans="1:17" ht="20.399999999999999" x14ac:dyDescent="0.7">
      <c r="A682" s="166">
        <v>683</v>
      </c>
      <c r="B682" s="167" t="s">
        <v>10604</v>
      </c>
      <c r="C682" s="168">
        <v>45899</v>
      </c>
      <c r="D682" s="169" t="s">
        <v>10504</v>
      </c>
      <c r="E682" s="170" t="s">
        <v>10665</v>
      </c>
      <c r="F682" s="171"/>
      <c r="G682" s="172" t="s">
        <v>5508</v>
      </c>
      <c r="H682" s="172" t="s">
        <v>3189</v>
      </c>
      <c r="I682" s="173" t="s">
        <v>5939</v>
      </c>
      <c r="J682" s="180"/>
      <c r="K682" s="177"/>
      <c r="L682" s="177" t="s">
        <v>11629</v>
      </c>
      <c r="M682" s="177" t="s">
        <v>7530</v>
      </c>
      <c r="N682" s="190" t="str">
        <f ca="1">DATEDIF(C682,'Outgoing 2023'!$L$2,"Y")&amp;" tahun, "&amp;DATEDIF(C682,'Outgoing 2023'!$L$2,"YM")&amp;" bulan, "&amp;DATEDIF(C682,'Outgoing 2023'!$L$2,"MD")&amp;" hari"</f>
        <v>0 tahun, 10 bulan, 15 hari</v>
      </c>
      <c r="O682" s="191">
        <f t="shared" ca="1" si="17"/>
        <v>319</v>
      </c>
      <c r="P682" s="152"/>
      <c r="Q682" s="152"/>
    </row>
    <row r="683" spans="1:17" ht="40.799999999999997" x14ac:dyDescent="0.7">
      <c r="A683" s="166">
        <v>684</v>
      </c>
      <c r="B683" s="167" t="s">
        <v>10605</v>
      </c>
      <c r="C683" s="168">
        <v>45899</v>
      </c>
      <c r="D683" s="169" t="s">
        <v>10504</v>
      </c>
      <c r="E683" s="170" t="s">
        <v>10666</v>
      </c>
      <c r="F683" s="171"/>
      <c r="G683" s="172" t="s">
        <v>5508</v>
      </c>
      <c r="H683" s="172" t="s">
        <v>3189</v>
      </c>
      <c r="I683" s="173" t="s">
        <v>5939</v>
      </c>
      <c r="J683" s="180"/>
      <c r="K683" s="177"/>
      <c r="L683" s="177" t="s">
        <v>11629</v>
      </c>
      <c r="M683" s="177" t="s">
        <v>7530</v>
      </c>
      <c r="N683" s="190" t="str">
        <f ca="1">DATEDIF(C683,'Outgoing 2023'!$L$2,"Y")&amp;" tahun, "&amp;DATEDIF(C683,'Outgoing 2023'!$L$2,"YM")&amp;" bulan, "&amp;DATEDIF(C683,'Outgoing 2023'!$L$2,"MD")&amp;" hari"</f>
        <v>0 tahun, 10 bulan, 15 hari</v>
      </c>
      <c r="O683" s="191">
        <f t="shared" ca="1" si="17"/>
        <v>319</v>
      </c>
      <c r="P683" s="152"/>
      <c r="Q683" s="152"/>
    </row>
    <row r="684" spans="1:17" ht="40.799999999999997" x14ac:dyDescent="0.7">
      <c r="A684" s="166">
        <v>685</v>
      </c>
      <c r="B684" s="167" t="s">
        <v>10606</v>
      </c>
      <c r="C684" s="168">
        <v>45901</v>
      </c>
      <c r="D684" s="169" t="s">
        <v>3073</v>
      </c>
      <c r="E684" s="170" t="s">
        <v>10667</v>
      </c>
      <c r="F684" s="171"/>
      <c r="G684" s="172" t="s">
        <v>5508</v>
      </c>
      <c r="H684" s="172" t="s">
        <v>7640</v>
      </c>
      <c r="I684" s="173" t="s">
        <v>5877</v>
      </c>
      <c r="J684" s="180"/>
      <c r="K684" s="177"/>
      <c r="L684" s="177" t="s">
        <v>1070</v>
      </c>
      <c r="M684" s="177" t="s">
        <v>8067</v>
      </c>
      <c r="N684" s="190" t="str">
        <f ca="1">DATEDIF(C684,'Outgoing 2023'!$L$2,"Y")&amp;" tahun, "&amp;DATEDIF(C684,'Outgoing 2023'!$L$2,"YM")&amp;" bulan, "&amp;DATEDIF(C684,'Outgoing 2023'!$L$2,"MD")&amp;" hari"</f>
        <v>0 tahun, 10 bulan, 14 hari</v>
      </c>
      <c r="O684" s="191">
        <f t="shared" ca="1" si="17"/>
        <v>317</v>
      </c>
      <c r="P684" s="152"/>
      <c r="Q684" s="152"/>
    </row>
    <row r="685" spans="1:17" ht="40.799999999999997" x14ac:dyDescent="0.7">
      <c r="A685" s="166">
        <v>686</v>
      </c>
      <c r="B685" s="167" t="s">
        <v>10607</v>
      </c>
      <c r="C685" s="168">
        <v>45902</v>
      </c>
      <c r="D685" s="169" t="s">
        <v>39</v>
      </c>
      <c r="E685" s="170" t="s">
        <v>10668</v>
      </c>
      <c r="F685" s="171"/>
      <c r="G685" s="172" t="s">
        <v>5508</v>
      </c>
      <c r="H685" s="172" t="s">
        <v>3191</v>
      </c>
      <c r="I685" s="173" t="s">
        <v>12322</v>
      </c>
      <c r="J685" s="180"/>
      <c r="K685" s="177"/>
      <c r="L685" s="177" t="s">
        <v>1070</v>
      </c>
      <c r="M685" s="177" t="s">
        <v>10357</v>
      </c>
      <c r="N685" s="190" t="str">
        <f ca="1">DATEDIF(C685,'Outgoing 2023'!$L$2,"Y")&amp;" tahun, "&amp;DATEDIF(C685,'Outgoing 2023'!$L$2,"YM")&amp;" bulan, "&amp;DATEDIF(C685,'Outgoing 2023'!$L$2,"MD")&amp;" hari"</f>
        <v>0 tahun, 10 bulan, 13 hari</v>
      </c>
      <c r="O685" s="191">
        <f t="shared" ca="1" si="17"/>
        <v>316</v>
      </c>
      <c r="P685" s="152"/>
      <c r="Q685" s="152"/>
    </row>
    <row r="686" spans="1:17" ht="40.799999999999997" x14ac:dyDescent="0.7">
      <c r="A686" s="166">
        <v>687</v>
      </c>
      <c r="B686" s="167" t="s">
        <v>10608</v>
      </c>
      <c r="C686" s="168">
        <v>45902</v>
      </c>
      <c r="D686" s="169" t="s">
        <v>39</v>
      </c>
      <c r="E686" s="170" t="s">
        <v>10669</v>
      </c>
      <c r="F686" s="171"/>
      <c r="G686" s="172" t="s">
        <v>5508</v>
      </c>
      <c r="H686" s="172" t="s">
        <v>3191</v>
      </c>
      <c r="I686" s="173" t="s">
        <v>5845</v>
      </c>
      <c r="J686" s="180"/>
      <c r="K686" s="177"/>
      <c r="L686" s="177" t="s">
        <v>1070</v>
      </c>
      <c r="M686" s="177" t="s">
        <v>10357</v>
      </c>
      <c r="N686" s="190" t="str">
        <f ca="1">DATEDIF(C686,'Outgoing 2023'!$L$2,"Y")&amp;" tahun, "&amp;DATEDIF(C686,'Outgoing 2023'!$L$2,"YM")&amp;" bulan, "&amp;DATEDIF(C686,'Outgoing 2023'!$L$2,"MD")&amp;" hari"</f>
        <v>0 tahun, 10 bulan, 13 hari</v>
      </c>
      <c r="O686" s="191">
        <f t="shared" ca="1" si="17"/>
        <v>316</v>
      </c>
      <c r="P686" s="152"/>
      <c r="Q686" s="152"/>
    </row>
    <row r="687" spans="1:17" ht="40.799999999999997" x14ac:dyDescent="0.7">
      <c r="A687" s="166">
        <v>688</v>
      </c>
      <c r="B687" s="167" t="s">
        <v>10609</v>
      </c>
      <c r="C687" s="168">
        <v>45902</v>
      </c>
      <c r="D687" s="169" t="s">
        <v>39</v>
      </c>
      <c r="E687" s="170" t="s">
        <v>10670</v>
      </c>
      <c r="F687" s="171"/>
      <c r="G687" s="172" t="s">
        <v>5985</v>
      </c>
      <c r="H687" s="159" t="s">
        <v>5985</v>
      </c>
      <c r="I687" s="173" t="s">
        <v>10642</v>
      </c>
      <c r="J687" s="180"/>
      <c r="K687" s="177"/>
      <c r="L687" s="177" t="s">
        <v>1267</v>
      </c>
      <c r="M687" s="177" t="s">
        <v>10671</v>
      </c>
      <c r="N687" s="190" t="str">
        <f ca="1">DATEDIF(C687,'Outgoing 2023'!$L$2,"Y")&amp;" tahun, "&amp;DATEDIF(C687,'Outgoing 2023'!$L$2,"YM")&amp;" bulan, "&amp;DATEDIF(C687,'Outgoing 2023'!$L$2,"MD")&amp;" hari"</f>
        <v>0 tahun, 10 bulan, 13 hari</v>
      </c>
      <c r="O687" s="191">
        <f t="shared" ca="1" si="17"/>
        <v>316</v>
      </c>
      <c r="P687" s="152"/>
      <c r="Q687" s="152"/>
    </row>
    <row r="688" spans="1:17" ht="61.2" x14ac:dyDescent="0.7">
      <c r="A688" s="166">
        <v>689</v>
      </c>
      <c r="B688" s="167" t="s">
        <v>10610</v>
      </c>
      <c r="C688" s="168">
        <v>45902</v>
      </c>
      <c r="D688" s="169" t="s">
        <v>39</v>
      </c>
      <c r="E688" s="170" t="s">
        <v>10672</v>
      </c>
      <c r="F688" s="171"/>
      <c r="G688" s="172" t="s">
        <v>5508</v>
      </c>
      <c r="H688" s="172" t="s">
        <v>7640</v>
      </c>
      <c r="I688" s="173" t="s">
        <v>5845</v>
      </c>
      <c r="J688" s="180"/>
      <c r="K688" s="177"/>
      <c r="L688" s="177" t="s">
        <v>1070</v>
      </c>
      <c r="M688" s="177" t="s">
        <v>8067</v>
      </c>
      <c r="N688" s="190" t="str">
        <f ca="1">DATEDIF(C688,'Outgoing 2023'!$L$2,"Y")&amp;" tahun, "&amp;DATEDIF(C688,'Outgoing 2023'!$L$2,"YM")&amp;" bulan, "&amp;DATEDIF(C688,'Outgoing 2023'!$L$2,"MD")&amp;" hari"</f>
        <v>0 tahun, 10 bulan, 13 hari</v>
      </c>
      <c r="O688" s="191">
        <f t="shared" ca="1" si="17"/>
        <v>316</v>
      </c>
      <c r="P688" s="152"/>
      <c r="Q688" s="152"/>
    </row>
    <row r="689" spans="1:17" ht="40.799999999999997" x14ac:dyDescent="0.7">
      <c r="A689" s="166">
        <v>690</v>
      </c>
      <c r="B689" s="167" t="s">
        <v>10611</v>
      </c>
      <c r="C689" s="168">
        <v>45902</v>
      </c>
      <c r="D689" s="169" t="s">
        <v>10673</v>
      </c>
      <c r="E689" s="170" t="s">
        <v>9770</v>
      </c>
      <c r="F689" s="171"/>
      <c r="G689" s="172" t="s">
        <v>5985</v>
      </c>
      <c r="H689" s="159" t="s">
        <v>5985</v>
      </c>
      <c r="I689" s="173" t="s">
        <v>6538</v>
      </c>
      <c r="J689" s="180"/>
      <c r="K689" s="177"/>
      <c r="L689" s="176" t="s">
        <v>1267</v>
      </c>
      <c r="M689" s="177" t="s">
        <v>1268</v>
      </c>
      <c r="N689" s="190" t="str">
        <f ca="1">DATEDIF(C689,'Outgoing 2023'!$L$2,"Y")&amp;" tahun, "&amp;DATEDIF(C689,'Outgoing 2023'!$L$2,"YM")&amp;" bulan, "&amp;DATEDIF(C689,'Outgoing 2023'!$L$2,"MD")&amp;" hari"</f>
        <v>0 tahun, 10 bulan, 13 hari</v>
      </c>
      <c r="O689" s="191">
        <f t="shared" ca="1" si="17"/>
        <v>316</v>
      </c>
      <c r="P689" s="152"/>
      <c r="Q689" s="152"/>
    </row>
    <row r="690" spans="1:17" ht="40.799999999999997" x14ac:dyDescent="0.7">
      <c r="A690" s="166">
        <v>691</v>
      </c>
      <c r="B690" s="167" t="s">
        <v>10612</v>
      </c>
      <c r="C690" s="168">
        <v>45902</v>
      </c>
      <c r="D690" s="169" t="s">
        <v>10674</v>
      </c>
      <c r="E690" s="170" t="s">
        <v>9770</v>
      </c>
      <c r="F690" s="171"/>
      <c r="G690" s="172" t="s">
        <v>5985</v>
      </c>
      <c r="H690" s="159" t="s">
        <v>5985</v>
      </c>
      <c r="I690" s="173" t="s">
        <v>6538</v>
      </c>
      <c r="J690" s="180"/>
      <c r="K690" s="177"/>
      <c r="L690" s="176" t="s">
        <v>1267</v>
      </c>
      <c r="M690" s="177" t="s">
        <v>1268</v>
      </c>
      <c r="N690" s="190" t="str">
        <f ca="1">DATEDIF(C690,'Outgoing 2023'!$L$2,"Y")&amp;" tahun, "&amp;DATEDIF(C690,'Outgoing 2023'!$L$2,"YM")&amp;" bulan, "&amp;DATEDIF(C690,'Outgoing 2023'!$L$2,"MD")&amp;" hari"</f>
        <v>0 tahun, 10 bulan, 13 hari</v>
      </c>
      <c r="O690" s="191">
        <f t="shared" ca="1" si="17"/>
        <v>316</v>
      </c>
      <c r="P690" s="152"/>
      <c r="Q690" s="152"/>
    </row>
    <row r="691" spans="1:17" ht="40.799999999999997" x14ac:dyDescent="0.7">
      <c r="A691" s="166">
        <v>692</v>
      </c>
      <c r="B691" s="167" t="s">
        <v>10613</v>
      </c>
      <c r="C691" s="168">
        <v>45902</v>
      </c>
      <c r="D691" s="169" t="s">
        <v>10675</v>
      </c>
      <c r="E691" s="170" t="s">
        <v>9770</v>
      </c>
      <c r="F691" s="171"/>
      <c r="G691" s="172" t="s">
        <v>5985</v>
      </c>
      <c r="H691" s="159" t="s">
        <v>5985</v>
      </c>
      <c r="I691" s="173" t="s">
        <v>6538</v>
      </c>
      <c r="J691" s="180"/>
      <c r="K691" s="177"/>
      <c r="L691" s="176" t="s">
        <v>1267</v>
      </c>
      <c r="M691" s="177" t="s">
        <v>1268</v>
      </c>
      <c r="N691" s="190" t="str">
        <f ca="1">DATEDIF(C691,'Outgoing 2023'!$L$2,"Y")&amp;" tahun, "&amp;DATEDIF(C691,'Outgoing 2023'!$L$2,"YM")&amp;" bulan, "&amp;DATEDIF(C691,'Outgoing 2023'!$L$2,"MD")&amp;" hari"</f>
        <v>0 tahun, 10 bulan, 13 hari</v>
      </c>
      <c r="O691" s="191">
        <f t="shared" ca="1" si="17"/>
        <v>316</v>
      </c>
      <c r="P691" s="152"/>
      <c r="Q691" s="152"/>
    </row>
    <row r="692" spans="1:17" ht="40.799999999999997" x14ac:dyDescent="0.7">
      <c r="A692" s="166">
        <v>693</v>
      </c>
      <c r="B692" s="167" t="s">
        <v>10614</v>
      </c>
      <c r="C692" s="168">
        <v>45902</v>
      </c>
      <c r="D692" s="169" t="s">
        <v>10676</v>
      </c>
      <c r="E692" s="170" t="s">
        <v>9770</v>
      </c>
      <c r="F692" s="171"/>
      <c r="G692" s="172" t="s">
        <v>5985</v>
      </c>
      <c r="H692" s="159" t="s">
        <v>5985</v>
      </c>
      <c r="I692" s="173" t="s">
        <v>6538</v>
      </c>
      <c r="J692" s="180"/>
      <c r="K692" s="177"/>
      <c r="L692" s="176" t="s">
        <v>1267</v>
      </c>
      <c r="M692" s="177" t="s">
        <v>1268</v>
      </c>
      <c r="N692" s="190" t="str">
        <f ca="1">DATEDIF(C692,'Outgoing 2023'!$L$2,"Y")&amp;" tahun, "&amp;DATEDIF(C692,'Outgoing 2023'!$L$2,"YM")&amp;" bulan, "&amp;DATEDIF(C692,'Outgoing 2023'!$L$2,"MD")&amp;" hari"</f>
        <v>0 tahun, 10 bulan, 13 hari</v>
      </c>
      <c r="O692" s="191">
        <f t="shared" ca="1" si="17"/>
        <v>316</v>
      </c>
      <c r="P692" s="152"/>
      <c r="Q692" s="152"/>
    </row>
    <row r="693" spans="1:17" ht="40.799999999999997" x14ac:dyDescent="0.7">
      <c r="A693" s="166">
        <v>694</v>
      </c>
      <c r="B693" s="167" t="s">
        <v>10615</v>
      </c>
      <c r="C693" s="168">
        <v>45902</v>
      </c>
      <c r="D693" s="169" t="s">
        <v>10677</v>
      </c>
      <c r="E693" s="170" t="s">
        <v>9770</v>
      </c>
      <c r="F693" s="171"/>
      <c r="G693" s="172" t="s">
        <v>5985</v>
      </c>
      <c r="H693" s="159" t="s">
        <v>5985</v>
      </c>
      <c r="I693" s="173" t="s">
        <v>6538</v>
      </c>
      <c r="J693" s="180"/>
      <c r="K693" s="177"/>
      <c r="L693" s="176" t="s">
        <v>1267</v>
      </c>
      <c r="M693" s="177" t="s">
        <v>1268</v>
      </c>
      <c r="N693" s="190" t="str">
        <f ca="1">DATEDIF(C693,'Outgoing 2023'!$L$2,"Y")&amp;" tahun, "&amp;DATEDIF(C693,'Outgoing 2023'!$L$2,"YM")&amp;" bulan, "&amp;DATEDIF(C693,'Outgoing 2023'!$L$2,"MD")&amp;" hari"</f>
        <v>0 tahun, 10 bulan, 13 hari</v>
      </c>
      <c r="O693" s="191">
        <f t="shared" ca="1" si="17"/>
        <v>316</v>
      </c>
      <c r="P693" s="152"/>
      <c r="Q693" s="152"/>
    </row>
    <row r="694" spans="1:17" ht="142.80000000000001" x14ac:dyDescent="0.7">
      <c r="A694" s="166">
        <v>695</v>
      </c>
      <c r="B694" s="167" t="s">
        <v>10616</v>
      </c>
      <c r="C694" s="168">
        <v>45902</v>
      </c>
      <c r="D694" s="169" t="s">
        <v>10678</v>
      </c>
      <c r="E694" s="170" t="s">
        <v>10679</v>
      </c>
      <c r="F694" s="171"/>
      <c r="G694" s="172" t="s">
        <v>5508</v>
      </c>
      <c r="H694" s="172" t="s">
        <v>5989</v>
      </c>
      <c r="I694" s="173" t="s">
        <v>6953</v>
      </c>
      <c r="J694" s="180"/>
      <c r="K694" s="177"/>
      <c r="L694" s="177" t="s">
        <v>1170</v>
      </c>
      <c r="M694" s="177" t="s">
        <v>1171</v>
      </c>
      <c r="N694" s="190" t="str">
        <f ca="1">DATEDIF(C694,'Outgoing 2023'!$L$2,"Y")&amp;" tahun, "&amp;DATEDIF(C694,'Outgoing 2023'!$L$2,"YM")&amp;" bulan, "&amp;DATEDIF(C694,'Outgoing 2023'!$L$2,"MD")&amp;" hari"</f>
        <v>0 tahun, 10 bulan, 13 hari</v>
      </c>
      <c r="O694" s="191">
        <f t="shared" ca="1" si="17"/>
        <v>316</v>
      </c>
      <c r="P694" s="152"/>
      <c r="Q694" s="152"/>
    </row>
    <row r="695" spans="1:17" ht="40.799999999999997" x14ac:dyDescent="0.7">
      <c r="A695" s="166">
        <v>696</v>
      </c>
      <c r="B695" s="167" t="s">
        <v>10617</v>
      </c>
      <c r="C695" s="168">
        <v>45902</v>
      </c>
      <c r="D695" s="169" t="s">
        <v>39</v>
      </c>
      <c r="E695" s="170" t="s">
        <v>10680</v>
      </c>
      <c r="F695" s="171"/>
      <c r="G695" s="172" t="s">
        <v>5508</v>
      </c>
      <c r="H695" s="172" t="s">
        <v>3191</v>
      </c>
      <c r="I695" s="173" t="s">
        <v>12322</v>
      </c>
      <c r="J695" s="180"/>
      <c r="K695" s="177" t="s">
        <v>12323</v>
      </c>
      <c r="L695" s="177" t="s">
        <v>1070</v>
      </c>
      <c r="M695" s="176" t="s">
        <v>6866</v>
      </c>
      <c r="N695" s="190" t="str">
        <f ca="1">DATEDIF(C695,'Outgoing 2023'!$L$2,"Y")&amp;" tahun, "&amp;DATEDIF(C695,'Outgoing 2023'!$L$2,"YM")&amp;" bulan, "&amp;DATEDIF(C695,'Outgoing 2023'!$L$2,"MD")&amp;" hari"</f>
        <v>0 tahun, 10 bulan, 13 hari</v>
      </c>
      <c r="O695" s="191">
        <f t="shared" ca="1" si="17"/>
        <v>316</v>
      </c>
      <c r="P695" s="152"/>
      <c r="Q695" s="152"/>
    </row>
    <row r="696" spans="1:17" ht="20.399999999999999" x14ac:dyDescent="0.7">
      <c r="A696" s="166">
        <v>697</v>
      </c>
      <c r="B696" s="167" t="s">
        <v>10618</v>
      </c>
      <c r="C696" s="168">
        <v>45902</v>
      </c>
      <c r="D696" s="169" t="s">
        <v>39</v>
      </c>
      <c r="E696" s="170"/>
      <c r="F696" s="171"/>
      <c r="G696" s="172" t="s">
        <v>5508</v>
      </c>
      <c r="H696" s="172"/>
      <c r="I696" s="173"/>
      <c r="J696" s="180"/>
      <c r="K696" s="177"/>
      <c r="L696" s="177"/>
      <c r="M696" s="177"/>
      <c r="N696" s="190" t="str">
        <f ca="1">DATEDIF(C696,'Outgoing 2023'!$L$2,"Y")&amp;" tahun, "&amp;DATEDIF(C696,'Outgoing 2023'!$L$2,"YM")&amp;" bulan, "&amp;DATEDIF(C696,'Outgoing 2023'!$L$2,"MD")&amp;" hari"</f>
        <v>0 tahun, 10 bulan, 13 hari</v>
      </c>
      <c r="O696" s="191">
        <f t="shared" ca="1" si="17"/>
        <v>316</v>
      </c>
      <c r="P696" s="152"/>
      <c r="Q696" s="152"/>
    </row>
    <row r="697" spans="1:17" ht="61.2" x14ac:dyDescent="0.7">
      <c r="A697" s="166">
        <v>698</v>
      </c>
      <c r="B697" s="167" t="s">
        <v>10619</v>
      </c>
      <c r="C697" s="168">
        <v>45902</v>
      </c>
      <c r="D697" s="169" t="s">
        <v>39</v>
      </c>
      <c r="E697" s="170" t="s">
        <v>10681</v>
      </c>
      <c r="F697" s="171"/>
      <c r="G697" s="172" t="s">
        <v>5508</v>
      </c>
      <c r="H697" s="172" t="s">
        <v>5508</v>
      </c>
      <c r="I697" s="173" t="s">
        <v>1088</v>
      </c>
      <c r="J697" s="180"/>
      <c r="K697" s="177"/>
      <c r="L697" s="177" t="s">
        <v>1088</v>
      </c>
      <c r="M697" s="177" t="s">
        <v>1171</v>
      </c>
      <c r="N697" s="190" t="str">
        <f ca="1">DATEDIF(C697,'Outgoing 2023'!$L$2,"Y")&amp;" tahun, "&amp;DATEDIF(C697,'Outgoing 2023'!$L$2,"YM")&amp;" bulan, "&amp;DATEDIF(C697,'Outgoing 2023'!$L$2,"MD")&amp;" hari"</f>
        <v>0 tahun, 10 bulan, 13 hari</v>
      </c>
      <c r="O697" s="191">
        <f t="shared" ca="1" si="17"/>
        <v>316</v>
      </c>
      <c r="P697" s="152"/>
      <c r="Q697" s="152"/>
    </row>
    <row r="698" spans="1:17" ht="142.80000000000001" x14ac:dyDescent="0.7">
      <c r="A698" s="166">
        <v>699</v>
      </c>
      <c r="B698" s="167" t="s">
        <v>10620</v>
      </c>
      <c r="C698" s="168">
        <v>45903</v>
      </c>
      <c r="D698" s="169" t="s">
        <v>10678</v>
      </c>
      <c r="E698" s="170" t="s">
        <v>10682</v>
      </c>
      <c r="F698" s="171"/>
      <c r="G698" s="172" t="s">
        <v>5508</v>
      </c>
      <c r="H698" s="172" t="s">
        <v>3200</v>
      </c>
      <c r="I698" s="173" t="s">
        <v>3188</v>
      </c>
      <c r="J698" s="180"/>
      <c r="K698" s="177"/>
      <c r="L698" s="177" t="s">
        <v>1170</v>
      </c>
      <c r="M698" s="177" t="s">
        <v>1171</v>
      </c>
      <c r="N698" s="190" t="str">
        <f ca="1">DATEDIF(C698,'Outgoing 2023'!$L$2,"Y")&amp;" tahun, "&amp;DATEDIF(C698,'Outgoing 2023'!$L$2,"YM")&amp;" bulan, "&amp;DATEDIF(C698,'Outgoing 2023'!$L$2,"MD")&amp;" hari"</f>
        <v>0 tahun, 10 bulan, 12 hari</v>
      </c>
      <c r="O698" s="191">
        <f t="shared" ca="1" si="17"/>
        <v>315</v>
      </c>
      <c r="P698" s="152"/>
      <c r="Q698" s="152"/>
    </row>
    <row r="699" spans="1:17" ht="40.799999999999997" x14ac:dyDescent="0.7">
      <c r="A699" s="166">
        <v>700</v>
      </c>
      <c r="B699" s="167" t="s">
        <v>10621</v>
      </c>
      <c r="C699" s="168">
        <v>45903</v>
      </c>
      <c r="D699" s="169" t="s">
        <v>39</v>
      </c>
      <c r="E699" s="170" t="s">
        <v>10683</v>
      </c>
      <c r="F699" s="171"/>
      <c r="G699" s="172" t="s">
        <v>5508</v>
      </c>
      <c r="H699" s="172" t="s">
        <v>3200</v>
      </c>
      <c r="I699" s="173" t="s">
        <v>6005</v>
      </c>
      <c r="J699" s="180"/>
      <c r="K699" s="177"/>
      <c r="L699" s="177" t="s">
        <v>10661</v>
      </c>
      <c r="M699" s="177" t="s">
        <v>7934</v>
      </c>
      <c r="N699" s="190" t="str">
        <f ca="1">DATEDIF(C699,'Outgoing 2023'!$L$2,"Y")&amp;" tahun, "&amp;DATEDIF(C699,'Outgoing 2023'!$L$2,"YM")&amp;" bulan, "&amp;DATEDIF(C699,'Outgoing 2023'!$L$2,"MD")&amp;" hari"</f>
        <v>0 tahun, 10 bulan, 12 hari</v>
      </c>
      <c r="O699" s="191">
        <f t="shared" ca="1" si="17"/>
        <v>315</v>
      </c>
      <c r="P699" s="152"/>
      <c r="Q699" s="152"/>
    </row>
    <row r="700" spans="1:17" ht="40.799999999999997" x14ac:dyDescent="0.7">
      <c r="A700" s="166">
        <v>701</v>
      </c>
      <c r="B700" s="167" t="s">
        <v>10622</v>
      </c>
      <c r="C700" s="168">
        <v>45903</v>
      </c>
      <c r="D700" s="169" t="s">
        <v>39</v>
      </c>
      <c r="E700" s="170" t="s">
        <v>10684</v>
      </c>
      <c r="F700" s="171"/>
      <c r="G700" s="172" t="s">
        <v>5508</v>
      </c>
      <c r="H700" s="172" t="s">
        <v>3191</v>
      </c>
      <c r="I700" s="173" t="s">
        <v>8837</v>
      </c>
      <c r="J700" s="180"/>
      <c r="K700" s="177"/>
      <c r="L700" s="177" t="s">
        <v>1070</v>
      </c>
      <c r="M700" s="177" t="s">
        <v>10357</v>
      </c>
      <c r="N700" s="190" t="str">
        <f ca="1">DATEDIF(C700,'Outgoing 2023'!$L$2,"Y")&amp;" tahun, "&amp;DATEDIF(C700,'Outgoing 2023'!$L$2,"YM")&amp;" bulan, "&amp;DATEDIF(C700,'Outgoing 2023'!$L$2,"MD")&amp;" hari"</f>
        <v>0 tahun, 10 bulan, 12 hari</v>
      </c>
      <c r="O700" s="191">
        <f t="shared" ca="1" si="17"/>
        <v>315</v>
      </c>
      <c r="P700" s="152"/>
      <c r="Q700" s="152"/>
    </row>
    <row r="701" spans="1:17" ht="40.799999999999997" x14ac:dyDescent="0.7">
      <c r="A701" s="166">
        <v>702</v>
      </c>
      <c r="B701" s="167" t="s">
        <v>10623</v>
      </c>
      <c r="C701" s="168">
        <v>45903</v>
      </c>
      <c r="D701" s="169" t="s">
        <v>39</v>
      </c>
      <c r="E701" s="170" t="s">
        <v>10685</v>
      </c>
      <c r="F701" s="171"/>
      <c r="G701" s="172" t="s">
        <v>5508</v>
      </c>
      <c r="H701" s="172" t="s">
        <v>5990</v>
      </c>
      <c r="I701" s="173" t="s">
        <v>8837</v>
      </c>
      <c r="J701" s="180"/>
      <c r="K701" s="177"/>
      <c r="L701" s="177" t="s">
        <v>1070</v>
      </c>
      <c r="M701" s="177" t="s">
        <v>5481</v>
      </c>
      <c r="N701" s="190" t="str">
        <f ca="1">DATEDIF(C701,'Outgoing 2023'!$L$2,"Y")&amp;" tahun, "&amp;DATEDIF(C701,'Outgoing 2023'!$L$2,"YM")&amp;" bulan, "&amp;DATEDIF(C701,'Outgoing 2023'!$L$2,"MD")&amp;" hari"</f>
        <v>0 tahun, 10 bulan, 12 hari</v>
      </c>
      <c r="O701" s="191">
        <f t="shared" ca="1" si="17"/>
        <v>315</v>
      </c>
      <c r="P701" s="152"/>
      <c r="Q701" s="152"/>
    </row>
    <row r="702" spans="1:17" ht="61.2" x14ac:dyDescent="0.7">
      <c r="A702" s="166">
        <v>703</v>
      </c>
      <c r="B702" s="167" t="s">
        <v>10624</v>
      </c>
      <c r="C702" s="168">
        <v>45903</v>
      </c>
      <c r="D702" s="169" t="s">
        <v>39</v>
      </c>
      <c r="E702" s="170" t="s">
        <v>10686</v>
      </c>
      <c r="F702" s="171"/>
      <c r="G702" s="172" t="s">
        <v>5508</v>
      </c>
      <c r="H702" s="172" t="s">
        <v>3200</v>
      </c>
      <c r="I702" s="173" t="s">
        <v>6953</v>
      </c>
      <c r="J702" s="180"/>
      <c r="K702" s="177"/>
      <c r="L702" s="177" t="s">
        <v>1070</v>
      </c>
      <c r="M702" s="177" t="s">
        <v>3139</v>
      </c>
      <c r="N702" s="190" t="str">
        <f ca="1">DATEDIF(C702,'Outgoing 2023'!$L$2,"Y")&amp;" tahun, "&amp;DATEDIF(C702,'Outgoing 2023'!$L$2,"YM")&amp;" bulan, "&amp;DATEDIF(C702,'Outgoing 2023'!$L$2,"MD")&amp;" hari"</f>
        <v>0 tahun, 10 bulan, 12 hari</v>
      </c>
      <c r="O702" s="191">
        <f t="shared" ca="1" si="17"/>
        <v>315</v>
      </c>
      <c r="P702" s="152"/>
      <c r="Q702" s="152"/>
    </row>
    <row r="703" spans="1:17" ht="40.799999999999997" x14ac:dyDescent="0.7">
      <c r="A703" s="166">
        <v>704</v>
      </c>
      <c r="B703" s="167" t="s">
        <v>10625</v>
      </c>
      <c r="C703" s="168">
        <v>45903</v>
      </c>
      <c r="D703" s="169" t="s">
        <v>39</v>
      </c>
      <c r="E703" s="170" t="s">
        <v>10687</v>
      </c>
      <c r="F703" s="171"/>
      <c r="G703" s="172" t="s">
        <v>5508</v>
      </c>
      <c r="H703" s="172" t="s">
        <v>7640</v>
      </c>
      <c r="I703" s="173" t="s">
        <v>8837</v>
      </c>
      <c r="J703" s="180"/>
      <c r="K703" s="177"/>
      <c r="L703" s="177" t="s">
        <v>1070</v>
      </c>
      <c r="M703" s="177" t="s">
        <v>8067</v>
      </c>
      <c r="N703" s="190" t="str">
        <f ca="1">DATEDIF(C703,'Outgoing 2023'!$L$2,"Y")&amp;" tahun, "&amp;DATEDIF(C703,'Outgoing 2023'!$L$2,"YM")&amp;" bulan, "&amp;DATEDIF(C703,'Outgoing 2023'!$L$2,"MD")&amp;" hari"</f>
        <v>0 tahun, 10 bulan, 12 hari</v>
      </c>
      <c r="O703" s="191">
        <f t="shared" ca="1" si="17"/>
        <v>315</v>
      </c>
      <c r="P703" s="152"/>
      <c r="Q703" s="152"/>
    </row>
    <row r="704" spans="1:17" ht="40.799999999999997" x14ac:dyDescent="0.7">
      <c r="A704" s="166">
        <v>705</v>
      </c>
      <c r="B704" s="167" t="s">
        <v>10626</v>
      </c>
      <c r="C704" s="168">
        <v>45904</v>
      </c>
      <c r="D704" s="169" t="s">
        <v>39</v>
      </c>
      <c r="E704" s="170" t="s">
        <v>10688</v>
      </c>
      <c r="F704" s="171"/>
      <c r="G704" s="172" t="s">
        <v>1079</v>
      </c>
      <c r="H704" s="172" t="s">
        <v>7756</v>
      </c>
      <c r="I704" s="173" t="s">
        <v>7423</v>
      </c>
      <c r="J704" s="180"/>
      <c r="K704" s="177"/>
      <c r="L704" s="177" t="s">
        <v>1168</v>
      </c>
      <c r="M704" s="177" t="s">
        <v>4425</v>
      </c>
      <c r="N704" s="190" t="str">
        <f ca="1">DATEDIF(C704,'Outgoing 2023'!$L$2,"Y")&amp;" tahun, "&amp;DATEDIF(C704,'Outgoing 2023'!$L$2,"YM")&amp;" bulan, "&amp;DATEDIF(C704,'Outgoing 2023'!$L$2,"MD")&amp;" hari"</f>
        <v>0 tahun, 10 bulan, 11 hari</v>
      </c>
      <c r="O704" s="191">
        <f t="shared" ca="1" si="17"/>
        <v>314</v>
      </c>
      <c r="P704" s="152"/>
      <c r="Q704" s="152"/>
    </row>
    <row r="705" spans="1:17" ht="61.2" x14ac:dyDescent="0.7">
      <c r="A705" s="166">
        <v>706</v>
      </c>
      <c r="B705" s="167" t="s">
        <v>10627</v>
      </c>
      <c r="C705" s="168">
        <v>45904</v>
      </c>
      <c r="D705" s="169" t="s">
        <v>39</v>
      </c>
      <c r="E705" s="170" t="s">
        <v>10689</v>
      </c>
      <c r="F705" s="171"/>
      <c r="G705" s="172" t="s">
        <v>1079</v>
      </c>
      <c r="H705" s="172" t="s">
        <v>7756</v>
      </c>
      <c r="I705" s="173" t="s">
        <v>5701</v>
      </c>
      <c r="J705" s="180"/>
      <c r="K705" s="177"/>
      <c r="L705" s="177" t="s">
        <v>1080</v>
      </c>
      <c r="M705" s="177" t="s">
        <v>8269</v>
      </c>
      <c r="N705" s="190" t="str">
        <f ca="1">DATEDIF(C705,'Outgoing 2023'!$L$2,"Y")&amp;" tahun, "&amp;DATEDIF(C705,'Outgoing 2023'!$L$2,"YM")&amp;" bulan, "&amp;DATEDIF(C705,'Outgoing 2023'!$L$2,"MD")&amp;" hari"</f>
        <v>0 tahun, 10 bulan, 11 hari</v>
      </c>
      <c r="O705" s="191">
        <f t="shared" ca="1" si="17"/>
        <v>314</v>
      </c>
      <c r="P705" s="152"/>
      <c r="Q705" s="152"/>
    </row>
    <row r="706" spans="1:17" ht="61.2" x14ac:dyDescent="0.7">
      <c r="A706" s="166">
        <v>707</v>
      </c>
      <c r="B706" s="167" t="s">
        <v>10628</v>
      </c>
      <c r="C706" s="168">
        <v>45904</v>
      </c>
      <c r="D706" s="169" t="s">
        <v>39</v>
      </c>
      <c r="E706" s="170" t="s">
        <v>10690</v>
      </c>
      <c r="F706" s="171"/>
      <c r="G706" s="172" t="s">
        <v>5508</v>
      </c>
      <c r="H706" s="172" t="s">
        <v>5989</v>
      </c>
      <c r="I706" s="173" t="s">
        <v>6953</v>
      </c>
      <c r="J706" s="180"/>
      <c r="K706" s="177"/>
      <c r="L706" s="177" t="s">
        <v>1070</v>
      </c>
      <c r="M706" s="177" t="s">
        <v>10407</v>
      </c>
      <c r="N706" s="190" t="str">
        <f ca="1">DATEDIF(C706,'Outgoing 2023'!$L$2,"Y")&amp;" tahun, "&amp;DATEDIF(C706,'Outgoing 2023'!$L$2,"YM")&amp;" bulan, "&amp;DATEDIF(C706,'Outgoing 2023'!$L$2,"MD")&amp;" hari"</f>
        <v>0 tahun, 10 bulan, 11 hari</v>
      </c>
      <c r="O706" s="191">
        <f t="shared" ca="1" si="17"/>
        <v>314</v>
      </c>
      <c r="P706" s="152"/>
      <c r="Q706" s="152"/>
    </row>
    <row r="707" spans="1:17" ht="40.799999999999997" x14ac:dyDescent="0.7">
      <c r="A707" s="166">
        <v>708</v>
      </c>
      <c r="B707" s="167" t="s">
        <v>10629</v>
      </c>
      <c r="C707" s="168">
        <v>45904</v>
      </c>
      <c r="D707" s="169" t="s">
        <v>39</v>
      </c>
      <c r="E707" s="170" t="s">
        <v>10691</v>
      </c>
      <c r="F707" s="171"/>
      <c r="G707" s="172" t="s">
        <v>5508</v>
      </c>
      <c r="H707" s="172" t="s">
        <v>3191</v>
      </c>
      <c r="I707" s="173" t="s">
        <v>5845</v>
      </c>
      <c r="J707" s="180"/>
      <c r="K707" s="177"/>
      <c r="L707" s="177" t="s">
        <v>1070</v>
      </c>
      <c r="M707" s="177" t="s">
        <v>10357</v>
      </c>
      <c r="N707" s="190" t="str">
        <f ca="1">DATEDIF(C707,'Outgoing 2023'!$L$2,"Y")&amp;" tahun, "&amp;DATEDIF(C707,'Outgoing 2023'!$L$2,"YM")&amp;" bulan, "&amp;DATEDIF(C707,'Outgoing 2023'!$L$2,"MD")&amp;" hari"</f>
        <v>0 tahun, 10 bulan, 11 hari</v>
      </c>
      <c r="O707" s="191">
        <f t="shared" ca="1" si="17"/>
        <v>314</v>
      </c>
      <c r="P707" s="152"/>
      <c r="Q707" s="152"/>
    </row>
    <row r="708" spans="1:17" ht="20.399999999999999" x14ac:dyDescent="0.7">
      <c r="A708" s="166">
        <v>709</v>
      </c>
      <c r="B708" s="167" t="s">
        <v>10630</v>
      </c>
      <c r="C708" s="168">
        <v>45904</v>
      </c>
      <c r="D708" s="169" t="s">
        <v>39</v>
      </c>
      <c r="E708" s="170" t="s">
        <v>10697</v>
      </c>
      <c r="F708" s="171"/>
      <c r="G708" s="172" t="s">
        <v>5508</v>
      </c>
      <c r="H708" s="172" t="s">
        <v>3189</v>
      </c>
      <c r="I708" s="173" t="s">
        <v>5845</v>
      </c>
      <c r="J708" s="180"/>
      <c r="K708" s="177"/>
      <c r="L708" s="177" t="s">
        <v>11629</v>
      </c>
      <c r="M708" s="177" t="s">
        <v>7530</v>
      </c>
      <c r="N708" s="190" t="str">
        <f ca="1">DATEDIF(C708,'Outgoing 2023'!$L$2,"Y")&amp;" tahun, "&amp;DATEDIF(C708,'Outgoing 2023'!$L$2,"YM")&amp;" bulan, "&amp;DATEDIF(C708,'Outgoing 2023'!$L$2,"MD")&amp;" hari"</f>
        <v>0 tahun, 10 bulan, 11 hari</v>
      </c>
      <c r="O708" s="191">
        <f t="shared" ref="O708" ca="1" si="18">TODAY()-C708</f>
        <v>314</v>
      </c>
      <c r="P708" s="152"/>
      <c r="Q708" s="152"/>
    </row>
    <row r="709" spans="1:17" ht="20.399999999999999" x14ac:dyDescent="0.7">
      <c r="A709" s="166">
        <v>710</v>
      </c>
      <c r="B709" s="167" t="s">
        <v>10631</v>
      </c>
      <c r="C709" s="168">
        <v>45904</v>
      </c>
      <c r="D709" s="169" t="s">
        <v>39</v>
      </c>
      <c r="E709" s="170" t="s">
        <v>10693</v>
      </c>
      <c r="F709" s="171"/>
      <c r="G709" s="172" t="s">
        <v>5985</v>
      </c>
      <c r="H709" s="159" t="s">
        <v>5985</v>
      </c>
      <c r="I709" s="173" t="s">
        <v>5702</v>
      </c>
      <c r="J709" s="180"/>
      <c r="K709" s="177"/>
      <c r="L709" s="177" t="s">
        <v>1080</v>
      </c>
      <c r="M709" s="177" t="s">
        <v>8269</v>
      </c>
      <c r="N709" s="190" t="str">
        <f ca="1">DATEDIF(C709,'Outgoing 2023'!$L$2,"Y")&amp;" tahun, "&amp;DATEDIF(C709,'Outgoing 2023'!$L$2,"YM")&amp;" bulan, "&amp;DATEDIF(C709,'Outgoing 2023'!$L$2,"MD")&amp;" hari"</f>
        <v>0 tahun, 10 bulan, 11 hari</v>
      </c>
      <c r="O709" s="191">
        <f t="shared" ca="1" si="17"/>
        <v>314</v>
      </c>
      <c r="P709" s="152"/>
      <c r="Q709" s="152"/>
    </row>
    <row r="710" spans="1:17" ht="20.399999999999999" x14ac:dyDescent="0.7">
      <c r="A710" s="166">
        <v>711</v>
      </c>
      <c r="B710" s="167" t="s">
        <v>10632</v>
      </c>
      <c r="C710" s="168">
        <v>45904</v>
      </c>
      <c r="D710" s="169" t="s">
        <v>9180</v>
      </c>
      <c r="E710" s="170" t="s">
        <v>9330</v>
      </c>
      <c r="F710" s="171"/>
      <c r="G710" s="172" t="s">
        <v>5985</v>
      </c>
      <c r="H710" s="159" t="s">
        <v>5985</v>
      </c>
      <c r="I710" s="173" t="s">
        <v>1072</v>
      </c>
      <c r="J710" s="180"/>
      <c r="K710" s="177"/>
      <c r="L710" s="177" t="s">
        <v>1072</v>
      </c>
      <c r="M710" s="177" t="s">
        <v>1191</v>
      </c>
      <c r="N710" s="190" t="str">
        <f ca="1">DATEDIF(C710,'Outgoing 2023'!$L$2,"Y")&amp;" tahun, "&amp;DATEDIF(C710,'Outgoing 2023'!$L$2,"YM")&amp;" bulan, "&amp;DATEDIF(C710,'Outgoing 2023'!$L$2,"MD")&amp;" hari"</f>
        <v>0 tahun, 10 bulan, 11 hari</v>
      </c>
      <c r="O710" s="191">
        <f t="shared" ca="1" si="17"/>
        <v>314</v>
      </c>
      <c r="P710" s="152"/>
      <c r="Q710" s="152"/>
    </row>
    <row r="711" spans="1:17" ht="20.399999999999999" x14ac:dyDescent="0.7">
      <c r="A711" s="166">
        <v>712</v>
      </c>
      <c r="B711" s="167" t="s">
        <v>10633</v>
      </c>
      <c r="C711" s="168">
        <v>45904</v>
      </c>
      <c r="D711" s="169" t="s">
        <v>10694</v>
      </c>
      <c r="E711" s="170" t="s">
        <v>10695</v>
      </c>
      <c r="F711" s="171"/>
      <c r="G711" s="172" t="s">
        <v>5508</v>
      </c>
      <c r="H711" s="172" t="s">
        <v>5989</v>
      </c>
      <c r="I711" s="173" t="s">
        <v>6953</v>
      </c>
      <c r="J711" s="180"/>
      <c r="K711" s="177"/>
      <c r="L711" s="177" t="s">
        <v>10515</v>
      </c>
      <c r="M711" s="177" t="s">
        <v>10488</v>
      </c>
      <c r="N711" s="190" t="str">
        <f ca="1">DATEDIF(C711,'Outgoing 2023'!$L$2,"Y")&amp;" tahun, "&amp;DATEDIF(C711,'Outgoing 2023'!$L$2,"YM")&amp;" bulan, "&amp;DATEDIF(C711,'Outgoing 2023'!$L$2,"MD")&amp;" hari"</f>
        <v>0 tahun, 10 bulan, 11 hari</v>
      </c>
      <c r="O711" s="191">
        <f t="shared" ca="1" si="17"/>
        <v>314</v>
      </c>
      <c r="P711" s="152"/>
      <c r="Q711" s="152"/>
    </row>
    <row r="712" spans="1:17" ht="20.399999999999999" x14ac:dyDescent="0.7">
      <c r="A712" s="166">
        <v>713</v>
      </c>
      <c r="B712" s="167" t="s">
        <v>10634</v>
      </c>
      <c r="C712" s="168">
        <v>45904</v>
      </c>
      <c r="D712" s="169" t="s">
        <v>39</v>
      </c>
      <c r="E712" s="170" t="s">
        <v>10696</v>
      </c>
      <c r="F712" s="171"/>
      <c r="G712" s="172" t="s">
        <v>5508</v>
      </c>
      <c r="H712" s="172" t="s">
        <v>3200</v>
      </c>
      <c r="I712" s="173" t="s">
        <v>5845</v>
      </c>
      <c r="J712" s="180"/>
      <c r="K712" s="177"/>
      <c r="L712" s="177" t="s">
        <v>1070</v>
      </c>
      <c r="M712" s="177" t="s">
        <v>7652</v>
      </c>
      <c r="N712" s="190" t="str">
        <f ca="1">DATEDIF(C712,'Outgoing 2023'!$L$2,"Y")&amp;" tahun, "&amp;DATEDIF(C712,'Outgoing 2023'!$L$2,"YM")&amp;" bulan, "&amp;DATEDIF(C712,'Outgoing 2023'!$L$2,"MD")&amp;" hari"</f>
        <v>0 tahun, 10 bulan, 11 hari</v>
      </c>
      <c r="O712" s="191">
        <f t="shared" ca="1" si="17"/>
        <v>314</v>
      </c>
      <c r="P712" s="152"/>
      <c r="Q712" s="152"/>
    </row>
    <row r="713" spans="1:17" ht="40.799999999999997" x14ac:dyDescent="0.7">
      <c r="A713" s="166">
        <v>714</v>
      </c>
      <c r="B713" s="167" t="s">
        <v>10635</v>
      </c>
      <c r="C713" s="168">
        <v>45904</v>
      </c>
      <c r="D713" s="169" t="s">
        <v>39</v>
      </c>
      <c r="E713" s="170" t="s">
        <v>10692</v>
      </c>
      <c r="F713" s="171"/>
      <c r="G713" s="172" t="s">
        <v>5985</v>
      </c>
      <c r="H713" s="159" t="s">
        <v>5985</v>
      </c>
      <c r="I713" s="173" t="s">
        <v>5702</v>
      </c>
      <c r="J713" s="180"/>
      <c r="K713" s="177"/>
      <c r="L713" s="177" t="s">
        <v>1080</v>
      </c>
      <c r="M713" s="177" t="s">
        <v>8269</v>
      </c>
      <c r="N713" s="190" t="str">
        <f ca="1">DATEDIF(C713,'Outgoing 2023'!$L$2,"Y")&amp;" tahun, "&amp;DATEDIF(C713,'Outgoing 2023'!$L$2,"YM")&amp;" bulan, "&amp;DATEDIF(C713,'Outgoing 2023'!$L$2,"MD")&amp;" hari"</f>
        <v>0 tahun, 10 bulan, 11 hari</v>
      </c>
      <c r="O713" s="191">
        <f t="shared" ref="O713" ca="1" si="19">TODAY()-C713</f>
        <v>314</v>
      </c>
      <c r="P713" s="152"/>
      <c r="Q713" s="152"/>
    </row>
    <row r="714" spans="1:17" ht="20.399999999999999" x14ac:dyDescent="0.7">
      <c r="A714" s="166">
        <v>715</v>
      </c>
      <c r="B714" s="167" t="s">
        <v>10749</v>
      </c>
      <c r="C714" s="168">
        <v>45904</v>
      </c>
      <c r="D714" s="169" t="s">
        <v>39</v>
      </c>
      <c r="E714" s="170" t="s">
        <v>10693</v>
      </c>
      <c r="F714" s="171"/>
      <c r="G714" s="172" t="s">
        <v>1079</v>
      </c>
      <c r="H714" s="172" t="s">
        <v>7756</v>
      </c>
      <c r="I714" s="173" t="s">
        <v>5702</v>
      </c>
      <c r="J714" s="180"/>
      <c r="K714" s="177"/>
      <c r="L714" s="177" t="s">
        <v>1080</v>
      </c>
      <c r="M714" s="177" t="s">
        <v>8269</v>
      </c>
      <c r="N714" s="190" t="str">
        <f ca="1">DATEDIF(C714,'Outgoing 2023'!$L$2,"Y")&amp;" tahun, "&amp;DATEDIF(C714,'Outgoing 2023'!$L$2,"YM")&amp;" bulan, "&amp;DATEDIF(C714,'Outgoing 2023'!$L$2,"MD")&amp;" hari"</f>
        <v>0 tahun, 10 bulan, 11 hari</v>
      </c>
      <c r="O714" s="191">
        <f t="shared" ref="O714:O738" ca="1" si="20">TODAY()-C714</f>
        <v>314</v>
      </c>
      <c r="P714" s="152"/>
      <c r="Q714" s="152"/>
    </row>
    <row r="715" spans="1:17" ht="40.799999999999997" x14ac:dyDescent="0.7">
      <c r="A715" s="166">
        <v>716</v>
      </c>
      <c r="B715" s="167" t="s">
        <v>10748</v>
      </c>
      <c r="C715" s="168">
        <v>45908</v>
      </c>
      <c r="D715" s="169" t="s">
        <v>39</v>
      </c>
      <c r="E715" s="170" t="s">
        <v>10680</v>
      </c>
      <c r="F715" s="171"/>
      <c r="G715" s="172" t="s">
        <v>5508</v>
      </c>
      <c r="H715" s="172" t="s">
        <v>3191</v>
      </c>
      <c r="I715" s="173" t="s">
        <v>12322</v>
      </c>
      <c r="J715" s="180"/>
      <c r="K715" s="177"/>
      <c r="L715" s="177" t="s">
        <v>1070</v>
      </c>
      <c r="M715" s="176" t="s">
        <v>6866</v>
      </c>
      <c r="N715" s="190" t="str">
        <f ca="1">DATEDIF(C715,'Outgoing 2023'!$L$2,"Y")&amp;" tahun, "&amp;DATEDIF(C715,'Outgoing 2023'!$L$2,"YM")&amp;" bulan, "&amp;DATEDIF(C715,'Outgoing 2023'!$L$2,"MD")&amp;" hari"</f>
        <v>0 tahun, 10 bulan, 7 hari</v>
      </c>
      <c r="O715" s="191">
        <f t="shared" ca="1" si="20"/>
        <v>310</v>
      </c>
      <c r="P715" s="152"/>
      <c r="Q715" s="152"/>
    </row>
    <row r="716" spans="1:17" ht="40.799999999999997" x14ac:dyDescent="0.7">
      <c r="A716" s="166">
        <v>717</v>
      </c>
      <c r="B716" s="167" t="s">
        <v>10746</v>
      </c>
      <c r="C716" s="168">
        <v>45908</v>
      </c>
      <c r="D716" s="169" t="s">
        <v>39</v>
      </c>
      <c r="E716" s="170" t="s">
        <v>10747</v>
      </c>
      <c r="F716" s="171"/>
      <c r="G716" s="172" t="s">
        <v>5508</v>
      </c>
      <c r="H716" s="172" t="s">
        <v>3200</v>
      </c>
      <c r="I716" s="173" t="s">
        <v>5845</v>
      </c>
      <c r="J716" s="180"/>
      <c r="K716" s="177"/>
      <c r="L716" s="177" t="s">
        <v>1070</v>
      </c>
      <c r="M716" s="177" t="s">
        <v>7652</v>
      </c>
      <c r="N716" s="190" t="str">
        <f ca="1">DATEDIF(C716,'Outgoing 2023'!$L$2,"Y")&amp;" tahun, "&amp;DATEDIF(C716,'Outgoing 2023'!$L$2,"YM")&amp;" bulan, "&amp;DATEDIF(C716,'Outgoing 2023'!$L$2,"MD")&amp;" hari"</f>
        <v>0 tahun, 10 bulan, 7 hari</v>
      </c>
      <c r="O716" s="191">
        <f t="shared" ca="1" si="20"/>
        <v>310</v>
      </c>
      <c r="P716" s="152"/>
      <c r="Q716" s="152"/>
    </row>
    <row r="717" spans="1:17" ht="61.2" x14ac:dyDescent="0.7">
      <c r="A717" s="166">
        <v>718</v>
      </c>
      <c r="B717" s="167" t="s">
        <v>10744</v>
      </c>
      <c r="C717" s="168">
        <v>45908</v>
      </c>
      <c r="D717" s="169" t="s">
        <v>39</v>
      </c>
      <c r="E717" s="170" t="s">
        <v>10745</v>
      </c>
      <c r="F717" s="171"/>
      <c r="G717" s="172" t="s">
        <v>5508</v>
      </c>
      <c r="H717" s="172" t="s">
        <v>5990</v>
      </c>
      <c r="I717" s="173" t="s">
        <v>5845</v>
      </c>
      <c r="J717" s="180"/>
      <c r="K717" s="177"/>
      <c r="L717" s="177" t="s">
        <v>1070</v>
      </c>
      <c r="M717" s="177" t="s">
        <v>7652</v>
      </c>
      <c r="N717" s="190" t="str">
        <f ca="1">DATEDIF(C717,'Outgoing 2023'!$L$2,"Y")&amp;" tahun, "&amp;DATEDIF(C717,'Outgoing 2023'!$L$2,"YM")&amp;" bulan, "&amp;DATEDIF(C717,'Outgoing 2023'!$L$2,"MD")&amp;" hari"</f>
        <v>0 tahun, 10 bulan, 7 hari</v>
      </c>
      <c r="O717" s="191">
        <f t="shared" ca="1" si="20"/>
        <v>310</v>
      </c>
      <c r="P717" s="152"/>
      <c r="Q717" s="152"/>
    </row>
    <row r="718" spans="1:17" ht="40.799999999999997" x14ac:dyDescent="0.7">
      <c r="A718" s="166">
        <v>719</v>
      </c>
      <c r="B718" s="167" t="s">
        <v>10742</v>
      </c>
      <c r="C718" s="168">
        <v>45908</v>
      </c>
      <c r="D718" s="169" t="s">
        <v>10740</v>
      </c>
      <c r="E718" s="170" t="s">
        <v>10743</v>
      </c>
      <c r="F718" s="171"/>
      <c r="G718" s="172" t="s">
        <v>5508</v>
      </c>
      <c r="H718" s="172" t="s">
        <v>5989</v>
      </c>
      <c r="I718" s="173" t="s">
        <v>6030</v>
      </c>
      <c r="J718" s="180"/>
      <c r="K718" s="177"/>
      <c r="L718" s="177" t="s">
        <v>1175</v>
      </c>
      <c r="M718" s="177" t="s">
        <v>7484</v>
      </c>
      <c r="N718" s="190" t="str">
        <f ca="1">DATEDIF(C718,'Outgoing 2023'!$L$2,"Y")&amp;" tahun, "&amp;DATEDIF(C718,'Outgoing 2023'!$L$2,"YM")&amp;" bulan, "&amp;DATEDIF(C718,'Outgoing 2023'!$L$2,"MD")&amp;" hari"</f>
        <v>0 tahun, 10 bulan, 7 hari</v>
      </c>
      <c r="O718" s="191">
        <f t="shared" ca="1" si="20"/>
        <v>310</v>
      </c>
      <c r="P718" s="152"/>
      <c r="Q718" s="152"/>
    </row>
    <row r="719" spans="1:17" ht="40.799999999999997" x14ac:dyDescent="0.7">
      <c r="A719" s="166">
        <v>720</v>
      </c>
      <c r="B719" s="167" t="s">
        <v>10739</v>
      </c>
      <c r="C719" s="168">
        <v>45908</v>
      </c>
      <c r="D719" s="169" t="s">
        <v>10740</v>
      </c>
      <c r="E719" s="170" t="s">
        <v>10741</v>
      </c>
      <c r="F719" s="171"/>
      <c r="G719" s="172" t="s">
        <v>5508</v>
      </c>
      <c r="H719" s="172" t="s">
        <v>5989</v>
      </c>
      <c r="I719" s="173" t="s">
        <v>6030</v>
      </c>
      <c r="J719" s="180"/>
      <c r="K719" s="177"/>
      <c r="L719" s="177" t="s">
        <v>7859</v>
      </c>
      <c r="M719" s="177" t="s">
        <v>7484</v>
      </c>
      <c r="N719" s="190" t="str">
        <f ca="1">DATEDIF(C719,'Outgoing 2023'!$L$2,"Y")&amp;" tahun, "&amp;DATEDIF(C719,'Outgoing 2023'!$L$2,"YM")&amp;" bulan, "&amp;DATEDIF(C719,'Outgoing 2023'!$L$2,"MD")&amp;" hari"</f>
        <v>0 tahun, 10 bulan, 7 hari</v>
      </c>
      <c r="O719" s="191">
        <f t="shared" ca="1" si="20"/>
        <v>310</v>
      </c>
      <c r="P719" s="152"/>
      <c r="Q719" s="152"/>
    </row>
    <row r="720" spans="1:17" ht="81.599999999999994" x14ac:dyDescent="0.7">
      <c r="A720" s="166">
        <v>721</v>
      </c>
      <c r="B720" s="167" t="s">
        <v>10737</v>
      </c>
      <c r="C720" s="168">
        <v>45909</v>
      </c>
      <c r="D720" s="169" t="s">
        <v>39</v>
      </c>
      <c r="E720" s="170" t="s">
        <v>10738</v>
      </c>
      <c r="F720" s="171"/>
      <c r="G720" s="172" t="s">
        <v>5508</v>
      </c>
      <c r="H720" s="172" t="s">
        <v>5990</v>
      </c>
      <c r="I720" s="173" t="s">
        <v>5845</v>
      </c>
      <c r="J720" s="180"/>
      <c r="K720" s="177"/>
      <c r="L720" s="177" t="s">
        <v>1070</v>
      </c>
      <c r="M720" s="177" t="s">
        <v>5481</v>
      </c>
      <c r="N720" s="190" t="str">
        <f ca="1">DATEDIF(C720,'Outgoing 2023'!$L$2,"Y")&amp;" tahun, "&amp;DATEDIF(C720,'Outgoing 2023'!$L$2,"YM")&amp;" bulan, "&amp;DATEDIF(C720,'Outgoing 2023'!$L$2,"MD")&amp;" hari"</f>
        <v>0 tahun, 10 bulan, 6 hari</v>
      </c>
      <c r="O720" s="191">
        <f t="shared" ca="1" si="20"/>
        <v>309</v>
      </c>
      <c r="P720" s="152"/>
      <c r="Q720" s="152"/>
    </row>
    <row r="721" spans="1:17" ht="40.799999999999997" x14ac:dyDescent="0.7">
      <c r="A721" s="166">
        <v>722</v>
      </c>
      <c r="B721" s="167" t="s">
        <v>10735</v>
      </c>
      <c r="C721" s="168">
        <v>45909</v>
      </c>
      <c r="D721" s="169" t="s">
        <v>39</v>
      </c>
      <c r="E721" s="170" t="s">
        <v>10736</v>
      </c>
      <c r="F721" s="171"/>
      <c r="G721" s="172" t="s">
        <v>5508</v>
      </c>
      <c r="H721" s="172" t="s">
        <v>3200</v>
      </c>
      <c r="I721" s="173" t="s">
        <v>5845</v>
      </c>
      <c r="J721" s="180"/>
      <c r="K721" s="177"/>
      <c r="L721" s="177" t="s">
        <v>1070</v>
      </c>
      <c r="M721" s="177" t="s">
        <v>7652</v>
      </c>
      <c r="N721" s="190" t="str">
        <f ca="1">DATEDIF(C721,'Outgoing 2023'!$L$2,"Y")&amp;" tahun, "&amp;DATEDIF(C721,'Outgoing 2023'!$L$2,"YM")&amp;" bulan, "&amp;DATEDIF(C721,'Outgoing 2023'!$L$2,"MD")&amp;" hari"</f>
        <v>0 tahun, 10 bulan, 6 hari</v>
      </c>
      <c r="O721" s="191">
        <f t="shared" ca="1" si="20"/>
        <v>309</v>
      </c>
      <c r="P721" s="152"/>
      <c r="Q721" s="152"/>
    </row>
    <row r="722" spans="1:17" ht="40.799999999999997" x14ac:dyDescent="0.7">
      <c r="A722" s="166">
        <v>723</v>
      </c>
      <c r="B722" s="167" t="s">
        <v>10733</v>
      </c>
      <c r="C722" s="168">
        <v>45909</v>
      </c>
      <c r="D722" s="169" t="s">
        <v>39</v>
      </c>
      <c r="E722" s="170" t="s">
        <v>10734</v>
      </c>
      <c r="F722" s="171"/>
      <c r="G722" s="172" t="s">
        <v>5508</v>
      </c>
      <c r="H722" s="172" t="s">
        <v>3200</v>
      </c>
      <c r="I722" s="173" t="s">
        <v>5845</v>
      </c>
      <c r="J722" s="180"/>
      <c r="K722" s="177"/>
      <c r="L722" s="177" t="s">
        <v>1070</v>
      </c>
      <c r="M722" s="177" t="s">
        <v>7652</v>
      </c>
      <c r="N722" s="190" t="str">
        <f ca="1">DATEDIF(C722,'Outgoing 2023'!$L$2,"Y")&amp;" tahun, "&amp;DATEDIF(C722,'Outgoing 2023'!$L$2,"YM")&amp;" bulan, "&amp;DATEDIF(C722,'Outgoing 2023'!$L$2,"MD")&amp;" hari"</f>
        <v>0 tahun, 10 bulan, 6 hari</v>
      </c>
      <c r="O722" s="191">
        <f t="shared" ca="1" si="20"/>
        <v>309</v>
      </c>
      <c r="P722" s="152"/>
      <c r="Q722" s="152"/>
    </row>
    <row r="723" spans="1:17" ht="61.2" x14ac:dyDescent="0.7">
      <c r="A723" s="166">
        <v>724</v>
      </c>
      <c r="B723" s="167" t="s">
        <v>10731</v>
      </c>
      <c r="C723" s="168">
        <v>45909</v>
      </c>
      <c r="D723" s="169" t="s">
        <v>6917</v>
      </c>
      <c r="E723" s="170" t="s">
        <v>10732</v>
      </c>
      <c r="F723" s="171"/>
      <c r="G723" s="172" t="s">
        <v>5508</v>
      </c>
      <c r="H723" s="172" t="s">
        <v>5989</v>
      </c>
      <c r="I723" s="173" t="s">
        <v>6953</v>
      </c>
      <c r="J723" s="180"/>
      <c r="K723" s="177"/>
      <c r="L723" s="177" t="s">
        <v>10515</v>
      </c>
      <c r="M723" s="177" t="s">
        <v>10488</v>
      </c>
      <c r="N723" s="190" t="str">
        <f ca="1">DATEDIF(C723,'Outgoing 2023'!$L$2,"Y")&amp;" tahun, "&amp;DATEDIF(C723,'Outgoing 2023'!$L$2,"YM")&amp;" bulan, "&amp;DATEDIF(C723,'Outgoing 2023'!$L$2,"MD")&amp;" hari"</f>
        <v>0 tahun, 10 bulan, 6 hari</v>
      </c>
      <c r="O723" s="191">
        <f t="shared" ca="1" si="20"/>
        <v>309</v>
      </c>
      <c r="P723" s="152"/>
      <c r="Q723" s="152"/>
    </row>
    <row r="724" spans="1:17" ht="40.799999999999997" x14ac:dyDescent="0.7">
      <c r="A724" s="166">
        <v>725</v>
      </c>
      <c r="B724" s="167" t="s">
        <v>10729</v>
      </c>
      <c r="C724" s="168">
        <v>45910</v>
      </c>
      <c r="D724" s="169" t="s">
        <v>7379</v>
      </c>
      <c r="E724" s="170" t="s">
        <v>10730</v>
      </c>
      <c r="F724" s="171"/>
      <c r="G724" s="172" t="s">
        <v>5508</v>
      </c>
      <c r="H724" s="172" t="s">
        <v>7397</v>
      </c>
      <c r="I724" s="173" t="s">
        <v>2882</v>
      </c>
      <c r="J724" s="180"/>
      <c r="K724" s="177"/>
      <c r="L724" s="177" t="s">
        <v>1080</v>
      </c>
      <c r="M724" s="177" t="s">
        <v>8269</v>
      </c>
      <c r="N724" s="190" t="str">
        <f ca="1">DATEDIF(C724,'Outgoing 2023'!$L$2,"Y")&amp;" tahun, "&amp;DATEDIF(C724,'Outgoing 2023'!$L$2,"YM")&amp;" bulan, "&amp;DATEDIF(C724,'Outgoing 2023'!$L$2,"MD")&amp;" hari"</f>
        <v>0 tahun, 10 bulan, 5 hari</v>
      </c>
      <c r="O724" s="191">
        <f t="shared" ca="1" si="20"/>
        <v>308</v>
      </c>
      <c r="P724" s="152"/>
      <c r="Q724" s="152"/>
    </row>
    <row r="725" spans="1:17" ht="40.799999999999997" x14ac:dyDescent="0.7">
      <c r="A725" s="166">
        <v>726</v>
      </c>
      <c r="B725" s="167" t="s">
        <v>10727</v>
      </c>
      <c r="C725" s="168">
        <v>45910</v>
      </c>
      <c r="D725" s="169" t="s">
        <v>39</v>
      </c>
      <c r="E725" s="170" t="s">
        <v>10728</v>
      </c>
      <c r="F725" s="171"/>
      <c r="G725" s="172" t="s">
        <v>5508</v>
      </c>
      <c r="H725" s="172" t="s">
        <v>5989</v>
      </c>
      <c r="I725" s="173" t="s">
        <v>6030</v>
      </c>
      <c r="J725" s="180"/>
      <c r="K725" s="177"/>
      <c r="L725" s="177" t="s">
        <v>1175</v>
      </c>
      <c r="M725" s="177" t="s">
        <v>7484</v>
      </c>
      <c r="N725" s="190" t="str">
        <f ca="1">DATEDIF(C725,'Outgoing 2023'!$L$2,"Y")&amp;" tahun, "&amp;DATEDIF(C725,'Outgoing 2023'!$L$2,"YM")&amp;" bulan, "&amp;DATEDIF(C725,'Outgoing 2023'!$L$2,"MD")&amp;" hari"</f>
        <v>0 tahun, 10 bulan, 5 hari</v>
      </c>
      <c r="O725" s="191">
        <f t="shared" ca="1" si="20"/>
        <v>308</v>
      </c>
      <c r="P725" s="152"/>
      <c r="Q725" s="152"/>
    </row>
    <row r="726" spans="1:17" ht="61.2" x14ac:dyDescent="0.7">
      <c r="A726" s="166">
        <v>727</v>
      </c>
      <c r="B726" s="167" t="s">
        <v>10725</v>
      </c>
      <c r="C726" s="168">
        <v>45910</v>
      </c>
      <c r="D726" s="169" t="s">
        <v>7379</v>
      </c>
      <c r="E726" s="170" t="s">
        <v>10726</v>
      </c>
      <c r="F726" s="171"/>
      <c r="G726" s="172" t="s">
        <v>5508</v>
      </c>
      <c r="H726" s="172" t="s">
        <v>5990</v>
      </c>
      <c r="I726" s="173" t="s">
        <v>6953</v>
      </c>
      <c r="J726" s="180"/>
      <c r="K726" s="177"/>
      <c r="L726" s="177" t="s">
        <v>10515</v>
      </c>
      <c r="M726" s="177" t="s">
        <v>10488</v>
      </c>
      <c r="N726" s="190" t="str">
        <f ca="1">DATEDIF(C726,'Outgoing 2023'!$L$2,"Y")&amp;" tahun, "&amp;DATEDIF(C726,'Outgoing 2023'!$L$2,"YM")&amp;" bulan, "&amp;DATEDIF(C726,'Outgoing 2023'!$L$2,"MD")&amp;" hari"</f>
        <v>0 tahun, 10 bulan, 5 hari</v>
      </c>
      <c r="O726" s="191">
        <f t="shared" ca="1" si="20"/>
        <v>308</v>
      </c>
      <c r="P726" s="152"/>
      <c r="Q726" s="152"/>
    </row>
    <row r="727" spans="1:17" ht="20.399999999999999" x14ac:dyDescent="0.7">
      <c r="A727" s="166">
        <v>728</v>
      </c>
      <c r="B727" s="167" t="s">
        <v>10723</v>
      </c>
      <c r="C727" s="168">
        <v>45910</v>
      </c>
      <c r="D727" s="169" t="s">
        <v>39</v>
      </c>
      <c r="E727" s="170" t="s">
        <v>10724</v>
      </c>
      <c r="F727" s="171"/>
      <c r="G727" s="172" t="s">
        <v>5508</v>
      </c>
      <c r="H727" s="172" t="s">
        <v>5508</v>
      </c>
      <c r="I727" s="173" t="s">
        <v>7423</v>
      </c>
      <c r="J727" s="180"/>
      <c r="K727" s="177"/>
      <c r="L727" s="177" t="s">
        <v>1080</v>
      </c>
      <c r="M727" s="177" t="s">
        <v>8269</v>
      </c>
      <c r="N727" s="190" t="str">
        <f ca="1">DATEDIF(C727,'Outgoing 2023'!$L$2,"Y")&amp;" tahun, "&amp;DATEDIF(C727,'Outgoing 2023'!$L$2,"YM")&amp;" bulan, "&amp;DATEDIF(C727,'Outgoing 2023'!$L$2,"MD")&amp;" hari"</f>
        <v>0 tahun, 10 bulan, 5 hari</v>
      </c>
      <c r="O727" s="191">
        <f t="shared" ca="1" si="20"/>
        <v>308</v>
      </c>
      <c r="P727" s="152"/>
      <c r="Q727" s="152"/>
    </row>
    <row r="728" spans="1:17" ht="40.799999999999997" x14ac:dyDescent="0.7">
      <c r="A728" s="166">
        <v>729</v>
      </c>
      <c r="B728" s="167" t="s">
        <v>10721</v>
      </c>
      <c r="C728" s="168">
        <v>45910</v>
      </c>
      <c r="D728" s="169" t="s">
        <v>7379</v>
      </c>
      <c r="E728" s="170" t="s">
        <v>10722</v>
      </c>
      <c r="F728" s="171"/>
      <c r="G728" s="172" t="s">
        <v>5508</v>
      </c>
      <c r="H728" s="172" t="s">
        <v>5989</v>
      </c>
      <c r="I728" s="173" t="s">
        <v>7866</v>
      </c>
      <c r="J728" s="180"/>
      <c r="K728" s="177"/>
      <c r="L728" s="176" t="s">
        <v>10720</v>
      </c>
      <c r="M728" s="177" t="s">
        <v>9788</v>
      </c>
      <c r="N728" s="190" t="str">
        <f ca="1">DATEDIF(C728,'Outgoing 2023'!$L$2,"Y")&amp;" tahun, "&amp;DATEDIF(C728,'Outgoing 2023'!$L$2,"YM")&amp;" bulan, "&amp;DATEDIF(C728,'Outgoing 2023'!$L$2,"MD")&amp;" hari"</f>
        <v>0 tahun, 10 bulan, 5 hari</v>
      </c>
      <c r="O728" s="191">
        <f t="shared" ca="1" si="20"/>
        <v>308</v>
      </c>
      <c r="P728" s="152"/>
      <c r="Q728" s="152"/>
    </row>
    <row r="729" spans="1:17" ht="40.799999999999997" x14ac:dyDescent="0.7">
      <c r="A729" s="166">
        <v>730</v>
      </c>
      <c r="B729" s="167" t="s">
        <v>10719</v>
      </c>
      <c r="C729" s="168">
        <v>45910</v>
      </c>
      <c r="D729" s="169" t="s">
        <v>7379</v>
      </c>
      <c r="E729" s="170" t="s">
        <v>10507</v>
      </c>
      <c r="F729" s="171"/>
      <c r="G729" s="172" t="s">
        <v>5508</v>
      </c>
      <c r="H729" s="172" t="s">
        <v>5989</v>
      </c>
      <c r="I729" s="173" t="s">
        <v>7866</v>
      </c>
      <c r="J729" s="180"/>
      <c r="K729" s="177"/>
      <c r="L729" s="176" t="s">
        <v>10720</v>
      </c>
      <c r="M729" s="177" t="s">
        <v>9788</v>
      </c>
      <c r="N729" s="190" t="str">
        <f ca="1">DATEDIF(C729,'Outgoing 2023'!$L$2,"Y")&amp;" tahun, "&amp;DATEDIF(C729,'Outgoing 2023'!$L$2,"YM")&amp;" bulan, "&amp;DATEDIF(C729,'Outgoing 2023'!$L$2,"MD")&amp;" hari"</f>
        <v>0 tahun, 10 bulan, 5 hari</v>
      </c>
      <c r="O729" s="191">
        <f t="shared" ca="1" si="20"/>
        <v>308</v>
      </c>
      <c r="P729" s="152"/>
      <c r="Q729" s="152"/>
    </row>
    <row r="730" spans="1:17" ht="40.799999999999997" x14ac:dyDescent="0.7">
      <c r="A730" s="166">
        <v>731</v>
      </c>
      <c r="B730" s="167" t="s">
        <v>10717</v>
      </c>
      <c r="C730" s="168">
        <v>45910</v>
      </c>
      <c r="D730" s="169" t="s">
        <v>7379</v>
      </c>
      <c r="E730" s="170" t="s">
        <v>10718</v>
      </c>
      <c r="F730" s="171"/>
      <c r="G730" s="172" t="s">
        <v>1079</v>
      </c>
      <c r="H730" s="172" t="s">
        <v>7397</v>
      </c>
      <c r="I730" s="173" t="s">
        <v>2895</v>
      </c>
      <c r="J730" s="180"/>
      <c r="K730" s="177"/>
      <c r="L730" s="177" t="s">
        <v>1079</v>
      </c>
      <c r="M730" s="177" t="s">
        <v>7416</v>
      </c>
      <c r="N730" s="190" t="str">
        <f ca="1">DATEDIF(C730,'Outgoing 2023'!$L$2,"Y")&amp;" tahun, "&amp;DATEDIF(C730,'Outgoing 2023'!$L$2,"YM")&amp;" bulan, "&amp;DATEDIF(C730,'Outgoing 2023'!$L$2,"MD")&amp;" hari"</f>
        <v>0 tahun, 10 bulan, 5 hari</v>
      </c>
      <c r="O730" s="191">
        <f t="shared" ca="1" si="20"/>
        <v>308</v>
      </c>
      <c r="P730" s="152"/>
      <c r="Q730" s="152"/>
    </row>
    <row r="731" spans="1:17" ht="40.799999999999997" x14ac:dyDescent="0.7">
      <c r="A731" s="166">
        <v>732</v>
      </c>
      <c r="B731" s="167" t="s">
        <v>10715</v>
      </c>
      <c r="C731" s="168">
        <v>45910</v>
      </c>
      <c r="D731" s="169" t="s">
        <v>39</v>
      </c>
      <c r="E731" s="170" t="s">
        <v>10716</v>
      </c>
      <c r="F731" s="171"/>
      <c r="G731" s="172" t="s">
        <v>5508</v>
      </c>
      <c r="H731" s="172" t="s">
        <v>3200</v>
      </c>
      <c r="I731" s="173" t="s">
        <v>5845</v>
      </c>
      <c r="J731" s="180"/>
      <c r="K731" s="177"/>
      <c r="L731" s="177" t="s">
        <v>1070</v>
      </c>
      <c r="M731" s="177" t="s">
        <v>7652</v>
      </c>
      <c r="N731" s="190" t="str">
        <f ca="1">DATEDIF(C731,'Outgoing 2023'!$L$2,"Y")&amp;" tahun, "&amp;DATEDIF(C731,'Outgoing 2023'!$L$2,"YM")&amp;" bulan, "&amp;DATEDIF(C731,'Outgoing 2023'!$L$2,"MD")&amp;" hari"</f>
        <v>0 tahun, 10 bulan, 5 hari</v>
      </c>
      <c r="O731" s="191">
        <f t="shared" ca="1" si="20"/>
        <v>308</v>
      </c>
      <c r="P731" s="152"/>
      <c r="Q731" s="152"/>
    </row>
    <row r="732" spans="1:17" ht="40.799999999999997" x14ac:dyDescent="0.7">
      <c r="A732" s="166">
        <v>733</v>
      </c>
      <c r="B732" s="167" t="s">
        <v>10713</v>
      </c>
      <c r="C732" s="168">
        <v>45910</v>
      </c>
      <c r="D732" s="169" t="s">
        <v>39</v>
      </c>
      <c r="E732" s="170" t="s">
        <v>10714</v>
      </c>
      <c r="F732" s="171"/>
      <c r="G732" s="172" t="s">
        <v>1079</v>
      </c>
      <c r="H732" s="172" t="s">
        <v>7756</v>
      </c>
      <c r="I732" s="173" t="s">
        <v>5701</v>
      </c>
      <c r="J732" s="180"/>
      <c r="K732" s="177"/>
      <c r="L732" s="177" t="s">
        <v>1080</v>
      </c>
      <c r="M732" s="177" t="s">
        <v>8269</v>
      </c>
      <c r="N732" s="190" t="str">
        <f ca="1">DATEDIF(C732,'Outgoing 2023'!$L$2,"Y")&amp;" tahun, "&amp;DATEDIF(C732,'Outgoing 2023'!$L$2,"YM")&amp;" bulan, "&amp;DATEDIF(C732,'Outgoing 2023'!$L$2,"MD")&amp;" hari"</f>
        <v>0 tahun, 10 bulan, 5 hari</v>
      </c>
      <c r="O732" s="191">
        <f t="shared" ca="1" si="20"/>
        <v>308</v>
      </c>
      <c r="P732" s="152"/>
      <c r="Q732" s="152"/>
    </row>
    <row r="733" spans="1:17" ht="40.799999999999997" x14ac:dyDescent="0.7">
      <c r="A733" s="166">
        <v>734</v>
      </c>
      <c r="B733" s="167" t="s">
        <v>10711</v>
      </c>
      <c r="C733" s="168">
        <v>45911</v>
      </c>
      <c r="D733" s="169" t="s">
        <v>39</v>
      </c>
      <c r="E733" s="170" t="s">
        <v>10712</v>
      </c>
      <c r="F733" s="171"/>
      <c r="G733" s="172" t="s">
        <v>5508</v>
      </c>
      <c r="H733" s="172" t="s">
        <v>3200</v>
      </c>
      <c r="I733" s="173" t="s">
        <v>5845</v>
      </c>
      <c r="J733" s="180"/>
      <c r="K733" s="177"/>
      <c r="L733" s="177" t="s">
        <v>1070</v>
      </c>
      <c r="M733" s="177" t="s">
        <v>7652</v>
      </c>
      <c r="N733" s="190" t="str">
        <f ca="1">DATEDIF(C733,'Outgoing 2023'!$L$2,"Y")&amp;" tahun, "&amp;DATEDIF(C733,'Outgoing 2023'!$L$2,"YM")&amp;" bulan, "&amp;DATEDIF(C733,'Outgoing 2023'!$L$2,"MD")&amp;" hari"</f>
        <v>0 tahun, 10 bulan, 4 hari</v>
      </c>
      <c r="O733" s="191">
        <f t="shared" ca="1" si="20"/>
        <v>307</v>
      </c>
      <c r="P733" s="152"/>
      <c r="Q733" s="152"/>
    </row>
    <row r="734" spans="1:17" ht="40.799999999999997" x14ac:dyDescent="0.7">
      <c r="A734" s="166">
        <v>735</v>
      </c>
      <c r="B734" s="167" t="s">
        <v>10709</v>
      </c>
      <c r="C734" s="168">
        <v>45911</v>
      </c>
      <c r="D734" s="169" t="s">
        <v>39</v>
      </c>
      <c r="E734" s="170" t="s">
        <v>10710</v>
      </c>
      <c r="F734" s="171"/>
      <c r="G734" s="172" t="s">
        <v>5508</v>
      </c>
      <c r="H734" s="172" t="s">
        <v>7640</v>
      </c>
      <c r="I734" s="173" t="s">
        <v>5845</v>
      </c>
      <c r="J734" s="180"/>
      <c r="K734" s="177"/>
      <c r="L734" s="177" t="s">
        <v>1070</v>
      </c>
      <c r="M734" s="177" t="s">
        <v>8067</v>
      </c>
      <c r="N734" s="190" t="str">
        <f ca="1">DATEDIF(C734,'Outgoing 2023'!$L$2,"Y")&amp;" tahun, "&amp;DATEDIF(C734,'Outgoing 2023'!$L$2,"YM")&amp;" bulan, "&amp;DATEDIF(C734,'Outgoing 2023'!$L$2,"MD")&amp;" hari"</f>
        <v>0 tahun, 10 bulan, 4 hari</v>
      </c>
      <c r="O734" s="191">
        <f t="shared" ca="1" si="20"/>
        <v>307</v>
      </c>
      <c r="P734" s="152"/>
      <c r="Q734" s="152"/>
    </row>
    <row r="735" spans="1:17" ht="40.799999999999997" x14ac:dyDescent="0.7">
      <c r="A735" s="166">
        <v>736</v>
      </c>
      <c r="B735" s="167" t="s">
        <v>10707</v>
      </c>
      <c r="C735" s="168">
        <v>45911</v>
      </c>
      <c r="D735" s="169" t="s">
        <v>39</v>
      </c>
      <c r="E735" s="170" t="s">
        <v>10708</v>
      </c>
      <c r="F735" s="171"/>
      <c r="G735" s="172" t="s">
        <v>5508</v>
      </c>
      <c r="H735" s="172" t="s">
        <v>5989</v>
      </c>
      <c r="I735" s="173" t="s">
        <v>6030</v>
      </c>
      <c r="J735" s="180"/>
      <c r="K735" s="177"/>
      <c r="L735" s="177" t="s">
        <v>1175</v>
      </c>
      <c r="M735" s="177" t="s">
        <v>7484</v>
      </c>
      <c r="N735" s="190" t="str">
        <f ca="1">DATEDIF(C735,'Outgoing 2023'!$L$2,"Y")&amp;" tahun, "&amp;DATEDIF(C735,'Outgoing 2023'!$L$2,"YM")&amp;" bulan, "&amp;DATEDIF(C735,'Outgoing 2023'!$L$2,"MD")&amp;" hari"</f>
        <v>0 tahun, 10 bulan, 4 hari</v>
      </c>
      <c r="O735" s="191">
        <f t="shared" ca="1" si="20"/>
        <v>307</v>
      </c>
      <c r="P735" s="152"/>
      <c r="Q735" s="152"/>
    </row>
    <row r="736" spans="1:17" ht="40.799999999999997" x14ac:dyDescent="0.7">
      <c r="A736" s="166">
        <v>737</v>
      </c>
      <c r="B736" s="167" t="s">
        <v>10705</v>
      </c>
      <c r="C736" s="168">
        <v>45911</v>
      </c>
      <c r="D736" s="169" t="s">
        <v>39</v>
      </c>
      <c r="E736" s="170" t="s">
        <v>10706</v>
      </c>
      <c r="F736" s="171"/>
      <c r="G736" s="172" t="s">
        <v>5508</v>
      </c>
      <c r="H736" s="172" t="s">
        <v>3191</v>
      </c>
      <c r="I736" s="173" t="s">
        <v>8837</v>
      </c>
      <c r="J736" s="180"/>
      <c r="K736" s="177"/>
      <c r="L736" s="177" t="s">
        <v>1070</v>
      </c>
      <c r="M736" s="177" t="s">
        <v>10357</v>
      </c>
      <c r="N736" s="190" t="str">
        <f ca="1">DATEDIF(C736,'Outgoing 2023'!$L$2,"Y")&amp;" tahun, "&amp;DATEDIF(C736,'Outgoing 2023'!$L$2,"YM")&amp;" bulan, "&amp;DATEDIF(C736,'Outgoing 2023'!$L$2,"MD")&amp;" hari"</f>
        <v>0 tahun, 10 bulan, 4 hari</v>
      </c>
      <c r="O736" s="191">
        <f t="shared" ca="1" si="20"/>
        <v>307</v>
      </c>
      <c r="P736" s="152"/>
      <c r="Q736" s="152"/>
    </row>
    <row r="737" spans="1:17" ht="40.799999999999997" x14ac:dyDescent="0.7">
      <c r="A737" s="166">
        <v>738</v>
      </c>
      <c r="B737" s="167" t="s">
        <v>10703</v>
      </c>
      <c r="C737" s="168">
        <v>45911</v>
      </c>
      <c r="D737" s="169" t="s">
        <v>39</v>
      </c>
      <c r="E737" s="170" t="s">
        <v>10704</v>
      </c>
      <c r="F737" s="171"/>
      <c r="G737" s="172" t="s">
        <v>5508</v>
      </c>
      <c r="H737" s="172" t="s">
        <v>5989</v>
      </c>
      <c r="I737" s="173" t="s">
        <v>6030</v>
      </c>
      <c r="J737" s="180"/>
      <c r="K737" s="177"/>
      <c r="L737" s="177" t="s">
        <v>1175</v>
      </c>
      <c r="M737" s="177" t="s">
        <v>7484</v>
      </c>
      <c r="N737" s="190" t="str">
        <f ca="1">DATEDIF(C737,'Outgoing 2023'!$L$2,"Y")&amp;" tahun, "&amp;DATEDIF(C737,'Outgoing 2023'!$L$2,"YM")&amp;" bulan, "&amp;DATEDIF(C737,'Outgoing 2023'!$L$2,"MD")&amp;" hari"</f>
        <v>0 tahun, 10 bulan, 4 hari</v>
      </c>
      <c r="O737" s="191">
        <f t="shared" ca="1" si="20"/>
        <v>307</v>
      </c>
      <c r="P737" s="152"/>
      <c r="Q737" s="152"/>
    </row>
    <row r="738" spans="1:17" ht="61.2" x14ac:dyDescent="0.7">
      <c r="A738" s="166">
        <v>739</v>
      </c>
      <c r="B738" s="167" t="s">
        <v>10701</v>
      </c>
      <c r="C738" s="168">
        <v>45911</v>
      </c>
      <c r="D738" s="169" t="s">
        <v>39</v>
      </c>
      <c r="E738" s="170" t="s">
        <v>10702</v>
      </c>
      <c r="F738" s="171"/>
      <c r="G738" s="172" t="s">
        <v>5508</v>
      </c>
      <c r="H738" s="172" t="s">
        <v>3200</v>
      </c>
      <c r="I738" s="173" t="s">
        <v>6953</v>
      </c>
      <c r="J738" s="180"/>
      <c r="K738" s="177"/>
      <c r="L738" s="177" t="s">
        <v>1070</v>
      </c>
      <c r="M738" s="177" t="s">
        <v>3139</v>
      </c>
      <c r="N738" s="190" t="str">
        <f ca="1">DATEDIF(C738,'Outgoing 2023'!$L$2,"Y")&amp;" tahun, "&amp;DATEDIF(C738,'Outgoing 2023'!$L$2,"YM")&amp;" bulan, "&amp;DATEDIF(C738,'Outgoing 2023'!$L$2,"MD")&amp;" hari"</f>
        <v>0 tahun, 10 bulan, 4 hari</v>
      </c>
      <c r="O738" s="191">
        <f t="shared" ca="1" si="20"/>
        <v>307</v>
      </c>
      <c r="P738" s="152"/>
      <c r="Q738" s="152"/>
    </row>
    <row r="739" spans="1:17" ht="40.799999999999997" x14ac:dyDescent="0.7">
      <c r="A739" s="166">
        <v>740</v>
      </c>
      <c r="B739" s="167" t="s">
        <v>10810</v>
      </c>
      <c r="C739" s="168">
        <v>45911</v>
      </c>
      <c r="D739" s="169" t="s">
        <v>39</v>
      </c>
      <c r="E739" s="170" t="s">
        <v>10832</v>
      </c>
      <c r="F739" s="171"/>
      <c r="G739" s="172" t="s">
        <v>5508</v>
      </c>
      <c r="H739" s="172" t="s">
        <v>3189</v>
      </c>
      <c r="I739" s="173" t="s">
        <v>5704</v>
      </c>
      <c r="J739" s="180"/>
      <c r="K739" s="177"/>
      <c r="L739" s="177" t="s">
        <v>11629</v>
      </c>
      <c r="M739" s="177" t="s">
        <v>7530</v>
      </c>
      <c r="N739" s="190" t="str">
        <f ca="1">DATEDIF(C739,'Outgoing 2023'!$L$2,"Y")&amp;" tahun, "&amp;DATEDIF(C739,'Outgoing 2023'!$L$2,"YM")&amp;" bulan, "&amp;DATEDIF(C739,'Outgoing 2023'!$L$2,"MD")&amp;" hari"</f>
        <v>0 tahun, 10 bulan, 4 hari</v>
      </c>
      <c r="O739" s="191">
        <f t="shared" ref="O739:O789" ca="1" si="21">TODAY()-C739</f>
        <v>307</v>
      </c>
      <c r="P739" s="152"/>
      <c r="Q739" s="152"/>
    </row>
    <row r="740" spans="1:17" ht="40.799999999999997" x14ac:dyDescent="0.7">
      <c r="A740" s="166">
        <v>741</v>
      </c>
      <c r="B740" s="167" t="s">
        <v>10811</v>
      </c>
      <c r="C740" s="168">
        <v>45912</v>
      </c>
      <c r="D740" s="169" t="s">
        <v>39</v>
      </c>
      <c r="E740" s="170" t="s">
        <v>10833</v>
      </c>
      <c r="F740" s="171"/>
      <c r="G740" s="172" t="s">
        <v>5508</v>
      </c>
      <c r="H740" s="172" t="s">
        <v>3191</v>
      </c>
      <c r="I740" s="173" t="s">
        <v>5845</v>
      </c>
      <c r="J740" s="180"/>
      <c r="K740" s="177"/>
      <c r="L740" s="177" t="s">
        <v>1070</v>
      </c>
      <c r="M740" s="177" t="s">
        <v>10357</v>
      </c>
      <c r="N740" s="190" t="str">
        <f ca="1">DATEDIF(C740,'Outgoing 2023'!$L$2,"Y")&amp;" tahun, "&amp;DATEDIF(C740,'Outgoing 2023'!$L$2,"YM")&amp;" bulan, "&amp;DATEDIF(C740,'Outgoing 2023'!$L$2,"MD")&amp;" hari"</f>
        <v>0 tahun, 10 bulan, 3 hari</v>
      </c>
      <c r="O740" s="191">
        <f t="shared" ca="1" si="21"/>
        <v>306</v>
      </c>
      <c r="P740" s="152"/>
      <c r="Q740" s="152"/>
    </row>
    <row r="741" spans="1:17" ht="61.2" x14ac:dyDescent="0.7">
      <c r="A741" s="166">
        <v>742</v>
      </c>
      <c r="B741" s="167" t="s">
        <v>10812</v>
      </c>
      <c r="C741" s="168">
        <v>45912</v>
      </c>
      <c r="D741" s="169" t="s">
        <v>39</v>
      </c>
      <c r="E741" s="170" t="s">
        <v>10834</v>
      </c>
      <c r="F741" s="171"/>
      <c r="G741" s="172" t="s">
        <v>5508</v>
      </c>
      <c r="H741" s="172" t="s">
        <v>5990</v>
      </c>
      <c r="I741" s="173" t="s">
        <v>5845</v>
      </c>
      <c r="J741" s="180"/>
      <c r="K741" s="177"/>
      <c r="L741" s="177" t="s">
        <v>1070</v>
      </c>
      <c r="M741" s="177" t="s">
        <v>5481</v>
      </c>
      <c r="N741" s="190" t="str">
        <f ca="1">DATEDIF(C741,'Outgoing 2023'!$L$2,"Y")&amp;" tahun, "&amp;DATEDIF(C741,'Outgoing 2023'!$L$2,"YM")&amp;" bulan, "&amp;DATEDIF(C741,'Outgoing 2023'!$L$2,"MD")&amp;" hari"</f>
        <v>0 tahun, 10 bulan, 3 hari</v>
      </c>
      <c r="O741" s="191">
        <f t="shared" ca="1" si="21"/>
        <v>306</v>
      </c>
      <c r="P741" s="152"/>
      <c r="Q741" s="152"/>
    </row>
    <row r="742" spans="1:17" ht="102" x14ac:dyDescent="0.7">
      <c r="A742" s="166">
        <v>743</v>
      </c>
      <c r="B742" s="167" t="s">
        <v>10813</v>
      </c>
      <c r="C742" s="168">
        <v>45912</v>
      </c>
      <c r="D742" s="169" t="s">
        <v>39</v>
      </c>
      <c r="E742" s="170" t="s">
        <v>10835</v>
      </c>
      <c r="F742" s="171"/>
      <c r="G742" s="172" t="s">
        <v>5508</v>
      </c>
      <c r="H742" s="172" t="s">
        <v>7640</v>
      </c>
      <c r="I742" s="173" t="s">
        <v>5845</v>
      </c>
      <c r="J742" s="180"/>
      <c r="K742" s="177"/>
      <c r="L742" s="177" t="s">
        <v>1070</v>
      </c>
      <c r="M742" s="177" t="s">
        <v>8067</v>
      </c>
      <c r="N742" s="190" t="str">
        <f ca="1">DATEDIF(C742,'Outgoing 2023'!$L$2,"Y")&amp;" tahun, "&amp;DATEDIF(C742,'Outgoing 2023'!$L$2,"YM")&amp;" bulan, "&amp;DATEDIF(C742,'Outgoing 2023'!$L$2,"MD")&amp;" hari"</f>
        <v>0 tahun, 10 bulan, 3 hari</v>
      </c>
      <c r="O742" s="191">
        <f t="shared" ca="1" si="21"/>
        <v>306</v>
      </c>
      <c r="P742" s="152"/>
      <c r="Q742" s="152"/>
    </row>
    <row r="743" spans="1:17" ht="40.799999999999997" x14ac:dyDescent="0.7">
      <c r="A743" s="166">
        <v>744</v>
      </c>
      <c r="B743" s="167" t="s">
        <v>10814</v>
      </c>
      <c r="C743" s="168">
        <v>45912</v>
      </c>
      <c r="D743" s="169" t="s">
        <v>10836</v>
      </c>
      <c r="E743" s="170" t="s">
        <v>10837</v>
      </c>
      <c r="F743" s="171"/>
      <c r="G743" s="172" t="s">
        <v>5508</v>
      </c>
      <c r="H743" s="172" t="s">
        <v>5989</v>
      </c>
      <c r="I743" s="173" t="s">
        <v>6953</v>
      </c>
      <c r="J743" s="180"/>
      <c r="K743" s="177"/>
      <c r="L743" s="177" t="s">
        <v>1170</v>
      </c>
      <c r="M743" s="177" t="s">
        <v>1171</v>
      </c>
      <c r="N743" s="190" t="str">
        <f ca="1">DATEDIF(C743,'Outgoing 2023'!$L$2,"Y")&amp;" tahun, "&amp;DATEDIF(C743,'Outgoing 2023'!$L$2,"YM")&amp;" bulan, "&amp;DATEDIF(C743,'Outgoing 2023'!$L$2,"MD")&amp;" hari"</f>
        <v>0 tahun, 10 bulan, 3 hari</v>
      </c>
      <c r="O743" s="191">
        <f t="shared" ca="1" si="21"/>
        <v>306</v>
      </c>
      <c r="P743" s="152"/>
      <c r="Q743" s="152"/>
    </row>
    <row r="744" spans="1:17" ht="40.799999999999997" x14ac:dyDescent="0.7">
      <c r="A744" s="166">
        <v>745</v>
      </c>
      <c r="B744" s="167" t="s">
        <v>10815</v>
      </c>
      <c r="C744" s="168">
        <v>45915</v>
      </c>
      <c r="D744" s="169" t="s">
        <v>39</v>
      </c>
      <c r="E744" s="170" t="s">
        <v>10838</v>
      </c>
      <c r="F744" s="171"/>
      <c r="G744" s="172" t="s">
        <v>5508</v>
      </c>
      <c r="H744" s="172" t="s">
        <v>3189</v>
      </c>
      <c r="I744" s="173" t="s">
        <v>6030</v>
      </c>
      <c r="J744" s="180"/>
      <c r="K744" s="177"/>
      <c r="L744" s="177" t="s">
        <v>1070</v>
      </c>
      <c r="M744" s="177" t="s">
        <v>10407</v>
      </c>
      <c r="N744" s="190" t="str">
        <f ca="1">DATEDIF(C744,'Outgoing 2023'!$L$2,"Y")&amp;" tahun, "&amp;DATEDIF(C744,'Outgoing 2023'!$L$2,"YM")&amp;" bulan, "&amp;DATEDIF(C744,'Outgoing 2023'!$L$2,"MD")&amp;" hari"</f>
        <v>0 tahun, 10 bulan, 0 hari</v>
      </c>
      <c r="O744" s="191">
        <f t="shared" ca="1" si="21"/>
        <v>303</v>
      </c>
      <c r="P744" s="152"/>
      <c r="Q744" s="152"/>
    </row>
    <row r="745" spans="1:17" ht="40.799999999999997" x14ac:dyDescent="0.7">
      <c r="A745" s="166">
        <v>746</v>
      </c>
      <c r="B745" s="167" t="s">
        <v>10816</v>
      </c>
      <c r="C745" s="168">
        <v>45915</v>
      </c>
      <c r="D745" s="169" t="s">
        <v>39</v>
      </c>
      <c r="E745" s="170" t="s">
        <v>10839</v>
      </c>
      <c r="F745" s="171"/>
      <c r="G745" s="172" t="s">
        <v>5508</v>
      </c>
      <c r="H745" s="172" t="s">
        <v>5990</v>
      </c>
      <c r="I745" s="173" t="s">
        <v>5845</v>
      </c>
      <c r="J745" s="180"/>
      <c r="K745" s="177"/>
      <c r="L745" s="177" t="s">
        <v>1070</v>
      </c>
      <c r="M745" s="177" t="s">
        <v>5481</v>
      </c>
      <c r="N745" s="190" t="str">
        <f ca="1">DATEDIF(C745,'Outgoing 2023'!$L$2,"Y")&amp;" tahun, "&amp;DATEDIF(C745,'Outgoing 2023'!$L$2,"YM")&amp;" bulan, "&amp;DATEDIF(C745,'Outgoing 2023'!$L$2,"MD")&amp;" hari"</f>
        <v>0 tahun, 10 bulan, 0 hari</v>
      </c>
      <c r="O745" s="191">
        <f t="shared" ca="1" si="21"/>
        <v>303</v>
      </c>
      <c r="P745" s="152"/>
      <c r="Q745" s="152"/>
    </row>
    <row r="746" spans="1:17" ht="81.599999999999994" x14ac:dyDescent="0.7">
      <c r="A746" s="166">
        <v>747</v>
      </c>
      <c r="B746" s="167" t="s">
        <v>10817</v>
      </c>
      <c r="C746" s="168">
        <v>45916</v>
      </c>
      <c r="D746" s="169" t="s">
        <v>39</v>
      </c>
      <c r="E746" s="170" t="s">
        <v>10840</v>
      </c>
      <c r="F746" s="171"/>
      <c r="G746" s="172" t="s">
        <v>5508</v>
      </c>
      <c r="H746" s="172" t="s">
        <v>5990</v>
      </c>
      <c r="I746" s="173" t="s">
        <v>5845</v>
      </c>
      <c r="J746" s="180"/>
      <c r="K746" s="177"/>
      <c r="L746" s="177" t="s">
        <v>1070</v>
      </c>
      <c r="M746" s="177" t="s">
        <v>5481</v>
      </c>
      <c r="N746" s="190" t="str">
        <f ca="1">DATEDIF(C746,'Outgoing 2023'!$L$2,"Y")&amp;" tahun, "&amp;DATEDIF(C746,'Outgoing 2023'!$L$2,"YM")&amp;" bulan, "&amp;DATEDIF(C746,'Outgoing 2023'!$L$2,"MD")&amp;" hari"</f>
        <v>0 tahun, 9 bulan, 29 hari</v>
      </c>
      <c r="O746" s="191">
        <f t="shared" ca="1" si="21"/>
        <v>302</v>
      </c>
      <c r="P746" s="152"/>
      <c r="Q746" s="152"/>
    </row>
    <row r="747" spans="1:17" ht="20.399999999999999" x14ac:dyDescent="0.7">
      <c r="A747" s="166">
        <v>748</v>
      </c>
      <c r="B747" s="167" t="s">
        <v>10818</v>
      </c>
      <c r="C747" s="168">
        <v>45916</v>
      </c>
      <c r="D747" s="169" t="s">
        <v>39</v>
      </c>
      <c r="E747" s="170" t="s">
        <v>10841</v>
      </c>
      <c r="F747" s="171"/>
      <c r="G747" s="172" t="s">
        <v>5508</v>
      </c>
      <c r="H747" s="172" t="s">
        <v>3200</v>
      </c>
      <c r="I747" s="173" t="s">
        <v>5845</v>
      </c>
      <c r="J747" s="180"/>
      <c r="K747" s="177"/>
      <c r="L747" s="177" t="s">
        <v>1070</v>
      </c>
      <c r="M747" s="177" t="s">
        <v>3139</v>
      </c>
      <c r="N747" s="190" t="str">
        <f ca="1">DATEDIF(C747,'Outgoing 2023'!$L$2,"Y")&amp;" tahun, "&amp;DATEDIF(C747,'Outgoing 2023'!$L$2,"YM")&amp;" bulan, "&amp;DATEDIF(C747,'Outgoing 2023'!$L$2,"MD")&amp;" hari"</f>
        <v>0 tahun, 9 bulan, 29 hari</v>
      </c>
      <c r="O747" s="191">
        <f t="shared" ca="1" si="21"/>
        <v>302</v>
      </c>
      <c r="P747" s="152"/>
      <c r="Q747" s="152"/>
    </row>
    <row r="748" spans="1:17" ht="81.599999999999994" x14ac:dyDescent="0.7">
      <c r="A748" s="166">
        <v>749</v>
      </c>
      <c r="B748" s="167" t="s">
        <v>10819</v>
      </c>
      <c r="C748" s="168">
        <v>45916</v>
      </c>
      <c r="D748" s="169" t="s">
        <v>39</v>
      </c>
      <c r="E748" s="170" t="s">
        <v>10842</v>
      </c>
      <c r="F748" s="171"/>
      <c r="G748" s="172" t="s">
        <v>5508</v>
      </c>
      <c r="H748" s="172" t="s">
        <v>7640</v>
      </c>
      <c r="I748" s="173" t="s">
        <v>5845</v>
      </c>
      <c r="J748" s="180"/>
      <c r="K748" s="177"/>
      <c r="L748" s="177" t="s">
        <v>1070</v>
      </c>
      <c r="M748" s="177" t="s">
        <v>8067</v>
      </c>
      <c r="N748" s="190" t="str">
        <f ca="1">DATEDIF(C748,'Outgoing 2023'!$L$2,"Y")&amp;" tahun, "&amp;DATEDIF(C748,'Outgoing 2023'!$L$2,"YM")&amp;" bulan, "&amp;DATEDIF(C748,'Outgoing 2023'!$L$2,"MD")&amp;" hari"</f>
        <v>0 tahun, 9 bulan, 29 hari</v>
      </c>
      <c r="O748" s="191">
        <f t="shared" ca="1" si="21"/>
        <v>302</v>
      </c>
      <c r="P748" s="152"/>
      <c r="Q748" s="152"/>
    </row>
    <row r="749" spans="1:17" ht="61.2" x14ac:dyDescent="0.7">
      <c r="A749" s="166">
        <v>750</v>
      </c>
      <c r="B749" s="167" t="s">
        <v>10820</v>
      </c>
      <c r="C749" s="168">
        <v>45916</v>
      </c>
      <c r="D749" s="169" t="s">
        <v>39</v>
      </c>
      <c r="E749" s="170" t="s">
        <v>10843</v>
      </c>
      <c r="F749" s="171"/>
      <c r="G749" s="172" t="s">
        <v>5508</v>
      </c>
      <c r="H749" s="172" t="s">
        <v>5989</v>
      </c>
      <c r="I749" s="173" t="s">
        <v>6030</v>
      </c>
      <c r="J749" s="180"/>
      <c r="K749" s="177"/>
      <c r="L749" s="177" t="s">
        <v>1175</v>
      </c>
      <c r="M749" s="177" t="s">
        <v>7484</v>
      </c>
      <c r="N749" s="190" t="str">
        <f ca="1">DATEDIF(C749,'Outgoing 2023'!$L$2,"Y")&amp;" tahun, "&amp;DATEDIF(C749,'Outgoing 2023'!$L$2,"YM")&amp;" bulan, "&amp;DATEDIF(C749,'Outgoing 2023'!$L$2,"MD")&amp;" hari"</f>
        <v>0 tahun, 9 bulan, 29 hari</v>
      </c>
      <c r="O749" s="191">
        <f t="shared" ca="1" si="21"/>
        <v>302</v>
      </c>
      <c r="P749" s="152"/>
      <c r="Q749" s="152"/>
    </row>
    <row r="750" spans="1:17" ht="40.799999999999997" x14ac:dyDescent="0.7">
      <c r="A750" s="166">
        <v>751</v>
      </c>
      <c r="B750" s="167" t="s">
        <v>10821</v>
      </c>
      <c r="C750" s="168">
        <v>45916</v>
      </c>
      <c r="D750" s="169" t="s">
        <v>10844</v>
      </c>
      <c r="E750" s="170" t="s">
        <v>10845</v>
      </c>
      <c r="F750" s="171"/>
      <c r="G750" s="172" t="s">
        <v>5985</v>
      </c>
      <c r="H750" s="159" t="s">
        <v>5985</v>
      </c>
      <c r="I750" s="173" t="s">
        <v>1072</v>
      </c>
      <c r="J750" s="180"/>
      <c r="K750" s="177"/>
      <c r="L750" s="177" t="s">
        <v>1072</v>
      </c>
      <c r="M750" s="177" t="s">
        <v>1191</v>
      </c>
      <c r="N750" s="190" t="str">
        <f ca="1">DATEDIF(C750,'Outgoing 2023'!$L$2,"Y")&amp;" tahun, "&amp;DATEDIF(C750,'Outgoing 2023'!$L$2,"YM")&amp;" bulan, "&amp;DATEDIF(C750,'Outgoing 2023'!$L$2,"MD")&amp;" hari"</f>
        <v>0 tahun, 9 bulan, 29 hari</v>
      </c>
      <c r="O750" s="191">
        <f t="shared" ca="1" si="21"/>
        <v>302</v>
      </c>
      <c r="P750" s="152"/>
      <c r="Q750" s="152"/>
    </row>
    <row r="751" spans="1:17" ht="40.799999999999997" x14ac:dyDescent="0.7">
      <c r="A751" s="166">
        <v>752</v>
      </c>
      <c r="B751" s="167" t="s">
        <v>10822</v>
      </c>
      <c r="C751" s="168">
        <v>45917</v>
      </c>
      <c r="D751" s="169" t="s">
        <v>7379</v>
      </c>
      <c r="E751" s="170" t="s">
        <v>10846</v>
      </c>
      <c r="F751" s="171"/>
      <c r="G751" s="172" t="s">
        <v>5508</v>
      </c>
      <c r="H751" s="172" t="s">
        <v>5989</v>
      </c>
      <c r="I751" s="173" t="s">
        <v>6030</v>
      </c>
      <c r="J751" s="180"/>
      <c r="K751" s="177"/>
      <c r="L751" s="177" t="s">
        <v>1175</v>
      </c>
      <c r="M751" s="177" t="s">
        <v>7484</v>
      </c>
      <c r="N751" s="190" t="str">
        <f ca="1">DATEDIF(C751,'Outgoing 2023'!$L$2,"Y")&amp;" tahun, "&amp;DATEDIF(C751,'Outgoing 2023'!$L$2,"YM")&amp;" bulan, "&amp;DATEDIF(C751,'Outgoing 2023'!$L$2,"MD")&amp;" hari"</f>
        <v>0 tahun, 9 bulan, 28 hari</v>
      </c>
      <c r="O751" s="191">
        <f t="shared" ca="1" si="21"/>
        <v>301</v>
      </c>
      <c r="P751" s="152"/>
      <c r="Q751" s="152"/>
    </row>
    <row r="752" spans="1:17" ht="40.799999999999997" x14ac:dyDescent="0.7">
      <c r="A752" s="166">
        <v>753</v>
      </c>
      <c r="B752" s="167" t="s">
        <v>10823</v>
      </c>
      <c r="C752" s="168">
        <v>45917</v>
      </c>
      <c r="D752" s="169" t="s">
        <v>39</v>
      </c>
      <c r="E752" s="170" t="s">
        <v>10847</v>
      </c>
      <c r="F752" s="171"/>
      <c r="G752" s="172" t="s">
        <v>5508</v>
      </c>
      <c r="H752" s="172" t="s">
        <v>5989</v>
      </c>
      <c r="I752" s="173" t="s">
        <v>6030</v>
      </c>
      <c r="J752" s="180"/>
      <c r="K752" s="177"/>
      <c r="L752" s="177" t="s">
        <v>1175</v>
      </c>
      <c r="M752" s="177" t="s">
        <v>7484</v>
      </c>
      <c r="N752" s="190" t="str">
        <f ca="1">DATEDIF(C752,'Outgoing 2023'!$L$2,"Y")&amp;" tahun, "&amp;DATEDIF(C752,'Outgoing 2023'!$L$2,"YM")&amp;" bulan, "&amp;DATEDIF(C752,'Outgoing 2023'!$L$2,"MD")&amp;" hari"</f>
        <v>0 tahun, 9 bulan, 28 hari</v>
      </c>
      <c r="O752" s="191">
        <f t="shared" ca="1" si="21"/>
        <v>301</v>
      </c>
      <c r="P752" s="152"/>
      <c r="Q752" s="152"/>
    </row>
    <row r="753" spans="1:17" ht="20.399999999999999" x14ac:dyDescent="0.7">
      <c r="A753" s="166">
        <v>754</v>
      </c>
      <c r="B753" s="167" t="s">
        <v>10824</v>
      </c>
      <c r="C753" s="168">
        <v>45917</v>
      </c>
      <c r="D753" s="169" t="s">
        <v>39</v>
      </c>
      <c r="E753" s="170" t="s">
        <v>10848</v>
      </c>
      <c r="F753" s="171"/>
      <c r="G753" s="172" t="s">
        <v>5508</v>
      </c>
      <c r="H753" s="172" t="s">
        <v>3189</v>
      </c>
      <c r="I753" s="173" t="s">
        <v>6030</v>
      </c>
      <c r="J753" s="180"/>
      <c r="K753" s="177"/>
      <c r="L753" s="177" t="s">
        <v>1175</v>
      </c>
      <c r="M753" s="177" t="s">
        <v>7484</v>
      </c>
      <c r="N753" s="190" t="str">
        <f ca="1">DATEDIF(C753,'Outgoing 2023'!$L$2,"Y")&amp;" tahun, "&amp;DATEDIF(C753,'Outgoing 2023'!$L$2,"YM")&amp;" bulan, "&amp;DATEDIF(C753,'Outgoing 2023'!$L$2,"MD")&amp;" hari"</f>
        <v>0 tahun, 9 bulan, 28 hari</v>
      </c>
      <c r="O753" s="191">
        <f t="shared" ca="1" si="21"/>
        <v>301</v>
      </c>
      <c r="P753" s="152"/>
      <c r="Q753" s="152"/>
    </row>
    <row r="754" spans="1:17" ht="40.799999999999997" x14ac:dyDescent="0.7">
      <c r="A754" s="166">
        <v>755</v>
      </c>
      <c r="B754" s="167" t="s">
        <v>10825</v>
      </c>
      <c r="C754" s="168">
        <v>45917</v>
      </c>
      <c r="D754" s="169" t="s">
        <v>39</v>
      </c>
      <c r="E754" s="170" t="s">
        <v>10849</v>
      </c>
      <c r="F754" s="171"/>
      <c r="G754" s="172" t="s">
        <v>5508</v>
      </c>
      <c r="H754" s="172" t="s">
        <v>3191</v>
      </c>
      <c r="I754" s="173" t="s">
        <v>5845</v>
      </c>
      <c r="J754" s="180"/>
      <c r="K754" s="177"/>
      <c r="L754" s="177" t="s">
        <v>1070</v>
      </c>
      <c r="M754" s="177" t="s">
        <v>10357</v>
      </c>
      <c r="N754" s="190" t="str">
        <f ca="1">DATEDIF(C754,'Outgoing 2023'!$L$2,"Y")&amp;" tahun, "&amp;DATEDIF(C754,'Outgoing 2023'!$L$2,"YM")&amp;" bulan, "&amp;DATEDIF(C754,'Outgoing 2023'!$L$2,"MD")&amp;" hari"</f>
        <v>0 tahun, 9 bulan, 28 hari</v>
      </c>
      <c r="O754" s="191">
        <f t="shared" ca="1" si="21"/>
        <v>301</v>
      </c>
      <c r="P754" s="152"/>
      <c r="Q754" s="152"/>
    </row>
    <row r="755" spans="1:17" ht="20.399999999999999" x14ac:dyDescent="0.7">
      <c r="A755" s="166">
        <v>756</v>
      </c>
      <c r="B755" s="167" t="s">
        <v>10826</v>
      </c>
      <c r="C755" s="168">
        <v>45917</v>
      </c>
      <c r="D755" s="169" t="s">
        <v>7379</v>
      </c>
      <c r="E755" s="170" t="s">
        <v>10850</v>
      </c>
      <c r="F755" s="171"/>
      <c r="G755" s="172" t="s">
        <v>5508</v>
      </c>
      <c r="H755" s="172" t="s">
        <v>3191</v>
      </c>
      <c r="I755" s="173" t="s">
        <v>6030</v>
      </c>
      <c r="J755" s="180"/>
      <c r="K755" s="177"/>
      <c r="L755" s="177" t="s">
        <v>1175</v>
      </c>
      <c r="M755" s="177" t="s">
        <v>7484</v>
      </c>
      <c r="N755" s="190" t="str">
        <f ca="1">DATEDIF(C755,'Outgoing 2023'!$L$2,"Y")&amp;" tahun, "&amp;DATEDIF(C755,'Outgoing 2023'!$L$2,"YM")&amp;" bulan, "&amp;DATEDIF(C755,'Outgoing 2023'!$L$2,"MD")&amp;" hari"</f>
        <v>0 tahun, 9 bulan, 28 hari</v>
      </c>
      <c r="O755" s="191">
        <f t="shared" ca="1" si="21"/>
        <v>301</v>
      </c>
      <c r="P755" s="152"/>
      <c r="Q755" s="152"/>
    </row>
    <row r="756" spans="1:17" ht="20.399999999999999" x14ac:dyDescent="0.7">
      <c r="A756" s="166">
        <v>757</v>
      </c>
      <c r="B756" s="167" t="s">
        <v>10827</v>
      </c>
      <c r="C756" s="168">
        <v>45917</v>
      </c>
      <c r="D756" s="169" t="s">
        <v>10851</v>
      </c>
      <c r="E756" s="170" t="s">
        <v>10852</v>
      </c>
      <c r="F756" s="171"/>
      <c r="G756" s="172" t="s">
        <v>5508</v>
      </c>
      <c r="H756" s="172" t="s">
        <v>5508</v>
      </c>
      <c r="I756" s="173" t="s">
        <v>1219</v>
      </c>
      <c r="J756" s="180"/>
      <c r="K756" s="177"/>
      <c r="L756" s="177" t="s">
        <v>1219</v>
      </c>
      <c r="M756" s="177" t="s">
        <v>8824</v>
      </c>
      <c r="N756" s="190" t="str">
        <f ca="1">DATEDIF(C756,'Outgoing 2023'!$L$2,"Y")&amp;" tahun, "&amp;DATEDIF(C756,'Outgoing 2023'!$L$2,"YM")&amp;" bulan, "&amp;DATEDIF(C756,'Outgoing 2023'!$L$2,"MD")&amp;" hari"</f>
        <v>0 tahun, 9 bulan, 28 hari</v>
      </c>
      <c r="O756" s="191">
        <f t="shared" ca="1" si="21"/>
        <v>301</v>
      </c>
      <c r="P756" s="152"/>
      <c r="Q756" s="152"/>
    </row>
    <row r="757" spans="1:17" ht="40.799999999999997" x14ac:dyDescent="0.7">
      <c r="A757" s="166">
        <v>758</v>
      </c>
      <c r="B757" s="167" t="s">
        <v>10828</v>
      </c>
      <c r="C757" s="168">
        <v>45917</v>
      </c>
      <c r="D757" s="169" t="s">
        <v>39</v>
      </c>
      <c r="E757" s="170" t="s">
        <v>10853</v>
      </c>
      <c r="F757" s="171"/>
      <c r="G757" s="172" t="s">
        <v>5508</v>
      </c>
      <c r="H757" s="172" t="s">
        <v>3191</v>
      </c>
      <c r="I757" s="173" t="s">
        <v>5845</v>
      </c>
      <c r="J757" s="180"/>
      <c r="K757" s="177"/>
      <c r="L757" s="177" t="s">
        <v>1070</v>
      </c>
      <c r="M757" s="177" t="s">
        <v>10357</v>
      </c>
      <c r="N757" s="190" t="str">
        <f ca="1">DATEDIF(C757,'Outgoing 2023'!$L$2,"Y")&amp;" tahun, "&amp;DATEDIF(C757,'Outgoing 2023'!$L$2,"YM")&amp;" bulan, "&amp;DATEDIF(C757,'Outgoing 2023'!$L$2,"MD")&amp;" hari"</f>
        <v>0 tahun, 9 bulan, 28 hari</v>
      </c>
      <c r="O757" s="191">
        <f t="shared" ca="1" si="21"/>
        <v>301</v>
      </c>
      <c r="P757" s="152"/>
      <c r="Q757" s="152"/>
    </row>
    <row r="758" spans="1:17" ht="40.799999999999997" x14ac:dyDescent="0.7">
      <c r="A758" s="166">
        <v>759</v>
      </c>
      <c r="B758" s="167" t="s">
        <v>10829</v>
      </c>
      <c r="C758" s="168">
        <v>45917</v>
      </c>
      <c r="D758" s="169" t="s">
        <v>39</v>
      </c>
      <c r="E758" s="170" t="s">
        <v>10513</v>
      </c>
      <c r="F758" s="171"/>
      <c r="G758" s="172" t="s">
        <v>5508</v>
      </c>
      <c r="H758" s="172" t="s">
        <v>3191</v>
      </c>
      <c r="I758" s="173" t="s">
        <v>12322</v>
      </c>
      <c r="J758" s="180"/>
      <c r="K758" s="177"/>
      <c r="L758" s="177" t="s">
        <v>1070</v>
      </c>
      <c r="M758" s="177" t="s">
        <v>10357</v>
      </c>
      <c r="N758" s="190" t="str">
        <f ca="1">DATEDIF(C758,'Outgoing 2023'!$L$2,"Y")&amp;" tahun, "&amp;DATEDIF(C758,'Outgoing 2023'!$L$2,"YM")&amp;" bulan, "&amp;DATEDIF(C758,'Outgoing 2023'!$L$2,"MD")&amp;" hari"</f>
        <v>0 tahun, 9 bulan, 28 hari</v>
      </c>
      <c r="O758" s="191">
        <f t="shared" ca="1" si="21"/>
        <v>301</v>
      </c>
      <c r="P758" s="152"/>
      <c r="Q758" s="152"/>
    </row>
    <row r="759" spans="1:17" ht="40.799999999999997" x14ac:dyDescent="0.7">
      <c r="A759" s="166">
        <v>760</v>
      </c>
      <c r="B759" s="167" t="s">
        <v>10830</v>
      </c>
      <c r="C759" s="168">
        <v>45917</v>
      </c>
      <c r="D759" s="169" t="s">
        <v>39</v>
      </c>
      <c r="E759" s="170" t="s">
        <v>10854</v>
      </c>
      <c r="F759" s="171"/>
      <c r="G759" s="172" t="s">
        <v>5508</v>
      </c>
      <c r="H759" s="172" t="s">
        <v>5990</v>
      </c>
      <c r="I759" s="173" t="s">
        <v>12322</v>
      </c>
      <c r="J759" s="180"/>
      <c r="K759" s="177"/>
      <c r="L759" s="177" t="s">
        <v>1070</v>
      </c>
      <c r="M759" s="177" t="s">
        <v>5481</v>
      </c>
      <c r="N759" s="190" t="str">
        <f ca="1">DATEDIF(C759,'Outgoing 2023'!$L$2,"Y")&amp;" tahun, "&amp;DATEDIF(C759,'Outgoing 2023'!$L$2,"YM")&amp;" bulan, "&amp;DATEDIF(C759,'Outgoing 2023'!$L$2,"MD")&amp;" hari"</f>
        <v>0 tahun, 9 bulan, 28 hari</v>
      </c>
      <c r="O759" s="191">
        <f t="shared" ca="1" si="21"/>
        <v>301</v>
      </c>
      <c r="P759" s="152"/>
      <c r="Q759" s="152"/>
    </row>
    <row r="760" spans="1:17" ht="40.799999999999997" x14ac:dyDescent="0.7">
      <c r="A760" s="166">
        <v>761</v>
      </c>
      <c r="B760" s="167" t="s">
        <v>10831</v>
      </c>
      <c r="C760" s="168">
        <v>45918</v>
      </c>
      <c r="D760" s="169" t="s">
        <v>10855</v>
      </c>
      <c r="E760" s="170" t="s">
        <v>10856</v>
      </c>
      <c r="F760" s="171"/>
      <c r="G760" s="172" t="s">
        <v>5508</v>
      </c>
      <c r="H760" s="172" t="s">
        <v>5990</v>
      </c>
      <c r="I760" s="173" t="s">
        <v>3188</v>
      </c>
      <c r="J760" s="180"/>
      <c r="K760" s="177"/>
      <c r="L760" s="177" t="s">
        <v>1170</v>
      </c>
      <c r="M760" s="177" t="s">
        <v>1171</v>
      </c>
      <c r="N760" s="190" t="str">
        <f ca="1">DATEDIF(C760,'Outgoing 2023'!$L$2,"Y")&amp;" tahun, "&amp;DATEDIF(C760,'Outgoing 2023'!$L$2,"YM")&amp;" bulan, "&amp;DATEDIF(C760,'Outgoing 2023'!$L$2,"MD")&amp;" hari"</f>
        <v>0 tahun, 9 bulan, 27 hari</v>
      </c>
      <c r="O760" s="191">
        <f t="shared" ca="1" si="21"/>
        <v>300</v>
      </c>
      <c r="P760" s="152"/>
      <c r="Q760" s="152"/>
    </row>
    <row r="761" spans="1:17" ht="40.799999999999997" x14ac:dyDescent="0.7">
      <c r="A761" s="166">
        <v>762</v>
      </c>
      <c r="B761" s="167" t="s">
        <v>10860</v>
      </c>
      <c r="C761" s="168">
        <v>45919</v>
      </c>
      <c r="D761" s="169" t="s">
        <v>39</v>
      </c>
      <c r="E761" s="170" t="s">
        <v>10889</v>
      </c>
      <c r="F761" s="171"/>
      <c r="G761" s="172" t="s">
        <v>5508</v>
      </c>
      <c r="H761" s="172" t="s">
        <v>3200</v>
      </c>
      <c r="I761" s="173" t="s">
        <v>5845</v>
      </c>
      <c r="J761" s="180"/>
      <c r="K761" s="177"/>
      <c r="L761" s="177" t="s">
        <v>1070</v>
      </c>
      <c r="M761" s="177" t="s">
        <v>7652</v>
      </c>
      <c r="N761" s="190" t="str">
        <f ca="1">DATEDIF(C761,'Outgoing 2023'!$L$2,"Y")&amp;" tahun, "&amp;DATEDIF(C761,'Outgoing 2023'!$L$2,"YM")&amp;" bulan, "&amp;DATEDIF(C761,'Outgoing 2023'!$L$2,"MD")&amp;" hari"</f>
        <v>0 tahun, 9 bulan, 26 hari</v>
      </c>
      <c r="O761" s="191">
        <f t="shared" ca="1" si="21"/>
        <v>299</v>
      </c>
      <c r="P761" s="152"/>
      <c r="Q761" s="152"/>
    </row>
    <row r="762" spans="1:17" ht="40.799999999999997" x14ac:dyDescent="0.7">
      <c r="A762" s="166">
        <v>763</v>
      </c>
      <c r="B762" s="167" t="s">
        <v>10861</v>
      </c>
      <c r="C762" s="168">
        <v>45919</v>
      </c>
      <c r="D762" s="169" t="s">
        <v>39</v>
      </c>
      <c r="E762" s="170" t="s">
        <v>10890</v>
      </c>
      <c r="F762" s="171"/>
      <c r="G762" s="172" t="s">
        <v>5508</v>
      </c>
      <c r="H762" s="172" t="s">
        <v>3191</v>
      </c>
      <c r="I762" s="173" t="s">
        <v>5845</v>
      </c>
      <c r="J762" s="180"/>
      <c r="K762" s="177"/>
      <c r="L762" s="177" t="s">
        <v>1070</v>
      </c>
      <c r="M762" s="177" t="s">
        <v>10357</v>
      </c>
      <c r="N762" s="190" t="str">
        <f ca="1">DATEDIF(C762,'Outgoing 2023'!$L$2,"Y")&amp;" tahun, "&amp;DATEDIF(C762,'Outgoing 2023'!$L$2,"YM")&amp;" bulan, "&amp;DATEDIF(C762,'Outgoing 2023'!$L$2,"MD")&amp;" hari"</f>
        <v>0 tahun, 9 bulan, 26 hari</v>
      </c>
      <c r="O762" s="191">
        <f t="shared" ca="1" si="21"/>
        <v>299</v>
      </c>
      <c r="P762" s="152"/>
      <c r="Q762" s="152"/>
    </row>
    <row r="763" spans="1:17" ht="40.799999999999997" x14ac:dyDescent="0.7">
      <c r="A763" s="166">
        <v>764</v>
      </c>
      <c r="B763" s="167" t="s">
        <v>10862</v>
      </c>
      <c r="C763" s="168">
        <v>45919</v>
      </c>
      <c r="D763" s="169" t="s">
        <v>6928</v>
      </c>
      <c r="E763" s="170" t="s">
        <v>8906</v>
      </c>
      <c r="F763" s="171"/>
      <c r="G763" s="172" t="s">
        <v>5508</v>
      </c>
      <c r="H763" s="172" t="s">
        <v>5508</v>
      </c>
      <c r="I763" s="173" t="s">
        <v>2883</v>
      </c>
      <c r="J763" s="180"/>
      <c r="K763" s="177"/>
      <c r="L763" s="177" t="s">
        <v>10661</v>
      </c>
      <c r="M763" s="177" t="s">
        <v>10891</v>
      </c>
      <c r="N763" s="190" t="str">
        <f ca="1">DATEDIF(C763,'Outgoing 2023'!$L$2,"Y")&amp;" tahun, "&amp;DATEDIF(C763,'Outgoing 2023'!$L$2,"YM")&amp;" bulan, "&amp;DATEDIF(C763,'Outgoing 2023'!$L$2,"MD")&amp;" hari"</f>
        <v>0 tahun, 9 bulan, 26 hari</v>
      </c>
      <c r="O763" s="191">
        <f t="shared" ca="1" si="21"/>
        <v>299</v>
      </c>
      <c r="P763" s="152"/>
      <c r="Q763" s="152"/>
    </row>
    <row r="764" spans="1:17" ht="40.799999999999997" x14ac:dyDescent="0.7">
      <c r="A764" s="166">
        <v>765</v>
      </c>
      <c r="B764" s="167" t="s">
        <v>10863</v>
      </c>
      <c r="C764" s="168">
        <v>45922</v>
      </c>
      <c r="D764" s="169" t="s">
        <v>39</v>
      </c>
      <c r="E764" s="170" t="s">
        <v>10892</v>
      </c>
      <c r="F764" s="171"/>
      <c r="G764" s="172" t="s">
        <v>5508</v>
      </c>
      <c r="H764" s="172" t="s">
        <v>3191</v>
      </c>
      <c r="I764" s="173" t="s">
        <v>5845</v>
      </c>
      <c r="J764" s="180"/>
      <c r="K764" s="177"/>
      <c r="L764" s="177" t="s">
        <v>1070</v>
      </c>
      <c r="M764" s="177" t="s">
        <v>10357</v>
      </c>
      <c r="N764" s="190" t="str">
        <f ca="1">DATEDIF(C764,'Outgoing 2023'!$L$2,"Y")&amp;" tahun, "&amp;DATEDIF(C764,'Outgoing 2023'!$L$2,"YM")&amp;" bulan, "&amp;DATEDIF(C764,'Outgoing 2023'!$L$2,"MD")&amp;" hari"</f>
        <v>0 tahun, 9 bulan, 23 hari</v>
      </c>
      <c r="O764" s="191">
        <f t="shared" ca="1" si="21"/>
        <v>296</v>
      </c>
      <c r="P764" s="152"/>
      <c r="Q764" s="152"/>
    </row>
    <row r="765" spans="1:17" ht="40.799999999999997" x14ac:dyDescent="0.7">
      <c r="A765" s="166">
        <v>766</v>
      </c>
      <c r="B765" s="167" t="s">
        <v>10864</v>
      </c>
      <c r="C765" s="168">
        <v>45922</v>
      </c>
      <c r="D765" s="169" t="s">
        <v>39</v>
      </c>
      <c r="E765" s="170" t="s">
        <v>10893</v>
      </c>
      <c r="F765" s="171"/>
      <c r="G765" s="172" t="s">
        <v>5508</v>
      </c>
      <c r="H765" s="172" t="s">
        <v>5990</v>
      </c>
      <c r="I765" s="173" t="s">
        <v>5845</v>
      </c>
      <c r="J765" s="180"/>
      <c r="K765" s="177"/>
      <c r="L765" s="177" t="s">
        <v>1070</v>
      </c>
      <c r="M765" s="177" t="s">
        <v>5481</v>
      </c>
      <c r="N765" s="190" t="str">
        <f ca="1">DATEDIF(C765,'Outgoing 2023'!$L$2,"Y")&amp;" tahun, "&amp;DATEDIF(C765,'Outgoing 2023'!$L$2,"YM")&amp;" bulan, "&amp;DATEDIF(C765,'Outgoing 2023'!$L$2,"MD")&amp;" hari"</f>
        <v>0 tahun, 9 bulan, 23 hari</v>
      </c>
      <c r="O765" s="191">
        <f t="shared" ca="1" si="21"/>
        <v>296</v>
      </c>
      <c r="P765" s="152"/>
      <c r="Q765" s="152"/>
    </row>
    <row r="766" spans="1:17" ht="40.799999999999997" x14ac:dyDescent="0.7">
      <c r="A766" s="166">
        <v>767</v>
      </c>
      <c r="B766" s="167" t="s">
        <v>10865</v>
      </c>
      <c r="C766" s="168">
        <v>45922</v>
      </c>
      <c r="D766" s="169" t="s">
        <v>39</v>
      </c>
      <c r="E766" s="170" t="s">
        <v>10894</v>
      </c>
      <c r="F766" s="171"/>
      <c r="G766" s="172" t="s">
        <v>5508</v>
      </c>
      <c r="H766" s="172" t="s">
        <v>7640</v>
      </c>
      <c r="I766" s="173" t="s">
        <v>8837</v>
      </c>
      <c r="J766" s="180"/>
      <c r="K766" s="177"/>
      <c r="L766" s="177" t="s">
        <v>1070</v>
      </c>
      <c r="M766" s="177" t="s">
        <v>8067</v>
      </c>
      <c r="N766" s="190" t="str">
        <f ca="1">DATEDIF(C766,'Outgoing 2023'!$L$2,"Y")&amp;" tahun, "&amp;DATEDIF(C766,'Outgoing 2023'!$L$2,"YM")&amp;" bulan, "&amp;DATEDIF(C766,'Outgoing 2023'!$L$2,"MD")&amp;" hari"</f>
        <v>0 tahun, 9 bulan, 23 hari</v>
      </c>
      <c r="O766" s="191">
        <f t="shared" ca="1" si="21"/>
        <v>296</v>
      </c>
      <c r="P766" s="152"/>
      <c r="Q766" s="152"/>
    </row>
    <row r="767" spans="1:17" ht="40.799999999999997" x14ac:dyDescent="0.7">
      <c r="A767" s="166">
        <v>768</v>
      </c>
      <c r="B767" s="167" t="s">
        <v>10866</v>
      </c>
      <c r="C767" s="168">
        <v>45922</v>
      </c>
      <c r="D767" s="169" t="s">
        <v>10895</v>
      </c>
      <c r="E767" s="170" t="s">
        <v>10896</v>
      </c>
      <c r="F767" s="171"/>
      <c r="G767" s="172" t="s">
        <v>5985</v>
      </c>
      <c r="H767" s="159" t="s">
        <v>5985</v>
      </c>
      <c r="I767" s="173" t="s">
        <v>1219</v>
      </c>
      <c r="J767" s="180"/>
      <c r="K767" s="177"/>
      <c r="L767" s="177" t="s">
        <v>1219</v>
      </c>
      <c r="M767" s="177" t="s">
        <v>8824</v>
      </c>
      <c r="N767" s="190" t="str">
        <f ca="1">DATEDIF(C767,'Outgoing 2023'!$L$2,"Y")&amp;" tahun, "&amp;DATEDIF(C767,'Outgoing 2023'!$L$2,"YM")&amp;" bulan, "&amp;DATEDIF(C767,'Outgoing 2023'!$L$2,"MD")&amp;" hari"</f>
        <v>0 tahun, 9 bulan, 23 hari</v>
      </c>
      <c r="O767" s="191">
        <f t="shared" ca="1" si="21"/>
        <v>296</v>
      </c>
      <c r="P767" s="152"/>
      <c r="Q767" s="152"/>
    </row>
    <row r="768" spans="1:17" ht="81.599999999999994" x14ac:dyDescent="0.7">
      <c r="A768" s="166">
        <v>769</v>
      </c>
      <c r="B768" s="167" t="s">
        <v>10867</v>
      </c>
      <c r="C768" s="168">
        <v>45922</v>
      </c>
      <c r="D768" s="169" t="s">
        <v>39</v>
      </c>
      <c r="E768" s="170" t="s">
        <v>10897</v>
      </c>
      <c r="F768" s="171"/>
      <c r="G768" s="172" t="s">
        <v>5508</v>
      </c>
      <c r="H768" s="172" t="s">
        <v>7640</v>
      </c>
      <c r="I768" s="173" t="s">
        <v>5845</v>
      </c>
      <c r="J768" s="180"/>
      <c r="K768" s="177"/>
      <c r="L768" s="177" t="s">
        <v>1070</v>
      </c>
      <c r="M768" s="177" t="s">
        <v>8067</v>
      </c>
      <c r="N768" s="190" t="str">
        <f ca="1">DATEDIF(C768,'Outgoing 2023'!$L$2,"Y")&amp;" tahun, "&amp;DATEDIF(C768,'Outgoing 2023'!$L$2,"YM")&amp;" bulan, "&amp;DATEDIF(C768,'Outgoing 2023'!$L$2,"MD")&amp;" hari"</f>
        <v>0 tahun, 9 bulan, 23 hari</v>
      </c>
      <c r="O768" s="191">
        <f t="shared" ca="1" si="21"/>
        <v>296</v>
      </c>
      <c r="P768" s="152"/>
      <c r="Q768" s="152"/>
    </row>
    <row r="769" spans="1:17" ht="20.399999999999999" x14ac:dyDescent="0.7">
      <c r="A769" s="166">
        <v>770</v>
      </c>
      <c r="B769" s="167" t="s">
        <v>10868</v>
      </c>
      <c r="C769" s="168">
        <v>45922</v>
      </c>
      <c r="D769" s="169" t="s">
        <v>39</v>
      </c>
      <c r="E769" s="170" t="s">
        <v>10898</v>
      </c>
      <c r="F769" s="171"/>
      <c r="G769" s="172" t="s">
        <v>5508</v>
      </c>
      <c r="H769" s="172" t="s">
        <v>3200</v>
      </c>
      <c r="I769" s="173" t="s">
        <v>5845</v>
      </c>
      <c r="J769" s="180"/>
      <c r="K769" s="177"/>
      <c r="L769" s="177" t="s">
        <v>1070</v>
      </c>
      <c r="M769" s="177" t="s">
        <v>7652</v>
      </c>
      <c r="N769" s="190" t="str">
        <f ca="1">DATEDIF(C769,'Outgoing 2023'!$L$2,"Y")&amp;" tahun, "&amp;DATEDIF(C769,'Outgoing 2023'!$L$2,"YM")&amp;" bulan, "&amp;DATEDIF(C769,'Outgoing 2023'!$L$2,"MD")&amp;" hari"</f>
        <v>0 tahun, 9 bulan, 23 hari</v>
      </c>
      <c r="O769" s="191">
        <f t="shared" ca="1" si="21"/>
        <v>296</v>
      </c>
      <c r="P769" s="152"/>
      <c r="Q769" s="152"/>
    </row>
    <row r="770" spans="1:17" ht="20.399999999999999" x14ac:dyDescent="0.7">
      <c r="A770" s="166">
        <v>771</v>
      </c>
      <c r="B770" s="167" t="s">
        <v>10869</v>
      </c>
      <c r="C770" s="168">
        <v>45922</v>
      </c>
      <c r="D770" s="169" t="s">
        <v>10899</v>
      </c>
      <c r="E770" s="170" t="s">
        <v>10900</v>
      </c>
      <c r="F770" s="171"/>
      <c r="G770" s="172"/>
      <c r="H770" s="172"/>
      <c r="I770" s="173"/>
      <c r="J770" s="180"/>
      <c r="K770" s="177"/>
      <c r="L770" s="177" t="s">
        <v>10515</v>
      </c>
      <c r="M770" s="177" t="s">
        <v>10488</v>
      </c>
      <c r="N770" s="190" t="str">
        <f ca="1">DATEDIF(C770,'Outgoing 2023'!$L$2,"Y")&amp;" tahun, "&amp;DATEDIF(C770,'Outgoing 2023'!$L$2,"YM")&amp;" bulan, "&amp;DATEDIF(C770,'Outgoing 2023'!$L$2,"MD")&amp;" hari"</f>
        <v>0 tahun, 9 bulan, 23 hari</v>
      </c>
      <c r="O770" s="191">
        <f t="shared" ca="1" si="21"/>
        <v>296</v>
      </c>
      <c r="P770" s="152"/>
      <c r="Q770" s="152"/>
    </row>
    <row r="771" spans="1:17" ht="40.799999999999997" x14ac:dyDescent="0.7">
      <c r="A771" s="166">
        <v>772</v>
      </c>
      <c r="B771" s="167" t="s">
        <v>10870</v>
      </c>
      <c r="C771" s="168">
        <v>45923</v>
      </c>
      <c r="D771" s="169" t="s">
        <v>39</v>
      </c>
      <c r="E771" s="170" t="s">
        <v>10901</v>
      </c>
      <c r="F771" s="171"/>
      <c r="G771" s="172" t="s">
        <v>5508</v>
      </c>
      <c r="H771" s="172" t="s">
        <v>3191</v>
      </c>
      <c r="I771" s="173" t="s">
        <v>6953</v>
      </c>
      <c r="J771" s="180"/>
      <c r="K771" s="177"/>
      <c r="L771" s="177" t="s">
        <v>1070</v>
      </c>
      <c r="M771" s="177" t="s">
        <v>10357</v>
      </c>
      <c r="N771" s="190" t="str">
        <f ca="1">DATEDIF(C771,'Outgoing 2023'!$L$2,"Y")&amp;" tahun, "&amp;DATEDIF(C771,'Outgoing 2023'!$L$2,"YM")&amp;" bulan, "&amp;DATEDIF(C771,'Outgoing 2023'!$L$2,"MD")&amp;" hari"</f>
        <v>0 tahun, 9 bulan, 22 hari</v>
      </c>
      <c r="O771" s="191">
        <f t="shared" ca="1" si="21"/>
        <v>295</v>
      </c>
      <c r="P771" s="152"/>
      <c r="Q771" s="152"/>
    </row>
    <row r="772" spans="1:17" ht="81.599999999999994" x14ac:dyDescent="0.7">
      <c r="A772" s="166">
        <v>773</v>
      </c>
      <c r="B772" s="167" t="s">
        <v>10871</v>
      </c>
      <c r="C772" s="168">
        <v>45923</v>
      </c>
      <c r="D772" s="169" t="s">
        <v>10902</v>
      </c>
      <c r="E772" s="170" t="s">
        <v>10903</v>
      </c>
      <c r="F772" s="171"/>
      <c r="G772" s="172" t="s">
        <v>5508</v>
      </c>
      <c r="H772" s="172" t="s">
        <v>5990</v>
      </c>
      <c r="I772" s="173" t="s">
        <v>6953</v>
      </c>
      <c r="J772" s="180"/>
      <c r="K772" s="177"/>
      <c r="L772" s="177" t="s">
        <v>1170</v>
      </c>
      <c r="M772" s="177" t="s">
        <v>1171</v>
      </c>
      <c r="N772" s="190" t="str">
        <f ca="1">DATEDIF(C772,'Outgoing 2023'!$L$2,"Y")&amp;" tahun, "&amp;DATEDIF(C772,'Outgoing 2023'!$L$2,"YM")&amp;" bulan, "&amp;DATEDIF(C772,'Outgoing 2023'!$L$2,"MD")&amp;" hari"</f>
        <v>0 tahun, 9 bulan, 22 hari</v>
      </c>
      <c r="O772" s="191">
        <f t="shared" ca="1" si="21"/>
        <v>295</v>
      </c>
      <c r="P772" s="152"/>
      <c r="Q772" s="152"/>
    </row>
    <row r="773" spans="1:17" ht="20.399999999999999" x14ac:dyDescent="0.7">
      <c r="A773" s="166">
        <v>774</v>
      </c>
      <c r="B773" s="167" t="s">
        <v>10872</v>
      </c>
      <c r="C773" s="168">
        <v>45923</v>
      </c>
      <c r="D773" s="169" t="s">
        <v>39</v>
      </c>
      <c r="E773" s="170" t="s">
        <v>7034</v>
      </c>
      <c r="F773" s="171"/>
      <c r="G773" s="172" t="s">
        <v>5508</v>
      </c>
      <c r="H773" s="172" t="s">
        <v>5508</v>
      </c>
      <c r="I773" s="173" t="s">
        <v>5844</v>
      </c>
      <c r="J773" s="180"/>
      <c r="K773" s="177"/>
      <c r="L773" s="177" t="s">
        <v>1175</v>
      </c>
      <c r="M773" s="177" t="s">
        <v>1176</v>
      </c>
      <c r="N773" s="190" t="str">
        <f ca="1">DATEDIF(C773,'Outgoing 2023'!$L$2,"Y")&amp;" tahun, "&amp;DATEDIF(C773,'Outgoing 2023'!$L$2,"YM")&amp;" bulan, "&amp;DATEDIF(C773,'Outgoing 2023'!$L$2,"MD")&amp;" hari"</f>
        <v>0 tahun, 9 bulan, 22 hari</v>
      </c>
      <c r="O773" s="191">
        <f t="shared" ca="1" si="21"/>
        <v>295</v>
      </c>
      <c r="P773" s="152"/>
      <c r="Q773" s="152"/>
    </row>
    <row r="774" spans="1:17" ht="20.399999999999999" x14ac:dyDescent="0.7">
      <c r="A774" s="166">
        <v>775</v>
      </c>
      <c r="B774" s="167" t="s">
        <v>10873</v>
      </c>
      <c r="C774" s="168">
        <v>45923</v>
      </c>
      <c r="D774" s="169" t="s">
        <v>39</v>
      </c>
      <c r="E774" s="170" t="s">
        <v>10904</v>
      </c>
      <c r="F774" s="171"/>
      <c r="G774" s="172" t="s">
        <v>5508</v>
      </c>
      <c r="H774" s="172" t="s">
        <v>3200</v>
      </c>
      <c r="I774" s="173" t="s">
        <v>2882</v>
      </c>
      <c r="J774" s="180"/>
      <c r="K774" s="177"/>
      <c r="L774" s="177" t="s">
        <v>1080</v>
      </c>
      <c r="M774" s="177" t="s">
        <v>8269</v>
      </c>
      <c r="N774" s="190" t="str">
        <f ca="1">DATEDIF(C774,'Outgoing 2023'!$L$2,"Y")&amp;" tahun, "&amp;DATEDIF(C774,'Outgoing 2023'!$L$2,"YM")&amp;" bulan, "&amp;DATEDIF(C774,'Outgoing 2023'!$L$2,"MD")&amp;" hari"</f>
        <v>0 tahun, 9 bulan, 22 hari</v>
      </c>
      <c r="O774" s="191">
        <f t="shared" ca="1" si="21"/>
        <v>295</v>
      </c>
      <c r="P774" s="152"/>
      <c r="Q774" s="152"/>
    </row>
    <row r="775" spans="1:17" ht="61.2" x14ac:dyDescent="0.7">
      <c r="A775" s="166">
        <v>776</v>
      </c>
      <c r="B775" s="167" t="s">
        <v>10874</v>
      </c>
      <c r="C775" s="168">
        <v>45923</v>
      </c>
      <c r="D775" s="169" t="s">
        <v>39</v>
      </c>
      <c r="E775" s="170" t="s">
        <v>10905</v>
      </c>
      <c r="F775" s="171"/>
      <c r="G775" s="172" t="s">
        <v>5508</v>
      </c>
      <c r="H775" s="172" t="s">
        <v>3200</v>
      </c>
      <c r="I775" s="173" t="s">
        <v>6030</v>
      </c>
      <c r="J775" s="180"/>
      <c r="K775" s="177"/>
      <c r="L775" s="177" t="s">
        <v>1175</v>
      </c>
      <c r="M775" s="177" t="s">
        <v>1176</v>
      </c>
      <c r="N775" s="190" t="str">
        <f ca="1">DATEDIF(C775,'Outgoing 2023'!$L$2,"Y")&amp;" tahun, "&amp;DATEDIF(C775,'Outgoing 2023'!$L$2,"YM")&amp;" bulan, "&amp;DATEDIF(C775,'Outgoing 2023'!$L$2,"MD")&amp;" hari"</f>
        <v>0 tahun, 9 bulan, 22 hari</v>
      </c>
      <c r="O775" s="191">
        <f t="shared" ca="1" si="21"/>
        <v>295</v>
      </c>
      <c r="P775" s="152"/>
      <c r="Q775" s="152"/>
    </row>
    <row r="776" spans="1:17" ht="61.2" x14ac:dyDescent="0.7">
      <c r="A776" s="166">
        <v>777</v>
      </c>
      <c r="B776" s="167" t="s">
        <v>10875</v>
      </c>
      <c r="C776" s="168">
        <v>45923</v>
      </c>
      <c r="D776" s="169" t="s">
        <v>39</v>
      </c>
      <c r="E776" s="170" t="s">
        <v>10906</v>
      </c>
      <c r="F776" s="171"/>
      <c r="G776" s="172" t="s">
        <v>5508</v>
      </c>
      <c r="H776" s="172" t="s">
        <v>3189</v>
      </c>
      <c r="I776" s="173" t="s">
        <v>7423</v>
      </c>
      <c r="J776" s="180"/>
      <c r="K776" s="177"/>
      <c r="L776" s="177" t="s">
        <v>11629</v>
      </c>
      <c r="M776" s="177" t="s">
        <v>7530</v>
      </c>
      <c r="N776" s="190" t="str">
        <f ca="1">DATEDIF(C776,'Outgoing 2023'!$L$2,"Y")&amp;" tahun, "&amp;DATEDIF(C776,'Outgoing 2023'!$L$2,"YM")&amp;" bulan, "&amp;DATEDIF(C776,'Outgoing 2023'!$L$2,"MD")&amp;" hari"</f>
        <v>0 tahun, 9 bulan, 22 hari</v>
      </c>
      <c r="O776" s="191">
        <f t="shared" ca="1" si="21"/>
        <v>295</v>
      </c>
      <c r="P776" s="152"/>
      <c r="Q776" s="152"/>
    </row>
    <row r="777" spans="1:17" ht="142.80000000000001" x14ac:dyDescent="0.7">
      <c r="A777" s="166">
        <v>778</v>
      </c>
      <c r="B777" s="167" t="s">
        <v>10876</v>
      </c>
      <c r="C777" s="168">
        <v>45923</v>
      </c>
      <c r="D777" s="169" t="s">
        <v>10678</v>
      </c>
      <c r="E777" s="170" t="s">
        <v>10907</v>
      </c>
      <c r="F777" s="171"/>
      <c r="G777" s="172" t="s">
        <v>5508</v>
      </c>
      <c r="H777" s="172" t="s">
        <v>3189</v>
      </c>
      <c r="I777" s="173" t="s">
        <v>6953</v>
      </c>
      <c r="J777" s="180"/>
      <c r="K777" s="177"/>
      <c r="L777" s="177" t="s">
        <v>11629</v>
      </c>
      <c r="M777" s="177" t="s">
        <v>7530</v>
      </c>
      <c r="N777" s="190" t="str">
        <f ca="1">DATEDIF(C777,'Outgoing 2023'!$L$2,"Y")&amp;" tahun, "&amp;DATEDIF(C777,'Outgoing 2023'!$L$2,"YM")&amp;" bulan, "&amp;DATEDIF(C777,'Outgoing 2023'!$L$2,"MD")&amp;" hari"</f>
        <v>0 tahun, 9 bulan, 22 hari</v>
      </c>
      <c r="O777" s="191">
        <f t="shared" ca="1" si="21"/>
        <v>295</v>
      </c>
      <c r="P777" s="152"/>
      <c r="Q777" s="152"/>
    </row>
    <row r="778" spans="1:17" ht="40.799999999999997" x14ac:dyDescent="0.7">
      <c r="A778" s="166">
        <v>779</v>
      </c>
      <c r="B778" s="167" t="s">
        <v>10877</v>
      </c>
      <c r="C778" s="168">
        <v>45924</v>
      </c>
      <c r="D778" s="169" t="s">
        <v>39</v>
      </c>
      <c r="E778" s="170" t="s">
        <v>10908</v>
      </c>
      <c r="F778" s="171"/>
      <c r="G778" s="172" t="s">
        <v>5508</v>
      </c>
      <c r="H778" s="172" t="s">
        <v>5990</v>
      </c>
      <c r="I778" s="173" t="s">
        <v>5845</v>
      </c>
      <c r="J778" s="180"/>
      <c r="K778" s="177"/>
      <c r="L778" s="177" t="s">
        <v>1070</v>
      </c>
      <c r="M778" s="177" t="s">
        <v>5481</v>
      </c>
      <c r="N778" s="190" t="str">
        <f ca="1">DATEDIF(C778,'Outgoing 2023'!$L$2,"Y")&amp;" tahun, "&amp;DATEDIF(C778,'Outgoing 2023'!$L$2,"YM")&amp;" bulan, "&amp;DATEDIF(C778,'Outgoing 2023'!$L$2,"MD")&amp;" hari"</f>
        <v>0 tahun, 9 bulan, 21 hari</v>
      </c>
      <c r="O778" s="191">
        <f t="shared" ca="1" si="21"/>
        <v>294</v>
      </c>
      <c r="P778" s="152"/>
      <c r="Q778" s="152"/>
    </row>
    <row r="779" spans="1:17" ht="40.799999999999997" x14ac:dyDescent="0.7">
      <c r="A779" s="166">
        <v>780</v>
      </c>
      <c r="B779" s="167" t="s">
        <v>10878</v>
      </c>
      <c r="C779" s="168">
        <v>45924</v>
      </c>
      <c r="D779" s="169" t="s">
        <v>39</v>
      </c>
      <c r="E779" s="170" t="s">
        <v>10909</v>
      </c>
      <c r="F779" s="171"/>
      <c r="G779" s="172" t="s">
        <v>5508</v>
      </c>
      <c r="H779" s="172" t="s">
        <v>3191</v>
      </c>
      <c r="I779" s="173" t="s">
        <v>5845</v>
      </c>
      <c r="J779" s="180"/>
      <c r="K779" s="177"/>
      <c r="L779" s="177" t="s">
        <v>1070</v>
      </c>
      <c r="M779" s="177" t="s">
        <v>10357</v>
      </c>
      <c r="N779" s="190" t="str">
        <f ca="1">DATEDIF(C779,'Outgoing 2023'!$L$2,"Y")&amp;" tahun, "&amp;DATEDIF(C779,'Outgoing 2023'!$L$2,"YM")&amp;" bulan, "&amp;DATEDIF(C779,'Outgoing 2023'!$L$2,"MD")&amp;" hari"</f>
        <v>0 tahun, 9 bulan, 21 hari</v>
      </c>
      <c r="O779" s="191">
        <f t="shared" ca="1" si="21"/>
        <v>294</v>
      </c>
      <c r="P779" s="152"/>
      <c r="Q779" s="152"/>
    </row>
    <row r="780" spans="1:17" ht="61.2" x14ac:dyDescent="0.7">
      <c r="A780" s="166">
        <v>781</v>
      </c>
      <c r="B780" s="167" t="s">
        <v>10879</v>
      </c>
      <c r="C780" s="168">
        <v>45924</v>
      </c>
      <c r="D780" s="169" t="s">
        <v>39</v>
      </c>
      <c r="E780" s="170" t="s">
        <v>10910</v>
      </c>
      <c r="F780" s="171"/>
      <c r="G780" s="172" t="s">
        <v>5508</v>
      </c>
      <c r="H780" s="172" t="s">
        <v>7640</v>
      </c>
      <c r="I780" s="173" t="s">
        <v>5845</v>
      </c>
      <c r="J780" s="180"/>
      <c r="K780" s="177"/>
      <c r="L780" s="177" t="s">
        <v>1070</v>
      </c>
      <c r="M780" s="177" t="s">
        <v>8067</v>
      </c>
      <c r="N780" s="190" t="str">
        <f ca="1">DATEDIF(C780,'Outgoing 2023'!$L$2,"Y")&amp;" tahun, "&amp;DATEDIF(C780,'Outgoing 2023'!$L$2,"YM")&amp;" bulan, "&amp;DATEDIF(C780,'Outgoing 2023'!$L$2,"MD")&amp;" hari"</f>
        <v>0 tahun, 9 bulan, 21 hari</v>
      </c>
      <c r="O780" s="191">
        <f t="shared" ca="1" si="21"/>
        <v>294</v>
      </c>
      <c r="P780" s="152"/>
      <c r="Q780" s="152"/>
    </row>
    <row r="781" spans="1:17" ht="81.599999999999994" x14ac:dyDescent="0.7">
      <c r="A781" s="166">
        <v>782</v>
      </c>
      <c r="B781" s="167" t="s">
        <v>10880</v>
      </c>
      <c r="C781" s="168">
        <v>45924</v>
      </c>
      <c r="D781" s="169" t="s">
        <v>39</v>
      </c>
      <c r="E781" s="170" t="s">
        <v>10911</v>
      </c>
      <c r="F781" s="171"/>
      <c r="G781" s="172" t="s">
        <v>5508</v>
      </c>
      <c r="H781" s="172" t="s">
        <v>5990</v>
      </c>
      <c r="I781" s="173" t="s">
        <v>8837</v>
      </c>
      <c r="J781" s="180"/>
      <c r="K781" s="177"/>
      <c r="L781" s="177" t="s">
        <v>1070</v>
      </c>
      <c r="M781" s="177" t="s">
        <v>5481</v>
      </c>
      <c r="N781" s="190" t="str">
        <f ca="1">DATEDIF(C781,'Outgoing 2023'!$L$2,"Y")&amp;" tahun, "&amp;DATEDIF(C781,'Outgoing 2023'!$L$2,"YM")&amp;" bulan, "&amp;DATEDIF(C781,'Outgoing 2023'!$L$2,"MD")&amp;" hari"</f>
        <v>0 tahun, 9 bulan, 21 hari</v>
      </c>
      <c r="O781" s="191">
        <f t="shared" ca="1" si="21"/>
        <v>294</v>
      </c>
      <c r="P781" s="152"/>
      <c r="Q781" s="152"/>
    </row>
    <row r="782" spans="1:17" ht="40.799999999999997" x14ac:dyDescent="0.7">
      <c r="A782" s="166">
        <v>783</v>
      </c>
      <c r="B782" s="167" t="s">
        <v>10881</v>
      </c>
      <c r="C782" s="168">
        <v>45924</v>
      </c>
      <c r="D782" s="169" t="s">
        <v>39</v>
      </c>
      <c r="E782" s="170" t="s">
        <v>10912</v>
      </c>
      <c r="F782" s="171"/>
      <c r="G782" s="172" t="s">
        <v>5508</v>
      </c>
      <c r="H782" s="172" t="s">
        <v>7640</v>
      </c>
      <c r="I782" s="173" t="s">
        <v>5845</v>
      </c>
      <c r="J782" s="180"/>
      <c r="K782" s="177"/>
      <c r="L782" s="177" t="s">
        <v>1070</v>
      </c>
      <c r="M782" s="177" t="s">
        <v>8067</v>
      </c>
      <c r="N782" s="190" t="str">
        <f ca="1">DATEDIF(C782,'Outgoing 2023'!$L$2,"Y")&amp;" tahun, "&amp;DATEDIF(C782,'Outgoing 2023'!$L$2,"YM")&amp;" bulan, "&amp;DATEDIF(C782,'Outgoing 2023'!$L$2,"MD")&amp;" hari"</f>
        <v>0 tahun, 9 bulan, 21 hari</v>
      </c>
      <c r="O782" s="191">
        <f t="shared" ca="1" si="21"/>
        <v>294</v>
      </c>
      <c r="P782" s="152"/>
      <c r="Q782" s="152"/>
    </row>
    <row r="783" spans="1:17" ht="61.2" x14ac:dyDescent="0.7">
      <c r="A783" s="166">
        <v>784</v>
      </c>
      <c r="B783" s="167" t="s">
        <v>10882</v>
      </c>
      <c r="C783" s="168">
        <v>45924</v>
      </c>
      <c r="D783" s="169" t="s">
        <v>39</v>
      </c>
      <c r="E783" s="170" t="s">
        <v>10913</v>
      </c>
      <c r="F783" s="171"/>
      <c r="G783" s="172" t="s">
        <v>5508</v>
      </c>
      <c r="H783" s="172" t="s">
        <v>5508</v>
      </c>
      <c r="I783" s="173" t="s">
        <v>1088</v>
      </c>
      <c r="J783" s="180"/>
      <c r="K783" s="177"/>
      <c r="L783" s="177" t="s">
        <v>1088</v>
      </c>
      <c r="M783" s="177" t="s">
        <v>1089</v>
      </c>
      <c r="N783" s="190" t="str">
        <f ca="1">DATEDIF(C783,'Outgoing 2023'!$L$2,"Y")&amp;" tahun, "&amp;DATEDIF(C783,'Outgoing 2023'!$L$2,"YM")&amp;" bulan, "&amp;DATEDIF(C783,'Outgoing 2023'!$L$2,"MD")&amp;" hari"</f>
        <v>0 tahun, 9 bulan, 21 hari</v>
      </c>
      <c r="O783" s="191">
        <f t="shared" ca="1" si="21"/>
        <v>294</v>
      </c>
      <c r="P783" s="152"/>
      <c r="Q783" s="152"/>
    </row>
    <row r="784" spans="1:17" ht="61.2" x14ac:dyDescent="0.7">
      <c r="A784" s="166">
        <v>785</v>
      </c>
      <c r="B784" s="167" t="s">
        <v>10883</v>
      </c>
      <c r="C784" s="168">
        <v>45924</v>
      </c>
      <c r="D784" s="169" t="s">
        <v>39</v>
      </c>
      <c r="E784" s="170" t="s">
        <v>10914</v>
      </c>
      <c r="F784" s="171"/>
      <c r="G784" s="172" t="s">
        <v>5508</v>
      </c>
      <c r="H784" s="172" t="s">
        <v>3191</v>
      </c>
      <c r="I784" s="173" t="s">
        <v>5845</v>
      </c>
      <c r="J784" s="180"/>
      <c r="K784" s="177"/>
      <c r="L784" s="177" t="s">
        <v>1070</v>
      </c>
      <c r="M784" s="177" t="s">
        <v>10357</v>
      </c>
      <c r="N784" s="190" t="str">
        <f ca="1">DATEDIF(C784,'Outgoing 2023'!$L$2,"Y")&amp;" tahun, "&amp;DATEDIF(C784,'Outgoing 2023'!$L$2,"YM")&amp;" bulan, "&amp;DATEDIF(C784,'Outgoing 2023'!$L$2,"MD")&amp;" hari"</f>
        <v>0 tahun, 9 bulan, 21 hari</v>
      </c>
      <c r="O784" s="191">
        <f t="shared" ca="1" si="21"/>
        <v>294</v>
      </c>
      <c r="P784" s="152"/>
      <c r="Q784" s="152"/>
    </row>
    <row r="785" spans="1:17" ht="40.799999999999997" x14ac:dyDescent="0.7">
      <c r="A785" s="166">
        <v>786</v>
      </c>
      <c r="B785" s="167" t="s">
        <v>10884</v>
      </c>
      <c r="C785" s="168">
        <v>45925</v>
      </c>
      <c r="D785" s="169" t="s">
        <v>39</v>
      </c>
      <c r="E785" s="170" t="s">
        <v>10915</v>
      </c>
      <c r="F785" s="171"/>
      <c r="G785" s="172" t="s">
        <v>5508</v>
      </c>
      <c r="H785" s="172" t="s">
        <v>3200</v>
      </c>
      <c r="I785" s="173" t="s">
        <v>5845</v>
      </c>
      <c r="J785" s="180"/>
      <c r="K785" s="177"/>
      <c r="L785" s="177" t="s">
        <v>1070</v>
      </c>
      <c r="M785" s="177" t="s">
        <v>7652</v>
      </c>
      <c r="N785" s="190" t="str">
        <f ca="1">DATEDIF(C785,'Outgoing 2023'!$L$2,"Y")&amp;" tahun, "&amp;DATEDIF(C785,'Outgoing 2023'!$L$2,"YM")&amp;" bulan, "&amp;DATEDIF(C785,'Outgoing 2023'!$L$2,"MD")&amp;" hari"</f>
        <v>0 tahun, 9 bulan, 20 hari</v>
      </c>
      <c r="O785" s="191">
        <f t="shared" ca="1" si="21"/>
        <v>293</v>
      </c>
      <c r="P785" s="152"/>
      <c r="Q785" s="152"/>
    </row>
    <row r="786" spans="1:17" ht="40.799999999999997" x14ac:dyDescent="0.7">
      <c r="A786" s="166">
        <v>787</v>
      </c>
      <c r="B786" s="167" t="s">
        <v>10885</v>
      </c>
      <c r="C786" s="168">
        <v>45925</v>
      </c>
      <c r="D786" s="169" t="s">
        <v>39</v>
      </c>
      <c r="E786" s="170" t="s">
        <v>10916</v>
      </c>
      <c r="F786" s="171"/>
      <c r="G786" s="172" t="s">
        <v>5508</v>
      </c>
      <c r="H786" s="172" t="s">
        <v>5989</v>
      </c>
      <c r="I786" s="173" t="s">
        <v>12322</v>
      </c>
      <c r="J786" s="180"/>
      <c r="K786" s="177"/>
      <c r="L786" s="177" t="s">
        <v>1070</v>
      </c>
      <c r="M786" s="177" t="s">
        <v>7652</v>
      </c>
      <c r="N786" s="190" t="str">
        <f ca="1">DATEDIF(C786,'Outgoing 2023'!$L$2,"Y")&amp;" tahun, "&amp;DATEDIF(C786,'Outgoing 2023'!$L$2,"YM")&amp;" bulan, "&amp;DATEDIF(C786,'Outgoing 2023'!$L$2,"MD")&amp;" hari"</f>
        <v>0 tahun, 9 bulan, 20 hari</v>
      </c>
      <c r="O786" s="191">
        <f t="shared" ca="1" si="21"/>
        <v>293</v>
      </c>
      <c r="P786" s="152"/>
      <c r="Q786" s="152"/>
    </row>
    <row r="787" spans="1:17" ht="102" x14ac:dyDescent="0.7">
      <c r="A787" s="166">
        <v>788</v>
      </c>
      <c r="B787" s="167" t="s">
        <v>10886</v>
      </c>
      <c r="C787" s="168">
        <v>45925</v>
      </c>
      <c r="D787" s="169" t="s">
        <v>39</v>
      </c>
      <c r="E787" s="170" t="s">
        <v>10917</v>
      </c>
      <c r="F787" s="171"/>
      <c r="G787" s="172" t="s">
        <v>5508</v>
      </c>
      <c r="H787" s="172" t="s">
        <v>5990</v>
      </c>
      <c r="I787" s="173" t="s">
        <v>5845</v>
      </c>
      <c r="J787" s="180"/>
      <c r="K787" s="177"/>
      <c r="L787" s="177" t="s">
        <v>1070</v>
      </c>
      <c r="M787" s="177" t="s">
        <v>5481</v>
      </c>
      <c r="N787" s="190" t="str">
        <f ca="1">DATEDIF(C787,'Outgoing 2023'!$L$2,"Y")&amp;" tahun, "&amp;DATEDIF(C787,'Outgoing 2023'!$L$2,"YM")&amp;" bulan, "&amp;DATEDIF(C787,'Outgoing 2023'!$L$2,"MD")&amp;" hari"</f>
        <v>0 tahun, 9 bulan, 20 hari</v>
      </c>
      <c r="O787" s="191">
        <f t="shared" ca="1" si="21"/>
        <v>293</v>
      </c>
      <c r="P787" s="152"/>
      <c r="Q787" s="152"/>
    </row>
    <row r="788" spans="1:17" ht="61.2" x14ac:dyDescent="0.7">
      <c r="A788" s="166">
        <v>789</v>
      </c>
      <c r="B788" s="167" t="s">
        <v>10887</v>
      </c>
      <c r="C788" s="168">
        <v>45925</v>
      </c>
      <c r="D788" s="169" t="s">
        <v>39</v>
      </c>
      <c r="E788" s="170" t="s">
        <v>10918</v>
      </c>
      <c r="F788" s="171"/>
      <c r="G788" s="172" t="s">
        <v>5508</v>
      </c>
      <c r="H788" s="172" t="s">
        <v>3200</v>
      </c>
      <c r="I788" s="173" t="s">
        <v>6953</v>
      </c>
      <c r="J788" s="180"/>
      <c r="K788" s="177"/>
      <c r="L788" s="177" t="s">
        <v>1070</v>
      </c>
      <c r="M788" s="177" t="s">
        <v>3139</v>
      </c>
      <c r="N788" s="190" t="str">
        <f ca="1">DATEDIF(C788,'Outgoing 2023'!$L$2,"Y")&amp;" tahun, "&amp;DATEDIF(C788,'Outgoing 2023'!$L$2,"YM")&amp;" bulan, "&amp;DATEDIF(C788,'Outgoing 2023'!$L$2,"MD")&amp;" hari"</f>
        <v>0 tahun, 9 bulan, 20 hari</v>
      </c>
      <c r="O788" s="191">
        <f t="shared" ca="1" si="21"/>
        <v>293</v>
      </c>
      <c r="P788" s="152"/>
      <c r="Q788" s="152"/>
    </row>
    <row r="789" spans="1:17" ht="40.799999999999997" x14ac:dyDescent="0.7">
      <c r="A789" s="166">
        <v>790</v>
      </c>
      <c r="B789" s="167" t="s">
        <v>10888</v>
      </c>
      <c r="C789" s="168">
        <v>45925</v>
      </c>
      <c r="D789" s="169" t="s">
        <v>39</v>
      </c>
      <c r="E789" s="170" t="s">
        <v>10919</v>
      </c>
      <c r="F789" s="170"/>
      <c r="G789" s="172" t="s">
        <v>5508</v>
      </c>
      <c r="H789" s="172" t="s">
        <v>3200</v>
      </c>
      <c r="I789" s="173" t="s">
        <v>6030</v>
      </c>
      <c r="J789" s="172"/>
      <c r="K789" s="177"/>
      <c r="L789" s="177" t="s">
        <v>1070</v>
      </c>
      <c r="M789" s="177" t="s">
        <v>10407</v>
      </c>
      <c r="N789" s="190" t="str">
        <f ca="1">DATEDIF(C789,'Outgoing 2023'!$L$2,"Y")&amp;" tahun, "&amp;DATEDIF(C789,'Outgoing 2023'!$L$2,"YM")&amp;" bulan, "&amp;DATEDIF(C789,'Outgoing 2023'!$L$2,"MD")&amp;" hari"</f>
        <v>0 tahun, 9 bulan, 20 hari</v>
      </c>
      <c r="O789" s="191">
        <f t="shared" ca="1" si="21"/>
        <v>293</v>
      </c>
      <c r="P789" s="152"/>
      <c r="Q789" s="152"/>
    </row>
    <row r="790" spans="1:17" ht="40.799999999999997" x14ac:dyDescent="0.7">
      <c r="A790" s="166">
        <v>791</v>
      </c>
      <c r="B790" s="167" t="s">
        <v>11036</v>
      </c>
      <c r="C790" s="168">
        <v>45925</v>
      </c>
      <c r="D790" s="169" t="s">
        <v>39</v>
      </c>
      <c r="E790" s="170" t="s">
        <v>11123</v>
      </c>
      <c r="F790" s="170"/>
      <c r="G790" s="172" t="s">
        <v>5508</v>
      </c>
      <c r="H790" s="172" t="s">
        <v>3200</v>
      </c>
      <c r="I790" s="173" t="s">
        <v>6005</v>
      </c>
      <c r="J790" s="172"/>
      <c r="K790" s="177"/>
      <c r="L790" s="177" t="s">
        <v>10661</v>
      </c>
      <c r="M790" s="177" t="s">
        <v>3717</v>
      </c>
      <c r="N790" s="190" t="str">
        <f ca="1">DATEDIF(C790,'Outgoing 2023'!$L$2,"Y")&amp;" tahun, "&amp;DATEDIF(C790,'Outgoing 2023'!$L$2,"YM")&amp;" bulan, "&amp;DATEDIF(C790,'Outgoing 2023'!$L$2,"MD")&amp;" hari"</f>
        <v>0 tahun, 9 bulan, 20 hari</v>
      </c>
      <c r="O790" s="191">
        <f t="shared" ref="O790:O852" ca="1" si="22">TODAY()-C790</f>
        <v>293</v>
      </c>
      <c r="P790" s="152"/>
      <c r="Q790" s="152"/>
    </row>
    <row r="791" spans="1:17" ht="61.2" x14ac:dyDescent="0.7">
      <c r="A791" s="166">
        <v>792</v>
      </c>
      <c r="B791" s="167" t="s">
        <v>11037</v>
      </c>
      <c r="C791" s="168">
        <v>45926</v>
      </c>
      <c r="D791" s="169" t="s">
        <v>39</v>
      </c>
      <c r="E791" s="170" t="s">
        <v>11124</v>
      </c>
      <c r="F791" s="170"/>
      <c r="G791" s="172" t="s">
        <v>5508</v>
      </c>
      <c r="H791" s="172" t="s">
        <v>5990</v>
      </c>
      <c r="I791" s="173" t="s">
        <v>5845</v>
      </c>
      <c r="J791" s="172"/>
      <c r="K791" s="177"/>
      <c r="L791" s="177" t="s">
        <v>1070</v>
      </c>
      <c r="M791" s="177" t="s">
        <v>5481</v>
      </c>
      <c r="N791" s="190" t="str">
        <f ca="1">DATEDIF(C791,'Outgoing 2023'!$L$2,"Y")&amp;" tahun, "&amp;DATEDIF(C791,'Outgoing 2023'!$L$2,"YM")&amp;" bulan, "&amp;DATEDIF(C791,'Outgoing 2023'!$L$2,"MD")&amp;" hari"</f>
        <v>0 tahun, 9 bulan, 19 hari</v>
      </c>
      <c r="O791" s="191">
        <f t="shared" ca="1" si="22"/>
        <v>292</v>
      </c>
      <c r="P791" s="152"/>
      <c r="Q791" s="152"/>
    </row>
    <row r="792" spans="1:17" ht="20.399999999999999" x14ac:dyDescent="0.7">
      <c r="A792" s="166">
        <v>793</v>
      </c>
      <c r="B792" s="167" t="s">
        <v>11038</v>
      </c>
      <c r="C792" s="168">
        <v>45926</v>
      </c>
      <c r="D792" s="169" t="s">
        <v>39</v>
      </c>
      <c r="E792" s="170" t="s">
        <v>11125</v>
      </c>
      <c r="F792" s="170"/>
      <c r="G792" s="172" t="s">
        <v>1079</v>
      </c>
      <c r="H792" s="172" t="s">
        <v>5935</v>
      </c>
      <c r="I792" s="173" t="s">
        <v>3202</v>
      </c>
      <c r="J792" s="172"/>
      <c r="K792" s="177"/>
      <c r="L792" s="177" t="s">
        <v>1079</v>
      </c>
      <c r="M792" s="177" t="s">
        <v>2488</v>
      </c>
      <c r="N792" s="190" t="str">
        <f ca="1">DATEDIF(C792,'Outgoing 2023'!$L$2,"Y")&amp;" tahun, "&amp;DATEDIF(C792,'Outgoing 2023'!$L$2,"YM")&amp;" bulan, "&amp;DATEDIF(C792,'Outgoing 2023'!$L$2,"MD")&amp;" hari"</f>
        <v>0 tahun, 9 bulan, 19 hari</v>
      </c>
      <c r="O792" s="191">
        <f t="shared" ca="1" si="22"/>
        <v>292</v>
      </c>
      <c r="P792" s="152"/>
      <c r="Q792" s="152"/>
    </row>
    <row r="793" spans="1:17" ht="40.799999999999997" x14ac:dyDescent="0.7">
      <c r="A793" s="166">
        <v>794</v>
      </c>
      <c r="B793" s="167" t="s">
        <v>11039</v>
      </c>
      <c r="C793" s="168">
        <v>45926</v>
      </c>
      <c r="D793" s="169" t="s">
        <v>39</v>
      </c>
      <c r="E793" s="170" t="s">
        <v>11126</v>
      </c>
      <c r="F793" s="170"/>
      <c r="G793" s="172" t="s">
        <v>5508</v>
      </c>
      <c r="H793" s="172" t="s">
        <v>3200</v>
      </c>
      <c r="I793" s="173" t="s">
        <v>6953</v>
      </c>
      <c r="J793" s="172"/>
      <c r="K793" s="177"/>
      <c r="L793" s="177" t="s">
        <v>1070</v>
      </c>
      <c r="M793" s="177" t="s">
        <v>3139</v>
      </c>
      <c r="N793" s="190" t="str">
        <f ca="1">DATEDIF(C793,'Outgoing 2023'!$L$2,"Y")&amp;" tahun, "&amp;DATEDIF(C793,'Outgoing 2023'!$L$2,"YM")&amp;" bulan, "&amp;DATEDIF(C793,'Outgoing 2023'!$L$2,"MD")&amp;" hari"</f>
        <v>0 tahun, 9 bulan, 19 hari</v>
      </c>
      <c r="O793" s="191">
        <f t="shared" ca="1" si="22"/>
        <v>292</v>
      </c>
      <c r="P793" s="152"/>
      <c r="Q793" s="152"/>
    </row>
    <row r="794" spans="1:17" ht="40.799999999999997" x14ac:dyDescent="0.7">
      <c r="A794" s="166">
        <v>795</v>
      </c>
      <c r="B794" s="167" t="s">
        <v>11040</v>
      </c>
      <c r="C794" s="168">
        <v>45926</v>
      </c>
      <c r="D794" s="169" t="s">
        <v>39</v>
      </c>
      <c r="E794" s="170" t="s">
        <v>11127</v>
      </c>
      <c r="F794" s="170"/>
      <c r="G794" s="172" t="s">
        <v>5508</v>
      </c>
      <c r="H794" s="172" t="s">
        <v>3200</v>
      </c>
      <c r="I794" s="173" t="s">
        <v>6953</v>
      </c>
      <c r="J794" s="172"/>
      <c r="K794" s="177"/>
      <c r="L794" s="177" t="s">
        <v>1070</v>
      </c>
      <c r="M794" s="177" t="s">
        <v>3139</v>
      </c>
      <c r="N794" s="190" t="str">
        <f ca="1">DATEDIF(C794,'Outgoing 2023'!$L$2,"Y")&amp;" tahun, "&amp;DATEDIF(C794,'Outgoing 2023'!$L$2,"YM")&amp;" bulan, "&amp;DATEDIF(C794,'Outgoing 2023'!$L$2,"MD")&amp;" hari"</f>
        <v>0 tahun, 9 bulan, 19 hari</v>
      </c>
      <c r="O794" s="191">
        <f t="shared" ca="1" si="22"/>
        <v>292</v>
      </c>
      <c r="P794" s="152"/>
      <c r="Q794" s="152"/>
    </row>
    <row r="795" spans="1:17" ht="20.399999999999999" x14ac:dyDescent="0.7">
      <c r="A795" s="166">
        <v>796</v>
      </c>
      <c r="B795" s="167" t="s">
        <v>11041</v>
      </c>
      <c r="C795" s="168">
        <v>45926</v>
      </c>
      <c r="D795" s="169" t="s">
        <v>39</v>
      </c>
      <c r="E795" s="170" t="s">
        <v>11128</v>
      </c>
      <c r="F795" s="170"/>
      <c r="G795" s="172" t="s">
        <v>5508</v>
      </c>
      <c r="H795" s="172" t="s">
        <v>3200</v>
      </c>
      <c r="I795" s="173" t="s">
        <v>6953</v>
      </c>
      <c r="J795" s="172"/>
      <c r="K795" s="177"/>
      <c r="L795" s="177" t="s">
        <v>1175</v>
      </c>
      <c r="M795" s="177" t="s">
        <v>1176</v>
      </c>
      <c r="N795" s="190" t="str">
        <f ca="1">DATEDIF(C795,'Outgoing 2023'!$L$2,"Y")&amp;" tahun, "&amp;DATEDIF(C795,'Outgoing 2023'!$L$2,"YM")&amp;" bulan, "&amp;DATEDIF(C795,'Outgoing 2023'!$L$2,"MD")&amp;" hari"</f>
        <v>0 tahun, 9 bulan, 19 hari</v>
      </c>
      <c r="O795" s="191">
        <f t="shared" ca="1" si="22"/>
        <v>292</v>
      </c>
      <c r="P795" s="152"/>
      <c r="Q795" s="152"/>
    </row>
    <row r="796" spans="1:17" ht="20.399999999999999" x14ac:dyDescent="0.7">
      <c r="A796" s="166">
        <v>797</v>
      </c>
      <c r="B796" s="167" t="s">
        <v>11042</v>
      </c>
      <c r="C796" s="168">
        <v>45926</v>
      </c>
      <c r="D796" s="169" t="s">
        <v>39</v>
      </c>
      <c r="E796" s="170" t="s">
        <v>7029</v>
      </c>
      <c r="F796" s="170"/>
      <c r="G796" s="172" t="s">
        <v>5508</v>
      </c>
      <c r="H796" s="172" t="s">
        <v>3200</v>
      </c>
      <c r="I796" s="173" t="s">
        <v>6953</v>
      </c>
      <c r="J796" s="172"/>
      <c r="K796" s="177"/>
      <c r="L796" s="177"/>
      <c r="M796" s="177"/>
      <c r="N796" s="190" t="str">
        <f ca="1">DATEDIF(C796,'Outgoing 2023'!$L$2,"Y")&amp;" tahun, "&amp;DATEDIF(C796,'Outgoing 2023'!$L$2,"YM")&amp;" bulan, "&amp;DATEDIF(C796,'Outgoing 2023'!$L$2,"MD")&amp;" hari"</f>
        <v>0 tahun, 9 bulan, 19 hari</v>
      </c>
      <c r="O796" s="191">
        <f t="shared" ca="1" si="22"/>
        <v>292</v>
      </c>
      <c r="P796" s="152"/>
      <c r="Q796" s="152"/>
    </row>
    <row r="797" spans="1:17" ht="40.799999999999997" x14ac:dyDescent="0.7">
      <c r="A797" s="166">
        <v>798</v>
      </c>
      <c r="B797" s="167" t="s">
        <v>11043</v>
      </c>
      <c r="C797" s="168">
        <v>45926</v>
      </c>
      <c r="D797" s="169" t="s">
        <v>39</v>
      </c>
      <c r="E797" s="170" t="s">
        <v>11129</v>
      </c>
      <c r="F797" s="170"/>
      <c r="G797" s="172" t="s">
        <v>5508</v>
      </c>
      <c r="H797" s="172" t="s">
        <v>5989</v>
      </c>
      <c r="I797" s="173" t="s">
        <v>6953</v>
      </c>
      <c r="J797" s="172"/>
      <c r="K797" s="177"/>
      <c r="L797" s="177" t="s">
        <v>10300</v>
      </c>
      <c r="M797" s="176" t="s">
        <v>1071</v>
      </c>
      <c r="N797" s="190" t="str">
        <f ca="1">DATEDIF(C797,'Outgoing 2023'!$L$2,"Y")&amp;" tahun, "&amp;DATEDIF(C797,'Outgoing 2023'!$L$2,"YM")&amp;" bulan, "&amp;DATEDIF(C797,'Outgoing 2023'!$L$2,"MD")&amp;" hari"</f>
        <v>0 tahun, 9 bulan, 19 hari</v>
      </c>
      <c r="O797" s="191">
        <f t="shared" ca="1" si="22"/>
        <v>292</v>
      </c>
      <c r="P797" s="152"/>
      <c r="Q797" s="152"/>
    </row>
    <row r="798" spans="1:17" ht="40.799999999999997" x14ac:dyDescent="0.7">
      <c r="A798" s="166">
        <v>799</v>
      </c>
      <c r="B798" s="167" t="s">
        <v>11044</v>
      </c>
      <c r="C798" s="168">
        <v>45926</v>
      </c>
      <c r="D798" s="169" t="s">
        <v>39</v>
      </c>
      <c r="E798" s="170" t="s">
        <v>11130</v>
      </c>
      <c r="F798" s="170"/>
      <c r="G798" s="172" t="s">
        <v>5508</v>
      </c>
      <c r="H798" s="172" t="s">
        <v>5989</v>
      </c>
      <c r="I798" s="173" t="s">
        <v>8943</v>
      </c>
      <c r="J798" s="172"/>
      <c r="K798" s="177"/>
      <c r="L798" s="177" t="s">
        <v>10515</v>
      </c>
      <c r="M798" s="177" t="s">
        <v>10488</v>
      </c>
      <c r="N798" s="190" t="str">
        <f ca="1">DATEDIF(C798,'Outgoing 2023'!$L$2,"Y")&amp;" tahun, "&amp;DATEDIF(C798,'Outgoing 2023'!$L$2,"YM")&amp;" bulan, "&amp;DATEDIF(C798,'Outgoing 2023'!$L$2,"MD")&amp;" hari"</f>
        <v>0 tahun, 9 bulan, 19 hari</v>
      </c>
      <c r="O798" s="191">
        <f t="shared" ca="1" si="22"/>
        <v>292</v>
      </c>
      <c r="P798" s="152"/>
      <c r="Q798" s="152"/>
    </row>
    <row r="799" spans="1:17" ht="40.799999999999997" x14ac:dyDescent="0.7">
      <c r="A799" s="166">
        <v>800</v>
      </c>
      <c r="B799" s="167" t="s">
        <v>11045</v>
      </c>
      <c r="C799" s="168">
        <v>45929</v>
      </c>
      <c r="D799" s="169" t="s">
        <v>39</v>
      </c>
      <c r="E799" s="170" t="s">
        <v>10641</v>
      </c>
      <c r="F799" s="170"/>
      <c r="G799" s="172" t="s">
        <v>5985</v>
      </c>
      <c r="H799" s="159" t="s">
        <v>5985</v>
      </c>
      <c r="I799" s="173" t="s">
        <v>10642</v>
      </c>
      <c r="J799" s="172"/>
      <c r="K799" s="177"/>
      <c r="L799" s="177" t="s">
        <v>1267</v>
      </c>
      <c r="M799" s="177" t="s">
        <v>1268</v>
      </c>
      <c r="N799" s="190" t="str">
        <f ca="1">DATEDIF(C799,'Outgoing 2023'!$L$2,"Y")&amp;" tahun, "&amp;DATEDIF(C799,'Outgoing 2023'!$L$2,"YM")&amp;" bulan, "&amp;DATEDIF(C799,'Outgoing 2023'!$L$2,"MD")&amp;" hari"</f>
        <v>0 tahun, 9 bulan, 16 hari</v>
      </c>
      <c r="O799" s="191">
        <f t="shared" ca="1" si="22"/>
        <v>289</v>
      </c>
      <c r="P799" s="152"/>
      <c r="Q799" s="152"/>
    </row>
    <row r="800" spans="1:17" ht="40.799999999999997" x14ac:dyDescent="0.7">
      <c r="A800" s="166">
        <v>801</v>
      </c>
      <c r="B800" s="167" t="s">
        <v>11046</v>
      </c>
      <c r="C800" s="168">
        <v>45929</v>
      </c>
      <c r="D800" s="169" t="s">
        <v>8244</v>
      </c>
      <c r="E800" s="170" t="s">
        <v>11131</v>
      </c>
      <c r="F800" s="170"/>
      <c r="G800" s="172" t="s">
        <v>5985</v>
      </c>
      <c r="H800" s="159" t="s">
        <v>5985</v>
      </c>
      <c r="I800" s="173" t="s">
        <v>1219</v>
      </c>
      <c r="J800" s="172"/>
      <c r="K800" s="177"/>
      <c r="L800" s="177" t="s">
        <v>1219</v>
      </c>
      <c r="M800" s="177" t="s">
        <v>8824</v>
      </c>
      <c r="N800" s="190" t="str">
        <f ca="1">DATEDIF(C800,'Outgoing 2023'!$L$2,"Y")&amp;" tahun, "&amp;DATEDIF(C800,'Outgoing 2023'!$L$2,"YM")&amp;" bulan, "&amp;DATEDIF(C800,'Outgoing 2023'!$L$2,"MD")&amp;" hari"</f>
        <v>0 tahun, 9 bulan, 16 hari</v>
      </c>
      <c r="O800" s="191">
        <f t="shared" ca="1" si="22"/>
        <v>289</v>
      </c>
      <c r="P800" s="152"/>
      <c r="Q800" s="152"/>
    </row>
    <row r="801" spans="1:17" ht="40.799999999999997" x14ac:dyDescent="0.7">
      <c r="A801" s="166">
        <v>802</v>
      </c>
      <c r="B801" s="167" t="s">
        <v>11047</v>
      </c>
      <c r="C801" s="168">
        <v>45929</v>
      </c>
      <c r="D801" s="169" t="s">
        <v>39</v>
      </c>
      <c r="E801" s="170" t="s">
        <v>11132</v>
      </c>
      <c r="F801" s="170"/>
      <c r="G801" s="172" t="s">
        <v>5508</v>
      </c>
      <c r="H801" s="172" t="s">
        <v>5989</v>
      </c>
      <c r="I801" s="173" t="s">
        <v>6030</v>
      </c>
      <c r="J801" s="172"/>
      <c r="K801" s="177"/>
      <c r="L801" s="177" t="s">
        <v>1175</v>
      </c>
      <c r="M801" s="177" t="s">
        <v>7484</v>
      </c>
      <c r="N801" s="190" t="str">
        <f ca="1">DATEDIF(C801,'Outgoing 2023'!$L$2,"Y")&amp;" tahun, "&amp;DATEDIF(C801,'Outgoing 2023'!$L$2,"YM")&amp;" bulan, "&amp;DATEDIF(C801,'Outgoing 2023'!$L$2,"MD")&amp;" hari"</f>
        <v>0 tahun, 9 bulan, 16 hari</v>
      </c>
      <c r="O801" s="191">
        <f t="shared" ca="1" si="22"/>
        <v>289</v>
      </c>
      <c r="P801" s="152"/>
      <c r="Q801" s="152"/>
    </row>
    <row r="802" spans="1:17" ht="61.2" x14ac:dyDescent="0.7">
      <c r="A802" s="166">
        <v>803</v>
      </c>
      <c r="B802" s="167" t="s">
        <v>11048</v>
      </c>
      <c r="C802" s="168">
        <v>45929</v>
      </c>
      <c r="D802" s="169" t="s">
        <v>39</v>
      </c>
      <c r="E802" s="170" t="s">
        <v>11133</v>
      </c>
      <c r="F802" s="170"/>
      <c r="G802" s="172" t="s">
        <v>5508</v>
      </c>
      <c r="H802" s="172" t="s">
        <v>7640</v>
      </c>
      <c r="I802" s="173" t="s">
        <v>5845</v>
      </c>
      <c r="J802" s="172"/>
      <c r="K802" s="177"/>
      <c r="L802" s="177" t="s">
        <v>1070</v>
      </c>
      <c r="M802" s="177" t="s">
        <v>8067</v>
      </c>
      <c r="N802" s="190" t="str">
        <f ca="1">DATEDIF(C802,'Outgoing 2023'!$L$2,"Y")&amp;" tahun, "&amp;DATEDIF(C802,'Outgoing 2023'!$L$2,"YM")&amp;" bulan, "&amp;DATEDIF(C802,'Outgoing 2023'!$L$2,"MD")&amp;" hari"</f>
        <v>0 tahun, 9 bulan, 16 hari</v>
      </c>
      <c r="O802" s="191">
        <f t="shared" ca="1" si="22"/>
        <v>289</v>
      </c>
      <c r="P802" s="152"/>
      <c r="Q802" s="152"/>
    </row>
    <row r="803" spans="1:17" ht="40.799999999999997" x14ac:dyDescent="0.7">
      <c r="A803" s="166">
        <v>804</v>
      </c>
      <c r="B803" s="167" t="s">
        <v>11049</v>
      </c>
      <c r="C803" s="168">
        <v>45929</v>
      </c>
      <c r="D803" s="169" t="s">
        <v>39</v>
      </c>
      <c r="E803" s="170" t="s">
        <v>11134</v>
      </c>
      <c r="F803" s="170"/>
      <c r="G803" s="172" t="s">
        <v>5508</v>
      </c>
      <c r="H803" s="172" t="s">
        <v>5990</v>
      </c>
      <c r="I803" s="173" t="s">
        <v>5845</v>
      </c>
      <c r="J803" s="172"/>
      <c r="K803" s="177"/>
      <c r="L803" s="177" t="s">
        <v>1070</v>
      </c>
      <c r="M803" s="177" t="s">
        <v>5481</v>
      </c>
      <c r="N803" s="190" t="str">
        <f ca="1">DATEDIF(C803,'Outgoing 2023'!$L$2,"Y")&amp;" tahun, "&amp;DATEDIF(C803,'Outgoing 2023'!$L$2,"YM")&amp;" bulan, "&amp;DATEDIF(C803,'Outgoing 2023'!$L$2,"MD")&amp;" hari"</f>
        <v>0 tahun, 9 bulan, 16 hari</v>
      </c>
      <c r="O803" s="191">
        <f t="shared" ca="1" si="22"/>
        <v>289</v>
      </c>
      <c r="P803" s="152"/>
      <c r="Q803" s="152"/>
    </row>
    <row r="804" spans="1:17" ht="20.399999999999999" x14ac:dyDescent="0.7">
      <c r="A804" s="166">
        <v>805</v>
      </c>
      <c r="B804" s="167" t="s">
        <v>11050</v>
      </c>
      <c r="C804" s="168">
        <v>45929</v>
      </c>
      <c r="D804" s="169" t="s">
        <v>39</v>
      </c>
      <c r="E804" s="170" t="s">
        <v>11135</v>
      </c>
      <c r="F804" s="170"/>
      <c r="G804" s="172" t="s">
        <v>5508</v>
      </c>
      <c r="H804" s="172" t="s">
        <v>3200</v>
      </c>
      <c r="I804" s="173" t="s">
        <v>5845</v>
      </c>
      <c r="J804" s="172"/>
      <c r="K804" s="177"/>
      <c r="L804" s="177" t="s">
        <v>1070</v>
      </c>
      <c r="M804" s="177" t="s">
        <v>7652</v>
      </c>
      <c r="N804" s="190" t="str">
        <f ca="1">DATEDIF(C804,'Outgoing 2023'!$L$2,"Y")&amp;" tahun, "&amp;DATEDIF(C804,'Outgoing 2023'!$L$2,"YM")&amp;" bulan, "&amp;DATEDIF(C804,'Outgoing 2023'!$L$2,"MD")&amp;" hari"</f>
        <v>0 tahun, 9 bulan, 16 hari</v>
      </c>
      <c r="O804" s="191">
        <f t="shared" ca="1" si="22"/>
        <v>289</v>
      </c>
      <c r="P804" s="152"/>
      <c r="Q804" s="152"/>
    </row>
    <row r="805" spans="1:17" ht="40.799999999999997" x14ac:dyDescent="0.7">
      <c r="A805" s="166">
        <v>806</v>
      </c>
      <c r="B805" s="167" t="s">
        <v>11051</v>
      </c>
      <c r="C805" s="168">
        <v>45929</v>
      </c>
      <c r="D805" s="169" t="s">
        <v>39</v>
      </c>
      <c r="E805" s="170" t="s">
        <v>11136</v>
      </c>
      <c r="F805" s="170"/>
      <c r="G805" s="172" t="s">
        <v>5508</v>
      </c>
      <c r="H805" s="172" t="s">
        <v>3199</v>
      </c>
      <c r="I805" s="173" t="s">
        <v>6953</v>
      </c>
      <c r="J805" s="172"/>
      <c r="K805" s="177"/>
      <c r="L805" s="177" t="s">
        <v>10661</v>
      </c>
      <c r="M805" s="177" t="s">
        <v>3717</v>
      </c>
      <c r="N805" s="190" t="str">
        <f ca="1">DATEDIF(C805,'Outgoing 2023'!$L$2,"Y")&amp;" tahun, "&amp;DATEDIF(C805,'Outgoing 2023'!$L$2,"YM")&amp;" bulan, "&amp;DATEDIF(C805,'Outgoing 2023'!$L$2,"MD")&amp;" hari"</f>
        <v>0 tahun, 9 bulan, 16 hari</v>
      </c>
      <c r="O805" s="191">
        <f t="shared" ca="1" si="22"/>
        <v>289</v>
      </c>
      <c r="P805" s="152"/>
      <c r="Q805" s="152"/>
    </row>
    <row r="806" spans="1:17" ht="40.799999999999997" x14ac:dyDescent="0.7">
      <c r="A806" s="166">
        <v>807</v>
      </c>
      <c r="B806" s="167" t="s">
        <v>11052</v>
      </c>
      <c r="C806" s="168">
        <v>45929</v>
      </c>
      <c r="D806" s="169" t="s">
        <v>7379</v>
      </c>
      <c r="E806" s="170" t="s">
        <v>11137</v>
      </c>
      <c r="F806" s="170"/>
      <c r="G806" s="172" t="s">
        <v>1079</v>
      </c>
      <c r="H806" s="172" t="s">
        <v>3199</v>
      </c>
      <c r="I806" s="173" t="s">
        <v>2895</v>
      </c>
      <c r="J806" s="172"/>
      <c r="K806" s="177"/>
      <c r="L806" s="177" t="s">
        <v>1079</v>
      </c>
      <c r="M806" s="177" t="s">
        <v>2490</v>
      </c>
      <c r="N806" s="190" t="str">
        <f ca="1">DATEDIF(C806,'Outgoing 2023'!$L$2,"Y")&amp;" tahun, "&amp;DATEDIF(C806,'Outgoing 2023'!$L$2,"YM")&amp;" bulan, "&amp;DATEDIF(C806,'Outgoing 2023'!$L$2,"MD")&amp;" hari"</f>
        <v>0 tahun, 9 bulan, 16 hari</v>
      </c>
      <c r="O806" s="191">
        <f t="shared" ca="1" si="22"/>
        <v>289</v>
      </c>
      <c r="P806" s="152"/>
      <c r="Q806" s="152"/>
    </row>
    <row r="807" spans="1:17" ht="40.799999999999997" x14ac:dyDescent="0.7">
      <c r="A807" s="166">
        <v>808</v>
      </c>
      <c r="B807" s="167" t="s">
        <v>11053</v>
      </c>
      <c r="C807" s="168">
        <v>45930</v>
      </c>
      <c r="D807" s="169" t="s">
        <v>39</v>
      </c>
      <c r="E807" s="170" t="s">
        <v>11138</v>
      </c>
      <c r="F807" s="170"/>
      <c r="G807" s="172" t="s">
        <v>5508</v>
      </c>
      <c r="H807" s="172" t="s">
        <v>3189</v>
      </c>
      <c r="I807" s="173" t="s">
        <v>6953</v>
      </c>
      <c r="J807" s="172"/>
      <c r="K807" s="177"/>
      <c r="L807" s="177" t="s">
        <v>11629</v>
      </c>
      <c r="M807" s="177" t="s">
        <v>7530</v>
      </c>
      <c r="N807" s="190" t="str">
        <f ca="1">DATEDIF(C807,'Outgoing 2023'!$L$2,"Y")&amp;" tahun, "&amp;DATEDIF(C807,'Outgoing 2023'!$L$2,"YM")&amp;" bulan, "&amp;DATEDIF(C807,'Outgoing 2023'!$L$2,"MD")&amp;" hari"</f>
        <v>0 tahun, 9 bulan, 15 hari</v>
      </c>
      <c r="O807" s="191">
        <f t="shared" ca="1" si="22"/>
        <v>288</v>
      </c>
      <c r="P807" s="152"/>
      <c r="Q807" s="152"/>
    </row>
    <row r="808" spans="1:17" ht="61.2" x14ac:dyDescent="0.7">
      <c r="A808" s="166">
        <v>809</v>
      </c>
      <c r="B808" s="167" t="s">
        <v>11054</v>
      </c>
      <c r="C808" s="168">
        <v>45930</v>
      </c>
      <c r="D808" s="169" t="s">
        <v>39</v>
      </c>
      <c r="E808" s="170" t="s">
        <v>11139</v>
      </c>
      <c r="F808" s="170"/>
      <c r="G808" s="172" t="s">
        <v>5508</v>
      </c>
      <c r="H808" s="172" t="s">
        <v>3191</v>
      </c>
      <c r="I808" s="173" t="s">
        <v>5845</v>
      </c>
      <c r="J808" s="172"/>
      <c r="K808" s="177"/>
      <c r="L808" s="177" t="s">
        <v>1070</v>
      </c>
      <c r="M808" s="177" t="s">
        <v>10357</v>
      </c>
      <c r="N808" s="190" t="str">
        <f ca="1">DATEDIF(C808,'Outgoing 2023'!$L$2,"Y")&amp;" tahun, "&amp;DATEDIF(C808,'Outgoing 2023'!$L$2,"YM")&amp;" bulan, "&amp;DATEDIF(C808,'Outgoing 2023'!$L$2,"MD")&amp;" hari"</f>
        <v>0 tahun, 9 bulan, 15 hari</v>
      </c>
      <c r="O808" s="191">
        <f t="shared" ca="1" si="22"/>
        <v>288</v>
      </c>
      <c r="P808" s="152"/>
      <c r="Q808" s="152"/>
    </row>
    <row r="809" spans="1:17" ht="40.799999999999997" x14ac:dyDescent="0.7">
      <c r="A809" s="166">
        <v>810</v>
      </c>
      <c r="B809" s="167" t="s">
        <v>11055</v>
      </c>
      <c r="C809" s="168">
        <v>45930</v>
      </c>
      <c r="D809" s="169" t="s">
        <v>39</v>
      </c>
      <c r="E809" s="170" t="s">
        <v>11140</v>
      </c>
      <c r="F809" s="170"/>
      <c r="G809" s="172" t="s">
        <v>5508</v>
      </c>
      <c r="H809" s="172" t="s">
        <v>7640</v>
      </c>
      <c r="I809" s="173" t="s">
        <v>12322</v>
      </c>
      <c r="J809" s="172"/>
      <c r="K809" s="177"/>
      <c r="L809" s="177" t="s">
        <v>1070</v>
      </c>
      <c r="M809" s="177" t="s">
        <v>8067</v>
      </c>
      <c r="N809" s="190" t="str">
        <f ca="1">DATEDIF(C809,'Outgoing 2023'!$L$2,"Y")&amp;" tahun, "&amp;DATEDIF(C809,'Outgoing 2023'!$L$2,"YM")&amp;" bulan, "&amp;DATEDIF(C809,'Outgoing 2023'!$L$2,"MD")&amp;" hari"</f>
        <v>0 tahun, 9 bulan, 15 hari</v>
      </c>
      <c r="O809" s="191">
        <f t="shared" ca="1" si="22"/>
        <v>288</v>
      </c>
      <c r="P809" s="152"/>
      <c r="Q809" s="152"/>
    </row>
    <row r="810" spans="1:17" ht="40.799999999999997" x14ac:dyDescent="0.7">
      <c r="A810" s="166">
        <v>811</v>
      </c>
      <c r="B810" s="167" t="s">
        <v>11056</v>
      </c>
      <c r="C810" s="168">
        <v>45930</v>
      </c>
      <c r="D810" s="169" t="s">
        <v>39</v>
      </c>
      <c r="E810" s="170" t="s">
        <v>11141</v>
      </c>
      <c r="F810" s="170"/>
      <c r="G810" s="172" t="s">
        <v>5508</v>
      </c>
      <c r="H810" s="172" t="s">
        <v>5990</v>
      </c>
      <c r="I810" s="173" t="s">
        <v>5845</v>
      </c>
      <c r="J810" s="172"/>
      <c r="K810" s="177"/>
      <c r="L810" s="177" t="s">
        <v>10515</v>
      </c>
      <c r="M810" s="177" t="s">
        <v>10488</v>
      </c>
      <c r="N810" s="190" t="str">
        <f ca="1">DATEDIF(C810,'Outgoing 2023'!$L$2,"Y")&amp;" tahun, "&amp;DATEDIF(C810,'Outgoing 2023'!$L$2,"YM")&amp;" bulan, "&amp;DATEDIF(C810,'Outgoing 2023'!$L$2,"MD")&amp;" hari"</f>
        <v>0 tahun, 9 bulan, 15 hari</v>
      </c>
      <c r="O810" s="191">
        <f t="shared" ca="1" si="22"/>
        <v>288</v>
      </c>
      <c r="P810" s="152"/>
      <c r="Q810" s="152"/>
    </row>
    <row r="811" spans="1:17" ht="40.799999999999997" x14ac:dyDescent="0.7">
      <c r="A811" s="166">
        <v>812</v>
      </c>
      <c r="B811" s="167" t="s">
        <v>11057</v>
      </c>
      <c r="C811" s="168">
        <v>45930</v>
      </c>
      <c r="D811" s="169" t="s">
        <v>39</v>
      </c>
      <c r="E811" s="170" t="s">
        <v>11142</v>
      </c>
      <c r="F811" s="170"/>
      <c r="G811" s="172" t="s">
        <v>5508</v>
      </c>
      <c r="H811" s="172" t="s">
        <v>5989</v>
      </c>
      <c r="I811" s="173" t="s">
        <v>6030</v>
      </c>
      <c r="J811" s="172"/>
      <c r="K811" s="177"/>
      <c r="L811" s="177" t="s">
        <v>1175</v>
      </c>
      <c r="M811" s="177" t="s">
        <v>7484</v>
      </c>
      <c r="N811" s="190" t="str">
        <f ca="1">DATEDIF(C811,'Outgoing 2023'!$L$2,"Y")&amp;" tahun, "&amp;DATEDIF(C811,'Outgoing 2023'!$L$2,"YM")&amp;" bulan, "&amp;DATEDIF(C811,'Outgoing 2023'!$L$2,"MD")&amp;" hari"</f>
        <v>0 tahun, 9 bulan, 15 hari</v>
      </c>
      <c r="O811" s="191">
        <f t="shared" ca="1" si="22"/>
        <v>288</v>
      </c>
      <c r="P811" s="152"/>
      <c r="Q811" s="152"/>
    </row>
    <row r="812" spans="1:17" ht="40.799999999999997" x14ac:dyDescent="0.7">
      <c r="A812" s="166">
        <v>813</v>
      </c>
      <c r="B812" s="167" t="s">
        <v>11058</v>
      </c>
      <c r="C812" s="168">
        <v>45930</v>
      </c>
      <c r="D812" s="169" t="s">
        <v>39</v>
      </c>
      <c r="E812" s="170" t="s">
        <v>11143</v>
      </c>
      <c r="F812" s="170"/>
      <c r="G812" s="172" t="s">
        <v>5508</v>
      </c>
      <c r="H812" s="172" t="s">
        <v>5989</v>
      </c>
      <c r="I812" s="173" t="s">
        <v>6030</v>
      </c>
      <c r="J812" s="172"/>
      <c r="K812" s="177"/>
      <c r="L812" s="177" t="s">
        <v>1175</v>
      </c>
      <c r="M812" s="177" t="s">
        <v>7484</v>
      </c>
      <c r="N812" s="190" t="str">
        <f ca="1">DATEDIF(C812,'Outgoing 2023'!$L$2,"Y")&amp;" tahun, "&amp;DATEDIF(C812,'Outgoing 2023'!$L$2,"YM")&amp;" bulan, "&amp;DATEDIF(C812,'Outgoing 2023'!$L$2,"MD")&amp;" hari"</f>
        <v>0 tahun, 9 bulan, 15 hari</v>
      </c>
      <c r="O812" s="191">
        <f t="shared" ca="1" si="22"/>
        <v>288</v>
      </c>
      <c r="P812" s="152"/>
      <c r="Q812" s="152"/>
    </row>
    <row r="813" spans="1:17" ht="20.399999999999999" x14ac:dyDescent="0.7">
      <c r="A813" s="166">
        <v>814</v>
      </c>
      <c r="B813" s="167" t="s">
        <v>11059</v>
      </c>
      <c r="C813" s="168">
        <v>45930</v>
      </c>
      <c r="D813" s="169" t="s">
        <v>39</v>
      </c>
      <c r="E813" s="170" t="s">
        <v>11144</v>
      </c>
      <c r="F813" s="170"/>
      <c r="G813" s="172" t="s">
        <v>5508</v>
      </c>
      <c r="H813" s="172" t="s">
        <v>5940</v>
      </c>
      <c r="I813" s="173" t="s">
        <v>3202</v>
      </c>
      <c r="J813" s="172"/>
      <c r="K813" s="177"/>
      <c r="L813" s="177" t="s">
        <v>1079</v>
      </c>
      <c r="M813" s="177" t="s">
        <v>2488</v>
      </c>
      <c r="N813" s="190" t="str">
        <f ca="1">DATEDIF(C813,'Outgoing 2023'!$L$2,"Y")&amp;" tahun, "&amp;DATEDIF(C813,'Outgoing 2023'!$L$2,"YM")&amp;" bulan, "&amp;DATEDIF(C813,'Outgoing 2023'!$L$2,"MD")&amp;" hari"</f>
        <v>0 tahun, 9 bulan, 15 hari</v>
      </c>
      <c r="O813" s="191">
        <f t="shared" ca="1" si="22"/>
        <v>288</v>
      </c>
      <c r="P813" s="152"/>
      <c r="Q813" s="152"/>
    </row>
    <row r="814" spans="1:17" ht="40.799999999999997" x14ac:dyDescent="0.7">
      <c r="A814" s="166">
        <v>815</v>
      </c>
      <c r="B814" s="167" t="s">
        <v>11060</v>
      </c>
      <c r="C814" s="168">
        <v>45930</v>
      </c>
      <c r="D814" s="169" t="s">
        <v>39</v>
      </c>
      <c r="E814" s="170" t="s">
        <v>11145</v>
      </c>
      <c r="F814" s="170"/>
      <c r="G814" s="172" t="s">
        <v>5508</v>
      </c>
      <c r="H814" s="172" t="s">
        <v>3191</v>
      </c>
      <c r="I814" s="173" t="s">
        <v>6030</v>
      </c>
      <c r="J814" s="172"/>
      <c r="K814" s="177"/>
      <c r="L814" s="177" t="s">
        <v>1175</v>
      </c>
      <c r="M814" s="177" t="s">
        <v>7484</v>
      </c>
      <c r="N814" s="190" t="str">
        <f ca="1">DATEDIF(C814,'Outgoing 2023'!$L$2,"Y")&amp;" tahun, "&amp;DATEDIF(C814,'Outgoing 2023'!$L$2,"YM")&amp;" bulan, "&amp;DATEDIF(C814,'Outgoing 2023'!$L$2,"MD")&amp;" hari"</f>
        <v>0 tahun, 9 bulan, 15 hari</v>
      </c>
      <c r="O814" s="191">
        <f t="shared" ca="1" si="22"/>
        <v>288</v>
      </c>
      <c r="P814" s="152"/>
      <c r="Q814" s="152"/>
    </row>
    <row r="815" spans="1:17" ht="40.799999999999997" x14ac:dyDescent="0.7">
      <c r="A815" s="166">
        <v>816</v>
      </c>
      <c r="B815" s="167" t="s">
        <v>11061</v>
      </c>
      <c r="C815" s="168">
        <v>45931</v>
      </c>
      <c r="D815" s="169" t="s">
        <v>39</v>
      </c>
      <c r="E815" s="170" t="s">
        <v>11146</v>
      </c>
      <c r="F815" s="170"/>
      <c r="G815" s="172" t="s">
        <v>5985</v>
      </c>
      <c r="H815" s="172" t="s">
        <v>5989</v>
      </c>
      <c r="I815" s="173" t="s">
        <v>6030</v>
      </c>
      <c r="J815" s="172"/>
      <c r="K815" s="177"/>
      <c r="L815" s="177" t="s">
        <v>1175</v>
      </c>
      <c r="M815" s="177" t="s">
        <v>7484</v>
      </c>
      <c r="N815" s="190" t="str">
        <f ca="1">DATEDIF(C815,'Outgoing 2023'!$L$2,"Y")&amp;" tahun, "&amp;DATEDIF(C815,'Outgoing 2023'!$L$2,"YM")&amp;" bulan, "&amp;DATEDIF(C815,'Outgoing 2023'!$L$2,"MD")&amp;" hari"</f>
        <v>0 tahun, 9 bulan, 14 hari</v>
      </c>
      <c r="O815" s="191">
        <f t="shared" ca="1" si="22"/>
        <v>287</v>
      </c>
      <c r="P815" s="152"/>
      <c r="Q815" s="152"/>
    </row>
    <row r="816" spans="1:17" ht="20.399999999999999" x14ac:dyDescent="0.7">
      <c r="A816" s="166">
        <v>817</v>
      </c>
      <c r="B816" s="167" t="s">
        <v>11062</v>
      </c>
      <c r="C816" s="168">
        <v>45932</v>
      </c>
      <c r="D816" s="169" t="s">
        <v>9180</v>
      </c>
      <c r="E816" s="170" t="s">
        <v>9330</v>
      </c>
      <c r="F816" s="170"/>
      <c r="G816" s="172" t="s">
        <v>5985</v>
      </c>
      <c r="H816" s="172" t="s">
        <v>5985</v>
      </c>
      <c r="I816" s="172" t="s">
        <v>1072</v>
      </c>
      <c r="J816" s="172"/>
      <c r="K816" s="177"/>
      <c r="L816" s="177" t="s">
        <v>1072</v>
      </c>
      <c r="M816" s="177" t="s">
        <v>8735</v>
      </c>
      <c r="N816" s="190" t="str">
        <f ca="1">DATEDIF(C816,'Outgoing 2023'!$L$2,"Y")&amp;" tahun, "&amp;DATEDIF(C816,'Outgoing 2023'!$L$2,"YM")&amp;" bulan, "&amp;DATEDIF(C816,'Outgoing 2023'!$L$2,"MD")&amp;" hari"</f>
        <v>0 tahun, 9 bulan, 13 hari</v>
      </c>
      <c r="O816" s="191">
        <f t="shared" ca="1" si="22"/>
        <v>286</v>
      </c>
      <c r="P816" s="152"/>
      <c r="Q816" s="152"/>
    </row>
    <row r="817" spans="1:17" ht="20.399999999999999" x14ac:dyDescent="0.7">
      <c r="A817" s="166">
        <v>818</v>
      </c>
      <c r="B817" s="167" t="s">
        <v>11063</v>
      </c>
      <c r="C817" s="168">
        <v>45932</v>
      </c>
      <c r="D817" s="169" t="s">
        <v>11147</v>
      </c>
      <c r="E817" s="170" t="s">
        <v>11148</v>
      </c>
      <c r="F817" s="170"/>
      <c r="G817" s="172" t="s">
        <v>5985</v>
      </c>
      <c r="H817" s="172" t="s">
        <v>5985</v>
      </c>
      <c r="I817" s="172" t="s">
        <v>1072</v>
      </c>
      <c r="J817" s="172"/>
      <c r="K817" s="177"/>
      <c r="L817" s="177" t="s">
        <v>1072</v>
      </c>
      <c r="M817" s="177" t="s">
        <v>8735</v>
      </c>
      <c r="N817" s="190" t="str">
        <f ca="1">DATEDIF(C817,'Outgoing 2023'!$L$2,"Y")&amp;" tahun, "&amp;DATEDIF(C817,'Outgoing 2023'!$L$2,"YM")&amp;" bulan, "&amp;DATEDIF(C817,'Outgoing 2023'!$L$2,"MD")&amp;" hari"</f>
        <v>0 tahun, 9 bulan, 13 hari</v>
      </c>
      <c r="O817" s="191">
        <f t="shared" ca="1" si="22"/>
        <v>286</v>
      </c>
      <c r="P817" s="152"/>
      <c r="Q817" s="152"/>
    </row>
    <row r="818" spans="1:17" ht="40.799999999999997" x14ac:dyDescent="0.7">
      <c r="A818" s="166">
        <v>819</v>
      </c>
      <c r="B818" s="167" t="s">
        <v>11064</v>
      </c>
      <c r="C818" s="168">
        <v>45932</v>
      </c>
      <c r="D818" s="169" t="s">
        <v>39</v>
      </c>
      <c r="E818" s="170" t="s">
        <v>11149</v>
      </c>
      <c r="F818" s="170"/>
      <c r="G818" s="172" t="s">
        <v>1079</v>
      </c>
      <c r="H818" s="172" t="s">
        <v>3199</v>
      </c>
      <c r="I818" s="173" t="s">
        <v>2895</v>
      </c>
      <c r="J818" s="172"/>
      <c r="K818" s="177"/>
      <c r="L818" s="177" t="s">
        <v>1079</v>
      </c>
      <c r="M818" s="177" t="s">
        <v>2490</v>
      </c>
      <c r="N818" s="190" t="str">
        <f ca="1">DATEDIF(C818,'Outgoing 2023'!$L$2,"Y")&amp;" tahun, "&amp;DATEDIF(C818,'Outgoing 2023'!$L$2,"YM")&amp;" bulan, "&amp;DATEDIF(C818,'Outgoing 2023'!$L$2,"MD")&amp;" hari"</f>
        <v>0 tahun, 9 bulan, 13 hari</v>
      </c>
      <c r="O818" s="191">
        <f t="shared" ca="1" si="22"/>
        <v>286</v>
      </c>
      <c r="P818" s="152"/>
      <c r="Q818" s="152"/>
    </row>
    <row r="819" spans="1:17" ht="61.2" x14ac:dyDescent="0.7">
      <c r="A819" s="166">
        <v>820</v>
      </c>
      <c r="B819" s="167" t="s">
        <v>11065</v>
      </c>
      <c r="C819" s="168">
        <v>45932</v>
      </c>
      <c r="D819" s="169" t="s">
        <v>39</v>
      </c>
      <c r="E819" s="170" t="s">
        <v>11150</v>
      </c>
      <c r="F819" s="170"/>
      <c r="G819" s="172" t="s">
        <v>5508</v>
      </c>
      <c r="H819" s="172" t="s">
        <v>3200</v>
      </c>
      <c r="I819" s="173" t="s">
        <v>6953</v>
      </c>
      <c r="J819" s="172"/>
      <c r="K819" s="177"/>
      <c r="L819" s="177" t="s">
        <v>1175</v>
      </c>
      <c r="M819" s="177" t="s">
        <v>1176</v>
      </c>
      <c r="N819" s="190" t="str">
        <f ca="1">DATEDIF(C819,'Outgoing 2023'!$L$2,"Y")&amp;" tahun, "&amp;DATEDIF(C819,'Outgoing 2023'!$L$2,"YM")&amp;" bulan, "&amp;DATEDIF(C819,'Outgoing 2023'!$L$2,"MD")&amp;" hari"</f>
        <v>0 tahun, 9 bulan, 13 hari</v>
      </c>
      <c r="O819" s="191">
        <f t="shared" ca="1" si="22"/>
        <v>286</v>
      </c>
      <c r="P819" s="152"/>
      <c r="Q819" s="152"/>
    </row>
    <row r="820" spans="1:17" ht="40.799999999999997" x14ac:dyDescent="0.7">
      <c r="A820" s="166">
        <v>821</v>
      </c>
      <c r="B820" s="167" t="s">
        <v>11066</v>
      </c>
      <c r="C820" s="168">
        <v>45932</v>
      </c>
      <c r="D820" s="169" t="s">
        <v>39</v>
      </c>
      <c r="E820" s="170" t="s">
        <v>11151</v>
      </c>
      <c r="F820" s="170"/>
      <c r="G820" s="172" t="s">
        <v>5508</v>
      </c>
      <c r="H820" s="172" t="s">
        <v>5989</v>
      </c>
      <c r="I820" s="173" t="s">
        <v>5873</v>
      </c>
      <c r="J820" s="172"/>
      <c r="K820" s="177"/>
      <c r="L820" s="177" t="s">
        <v>1070</v>
      </c>
      <c r="M820" s="177" t="s">
        <v>3085</v>
      </c>
      <c r="N820" s="190" t="str">
        <f ca="1">DATEDIF(C820,'Outgoing 2023'!$L$2,"Y")&amp;" tahun, "&amp;DATEDIF(C820,'Outgoing 2023'!$L$2,"YM")&amp;" bulan, "&amp;DATEDIF(C820,'Outgoing 2023'!$L$2,"MD")&amp;" hari"</f>
        <v>0 tahun, 9 bulan, 13 hari</v>
      </c>
      <c r="O820" s="191">
        <f t="shared" ca="1" si="22"/>
        <v>286</v>
      </c>
      <c r="P820" s="152"/>
      <c r="Q820" s="152"/>
    </row>
    <row r="821" spans="1:17" ht="102" x14ac:dyDescent="0.7">
      <c r="A821" s="166">
        <v>822</v>
      </c>
      <c r="B821" s="167" t="s">
        <v>11067</v>
      </c>
      <c r="C821" s="168">
        <v>45932</v>
      </c>
      <c r="D821" s="169" t="s">
        <v>11152</v>
      </c>
      <c r="E821" s="170" t="s">
        <v>11153</v>
      </c>
      <c r="F821" s="170"/>
      <c r="G821" s="172" t="s">
        <v>5508</v>
      </c>
      <c r="H821" s="172" t="s">
        <v>7640</v>
      </c>
      <c r="I821" s="173" t="s">
        <v>3188</v>
      </c>
      <c r="J821" s="172"/>
      <c r="K821" s="177"/>
      <c r="L821" s="177" t="s">
        <v>1170</v>
      </c>
      <c r="M821" s="177" t="s">
        <v>1171</v>
      </c>
      <c r="N821" s="190" t="str">
        <f ca="1">DATEDIF(C821,'Outgoing 2023'!$L$2,"Y")&amp;" tahun, "&amp;DATEDIF(C821,'Outgoing 2023'!$L$2,"YM")&amp;" bulan, "&amp;DATEDIF(C821,'Outgoing 2023'!$L$2,"MD")&amp;" hari"</f>
        <v>0 tahun, 9 bulan, 13 hari</v>
      </c>
      <c r="O821" s="191">
        <f t="shared" ca="1" si="22"/>
        <v>286</v>
      </c>
      <c r="P821" s="152"/>
      <c r="Q821" s="152"/>
    </row>
    <row r="822" spans="1:17" ht="40.799999999999997" x14ac:dyDescent="0.7">
      <c r="A822" s="166">
        <v>823</v>
      </c>
      <c r="B822" s="167" t="s">
        <v>11068</v>
      </c>
      <c r="C822" s="168">
        <v>45932</v>
      </c>
      <c r="D822" s="169" t="s">
        <v>11154</v>
      </c>
      <c r="E822" s="170" t="s">
        <v>11155</v>
      </c>
      <c r="F822" s="170"/>
      <c r="G822" s="172" t="s">
        <v>5985</v>
      </c>
      <c r="H822" s="172" t="s">
        <v>5985</v>
      </c>
      <c r="I822" s="172" t="s">
        <v>1167</v>
      </c>
      <c r="J822" s="172"/>
      <c r="K822" s="177"/>
      <c r="L822" s="177" t="s">
        <v>11156</v>
      </c>
      <c r="M822" s="177" t="s">
        <v>9777</v>
      </c>
      <c r="N822" s="190" t="str">
        <f ca="1">DATEDIF(C822,'Outgoing 2023'!$L$2,"Y")&amp;" tahun, "&amp;DATEDIF(C822,'Outgoing 2023'!$L$2,"YM")&amp;" bulan, "&amp;DATEDIF(C822,'Outgoing 2023'!$L$2,"MD")&amp;" hari"</f>
        <v>0 tahun, 9 bulan, 13 hari</v>
      </c>
      <c r="O822" s="191">
        <f t="shared" ca="1" si="22"/>
        <v>286</v>
      </c>
      <c r="P822" s="152"/>
      <c r="Q822" s="152"/>
    </row>
    <row r="823" spans="1:17" ht="61.2" x14ac:dyDescent="0.7">
      <c r="A823" s="166">
        <v>824</v>
      </c>
      <c r="B823" s="167" t="s">
        <v>11069</v>
      </c>
      <c r="C823" s="168">
        <v>45932</v>
      </c>
      <c r="D823" s="169" t="s">
        <v>39</v>
      </c>
      <c r="E823" s="170" t="s">
        <v>11157</v>
      </c>
      <c r="F823" s="170"/>
      <c r="G823" s="172" t="s">
        <v>5508</v>
      </c>
      <c r="H823" s="172" t="s">
        <v>5989</v>
      </c>
      <c r="I823" s="173" t="s">
        <v>6953</v>
      </c>
      <c r="J823" s="172"/>
      <c r="K823" s="177"/>
      <c r="L823" s="177" t="s">
        <v>1070</v>
      </c>
      <c r="M823" s="176" t="s">
        <v>1071</v>
      </c>
      <c r="N823" s="190" t="str">
        <f ca="1">DATEDIF(C823,'Outgoing 2023'!$L$2,"Y")&amp;" tahun, "&amp;DATEDIF(C823,'Outgoing 2023'!$L$2,"YM")&amp;" bulan, "&amp;DATEDIF(C823,'Outgoing 2023'!$L$2,"MD")&amp;" hari"</f>
        <v>0 tahun, 9 bulan, 13 hari</v>
      </c>
      <c r="O823" s="191">
        <f t="shared" ca="1" si="22"/>
        <v>286</v>
      </c>
      <c r="P823" s="152"/>
      <c r="Q823" s="152"/>
    </row>
    <row r="824" spans="1:17" ht="40.799999999999997" x14ac:dyDescent="0.7">
      <c r="A824" s="166">
        <v>825</v>
      </c>
      <c r="B824" s="167" t="s">
        <v>11070</v>
      </c>
      <c r="C824" s="168">
        <v>45932</v>
      </c>
      <c r="D824" s="169" t="s">
        <v>39</v>
      </c>
      <c r="E824" s="170" t="s">
        <v>11158</v>
      </c>
      <c r="F824" s="170"/>
      <c r="G824" s="172" t="s">
        <v>5508</v>
      </c>
      <c r="H824" s="172" t="s">
        <v>5990</v>
      </c>
      <c r="I824" s="173" t="s">
        <v>5845</v>
      </c>
      <c r="J824" s="172"/>
      <c r="K824" s="177"/>
      <c r="L824" s="177" t="s">
        <v>10515</v>
      </c>
      <c r="M824" s="177" t="s">
        <v>10488</v>
      </c>
      <c r="N824" s="190" t="str">
        <f ca="1">DATEDIF(C824,'Outgoing 2023'!$L$2,"Y")&amp;" tahun, "&amp;DATEDIF(C824,'Outgoing 2023'!$L$2,"YM")&amp;" bulan, "&amp;DATEDIF(C824,'Outgoing 2023'!$L$2,"MD")&amp;" hari"</f>
        <v>0 tahun, 9 bulan, 13 hari</v>
      </c>
      <c r="O824" s="191">
        <f t="shared" ca="1" si="22"/>
        <v>286</v>
      </c>
      <c r="P824" s="152"/>
      <c r="Q824" s="152"/>
    </row>
    <row r="825" spans="1:17" ht="20.399999999999999" x14ac:dyDescent="0.7">
      <c r="A825" s="166">
        <v>826</v>
      </c>
      <c r="B825" s="167" t="s">
        <v>11071</v>
      </c>
      <c r="C825" s="168">
        <v>45933</v>
      </c>
      <c r="D825" s="169" t="s">
        <v>39</v>
      </c>
      <c r="E825" s="170" t="s">
        <v>11159</v>
      </c>
      <c r="F825" s="170"/>
      <c r="G825" s="172" t="s">
        <v>5508</v>
      </c>
      <c r="H825" s="172" t="s">
        <v>5989</v>
      </c>
      <c r="I825" s="173" t="s">
        <v>6953</v>
      </c>
      <c r="J825" s="172"/>
      <c r="K825" s="177"/>
      <c r="L825" s="177" t="s">
        <v>1079</v>
      </c>
      <c r="M825" s="177" t="s">
        <v>2488</v>
      </c>
      <c r="N825" s="190" t="str">
        <f ca="1">DATEDIF(C825,'Outgoing 2023'!$L$2,"Y")&amp;" tahun, "&amp;DATEDIF(C825,'Outgoing 2023'!$L$2,"YM")&amp;" bulan, "&amp;DATEDIF(C825,'Outgoing 2023'!$L$2,"MD")&amp;" hari"</f>
        <v>0 tahun, 9 bulan, 12 hari</v>
      </c>
      <c r="O825" s="191">
        <f t="shared" ca="1" si="22"/>
        <v>285</v>
      </c>
      <c r="P825" s="152"/>
      <c r="Q825" s="152"/>
    </row>
    <row r="826" spans="1:17" ht="61.2" x14ac:dyDescent="0.7">
      <c r="A826" s="166">
        <v>827</v>
      </c>
      <c r="B826" s="167" t="s">
        <v>11072</v>
      </c>
      <c r="C826" s="168">
        <v>45933</v>
      </c>
      <c r="D826" s="169" t="s">
        <v>39</v>
      </c>
      <c r="E826" s="170" t="s">
        <v>11160</v>
      </c>
      <c r="F826" s="170"/>
      <c r="G826" s="172" t="s">
        <v>5508</v>
      </c>
      <c r="H826" s="172" t="s">
        <v>5990</v>
      </c>
      <c r="I826" s="173" t="s">
        <v>5845</v>
      </c>
      <c r="J826" s="172"/>
      <c r="K826" s="177"/>
      <c r="L826" s="177" t="s">
        <v>1070</v>
      </c>
      <c r="M826" s="177" t="s">
        <v>5481</v>
      </c>
      <c r="N826" s="190" t="str">
        <f ca="1">DATEDIF(C826,'Outgoing 2023'!$L$2,"Y")&amp;" tahun, "&amp;DATEDIF(C826,'Outgoing 2023'!$L$2,"YM")&amp;" bulan, "&amp;DATEDIF(C826,'Outgoing 2023'!$L$2,"MD")&amp;" hari"</f>
        <v>0 tahun, 9 bulan, 12 hari</v>
      </c>
      <c r="O826" s="191">
        <f t="shared" ca="1" si="22"/>
        <v>285</v>
      </c>
      <c r="P826" s="152"/>
      <c r="Q826" s="152"/>
    </row>
    <row r="827" spans="1:17" ht="20.399999999999999" x14ac:dyDescent="0.7">
      <c r="A827" s="166">
        <v>828</v>
      </c>
      <c r="B827" s="167" t="s">
        <v>11073</v>
      </c>
      <c r="C827" s="168">
        <v>45933</v>
      </c>
      <c r="D827" s="169" t="s">
        <v>39</v>
      </c>
      <c r="E827" s="170" t="s">
        <v>11161</v>
      </c>
      <c r="F827" s="170"/>
      <c r="G827" s="172" t="s">
        <v>5508</v>
      </c>
      <c r="H827" s="172" t="s">
        <v>3200</v>
      </c>
      <c r="I827" s="173" t="s">
        <v>5845</v>
      </c>
      <c r="J827" s="172"/>
      <c r="K827" s="177"/>
      <c r="L827" s="177" t="s">
        <v>1070</v>
      </c>
      <c r="M827" s="177" t="s">
        <v>7652</v>
      </c>
      <c r="N827" s="190" t="str">
        <f ca="1">DATEDIF(C827,'Outgoing 2023'!$L$2,"Y")&amp;" tahun, "&amp;DATEDIF(C827,'Outgoing 2023'!$L$2,"YM")&amp;" bulan, "&amp;DATEDIF(C827,'Outgoing 2023'!$L$2,"MD")&amp;" hari"</f>
        <v>0 tahun, 9 bulan, 12 hari</v>
      </c>
      <c r="O827" s="191">
        <f t="shared" ca="1" si="22"/>
        <v>285</v>
      </c>
      <c r="P827" s="152"/>
      <c r="Q827" s="152"/>
    </row>
    <row r="828" spans="1:17" ht="20.399999999999999" x14ac:dyDescent="0.7">
      <c r="A828" s="166">
        <v>829</v>
      </c>
      <c r="B828" s="167" t="s">
        <v>11074</v>
      </c>
      <c r="C828" s="168">
        <v>45933</v>
      </c>
      <c r="D828" s="169" t="s">
        <v>39</v>
      </c>
      <c r="E828" s="170" t="s">
        <v>11162</v>
      </c>
      <c r="F828" s="170"/>
      <c r="G828" s="172" t="s">
        <v>5508</v>
      </c>
      <c r="H828" s="172" t="s">
        <v>3200</v>
      </c>
      <c r="I828" s="173" t="s">
        <v>5845</v>
      </c>
      <c r="J828" s="172"/>
      <c r="K828" s="177"/>
      <c r="L828" s="177" t="s">
        <v>1070</v>
      </c>
      <c r="M828" s="177" t="s">
        <v>7652</v>
      </c>
      <c r="N828" s="190" t="str">
        <f ca="1">DATEDIF(C828,'Outgoing 2023'!$L$2,"Y")&amp;" tahun, "&amp;DATEDIF(C828,'Outgoing 2023'!$L$2,"YM")&amp;" bulan, "&amp;DATEDIF(C828,'Outgoing 2023'!$L$2,"MD")&amp;" hari"</f>
        <v>0 tahun, 9 bulan, 12 hari</v>
      </c>
      <c r="O828" s="191">
        <f t="shared" ca="1" si="22"/>
        <v>285</v>
      </c>
      <c r="P828" s="152"/>
      <c r="Q828" s="152"/>
    </row>
    <row r="829" spans="1:17" ht="20.399999999999999" x14ac:dyDescent="0.7">
      <c r="A829" s="166">
        <v>830</v>
      </c>
      <c r="B829" s="167" t="s">
        <v>11075</v>
      </c>
      <c r="C829" s="168">
        <v>45933</v>
      </c>
      <c r="D829" s="169" t="s">
        <v>39</v>
      </c>
      <c r="E829" s="170" t="s">
        <v>11163</v>
      </c>
      <c r="F829" s="170"/>
      <c r="G829" s="172" t="s">
        <v>5508</v>
      </c>
      <c r="H829" s="172" t="s">
        <v>3200</v>
      </c>
      <c r="I829" s="173" t="s">
        <v>5845</v>
      </c>
      <c r="J829" s="172"/>
      <c r="K829" s="177"/>
      <c r="L829" s="177" t="s">
        <v>1070</v>
      </c>
      <c r="M829" s="177" t="s">
        <v>7652</v>
      </c>
      <c r="N829" s="190" t="str">
        <f ca="1">DATEDIF(C829,'Outgoing 2023'!$L$2,"Y")&amp;" tahun, "&amp;DATEDIF(C829,'Outgoing 2023'!$L$2,"YM")&amp;" bulan, "&amp;DATEDIF(C829,'Outgoing 2023'!$L$2,"MD")&amp;" hari"</f>
        <v>0 tahun, 9 bulan, 12 hari</v>
      </c>
      <c r="O829" s="191">
        <f t="shared" ca="1" si="22"/>
        <v>285</v>
      </c>
      <c r="P829" s="152"/>
      <c r="Q829" s="152"/>
    </row>
    <row r="830" spans="1:17" ht="20.399999999999999" x14ac:dyDescent="0.7">
      <c r="A830" s="166">
        <v>831</v>
      </c>
      <c r="B830" s="167" t="s">
        <v>11076</v>
      </c>
      <c r="C830" s="168">
        <v>45933</v>
      </c>
      <c r="D830" s="169" t="s">
        <v>39</v>
      </c>
      <c r="E830" s="170" t="s">
        <v>11164</v>
      </c>
      <c r="F830" s="170"/>
      <c r="G830" s="172" t="s">
        <v>5508</v>
      </c>
      <c r="H830" s="172" t="s">
        <v>3200</v>
      </c>
      <c r="I830" s="173" t="s">
        <v>5845</v>
      </c>
      <c r="J830" s="172"/>
      <c r="K830" s="177"/>
      <c r="L830" s="177" t="s">
        <v>1070</v>
      </c>
      <c r="M830" s="177" t="s">
        <v>7652</v>
      </c>
      <c r="N830" s="190" t="str">
        <f ca="1">DATEDIF(C830,'Outgoing 2023'!$L$2,"Y")&amp;" tahun, "&amp;DATEDIF(C830,'Outgoing 2023'!$L$2,"YM")&amp;" bulan, "&amp;DATEDIF(C830,'Outgoing 2023'!$L$2,"MD")&amp;" hari"</f>
        <v>0 tahun, 9 bulan, 12 hari</v>
      </c>
      <c r="O830" s="191">
        <f t="shared" ca="1" si="22"/>
        <v>285</v>
      </c>
      <c r="P830" s="152"/>
      <c r="Q830" s="152"/>
    </row>
    <row r="831" spans="1:17" ht="40.799999999999997" x14ac:dyDescent="0.7">
      <c r="A831" s="166">
        <v>832</v>
      </c>
      <c r="B831" s="167" t="s">
        <v>11077</v>
      </c>
      <c r="C831" s="168">
        <v>45933</v>
      </c>
      <c r="D831" s="169" t="s">
        <v>39</v>
      </c>
      <c r="E831" s="170" t="s">
        <v>11165</v>
      </c>
      <c r="F831" s="170"/>
      <c r="G831" s="172" t="s">
        <v>5508</v>
      </c>
      <c r="H831" s="172" t="s">
        <v>5989</v>
      </c>
      <c r="I831" s="173" t="s">
        <v>7423</v>
      </c>
      <c r="J831" s="172"/>
      <c r="K831" s="177"/>
      <c r="L831" s="177" t="s">
        <v>1168</v>
      </c>
      <c r="M831" s="177" t="s">
        <v>4425</v>
      </c>
      <c r="N831" s="190" t="str">
        <f ca="1">DATEDIF(C831,'Outgoing 2023'!$L$2,"Y")&amp;" tahun, "&amp;DATEDIF(C831,'Outgoing 2023'!$L$2,"YM")&amp;" bulan, "&amp;DATEDIF(C831,'Outgoing 2023'!$L$2,"MD")&amp;" hari"</f>
        <v>0 tahun, 9 bulan, 12 hari</v>
      </c>
      <c r="O831" s="191">
        <f t="shared" ca="1" si="22"/>
        <v>285</v>
      </c>
      <c r="P831" s="152"/>
      <c r="Q831" s="152"/>
    </row>
    <row r="832" spans="1:17" ht="20.399999999999999" x14ac:dyDescent="0.7">
      <c r="A832" s="166">
        <v>833</v>
      </c>
      <c r="B832" s="167" t="s">
        <v>11078</v>
      </c>
      <c r="C832" s="168">
        <v>45933</v>
      </c>
      <c r="D832" s="169" t="s">
        <v>39</v>
      </c>
      <c r="E832" s="170" t="s">
        <v>11166</v>
      </c>
      <c r="F832" s="170"/>
      <c r="G832" s="172" t="s">
        <v>5508</v>
      </c>
      <c r="H832" s="172" t="s">
        <v>3189</v>
      </c>
      <c r="I832" s="173" t="s">
        <v>5939</v>
      </c>
      <c r="J832" s="172"/>
      <c r="K832" s="177"/>
      <c r="L832" s="177" t="s">
        <v>11629</v>
      </c>
      <c r="M832" s="177" t="s">
        <v>7530</v>
      </c>
      <c r="N832" s="190" t="str">
        <f ca="1">DATEDIF(C832,'Outgoing 2023'!$L$2,"Y")&amp;" tahun, "&amp;DATEDIF(C832,'Outgoing 2023'!$L$2,"YM")&amp;" bulan, "&amp;DATEDIF(C832,'Outgoing 2023'!$L$2,"MD")&amp;" hari"</f>
        <v>0 tahun, 9 bulan, 12 hari</v>
      </c>
      <c r="O832" s="191">
        <f t="shared" ca="1" si="22"/>
        <v>285</v>
      </c>
      <c r="P832" s="152"/>
      <c r="Q832" s="152"/>
    </row>
    <row r="833" spans="1:17" ht="20.399999999999999" x14ac:dyDescent="0.7">
      <c r="A833" s="166">
        <v>834</v>
      </c>
      <c r="B833" s="167" t="s">
        <v>11079</v>
      </c>
      <c r="C833" s="168">
        <v>45933</v>
      </c>
      <c r="D833" s="169" t="s">
        <v>39</v>
      </c>
      <c r="E833" s="170" t="s">
        <v>11167</v>
      </c>
      <c r="F833" s="170"/>
      <c r="G833" s="172" t="s">
        <v>5508</v>
      </c>
      <c r="H833" s="172" t="s">
        <v>3200</v>
      </c>
      <c r="I833" s="173" t="s">
        <v>5845</v>
      </c>
      <c r="J833" s="172"/>
      <c r="K833" s="177"/>
      <c r="L833" s="177" t="s">
        <v>1070</v>
      </c>
      <c r="M833" s="177" t="s">
        <v>7652</v>
      </c>
      <c r="N833" s="190" t="str">
        <f ca="1">DATEDIF(C833,'Outgoing 2023'!$L$2,"Y")&amp;" tahun, "&amp;DATEDIF(C833,'Outgoing 2023'!$L$2,"YM")&amp;" bulan, "&amp;DATEDIF(C833,'Outgoing 2023'!$L$2,"MD")&amp;" hari"</f>
        <v>0 tahun, 9 bulan, 12 hari</v>
      </c>
      <c r="O833" s="191">
        <f t="shared" ca="1" si="22"/>
        <v>285</v>
      </c>
      <c r="P833" s="152"/>
      <c r="Q833" s="152"/>
    </row>
    <row r="834" spans="1:17" ht="20.399999999999999" x14ac:dyDescent="0.7">
      <c r="A834" s="166">
        <v>835</v>
      </c>
      <c r="B834" s="167" t="s">
        <v>11080</v>
      </c>
      <c r="C834" s="168">
        <v>45933</v>
      </c>
      <c r="D834" s="169" t="s">
        <v>39</v>
      </c>
      <c r="E834" s="170" t="s">
        <v>11168</v>
      </c>
      <c r="F834" s="170"/>
      <c r="G834" s="172" t="s">
        <v>5508</v>
      </c>
      <c r="H834" s="172" t="s">
        <v>5990</v>
      </c>
      <c r="I834" s="173" t="s">
        <v>6953</v>
      </c>
      <c r="J834" s="172"/>
      <c r="K834" s="177"/>
      <c r="L834" s="177" t="s">
        <v>11545</v>
      </c>
      <c r="M834" s="176" t="s">
        <v>5604</v>
      </c>
      <c r="N834" s="190" t="str">
        <f ca="1">DATEDIF(C834,'Outgoing 2023'!$L$2,"Y")&amp;" tahun, "&amp;DATEDIF(C834,'Outgoing 2023'!$L$2,"YM")&amp;" bulan, "&amp;DATEDIF(C834,'Outgoing 2023'!$L$2,"MD")&amp;" hari"</f>
        <v>0 tahun, 9 bulan, 12 hari</v>
      </c>
      <c r="O834" s="191">
        <f t="shared" ca="1" si="22"/>
        <v>285</v>
      </c>
      <c r="P834" s="152"/>
      <c r="Q834" s="152"/>
    </row>
    <row r="835" spans="1:17" ht="40.799999999999997" x14ac:dyDescent="0.7">
      <c r="A835" s="166">
        <v>836</v>
      </c>
      <c r="B835" s="167" t="s">
        <v>11081</v>
      </c>
      <c r="C835" s="168">
        <v>45935</v>
      </c>
      <c r="D835" s="169" t="s">
        <v>39</v>
      </c>
      <c r="E835" s="170" t="s">
        <v>11169</v>
      </c>
      <c r="F835" s="170"/>
      <c r="G835" s="172" t="s">
        <v>5508</v>
      </c>
      <c r="H835" s="172" t="s">
        <v>5989</v>
      </c>
      <c r="I835" s="173" t="s">
        <v>8792</v>
      </c>
      <c r="J835" s="172"/>
      <c r="K835" s="177"/>
      <c r="L835" s="177" t="s">
        <v>10300</v>
      </c>
      <c r="M835" s="176" t="s">
        <v>1071</v>
      </c>
      <c r="N835" s="190" t="str">
        <f ca="1">DATEDIF(C835,'Outgoing 2023'!$L$2,"Y")&amp;" tahun, "&amp;DATEDIF(C835,'Outgoing 2023'!$L$2,"YM")&amp;" bulan, "&amp;DATEDIF(C835,'Outgoing 2023'!$L$2,"MD")&amp;" hari"</f>
        <v>0 tahun, 9 bulan, 10 hari</v>
      </c>
      <c r="O835" s="191">
        <f t="shared" ca="1" si="22"/>
        <v>283</v>
      </c>
      <c r="P835" s="152"/>
      <c r="Q835" s="152"/>
    </row>
    <row r="836" spans="1:17" ht="40.799999999999997" x14ac:dyDescent="0.7">
      <c r="A836" s="166">
        <v>837</v>
      </c>
      <c r="B836" s="167" t="s">
        <v>11082</v>
      </c>
      <c r="C836" s="168">
        <v>45936</v>
      </c>
      <c r="D836" s="169" t="s">
        <v>39</v>
      </c>
      <c r="E836" s="170" t="s">
        <v>11170</v>
      </c>
      <c r="F836" s="170"/>
      <c r="G836" s="172" t="s">
        <v>5985</v>
      </c>
      <c r="H836" s="159" t="s">
        <v>5985</v>
      </c>
      <c r="I836" s="173" t="s">
        <v>5702</v>
      </c>
      <c r="J836" s="172"/>
      <c r="K836" s="177"/>
      <c r="L836" s="177" t="s">
        <v>1080</v>
      </c>
      <c r="M836" s="177" t="s">
        <v>8269</v>
      </c>
      <c r="N836" s="190" t="str">
        <f ca="1">DATEDIF(C836,'Outgoing 2023'!$L$2,"Y")&amp;" tahun, "&amp;DATEDIF(C836,'Outgoing 2023'!$L$2,"YM")&amp;" bulan, "&amp;DATEDIF(C836,'Outgoing 2023'!$L$2,"MD")&amp;" hari"</f>
        <v>0 tahun, 9 bulan, 9 hari</v>
      </c>
      <c r="O836" s="191">
        <f t="shared" ca="1" si="22"/>
        <v>282</v>
      </c>
      <c r="P836" s="152"/>
      <c r="Q836" s="152"/>
    </row>
    <row r="837" spans="1:17" ht="40.799999999999997" x14ac:dyDescent="0.7">
      <c r="A837" s="166">
        <v>838</v>
      </c>
      <c r="B837" s="167" t="s">
        <v>11083</v>
      </c>
      <c r="C837" s="168">
        <v>45936</v>
      </c>
      <c r="D837" s="169" t="s">
        <v>39</v>
      </c>
      <c r="E837" s="170" t="s">
        <v>11171</v>
      </c>
      <c r="F837" s="170"/>
      <c r="G837" s="172" t="s">
        <v>5985</v>
      </c>
      <c r="H837" s="159" t="s">
        <v>5985</v>
      </c>
      <c r="I837" s="173" t="s">
        <v>5702</v>
      </c>
      <c r="J837" s="172"/>
      <c r="K837" s="177"/>
      <c r="L837" s="177" t="s">
        <v>1080</v>
      </c>
      <c r="M837" s="177" t="s">
        <v>8269</v>
      </c>
      <c r="N837" s="190" t="str">
        <f ca="1">DATEDIF(C837,'Outgoing 2023'!$L$2,"Y")&amp;" tahun, "&amp;DATEDIF(C837,'Outgoing 2023'!$L$2,"YM")&amp;" bulan, "&amp;DATEDIF(C837,'Outgoing 2023'!$L$2,"MD")&amp;" hari"</f>
        <v>0 tahun, 9 bulan, 9 hari</v>
      </c>
      <c r="O837" s="191">
        <f t="shared" ca="1" si="22"/>
        <v>282</v>
      </c>
      <c r="P837" s="152"/>
      <c r="Q837" s="152"/>
    </row>
    <row r="838" spans="1:17" ht="61.2" x14ac:dyDescent="0.7">
      <c r="A838" s="166">
        <v>839</v>
      </c>
      <c r="B838" s="167" t="s">
        <v>11084</v>
      </c>
      <c r="C838" s="168">
        <v>45937</v>
      </c>
      <c r="D838" s="169" t="s">
        <v>39</v>
      </c>
      <c r="E838" s="170" t="s">
        <v>11172</v>
      </c>
      <c r="F838" s="170"/>
      <c r="G838" s="172" t="s">
        <v>5508</v>
      </c>
      <c r="H838" s="172" t="s">
        <v>5989</v>
      </c>
      <c r="I838" s="173" t="s">
        <v>6030</v>
      </c>
      <c r="J838" s="172"/>
      <c r="K838" s="177"/>
      <c r="L838" s="177" t="s">
        <v>1175</v>
      </c>
      <c r="M838" s="177" t="s">
        <v>7484</v>
      </c>
      <c r="N838" s="190" t="str">
        <f ca="1">DATEDIF(C838,'Outgoing 2023'!$L$2,"Y")&amp;" tahun, "&amp;DATEDIF(C838,'Outgoing 2023'!$L$2,"YM")&amp;" bulan, "&amp;DATEDIF(C838,'Outgoing 2023'!$L$2,"MD")&amp;" hari"</f>
        <v>0 tahun, 9 bulan, 8 hari</v>
      </c>
      <c r="O838" s="191">
        <f t="shared" ca="1" si="22"/>
        <v>281</v>
      </c>
      <c r="P838" s="152"/>
      <c r="Q838" s="152"/>
    </row>
    <row r="839" spans="1:17" ht="40.799999999999997" x14ac:dyDescent="0.7">
      <c r="A839" s="166">
        <v>840</v>
      </c>
      <c r="B839" s="167" t="s">
        <v>11085</v>
      </c>
      <c r="C839" s="168">
        <v>45937</v>
      </c>
      <c r="D839" s="169" t="s">
        <v>39</v>
      </c>
      <c r="E839" s="170" t="s">
        <v>11173</v>
      </c>
      <c r="F839" s="170"/>
      <c r="G839" s="172" t="s">
        <v>5508</v>
      </c>
      <c r="H839" s="172" t="s">
        <v>5989</v>
      </c>
      <c r="I839" s="173" t="s">
        <v>6030</v>
      </c>
      <c r="J839" s="172"/>
      <c r="K839" s="177"/>
      <c r="L839" s="177" t="s">
        <v>1175</v>
      </c>
      <c r="M839" s="177" t="s">
        <v>7484</v>
      </c>
      <c r="N839" s="190" t="str">
        <f ca="1">DATEDIF(C839,'Outgoing 2023'!$L$2,"Y")&amp;" tahun, "&amp;DATEDIF(C839,'Outgoing 2023'!$L$2,"YM")&amp;" bulan, "&amp;DATEDIF(C839,'Outgoing 2023'!$L$2,"MD")&amp;" hari"</f>
        <v>0 tahun, 9 bulan, 8 hari</v>
      </c>
      <c r="O839" s="191">
        <f t="shared" ca="1" si="22"/>
        <v>281</v>
      </c>
      <c r="P839" s="152"/>
      <c r="Q839" s="152"/>
    </row>
    <row r="840" spans="1:17" ht="20.399999999999999" x14ac:dyDescent="0.7">
      <c r="A840" s="166">
        <v>841</v>
      </c>
      <c r="B840" s="167" t="s">
        <v>11086</v>
      </c>
      <c r="C840" s="168">
        <v>45937</v>
      </c>
      <c r="D840" s="169" t="s">
        <v>11174</v>
      </c>
      <c r="E840" s="170" t="s">
        <v>11175</v>
      </c>
      <c r="F840" s="170"/>
      <c r="G840" s="172" t="s">
        <v>5985</v>
      </c>
      <c r="H840" s="172" t="s">
        <v>5985</v>
      </c>
      <c r="I840" s="172" t="s">
        <v>1167</v>
      </c>
      <c r="J840" s="172"/>
      <c r="K840" s="177"/>
      <c r="L840" s="177" t="s">
        <v>1167</v>
      </c>
      <c r="M840" s="177" t="s">
        <v>9777</v>
      </c>
      <c r="N840" s="190" t="str">
        <f ca="1">DATEDIF(C840,'Outgoing 2023'!$L$2,"Y")&amp;" tahun, "&amp;DATEDIF(C840,'Outgoing 2023'!$L$2,"YM")&amp;" bulan, "&amp;DATEDIF(C840,'Outgoing 2023'!$L$2,"MD")&amp;" hari"</f>
        <v>0 tahun, 9 bulan, 8 hari</v>
      </c>
      <c r="O840" s="191">
        <f t="shared" ca="1" si="22"/>
        <v>281</v>
      </c>
      <c r="P840" s="152"/>
      <c r="Q840" s="152"/>
    </row>
    <row r="841" spans="1:17" ht="40.799999999999997" x14ac:dyDescent="0.7">
      <c r="A841" s="166">
        <v>842</v>
      </c>
      <c r="B841" s="167" t="s">
        <v>11087</v>
      </c>
      <c r="C841" s="168">
        <v>45937</v>
      </c>
      <c r="D841" s="169" t="s">
        <v>39</v>
      </c>
      <c r="E841" s="170" t="s">
        <v>11176</v>
      </c>
      <c r="F841" s="170"/>
      <c r="G841" s="172" t="s">
        <v>5508</v>
      </c>
      <c r="H841" s="172" t="s">
        <v>7640</v>
      </c>
      <c r="I841" s="173" t="s">
        <v>6953</v>
      </c>
      <c r="J841" s="172"/>
      <c r="K841" s="177"/>
      <c r="L841" s="177" t="s">
        <v>1175</v>
      </c>
      <c r="M841" s="177" t="s">
        <v>7484</v>
      </c>
      <c r="N841" s="190" t="str">
        <f ca="1">DATEDIF(C841,'Outgoing 2023'!$L$2,"Y")&amp;" tahun, "&amp;DATEDIF(C841,'Outgoing 2023'!$L$2,"YM")&amp;" bulan, "&amp;DATEDIF(C841,'Outgoing 2023'!$L$2,"MD")&amp;" hari"</f>
        <v>0 tahun, 9 bulan, 8 hari</v>
      </c>
      <c r="O841" s="191">
        <f t="shared" ca="1" si="22"/>
        <v>281</v>
      </c>
      <c r="P841" s="152"/>
      <c r="Q841" s="152"/>
    </row>
    <row r="842" spans="1:17" ht="40.799999999999997" x14ac:dyDescent="0.7">
      <c r="A842" s="166">
        <v>843</v>
      </c>
      <c r="B842" s="167" t="s">
        <v>11088</v>
      </c>
      <c r="C842" s="168">
        <v>45937</v>
      </c>
      <c r="D842" s="169" t="s">
        <v>6563</v>
      </c>
      <c r="E842" s="170" t="s">
        <v>11177</v>
      </c>
      <c r="F842" s="170"/>
      <c r="G842" s="172" t="s">
        <v>5985</v>
      </c>
      <c r="H842" s="159" t="s">
        <v>5985</v>
      </c>
      <c r="I842" s="173" t="s">
        <v>6953</v>
      </c>
      <c r="J842" s="172"/>
      <c r="K842" s="177"/>
      <c r="L842" s="177" t="s">
        <v>1167</v>
      </c>
      <c r="M842" s="177" t="s">
        <v>1163</v>
      </c>
      <c r="N842" s="190" t="str">
        <f ca="1">DATEDIF(C842,'Outgoing 2023'!$L$2,"Y")&amp;" tahun, "&amp;DATEDIF(C842,'Outgoing 2023'!$L$2,"YM")&amp;" bulan, "&amp;DATEDIF(C842,'Outgoing 2023'!$L$2,"MD")&amp;" hari"</f>
        <v>0 tahun, 9 bulan, 8 hari</v>
      </c>
      <c r="O842" s="191">
        <f t="shared" ca="1" si="22"/>
        <v>281</v>
      </c>
      <c r="P842" s="152"/>
      <c r="Q842" s="152"/>
    </row>
    <row r="843" spans="1:17" ht="40.799999999999997" x14ac:dyDescent="0.7">
      <c r="A843" s="166">
        <v>844</v>
      </c>
      <c r="B843" s="167" t="s">
        <v>11089</v>
      </c>
      <c r="C843" s="168">
        <v>45937</v>
      </c>
      <c r="D843" s="169" t="s">
        <v>39</v>
      </c>
      <c r="E843" s="170" t="s">
        <v>11178</v>
      </c>
      <c r="F843" s="170"/>
      <c r="G843" s="172" t="s">
        <v>5508</v>
      </c>
      <c r="H843" s="172" t="s">
        <v>3200</v>
      </c>
      <c r="I843" s="173" t="s">
        <v>5845</v>
      </c>
      <c r="J843" s="172"/>
      <c r="K843" s="177"/>
      <c r="L843" s="177" t="s">
        <v>10661</v>
      </c>
      <c r="M843" s="177" t="s">
        <v>7934</v>
      </c>
      <c r="N843" s="190" t="str">
        <f ca="1">DATEDIF(C843,'Outgoing 2023'!$L$2,"Y")&amp;" tahun, "&amp;DATEDIF(C843,'Outgoing 2023'!$L$2,"YM")&amp;" bulan, "&amp;DATEDIF(C843,'Outgoing 2023'!$L$2,"MD")&amp;" hari"</f>
        <v>0 tahun, 9 bulan, 8 hari</v>
      </c>
      <c r="O843" s="191">
        <f t="shared" ca="1" si="22"/>
        <v>281</v>
      </c>
      <c r="P843" s="152"/>
      <c r="Q843" s="152"/>
    </row>
    <row r="844" spans="1:17" ht="40.799999999999997" x14ac:dyDescent="0.7">
      <c r="A844" s="166">
        <v>845</v>
      </c>
      <c r="B844" s="167" t="s">
        <v>11090</v>
      </c>
      <c r="C844" s="168">
        <v>45938</v>
      </c>
      <c r="D844" s="169" t="s">
        <v>39</v>
      </c>
      <c r="E844" s="170" t="s">
        <v>10156</v>
      </c>
      <c r="F844" s="170"/>
      <c r="G844" s="172" t="s">
        <v>5508</v>
      </c>
      <c r="H844" s="172" t="s">
        <v>5508</v>
      </c>
      <c r="I844" s="173" t="s">
        <v>9371</v>
      </c>
      <c r="J844" s="172"/>
      <c r="K844" s="177"/>
      <c r="L844" s="177" t="s">
        <v>1072</v>
      </c>
      <c r="M844" s="177" t="s">
        <v>1191</v>
      </c>
      <c r="N844" s="190" t="str">
        <f ca="1">DATEDIF(C844,'Outgoing 2023'!$L$2,"Y")&amp;" tahun, "&amp;DATEDIF(C844,'Outgoing 2023'!$L$2,"YM")&amp;" bulan, "&amp;DATEDIF(C844,'Outgoing 2023'!$L$2,"MD")&amp;" hari"</f>
        <v>0 tahun, 9 bulan, 7 hari</v>
      </c>
      <c r="O844" s="191">
        <f t="shared" ca="1" si="22"/>
        <v>280</v>
      </c>
      <c r="P844" s="152"/>
      <c r="Q844" s="152"/>
    </row>
    <row r="845" spans="1:17" ht="40.799999999999997" x14ac:dyDescent="0.7">
      <c r="A845" s="166">
        <v>846</v>
      </c>
      <c r="B845" s="167" t="s">
        <v>11091</v>
      </c>
      <c r="C845" s="168">
        <v>45938</v>
      </c>
      <c r="D845" s="169" t="s">
        <v>7379</v>
      </c>
      <c r="E845" s="170" t="s">
        <v>11179</v>
      </c>
      <c r="F845" s="170"/>
      <c r="G845" s="172" t="s">
        <v>5508</v>
      </c>
      <c r="H845" s="172" t="s">
        <v>5990</v>
      </c>
      <c r="I845" s="173" t="s">
        <v>6953</v>
      </c>
      <c r="J845" s="172"/>
      <c r="K845" s="177"/>
      <c r="L845" s="177" t="s">
        <v>10515</v>
      </c>
      <c r="M845" s="177" t="s">
        <v>10488</v>
      </c>
      <c r="N845" s="190" t="str">
        <f ca="1">DATEDIF(C845,'Outgoing 2023'!$L$2,"Y")&amp;" tahun, "&amp;DATEDIF(C845,'Outgoing 2023'!$L$2,"YM")&amp;" bulan, "&amp;DATEDIF(C845,'Outgoing 2023'!$L$2,"MD")&amp;" hari"</f>
        <v>0 tahun, 9 bulan, 7 hari</v>
      </c>
      <c r="O845" s="191">
        <f t="shared" ca="1" si="22"/>
        <v>280</v>
      </c>
      <c r="P845" s="152"/>
      <c r="Q845" s="152"/>
    </row>
    <row r="846" spans="1:17" ht="40.799999999999997" x14ac:dyDescent="0.7">
      <c r="A846" s="166">
        <v>847</v>
      </c>
      <c r="B846" s="167" t="s">
        <v>11092</v>
      </c>
      <c r="C846" s="168">
        <v>45938</v>
      </c>
      <c r="D846" s="169" t="s">
        <v>39</v>
      </c>
      <c r="E846" s="170" t="s">
        <v>11180</v>
      </c>
      <c r="F846" s="170"/>
      <c r="G846" s="172" t="s">
        <v>5508</v>
      </c>
      <c r="H846" s="172" t="s">
        <v>3200</v>
      </c>
      <c r="I846" s="173" t="s">
        <v>6953</v>
      </c>
      <c r="J846" s="172"/>
      <c r="K846" s="177"/>
      <c r="L846" s="177" t="s">
        <v>1175</v>
      </c>
      <c r="M846" s="177" t="s">
        <v>1176</v>
      </c>
      <c r="N846" s="190" t="str">
        <f ca="1">DATEDIF(C846,'Outgoing 2023'!$L$2,"Y")&amp;" tahun, "&amp;DATEDIF(C846,'Outgoing 2023'!$L$2,"YM")&amp;" bulan, "&amp;DATEDIF(C846,'Outgoing 2023'!$L$2,"MD")&amp;" hari"</f>
        <v>0 tahun, 9 bulan, 7 hari</v>
      </c>
      <c r="O846" s="191">
        <f t="shared" ca="1" si="22"/>
        <v>280</v>
      </c>
      <c r="P846" s="152"/>
      <c r="Q846" s="152"/>
    </row>
    <row r="847" spans="1:17" ht="40.799999999999997" x14ac:dyDescent="0.7">
      <c r="A847" s="166">
        <v>848</v>
      </c>
      <c r="B847" s="167" t="s">
        <v>11093</v>
      </c>
      <c r="C847" s="168">
        <v>45938</v>
      </c>
      <c r="D847" s="169" t="s">
        <v>39</v>
      </c>
      <c r="E847" s="170" t="s">
        <v>11181</v>
      </c>
      <c r="F847" s="170"/>
      <c r="G847" s="172" t="s">
        <v>5508</v>
      </c>
      <c r="H847" s="172" t="s">
        <v>5990</v>
      </c>
      <c r="I847" s="173" t="s">
        <v>5845</v>
      </c>
      <c r="J847" s="172"/>
      <c r="K847" s="177"/>
      <c r="L847" s="177" t="s">
        <v>1070</v>
      </c>
      <c r="M847" s="177" t="s">
        <v>5481</v>
      </c>
      <c r="N847" s="190" t="str">
        <f ca="1">DATEDIF(C847,'Outgoing 2023'!$L$2,"Y")&amp;" tahun, "&amp;DATEDIF(C847,'Outgoing 2023'!$L$2,"YM")&amp;" bulan, "&amp;DATEDIF(C847,'Outgoing 2023'!$L$2,"MD")&amp;" hari"</f>
        <v>0 tahun, 9 bulan, 7 hari</v>
      </c>
      <c r="O847" s="191">
        <f t="shared" ca="1" si="22"/>
        <v>280</v>
      </c>
      <c r="P847" s="152"/>
      <c r="Q847" s="152"/>
    </row>
    <row r="848" spans="1:17" ht="40.799999999999997" x14ac:dyDescent="0.7">
      <c r="A848" s="166">
        <v>849</v>
      </c>
      <c r="B848" s="167" t="s">
        <v>11094</v>
      </c>
      <c r="C848" s="168">
        <v>45938</v>
      </c>
      <c r="D848" s="169" t="s">
        <v>39</v>
      </c>
      <c r="E848" s="170" t="s">
        <v>11182</v>
      </c>
      <c r="F848" s="170"/>
      <c r="G848" s="172" t="s">
        <v>5508</v>
      </c>
      <c r="H848" s="172" t="s">
        <v>5989</v>
      </c>
      <c r="I848" s="173" t="s">
        <v>6030</v>
      </c>
      <c r="J848" s="172"/>
      <c r="K848" s="177"/>
      <c r="L848" s="177" t="s">
        <v>1175</v>
      </c>
      <c r="M848" s="177" t="s">
        <v>7484</v>
      </c>
      <c r="N848" s="190" t="str">
        <f ca="1">DATEDIF(C848,'Outgoing 2023'!$L$2,"Y")&amp;" tahun, "&amp;DATEDIF(C848,'Outgoing 2023'!$L$2,"YM")&amp;" bulan, "&amp;DATEDIF(C848,'Outgoing 2023'!$L$2,"MD")&amp;" hari"</f>
        <v>0 tahun, 9 bulan, 7 hari</v>
      </c>
      <c r="O848" s="191">
        <f t="shared" ca="1" si="22"/>
        <v>280</v>
      </c>
      <c r="P848" s="152"/>
      <c r="Q848" s="152"/>
    </row>
    <row r="849" spans="1:17" ht="81.599999999999994" x14ac:dyDescent="0.7">
      <c r="A849" s="166">
        <v>850</v>
      </c>
      <c r="B849" s="167" t="s">
        <v>11095</v>
      </c>
      <c r="C849" s="168">
        <v>45938</v>
      </c>
      <c r="D849" s="169" t="s">
        <v>11183</v>
      </c>
      <c r="E849" s="170" t="s">
        <v>11184</v>
      </c>
      <c r="F849" s="170"/>
      <c r="G849" s="172" t="s">
        <v>5985</v>
      </c>
      <c r="H849" s="172" t="s">
        <v>5985</v>
      </c>
      <c r="I849" s="172" t="s">
        <v>1219</v>
      </c>
      <c r="J849" s="172"/>
      <c r="K849" s="177"/>
      <c r="L849" s="177" t="s">
        <v>1219</v>
      </c>
      <c r="M849" s="177" t="s">
        <v>11185</v>
      </c>
      <c r="N849" s="190" t="str">
        <f ca="1">DATEDIF(C849,'Outgoing 2023'!$L$2,"Y")&amp;" tahun, "&amp;DATEDIF(C849,'Outgoing 2023'!$L$2,"YM")&amp;" bulan, "&amp;DATEDIF(C849,'Outgoing 2023'!$L$2,"MD")&amp;" hari"</f>
        <v>0 tahun, 9 bulan, 7 hari</v>
      </c>
      <c r="O849" s="191">
        <f t="shared" ca="1" si="22"/>
        <v>280</v>
      </c>
      <c r="P849" s="152"/>
      <c r="Q849" s="152"/>
    </row>
    <row r="850" spans="1:17" ht="40.799999999999997" x14ac:dyDescent="0.7">
      <c r="A850" s="166">
        <v>851</v>
      </c>
      <c r="B850" s="167" t="s">
        <v>11096</v>
      </c>
      <c r="C850" s="168">
        <v>45938</v>
      </c>
      <c r="D850" s="169" t="s">
        <v>11186</v>
      </c>
      <c r="E850" s="170" t="s">
        <v>11187</v>
      </c>
      <c r="F850" s="170"/>
      <c r="G850" s="172" t="s">
        <v>5508</v>
      </c>
      <c r="H850" s="172" t="s">
        <v>5989</v>
      </c>
      <c r="I850" s="173" t="s">
        <v>6953</v>
      </c>
      <c r="J850" s="172"/>
      <c r="K850" s="177"/>
      <c r="L850" s="177" t="s">
        <v>10515</v>
      </c>
      <c r="M850" s="177" t="s">
        <v>10488</v>
      </c>
      <c r="N850" s="190" t="str">
        <f ca="1">DATEDIF(C850,'Outgoing 2023'!$L$2,"Y")&amp;" tahun, "&amp;DATEDIF(C850,'Outgoing 2023'!$L$2,"YM")&amp;" bulan, "&amp;DATEDIF(C850,'Outgoing 2023'!$L$2,"MD")&amp;" hari"</f>
        <v>0 tahun, 9 bulan, 7 hari</v>
      </c>
      <c r="O850" s="191">
        <f t="shared" ca="1" si="22"/>
        <v>280</v>
      </c>
      <c r="P850" s="152"/>
      <c r="Q850" s="152"/>
    </row>
    <row r="851" spans="1:17" ht="40.799999999999997" x14ac:dyDescent="0.7">
      <c r="A851" s="166">
        <v>852</v>
      </c>
      <c r="B851" s="167" t="s">
        <v>11097</v>
      </c>
      <c r="C851" s="168">
        <v>45938</v>
      </c>
      <c r="D851" s="169" t="s">
        <v>39</v>
      </c>
      <c r="E851" s="170" t="s">
        <v>11188</v>
      </c>
      <c r="F851" s="170"/>
      <c r="G851" s="172" t="s">
        <v>5508</v>
      </c>
      <c r="H851" s="172" t="s">
        <v>5989</v>
      </c>
      <c r="I851" s="173" t="s">
        <v>7866</v>
      </c>
      <c r="J851" s="172"/>
      <c r="K851" s="177"/>
      <c r="L851" s="176" t="s">
        <v>10720</v>
      </c>
      <c r="M851" s="177" t="s">
        <v>9788</v>
      </c>
      <c r="N851" s="190" t="str">
        <f ca="1">DATEDIF(C851,'Outgoing 2023'!$L$2,"Y")&amp;" tahun, "&amp;DATEDIF(C851,'Outgoing 2023'!$L$2,"YM")&amp;" bulan, "&amp;DATEDIF(C851,'Outgoing 2023'!$L$2,"MD")&amp;" hari"</f>
        <v>0 tahun, 9 bulan, 7 hari</v>
      </c>
      <c r="O851" s="191">
        <f t="shared" ca="1" si="22"/>
        <v>280</v>
      </c>
      <c r="P851" s="152"/>
      <c r="Q851" s="152"/>
    </row>
    <row r="852" spans="1:17" ht="40.799999999999997" x14ac:dyDescent="0.7">
      <c r="A852" s="166">
        <v>853</v>
      </c>
      <c r="B852" s="167" t="s">
        <v>11098</v>
      </c>
      <c r="C852" s="168">
        <v>45938</v>
      </c>
      <c r="D852" s="169" t="s">
        <v>11186</v>
      </c>
      <c r="E852" s="170" t="s">
        <v>11189</v>
      </c>
      <c r="F852" s="170"/>
      <c r="G852" s="172" t="s">
        <v>1079</v>
      </c>
      <c r="H852" s="172" t="s">
        <v>7397</v>
      </c>
      <c r="I852" s="173" t="s">
        <v>3202</v>
      </c>
      <c r="J852" s="172"/>
      <c r="K852" s="177"/>
      <c r="L852" s="177" t="s">
        <v>1079</v>
      </c>
      <c r="M852" s="177" t="s">
        <v>7416</v>
      </c>
      <c r="N852" s="190" t="str">
        <f ca="1">DATEDIF(C852,'Outgoing 2023'!$L$2,"Y")&amp;" tahun, "&amp;DATEDIF(C852,'Outgoing 2023'!$L$2,"YM")&amp;" bulan, "&amp;DATEDIF(C852,'Outgoing 2023'!$L$2,"MD")&amp;" hari"</f>
        <v>0 tahun, 9 bulan, 7 hari</v>
      </c>
      <c r="O852" s="191">
        <f t="shared" ca="1" si="22"/>
        <v>280</v>
      </c>
      <c r="P852" s="152"/>
      <c r="Q852" s="152"/>
    </row>
    <row r="853" spans="1:17" ht="40.799999999999997" x14ac:dyDescent="0.7">
      <c r="A853" s="166">
        <v>854</v>
      </c>
      <c r="B853" s="167" t="s">
        <v>11099</v>
      </c>
      <c r="C853" s="168">
        <v>45938</v>
      </c>
      <c r="D853" s="169" t="s">
        <v>39</v>
      </c>
      <c r="E853" s="170" t="s">
        <v>11190</v>
      </c>
      <c r="F853" s="170"/>
      <c r="G853" s="172" t="s">
        <v>5508</v>
      </c>
      <c r="H853" s="172" t="s">
        <v>5989</v>
      </c>
      <c r="I853" s="173" t="s">
        <v>7866</v>
      </c>
      <c r="J853" s="172"/>
      <c r="K853" s="177"/>
      <c r="L853" s="176" t="s">
        <v>10720</v>
      </c>
      <c r="M853" s="177" t="s">
        <v>9788</v>
      </c>
      <c r="N853" s="190" t="str">
        <f ca="1">DATEDIF(C853,'Outgoing 2023'!$L$2,"Y")&amp;" tahun, "&amp;DATEDIF(C853,'Outgoing 2023'!$L$2,"YM")&amp;" bulan, "&amp;DATEDIF(C853,'Outgoing 2023'!$L$2,"MD")&amp;" hari"</f>
        <v>0 tahun, 9 bulan, 7 hari</v>
      </c>
      <c r="O853" s="191">
        <f t="shared" ref="O853:O876" ca="1" si="23">TODAY()-C853</f>
        <v>280</v>
      </c>
      <c r="P853" s="152"/>
      <c r="Q853" s="152"/>
    </row>
    <row r="854" spans="1:17" ht="40.799999999999997" x14ac:dyDescent="0.7">
      <c r="A854" s="166">
        <v>855</v>
      </c>
      <c r="B854" s="167" t="s">
        <v>11100</v>
      </c>
      <c r="C854" s="168">
        <v>45939</v>
      </c>
      <c r="D854" s="169" t="s">
        <v>6563</v>
      </c>
      <c r="E854" s="170" t="s">
        <v>11191</v>
      </c>
      <c r="F854" s="170"/>
      <c r="G854" s="172" t="s">
        <v>5985</v>
      </c>
      <c r="H854" s="159" t="s">
        <v>5985</v>
      </c>
      <c r="I854" s="173" t="s">
        <v>1072</v>
      </c>
      <c r="J854" s="172"/>
      <c r="K854" s="177"/>
      <c r="L854" s="177" t="s">
        <v>1072</v>
      </c>
      <c r="M854" s="177" t="s">
        <v>8735</v>
      </c>
      <c r="N854" s="190" t="str">
        <f ca="1">DATEDIF(C854,'Outgoing 2023'!$L$2,"Y")&amp;" tahun, "&amp;DATEDIF(C854,'Outgoing 2023'!$L$2,"YM")&amp;" bulan, "&amp;DATEDIF(C854,'Outgoing 2023'!$L$2,"MD")&amp;" hari"</f>
        <v>0 tahun, 9 bulan, 6 hari</v>
      </c>
      <c r="O854" s="191">
        <f t="shared" ca="1" si="23"/>
        <v>279</v>
      </c>
      <c r="P854" s="152"/>
      <c r="Q854" s="152"/>
    </row>
    <row r="855" spans="1:17" ht="61.2" x14ac:dyDescent="0.7">
      <c r="A855" s="166">
        <v>856</v>
      </c>
      <c r="B855" s="167" t="s">
        <v>11101</v>
      </c>
      <c r="C855" s="168">
        <v>45939</v>
      </c>
      <c r="D855" s="169" t="s">
        <v>39</v>
      </c>
      <c r="E855" s="170" t="s">
        <v>11192</v>
      </c>
      <c r="F855" s="170"/>
      <c r="G855" s="172" t="s">
        <v>5508</v>
      </c>
      <c r="H855" s="172" t="s">
        <v>5989</v>
      </c>
      <c r="I855" s="173" t="s">
        <v>6086</v>
      </c>
      <c r="J855" s="172"/>
      <c r="K855" s="177"/>
      <c r="L855" s="177" t="s">
        <v>1744</v>
      </c>
      <c r="M855" s="177" t="s">
        <v>5309</v>
      </c>
      <c r="N855" s="190" t="str">
        <f ca="1">DATEDIF(C855,'Outgoing 2023'!$L$2,"Y")&amp;" tahun, "&amp;DATEDIF(C855,'Outgoing 2023'!$L$2,"YM")&amp;" bulan, "&amp;DATEDIF(C855,'Outgoing 2023'!$L$2,"MD")&amp;" hari"</f>
        <v>0 tahun, 9 bulan, 6 hari</v>
      </c>
      <c r="O855" s="191">
        <f t="shared" ca="1" si="23"/>
        <v>279</v>
      </c>
      <c r="P855" s="152"/>
      <c r="Q855" s="152"/>
    </row>
    <row r="856" spans="1:17" ht="40.799999999999997" x14ac:dyDescent="0.7">
      <c r="A856" s="166">
        <v>857</v>
      </c>
      <c r="B856" s="167" t="s">
        <v>11102</v>
      </c>
      <c r="C856" s="168">
        <v>45939</v>
      </c>
      <c r="D856" s="169" t="s">
        <v>39</v>
      </c>
      <c r="E856" s="170" t="s">
        <v>11193</v>
      </c>
      <c r="F856" s="170"/>
      <c r="G856" s="172" t="s">
        <v>5508</v>
      </c>
      <c r="H856" s="172" t="s">
        <v>5989</v>
      </c>
      <c r="I856" s="173" t="s">
        <v>5841</v>
      </c>
      <c r="J856" s="172"/>
      <c r="K856" s="177"/>
      <c r="L856" s="177" t="s">
        <v>1080</v>
      </c>
      <c r="M856" s="177" t="s">
        <v>8269</v>
      </c>
      <c r="N856" s="190" t="str">
        <f ca="1">DATEDIF(C856,'Outgoing 2023'!$L$2,"Y")&amp;" tahun, "&amp;DATEDIF(C856,'Outgoing 2023'!$L$2,"YM")&amp;" bulan, "&amp;DATEDIF(C856,'Outgoing 2023'!$L$2,"MD")&amp;" hari"</f>
        <v>0 tahun, 9 bulan, 6 hari</v>
      </c>
      <c r="O856" s="191">
        <f t="shared" ca="1" si="23"/>
        <v>279</v>
      </c>
      <c r="P856" s="152"/>
      <c r="Q856" s="152"/>
    </row>
    <row r="857" spans="1:17" ht="20.399999999999999" x14ac:dyDescent="0.7">
      <c r="A857" s="166">
        <v>858</v>
      </c>
      <c r="B857" s="167" t="s">
        <v>11103</v>
      </c>
      <c r="C857" s="168">
        <v>45939</v>
      </c>
      <c r="D857" s="169" t="s">
        <v>7379</v>
      </c>
      <c r="E857" s="170" t="s">
        <v>11194</v>
      </c>
      <c r="F857" s="170"/>
      <c r="G857" s="172" t="s">
        <v>5985</v>
      </c>
      <c r="H857" s="172" t="s">
        <v>5985</v>
      </c>
      <c r="I857" s="172" t="s">
        <v>1167</v>
      </c>
      <c r="J857" s="172"/>
      <c r="K857" s="177"/>
      <c r="L857" s="177" t="s">
        <v>1167</v>
      </c>
      <c r="M857" s="177" t="s">
        <v>1163</v>
      </c>
      <c r="N857" s="190" t="str">
        <f ca="1">DATEDIF(C857,'Outgoing 2023'!$L$2,"Y")&amp;" tahun, "&amp;DATEDIF(C857,'Outgoing 2023'!$L$2,"YM")&amp;" bulan, "&amp;DATEDIF(C857,'Outgoing 2023'!$L$2,"MD")&amp;" hari"</f>
        <v>0 tahun, 9 bulan, 6 hari</v>
      </c>
      <c r="O857" s="191">
        <f t="shared" ca="1" si="23"/>
        <v>279</v>
      </c>
      <c r="P857" s="152"/>
      <c r="Q857" s="152"/>
    </row>
    <row r="858" spans="1:17" ht="40.799999999999997" x14ac:dyDescent="0.7">
      <c r="A858" s="166">
        <v>859</v>
      </c>
      <c r="B858" s="167" t="s">
        <v>11104</v>
      </c>
      <c r="C858" s="168">
        <v>45939</v>
      </c>
      <c r="D858" s="169" t="s">
        <v>39</v>
      </c>
      <c r="E858" s="170" t="s">
        <v>11195</v>
      </c>
      <c r="F858" s="170"/>
      <c r="G858" s="172" t="s">
        <v>5508</v>
      </c>
      <c r="H858" s="172" t="s">
        <v>5999</v>
      </c>
      <c r="I858" s="173" t="s">
        <v>1088</v>
      </c>
      <c r="J858" s="172"/>
      <c r="K858" s="177"/>
      <c r="L858" s="177" t="s">
        <v>1088</v>
      </c>
      <c r="M858" s="177" t="s">
        <v>1089</v>
      </c>
      <c r="N858" s="190" t="str">
        <f ca="1">DATEDIF(C858,'Outgoing 2023'!$L$2,"Y")&amp;" tahun, "&amp;DATEDIF(C858,'Outgoing 2023'!$L$2,"YM")&amp;" bulan, "&amp;DATEDIF(C858,'Outgoing 2023'!$L$2,"MD")&amp;" hari"</f>
        <v>0 tahun, 9 bulan, 6 hari</v>
      </c>
      <c r="O858" s="191">
        <f t="shared" ca="1" si="23"/>
        <v>279</v>
      </c>
      <c r="P858" s="152"/>
      <c r="Q858" s="152"/>
    </row>
    <row r="859" spans="1:17" ht="20.399999999999999" x14ac:dyDescent="0.7">
      <c r="A859" s="166">
        <v>860</v>
      </c>
      <c r="B859" s="167" t="s">
        <v>11105</v>
      </c>
      <c r="C859" s="168">
        <v>45939</v>
      </c>
      <c r="D859" s="169" t="s">
        <v>7379</v>
      </c>
      <c r="E859" s="170" t="s">
        <v>11196</v>
      </c>
      <c r="F859" s="170"/>
      <c r="G859" s="172" t="s">
        <v>5508</v>
      </c>
      <c r="H859" s="172" t="s">
        <v>5989</v>
      </c>
      <c r="I859" s="173" t="s">
        <v>6953</v>
      </c>
      <c r="J859" s="172"/>
      <c r="K859" s="177"/>
      <c r="L859" s="177" t="s">
        <v>10515</v>
      </c>
      <c r="M859" s="177" t="s">
        <v>10488</v>
      </c>
      <c r="N859" s="190" t="str">
        <f ca="1">DATEDIF(C859,'Outgoing 2023'!$L$2,"Y")&amp;" tahun, "&amp;DATEDIF(C859,'Outgoing 2023'!$L$2,"YM")&amp;" bulan, "&amp;DATEDIF(C859,'Outgoing 2023'!$L$2,"MD")&amp;" hari"</f>
        <v>0 tahun, 9 bulan, 6 hari</v>
      </c>
      <c r="O859" s="191">
        <f t="shared" ca="1" si="23"/>
        <v>279</v>
      </c>
      <c r="P859" s="152"/>
      <c r="Q859" s="152"/>
    </row>
    <row r="860" spans="1:17" ht="40.799999999999997" x14ac:dyDescent="0.7">
      <c r="A860" s="166">
        <v>861</v>
      </c>
      <c r="B860" s="167" t="s">
        <v>11106</v>
      </c>
      <c r="C860" s="168">
        <v>45939</v>
      </c>
      <c r="D860" s="169" t="s">
        <v>11197</v>
      </c>
      <c r="E860" s="170" t="s">
        <v>11198</v>
      </c>
      <c r="F860" s="170"/>
      <c r="G860" s="172" t="s">
        <v>5985</v>
      </c>
      <c r="H860" s="172" t="s">
        <v>5985</v>
      </c>
      <c r="I860" s="172" t="s">
        <v>1167</v>
      </c>
      <c r="J860" s="172"/>
      <c r="K860" s="177"/>
      <c r="L860" s="177" t="s">
        <v>11156</v>
      </c>
      <c r="M860" s="177" t="s">
        <v>11199</v>
      </c>
      <c r="N860" s="190" t="str">
        <f ca="1">DATEDIF(C860,'Outgoing 2023'!$L$2,"Y")&amp;" tahun, "&amp;DATEDIF(C860,'Outgoing 2023'!$L$2,"YM")&amp;" bulan, "&amp;DATEDIF(C860,'Outgoing 2023'!$L$2,"MD")&amp;" hari"</f>
        <v>0 tahun, 9 bulan, 6 hari</v>
      </c>
      <c r="O860" s="191">
        <f t="shared" ca="1" si="23"/>
        <v>279</v>
      </c>
      <c r="P860" s="152"/>
      <c r="Q860" s="152"/>
    </row>
    <row r="861" spans="1:17" ht="20.399999999999999" x14ac:dyDescent="0.7">
      <c r="A861" s="166">
        <v>862</v>
      </c>
      <c r="B861" s="167" t="s">
        <v>11107</v>
      </c>
      <c r="C861" s="168">
        <v>45939</v>
      </c>
      <c r="D861" s="169" t="s">
        <v>39</v>
      </c>
      <c r="E861" s="170" t="s">
        <v>11200</v>
      </c>
      <c r="F861" s="170"/>
      <c r="G861" s="172" t="s">
        <v>5508</v>
      </c>
      <c r="H861" s="172" t="s">
        <v>3200</v>
      </c>
      <c r="I861" s="173" t="s">
        <v>5845</v>
      </c>
      <c r="J861" s="172"/>
      <c r="K861" s="177"/>
      <c r="L861" s="177" t="s">
        <v>1070</v>
      </c>
      <c r="M861" s="177" t="s">
        <v>7652</v>
      </c>
      <c r="N861" s="190" t="str">
        <f ca="1">DATEDIF(C861,'Outgoing 2023'!$L$2,"Y")&amp;" tahun, "&amp;DATEDIF(C861,'Outgoing 2023'!$L$2,"YM")&amp;" bulan, "&amp;DATEDIF(C861,'Outgoing 2023'!$L$2,"MD")&amp;" hari"</f>
        <v>0 tahun, 9 bulan, 6 hari</v>
      </c>
      <c r="O861" s="191">
        <f t="shared" ca="1" si="23"/>
        <v>279</v>
      </c>
      <c r="P861" s="152"/>
      <c r="Q861" s="152"/>
    </row>
    <row r="862" spans="1:17" ht="40.799999999999997" x14ac:dyDescent="0.7">
      <c r="A862" s="166">
        <v>863</v>
      </c>
      <c r="B862" s="167" t="s">
        <v>11108</v>
      </c>
      <c r="C862" s="168">
        <v>45940</v>
      </c>
      <c r="D862" s="169" t="s">
        <v>39</v>
      </c>
      <c r="E862" s="170" t="s">
        <v>11201</v>
      </c>
      <c r="F862" s="170"/>
      <c r="G862" s="172" t="s">
        <v>5508</v>
      </c>
      <c r="H862" s="172" t="s">
        <v>3200</v>
      </c>
      <c r="I862" s="173" t="s">
        <v>6030</v>
      </c>
      <c r="J862" s="172"/>
      <c r="K862" s="177"/>
      <c r="L862" s="177" t="s">
        <v>10661</v>
      </c>
      <c r="M862" s="177" t="s">
        <v>10891</v>
      </c>
      <c r="N862" s="190" t="str">
        <f ca="1">DATEDIF(C862,'Outgoing 2023'!$L$2,"Y")&amp;" tahun, "&amp;DATEDIF(C862,'Outgoing 2023'!$L$2,"YM")&amp;" bulan, "&amp;DATEDIF(C862,'Outgoing 2023'!$L$2,"MD")&amp;" hari"</f>
        <v>0 tahun, 9 bulan, 5 hari</v>
      </c>
      <c r="O862" s="191">
        <f t="shared" ca="1" si="23"/>
        <v>278</v>
      </c>
      <c r="P862" s="152"/>
      <c r="Q862" s="152"/>
    </row>
    <row r="863" spans="1:17" ht="40.799999999999997" x14ac:dyDescent="0.7">
      <c r="A863" s="166">
        <v>864</v>
      </c>
      <c r="B863" s="167" t="s">
        <v>11109</v>
      </c>
      <c r="C863" s="168">
        <v>45940</v>
      </c>
      <c r="D863" s="169" t="s">
        <v>39</v>
      </c>
      <c r="E863" s="170" t="s">
        <v>11202</v>
      </c>
      <c r="F863" s="170"/>
      <c r="G863" s="172" t="s">
        <v>5508</v>
      </c>
      <c r="H863" s="172" t="s">
        <v>5508</v>
      </c>
      <c r="I863" s="173" t="s">
        <v>7423</v>
      </c>
      <c r="J863" s="172"/>
      <c r="K863" s="177"/>
      <c r="L863" s="177" t="s">
        <v>1080</v>
      </c>
      <c r="M863" s="177" t="s">
        <v>8269</v>
      </c>
      <c r="N863" s="190" t="str">
        <f ca="1">DATEDIF(C863,'Outgoing 2023'!$L$2,"Y")&amp;" tahun, "&amp;DATEDIF(C863,'Outgoing 2023'!$L$2,"YM")&amp;" bulan, "&amp;DATEDIF(C863,'Outgoing 2023'!$L$2,"MD")&amp;" hari"</f>
        <v>0 tahun, 9 bulan, 5 hari</v>
      </c>
      <c r="O863" s="191">
        <f t="shared" ca="1" si="23"/>
        <v>278</v>
      </c>
      <c r="P863" s="152"/>
      <c r="Q863" s="152"/>
    </row>
    <row r="864" spans="1:17" ht="20.399999999999999" x14ac:dyDescent="0.7">
      <c r="A864" s="166">
        <v>865</v>
      </c>
      <c r="B864" s="167" t="s">
        <v>11110</v>
      </c>
      <c r="C864" s="168">
        <v>45943</v>
      </c>
      <c r="D864" s="169" t="s">
        <v>39</v>
      </c>
      <c r="E864" s="170" t="s">
        <v>11203</v>
      </c>
      <c r="F864" s="170"/>
      <c r="G864" s="172" t="s">
        <v>5508</v>
      </c>
      <c r="H864" s="172" t="s">
        <v>3200</v>
      </c>
      <c r="I864" s="173" t="s">
        <v>5845</v>
      </c>
      <c r="J864" s="172"/>
      <c r="K864" s="177"/>
      <c r="L864" s="177" t="s">
        <v>1070</v>
      </c>
      <c r="M864" s="177" t="s">
        <v>7652</v>
      </c>
      <c r="N864" s="190" t="str">
        <f ca="1">DATEDIF(C864,'Outgoing 2023'!$L$2,"Y")&amp;" tahun, "&amp;DATEDIF(C864,'Outgoing 2023'!$L$2,"YM")&amp;" bulan, "&amp;DATEDIF(C864,'Outgoing 2023'!$L$2,"MD")&amp;" hari"</f>
        <v>0 tahun, 9 bulan, 2 hari</v>
      </c>
      <c r="O864" s="191">
        <f t="shared" ca="1" si="23"/>
        <v>275</v>
      </c>
      <c r="P864" s="152"/>
      <c r="Q864" s="152"/>
    </row>
    <row r="865" spans="1:17" ht="61.2" x14ac:dyDescent="0.7">
      <c r="A865" s="166">
        <v>866</v>
      </c>
      <c r="B865" s="167" t="s">
        <v>11111</v>
      </c>
      <c r="C865" s="168">
        <v>45943</v>
      </c>
      <c r="D865" s="169" t="s">
        <v>39</v>
      </c>
      <c r="E865" s="170" t="s">
        <v>11204</v>
      </c>
      <c r="F865" s="170"/>
      <c r="G865" s="172" t="s">
        <v>5508</v>
      </c>
      <c r="H865" s="172" t="s">
        <v>3191</v>
      </c>
      <c r="I865" s="173" t="s">
        <v>5845</v>
      </c>
      <c r="J865" s="172"/>
      <c r="K865" s="177"/>
      <c r="L865" s="177" t="s">
        <v>1070</v>
      </c>
      <c r="M865" s="177" t="s">
        <v>10357</v>
      </c>
      <c r="N865" s="190" t="str">
        <f ca="1">DATEDIF(C865,'Outgoing 2023'!$L$2,"Y")&amp;" tahun, "&amp;DATEDIF(C865,'Outgoing 2023'!$L$2,"YM")&amp;" bulan, "&amp;DATEDIF(C865,'Outgoing 2023'!$L$2,"MD")&amp;" hari"</f>
        <v>0 tahun, 9 bulan, 2 hari</v>
      </c>
      <c r="O865" s="191">
        <f t="shared" ca="1" si="23"/>
        <v>275</v>
      </c>
      <c r="P865" s="152"/>
      <c r="Q865" s="152"/>
    </row>
    <row r="866" spans="1:17" ht="20.399999999999999" x14ac:dyDescent="0.7">
      <c r="A866" s="166">
        <v>867</v>
      </c>
      <c r="B866" s="167" t="s">
        <v>11112</v>
      </c>
      <c r="C866" s="168">
        <v>45943</v>
      </c>
      <c r="D866" s="169" t="s">
        <v>39</v>
      </c>
      <c r="E866" s="170" t="s">
        <v>11205</v>
      </c>
      <c r="F866" s="170"/>
      <c r="G866" s="172" t="s">
        <v>5508</v>
      </c>
      <c r="H866" s="172" t="s">
        <v>3191</v>
      </c>
      <c r="I866" s="173" t="s">
        <v>6953</v>
      </c>
      <c r="J866" s="172"/>
      <c r="K866" s="177"/>
      <c r="L866" s="177" t="s">
        <v>1070</v>
      </c>
      <c r="M866" s="177" t="s">
        <v>10357</v>
      </c>
      <c r="N866" s="190" t="str">
        <f ca="1">DATEDIF(C866,'Outgoing 2023'!$L$2,"Y")&amp;" tahun, "&amp;DATEDIF(C866,'Outgoing 2023'!$L$2,"YM")&amp;" bulan, "&amp;DATEDIF(C866,'Outgoing 2023'!$L$2,"MD")&amp;" hari"</f>
        <v>0 tahun, 9 bulan, 2 hari</v>
      </c>
      <c r="O866" s="191">
        <f t="shared" ca="1" si="23"/>
        <v>275</v>
      </c>
      <c r="P866" s="152"/>
      <c r="Q866" s="152"/>
    </row>
    <row r="867" spans="1:17" ht="81.599999999999994" x14ac:dyDescent="0.7">
      <c r="A867" s="166">
        <v>868</v>
      </c>
      <c r="B867" s="167" t="s">
        <v>11113</v>
      </c>
      <c r="C867" s="168">
        <v>45943</v>
      </c>
      <c r="D867" s="169" t="s">
        <v>9296</v>
      </c>
      <c r="E867" s="170" t="s">
        <v>11206</v>
      </c>
      <c r="F867" s="170"/>
      <c r="G867" s="172" t="s">
        <v>5508</v>
      </c>
      <c r="H867" s="172" t="s">
        <v>3189</v>
      </c>
      <c r="I867" s="173" t="s">
        <v>3188</v>
      </c>
      <c r="J867" s="172"/>
      <c r="K867" s="177"/>
      <c r="L867" s="177" t="s">
        <v>1170</v>
      </c>
      <c r="M867" s="177" t="s">
        <v>1171</v>
      </c>
      <c r="N867" s="190" t="str">
        <f ca="1">DATEDIF(C867,'Outgoing 2023'!$L$2,"Y")&amp;" tahun, "&amp;DATEDIF(C867,'Outgoing 2023'!$L$2,"YM")&amp;" bulan, "&amp;DATEDIF(C867,'Outgoing 2023'!$L$2,"MD")&amp;" hari"</f>
        <v>0 tahun, 9 bulan, 2 hari</v>
      </c>
      <c r="O867" s="191">
        <f t="shared" ca="1" si="23"/>
        <v>275</v>
      </c>
      <c r="P867" s="152"/>
      <c r="Q867" s="152"/>
    </row>
    <row r="868" spans="1:17" ht="20.399999999999999" x14ac:dyDescent="0.7">
      <c r="A868" s="166">
        <v>869</v>
      </c>
      <c r="B868" s="167" t="s">
        <v>11114</v>
      </c>
      <c r="C868" s="168">
        <v>45943</v>
      </c>
      <c r="D868" s="169" t="s">
        <v>39</v>
      </c>
      <c r="E868" s="170" t="s">
        <v>11207</v>
      </c>
      <c r="F868" s="170"/>
      <c r="G868" s="172" t="s">
        <v>5508</v>
      </c>
      <c r="H868" s="172" t="s">
        <v>5990</v>
      </c>
      <c r="I868" s="173" t="s">
        <v>6953</v>
      </c>
      <c r="J868" s="172"/>
      <c r="K868" s="177"/>
      <c r="L868" s="177" t="s">
        <v>1070</v>
      </c>
      <c r="M868" s="177" t="s">
        <v>5481</v>
      </c>
      <c r="N868" s="190" t="str">
        <f ca="1">DATEDIF(C868,'Outgoing 2023'!$L$2,"Y")&amp;" tahun, "&amp;DATEDIF(C868,'Outgoing 2023'!$L$2,"YM")&amp;" bulan, "&amp;DATEDIF(C868,'Outgoing 2023'!$L$2,"MD")&amp;" hari"</f>
        <v>0 tahun, 9 bulan, 2 hari</v>
      </c>
      <c r="O868" s="191">
        <f t="shared" ca="1" si="23"/>
        <v>275</v>
      </c>
      <c r="P868" s="152"/>
      <c r="Q868" s="152"/>
    </row>
    <row r="869" spans="1:17" ht="20.399999999999999" x14ac:dyDescent="0.7">
      <c r="A869" s="166">
        <v>870</v>
      </c>
      <c r="B869" s="167" t="s">
        <v>11115</v>
      </c>
      <c r="C869" s="168">
        <v>45943</v>
      </c>
      <c r="D869" s="169" t="s">
        <v>39</v>
      </c>
      <c r="E869" s="170" t="s">
        <v>11208</v>
      </c>
      <c r="F869" s="170"/>
      <c r="G869" s="172" t="s">
        <v>5508</v>
      </c>
      <c r="H869" s="172" t="s">
        <v>7640</v>
      </c>
      <c r="I869" s="173" t="s">
        <v>6953</v>
      </c>
      <c r="J869" s="172"/>
      <c r="K869" s="177"/>
      <c r="L869" s="177" t="s">
        <v>1070</v>
      </c>
      <c r="M869" s="177" t="s">
        <v>8067</v>
      </c>
      <c r="N869" s="190" t="str">
        <f ca="1">DATEDIF(C869,'Outgoing 2023'!$L$2,"Y")&amp;" tahun, "&amp;DATEDIF(C869,'Outgoing 2023'!$L$2,"YM")&amp;" bulan, "&amp;DATEDIF(C869,'Outgoing 2023'!$L$2,"MD")&amp;" hari"</f>
        <v>0 tahun, 9 bulan, 2 hari</v>
      </c>
      <c r="O869" s="191">
        <f t="shared" ca="1" si="23"/>
        <v>275</v>
      </c>
      <c r="P869" s="152"/>
      <c r="Q869" s="152"/>
    </row>
    <row r="870" spans="1:17" ht="40.799999999999997" x14ac:dyDescent="0.7">
      <c r="A870" s="166">
        <v>871</v>
      </c>
      <c r="B870" s="167" t="s">
        <v>11116</v>
      </c>
      <c r="C870" s="168">
        <v>45943</v>
      </c>
      <c r="D870" s="169" t="s">
        <v>7379</v>
      </c>
      <c r="E870" s="170" t="s">
        <v>11209</v>
      </c>
      <c r="F870" s="170"/>
      <c r="G870" s="172" t="s">
        <v>5508</v>
      </c>
      <c r="H870" s="172" t="s">
        <v>3200</v>
      </c>
      <c r="I870" s="173" t="s">
        <v>5845</v>
      </c>
      <c r="J870" s="172"/>
      <c r="K870" s="177"/>
      <c r="L870" s="177" t="s">
        <v>10661</v>
      </c>
      <c r="M870" s="177" t="s">
        <v>7934</v>
      </c>
      <c r="N870" s="190" t="str">
        <f ca="1">DATEDIF(C870,'Outgoing 2023'!$L$2,"Y")&amp;" tahun, "&amp;DATEDIF(C870,'Outgoing 2023'!$L$2,"YM")&amp;" bulan, "&amp;DATEDIF(C870,'Outgoing 2023'!$L$2,"MD")&amp;" hari"</f>
        <v>0 tahun, 9 bulan, 2 hari</v>
      </c>
      <c r="O870" s="191">
        <f t="shared" ca="1" si="23"/>
        <v>275</v>
      </c>
      <c r="P870" s="152"/>
      <c r="Q870" s="152"/>
    </row>
    <row r="871" spans="1:17" ht="40.799999999999997" x14ac:dyDescent="0.7">
      <c r="A871" s="166">
        <v>872</v>
      </c>
      <c r="B871" s="167" t="s">
        <v>11117</v>
      </c>
      <c r="C871" s="168">
        <v>45943</v>
      </c>
      <c r="D871" s="169" t="s">
        <v>39</v>
      </c>
      <c r="E871" s="170" t="s">
        <v>11210</v>
      </c>
      <c r="F871" s="170"/>
      <c r="G871" s="172" t="s">
        <v>5508</v>
      </c>
      <c r="H871" s="172" t="s">
        <v>3200</v>
      </c>
      <c r="I871" s="173" t="s">
        <v>5939</v>
      </c>
      <c r="J871" s="172"/>
      <c r="K871" s="177"/>
      <c r="L871" s="177" t="s">
        <v>10661</v>
      </c>
      <c r="M871" s="177" t="s">
        <v>10891</v>
      </c>
      <c r="N871" s="190" t="str">
        <f ca="1">DATEDIF(C871,'Outgoing 2023'!$L$2,"Y")&amp;" tahun, "&amp;DATEDIF(C871,'Outgoing 2023'!$L$2,"YM")&amp;" bulan, "&amp;DATEDIF(C871,'Outgoing 2023'!$L$2,"MD")&amp;" hari"</f>
        <v>0 tahun, 9 bulan, 2 hari</v>
      </c>
      <c r="O871" s="191">
        <f t="shared" ca="1" si="23"/>
        <v>275</v>
      </c>
      <c r="P871" s="152"/>
      <c r="Q871" s="152"/>
    </row>
    <row r="872" spans="1:17" ht="40.799999999999997" x14ac:dyDescent="0.7">
      <c r="A872" s="166">
        <v>873</v>
      </c>
      <c r="B872" s="167" t="s">
        <v>11118</v>
      </c>
      <c r="C872" s="168">
        <v>45944</v>
      </c>
      <c r="D872" s="169" t="s">
        <v>39</v>
      </c>
      <c r="E872" s="170" t="s">
        <v>11211</v>
      </c>
      <c r="F872" s="170"/>
      <c r="G872" s="172" t="s">
        <v>5508</v>
      </c>
      <c r="H872" s="172" t="s">
        <v>5990</v>
      </c>
      <c r="I872" s="173" t="s">
        <v>5845</v>
      </c>
      <c r="J872" s="172"/>
      <c r="K872" s="177"/>
      <c r="L872" s="177" t="s">
        <v>1070</v>
      </c>
      <c r="M872" s="177" t="s">
        <v>5481</v>
      </c>
      <c r="N872" s="190" t="str">
        <f ca="1">DATEDIF(C872,'Outgoing 2023'!$L$2,"Y")&amp;" tahun, "&amp;DATEDIF(C872,'Outgoing 2023'!$L$2,"YM")&amp;" bulan, "&amp;DATEDIF(C872,'Outgoing 2023'!$L$2,"MD")&amp;" hari"</f>
        <v>0 tahun, 9 bulan, 1 hari</v>
      </c>
      <c r="O872" s="191">
        <f t="shared" ca="1" si="23"/>
        <v>274</v>
      </c>
      <c r="P872" s="152"/>
      <c r="Q872" s="152"/>
    </row>
    <row r="873" spans="1:17" ht="20.399999999999999" x14ac:dyDescent="0.7">
      <c r="A873" s="166">
        <v>874</v>
      </c>
      <c r="B873" s="167" t="s">
        <v>11119</v>
      </c>
      <c r="C873" s="168">
        <v>45944</v>
      </c>
      <c r="D873" s="169" t="s">
        <v>39</v>
      </c>
      <c r="E873" s="170" t="s">
        <v>11212</v>
      </c>
      <c r="F873" s="170"/>
      <c r="G873" s="172" t="s">
        <v>5508</v>
      </c>
      <c r="H873" s="172" t="s">
        <v>3200</v>
      </c>
      <c r="I873" s="173" t="s">
        <v>5845</v>
      </c>
      <c r="J873" s="172"/>
      <c r="K873" s="177"/>
      <c r="L873" s="177" t="s">
        <v>1070</v>
      </c>
      <c r="M873" s="177" t="s">
        <v>7652</v>
      </c>
      <c r="N873" s="190" t="str">
        <f ca="1">DATEDIF(C873,'Outgoing 2023'!$L$2,"Y")&amp;" tahun, "&amp;DATEDIF(C873,'Outgoing 2023'!$L$2,"YM")&amp;" bulan, "&amp;DATEDIF(C873,'Outgoing 2023'!$L$2,"MD")&amp;" hari"</f>
        <v>0 tahun, 9 bulan, 1 hari</v>
      </c>
      <c r="O873" s="191">
        <f t="shared" ca="1" si="23"/>
        <v>274</v>
      </c>
      <c r="P873" s="152"/>
      <c r="Q873" s="152"/>
    </row>
    <row r="874" spans="1:17" ht="40.799999999999997" x14ac:dyDescent="0.7">
      <c r="A874" s="166">
        <v>875</v>
      </c>
      <c r="B874" s="167" t="s">
        <v>11120</v>
      </c>
      <c r="C874" s="168">
        <v>45944</v>
      </c>
      <c r="D874" s="169" t="s">
        <v>39</v>
      </c>
      <c r="E874" s="170" t="s">
        <v>11213</v>
      </c>
      <c r="F874" s="170"/>
      <c r="G874" s="172" t="s">
        <v>5508</v>
      </c>
      <c r="H874" s="172" t="s">
        <v>3200</v>
      </c>
      <c r="I874" s="173" t="s">
        <v>5939</v>
      </c>
      <c r="J874" s="172"/>
      <c r="K874" s="177"/>
      <c r="L874" s="177" t="s">
        <v>10661</v>
      </c>
      <c r="M874" s="177" t="s">
        <v>10891</v>
      </c>
      <c r="N874" s="190" t="str">
        <f ca="1">DATEDIF(C874,'Outgoing 2023'!$L$2,"Y")&amp;" tahun, "&amp;DATEDIF(C874,'Outgoing 2023'!$L$2,"YM")&amp;" bulan, "&amp;DATEDIF(C874,'Outgoing 2023'!$L$2,"MD")&amp;" hari"</f>
        <v>0 tahun, 9 bulan, 1 hari</v>
      </c>
      <c r="O874" s="191">
        <f t="shared" ca="1" si="23"/>
        <v>274</v>
      </c>
      <c r="P874" s="152"/>
      <c r="Q874" s="152"/>
    </row>
    <row r="875" spans="1:17" ht="20.399999999999999" x14ac:dyDescent="0.7">
      <c r="A875" s="166">
        <v>876</v>
      </c>
      <c r="B875" s="167" t="s">
        <v>11121</v>
      </c>
      <c r="C875" s="168">
        <v>45944</v>
      </c>
      <c r="D875" s="169" t="s">
        <v>39</v>
      </c>
      <c r="E875" s="170" t="s">
        <v>11214</v>
      </c>
      <c r="F875" s="170"/>
      <c r="G875" s="172" t="s">
        <v>5508</v>
      </c>
      <c r="H875" s="172" t="s">
        <v>3200</v>
      </c>
      <c r="I875" s="173" t="s">
        <v>5845</v>
      </c>
      <c r="J875" s="172"/>
      <c r="K875" s="177"/>
      <c r="L875" s="177" t="s">
        <v>1070</v>
      </c>
      <c r="M875" s="177" t="s">
        <v>5481</v>
      </c>
      <c r="N875" s="190" t="str">
        <f ca="1">DATEDIF(C875,'Outgoing 2023'!$L$2,"Y")&amp;" tahun, "&amp;DATEDIF(C875,'Outgoing 2023'!$L$2,"YM")&amp;" bulan, "&amp;DATEDIF(C875,'Outgoing 2023'!$L$2,"MD")&amp;" hari"</f>
        <v>0 tahun, 9 bulan, 1 hari</v>
      </c>
      <c r="O875" s="191">
        <f t="shared" ca="1" si="23"/>
        <v>274</v>
      </c>
      <c r="P875" s="152"/>
      <c r="Q875" s="152"/>
    </row>
    <row r="876" spans="1:17" ht="20.399999999999999" x14ac:dyDescent="0.7">
      <c r="A876" s="166">
        <v>877</v>
      </c>
      <c r="B876" s="167" t="s">
        <v>11122</v>
      </c>
      <c r="C876" s="168">
        <v>45944</v>
      </c>
      <c r="D876" s="169" t="s">
        <v>39</v>
      </c>
      <c r="E876" s="170" t="s">
        <v>11215</v>
      </c>
      <c r="F876" s="170"/>
      <c r="G876" s="172" t="s">
        <v>5508</v>
      </c>
      <c r="H876" s="172" t="s">
        <v>3200</v>
      </c>
      <c r="I876" s="173" t="s">
        <v>5845</v>
      </c>
      <c r="J876" s="172"/>
      <c r="K876" s="177"/>
      <c r="L876" s="177" t="s">
        <v>1070</v>
      </c>
      <c r="M876" s="177" t="s">
        <v>7652</v>
      </c>
      <c r="N876" s="190" t="str">
        <f ca="1">DATEDIF(C876,'Outgoing 2023'!$L$2,"Y")&amp;" tahun, "&amp;DATEDIF(C876,'Outgoing 2023'!$L$2,"YM")&amp;" bulan, "&amp;DATEDIF(C876,'Outgoing 2023'!$L$2,"MD")&amp;" hari"</f>
        <v>0 tahun, 9 bulan, 1 hari</v>
      </c>
      <c r="O876" s="191">
        <f t="shared" ca="1" si="23"/>
        <v>274</v>
      </c>
      <c r="P876" s="152"/>
      <c r="Q876" s="152"/>
    </row>
    <row r="877" spans="1:17" ht="40.799999999999997" x14ac:dyDescent="0.7">
      <c r="A877" s="166">
        <v>878</v>
      </c>
      <c r="B877" s="167" t="s">
        <v>11216</v>
      </c>
      <c r="C877" s="168">
        <v>45945</v>
      </c>
      <c r="D877" s="169" t="s">
        <v>39</v>
      </c>
      <c r="E877" s="170" t="s">
        <v>11302</v>
      </c>
      <c r="F877" s="171"/>
      <c r="G877" s="172" t="s">
        <v>5508</v>
      </c>
      <c r="H877" s="172" t="s">
        <v>5990</v>
      </c>
      <c r="I877" s="173" t="s">
        <v>6953</v>
      </c>
      <c r="J877" s="180"/>
      <c r="K877" s="177"/>
      <c r="L877" s="177" t="s">
        <v>1070</v>
      </c>
      <c r="M877" s="177" t="s">
        <v>5481</v>
      </c>
      <c r="N877" s="190" t="str">
        <f ca="1">DATEDIF(C877,'Outgoing 2023'!$L$2,"Y")&amp;" tahun, "&amp;DATEDIF(C877,'Outgoing 2023'!$L$2,"YM")&amp;" bulan, "&amp;DATEDIF(C877,'Outgoing 2023'!$L$2,"MD")&amp;" hari"</f>
        <v>0 tahun, 9 bulan, 0 hari</v>
      </c>
      <c r="O877" s="191">
        <f t="shared" ref="O877:O940" ca="1" si="24">TODAY()-C877</f>
        <v>273</v>
      </c>
      <c r="P877" s="152"/>
      <c r="Q877" s="152"/>
    </row>
    <row r="878" spans="1:17" ht="40.799999999999997" x14ac:dyDescent="0.7">
      <c r="A878" s="166">
        <v>879</v>
      </c>
      <c r="B878" s="167" t="s">
        <v>11217</v>
      </c>
      <c r="C878" s="168">
        <v>45945</v>
      </c>
      <c r="D878" s="169" t="s">
        <v>39</v>
      </c>
      <c r="E878" s="170" t="s">
        <v>11303</v>
      </c>
      <c r="F878" s="171"/>
      <c r="G878" s="172" t="s">
        <v>5508</v>
      </c>
      <c r="H878" s="172" t="s">
        <v>7640</v>
      </c>
      <c r="I878" s="173" t="s">
        <v>5845</v>
      </c>
      <c r="J878" s="180"/>
      <c r="K878" s="177"/>
      <c r="L878" s="177" t="s">
        <v>1070</v>
      </c>
      <c r="M878" s="177" t="s">
        <v>8067</v>
      </c>
      <c r="N878" s="190" t="str">
        <f ca="1">DATEDIF(C878,'Outgoing 2023'!$L$2,"Y")&amp;" tahun, "&amp;DATEDIF(C878,'Outgoing 2023'!$L$2,"YM")&amp;" bulan, "&amp;DATEDIF(C878,'Outgoing 2023'!$L$2,"MD")&amp;" hari"</f>
        <v>0 tahun, 9 bulan, 0 hari</v>
      </c>
      <c r="O878" s="191">
        <f t="shared" ca="1" si="24"/>
        <v>273</v>
      </c>
      <c r="P878" s="152"/>
      <c r="Q878" s="152"/>
    </row>
    <row r="879" spans="1:17" ht="20.399999999999999" x14ac:dyDescent="0.7">
      <c r="A879" s="166">
        <v>880</v>
      </c>
      <c r="B879" s="167" t="s">
        <v>11218</v>
      </c>
      <c r="C879" s="168">
        <v>45945</v>
      </c>
      <c r="D879" s="169" t="s">
        <v>39</v>
      </c>
      <c r="E879" s="170" t="s">
        <v>11304</v>
      </c>
      <c r="F879" s="171"/>
      <c r="G879" s="172" t="s">
        <v>5508</v>
      </c>
      <c r="H879" s="172" t="s">
        <v>3200</v>
      </c>
      <c r="I879" s="173" t="s">
        <v>5845</v>
      </c>
      <c r="J879" s="180"/>
      <c r="K879" s="177"/>
      <c r="L879" s="177" t="s">
        <v>10661</v>
      </c>
      <c r="M879" s="177" t="s">
        <v>7652</v>
      </c>
      <c r="N879" s="190" t="str">
        <f ca="1">DATEDIF(C879,'Outgoing 2023'!$L$2,"Y")&amp;" tahun, "&amp;DATEDIF(C879,'Outgoing 2023'!$L$2,"YM")&amp;" bulan, "&amp;DATEDIF(C879,'Outgoing 2023'!$L$2,"MD")&amp;" hari"</f>
        <v>0 tahun, 9 bulan, 0 hari</v>
      </c>
      <c r="O879" s="191">
        <f t="shared" ca="1" si="24"/>
        <v>273</v>
      </c>
      <c r="P879" s="152"/>
      <c r="Q879" s="152"/>
    </row>
    <row r="880" spans="1:17" ht="61.2" x14ac:dyDescent="0.7">
      <c r="A880" s="166">
        <v>881</v>
      </c>
      <c r="B880" s="167" t="s">
        <v>11219</v>
      </c>
      <c r="C880" s="168">
        <v>45945</v>
      </c>
      <c r="D880" s="169" t="s">
        <v>39</v>
      </c>
      <c r="E880" s="170" t="s">
        <v>11305</v>
      </c>
      <c r="F880" s="171"/>
      <c r="G880" s="172" t="s">
        <v>1079</v>
      </c>
      <c r="H880" s="172" t="s">
        <v>5999</v>
      </c>
      <c r="I880" s="173" t="s">
        <v>1088</v>
      </c>
      <c r="J880" s="180"/>
      <c r="K880" s="177"/>
      <c r="L880" s="177" t="s">
        <v>1088</v>
      </c>
      <c r="M880" s="177" t="s">
        <v>1089</v>
      </c>
      <c r="N880" s="190" t="str">
        <f ca="1">DATEDIF(C880,'Outgoing 2023'!$L$2,"Y")&amp;" tahun, "&amp;DATEDIF(C880,'Outgoing 2023'!$L$2,"YM")&amp;" bulan, "&amp;DATEDIF(C880,'Outgoing 2023'!$L$2,"MD")&amp;" hari"</f>
        <v>0 tahun, 9 bulan, 0 hari</v>
      </c>
      <c r="O880" s="191">
        <f t="shared" ca="1" si="24"/>
        <v>273</v>
      </c>
      <c r="P880" s="152"/>
      <c r="Q880" s="152"/>
    </row>
    <row r="881" spans="1:17" ht="61.2" x14ac:dyDescent="0.7">
      <c r="A881" s="166">
        <v>882</v>
      </c>
      <c r="B881" s="167" t="s">
        <v>11220</v>
      </c>
      <c r="C881" s="168">
        <v>45946</v>
      </c>
      <c r="D881" s="169" t="s">
        <v>39</v>
      </c>
      <c r="E881" s="170" t="s">
        <v>11306</v>
      </c>
      <c r="F881" s="171"/>
      <c r="G881" s="172" t="s">
        <v>5508</v>
      </c>
      <c r="H881" s="172" t="s">
        <v>3191</v>
      </c>
      <c r="I881" s="173" t="s">
        <v>5845</v>
      </c>
      <c r="J881" s="180"/>
      <c r="K881" s="177"/>
      <c r="L881" s="177" t="s">
        <v>1070</v>
      </c>
      <c r="M881" s="177" t="s">
        <v>10357</v>
      </c>
      <c r="N881" s="190" t="str">
        <f ca="1">DATEDIF(C881,'Outgoing 2023'!$L$2,"Y")&amp;" tahun, "&amp;DATEDIF(C881,'Outgoing 2023'!$L$2,"YM")&amp;" bulan, "&amp;DATEDIF(C881,'Outgoing 2023'!$L$2,"MD")&amp;" hari"</f>
        <v>0 tahun, 8 bulan, 29 hari</v>
      </c>
      <c r="O881" s="191">
        <f t="shared" ca="1" si="24"/>
        <v>272</v>
      </c>
      <c r="P881" s="152"/>
      <c r="Q881" s="152"/>
    </row>
    <row r="882" spans="1:17" ht="61.2" x14ac:dyDescent="0.7">
      <c r="A882" s="166">
        <v>883</v>
      </c>
      <c r="B882" s="167" t="s">
        <v>11220</v>
      </c>
      <c r="C882" s="168">
        <v>45946</v>
      </c>
      <c r="D882" s="169" t="s">
        <v>39</v>
      </c>
      <c r="E882" s="170" t="s">
        <v>11306</v>
      </c>
      <c r="F882" s="171"/>
      <c r="G882" s="172" t="s">
        <v>5508</v>
      </c>
      <c r="H882" s="172" t="s">
        <v>3191</v>
      </c>
      <c r="I882" s="173" t="s">
        <v>5845</v>
      </c>
      <c r="J882" s="180"/>
      <c r="K882" s="177"/>
      <c r="L882" s="177" t="s">
        <v>1070</v>
      </c>
      <c r="M882" s="177" t="s">
        <v>10357</v>
      </c>
      <c r="N882" s="190" t="str">
        <f ca="1">DATEDIF(C882,'Outgoing 2023'!$L$2,"Y")&amp;" tahun, "&amp;DATEDIF(C882,'Outgoing 2023'!$L$2,"YM")&amp;" bulan, "&amp;DATEDIF(C882,'Outgoing 2023'!$L$2,"MD")&amp;" hari"</f>
        <v>0 tahun, 8 bulan, 29 hari</v>
      </c>
      <c r="O882" s="191">
        <f t="shared" ca="1" si="24"/>
        <v>272</v>
      </c>
      <c r="P882" s="152"/>
      <c r="Q882" s="152"/>
    </row>
    <row r="883" spans="1:17" ht="40.799999999999997" x14ac:dyDescent="0.7">
      <c r="A883" s="166">
        <v>884</v>
      </c>
      <c r="B883" s="167" t="s">
        <v>11221</v>
      </c>
      <c r="C883" s="168">
        <v>45946</v>
      </c>
      <c r="D883" s="169" t="s">
        <v>39</v>
      </c>
      <c r="E883" s="170" t="s">
        <v>11307</v>
      </c>
      <c r="F883" s="171"/>
      <c r="G883" s="172" t="s">
        <v>5508</v>
      </c>
      <c r="H883" s="172" t="s">
        <v>3191</v>
      </c>
      <c r="I883" s="173" t="s">
        <v>8837</v>
      </c>
      <c r="J883" s="180"/>
      <c r="K883" s="177"/>
      <c r="L883" s="177" t="s">
        <v>1070</v>
      </c>
      <c r="M883" s="177" t="s">
        <v>10357</v>
      </c>
      <c r="N883" s="190" t="str">
        <f ca="1">DATEDIF(C883,'Outgoing 2023'!$L$2,"Y")&amp;" tahun, "&amp;DATEDIF(C883,'Outgoing 2023'!$L$2,"YM")&amp;" bulan, "&amp;DATEDIF(C883,'Outgoing 2023'!$L$2,"MD")&amp;" hari"</f>
        <v>0 tahun, 8 bulan, 29 hari</v>
      </c>
      <c r="O883" s="191">
        <f t="shared" ca="1" si="24"/>
        <v>272</v>
      </c>
      <c r="P883" s="152"/>
      <c r="Q883" s="152"/>
    </row>
    <row r="884" spans="1:17" ht="20.399999999999999" x14ac:dyDescent="0.7">
      <c r="A884" s="166">
        <v>885</v>
      </c>
      <c r="B884" s="167" t="s">
        <v>11222</v>
      </c>
      <c r="C884" s="168">
        <v>45946</v>
      </c>
      <c r="D884" s="169" t="s">
        <v>11308</v>
      </c>
      <c r="E884" s="170" t="s">
        <v>11309</v>
      </c>
      <c r="F884" s="171"/>
      <c r="G884" s="172" t="s">
        <v>5985</v>
      </c>
      <c r="H884" s="159" t="s">
        <v>5985</v>
      </c>
      <c r="I884" s="173" t="s">
        <v>7423</v>
      </c>
      <c r="J884" s="180"/>
      <c r="K884" s="177"/>
      <c r="L884" s="177" t="s">
        <v>1070</v>
      </c>
      <c r="M884" s="177" t="s">
        <v>3085</v>
      </c>
      <c r="N884" s="190" t="str">
        <f ca="1">DATEDIF(C884,'Outgoing 2023'!$L$2,"Y")&amp;" tahun, "&amp;DATEDIF(C884,'Outgoing 2023'!$L$2,"YM")&amp;" bulan, "&amp;DATEDIF(C884,'Outgoing 2023'!$L$2,"MD")&amp;" hari"</f>
        <v>0 tahun, 8 bulan, 29 hari</v>
      </c>
      <c r="O884" s="191">
        <f t="shared" ca="1" si="24"/>
        <v>272</v>
      </c>
      <c r="P884" s="152"/>
      <c r="Q884" s="152"/>
    </row>
    <row r="885" spans="1:17" ht="61.2" x14ac:dyDescent="0.7">
      <c r="A885" s="166">
        <v>886</v>
      </c>
      <c r="B885" s="167" t="s">
        <v>11223</v>
      </c>
      <c r="C885" s="168">
        <v>45947</v>
      </c>
      <c r="D885" s="169" t="s">
        <v>39</v>
      </c>
      <c r="E885" s="170" t="s">
        <v>11310</v>
      </c>
      <c r="F885" s="171"/>
      <c r="G885" s="172" t="s">
        <v>5508</v>
      </c>
      <c r="H885" s="172" t="s">
        <v>5989</v>
      </c>
      <c r="I885" s="173" t="s">
        <v>6030</v>
      </c>
      <c r="J885" s="180"/>
      <c r="K885" s="177"/>
      <c r="L885" s="177" t="s">
        <v>1175</v>
      </c>
      <c r="M885" s="177" t="s">
        <v>7484</v>
      </c>
      <c r="N885" s="190" t="str">
        <f ca="1">DATEDIF(C885,'Outgoing 2023'!$L$2,"Y")&amp;" tahun, "&amp;DATEDIF(C885,'Outgoing 2023'!$L$2,"YM")&amp;" bulan, "&amp;DATEDIF(C885,'Outgoing 2023'!$L$2,"MD")&amp;" hari"</f>
        <v>0 tahun, 8 bulan, 28 hari</v>
      </c>
      <c r="O885" s="191">
        <f t="shared" ca="1" si="24"/>
        <v>271</v>
      </c>
      <c r="P885" s="152"/>
      <c r="Q885" s="152"/>
    </row>
    <row r="886" spans="1:17" ht="20.399999999999999" x14ac:dyDescent="0.7">
      <c r="A886" s="166">
        <v>887</v>
      </c>
      <c r="B886" s="167" t="s">
        <v>11224</v>
      </c>
      <c r="C886" s="168">
        <v>45947</v>
      </c>
      <c r="D886" s="169" t="s">
        <v>39</v>
      </c>
      <c r="E886" s="170" t="s">
        <v>11311</v>
      </c>
      <c r="F886" s="171"/>
      <c r="G886" s="172" t="s">
        <v>1079</v>
      </c>
      <c r="H886" s="172" t="s">
        <v>3199</v>
      </c>
      <c r="I886" s="173" t="s">
        <v>2895</v>
      </c>
      <c r="J886" s="180"/>
      <c r="K886" s="177"/>
      <c r="L886" s="177" t="s">
        <v>1079</v>
      </c>
      <c r="M886" s="177" t="s">
        <v>2490</v>
      </c>
      <c r="N886" s="190" t="str">
        <f ca="1">DATEDIF(C886,'Outgoing 2023'!$L$2,"Y")&amp;" tahun, "&amp;DATEDIF(C886,'Outgoing 2023'!$L$2,"YM")&amp;" bulan, "&amp;DATEDIF(C886,'Outgoing 2023'!$L$2,"MD")&amp;" hari"</f>
        <v>0 tahun, 8 bulan, 28 hari</v>
      </c>
      <c r="O886" s="191">
        <f t="shared" ca="1" si="24"/>
        <v>271</v>
      </c>
      <c r="P886" s="152"/>
      <c r="Q886" s="152"/>
    </row>
    <row r="887" spans="1:17" ht="40.799999999999997" x14ac:dyDescent="0.7">
      <c r="A887" s="166">
        <v>888</v>
      </c>
      <c r="B887" s="167" t="s">
        <v>11225</v>
      </c>
      <c r="C887" s="168">
        <v>45947</v>
      </c>
      <c r="D887" s="169" t="s">
        <v>11312</v>
      </c>
      <c r="E887" s="170" t="s">
        <v>11313</v>
      </c>
      <c r="F887" s="171"/>
      <c r="G887" s="172"/>
      <c r="H887" s="172"/>
      <c r="I887" s="173"/>
      <c r="J887" s="180"/>
      <c r="K887" s="177"/>
      <c r="L887" s="177" t="s">
        <v>11314</v>
      </c>
      <c r="M887" s="177" t="s">
        <v>9665</v>
      </c>
      <c r="N887" s="190" t="str">
        <f ca="1">DATEDIF(C887,'Outgoing 2023'!$L$2,"Y")&amp;" tahun, "&amp;DATEDIF(C887,'Outgoing 2023'!$L$2,"YM")&amp;" bulan, "&amp;DATEDIF(C887,'Outgoing 2023'!$L$2,"MD")&amp;" hari"</f>
        <v>0 tahun, 8 bulan, 28 hari</v>
      </c>
      <c r="O887" s="191">
        <f t="shared" ca="1" si="24"/>
        <v>271</v>
      </c>
      <c r="P887" s="152"/>
      <c r="Q887" s="152"/>
    </row>
    <row r="888" spans="1:17" ht="40.799999999999997" x14ac:dyDescent="0.7">
      <c r="A888" s="166">
        <v>889</v>
      </c>
      <c r="B888" s="167" t="s">
        <v>11226</v>
      </c>
      <c r="C888" s="168">
        <v>45947</v>
      </c>
      <c r="D888" s="169" t="s">
        <v>39</v>
      </c>
      <c r="E888" s="170" t="s">
        <v>11315</v>
      </c>
      <c r="F888" s="171"/>
      <c r="G888" s="172" t="s">
        <v>5508</v>
      </c>
      <c r="H888" s="172" t="s">
        <v>3191</v>
      </c>
      <c r="I888" s="173" t="s">
        <v>5845</v>
      </c>
      <c r="J888" s="180"/>
      <c r="K888" s="177"/>
      <c r="L888" s="177" t="s">
        <v>1070</v>
      </c>
      <c r="M888" s="177" t="s">
        <v>10357</v>
      </c>
      <c r="N888" s="190" t="str">
        <f ca="1">DATEDIF(C888,'Outgoing 2023'!$L$2,"Y")&amp;" tahun, "&amp;DATEDIF(C888,'Outgoing 2023'!$L$2,"YM")&amp;" bulan, "&amp;DATEDIF(C888,'Outgoing 2023'!$L$2,"MD")&amp;" hari"</f>
        <v>0 tahun, 8 bulan, 28 hari</v>
      </c>
      <c r="O888" s="191">
        <f t="shared" ca="1" si="24"/>
        <v>271</v>
      </c>
      <c r="P888" s="152"/>
      <c r="Q888" s="152"/>
    </row>
    <row r="889" spans="1:17" ht="40.799999999999997" x14ac:dyDescent="0.7">
      <c r="A889" s="166">
        <v>890</v>
      </c>
      <c r="B889" s="167" t="s">
        <v>11227</v>
      </c>
      <c r="C889" s="168">
        <v>45947</v>
      </c>
      <c r="D889" s="169" t="s">
        <v>39</v>
      </c>
      <c r="E889" s="170" t="s">
        <v>11316</v>
      </c>
      <c r="F889" s="171"/>
      <c r="G889" s="172" t="s">
        <v>5508</v>
      </c>
      <c r="H889" s="172" t="s">
        <v>3200</v>
      </c>
      <c r="I889" s="173" t="s">
        <v>6030</v>
      </c>
      <c r="J889" s="180"/>
      <c r="K889" s="177"/>
      <c r="L889" s="177" t="s">
        <v>10661</v>
      </c>
      <c r="M889" s="177" t="s">
        <v>10891</v>
      </c>
      <c r="N889" s="190" t="str">
        <f ca="1">DATEDIF(C889,'Outgoing 2023'!$L$2,"Y")&amp;" tahun, "&amp;DATEDIF(C889,'Outgoing 2023'!$L$2,"YM")&amp;" bulan, "&amp;DATEDIF(C889,'Outgoing 2023'!$L$2,"MD")&amp;" hari"</f>
        <v>0 tahun, 8 bulan, 28 hari</v>
      </c>
      <c r="O889" s="191">
        <f t="shared" ca="1" si="24"/>
        <v>271</v>
      </c>
      <c r="P889" s="152"/>
      <c r="Q889" s="152"/>
    </row>
    <row r="890" spans="1:17" ht="40.799999999999997" x14ac:dyDescent="0.7">
      <c r="A890" s="166">
        <v>891</v>
      </c>
      <c r="B890" s="167" t="s">
        <v>11228</v>
      </c>
      <c r="C890" s="168">
        <v>45947</v>
      </c>
      <c r="D890" s="169" t="s">
        <v>39</v>
      </c>
      <c r="E890" s="170" t="s">
        <v>11317</v>
      </c>
      <c r="F890" s="171"/>
      <c r="G890" s="172" t="s">
        <v>5508</v>
      </c>
      <c r="H890" s="172" t="s">
        <v>5989</v>
      </c>
      <c r="I890" s="173" t="s">
        <v>6953</v>
      </c>
      <c r="J890" s="180"/>
      <c r="K890" s="177"/>
      <c r="L890" s="177" t="s">
        <v>1175</v>
      </c>
      <c r="M890" s="177" t="s">
        <v>7484</v>
      </c>
      <c r="N890" s="190" t="str">
        <f ca="1">DATEDIF(C890,'Outgoing 2023'!$L$2,"Y")&amp;" tahun, "&amp;DATEDIF(C890,'Outgoing 2023'!$L$2,"YM")&amp;" bulan, "&amp;DATEDIF(C890,'Outgoing 2023'!$L$2,"MD")&amp;" hari"</f>
        <v>0 tahun, 8 bulan, 28 hari</v>
      </c>
      <c r="O890" s="191">
        <f t="shared" ca="1" si="24"/>
        <v>271</v>
      </c>
      <c r="P890" s="152"/>
      <c r="Q890" s="152"/>
    </row>
    <row r="891" spans="1:17" ht="81.599999999999994" x14ac:dyDescent="0.7">
      <c r="A891" s="166">
        <v>892</v>
      </c>
      <c r="B891" s="167" t="s">
        <v>11229</v>
      </c>
      <c r="C891" s="168">
        <v>45950</v>
      </c>
      <c r="D891" s="169" t="s">
        <v>11318</v>
      </c>
      <c r="E891" s="170" t="s">
        <v>11319</v>
      </c>
      <c r="F891" s="171"/>
      <c r="G891" s="172" t="s">
        <v>5508</v>
      </c>
      <c r="H891" s="172" t="s">
        <v>5989</v>
      </c>
      <c r="I891" s="173" t="s">
        <v>3188</v>
      </c>
      <c r="J891" s="180"/>
      <c r="K891" s="177"/>
      <c r="L891" s="177" t="s">
        <v>1170</v>
      </c>
      <c r="M891" s="177" t="s">
        <v>1171</v>
      </c>
      <c r="N891" s="190" t="str">
        <f ca="1">DATEDIF(C891,'Outgoing 2023'!$L$2,"Y")&amp;" tahun, "&amp;DATEDIF(C891,'Outgoing 2023'!$L$2,"YM")&amp;" bulan, "&amp;DATEDIF(C891,'Outgoing 2023'!$L$2,"MD")&amp;" hari"</f>
        <v>0 tahun, 8 bulan, 25 hari</v>
      </c>
      <c r="O891" s="191">
        <f t="shared" ca="1" si="24"/>
        <v>268</v>
      </c>
      <c r="P891" s="152"/>
      <c r="Q891" s="152"/>
    </row>
    <row r="892" spans="1:17" ht="20.399999999999999" x14ac:dyDescent="0.7">
      <c r="A892" s="166">
        <v>893</v>
      </c>
      <c r="B892" s="167" t="s">
        <v>11230</v>
      </c>
      <c r="C892" s="168">
        <v>45950</v>
      </c>
      <c r="D892" s="169" t="s">
        <v>39</v>
      </c>
      <c r="E892" s="170" t="s">
        <v>11320</v>
      </c>
      <c r="F892" s="171"/>
      <c r="G892" s="172" t="s">
        <v>5508</v>
      </c>
      <c r="H892" s="172" t="s">
        <v>3200</v>
      </c>
      <c r="I892" s="173" t="s">
        <v>5845</v>
      </c>
      <c r="J892" s="180"/>
      <c r="K892" s="177"/>
      <c r="L892" s="177" t="s">
        <v>1070</v>
      </c>
      <c r="M892" s="177" t="s">
        <v>7652</v>
      </c>
      <c r="N892" s="190" t="str">
        <f ca="1">DATEDIF(C892,'Outgoing 2023'!$L$2,"Y")&amp;" tahun, "&amp;DATEDIF(C892,'Outgoing 2023'!$L$2,"YM")&amp;" bulan, "&amp;DATEDIF(C892,'Outgoing 2023'!$L$2,"MD")&amp;" hari"</f>
        <v>0 tahun, 8 bulan, 25 hari</v>
      </c>
      <c r="O892" s="191">
        <f t="shared" ca="1" si="24"/>
        <v>268</v>
      </c>
      <c r="P892" s="152"/>
      <c r="Q892" s="152"/>
    </row>
    <row r="893" spans="1:17" ht="20.399999999999999" x14ac:dyDescent="0.7">
      <c r="A893" s="166">
        <v>894</v>
      </c>
      <c r="B893" s="167" t="s">
        <v>11231</v>
      </c>
      <c r="C893" s="168">
        <v>45950</v>
      </c>
      <c r="D893" s="169" t="s">
        <v>39</v>
      </c>
      <c r="E893" s="170" t="s">
        <v>11321</v>
      </c>
      <c r="F893" s="171"/>
      <c r="G893" s="172" t="s">
        <v>5508</v>
      </c>
      <c r="H893" s="172" t="s">
        <v>3200</v>
      </c>
      <c r="I893" s="173" t="s">
        <v>5845</v>
      </c>
      <c r="J893" s="180"/>
      <c r="K893" s="177"/>
      <c r="L893" s="177" t="s">
        <v>1070</v>
      </c>
      <c r="M893" s="177" t="s">
        <v>7652</v>
      </c>
      <c r="N893" s="190" t="str">
        <f ca="1">DATEDIF(C893,'Outgoing 2023'!$L$2,"Y")&amp;" tahun, "&amp;DATEDIF(C893,'Outgoing 2023'!$L$2,"YM")&amp;" bulan, "&amp;DATEDIF(C893,'Outgoing 2023'!$L$2,"MD")&amp;" hari"</f>
        <v>0 tahun, 8 bulan, 25 hari</v>
      </c>
      <c r="O893" s="191">
        <f t="shared" ca="1" si="24"/>
        <v>268</v>
      </c>
      <c r="P893" s="152"/>
      <c r="Q893" s="152"/>
    </row>
    <row r="894" spans="1:17" ht="20.399999999999999" x14ac:dyDescent="0.7">
      <c r="A894" s="166">
        <v>895</v>
      </c>
      <c r="B894" s="167" t="s">
        <v>11232</v>
      </c>
      <c r="C894" s="168">
        <v>45950</v>
      </c>
      <c r="D894" s="169" t="s">
        <v>39</v>
      </c>
      <c r="E894" s="170" t="s">
        <v>11322</v>
      </c>
      <c r="F894" s="171"/>
      <c r="G894" s="172" t="s">
        <v>5508</v>
      </c>
      <c r="H894" s="172" t="s">
        <v>3200</v>
      </c>
      <c r="I894" s="173" t="s">
        <v>5845</v>
      </c>
      <c r="J894" s="180"/>
      <c r="K894" s="177"/>
      <c r="L894" s="177" t="s">
        <v>1070</v>
      </c>
      <c r="M894" s="177" t="s">
        <v>7652</v>
      </c>
      <c r="N894" s="190" t="str">
        <f ca="1">DATEDIF(C894,'Outgoing 2023'!$L$2,"Y")&amp;" tahun, "&amp;DATEDIF(C894,'Outgoing 2023'!$L$2,"YM")&amp;" bulan, "&amp;DATEDIF(C894,'Outgoing 2023'!$L$2,"MD")&amp;" hari"</f>
        <v>0 tahun, 8 bulan, 25 hari</v>
      </c>
      <c r="O894" s="191">
        <f t="shared" ca="1" si="24"/>
        <v>268</v>
      </c>
      <c r="P894" s="152"/>
      <c r="Q894" s="152"/>
    </row>
    <row r="895" spans="1:17" ht="20.399999999999999" x14ac:dyDescent="0.7">
      <c r="A895" s="166">
        <v>896</v>
      </c>
      <c r="B895" s="167" t="s">
        <v>11233</v>
      </c>
      <c r="C895" s="168">
        <v>45950</v>
      </c>
      <c r="D895" s="169" t="s">
        <v>39</v>
      </c>
      <c r="E895" s="170" t="s">
        <v>11323</v>
      </c>
      <c r="F895" s="171"/>
      <c r="G895" s="172" t="s">
        <v>5508</v>
      </c>
      <c r="H895" s="172" t="s">
        <v>3200</v>
      </c>
      <c r="I895" s="173" t="s">
        <v>5845</v>
      </c>
      <c r="J895" s="180"/>
      <c r="K895" s="177"/>
      <c r="L895" s="177" t="s">
        <v>1070</v>
      </c>
      <c r="M895" s="177" t="s">
        <v>7652</v>
      </c>
      <c r="N895" s="190" t="str">
        <f ca="1">DATEDIF(C895,'Outgoing 2023'!$L$2,"Y")&amp;" tahun, "&amp;DATEDIF(C895,'Outgoing 2023'!$L$2,"YM")&amp;" bulan, "&amp;DATEDIF(C895,'Outgoing 2023'!$L$2,"MD")&amp;" hari"</f>
        <v>0 tahun, 8 bulan, 25 hari</v>
      </c>
      <c r="O895" s="191">
        <f t="shared" ca="1" si="24"/>
        <v>268</v>
      </c>
      <c r="P895" s="152"/>
      <c r="Q895" s="152"/>
    </row>
    <row r="896" spans="1:17" ht="81.599999999999994" x14ac:dyDescent="0.7">
      <c r="A896" s="166">
        <v>897</v>
      </c>
      <c r="B896" s="167" t="s">
        <v>11234</v>
      </c>
      <c r="C896" s="168">
        <v>45950</v>
      </c>
      <c r="D896" s="169" t="s">
        <v>11324</v>
      </c>
      <c r="E896" s="170" t="s">
        <v>11319</v>
      </c>
      <c r="F896" s="171"/>
      <c r="G896" s="172" t="s">
        <v>5508</v>
      </c>
      <c r="H896" s="172" t="s">
        <v>5989</v>
      </c>
      <c r="I896" s="173" t="s">
        <v>3188</v>
      </c>
      <c r="J896" s="180"/>
      <c r="K896" s="177"/>
      <c r="L896" s="177" t="s">
        <v>1170</v>
      </c>
      <c r="M896" s="177" t="s">
        <v>1171</v>
      </c>
      <c r="N896" s="190" t="str">
        <f ca="1">DATEDIF(C896,'Outgoing 2023'!$L$2,"Y")&amp;" tahun, "&amp;DATEDIF(C896,'Outgoing 2023'!$L$2,"YM")&amp;" bulan, "&amp;DATEDIF(C896,'Outgoing 2023'!$L$2,"MD")&amp;" hari"</f>
        <v>0 tahun, 8 bulan, 25 hari</v>
      </c>
      <c r="O896" s="191">
        <f t="shared" ca="1" si="24"/>
        <v>268</v>
      </c>
      <c r="P896" s="152"/>
      <c r="Q896" s="152"/>
    </row>
    <row r="897" spans="1:17" ht="81.599999999999994" x14ac:dyDescent="0.7">
      <c r="A897" s="166">
        <v>898</v>
      </c>
      <c r="B897" s="167" t="s">
        <v>11235</v>
      </c>
      <c r="C897" s="168">
        <v>45950</v>
      </c>
      <c r="D897" s="169" t="s">
        <v>11325</v>
      </c>
      <c r="E897" s="170" t="s">
        <v>11319</v>
      </c>
      <c r="F897" s="171"/>
      <c r="G897" s="172" t="s">
        <v>5508</v>
      </c>
      <c r="H897" s="172" t="s">
        <v>5989</v>
      </c>
      <c r="I897" s="173" t="s">
        <v>3188</v>
      </c>
      <c r="J897" s="180"/>
      <c r="K897" s="177"/>
      <c r="L897" s="177" t="s">
        <v>1170</v>
      </c>
      <c r="M897" s="177" t="s">
        <v>1171</v>
      </c>
      <c r="N897" s="190" t="str">
        <f ca="1">DATEDIF(C897,'Outgoing 2023'!$L$2,"Y")&amp;" tahun, "&amp;DATEDIF(C897,'Outgoing 2023'!$L$2,"YM")&amp;" bulan, "&amp;DATEDIF(C897,'Outgoing 2023'!$L$2,"MD")&amp;" hari"</f>
        <v>0 tahun, 8 bulan, 25 hari</v>
      </c>
      <c r="O897" s="191">
        <f t="shared" ca="1" si="24"/>
        <v>268</v>
      </c>
      <c r="P897" s="152"/>
      <c r="Q897" s="152"/>
    </row>
    <row r="898" spans="1:17" ht="81.599999999999994" x14ac:dyDescent="0.7">
      <c r="A898" s="166">
        <v>899</v>
      </c>
      <c r="B898" s="167" t="s">
        <v>11236</v>
      </c>
      <c r="C898" s="168">
        <v>45950</v>
      </c>
      <c r="D898" s="169" t="s">
        <v>11326</v>
      </c>
      <c r="E898" s="170" t="s">
        <v>11319</v>
      </c>
      <c r="F898" s="171"/>
      <c r="G898" s="172" t="s">
        <v>5508</v>
      </c>
      <c r="H898" s="172" t="s">
        <v>5989</v>
      </c>
      <c r="I898" s="173" t="s">
        <v>3188</v>
      </c>
      <c r="J898" s="180"/>
      <c r="K898" s="177"/>
      <c r="L898" s="177" t="s">
        <v>1170</v>
      </c>
      <c r="M898" s="177" t="s">
        <v>1171</v>
      </c>
      <c r="N898" s="190" t="str">
        <f ca="1">DATEDIF(C898,'Outgoing 2023'!$L$2,"Y")&amp;" tahun, "&amp;DATEDIF(C898,'Outgoing 2023'!$L$2,"YM")&amp;" bulan, "&amp;DATEDIF(C898,'Outgoing 2023'!$L$2,"MD")&amp;" hari"</f>
        <v>0 tahun, 8 bulan, 25 hari</v>
      </c>
      <c r="O898" s="191">
        <f t="shared" ca="1" si="24"/>
        <v>268</v>
      </c>
      <c r="P898" s="152"/>
      <c r="Q898" s="152"/>
    </row>
    <row r="899" spans="1:17" ht="81.599999999999994" x14ac:dyDescent="0.7">
      <c r="A899" s="166">
        <v>900</v>
      </c>
      <c r="B899" s="167" t="s">
        <v>11237</v>
      </c>
      <c r="C899" s="168">
        <v>45950</v>
      </c>
      <c r="D899" s="169" t="s">
        <v>11327</v>
      </c>
      <c r="E899" s="170" t="s">
        <v>11319</v>
      </c>
      <c r="F899" s="171"/>
      <c r="G899" s="172" t="s">
        <v>5508</v>
      </c>
      <c r="H899" s="172" t="s">
        <v>5989</v>
      </c>
      <c r="I899" s="173" t="s">
        <v>3188</v>
      </c>
      <c r="J899" s="180"/>
      <c r="K899" s="177"/>
      <c r="L899" s="177" t="s">
        <v>1170</v>
      </c>
      <c r="M899" s="177" t="s">
        <v>1171</v>
      </c>
      <c r="N899" s="190" t="str">
        <f ca="1">DATEDIF(C899,'Outgoing 2023'!$L$2,"Y")&amp;" tahun, "&amp;DATEDIF(C899,'Outgoing 2023'!$L$2,"YM")&amp;" bulan, "&amp;DATEDIF(C899,'Outgoing 2023'!$L$2,"MD")&amp;" hari"</f>
        <v>0 tahun, 8 bulan, 25 hari</v>
      </c>
      <c r="O899" s="191">
        <f t="shared" ca="1" si="24"/>
        <v>268</v>
      </c>
      <c r="P899" s="152"/>
      <c r="Q899" s="152"/>
    </row>
    <row r="900" spans="1:17" ht="61.2" x14ac:dyDescent="0.7">
      <c r="A900" s="166">
        <v>901</v>
      </c>
      <c r="B900" s="167" t="s">
        <v>11238</v>
      </c>
      <c r="C900" s="168">
        <v>45950</v>
      </c>
      <c r="D900" s="169" t="s">
        <v>11328</v>
      </c>
      <c r="E900" s="170" t="s">
        <v>11329</v>
      </c>
      <c r="F900" s="171"/>
      <c r="G900" s="172" t="s">
        <v>5508</v>
      </c>
      <c r="H900" s="172" t="s">
        <v>3191</v>
      </c>
      <c r="I900" s="173" t="s">
        <v>6953</v>
      </c>
      <c r="J900" s="180"/>
      <c r="K900" s="177"/>
      <c r="L900" s="177" t="s">
        <v>10515</v>
      </c>
      <c r="M900" s="176" t="s">
        <v>6866</v>
      </c>
      <c r="N900" s="190" t="str">
        <f ca="1">DATEDIF(C900,'Outgoing 2023'!$L$2,"Y")&amp;" tahun, "&amp;DATEDIF(C900,'Outgoing 2023'!$L$2,"YM")&amp;" bulan, "&amp;DATEDIF(C900,'Outgoing 2023'!$L$2,"MD")&amp;" hari"</f>
        <v>0 tahun, 8 bulan, 25 hari</v>
      </c>
      <c r="O900" s="191">
        <f t="shared" ca="1" si="24"/>
        <v>268</v>
      </c>
      <c r="P900" s="152"/>
      <c r="Q900" s="152"/>
    </row>
    <row r="901" spans="1:17" ht="20.399999999999999" x14ac:dyDescent="0.7">
      <c r="A901" s="166">
        <v>902</v>
      </c>
      <c r="B901" s="167" t="s">
        <v>11239</v>
      </c>
      <c r="C901" s="168">
        <v>45951</v>
      </c>
      <c r="D901" s="169" t="s">
        <v>39</v>
      </c>
      <c r="E901" s="170" t="s">
        <v>11330</v>
      </c>
      <c r="F901" s="171"/>
      <c r="G901" s="172" t="s">
        <v>5508</v>
      </c>
      <c r="H901" s="172" t="s">
        <v>3200</v>
      </c>
      <c r="I901" s="173" t="s">
        <v>5845</v>
      </c>
      <c r="J901" s="180"/>
      <c r="K901" s="177"/>
      <c r="L901" s="177" t="s">
        <v>1070</v>
      </c>
      <c r="M901" s="177" t="s">
        <v>7652</v>
      </c>
      <c r="N901" s="190" t="str">
        <f ca="1">DATEDIF(C901,'Outgoing 2023'!$L$2,"Y")&amp;" tahun, "&amp;DATEDIF(C901,'Outgoing 2023'!$L$2,"YM")&amp;" bulan, "&amp;DATEDIF(C901,'Outgoing 2023'!$L$2,"MD")&amp;" hari"</f>
        <v>0 tahun, 8 bulan, 24 hari</v>
      </c>
      <c r="O901" s="191">
        <f t="shared" ca="1" si="24"/>
        <v>267</v>
      </c>
      <c r="P901" s="152"/>
      <c r="Q901" s="152"/>
    </row>
    <row r="902" spans="1:17" ht="40.799999999999997" x14ac:dyDescent="0.7">
      <c r="A902" s="166">
        <v>903</v>
      </c>
      <c r="B902" s="167" t="s">
        <v>11240</v>
      </c>
      <c r="C902" s="168">
        <v>45951</v>
      </c>
      <c r="D902" s="169" t="s">
        <v>7044</v>
      </c>
      <c r="E902" s="170" t="s">
        <v>11331</v>
      </c>
      <c r="F902" s="171"/>
      <c r="G902" s="172" t="s">
        <v>5508</v>
      </c>
      <c r="H902" s="172" t="s">
        <v>3189</v>
      </c>
      <c r="I902" s="173" t="s">
        <v>6953</v>
      </c>
      <c r="J902" s="180"/>
      <c r="K902" s="177"/>
      <c r="L902" s="177" t="s">
        <v>10515</v>
      </c>
      <c r="M902" s="177" t="s">
        <v>10488</v>
      </c>
      <c r="N902" s="190" t="str">
        <f ca="1">DATEDIF(C902,'Outgoing 2023'!$L$2,"Y")&amp;" tahun, "&amp;DATEDIF(C902,'Outgoing 2023'!$L$2,"YM")&amp;" bulan, "&amp;DATEDIF(C902,'Outgoing 2023'!$L$2,"MD")&amp;" hari"</f>
        <v>0 tahun, 8 bulan, 24 hari</v>
      </c>
      <c r="O902" s="191">
        <f t="shared" ca="1" si="24"/>
        <v>267</v>
      </c>
      <c r="P902" s="152"/>
      <c r="Q902" s="152"/>
    </row>
    <row r="903" spans="1:17" ht="40.799999999999997" x14ac:dyDescent="0.7">
      <c r="A903" s="166">
        <v>904</v>
      </c>
      <c r="B903" s="167" t="s">
        <v>11241</v>
      </c>
      <c r="C903" s="168">
        <v>45951</v>
      </c>
      <c r="D903" s="169" t="s">
        <v>7379</v>
      </c>
      <c r="E903" s="170" t="s">
        <v>11332</v>
      </c>
      <c r="F903" s="171"/>
      <c r="G903" s="172" t="s">
        <v>5508</v>
      </c>
      <c r="H903" s="172" t="s">
        <v>3200</v>
      </c>
      <c r="I903" s="173" t="s">
        <v>5845</v>
      </c>
      <c r="J903" s="180"/>
      <c r="K903" s="177"/>
      <c r="L903" s="177" t="s">
        <v>10661</v>
      </c>
      <c r="M903" s="177" t="s">
        <v>7652</v>
      </c>
      <c r="N903" s="190" t="str">
        <f ca="1">DATEDIF(C903,'Outgoing 2023'!$L$2,"Y")&amp;" tahun, "&amp;DATEDIF(C903,'Outgoing 2023'!$L$2,"YM")&amp;" bulan, "&amp;DATEDIF(C903,'Outgoing 2023'!$L$2,"MD")&amp;" hari"</f>
        <v>0 tahun, 8 bulan, 24 hari</v>
      </c>
      <c r="O903" s="191">
        <f t="shared" ca="1" si="24"/>
        <v>267</v>
      </c>
      <c r="P903" s="152"/>
      <c r="Q903" s="152"/>
    </row>
    <row r="904" spans="1:17" ht="20.399999999999999" x14ac:dyDescent="0.7">
      <c r="A904" s="166">
        <v>905</v>
      </c>
      <c r="B904" s="167" t="s">
        <v>11242</v>
      </c>
      <c r="C904" s="168">
        <v>45951</v>
      </c>
      <c r="D904" s="169" t="s">
        <v>39</v>
      </c>
      <c r="E904" s="170" t="s">
        <v>11333</v>
      </c>
      <c r="F904" s="171"/>
      <c r="G904" s="172" t="s">
        <v>5508</v>
      </c>
      <c r="H904" s="172" t="s">
        <v>3191</v>
      </c>
      <c r="I904" s="173" t="s">
        <v>6953</v>
      </c>
      <c r="J904" s="180"/>
      <c r="K904" s="177"/>
      <c r="L904" s="177" t="s">
        <v>11545</v>
      </c>
      <c r="M904" s="177" t="s">
        <v>10407</v>
      </c>
      <c r="N904" s="190" t="str">
        <f ca="1">DATEDIF(C904,'Outgoing 2023'!$L$2,"Y")&amp;" tahun, "&amp;DATEDIF(C904,'Outgoing 2023'!$L$2,"YM")&amp;" bulan, "&amp;DATEDIF(C904,'Outgoing 2023'!$L$2,"MD")&amp;" hari"</f>
        <v>0 tahun, 8 bulan, 24 hari</v>
      </c>
      <c r="O904" s="191">
        <f t="shared" ca="1" si="24"/>
        <v>267</v>
      </c>
      <c r="P904" s="152"/>
      <c r="Q904" s="152"/>
    </row>
    <row r="905" spans="1:17" ht="81.599999999999994" x14ac:dyDescent="0.7">
      <c r="A905" s="166">
        <v>906</v>
      </c>
      <c r="B905" s="167" t="s">
        <v>11243</v>
      </c>
      <c r="C905" s="168">
        <v>45951</v>
      </c>
      <c r="D905" s="169" t="s">
        <v>11334</v>
      </c>
      <c r="E905" s="170" t="s">
        <v>10732</v>
      </c>
      <c r="F905" s="171"/>
      <c r="G905" s="172" t="s">
        <v>5508</v>
      </c>
      <c r="H905" s="172" t="s">
        <v>5989</v>
      </c>
      <c r="I905" s="173" t="s">
        <v>3188</v>
      </c>
      <c r="J905" s="180"/>
      <c r="K905" s="177"/>
      <c r="L905" s="177" t="s">
        <v>1170</v>
      </c>
      <c r="M905" s="177" t="s">
        <v>1171</v>
      </c>
      <c r="N905" s="190" t="str">
        <f ca="1">DATEDIF(C905,'Outgoing 2023'!$L$2,"Y")&amp;" tahun, "&amp;DATEDIF(C905,'Outgoing 2023'!$L$2,"YM")&amp;" bulan, "&amp;DATEDIF(C905,'Outgoing 2023'!$L$2,"MD")&amp;" hari"</f>
        <v>0 tahun, 8 bulan, 24 hari</v>
      </c>
      <c r="O905" s="191">
        <f t="shared" ca="1" si="24"/>
        <v>267</v>
      </c>
      <c r="P905" s="152"/>
      <c r="Q905" s="152"/>
    </row>
    <row r="906" spans="1:17" ht="61.2" x14ac:dyDescent="0.7">
      <c r="A906" s="166">
        <v>907</v>
      </c>
      <c r="B906" s="167" t="s">
        <v>11244</v>
      </c>
      <c r="C906" s="168">
        <v>45951</v>
      </c>
      <c r="D906" s="169" t="s">
        <v>39</v>
      </c>
      <c r="E906" s="170" t="s">
        <v>11335</v>
      </c>
      <c r="F906" s="171"/>
      <c r="G906" s="172" t="s">
        <v>5508</v>
      </c>
      <c r="H906" s="172" t="s">
        <v>3200</v>
      </c>
      <c r="I906" s="173" t="s">
        <v>6953</v>
      </c>
      <c r="J906" s="180"/>
      <c r="K906" s="177"/>
      <c r="L906" s="177" t="s">
        <v>1070</v>
      </c>
      <c r="M906" s="177" t="s">
        <v>3139</v>
      </c>
      <c r="N906" s="190" t="str">
        <f ca="1">DATEDIF(C906,'Outgoing 2023'!$L$2,"Y")&amp;" tahun, "&amp;DATEDIF(C906,'Outgoing 2023'!$L$2,"YM")&amp;" bulan, "&amp;DATEDIF(C906,'Outgoing 2023'!$L$2,"MD")&amp;" hari"</f>
        <v>0 tahun, 8 bulan, 24 hari</v>
      </c>
      <c r="O906" s="191">
        <f t="shared" ca="1" si="24"/>
        <v>267</v>
      </c>
      <c r="P906" s="152"/>
      <c r="Q906" s="152"/>
    </row>
    <row r="907" spans="1:17" ht="40.799999999999997" x14ac:dyDescent="0.7">
      <c r="A907" s="166">
        <v>908</v>
      </c>
      <c r="B907" s="167" t="s">
        <v>11245</v>
      </c>
      <c r="C907" s="168">
        <v>45951</v>
      </c>
      <c r="D907" s="169" t="s">
        <v>39</v>
      </c>
      <c r="E907" s="170" t="s">
        <v>11336</v>
      </c>
      <c r="F907" s="171"/>
      <c r="G907" s="172" t="s">
        <v>5508</v>
      </c>
      <c r="H907" s="172" t="s">
        <v>3191</v>
      </c>
      <c r="I907" s="173" t="s">
        <v>5845</v>
      </c>
      <c r="J907" s="180"/>
      <c r="K907" s="177"/>
      <c r="L907" s="177" t="s">
        <v>1070</v>
      </c>
      <c r="M907" s="177" t="s">
        <v>10357</v>
      </c>
      <c r="N907" s="190" t="str">
        <f ca="1">DATEDIF(C907,'Outgoing 2023'!$L$2,"Y")&amp;" tahun, "&amp;DATEDIF(C907,'Outgoing 2023'!$L$2,"YM")&amp;" bulan, "&amp;DATEDIF(C907,'Outgoing 2023'!$L$2,"MD")&amp;" hari"</f>
        <v>0 tahun, 8 bulan, 24 hari</v>
      </c>
      <c r="O907" s="191">
        <f t="shared" ca="1" si="24"/>
        <v>267</v>
      </c>
      <c r="P907" s="152"/>
      <c r="Q907" s="152"/>
    </row>
    <row r="908" spans="1:17" ht="40.799999999999997" x14ac:dyDescent="0.7">
      <c r="A908" s="166">
        <v>909</v>
      </c>
      <c r="B908" s="167" t="s">
        <v>11246</v>
      </c>
      <c r="C908" s="168">
        <v>45951</v>
      </c>
      <c r="D908" s="169" t="s">
        <v>39</v>
      </c>
      <c r="E908" s="170" t="s">
        <v>11337</v>
      </c>
      <c r="F908" s="171"/>
      <c r="G908" s="172" t="s">
        <v>5508</v>
      </c>
      <c r="H908" s="172" t="s">
        <v>5990</v>
      </c>
      <c r="I908" s="173" t="s">
        <v>5845</v>
      </c>
      <c r="J908" s="180"/>
      <c r="K908" s="177"/>
      <c r="L908" s="177" t="s">
        <v>1070</v>
      </c>
      <c r="M908" s="177" t="s">
        <v>5481</v>
      </c>
      <c r="N908" s="190" t="str">
        <f ca="1">DATEDIF(C908,'Outgoing 2023'!$L$2,"Y")&amp;" tahun, "&amp;DATEDIF(C908,'Outgoing 2023'!$L$2,"YM")&amp;" bulan, "&amp;DATEDIF(C908,'Outgoing 2023'!$L$2,"MD")&amp;" hari"</f>
        <v>0 tahun, 8 bulan, 24 hari</v>
      </c>
      <c r="O908" s="191">
        <f t="shared" ca="1" si="24"/>
        <v>267</v>
      </c>
      <c r="P908" s="152"/>
      <c r="Q908" s="152"/>
    </row>
    <row r="909" spans="1:17" ht="81.599999999999994" x14ac:dyDescent="0.7">
      <c r="A909" s="166">
        <v>910</v>
      </c>
      <c r="B909" s="167" t="s">
        <v>11247</v>
      </c>
      <c r="C909" s="168">
        <v>45951</v>
      </c>
      <c r="D909" s="169" t="s">
        <v>39</v>
      </c>
      <c r="E909" s="170" t="s">
        <v>11338</v>
      </c>
      <c r="F909" s="171"/>
      <c r="G909" s="172" t="s">
        <v>5508</v>
      </c>
      <c r="H909" s="172" t="s">
        <v>5990</v>
      </c>
      <c r="I909" s="173" t="s">
        <v>5845</v>
      </c>
      <c r="J909" s="180"/>
      <c r="K909" s="177"/>
      <c r="L909" s="177" t="s">
        <v>10515</v>
      </c>
      <c r="M909" s="177" t="s">
        <v>10488</v>
      </c>
      <c r="N909" s="190" t="str">
        <f ca="1">DATEDIF(C909,'Outgoing 2023'!$L$2,"Y")&amp;" tahun, "&amp;DATEDIF(C909,'Outgoing 2023'!$L$2,"YM")&amp;" bulan, "&amp;DATEDIF(C909,'Outgoing 2023'!$L$2,"MD")&amp;" hari"</f>
        <v>0 tahun, 8 bulan, 24 hari</v>
      </c>
      <c r="O909" s="191">
        <f t="shared" ca="1" si="24"/>
        <v>267</v>
      </c>
      <c r="P909" s="152"/>
      <c r="Q909" s="152"/>
    </row>
    <row r="910" spans="1:17" ht="61.2" x14ac:dyDescent="0.7">
      <c r="A910" s="166">
        <v>911</v>
      </c>
      <c r="B910" s="167" t="s">
        <v>11248</v>
      </c>
      <c r="C910" s="168">
        <v>45952</v>
      </c>
      <c r="D910" s="169" t="s">
        <v>39</v>
      </c>
      <c r="E910" s="170" t="s">
        <v>11339</v>
      </c>
      <c r="F910" s="171"/>
      <c r="G910" s="172" t="s">
        <v>5508</v>
      </c>
      <c r="H910" s="172" t="s">
        <v>3191</v>
      </c>
      <c r="I910" s="173" t="s">
        <v>5845</v>
      </c>
      <c r="J910" s="180"/>
      <c r="K910" s="177"/>
      <c r="L910" s="177" t="s">
        <v>1070</v>
      </c>
      <c r="M910" s="177" t="s">
        <v>10357</v>
      </c>
      <c r="N910" s="190" t="str">
        <f ca="1">DATEDIF(C910,'Outgoing 2023'!$L$2,"Y")&amp;" tahun, "&amp;DATEDIF(C910,'Outgoing 2023'!$L$2,"YM")&amp;" bulan, "&amp;DATEDIF(C910,'Outgoing 2023'!$L$2,"MD")&amp;" hari"</f>
        <v>0 tahun, 8 bulan, 23 hari</v>
      </c>
      <c r="O910" s="191">
        <f t="shared" ca="1" si="24"/>
        <v>266</v>
      </c>
      <c r="P910" s="152"/>
      <c r="Q910" s="152"/>
    </row>
    <row r="911" spans="1:17" ht="40.799999999999997" x14ac:dyDescent="0.7">
      <c r="A911" s="166">
        <v>912</v>
      </c>
      <c r="B911" s="167" t="s">
        <v>11249</v>
      </c>
      <c r="C911" s="168">
        <v>45952</v>
      </c>
      <c r="D911" s="169" t="s">
        <v>39</v>
      </c>
      <c r="E911" s="170" t="s">
        <v>11340</v>
      </c>
      <c r="F911" s="171"/>
      <c r="G911" s="172" t="s">
        <v>5508</v>
      </c>
      <c r="H911" s="172" t="s">
        <v>3200</v>
      </c>
      <c r="I911" s="173" t="s">
        <v>5845</v>
      </c>
      <c r="J911" s="180"/>
      <c r="K911" s="177"/>
      <c r="L911" s="177" t="s">
        <v>10661</v>
      </c>
      <c r="M911" s="177" t="s">
        <v>7934</v>
      </c>
      <c r="N911" s="190" t="str">
        <f ca="1">DATEDIF(C911,'Outgoing 2023'!$L$2,"Y")&amp;" tahun, "&amp;DATEDIF(C911,'Outgoing 2023'!$L$2,"YM")&amp;" bulan, "&amp;DATEDIF(C911,'Outgoing 2023'!$L$2,"MD")&amp;" hari"</f>
        <v>0 tahun, 8 bulan, 23 hari</v>
      </c>
      <c r="O911" s="191">
        <f t="shared" ca="1" si="24"/>
        <v>266</v>
      </c>
      <c r="P911" s="152"/>
      <c r="Q911" s="152"/>
    </row>
    <row r="912" spans="1:17" ht="81.599999999999994" x14ac:dyDescent="0.7">
      <c r="A912" s="166">
        <v>913</v>
      </c>
      <c r="B912" s="167" t="s">
        <v>11250</v>
      </c>
      <c r="C912" s="168">
        <v>45952</v>
      </c>
      <c r="D912" s="169" t="s">
        <v>9296</v>
      </c>
      <c r="E912" s="170" t="s">
        <v>11341</v>
      </c>
      <c r="F912" s="171"/>
      <c r="G912" s="172" t="s">
        <v>5508</v>
      </c>
      <c r="H912" s="172" t="s">
        <v>5989</v>
      </c>
      <c r="I912" s="173" t="s">
        <v>3188</v>
      </c>
      <c r="J912" s="180"/>
      <c r="K912" s="177"/>
      <c r="L912" s="177" t="s">
        <v>1170</v>
      </c>
      <c r="M912" s="177" t="s">
        <v>1171</v>
      </c>
      <c r="N912" s="190" t="str">
        <f ca="1">DATEDIF(C912,'Outgoing 2023'!$L$2,"Y")&amp;" tahun, "&amp;DATEDIF(C912,'Outgoing 2023'!$L$2,"YM")&amp;" bulan, "&amp;DATEDIF(C912,'Outgoing 2023'!$L$2,"MD")&amp;" hari"</f>
        <v>0 tahun, 8 bulan, 23 hari</v>
      </c>
      <c r="O912" s="191">
        <f t="shared" ca="1" si="24"/>
        <v>266</v>
      </c>
      <c r="P912" s="152"/>
      <c r="Q912" s="152"/>
    </row>
    <row r="913" spans="1:17" ht="40.799999999999997" x14ac:dyDescent="0.7">
      <c r="A913" s="166">
        <v>914</v>
      </c>
      <c r="B913" s="167" t="s">
        <v>11251</v>
      </c>
      <c r="C913" s="168">
        <v>45952</v>
      </c>
      <c r="D913" s="169" t="s">
        <v>39</v>
      </c>
      <c r="E913" s="170" t="s">
        <v>11342</v>
      </c>
      <c r="F913" s="171"/>
      <c r="G913" s="172" t="s">
        <v>5508</v>
      </c>
      <c r="H913" s="172" t="s">
        <v>3189</v>
      </c>
      <c r="I913" s="173" t="s">
        <v>6953</v>
      </c>
      <c r="J913" s="180"/>
      <c r="K913" s="177"/>
      <c r="L913" s="177" t="s">
        <v>1080</v>
      </c>
      <c r="M913" s="177" t="s">
        <v>8269</v>
      </c>
      <c r="N913" s="190" t="str">
        <f ca="1">DATEDIF(C913,'Outgoing 2023'!$L$2,"Y")&amp;" tahun, "&amp;DATEDIF(C913,'Outgoing 2023'!$L$2,"YM")&amp;" bulan, "&amp;DATEDIF(C913,'Outgoing 2023'!$L$2,"MD")&amp;" hari"</f>
        <v>0 tahun, 8 bulan, 23 hari</v>
      </c>
      <c r="O913" s="191">
        <f t="shared" ca="1" si="24"/>
        <v>266</v>
      </c>
      <c r="P913" s="152"/>
      <c r="Q913" s="152"/>
    </row>
    <row r="914" spans="1:17" ht="20.399999999999999" x14ac:dyDescent="0.7">
      <c r="A914" s="166">
        <v>915</v>
      </c>
      <c r="B914" s="167" t="s">
        <v>11252</v>
      </c>
      <c r="C914" s="168">
        <v>45952</v>
      </c>
      <c r="D914" s="169" t="s">
        <v>39</v>
      </c>
      <c r="E914" s="170" t="s">
        <v>11343</v>
      </c>
      <c r="F914" s="171"/>
      <c r="G914" s="172" t="s">
        <v>1079</v>
      </c>
      <c r="H914" s="172" t="s">
        <v>3199</v>
      </c>
      <c r="I914" s="173" t="s">
        <v>5701</v>
      </c>
      <c r="J914" s="180"/>
      <c r="K914" s="177"/>
      <c r="L914" s="177" t="s">
        <v>1079</v>
      </c>
      <c r="M914" s="177" t="s">
        <v>2490</v>
      </c>
      <c r="N914" s="190" t="str">
        <f ca="1">DATEDIF(C914,'Outgoing 2023'!$L$2,"Y")&amp;" tahun, "&amp;DATEDIF(C914,'Outgoing 2023'!$L$2,"YM")&amp;" bulan, "&amp;DATEDIF(C914,'Outgoing 2023'!$L$2,"MD")&amp;" hari"</f>
        <v>0 tahun, 8 bulan, 23 hari</v>
      </c>
      <c r="O914" s="191">
        <f t="shared" ca="1" si="24"/>
        <v>266</v>
      </c>
      <c r="P914" s="152"/>
      <c r="Q914" s="152"/>
    </row>
    <row r="915" spans="1:17" ht="40.799999999999997" x14ac:dyDescent="0.7">
      <c r="A915" s="166">
        <v>916</v>
      </c>
      <c r="B915" s="167" t="s">
        <v>11253</v>
      </c>
      <c r="C915" s="168">
        <v>45953</v>
      </c>
      <c r="D915" s="169" t="s">
        <v>39</v>
      </c>
      <c r="E915" s="170" t="s">
        <v>11344</v>
      </c>
      <c r="F915" s="171"/>
      <c r="G915" s="172" t="s">
        <v>5985</v>
      </c>
      <c r="H915" s="159" t="s">
        <v>5985</v>
      </c>
      <c r="I915" s="173" t="s">
        <v>5702</v>
      </c>
      <c r="J915" s="180"/>
      <c r="K915" s="177"/>
      <c r="L915" s="177" t="s">
        <v>1736</v>
      </c>
      <c r="M915" s="177" t="s">
        <v>4425</v>
      </c>
      <c r="N915" s="190" t="str">
        <f ca="1">DATEDIF(C915,'Outgoing 2023'!$L$2,"Y")&amp;" tahun, "&amp;DATEDIF(C915,'Outgoing 2023'!$L$2,"YM")&amp;" bulan, "&amp;DATEDIF(C915,'Outgoing 2023'!$L$2,"MD")&amp;" hari"</f>
        <v>0 tahun, 8 bulan, 22 hari</v>
      </c>
      <c r="O915" s="191">
        <f t="shared" ca="1" si="24"/>
        <v>265</v>
      </c>
      <c r="P915" s="152"/>
      <c r="Q915" s="152"/>
    </row>
    <row r="916" spans="1:17" ht="20.399999999999999" x14ac:dyDescent="0.7">
      <c r="A916" s="166">
        <v>917</v>
      </c>
      <c r="B916" s="167" t="s">
        <v>11254</v>
      </c>
      <c r="C916" s="168">
        <v>45953</v>
      </c>
      <c r="D916" s="169" t="s">
        <v>11345</v>
      </c>
      <c r="E916" s="170" t="s">
        <v>11346</v>
      </c>
      <c r="F916" s="171"/>
      <c r="G916" s="172" t="s">
        <v>5508</v>
      </c>
      <c r="H916" s="172" t="s">
        <v>5989</v>
      </c>
      <c r="I916" s="173" t="s">
        <v>6953</v>
      </c>
      <c r="J916" s="180"/>
      <c r="K916" s="177"/>
      <c r="L916" s="177" t="s">
        <v>10515</v>
      </c>
      <c r="M916" s="177" t="s">
        <v>10488</v>
      </c>
      <c r="N916" s="190" t="str">
        <f ca="1">DATEDIF(C916,'Outgoing 2023'!$L$2,"Y")&amp;" tahun, "&amp;DATEDIF(C916,'Outgoing 2023'!$L$2,"YM")&amp;" bulan, "&amp;DATEDIF(C916,'Outgoing 2023'!$L$2,"MD")&amp;" hari"</f>
        <v>0 tahun, 8 bulan, 22 hari</v>
      </c>
      <c r="O916" s="191">
        <f t="shared" ca="1" si="24"/>
        <v>265</v>
      </c>
      <c r="P916" s="152"/>
      <c r="Q916" s="152"/>
    </row>
    <row r="917" spans="1:17" ht="40.799999999999997" x14ac:dyDescent="0.7">
      <c r="A917" s="166">
        <v>918</v>
      </c>
      <c r="B917" s="167" t="s">
        <v>11255</v>
      </c>
      <c r="C917" s="168">
        <v>45953</v>
      </c>
      <c r="D917" s="169" t="s">
        <v>39</v>
      </c>
      <c r="E917" s="170" t="s">
        <v>11347</v>
      </c>
      <c r="F917" s="171"/>
      <c r="G917" s="172" t="s">
        <v>5508</v>
      </c>
      <c r="H917" s="172" t="s">
        <v>5990</v>
      </c>
      <c r="I917" s="173" t="s">
        <v>6030</v>
      </c>
      <c r="J917" s="180"/>
      <c r="K917" s="177"/>
      <c r="L917" s="177" t="s">
        <v>1175</v>
      </c>
      <c r="M917" s="177" t="s">
        <v>7484</v>
      </c>
      <c r="N917" s="190" t="str">
        <f ca="1">DATEDIF(C917,'Outgoing 2023'!$L$2,"Y")&amp;" tahun, "&amp;DATEDIF(C917,'Outgoing 2023'!$L$2,"YM")&amp;" bulan, "&amp;DATEDIF(C917,'Outgoing 2023'!$L$2,"MD")&amp;" hari"</f>
        <v>0 tahun, 8 bulan, 22 hari</v>
      </c>
      <c r="O917" s="191">
        <f t="shared" ca="1" si="24"/>
        <v>265</v>
      </c>
      <c r="P917" s="152"/>
      <c r="Q917" s="152"/>
    </row>
    <row r="918" spans="1:17" ht="20.399999999999999" x14ac:dyDescent="0.7">
      <c r="A918" s="166">
        <v>919</v>
      </c>
      <c r="B918" s="167" t="s">
        <v>11256</v>
      </c>
      <c r="C918" s="168">
        <v>45954</v>
      </c>
      <c r="D918" s="169" t="s">
        <v>39</v>
      </c>
      <c r="E918" s="170" t="s">
        <v>11348</v>
      </c>
      <c r="F918" s="171"/>
      <c r="G918" s="172" t="s">
        <v>5508</v>
      </c>
      <c r="H918" s="172" t="s">
        <v>3200</v>
      </c>
      <c r="I918" s="173" t="s">
        <v>5845</v>
      </c>
      <c r="J918" s="180"/>
      <c r="K918" s="177"/>
      <c r="L918" s="177" t="s">
        <v>1070</v>
      </c>
      <c r="M918" s="177" t="s">
        <v>7652</v>
      </c>
      <c r="N918" s="190" t="str">
        <f ca="1">DATEDIF(C918,'Outgoing 2023'!$L$2,"Y")&amp;" tahun, "&amp;DATEDIF(C918,'Outgoing 2023'!$L$2,"YM")&amp;" bulan, "&amp;DATEDIF(C918,'Outgoing 2023'!$L$2,"MD")&amp;" hari"</f>
        <v>0 tahun, 8 bulan, 21 hari</v>
      </c>
      <c r="O918" s="191">
        <f t="shared" ca="1" si="24"/>
        <v>264</v>
      </c>
      <c r="P918" s="152"/>
      <c r="Q918" s="152"/>
    </row>
    <row r="919" spans="1:17" ht="102" x14ac:dyDescent="0.7">
      <c r="A919" s="166">
        <v>920</v>
      </c>
      <c r="B919" s="167" t="s">
        <v>11257</v>
      </c>
      <c r="C919" s="168">
        <v>45954</v>
      </c>
      <c r="D919" s="169" t="s">
        <v>11349</v>
      </c>
      <c r="E919" s="170" t="s">
        <v>11350</v>
      </c>
      <c r="F919" s="171"/>
      <c r="G919" s="172" t="s">
        <v>5508</v>
      </c>
      <c r="H919" s="172" t="s">
        <v>5989</v>
      </c>
      <c r="I919" s="173" t="s">
        <v>3188</v>
      </c>
      <c r="J919" s="180"/>
      <c r="K919" s="177"/>
      <c r="L919" s="177" t="s">
        <v>1170</v>
      </c>
      <c r="M919" s="177" t="s">
        <v>1171</v>
      </c>
      <c r="N919" s="190" t="str">
        <f ca="1">DATEDIF(C919,'Outgoing 2023'!$L$2,"Y")&amp;" tahun, "&amp;DATEDIF(C919,'Outgoing 2023'!$L$2,"YM")&amp;" bulan, "&amp;DATEDIF(C919,'Outgoing 2023'!$L$2,"MD")&amp;" hari"</f>
        <v>0 tahun, 8 bulan, 21 hari</v>
      </c>
      <c r="O919" s="191">
        <f t="shared" ca="1" si="24"/>
        <v>264</v>
      </c>
      <c r="P919" s="152"/>
      <c r="Q919" s="152"/>
    </row>
    <row r="920" spans="1:17" ht="20.399999999999999" x14ac:dyDescent="0.7">
      <c r="A920" s="166">
        <v>921</v>
      </c>
      <c r="B920" s="167" t="s">
        <v>11258</v>
      </c>
      <c r="C920" s="168">
        <v>45954</v>
      </c>
      <c r="D920" s="169" t="s">
        <v>39</v>
      </c>
      <c r="E920" s="170" t="s">
        <v>11351</v>
      </c>
      <c r="F920" s="171"/>
      <c r="G920" s="172" t="s">
        <v>5508</v>
      </c>
      <c r="H920" s="172" t="s">
        <v>3200</v>
      </c>
      <c r="I920" s="173" t="s">
        <v>5845</v>
      </c>
      <c r="J920" s="180"/>
      <c r="K920" s="177"/>
      <c r="L920" s="177" t="s">
        <v>10661</v>
      </c>
      <c r="M920" s="177" t="s">
        <v>7652</v>
      </c>
      <c r="N920" s="190" t="str">
        <f ca="1">DATEDIF(C920,'Outgoing 2023'!$L$2,"Y")&amp;" tahun, "&amp;DATEDIF(C920,'Outgoing 2023'!$L$2,"YM")&amp;" bulan, "&amp;DATEDIF(C920,'Outgoing 2023'!$L$2,"MD")&amp;" hari"</f>
        <v>0 tahun, 8 bulan, 21 hari</v>
      </c>
      <c r="O920" s="191">
        <f t="shared" ca="1" si="24"/>
        <v>264</v>
      </c>
      <c r="P920" s="152"/>
      <c r="Q920" s="152"/>
    </row>
    <row r="921" spans="1:17" ht="40.799999999999997" x14ac:dyDescent="0.7">
      <c r="A921" s="166">
        <v>922</v>
      </c>
      <c r="B921" s="167" t="s">
        <v>11259</v>
      </c>
      <c r="C921" s="168">
        <v>45954</v>
      </c>
      <c r="D921" s="169" t="s">
        <v>39</v>
      </c>
      <c r="E921" s="170" t="s">
        <v>11352</v>
      </c>
      <c r="F921" s="171"/>
      <c r="G921" s="172" t="s">
        <v>5508</v>
      </c>
      <c r="H921" s="172" t="s">
        <v>5989</v>
      </c>
      <c r="I921" s="173" t="s">
        <v>5841</v>
      </c>
      <c r="J921" s="180"/>
      <c r="K921" s="177"/>
      <c r="L921" s="177" t="s">
        <v>1080</v>
      </c>
      <c r="M921" s="177" t="s">
        <v>8269</v>
      </c>
      <c r="N921" s="190" t="str">
        <f ca="1">DATEDIF(C921,'Outgoing 2023'!$L$2,"Y")&amp;" tahun, "&amp;DATEDIF(C921,'Outgoing 2023'!$L$2,"YM")&amp;" bulan, "&amp;DATEDIF(C921,'Outgoing 2023'!$L$2,"MD")&amp;" hari"</f>
        <v>0 tahun, 8 bulan, 21 hari</v>
      </c>
      <c r="O921" s="191">
        <f t="shared" ca="1" si="24"/>
        <v>264</v>
      </c>
      <c r="P921" s="152"/>
      <c r="Q921" s="152"/>
    </row>
    <row r="922" spans="1:17" ht="61.2" x14ac:dyDescent="0.7">
      <c r="A922" s="166">
        <v>923</v>
      </c>
      <c r="B922" s="167" t="s">
        <v>11260</v>
      </c>
      <c r="C922" s="168">
        <v>45954</v>
      </c>
      <c r="D922" s="169" t="s">
        <v>39</v>
      </c>
      <c r="E922" s="170" t="s">
        <v>11353</v>
      </c>
      <c r="F922" s="171"/>
      <c r="G922" s="172" t="s">
        <v>5508</v>
      </c>
      <c r="H922" s="172" t="s">
        <v>7640</v>
      </c>
      <c r="I922" s="173" t="s">
        <v>5845</v>
      </c>
      <c r="J922" s="180"/>
      <c r="K922" s="177"/>
      <c r="L922" s="177" t="s">
        <v>1070</v>
      </c>
      <c r="M922" s="177" t="s">
        <v>8067</v>
      </c>
      <c r="N922" s="190" t="str">
        <f ca="1">DATEDIF(C922,'Outgoing 2023'!$L$2,"Y")&amp;" tahun, "&amp;DATEDIF(C922,'Outgoing 2023'!$L$2,"YM")&amp;" bulan, "&amp;DATEDIF(C922,'Outgoing 2023'!$L$2,"MD")&amp;" hari"</f>
        <v>0 tahun, 8 bulan, 21 hari</v>
      </c>
      <c r="O922" s="191">
        <f t="shared" ca="1" si="24"/>
        <v>264</v>
      </c>
      <c r="P922" s="152"/>
      <c r="Q922" s="152"/>
    </row>
    <row r="923" spans="1:17" ht="40.799999999999997" x14ac:dyDescent="0.7">
      <c r="A923" s="166">
        <v>924</v>
      </c>
      <c r="B923" s="167" t="s">
        <v>11261</v>
      </c>
      <c r="C923" s="168">
        <v>45954</v>
      </c>
      <c r="D923" s="169" t="s">
        <v>39</v>
      </c>
      <c r="E923" s="170" t="s">
        <v>11354</v>
      </c>
      <c r="F923" s="171"/>
      <c r="G923" s="172" t="s">
        <v>5985</v>
      </c>
      <c r="H923" s="159" t="s">
        <v>5985</v>
      </c>
      <c r="I923" s="173" t="s">
        <v>7423</v>
      </c>
      <c r="J923" s="180"/>
      <c r="K923" s="177"/>
      <c r="L923" s="177" t="s">
        <v>1072</v>
      </c>
      <c r="M923" s="177" t="s">
        <v>1191</v>
      </c>
      <c r="N923" s="190" t="str">
        <f ca="1">DATEDIF(C923,'Outgoing 2023'!$L$2,"Y")&amp;" tahun, "&amp;DATEDIF(C923,'Outgoing 2023'!$L$2,"YM")&amp;" bulan, "&amp;DATEDIF(C923,'Outgoing 2023'!$L$2,"MD")&amp;" hari"</f>
        <v>0 tahun, 8 bulan, 21 hari</v>
      </c>
      <c r="O923" s="191">
        <f t="shared" ca="1" si="24"/>
        <v>264</v>
      </c>
      <c r="P923" s="152"/>
      <c r="Q923" s="152"/>
    </row>
    <row r="924" spans="1:17" ht="61.2" x14ac:dyDescent="0.7">
      <c r="A924" s="166">
        <v>925</v>
      </c>
      <c r="B924" s="167" t="s">
        <v>11262</v>
      </c>
      <c r="C924" s="168">
        <v>45954</v>
      </c>
      <c r="D924" s="169" t="s">
        <v>39</v>
      </c>
      <c r="E924" s="170" t="s">
        <v>11355</v>
      </c>
      <c r="F924" s="171"/>
      <c r="G924" s="172" t="s">
        <v>5508</v>
      </c>
      <c r="H924" s="172" t="s">
        <v>5990</v>
      </c>
      <c r="I924" s="173" t="s">
        <v>6953</v>
      </c>
      <c r="J924" s="180"/>
      <c r="K924" s="177"/>
      <c r="L924" s="177" t="s">
        <v>10515</v>
      </c>
      <c r="M924" s="177" t="s">
        <v>10488</v>
      </c>
      <c r="N924" s="190" t="str">
        <f ca="1">DATEDIF(C924,'Outgoing 2023'!$L$2,"Y")&amp;" tahun, "&amp;DATEDIF(C924,'Outgoing 2023'!$L$2,"YM")&amp;" bulan, "&amp;DATEDIF(C924,'Outgoing 2023'!$L$2,"MD")&amp;" hari"</f>
        <v>0 tahun, 8 bulan, 21 hari</v>
      </c>
      <c r="O924" s="191">
        <f t="shared" ca="1" si="24"/>
        <v>264</v>
      </c>
      <c r="P924" s="152"/>
      <c r="Q924" s="152"/>
    </row>
    <row r="925" spans="1:17" ht="40.799999999999997" x14ac:dyDescent="0.7">
      <c r="A925" s="166">
        <v>926</v>
      </c>
      <c r="B925" s="167" t="s">
        <v>11263</v>
      </c>
      <c r="C925" s="168">
        <v>45955</v>
      </c>
      <c r="D925" s="169" t="s">
        <v>39</v>
      </c>
      <c r="E925" s="170" t="s">
        <v>11356</v>
      </c>
      <c r="F925" s="171"/>
      <c r="G925" s="172" t="s">
        <v>5508</v>
      </c>
      <c r="H925" s="172" t="s">
        <v>5990</v>
      </c>
      <c r="I925" s="173" t="s">
        <v>5845</v>
      </c>
      <c r="J925" s="180"/>
      <c r="K925" s="177" t="s">
        <v>1184</v>
      </c>
      <c r="L925" s="177" t="s">
        <v>1070</v>
      </c>
      <c r="M925" s="177" t="s">
        <v>5481</v>
      </c>
      <c r="N925" s="190" t="str">
        <f ca="1">DATEDIF(C925,'Outgoing 2023'!$L$2,"Y")&amp;" tahun, "&amp;DATEDIF(C925,'Outgoing 2023'!$L$2,"YM")&amp;" bulan, "&amp;DATEDIF(C925,'Outgoing 2023'!$L$2,"MD")&amp;" hari"</f>
        <v>0 tahun, 8 bulan, 20 hari</v>
      </c>
      <c r="O925" s="191">
        <f t="shared" ca="1" si="24"/>
        <v>263</v>
      </c>
      <c r="P925" s="152"/>
      <c r="Q925" s="152"/>
    </row>
    <row r="926" spans="1:17" ht="20.399999999999999" x14ac:dyDescent="0.7">
      <c r="A926" s="166">
        <v>927</v>
      </c>
      <c r="B926" s="167" t="s">
        <v>11264</v>
      </c>
      <c r="C926" s="168">
        <v>45955</v>
      </c>
      <c r="D926" s="169" t="s">
        <v>39</v>
      </c>
      <c r="E926" s="170" t="s">
        <v>11357</v>
      </c>
      <c r="F926" s="171"/>
      <c r="G926" s="172" t="s">
        <v>5508</v>
      </c>
      <c r="H926" s="172" t="s">
        <v>3200</v>
      </c>
      <c r="I926" s="173" t="s">
        <v>5845</v>
      </c>
      <c r="J926" s="180"/>
      <c r="K926" s="177"/>
      <c r="L926" s="177" t="s">
        <v>10661</v>
      </c>
      <c r="M926" s="177" t="s">
        <v>7652</v>
      </c>
      <c r="N926" s="190" t="str">
        <f ca="1">DATEDIF(C926,'Outgoing 2023'!$L$2,"Y")&amp;" tahun, "&amp;DATEDIF(C926,'Outgoing 2023'!$L$2,"YM")&amp;" bulan, "&amp;DATEDIF(C926,'Outgoing 2023'!$L$2,"MD")&amp;" hari"</f>
        <v>0 tahun, 8 bulan, 20 hari</v>
      </c>
      <c r="O926" s="191">
        <f t="shared" ca="1" si="24"/>
        <v>263</v>
      </c>
      <c r="P926" s="152"/>
      <c r="Q926" s="152"/>
    </row>
    <row r="927" spans="1:17" ht="20.399999999999999" x14ac:dyDescent="0.7">
      <c r="A927" s="166">
        <v>928</v>
      </c>
      <c r="B927" s="167" t="s">
        <v>11265</v>
      </c>
      <c r="C927" s="168">
        <v>45955</v>
      </c>
      <c r="D927" s="169" t="s">
        <v>39</v>
      </c>
      <c r="E927" s="170" t="s">
        <v>11358</v>
      </c>
      <c r="F927" s="171"/>
      <c r="G927" s="172" t="s">
        <v>5508</v>
      </c>
      <c r="H927" s="172" t="s">
        <v>3200</v>
      </c>
      <c r="I927" s="173" t="s">
        <v>5845</v>
      </c>
      <c r="J927" s="180"/>
      <c r="K927" s="177"/>
      <c r="L927" s="177" t="s">
        <v>10661</v>
      </c>
      <c r="M927" s="177" t="s">
        <v>7652</v>
      </c>
      <c r="N927" s="190" t="str">
        <f ca="1">DATEDIF(C927,'Outgoing 2023'!$L$2,"Y")&amp;" tahun, "&amp;DATEDIF(C927,'Outgoing 2023'!$L$2,"YM")&amp;" bulan, "&amp;DATEDIF(C927,'Outgoing 2023'!$L$2,"MD")&amp;" hari"</f>
        <v>0 tahun, 8 bulan, 20 hari</v>
      </c>
      <c r="O927" s="191">
        <f t="shared" ca="1" si="24"/>
        <v>263</v>
      </c>
      <c r="P927" s="152"/>
      <c r="Q927" s="152"/>
    </row>
    <row r="928" spans="1:17" ht="20.399999999999999" x14ac:dyDescent="0.7">
      <c r="A928" s="166">
        <v>929</v>
      </c>
      <c r="B928" s="167" t="s">
        <v>11266</v>
      </c>
      <c r="C928" s="168">
        <v>45957</v>
      </c>
      <c r="D928" s="169" t="s">
        <v>39</v>
      </c>
      <c r="E928" s="170" t="s">
        <v>11359</v>
      </c>
      <c r="F928" s="171"/>
      <c r="G928" s="172" t="s">
        <v>5508</v>
      </c>
      <c r="H928" s="172" t="s">
        <v>3200</v>
      </c>
      <c r="I928" s="173" t="s">
        <v>5845</v>
      </c>
      <c r="J928" s="180"/>
      <c r="K928" s="177"/>
      <c r="L928" s="177" t="s">
        <v>10661</v>
      </c>
      <c r="M928" s="177" t="s">
        <v>7652</v>
      </c>
      <c r="N928" s="190" t="str">
        <f ca="1">DATEDIF(C928,'Outgoing 2023'!$L$2,"Y")&amp;" tahun, "&amp;DATEDIF(C928,'Outgoing 2023'!$L$2,"YM")&amp;" bulan, "&amp;DATEDIF(C928,'Outgoing 2023'!$L$2,"MD")&amp;" hari"</f>
        <v>0 tahun, 8 bulan, 18 hari</v>
      </c>
      <c r="O928" s="191">
        <f t="shared" ca="1" si="24"/>
        <v>261</v>
      </c>
      <c r="P928" s="152"/>
      <c r="Q928" s="152"/>
    </row>
    <row r="929" spans="1:17" ht="20.399999999999999" x14ac:dyDescent="0.7">
      <c r="A929" s="166">
        <v>930</v>
      </c>
      <c r="B929" s="167" t="s">
        <v>11267</v>
      </c>
      <c r="C929" s="168">
        <v>45957</v>
      </c>
      <c r="D929" s="169" t="s">
        <v>7379</v>
      </c>
      <c r="E929" s="170" t="s">
        <v>11360</v>
      </c>
      <c r="F929" s="171"/>
      <c r="G929" s="172" t="s">
        <v>5508</v>
      </c>
      <c r="H929" s="172" t="s">
        <v>5989</v>
      </c>
      <c r="I929" s="173" t="s">
        <v>7717</v>
      </c>
      <c r="J929" s="180"/>
      <c r="K929" s="177"/>
      <c r="L929" s="177" t="s">
        <v>1175</v>
      </c>
      <c r="M929" s="177" t="s">
        <v>7484</v>
      </c>
      <c r="N929" s="190" t="str">
        <f ca="1">DATEDIF(C929,'Outgoing 2023'!$L$2,"Y")&amp;" tahun, "&amp;DATEDIF(C929,'Outgoing 2023'!$L$2,"YM")&amp;" bulan, "&amp;DATEDIF(C929,'Outgoing 2023'!$L$2,"MD")&amp;" hari"</f>
        <v>0 tahun, 8 bulan, 18 hari</v>
      </c>
      <c r="O929" s="191">
        <f t="shared" ca="1" si="24"/>
        <v>261</v>
      </c>
      <c r="P929" s="152"/>
      <c r="Q929" s="152"/>
    </row>
    <row r="930" spans="1:17" ht="61.2" x14ac:dyDescent="0.7">
      <c r="A930" s="166">
        <v>931</v>
      </c>
      <c r="B930" s="167" t="s">
        <v>11268</v>
      </c>
      <c r="C930" s="168">
        <v>45957</v>
      </c>
      <c r="D930" s="169" t="s">
        <v>11361</v>
      </c>
      <c r="E930" s="170" t="s">
        <v>11362</v>
      </c>
      <c r="F930" s="171"/>
      <c r="G930" s="172" t="s">
        <v>5508</v>
      </c>
      <c r="H930" s="172" t="s">
        <v>11363</v>
      </c>
      <c r="I930" s="173" t="s">
        <v>1219</v>
      </c>
      <c r="J930" s="180"/>
      <c r="K930" s="177"/>
      <c r="L930" s="177" t="s">
        <v>1219</v>
      </c>
      <c r="M930" s="177" t="s">
        <v>8824</v>
      </c>
      <c r="N930" s="190" t="str">
        <f ca="1">DATEDIF(C930,'Outgoing 2023'!$L$2,"Y")&amp;" tahun, "&amp;DATEDIF(C930,'Outgoing 2023'!$L$2,"YM")&amp;" bulan, "&amp;DATEDIF(C930,'Outgoing 2023'!$L$2,"MD")&amp;" hari"</f>
        <v>0 tahun, 8 bulan, 18 hari</v>
      </c>
      <c r="O930" s="191">
        <f t="shared" ca="1" si="24"/>
        <v>261</v>
      </c>
      <c r="P930" s="152"/>
      <c r="Q930" s="152"/>
    </row>
    <row r="931" spans="1:17" ht="40.799999999999997" x14ac:dyDescent="0.7">
      <c r="A931" s="166">
        <v>932</v>
      </c>
      <c r="B931" s="167" t="s">
        <v>11269</v>
      </c>
      <c r="C931" s="168">
        <v>45957</v>
      </c>
      <c r="D931" s="169" t="s">
        <v>39</v>
      </c>
      <c r="E931" s="170" t="s">
        <v>11364</v>
      </c>
      <c r="F931" s="171"/>
      <c r="G931" s="172" t="s">
        <v>5508</v>
      </c>
      <c r="H931" s="172" t="s">
        <v>5990</v>
      </c>
      <c r="I931" s="173" t="s">
        <v>5845</v>
      </c>
      <c r="J931" s="180"/>
      <c r="K931" s="177" t="s">
        <v>1184</v>
      </c>
      <c r="L931" s="177" t="s">
        <v>10515</v>
      </c>
      <c r="M931" s="177" t="s">
        <v>10488</v>
      </c>
      <c r="N931" s="190" t="str">
        <f ca="1">DATEDIF(C931,'Outgoing 2023'!$L$2,"Y")&amp;" tahun, "&amp;DATEDIF(C931,'Outgoing 2023'!$L$2,"YM")&amp;" bulan, "&amp;DATEDIF(C931,'Outgoing 2023'!$L$2,"MD")&amp;" hari"</f>
        <v>0 tahun, 8 bulan, 18 hari</v>
      </c>
      <c r="O931" s="191">
        <f t="shared" ca="1" si="24"/>
        <v>261</v>
      </c>
      <c r="P931" s="152"/>
      <c r="Q931" s="152"/>
    </row>
    <row r="932" spans="1:17" ht="40.799999999999997" x14ac:dyDescent="0.7">
      <c r="A932" s="166">
        <v>933</v>
      </c>
      <c r="B932" s="167" t="s">
        <v>11270</v>
      </c>
      <c r="C932" s="168">
        <v>45957</v>
      </c>
      <c r="D932" s="169" t="s">
        <v>39</v>
      </c>
      <c r="E932" s="170" t="s">
        <v>11365</v>
      </c>
      <c r="F932" s="171"/>
      <c r="G932" s="172" t="s">
        <v>5508</v>
      </c>
      <c r="H932" s="172" t="s">
        <v>3191</v>
      </c>
      <c r="I932" s="173" t="s">
        <v>5845</v>
      </c>
      <c r="J932" s="180"/>
      <c r="K932" s="177" t="s">
        <v>1184</v>
      </c>
      <c r="L932" s="177" t="s">
        <v>1070</v>
      </c>
      <c r="M932" s="177" t="s">
        <v>10357</v>
      </c>
      <c r="N932" s="190" t="str">
        <f ca="1">DATEDIF(C932,'Outgoing 2023'!$L$2,"Y")&amp;" tahun, "&amp;DATEDIF(C932,'Outgoing 2023'!$L$2,"YM")&amp;" bulan, "&amp;DATEDIF(C932,'Outgoing 2023'!$L$2,"MD")&amp;" hari"</f>
        <v>0 tahun, 8 bulan, 18 hari</v>
      </c>
      <c r="O932" s="191">
        <f t="shared" ca="1" si="24"/>
        <v>261</v>
      </c>
      <c r="P932" s="152"/>
      <c r="Q932" s="152"/>
    </row>
    <row r="933" spans="1:17" ht="40.799999999999997" x14ac:dyDescent="0.7">
      <c r="A933" s="166">
        <v>934</v>
      </c>
      <c r="B933" s="167" t="s">
        <v>11271</v>
      </c>
      <c r="C933" s="168">
        <v>45958</v>
      </c>
      <c r="D933" s="169" t="s">
        <v>39</v>
      </c>
      <c r="E933" s="170" t="s">
        <v>11366</v>
      </c>
      <c r="F933" s="171"/>
      <c r="G933" s="172" t="s">
        <v>5508</v>
      </c>
      <c r="H933" s="172" t="s">
        <v>3200</v>
      </c>
      <c r="I933" s="173" t="s">
        <v>6030</v>
      </c>
      <c r="J933" s="180"/>
      <c r="K933" s="177"/>
      <c r="L933" s="177" t="s">
        <v>10661</v>
      </c>
      <c r="M933" s="177" t="s">
        <v>10891</v>
      </c>
      <c r="N933" s="190" t="str">
        <f ca="1">DATEDIF(C933,'Outgoing 2023'!$L$2,"Y")&amp;" tahun, "&amp;DATEDIF(C933,'Outgoing 2023'!$L$2,"YM")&amp;" bulan, "&amp;DATEDIF(C933,'Outgoing 2023'!$L$2,"MD")&amp;" hari"</f>
        <v>0 tahun, 8 bulan, 17 hari</v>
      </c>
      <c r="O933" s="191">
        <f t="shared" ca="1" si="24"/>
        <v>260</v>
      </c>
      <c r="P933" s="152"/>
      <c r="Q933" s="152"/>
    </row>
    <row r="934" spans="1:17" ht="20.399999999999999" x14ac:dyDescent="0.7">
      <c r="A934" s="166">
        <v>935</v>
      </c>
      <c r="B934" s="167" t="s">
        <v>11272</v>
      </c>
      <c r="C934" s="168">
        <v>45958</v>
      </c>
      <c r="D934" s="169" t="s">
        <v>39</v>
      </c>
      <c r="E934" s="170" t="s">
        <v>11367</v>
      </c>
      <c r="F934" s="171"/>
      <c r="G934" s="172" t="s">
        <v>5508</v>
      </c>
      <c r="H934" s="172" t="s">
        <v>3200</v>
      </c>
      <c r="I934" s="173" t="s">
        <v>5845</v>
      </c>
      <c r="J934" s="180"/>
      <c r="K934" s="177"/>
      <c r="L934" s="177" t="s">
        <v>1070</v>
      </c>
      <c r="M934" s="177" t="s">
        <v>7652</v>
      </c>
      <c r="N934" s="190" t="str">
        <f ca="1">DATEDIF(C934,'Outgoing 2023'!$L$2,"Y")&amp;" tahun, "&amp;DATEDIF(C934,'Outgoing 2023'!$L$2,"YM")&amp;" bulan, "&amp;DATEDIF(C934,'Outgoing 2023'!$L$2,"MD")&amp;" hari"</f>
        <v>0 tahun, 8 bulan, 17 hari</v>
      </c>
      <c r="O934" s="191">
        <f t="shared" ca="1" si="24"/>
        <v>260</v>
      </c>
      <c r="P934" s="152"/>
      <c r="Q934" s="152"/>
    </row>
    <row r="935" spans="1:17" ht="40.799999999999997" x14ac:dyDescent="0.7">
      <c r="A935" s="166">
        <v>936</v>
      </c>
      <c r="B935" s="167" t="s">
        <v>11273</v>
      </c>
      <c r="C935" s="168">
        <v>45958</v>
      </c>
      <c r="D935" s="169" t="s">
        <v>7379</v>
      </c>
      <c r="E935" s="170" t="s">
        <v>11368</v>
      </c>
      <c r="F935" s="171"/>
      <c r="G935" s="172" t="s">
        <v>5508</v>
      </c>
      <c r="H935" s="172" t="s">
        <v>3191</v>
      </c>
      <c r="I935" s="173" t="s">
        <v>9372</v>
      </c>
      <c r="J935" s="180"/>
      <c r="K935" s="177"/>
      <c r="L935" s="177" t="s">
        <v>10515</v>
      </c>
      <c r="M935" s="177" t="s">
        <v>10488</v>
      </c>
      <c r="N935" s="190" t="str">
        <f ca="1">DATEDIF(C935,'Outgoing 2023'!$L$2,"Y")&amp;" tahun, "&amp;DATEDIF(C935,'Outgoing 2023'!$L$2,"YM")&amp;" bulan, "&amp;DATEDIF(C935,'Outgoing 2023'!$L$2,"MD")&amp;" hari"</f>
        <v>0 tahun, 8 bulan, 17 hari</v>
      </c>
      <c r="O935" s="191">
        <f t="shared" ca="1" si="24"/>
        <v>260</v>
      </c>
      <c r="P935" s="152"/>
      <c r="Q935" s="152"/>
    </row>
    <row r="936" spans="1:17" ht="40.799999999999997" x14ac:dyDescent="0.7">
      <c r="A936" s="166">
        <v>937</v>
      </c>
      <c r="B936" s="167" t="s">
        <v>11274</v>
      </c>
      <c r="C936" s="168">
        <v>45958</v>
      </c>
      <c r="D936" s="169" t="s">
        <v>39</v>
      </c>
      <c r="E936" s="170" t="s">
        <v>11369</v>
      </c>
      <c r="F936" s="171"/>
      <c r="G936" s="172" t="s">
        <v>5508</v>
      </c>
      <c r="H936" s="172" t="s">
        <v>7640</v>
      </c>
      <c r="I936" s="173" t="s">
        <v>12322</v>
      </c>
      <c r="J936" s="180"/>
      <c r="K936" s="177"/>
      <c r="L936" s="177" t="s">
        <v>10515</v>
      </c>
      <c r="M936" s="177" t="s">
        <v>10488</v>
      </c>
      <c r="N936" s="190" t="str">
        <f ca="1">DATEDIF(C936,'Outgoing 2023'!$L$2,"Y")&amp;" tahun, "&amp;DATEDIF(C936,'Outgoing 2023'!$L$2,"YM")&amp;" bulan, "&amp;DATEDIF(C936,'Outgoing 2023'!$L$2,"MD")&amp;" hari"</f>
        <v>0 tahun, 8 bulan, 17 hari</v>
      </c>
      <c r="O936" s="191">
        <f t="shared" ca="1" si="24"/>
        <v>260</v>
      </c>
      <c r="P936" s="152"/>
      <c r="Q936" s="152"/>
    </row>
    <row r="937" spans="1:17" ht="61.2" x14ac:dyDescent="0.7">
      <c r="A937" s="166">
        <v>938</v>
      </c>
      <c r="B937" s="167" t="s">
        <v>11275</v>
      </c>
      <c r="C937" s="168">
        <v>45958</v>
      </c>
      <c r="D937" s="169" t="s">
        <v>39</v>
      </c>
      <c r="E937" s="170" t="s">
        <v>11370</v>
      </c>
      <c r="F937" s="171"/>
      <c r="G937" s="172" t="s">
        <v>1079</v>
      </c>
      <c r="H937" s="172" t="s">
        <v>1079</v>
      </c>
      <c r="I937" s="173" t="s">
        <v>5701</v>
      </c>
      <c r="J937" s="180"/>
      <c r="K937" s="177" t="s">
        <v>1308</v>
      </c>
      <c r="L937" s="177" t="s">
        <v>1080</v>
      </c>
      <c r="M937" s="177" t="s">
        <v>8269</v>
      </c>
      <c r="N937" s="190" t="str">
        <f ca="1">DATEDIF(C937,'Outgoing 2023'!$L$2,"Y")&amp;" tahun, "&amp;DATEDIF(C937,'Outgoing 2023'!$L$2,"YM")&amp;" bulan, "&amp;DATEDIF(C937,'Outgoing 2023'!$L$2,"MD")&amp;" hari"</f>
        <v>0 tahun, 8 bulan, 17 hari</v>
      </c>
      <c r="O937" s="191">
        <f t="shared" ca="1" si="24"/>
        <v>260</v>
      </c>
      <c r="P937" s="152"/>
      <c r="Q937" s="152"/>
    </row>
    <row r="938" spans="1:17" ht="40.799999999999997" x14ac:dyDescent="0.7">
      <c r="A938" s="166">
        <v>939</v>
      </c>
      <c r="B938" s="167" t="s">
        <v>11276</v>
      </c>
      <c r="C938" s="168">
        <v>45958</v>
      </c>
      <c r="D938" s="169" t="s">
        <v>39</v>
      </c>
      <c r="E938" s="170" t="s">
        <v>11371</v>
      </c>
      <c r="F938" s="171"/>
      <c r="G938" s="172" t="s">
        <v>5508</v>
      </c>
      <c r="H938" s="172" t="s">
        <v>3200</v>
      </c>
      <c r="I938" s="173" t="s">
        <v>6030</v>
      </c>
      <c r="J938" s="180"/>
      <c r="K938" s="177" t="s">
        <v>1308</v>
      </c>
      <c r="L938" s="177" t="s">
        <v>10661</v>
      </c>
      <c r="M938" s="177" t="s">
        <v>10891</v>
      </c>
      <c r="N938" s="190" t="str">
        <f ca="1">DATEDIF(C938,'Outgoing 2023'!$L$2,"Y")&amp;" tahun, "&amp;DATEDIF(C938,'Outgoing 2023'!$L$2,"YM")&amp;" bulan, "&amp;DATEDIF(C938,'Outgoing 2023'!$L$2,"MD")&amp;" hari"</f>
        <v>0 tahun, 8 bulan, 17 hari</v>
      </c>
      <c r="O938" s="191">
        <f t="shared" ca="1" si="24"/>
        <v>260</v>
      </c>
      <c r="P938" s="152"/>
      <c r="Q938" s="152"/>
    </row>
    <row r="939" spans="1:17" ht="40.799999999999997" x14ac:dyDescent="0.7">
      <c r="A939" s="166">
        <v>940</v>
      </c>
      <c r="B939" s="167" t="s">
        <v>11277</v>
      </c>
      <c r="C939" s="168">
        <v>45958</v>
      </c>
      <c r="D939" s="169" t="s">
        <v>39</v>
      </c>
      <c r="E939" s="170" t="s">
        <v>11372</v>
      </c>
      <c r="F939" s="171"/>
      <c r="G939" s="172" t="s">
        <v>5508</v>
      </c>
      <c r="H939" s="172" t="s">
        <v>3200</v>
      </c>
      <c r="I939" s="173" t="s">
        <v>6030</v>
      </c>
      <c r="J939" s="180"/>
      <c r="K939" s="177" t="s">
        <v>1308</v>
      </c>
      <c r="L939" s="177" t="s">
        <v>10661</v>
      </c>
      <c r="M939" s="177" t="s">
        <v>10891</v>
      </c>
      <c r="N939" s="190" t="str">
        <f ca="1">DATEDIF(C939,'Outgoing 2023'!$L$2,"Y")&amp;" tahun, "&amp;DATEDIF(C939,'Outgoing 2023'!$L$2,"YM")&amp;" bulan, "&amp;DATEDIF(C939,'Outgoing 2023'!$L$2,"MD")&amp;" hari"</f>
        <v>0 tahun, 8 bulan, 17 hari</v>
      </c>
      <c r="O939" s="191">
        <f t="shared" ca="1" si="24"/>
        <v>260</v>
      </c>
      <c r="P939" s="152"/>
      <c r="Q939" s="152"/>
    </row>
    <row r="940" spans="1:17" ht="40.799999999999997" x14ac:dyDescent="0.7">
      <c r="A940" s="166">
        <v>941</v>
      </c>
      <c r="B940" s="167" t="s">
        <v>11278</v>
      </c>
      <c r="C940" s="168">
        <v>45959</v>
      </c>
      <c r="D940" s="169" t="s">
        <v>39</v>
      </c>
      <c r="E940" s="170" t="s">
        <v>11373</v>
      </c>
      <c r="F940" s="171"/>
      <c r="G940" s="172" t="s">
        <v>1079</v>
      </c>
      <c r="H940" s="172" t="s">
        <v>1079</v>
      </c>
      <c r="I940" s="173" t="s">
        <v>6953</v>
      </c>
      <c r="J940" s="180"/>
      <c r="K940" s="177" t="s">
        <v>1305</v>
      </c>
      <c r="L940" s="177" t="s">
        <v>1080</v>
      </c>
      <c r="M940" s="177" t="s">
        <v>8269</v>
      </c>
      <c r="N940" s="190" t="str">
        <f ca="1">DATEDIF(C940,'Outgoing 2023'!$L$2,"Y")&amp;" tahun, "&amp;DATEDIF(C940,'Outgoing 2023'!$L$2,"YM")&amp;" bulan, "&amp;DATEDIF(C940,'Outgoing 2023'!$L$2,"MD")&amp;" hari"</f>
        <v>0 tahun, 8 bulan, 16 hari</v>
      </c>
      <c r="O940" s="191">
        <f t="shared" ca="1" si="24"/>
        <v>259</v>
      </c>
      <c r="P940" s="152"/>
      <c r="Q940" s="152"/>
    </row>
    <row r="941" spans="1:17" ht="40.799999999999997" x14ac:dyDescent="0.7">
      <c r="A941" s="166">
        <v>942</v>
      </c>
      <c r="B941" s="167" t="s">
        <v>11279</v>
      </c>
      <c r="C941" s="168">
        <v>45959</v>
      </c>
      <c r="D941" s="169" t="s">
        <v>11374</v>
      </c>
      <c r="E941" s="170" t="s">
        <v>11375</v>
      </c>
      <c r="F941" s="171"/>
      <c r="G941" s="172" t="s">
        <v>5985</v>
      </c>
      <c r="H941" s="172" t="s">
        <v>5985</v>
      </c>
      <c r="I941" s="172" t="s">
        <v>1072</v>
      </c>
      <c r="J941" s="180"/>
      <c r="K941" s="177"/>
      <c r="L941" s="177" t="s">
        <v>1072</v>
      </c>
      <c r="M941" s="177" t="s">
        <v>9665</v>
      </c>
      <c r="N941" s="190" t="str">
        <f ca="1">DATEDIF(C941,'Outgoing 2023'!$L$2,"Y")&amp;" tahun, "&amp;DATEDIF(C941,'Outgoing 2023'!$L$2,"YM")&amp;" bulan, "&amp;DATEDIF(C941,'Outgoing 2023'!$L$2,"MD")&amp;" hari"</f>
        <v>0 tahun, 8 bulan, 16 hari</v>
      </c>
      <c r="O941" s="191">
        <f t="shared" ref="O941:O963" ca="1" si="25">TODAY()-C941</f>
        <v>259</v>
      </c>
      <c r="P941" s="152"/>
      <c r="Q941" s="152"/>
    </row>
    <row r="942" spans="1:17" ht="61.2" x14ac:dyDescent="0.7">
      <c r="A942" s="166">
        <v>943</v>
      </c>
      <c r="B942" s="167" t="s">
        <v>11280</v>
      </c>
      <c r="C942" s="168">
        <v>45959</v>
      </c>
      <c r="D942" s="169" t="s">
        <v>39</v>
      </c>
      <c r="E942" s="170" t="s">
        <v>11376</v>
      </c>
      <c r="F942" s="171"/>
      <c r="G942" s="172" t="s">
        <v>5508</v>
      </c>
      <c r="H942" s="172" t="s">
        <v>5990</v>
      </c>
      <c r="I942" s="173" t="s">
        <v>6030</v>
      </c>
      <c r="J942" s="180"/>
      <c r="K942" s="177"/>
      <c r="L942" s="177" t="s">
        <v>1175</v>
      </c>
      <c r="M942" s="177" t="s">
        <v>7484</v>
      </c>
      <c r="N942" s="190" t="str">
        <f ca="1">DATEDIF(C942,'Outgoing 2023'!$L$2,"Y")&amp;" tahun, "&amp;DATEDIF(C942,'Outgoing 2023'!$L$2,"YM")&amp;" bulan, "&amp;DATEDIF(C942,'Outgoing 2023'!$L$2,"MD")&amp;" hari"</f>
        <v>0 tahun, 8 bulan, 16 hari</v>
      </c>
      <c r="O942" s="191">
        <f t="shared" ca="1" si="25"/>
        <v>259</v>
      </c>
      <c r="P942" s="152"/>
      <c r="Q942" s="152"/>
    </row>
    <row r="943" spans="1:17" ht="20.399999999999999" x14ac:dyDescent="0.7">
      <c r="A943" s="166">
        <v>944</v>
      </c>
      <c r="B943" s="167" t="s">
        <v>11281</v>
      </c>
      <c r="C943" s="168">
        <v>45959</v>
      </c>
      <c r="D943" s="169" t="s">
        <v>7379</v>
      </c>
      <c r="E943" s="170" t="s">
        <v>11377</v>
      </c>
      <c r="F943" s="171"/>
      <c r="G943" s="172" t="s">
        <v>5508</v>
      </c>
      <c r="H943" s="172" t="s">
        <v>5989</v>
      </c>
      <c r="I943" s="173" t="s">
        <v>6030</v>
      </c>
      <c r="J943" s="180"/>
      <c r="K943" s="177"/>
      <c r="L943" s="177" t="s">
        <v>1175</v>
      </c>
      <c r="M943" s="177" t="s">
        <v>7484</v>
      </c>
      <c r="N943" s="190" t="str">
        <f ca="1">DATEDIF(C943,'Outgoing 2023'!$L$2,"Y")&amp;" tahun, "&amp;DATEDIF(C943,'Outgoing 2023'!$L$2,"YM")&amp;" bulan, "&amp;DATEDIF(C943,'Outgoing 2023'!$L$2,"MD")&amp;" hari"</f>
        <v>0 tahun, 8 bulan, 16 hari</v>
      </c>
      <c r="O943" s="191">
        <f t="shared" ca="1" si="25"/>
        <v>259</v>
      </c>
      <c r="P943" s="152"/>
      <c r="Q943" s="152"/>
    </row>
    <row r="944" spans="1:17" ht="40.799999999999997" x14ac:dyDescent="0.7">
      <c r="A944" s="166">
        <v>945</v>
      </c>
      <c r="B944" s="167" t="s">
        <v>11282</v>
      </c>
      <c r="C944" s="168">
        <v>45959</v>
      </c>
      <c r="D944" s="169" t="s">
        <v>11378</v>
      </c>
      <c r="E944" s="170" t="s">
        <v>11379</v>
      </c>
      <c r="F944" s="171"/>
      <c r="G944" s="172" t="s">
        <v>5508</v>
      </c>
      <c r="H944" s="172" t="s">
        <v>5989</v>
      </c>
      <c r="I944" s="173" t="s">
        <v>5873</v>
      </c>
      <c r="J944" s="180"/>
      <c r="K944" s="177"/>
      <c r="L944" s="177" t="s">
        <v>10515</v>
      </c>
      <c r="M944" s="177" t="s">
        <v>10488</v>
      </c>
      <c r="N944" s="190" t="str">
        <f ca="1">DATEDIF(C944,'Outgoing 2023'!$L$2,"Y")&amp;" tahun, "&amp;DATEDIF(C944,'Outgoing 2023'!$L$2,"YM")&amp;" bulan, "&amp;DATEDIF(C944,'Outgoing 2023'!$L$2,"MD")&amp;" hari"</f>
        <v>0 tahun, 8 bulan, 16 hari</v>
      </c>
      <c r="O944" s="191">
        <f t="shared" ca="1" si="25"/>
        <v>259</v>
      </c>
      <c r="P944" s="152"/>
      <c r="Q944" s="152"/>
    </row>
    <row r="945" spans="1:17" ht="40.799999999999997" x14ac:dyDescent="0.7">
      <c r="A945" s="166">
        <v>946</v>
      </c>
      <c r="B945" s="167" t="s">
        <v>11283</v>
      </c>
      <c r="C945" s="168">
        <v>45959</v>
      </c>
      <c r="D945" s="169" t="s">
        <v>39</v>
      </c>
      <c r="E945" s="170" t="s">
        <v>11380</v>
      </c>
      <c r="F945" s="171"/>
      <c r="G945" s="172" t="s">
        <v>5508</v>
      </c>
      <c r="H945" s="172" t="s">
        <v>3191</v>
      </c>
      <c r="I945" s="173" t="s">
        <v>5845</v>
      </c>
      <c r="J945" s="180"/>
      <c r="K945" s="177"/>
      <c r="L945" s="177" t="s">
        <v>11545</v>
      </c>
      <c r="M945" s="177" t="s">
        <v>10357</v>
      </c>
      <c r="N945" s="190" t="str">
        <f ca="1">DATEDIF(C945,'Outgoing 2023'!$L$2,"Y")&amp;" tahun, "&amp;DATEDIF(C945,'Outgoing 2023'!$L$2,"YM")&amp;" bulan, "&amp;DATEDIF(C945,'Outgoing 2023'!$L$2,"MD")&amp;" hari"</f>
        <v>0 tahun, 8 bulan, 16 hari</v>
      </c>
      <c r="O945" s="191">
        <f t="shared" ca="1" si="25"/>
        <v>259</v>
      </c>
      <c r="P945" s="152"/>
      <c r="Q945" s="152"/>
    </row>
    <row r="946" spans="1:17" ht="40.799999999999997" x14ac:dyDescent="0.7">
      <c r="A946" s="166">
        <v>947</v>
      </c>
      <c r="B946" s="167" t="s">
        <v>11284</v>
      </c>
      <c r="C946" s="168">
        <v>45959</v>
      </c>
      <c r="D946" s="169" t="s">
        <v>39</v>
      </c>
      <c r="E946" s="170" t="s">
        <v>11381</v>
      </c>
      <c r="F946" s="171"/>
      <c r="G946" s="172" t="s">
        <v>5508</v>
      </c>
      <c r="H946" s="172" t="s">
        <v>3200</v>
      </c>
      <c r="I946" s="173" t="s">
        <v>5845</v>
      </c>
      <c r="J946" s="180"/>
      <c r="K946" s="177"/>
      <c r="L946" s="177" t="s">
        <v>10661</v>
      </c>
      <c r="M946" s="177" t="s">
        <v>7652</v>
      </c>
      <c r="N946" s="190" t="str">
        <f ca="1">DATEDIF(C946,'Outgoing 2023'!$L$2,"Y")&amp;" tahun, "&amp;DATEDIF(C946,'Outgoing 2023'!$L$2,"YM")&amp;" bulan, "&amp;DATEDIF(C946,'Outgoing 2023'!$L$2,"MD")&amp;" hari"</f>
        <v>0 tahun, 8 bulan, 16 hari</v>
      </c>
      <c r="O946" s="191">
        <f t="shared" ca="1" si="25"/>
        <v>259</v>
      </c>
      <c r="P946" s="152"/>
      <c r="Q946" s="152"/>
    </row>
    <row r="947" spans="1:17" ht="142.80000000000001" x14ac:dyDescent="0.7">
      <c r="A947" s="166">
        <v>948</v>
      </c>
      <c r="B947" s="167" t="s">
        <v>11285</v>
      </c>
      <c r="C947" s="168">
        <v>45959</v>
      </c>
      <c r="D947" s="169" t="s">
        <v>11382</v>
      </c>
      <c r="E947" s="170" t="s">
        <v>11383</v>
      </c>
      <c r="F947" s="171"/>
      <c r="G947" s="172" t="s">
        <v>5508</v>
      </c>
      <c r="H947" s="172" t="s">
        <v>5989</v>
      </c>
      <c r="I947" s="173" t="s">
        <v>3188</v>
      </c>
      <c r="J947" s="180"/>
      <c r="K947" s="177"/>
      <c r="L947" s="177" t="s">
        <v>1170</v>
      </c>
      <c r="M947" s="177" t="s">
        <v>1171</v>
      </c>
      <c r="N947" s="190" t="str">
        <f ca="1">DATEDIF(C947,'Outgoing 2023'!$L$2,"Y")&amp;" tahun, "&amp;DATEDIF(C947,'Outgoing 2023'!$L$2,"YM")&amp;" bulan, "&amp;DATEDIF(C947,'Outgoing 2023'!$L$2,"MD")&amp;" hari"</f>
        <v>0 tahun, 8 bulan, 16 hari</v>
      </c>
      <c r="O947" s="191">
        <f t="shared" ca="1" si="25"/>
        <v>259</v>
      </c>
      <c r="P947" s="152"/>
      <c r="Q947" s="152"/>
    </row>
    <row r="948" spans="1:17" ht="40.799999999999997" x14ac:dyDescent="0.7">
      <c r="A948" s="166">
        <v>949</v>
      </c>
      <c r="B948" s="167" t="s">
        <v>11286</v>
      </c>
      <c r="C948" s="168">
        <v>45959</v>
      </c>
      <c r="D948" s="169" t="s">
        <v>6928</v>
      </c>
      <c r="E948" s="170" t="s">
        <v>11384</v>
      </c>
      <c r="F948" s="171"/>
      <c r="G948" s="172" t="s">
        <v>5508</v>
      </c>
      <c r="H948" s="172" t="s">
        <v>3200</v>
      </c>
      <c r="I948" s="173" t="s">
        <v>2895</v>
      </c>
      <c r="J948" s="180"/>
      <c r="K948" s="177"/>
      <c r="L948" s="177" t="s">
        <v>10661</v>
      </c>
      <c r="M948" s="177" t="s">
        <v>3717</v>
      </c>
      <c r="N948" s="190" t="str">
        <f ca="1">DATEDIF(C948,'Outgoing 2023'!$L$2,"Y")&amp;" tahun, "&amp;DATEDIF(C948,'Outgoing 2023'!$L$2,"YM")&amp;" bulan, "&amp;DATEDIF(C948,'Outgoing 2023'!$L$2,"MD")&amp;" hari"</f>
        <v>0 tahun, 8 bulan, 16 hari</v>
      </c>
      <c r="O948" s="191">
        <f t="shared" ca="1" si="25"/>
        <v>259</v>
      </c>
      <c r="P948" s="152"/>
      <c r="Q948" s="152"/>
    </row>
    <row r="949" spans="1:17" ht="40.799999999999997" x14ac:dyDescent="0.7">
      <c r="A949" s="166">
        <v>950</v>
      </c>
      <c r="B949" s="167" t="s">
        <v>11287</v>
      </c>
      <c r="C949" s="168">
        <v>45960</v>
      </c>
      <c r="D949" s="169" t="s">
        <v>39</v>
      </c>
      <c r="E949" s="170" t="s">
        <v>11385</v>
      </c>
      <c r="F949" s="171"/>
      <c r="G949" s="172" t="s">
        <v>5508</v>
      </c>
      <c r="H949" s="172" t="s">
        <v>3200</v>
      </c>
      <c r="I949" s="173" t="s">
        <v>6005</v>
      </c>
      <c r="J949" s="180"/>
      <c r="K949" s="177"/>
      <c r="L949" s="177" t="s">
        <v>10661</v>
      </c>
      <c r="M949" s="177" t="s">
        <v>7934</v>
      </c>
      <c r="N949" s="190" t="str">
        <f ca="1">DATEDIF(C949,'Outgoing 2023'!$L$2,"Y")&amp;" tahun, "&amp;DATEDIF(C949,'Outgoing 2023'!$L$2,"YM")&amp;" bulan, "&amp;DATEDIF(C949,'Outgoing 2023'!$L$2,"MD")&amp;" hari"</f>
        <v>0 tahun, 8 bulan, 15 hari</v>
      </c>
      <c r="O949" s="191">
        <f t="shared" ca="1" si="25"/>
        <v>258</v>
      </c>
      <c r="P949" s="152"/>
      <c r="Q949" s="152"/>
    </row>
    <row r="950" spans="1:17" ht="61.2" x14ac:dyDescent="0.7">
      <c r="A950" s="166">
        <v>951</v>
      </c>
      <c r="B950" s="167" t="s">
        <v>11288</v>
      </c>
      <c r="C950" s="168">
        <v>45960</v>
      </c>
      <c r="D950" s="169" t="s">
        <v>39</v>
      </c>
      <c r="E950" s="170" t="s">
        <v>11386</v>
      </c>
      <c r="F950" s="171"/>
      <c r="G950" s="172" t="s">
        <v>5508</v>
      </c>
      <c r="H950" s="172" t="s">
        <v>5990</v>
      </c>
      <c r="I950" s="173" t="s">
        <v>5845</v>
      </c>
      <c r="J950" s="180"/>
      <c r="K950" s="177" t="s">
        <v>1184</v>
      </c>
      <c r="L950" s="177" t="s">
        <v>1070</v>
      </c>
      <c r="M950" s="177" t="s">
        <v>5481</v>
      </c>
      <c r="N950" s="190" t="str">
        <f ca="1">DATEDIF(C950,'Outgoing 2023'!$L$2,"Y")&amp;" tahun, "&amp;DATEDIF(C950,'Outgoing 2023'!$L$2,"YM")&amp;" bulan, "&amp;DATEDIF(C950,'Outgoing 2023'!$L$2,"MD")&amp;" hari"</f>
        <v>0 tahun, 8 bulan, 15 hari</v>
      </c>
      <c r="O950" s="191">
        <f t="shared" ca="1" si="25"/>
        <v>258</v>
      </c>
      <c r="P950" s="152"/>
      <c r="Q950" s="152"/>
    </row>
    <row r="951" spans="1:17" ht="61.2" x14ac:dyDescent="0.7">
      <c r="A951" s="166">
        <v>952</v>
      </c>
      <c r="B951" s="167" t="s">
        <v>11289</v>
      </c>
      <c r="C951" s="168">
        <v>45960</v>
      </c>
      <c r="D951" s="169" t="s">
        <v>39</v>
      </c>
      <c r="E951" s="170" t="s">
        <v>11387</v>
      </c>
      <c r="F951" s="171"/>
      <c r="G951" s="172" t="s">
        <v>5508</v>
      </c>
      <c r="H951" s="172" t="s">
        <v>3200</v>
      </c>
      <c r="I951" s="173" t="s">
        <v>6086</v>
      </c>
      <c r="J951" s="180"/>
      <c r="K951" s="177"/>
      <c r="L951" s="177" t="s">
        <v>1744</v>
      </c>
      <c r="M951" s="177" t="s">
        <v>11562</v>
      </c>
      <c r="N951" s="190" t="str">
        <f ca="1">DATEDIF(C951,'Outgoing 2023'!$L$2,"Y")&amp;" tahun, "&amp;DATEDIF(C951,'Outgoing 2023'!$L$2,"YM")&amp;" bulan, "&amp;DATEDIF(C951,'Outgoing 2023'!$L$2,"MD")&amp;" hari"</f>
        <v>0 tahun, 8 bulan, 15 hari</v>
      </c>
      <c r="O951" s="191">
        <f t="shared" ca="1" si="25"/>
        <v>258</v>
      </c>
      <c r="P951" s="152"/>
      <c r="Q951" s="152"/>
    </row>
    <row r="952" spans="1:17" ht="40.799999999999997" x14ac:dyDescent="0.7">
      <c r="A952" s="166">
        <v>953</v>
      </c>
      <c r="B952" s="167" t="s">
        <v>11290</v>
      </c>
      <c r="C952" s="168">
        <v>45960</v>
      </c>
      <c r="D952" s="169" t="s">
        <v>39</v>
      </c>
      <c r="E952" s="170" t="s">
        <v>11388</v>
      </c>
      <c r="F952" s="171"/>
      <c r="G952" s="172" t="s">
        <v>5508</v>
      </c>
      <c r="H952" s="172" t="s">
        <v>5989</v>
      </c>
      <c r="I952" s="173" t="s">
        <v>7866</v>
      </c>
      <c r="J952" s="180"/>
      <c r="K952" s="177"/>
      <c r="L952" s="176" t="s">
        <v>10720</v>
      </c>
      <c r="M952" s="177" t="s">
        <v>9788</v>
      </c>
      <c r="N952" s="190" t="str">
        <f ca="1">DATEDIF(C952,'Outgoing 2023'!$L$2,"Y")&amp;" tahun, "&amp;DATEDIF(C952,'Outgoing 2023'!$L$2,"YM")&amp;" bulan, "&amp;DATEDIF(C952,'Outgoing 2023'!$L$2,"MD")&amp;" hari"</f>
        <v>0 tahun, 8 bulan, 15 hari</v>
      </c>
      <c r="O952" s="191">
        <f t="shared" ca="1" si="25"/>
        <v>258</v>
      </c>
      <c r="P952" s="152"/>
      <c r="Q952" s="152"/>
    </row>
    <row r="953" spans="1:17" ht="40.799999999999997" x14ac:dyDescent="0.7">
      <c r="A953" s="166">
        <v>954</v>
      </c>
      <c r="B953" s="167" t="s">
        <v>11291</v>
      </c>
      <c r="C953" s="168">
        <v>45960</v>
      </c>
      <c r="D953" s="169" t="s">
        <v>39</v>
      </c>
      <c r="E953" s="170" t="s">
        <v>11389</v>
      </c>
      <c r="F953" s="171"/>
      <c r="G953" s="172" t="s">
        <v>5508</v>
      </c>
      <c r="H953" s="172" t="s">
        <v>3200</v>
      </c>
      <c r="I953" s="173" t="s">
        <v>6953</v>
      </c>
      <c r="J953" s="180"/>
      <c r="K953" s="177"/>
      <c r="L953" s="177" t="s">
        <v>1070</v>
      </c>
      <c r="M953" s="177" t="s">
        <v>3139</v>
      </c>
      <c r="N953" s="190" t="str">
        <f ca="1">DATEDIF(C953,'Outgoing 2023'!$L$2,"Y")&amp;" tahun, "&amp;DATEDIF(C953,'Outgoing 2023'!$L$2,"YM")&amp;" bulan, "&amp;DATEDIF(C953,'Outgoing 2023'!$L$2,"MD")&amp;" hari"</f>
        <v>0 tahun, 8 bulan, 15 hari</v>
      </c>
      <c r="O953" s="191">
        <f t="shared" ca="1" si="25"/>
        <v>258</v>
      </c>
      <c r="P953" s="152"/>
      <c r="Q953" s="152"/>
    </row>
    <row r="954" spans="1:17" ht="81.599999999999994" x14ac:dyDescent="0.7">
      <c r="A954" s="166">
        <v>955</v>
      </c>
      <c r="B954" s="167" t="s">
        <v>11292</v>
      </c>
      <c r="C954" s="168">
        <v>45960</v>
      </c>
      <c r="D954" s="169" t="s">
        <v>39</v>
      </c>
      <c r="E954" s="170" t="s">
        <v>11390</v>
      </c>
      <c r="F954" s="171"/>
      <c r="G954" s="172" t="s">
        <v>5508</v>
      </c>
      <c r="H954" s="172" t="s">
        <v>5990</v>
      </c>
      <c r="I954" s="173" t="s">
        <v>5845</v>
      </c>
      <c r="J954" s="180"/>
      <c r="K954" s="177" t="s">
        <v>1184</v>
      </c>
      <c r="L954" s="177" t="s">
        <v>10515</v>
      </c>
      <c r="M954" s="177" t="s">
        <v>10488</v>
      </c>
      <c r="N954" s="190" t="str">
        <f ca="1">DATEDIF(C954,'Outgoing 2023'!$L$2,"Y")&amp;" tahun, "&amp;DATEDIF(C954,'Outgoing 2023'!$L$2,"YM")&amp;" bulan, "&amp;DATEDIF(C954,'Outgoing 2023'!$L$2,"MD")&amp;" hari"</f>
        <v>0 tahun, 8 bulan, 15 hari</v>
      </c>
      <c r="O954" s="191">
        <f t="shared" ca="1" si="25"/>
        <v>258</v>
      </c>
      <c r="P954" s="152"/>
      <c r="Q954" s="152"/>
    </row>
    <row r="955" spans="1:17" ht="61.2" x14ac:dyDescent="0.7">
      <c r="A955" s="166">
        <v>956</v>
      </c>
      <c r="B955" s="167" t="s">
        <v>11293</v>
      </c>
      <c r="C955" s="168">
        <v>45960</v>
      </c>
      <c r="D955" s="169" t="s">
        <v>39</v>
      </c>
      <c r="E955" s="170" t="s">
        <v>11391</v>
      </c>
      <c r="F955" s="171"/>
      <c r="G955" s="172" t="s">
        <v>5508</v>
      </c>
      <c r="H955" s="172" t="s">
        <v>3200</v>
      </c>
      <c r="I955" s="173" t="s">
        <v>6086</v>
      </c>
      <c r="J955" s="180"/>
      <c r="K955" s="177"/>
      <c r="L955" s="177" t="s">
        <v>1744</v>
      </c>
      <c r="M955" s="177" t="s">
        <v>11562</v>
      </c>
      <c r="N955" s="190" t="str">
        <f ca="1">DATEDIF(C955,'Outgoing 2023'!$L$2,"Y")&amp;" tahun, "&amp;DATEDIF(C955,'Outgoing 2023'!$L$2,"YM")&amp;" bulan, "&amp;DATEDIF(C955,'Outgoing 2023'!$L$2,"MD")&amp;" hari"</f>
        <v>0 tahun, 8 bulan, 15 hari</v>
      </c>
      <c r="O955" s="191">
        <f t="shared" ca="1" si="25"/>
        <v>258</v>
      </c>
      <c r="P955" s="152"/>
      <c r="Q955" s="152"/>
    </row>
    <row r="956" spans="1:17" ht="20.399999999999999" x14ac:dyDescent="0.7">
      <c r="A956" s="166">
        <v>957</v>
      </c>
      <c r="B956" s="167" t="s">
        <v>11294</v>
      </c>
      <c r="C956" s="168">
        <v>45960</v>
      </c>
      <c r="D956" s="169" t="s">
        <v>39</v>
      </c>
      <c r="E956" s="170" t="s">
        <v>11392</v>
      </c>
      <c r="F956" s="171"/>
      <c r="G956" s="172" t="s">
        <v>5508</v>
      </c>
      <c r="H956" s="172" t="s">
        <v>3200</v>
      </c>
      <c r="I956" s="173" t="s">
        <v>6953</v>
      </c>
      <c r="J956" s="180"/>
      <c r="K956" s="177"/>
      <c r="L956" s="177" t="s">
        <v>1080</v>
      </c>
      <c r="M956" s="177" t="s">
        <v>8269</v>
      </c>
      <c r="N956" s="190" t="str">
        <f ca="1">DATEDIF(C956,'Outgoing 2023'!$L$2,"Y")&amp;" tahun, "&amp;DATEDIF(C956,'Outgoing 2023'!$L$2,"YM")&amp;" bulan, "&amp;DATEDIF(C956,'Outgoing 2023'!$L$2,"MD")&amp;" hari"</f>
        <v>0 tahun, 8 bulan, 15 hari</v>
      </c>
      <c r="O956" s="191">
        <f t="shared" ca="1" si="25"/>
        <v>258</v>
      </c>
      <c r="P956" s="152"/>
      <c r="Q956" s="152"/>
    </row>
    <row r="957" spans="1:17" ht="40.799999999999997" x14ac:dyDescent="0.7">
      <c r="A957" s="166">
        <v>958</v>
      </c>
      <c r="B957" s="167" t="s">
        <v>11295</v>
      </c>
      <c r="C957" s="168">
        <v>45960</v>
      </c>
      <c r="D957" s="169" t="s">
        <v>39</v>
      </c>
      <c r="E957" s="170" t="s">
        <v>11393</v>
      </c>
      <c r="F957" s="171"/>
      <c r="G957" s="172" t="s">
        <v>5508</v>
      </c>
      <c r="H957" s="172" t="s">
        <v>3200</v>
      </c>
      <c r="I957" s="173" t="s">
        <v>6005</v>
      </c>
      <c r="J957" s="180"/>
      <c r="K957" s="177"/>
      <c r="L957" s="177" t="s">
        <v>10661</v>
      </c>
      <c r="M957" s="177" t="s">
        <v>1076</v>
      </c>
      <c r="N957" s="190" t="str">
        <f ca="1">DATEDIF(C957,'Outgoing 2023'!$L$2,"Y")&amp;" tahun, "&amp;DATEDIF(C957,'Outgoing 2023'!$L$2,"YM")&amp;" bulan, "&amp;DATEDIF(C957,'Outgoing 2023'!$L$2,"MD")&amp;" hari"</f>
        <v>0 tahun, 8 bulan, 15 hari</v>
      </c>
      <c r="O957" s="191">
        <f t="shared" ca="1" si="25"/>
        <v>258</v>
      </c>
      <c r="P957" s="152"/>
      <c r="Q957" s="152"/>
    </row>
    <row r="958" spans="1:17" ht="40.799999999999997" x14ac:dyDescent="0.7">
      <c r="A958" s="166">
        <v>959</v>
      </c>
      <c r="B958" s="167" t="s">
        <v>11296</v>
      </c>
      <c r="C958" s="168">
        <v>45961</v>
      </c>
      <c r="D958" s="169" t="s">
        <v>39</v>
      </c>
      <c r="E958" s="170" t="s">
        <v>11394</v>
      </c>
      <c r="F958" s="171"/>
      <c r="G958" s="172" t="s">
        <v>5508</v>
      </c>
      <c r="H958" s="172" t="s">
        <v>3191</v>
      </c>
      <c r="I958" s="173" t="s">
        <v>5845</v>
      </c>
      <c r="J958" s="180"/>
      <c r="K958" s="177"/>
      <c r="L958" s="177" t="s">
        <v>1070</v>
      </c>
      <c r="M958" s="177" t="s">
        <v>10357</v>
      </c>
      <c r="N958" s="190" t="str">
        <f ca="1">DATEDIF(C958,'Outgoing 2023'!$L$2,"Y")&amp;" tahun, "&amp;DATEDIF(C958,'Outgoing 2023'!$L$2,"YM")&amp;" bulan, "&amp;DATEDIF(C958,'Outgoing 2023'!$L$2,"MD")&amp;" hari"</f>
        <v>0 tahun, 8 bulan, 14 hari</v>
      </c>
      <c r="O958" s="191">
        <f t="shared" ca="1" si="25"/>
        <v>257</v>
      </c>
      <c r="P958" s="152"/>
      <c r="Q958" s="152"/>
    </row>
    <row r="959" spans="1:17" ht="40.799999999999997" x14ac:dyDescent="0.7">
      <c r="A959" s="166">
        <v>960</v>
      </c>
      <c r="B959" s="167" t="s">
        <v>11297</v>
      </c>
      <c r="C959" s="168">
        <v>45961</v>
      </c>
      <c r="D959" s="169" t="s">
        <v>39</v>
      </c>
      <c r="E959" s="170" t="s">
        <v>11395</v>
      </c>
      <c r="F959" s="171"/>
      <c r="G959" s="172" t="s">
        <v>5508</v>
      </c>
      <c r="H959" s="172" t="s">
        <v>3200</v>
      </c>
      <c r="I959" s="173" t="s">
        <v>5939</v>
      </c>
      <c r="J959" s="180"/>
      <c r="K959" s="177"/>
      <c r="L959" s="177" t="s">
        <v>10661</v>
      </c>
      <c r="M959" s="177" t="s">
        <v>10891</v>
      </c>
      <c r="N959" s="190" t="str">
        <f ca="1">DATEDIF(C959,'Outgoing 2023'!$L$2,"Y")&amp;" tahun, "&amp;DATEDIF(C959,'Outgoing 2023'!$L$2,"YM")&amp;" bulan, "&amp;DATEDIF(C959,'Outgoing 2023'!$L$2,"MD")&amp;" hari"</f>
        <v>0 tahun, 8 bulan, 14 hari</v>
      </c>
      <c r="O959" s="191">
        <f t="shared" ca="1" si="25"/>
        <v>257</v>
      </c>
      <c r="P959" s="152"/>
      <c r="Q959" s="152"/>
    </row>
    <row r="960" spans="1:17" ht="20.399999999999999" x14ac:dyDescent="0.7">
      <c r="A960" s="166">
        <v>961</v>
      </c>
      <c r="B960" s="167" t="s">
        <v>11298</v>
      </c>
      <c r="C960" s="168">
        <v>45961</v>
      </c>
      <c r="D960" s="169" t="s">
        <v>39</v>
      </c>
      <c r="E960" s="170" t="s">
        <v>11396</v>
      </c>
      <c r="F960" s="171"/>
      <c r="G960" s="172" t="s">
        <v>5508</v>
      </c>
      <c r="H960" s="172" t="s">
        <v>3200</v>
      </c>
      <c r="I960" s="173" t="s">
        <v>5845</v>
      </c>
      <c r="J960" s="180"/>
      <c r="K960" s="177"/>
      <c r="L960" s="177" t="s">
        <v>10661</v>
      </c>
      <c r="M960" s="177" t="s">
        <v>7652</v>
      </c>
      <c r="N960" s="190" t="str">
        <f ca="1">DATEDIF(C960,'Outgoing 2023'!$L$2,"Y")&amp;" tahun, "&amp;DATEDIF(C960,'Outgoing 2023'!$L$2,"YM")&amp;" bulan, "&amp;DATEDIF(C960,'Outgoing 2023'!$L$2,"MD")&amp;" hari"</f>
        <v>0 tahun, 8 bulan, 14 hari</v>
      </c>
      <c r="O960" s="191">
        <f t="shared" ca="1" si="25"/>
        <v>257</v>
      </c>
      <c r="P960" s="152"/>
      <c r="Q960" s="152"/>
    </row>
    <row r="961" spans="1:17" ht="61.2" x14ac:dyDescent="0.7">
      <c r="A961" s="166">
        <v>962</v>
      </c>
      <c r="B961" s="167" t="s">
        <v>11299</v>
      </c>
      <c r="C961" s="168">
        <v>45961</v>
      </c>
      <c r="D961" s="169" t="s">
        <v>39</v>
      </c>
      <c r="E961" s="170" t="s">
        <v>10183</v>
      </c>
      <c r="F961" s="171"/>
      <c r="G961" s="172" t="s">
        <v>5508</v>
      </c>
      <c r="H961" s="172" t="s">
        <v>5989</v>
      </c>
      <c r="I961" s="173" t="s">
        <v>6030</v>
      </c>
      <c r="J961" s="180"/>
      <c r="K961" s="177"/>
      <c r="L961" s="177" t="s">
        <v>1175</v>
      </c>
      <c r="M961" s="177" t="s">
        <v>7484</v>
      </c>
      <c r="N961" s="190" t="str">
        <f ca="1">DATEDIF(C961,'Outgoing 2023'!$L$2,"Y")&amp;" tahun, "&amp;DATEDIF(C961,'Outgoing 2023'!$L$2,"YM")&amp;" bulan, "&amp;DATEDIF(C961,'Outgoing 2023'!$L$2,"MD")&amp;" hari"</f>
        <v>0 tahun, 8 bulan, 14 hari</v>
      </c>
      <c r="O961" s="191">
        <f t="shared" ca="1" si="25"/>
        <v>257</v>
      </c>
      <c r="P961" s="152"/>
      <c r="Q961" s="152"/>
    </row>
    <row r="962" spans="1:17" ht="20.399999999999999" x14ac:dyDescent="0.7">
      <c r="A962" s="166">
        <v>963</v>
      </c>
      <c r="B962" s="167" t="s">
        <v>11300</v>
      </c>
      <c r="C962" s="168">
        <v>45961</v>
      </c>
      <c r="D962" s="169" t="s">
        <v>39</v>
      </c>
      <c r="E962" s="170" t="s">
        <v>11397</v>
      </c>
      <c r="F962" s="171"/>
      <c r="G962" s="172" t="s">
        <v>5508</v>
      </c>
      <c r="H962" s="172" t="s">
        <v>3200</v>
      </c>
      <c r="I962" s="173" t="s">
        <v>5845</v>
      </c>
      <c r="J962" s="180"/>
      <c r="K962" s="177"/>
      <c r="L962" s="177" t="s">
        <v>1070</v>
      </c>
      <c r="M962" s="177" t="s">
        <v>7652</v>
      </c>
      <c r="N962" s="190" t="str">
        <f ca="1">DATEDIF(C962,'Outgoing 2023'!$L$2,"Y")&amp;" tahun, "&amp;DATEDIF(C962,'Outgoing 2023'!$L$2,"YM")&amp;" bulan, "&amp;DATEDIF(C962,'Outgoing 2023'!$L$2,"MD")&amp;" hari"</f>
        <v>0 tahun, 8 bulan, 14 hari</v>
      </c>
      <c r="O962" s="191">
        <f t="shared" ca="1" si="25"/>
        <v>257</v>
      </c>
      <c r="P962" s="152"/>
      <c r="Q962" s="152"/>
    </row>
    <row r="963" spans="1:17" ht="40.799999999999997" x14ac:dyDescent="0.7">
      <c r="A963" s="166">
        <v>964</v>
      </c>
      <c r="B963" s="167" t="s">
        <v>11301</v>
      </c>
      <c r="C963" s="168">
        <v>45961</v>
      </c>
      <c r="D963" s="169" t="s">
        <v>39</v>
      </c>
      <c r="E963" s="170" t="s">
        <v>11398</v>
      </c>
      <c r="F963" s="171"/>
      <c r="G963" s="172" t="s">
        <v>5508</v>
      </c>
      <c r="H963" s="172" t="s">
        <v>5990</v>
      </c>
      <c r="I963" s="173" t="s">
        <v>6030</v>
      </c>
      <c r="J963" s="180"/>
      <c r="K963" s="177"/>
      <c r="L963" s="177" t="s">
        <v>1175</v>
      </c>
      <c r="M963" s="177" t="s">
        <v>7484</v>
      </c>
      <c r="N963" s="190" t="str">
        <f ca="1">DATEDIF(C963,'Outgoing 2023'!$L$2,"Y")&amp;" tahun, "&amp;DATEDIF(C963,'Outgoing 2023'!$L$2,"YM")&amp;" bulan, "&amp;DATEDIF(C963,'Outgoing 2023'!$L$2,"MD")&amp;" hari"</f>
        <v>0 tahun, 8 bulan, 14 hari</v>
      </c>
      <c r="O963" s="191">
        <f t="shared" ca="1" si="25"/>
        <v>257</v>
      </c>
      <c r="P963" s="152"/>
      <c r="Q963" s="152"/>
    </row>
    <row r="964" spans="1:17" ht="40.799999999999997" x14ac:dyDescent="0.7">
      <c r="A964" s="166">
        <v>965</v>
      </c>
      <c r="B964" s="167" t="s">
        <v>11478</v>
      </c>
      <c r="C964" s="168">
        <v>45961</v>
      </c>
      <c r="D964" s="169" t="s">
        <v>10504</v>
      </c>
      <c r="E964" s="170" t="s">
        <v>11518</v>
      </c>
      <c r="F964" s="171"/>
      <c r="G964" s="172" t="s">
        <v>5508</v>
      </c>
      <c r="H964" s="172" t="s">
        <v>5989</v>
      </c>
      <c r="I964" s="173" t="s">
        <v>7656</v>
      </c>
      <c r="J964" s="180"/>
      <c r="K964" s="177"/>
      <c r="L964" s="177" t="s">
        <v>10515</v>
      </c>
      <c r="M964" s="177" t="s">
        <v>10488</v>
      </c>
      <c r="N964" s="190" t="str">
        <f ca="1">DATEDIF(C964,'Outgoing 2023'!$L$2,"Y")&amp;" tahun, "&amp;DATEDIF(C964,'Outgoing 2023'!$L$2,"YM")&amp;" bulan, "&amp;DATEDIF(C964,'Outgoing 2023'!$L$2,"MD")&amp;" hari"</f>
        <v>0 tahun, 8 bulan, 14 hari</v>
      </c>
      <c r="O964" s="191">
        <f t="shared" ref="O964:O989" ca="1" si="26">TODAY()-C964</f>
        <v>257</v>
      </c>
      <c r="P964" s="152"/>
      <c r="Q964" s="152"/>
    </row>
    <row r="965" spans="1:17" ht="61.2" x14ac:dyDescent="0.7">
      <c r="A965" s="166">
        <v>966</v>
      </c>
      <c r="B965" s="167" t="s">
        <v>11479</v>
      </c>
      <c r="C965" s="168">
        <v>45961</v>
      </c>
      <c r="D965" s="169" t="s">
        <v>39</v>
      </c>
      <c r="E965" s="170" t="s">
        <v>11519</v>
      </c>
      <c r="F965" s="171"/>
      <c r="G965" s="172" t="s">
        <v>5508</v>
      </c>
      <c r="H965" s="172" t="s">
        <v>3191</v>
      </c>
      <c r="I965" s="173" t="s">
        <v>8837</v>
      </c>
      <c r="J965" s="180"/>
      <c r="K965" s="177"/>
      <c r="L965" s="177" t="s">
        <v>1070</v>
      </c>
      <c r="M965" s="177" t="s">
        <v>10357</v>
      </c>
      <c r="N965" s="190" t="str">
        <f ca="1">DATEDIF(C965,'Outgoing 2023'!$L$2,"Y")&amp;" tahun, "&amp;DATEDIF(C965,'Outgoing 2023'!$L$2,"YM")&amp;" bulan, "&amp;DATEDIF(C965,'Outgoing 2023'!$L$2,"MD")&amp;" hari"</f>
        <v>0 tahun, 8 bulan, 14 hari</v>
      </c>
      <c r="O965" s="191">
        <f t="shared" ca="1" si="26"/>
        <v>257</v>
      </c>
      <c r="P965" s="152"/>
      <c r="Q965" s="152"/>
    </row>
    <row r="966" spans="1:17" ht="61.2" x14ac:dyDescent="0.7">
      <c r="A966" s="166">
        <v>967</v>
      </c>
      <c r="B966" s="167" t="s">
        <v>11480</v>
      </c>
      <c r="C966" s="168">
        <v>45961</v>
      </c>
      <c r="D966" s="169" t="s">
        <v>11520</v>
      </c>
      <c r="E966" s="170" t="s">
        <v>11521</v>
      </c>
      <c r="F966" s="171"/>
      <c r="G966" s="172" t="s">
        <v>5508</v>
      </c>
      <c r="H966" s="172" t="s">
        <v>5989</v>
      </c>
      <c r="I966" s="173" t="s">
        <v>6953</v>
      </c>
      <c r="J966" s="180"/>
      <c r="K966" s="177"/>
      <c r="L966" s="177" t="s">
        <v>1170</v>
      </c>
      <c r="M966" s="177" t="s">
        <v>1171</v>
      </c>
      <c r="N966" s="190" t="str">
        <f ca="1">DATEDIF(C966,'Outgoing 2023'!$L$2,"Y")&amp;" tahun, "&amp;DATEDIF(C966,'Outgoing 2023'!$L$2,"YM")&amp;" bulan, "&amp;DATEDIF(C966,'Outgoing 2023'!$L$2,"MD")&amp;" hari"</f>
        <v>0 tahun, 8 bulan, 14 hari</v>
      </c>
      <c r="O966" s="191">
        <f t="shared" ca="1" si="26"/>
        <v>257</v>
      </c>
      <c r="P966" s="152"/>
      <c r="Q966" s="152"/>
    </row>
    <row r="967" spans="1:17" ht="20.399999999999999" x14ac:dyDescent="0.7">
      <c r="A967" s="166">
        <v>968</v>
      </c>
      <c r="B967" s="167" t="s">
        <v>11481</v>
      </c>
      <c r="C967" s="168">
        <v>45964</v>
      </c>
      <c r="D967" s="169" t="s">
        <v>39</v>
      </c>
      <c r="E967" s="170" t="s">
        <v>11522</v>
      </c>
      <c r="F967" s="171"/>
      <c r="G967" s="172" t="s">
        <v>1079</v>
      </c>
      <c r="H967" s="172" t="s">
        <v>5999</v>
      </c>
      <c r="I967" s="173" t="s">
        <v>5841</v>
      </c>
      <c r="J967" s="180"/>
      <c r="K967" s="177"/>
      <c r="L967" s="177" t="s">
        <v>1079</v>
      </c>
      <c r="M967" s="177" t="s">
        <v>2488</v>
      </c>
      <c r="N967" s="190" t="str">
        <f ca="1">DATEDIF(C967,'Outgoing 2023'!$L$2,"Y")&amp;" tahun, "&amp;DATEDIF(C967,'Outgoing 2023'!$L$2,"YM")&amp;" bulan, "&amp;DATEDIF(C967,'Outgoing 2023'!$L$2,"MD")&amp;" hari"</f>
        <v>0 tahun, 8 bulan, 12 hari</v>
      </c>
      <c r="O967" s="191">
        <f t="shared" ca="1" si="26"/>
        <v>254</v>
      </c>
      <c r="P967" s="152"/>
      <c r="Q967" s="152"/>
    </row>
    <row r="968" spans="1:17" ht="40.799999999999997" x14ac:dyDescent="0.7">
      <c r="A968" s="166">
        <v>969</v>
      </c>
      <c r="B968" s="167" t="s">
        <v>11482</v>
      </c>
      <c r="C968" s="168">
        <v>45965</v>
      </c>
      <c r="D968" s="169" t="s">
        <v>39</v>
      </c>
      <c r="E968" s="170" t="s">
        <v>11523</v>
      </c>
      <c r="F968" s="171"/>
      <c r="G968" s="172" t="s">
        <v>5508</v>
      </c>
      <c r="H968" s="172" t="s">
        <v>3191</v>
      </c>
      <c r="I968" s="173" t="s">
        <v>5845</v>
      </c>
      <c r="J968" s="180"/>
      <c r="K968" s="177"/>
      <c r="L968" s="177" t="s">
        <v>1070</v>
      </c>
      <c r="M968" s="177" t="s">
        <v>10357</v>
      </c>
      <c r="N968" s="190" t="str">
        <f ca="1">DATEDIF(C968,'Outgoing 2023'!$L$2,"Y")&amp;" tahun, "&amp;DATEDIF(C968,'Outgoing 2023'!$L$2,"YM")&amp;" bulan, "&amp;DATEDIF(C968,'Outgoing 2023'!$L$2,"MD")&amp;" hari"</f>
        <v>0 tahun, 8 bulan, 11 hari</v>
      </c>
      <c r="O968" s="191">
        <f t="shared" ca="1" si="26"/>
        <v>253</v>
      </c>
      <c r="P968" s="152"/>
      <c r="Q968" s="152"/>
    </row>
    <row r="969" spans="1:17" ht="40.799999999999997" x14ac:dyDescent="0.7">
      <c r="A969" s="166">
        <v>970</v>
      </c>
      <c r="B969" s="167" t="s">
        <v>11483</v>
      </c>
      <c r="C969" s="168">
        <v>45965</v>
      </c>
      <c r="D969" s="169" t="s">
        <v>39</v>
      </c>
      <c r="E969" s="170" t="s">
        <v>11524</v>
      </c>
      <c r="F969" s="171"/>
      <c r="G969" s="172" t="s">
        <v>5508</v>
      </c>
      <c r="H969" s="172" t="s">
        <v>3200</v>
      </c>
      <c r="I969" s="173" t="s">
        <v>5845</v>
      </c>
      <c r="J969" s="180"/>
      <c r="K969" s="177"/>
      <c r="L969" s="177" t="s">
        <v>1070</v>
      </c>
      <c r="M969" s="177" t="s">
        <v>7652</v>
      </c>
      <c r="N969" s="190" t="str">
        <f ca="1">DATEDIF(C969,'Outgoing 2023'!$L$2,"Y")&amp;" tahun, "&amp;DATEDIF(C969,'Outgoing 2023'!$L$2,"YM")&amp;" bulan, "&amp;DATEDIF(C969,'Outgoing 2023'!$L$2,"MD")&amp;" hari"</f>
        <v>0 tahun, 8 bulan, 11 hari</v>
      </c>
      <c r="O969" s="191">
        <f t="shared" ca="1" si="26"/>
        <v>253</v>
      </c>
      <c r="P969" s="152"/>
      <c r="Q969" s="152"/>
    </row>
    <row r="970" spans="1:17" ht="40.799999999999997" x14ac:dyDescent="0.7">
      <c r="A970" s="166">
        <v>971</v>
      </c>
      <c r="B970" s="167" t="s">
        <v>11484</v>
      </c>
      <c r="C970" s="168">
        <v>45965</v>
      </c>
      <c r="D970" s="169" t="s">
        <v>11525</v>
      </c>
      <c r="E970" s="170" t="s">
        <v>11187</v>
      </c>
      <c r="F970" s="171"/>
      <c r="G970" s="172" t="s">
        <v>5508</v>
      </c>
      <c r="H970" s="172" t="s">
        <v>5989</v>
      </c>
      <c r="I970" s="173" t="s">
        <v>6953</v>
      </c>
      <c r="J970" s="180"/>
      <c r="K970" s="177"/>
      <c r="L970" s="177" t="s">
        <v>10515</v>
      </c>
      <c r="M970" s="177" t="s">
        <v>10488</v>
      </c>
      <c r="N970" s="190" t="str">
        <f ca="1">DATEDIF(C970,'Outgoing 2023'!$L$2,"Y")&amp;" tahun, "&amp;DATEDIF(C970,'Outgoing 2023'!$L$2,"YM")&amp;" bulan, "&amp;DATEDIF(C970,'Outgoing 2023'!$L$2,"MD")&amp;" hari"</f>
        <v>0 tahun, 8 bulan, 11 hari</v>
      </c>
      <c r="O970" s="191">
        <f t="shared" ca="1" si="26"/>
        <v>253</v>
      </c>
      <c r="P970" s="152"/>
      <c r="Q970" s="152"/>
    </row>
    <row r="971" spans="1:17" ht="40.799999999999997" x14ac:dyDescent="0.7">
      <c r="A971" s="166">
        <v>972</v>
      </c>
      <c r="B971" s="167" t="s">
        <v>11485</v>
      </c>
      <c r="C971" s="168">
        <v>45966</v>
      </c>
      <c r="D971" s="169" t="s">
        <v>9180</v>
      </c>
      <c r="E971" s="170" t="s">
        <v>11526</v>
      </c>
      <c r="F971" s="171"/>
      <c r="G971" s="172" t="s">
        <v>5985</v>
      </c>
      <c r="H971" s="159" t="s">
        <v>5985</v>
      </c>
      <c r="I971" s="173" t="s">
        <v>1072</v>
      </c>
      <c r="J971" s="180"/>
      <c r="K971" s="177"/>
      <c r="L971" s="177" t="s">
        <v>1072</v>
      </c>
      <c r="M971" s="177" t="s">
        <v>8735</v>
      </c>
      <c r="N971" s="190" t="str">
        <f ca="1">DATEDIF(C971,'Outgoing 2023'!$L$2,"Y")&amp;" tahun, "&amp;DATEDIF(C971,'Outgoing 2023'!$L$2,"YM")&amp;" bulan, "&amp;DATEDIF(C971,'Outgoing 2023'!$L$2,"MD")&amp;" hari"</f>
        <v>0 tahun, 8 bulan, 10 hari</v>
      </c>
      <c r="O971" s="191">
        <f t="shared" ca="1" si="26"/>
        <v>252</v>
      </c>
      <c r="P971" s="152"/>
      <c r="Q971" s="152"/>
    </row>
    <row r="972" spans="1:17" ht="40.799999999999997" x14ac:dyDescent="0.7">
      <c r="A972" s="166">
        <v>973</v>
      </c>
      <c r="B972" s="167" t="s">
        <v>11486</v>
      </c>
      <c r="C972" s="168">
        <v>45966</v>
      </c>
      <c r="D972" s="169" t="s">
        <v>39</v>
      </c>
      <c r="E972" s="170" t="s">
        <v>11527</v>
      </c>
      <c r="F972" s="171"/>
      <c r="G972" s="172" t="s">
        <v>5508</v>
      </c>
      <c r="H972" s="172" t="s">
        <v>3191</v>
      </c>
      <c r="I972" s="173" t="s">
        <v>5845</v>
      </c>
      <c r="J972" s="180"/>
      <c r="K972" s="177"/>
      <c r="L972" s="177" t="s">
        <v>1070</v>
      </c>
      <c r="M972" s="177" t="s">
        <v>10357</v>
      </c>
      <c r="N972" s="190" t="str">
        <f ca="1">DATEDIF(C972,'Outgoing 2023'!$L$2,"Y")&amp;" tahun, "&amp;DATEDIF(C972,'Outgoing 2023'!$L$2,"YM")&amp;" bulan, "&amp;DATEDIF(C972,'Outgoing 2023'!$L$2,"MD")&amp;" hari"</f>
        <v>0 tahun, 8 bulan, 10 hari</v>
      </c>
      <c r="O972" s="191">
        <f t="shared" ca="1" si="26"/>
        <v>252</v>
      </c>
      <c r="P972" s="152"/>
      <c r="Q972" s="152"/>
    </row>
    <row r="973" spans="1:17" ht="40.799999999999997" x14ac:dyDescent="0.7">
      <c r="A973" s="166">
        <v>974</v>
      </c>
      <c r="B973" s="167" t="s">
        <v>11487</v>
      </c>
      <c r="C973" s="168">
        <v>45966</v>
      </c>
      <c r="D973" s="169" t="s">
        <v>3073</v>
      </c>
      <c r="E973" s="170" t="s">
        <v>11528</v>
      </c>
      <c r="F973" s="171"/>
      <c r="G973" s="172" t="s">
        <v>5508</v>
      </c>
      <c r="H973" s="172" t="s">
        <v>3191</v>
      </c>
      <c r="I973" s="173" t="s">
        <v>5877</v>
      </c>
      <c r="J973" s="180"/>
      <c r="K973" s="177"/>
      <c r="L973" s="177" t="s">
        <v>1070</v>
      </c>
      <c r="M973" s="177" t="s">
        <v>10357</v>
      </c>
      <c r="N973" s="190" t="str">
        <f ca="1">DATEDIF(C973,'Outgoing 2023'!$L$2,"Y")&amp;" tahun, "&amp;DATEDIF(C973,'Outgoing 2023'!$L$2,"YM")&amp;" bulan, "&amp;DATEDIF(C973,'Outgoing 2023'!$L$2,"MD")&amp;" hari"</f>
        <v>0 tahun, 8 bulan, 10 hari</v>
      </c>
      <c r="O973" s="191">
        <f t="shared" ca="1" si="26"/>
        <v>252</v>
      </c>
      <c r="P973" s="152"/>
      <c r="Q973" s="152"/>
    </row>
    <row r="974" spans="1:17" ht="40.799999999999997" x14ac:dyDescent="0.7">
      <c r="A974" s="166">
        <v>975</v>
      </c>
      <c r="B974" s="167" t="s">
        <v>11488</v>
      </c>
      <c r="C974" s="168">
        <v>45966</v>
      </c>
      <c r="D974" s="169" t="s">
        <v>39</v>
      </c>
      <c r="E974" s="170" t="s">
        <v>11529</v>
      </c>
      <c r="F974" s="171"/>
      <c r="G974" s="172" t="s">
        <v>5508</v>
      </c>
      <c r="H974" s="172" t="s">
        <v>5999</v>
      </c>
      <c r="I974" s="173" t="s">
        <v>2895</v>
      </c>
      <c r="J974" s="180"/>
      <c r="K974" s="177"/>
      <c r="L974" s="177" t="s">
        <v>1079</v>
      </c>
      <c r="M974" s="177" t="s">
        <v>2488</v>
      </c>
      <c r="N974" s="190" t="str">
        <f ca="1">DATEDIF(C974,'Outgoing 2023'!$L$2,"Y")&amp;" tahun, "&amp;DATEDIF(C974,'Outgoing 2023'!$L$2,"YM")&amp;" bulan, "&amp;DATEDIF(C974,'Outgoing 2023'!$L$2,"MD")&amp;" hari"</f>
        <v>0 tahun, 8 bulan, 10 hari</v>
      </c>
      <c r="O974" s="191">
        <f t="shared" ca="1" si="26"/>
        <v>252</v>
      </c>
      <c r="P974" s="152"/>
      <c r="Q974" s="152"/>
    </row>
    <row r="975" spans="1:17" ht="40.799999999999997" x14ac:dyDescent="0.7">
      <c r="A975" s="166">
        <v>976</v>
      </c>
      <c r="B975" s="167" t="s">
        <v>11489</v>
      </c>
      <c r="C975" s="168">
        <v>45966</v>
      </c>
      <c r="D975" s="169" t="s">
        <v>39</v>
      </c>
      <c r="E975" s="170" t="s">
        <v>11530</v>
      </c>
      <c r="F975" s="171"/>
      <c r="G975" s="172" t="s">
        <v>5508</v>
      </c>
      <c r="H975" s="172" t="s">
        <v>5989</v>
      </c>
      <c r="I975" s="173" t="s">
        <v>3188</v>
      </c>
      <c r="J975" s="180"/>
      <c r="K975" s="177"/>
      <c r="L975" s="177" t="s">
        <v>1170</v>
      </c>
      <c r="M975" s="177" t="s">
        <v>1171</v>
      </c>
      <c r="N975" s="190" t="str">
        <f ca="1">DATEDIF(C975,'Outgoing 2023'!$L$2,"Y")&amp;" tahun, "&amp;DATEDIF(C975,'Outgoing 2023'!$L$2,"YM")&amp;" bulan, "&amp;DATEDIF(C975,'Outgoing 2023'!$L$2,"MD")&amp;" hari"</f>
        <v>0 tahun, 8 bulan, 10 hari</v>
      </c>
      <c r="O975" s="191">
        <f t="shared" ca="1" si="26"/>
        <v>252</v>
      </c>
      <c r="P975" s="152"/>
      <c r="Q975" s="152"/>
    </row>
    <row r="976" spans="1:17" ht="61.2" x14ac:dyDescent="0.7">
      <c r="A976" s="166">
        <v>977</v>
      </c>
      <c r="B976" s="167" t="s">
        <v>11490</v>
      </c>
      <c r="C976" s="168">
        <v>45967</v>
      </c>
      <c r="D976" s="169" t="s">
        <v>39</v>
      </c>
      <c r="E976" s="170" t="s">
        <v>11531</v>
      </c>
      <c r="F976" s="171"/>
      <c r="G976" s="172" t="s">
        <v>5508</v>
      </c>
      <c r="H976" s="172" t="s">
        <v>5990</v>
      </c>
      <c r="I976" s="173" t="s">
        <v>8837</v>
      </c>
      <c r="J976" s="180"/>
      <c r="K976" s="177"/>
      <c r="L976" s="177" t="s">
        <v>1070</v>
      </c>
      <c r="M976" s="177" t="s">
        <v>5481</v>
      </c>
      <c r="N976" s="190" t="str">
        <f ca="1">DATEDIF(C976,'Outgoing 2023'!$L$2,"Y")&amp;" tahun, "&amp;DATEDIF(C976,'Outgoing 2023'!$L$2,"YM")&amp;" bulan, "&amp;DATEDIF(C976,'Outgoing 2023'!$L$2,"MD")&amp;" hari"</f>
        <v>0 tahun, 8 bulan, 9 hari</v>
      </c>
      <c r="O976" s="191">
        <f t="shared" ca="1" si="26"/>
        <v>251</v>
      </c>
      <c r="P976" s="152"/>
      <c r="Q976" s="152"/>
    </row>
    <row r="977" spans="1:17" ht="40.799999999999997" x14ac:dyDescent="0.7">
      <c r="A977" s="166">
        <v>978</v>
      </c>
      <c r="B977" s="167" t="s">
        <v>11491</v>
      </c>
      <c r="C977" s="168">
        <v>45967</v>
      </c>
      <c r="D977" s="169" t="s">
        <v>39</v>
      </c>
      <c r="E977" s="170" t="s">
        <v>11532</v>
      </c>
      <c r="F977" s="171"/>
      <c r="G977" s="172" t="s">
        <v>5508</v>
      </c>
      <c r="H977" s="172" t="s">
        <v>3191</v>
      </c>
      <c r="I977" s="173" t="s">
        <v>5845</v>
      </c>
      <c r="J977" s="180"/>
      <c r="K977" s="177"/>
      <c r="L977" s="177" t="s">
        <v>1070</v>
      </c>
      <c r="M977" s="177" t="s">
        <v>10357</v>
      </c>
      <c r="N977" s="190" t="str">
        <f ca="1">DATEDIF(C977,'Outgoing 2023'!$L$2,"Y")&amp;" tahun, "&amp;DATEDIF(C977,'Outgoing 2023'!$L$2,"YM")&amp;" bulan, "&amp;DATEDIF(C977,'Outgoing 2023'!$L$2,"MD")&amp;" hari"</f>
        <v>0 tahun, 8 bulan, 9 hari</v>
      </c>
      <c r="O977" s="191">
        <f t="shared" ca="1" si="26"/>
        <v>251</v>
      </c>
      <c r="P977" s="152"/>
      <c r="Q977" s="152"/>
    </row>
    <row r="978" spans="1:17" ht="40.799999999999997" x14ac:dyDescent="0.7">
      <c r="A978" s="166">
        <v>979</v>
      </c>
      <c r="B978" s="167" t="s">
        <v>11492</v>
      </c>
      <c r="C978" s="168">
        <v>45967</v>
      </c>
      <c r="D978" s="169" t="s">
        <v>39</v>
      </c>
      <c r="E978" s="170" t="s">
        <v>11533</v>
      </c>
      <c r="F978" s="171"/>
      <c r="G978" s="172" t="s">
        <v>5985</v>
      </c>
      <c r="H978" s="159" t="s">
        <v>5985</v>
      </c>
      <c r="I978" s="173" t="s">
        <v>5702</v>
      </c>
      <c r="J978" s="180"/>
      <c r="K978" s="177"/>
      <c r="L978" s="177" t="s">
        <v>1080</v>
      </c>
      <c r="M978" s="177" t="s">
        <v>8269</v>
      </c>
      <c r="N978" s="190" t="str">
        <f ca="1">DATEDIF(C978,'Outgoing 2023'!$L$2,"Y")&amp;" tahun, "&amp;DATEDIF(C978,'Outgoing 2023'!$L$2,"YM")&amp;" bulan, "&amp;DATEDIF(C978,'Outgoing 2023'!$L$2,"MD")&amp;" hari"</f>
        <v>0 tahun, 8 bulan, 9 hari</v>
      </c>
      <c r="O978" s="191">
        <f t="shared" ca="1" si="26"/>
        <v>251</v>
      </c>
      <c r="P978" s="152"/>
      <c r="Q978" s="152"/>
    </row>
    <row r="979" spans="1:17" ht="20.399999999999999" x14ac:dyDescent="0.7">
      <c r="A979" s="166">
        <v>980</v>
      </c>
      <c r="B979" s="167" t="s">
        <v>11493</v>
      </c>
      <c r="C979" s="168">
        <v>45967</v>
      </c>
      <c r="D979" s="169" t="s">
        <v>39</v>
      </c>
      <c r="E979" s="170" t="s">
        <v>11534</v>
      </c>
      <c r="F979" s="171"/>
      <c r="G979" s="172" t="s">
        <v>5985</v>
      </c>
      <c r="H979" s="159" t="s">
        <v>5985</v>
      </c>
      <c r="I979" s="173" t="s">
        <v>5702</v>
      </c>
      <c r="J979" s="180"/>
      <c r="K979" s="177"/>
      <c r="L979" s="177" t="s">
        <v>1080</v>
      </c>
      <c r="M979" s="177" t="s">
        <v>8269</v>
      </c>
      <c r="N979" s="190" t="str">
        <f ca="1">DATEDIF(C979,'Outgoing 2023'!$L$2,"Y")&amp;" tahun, "&amp;DATEDIF(C979,'Outgoing 2023'!$L$2,"YM")&amp;" bulan, "&amp;DATEDIF(C979,'Outgoing 2023'!$L$2,"MD")&amp;" hari"</f>
        <v>0 tahun, 8 bulan, 9 hari</v>
      </c>
      <c r="O979" s="191">
        <f t="shared" ca="1" si="26"/>
        <v>251</v>
      </c>
      <c r="P979" s="152"/>
      <c r="Q979" s="152"/>
    </row>
    <row r="980" spans="1:17" ht="40.799999999999997" x14ac:dyDescent="0.7">
      <c r="A980" s="166">
        <v>981</v>
      </c>
      <c r="B980" s="167" t="s">
        <v>11494</v>
      </c>
      <c r="C980" s="168">
        <v>45968</v>
      </c>
      <c r="D980" s="169" t="s">
        <v>39</v>
      </c>
      <c r="E980" s="170" t="s">
        <v>11535</v>
      </c>
      <c r="F980" s="171"/>
      <c r="G980" s="172" t="s">
        <v>1079</v>
      </c>
      <c r="H980" s="172" t="s">
        <v>7756</v>
      </c>
      <c r="I980" s="173" t="s">
        <v>7423</v>
      </c>
      <c r="J980" s="180"/>
      <c r="K980" s="177"/>
      <c r="L980" s="177" t="s">
        <v>1168</v>
      </c>
      <c r="M980" s="177" t="s">
        <v>4425</v>
      </c>
      <c r="N980" s="190" t="str">
        <f ca="1">DATEDIF(C980,'Outgoing 2023'!$L$2,"Y")&amp;" tahun, "&amp;DATEDIF(C980,'Outgoing 2023'!$L$2,"YM")&amp;" bulan, "&amp;DATEDIF(C980,'Outgoing 2023'!$L$2,"MD")&amp;" hari"</f>
        <v>0 tahun, 8 bulan, 8 hari</v>
      </c>
      <c r="O980" s="191">
        <f t="shared" ca="1" si="26"/>
        <v>250</v>
      </c>
      <c r="P980" s="152"/>
      <c r="Q980" s="152"/>
    </row>
    <row r="981" spans="1:17" ht="40.799999999999997" x14ac:dyDescent="0.7">
      <c r="A981" s="166">
        <v>982</v>
      </c>
      <c r="B981" s="167" t="s">
        <v>11495</v>
      </c>
      <c r="C981" s="168">
        <v>45968</v>
      </c>
      <c r="D981" s="169" t="s">
        <v>39</v>
      </c>
      <c r="E981" s="170" t="s">
        <v>11536</v>
      </c>
      <c r="F981" s="171"/>
      <c r="G981" s="172" t="s">
        <v>5508</v>
      </c>
      <c r="H981" s="172" t="s">
        <v>3191</v>
      </c>
      <c r="I981" s="173" t="s">
        <v>5845</v>
      </c>
      <c r="J981" s="180"/>
      <c r="K981" s="177"/>
      <c r="L981" s="177" t="s">
        <v>1070</v>
      </c>
      <c r="M981" s="177" t="s">
        <v>10357</v>
      </c>
      <c r="N981" s="190" t="str">
        <f ca="1">DATEDIF(C981,'Outgoing 2023'!$L$2,"Y")&amp;" tahun, "&amp;DATEDIF(C981,'Outgoing 2023'!$L$2,"YM")&amp;" bulan, "&amp;DATEDIF(C981,'Outgoing 2023'!$L$2,"MD")&amp;" hari"</f>
        <v>0 tahun, 8 bulan, 8 hari</v>
      </c>
      <c r="O981" s="191">
        <f t="shared" ca="1" si="26"/>
        <v>250</v>
      </c>
      <c r="P981" s="152"/>
      <c r="Q981" s="152"/>
    </row>
    <row r="982" spans="1:17" ht="40.799999999999997" x14ac:dyDescent="0.7">
      <c r="A982" s="166">
        <v>983</v>
      </c>
      <c r="B982" s="167" t="s">
        <v>11496</v>
      </c>
      <c r="C982" s="168">
        <v>45971</v>
      </c>
      <c r="D982" s="169" t="s">
        <v>39</v>
      </c>
      <c r="E982" s="170" t="s">
        <v>11537</v>
      </c>
      <c r="F982" s="171"/>
      <c r="G982" s="172" t="s">
        <v>5508</v>
      </c>
      <c r="H982" s="172" t="s">
        <v>3191</v>
      </c>
      <c r="I982" s="173" t="s">
        <v>5845</v>
      </c>
      <c r="J982" s="180"/>
      <c r="K982" s="177"/>
      <c r="L982" s="177" t="s">
        <v>1070</v>
      </c>
      <c r="M982" s="177" t="s">
        <v>10357</v>
      </c>
      <c r="N982" s="190" t="str">
        <f ca="1">DATEDIF(C982,'Outgoing 2023'!$L$2,"Y")&amp;" tahun, "&amp;DATEDIF(C982,'Outgoing 2023'!$L$2,"YM")&amp;" bulan, "&amp;DATEDIF(C982,'Outgoing 2023'!$L$2,"MD")&amp;" hari"</f>
        <v>0 tahun, 8 bulan, 5 hari</v>
      </c>
      <c r="O982" s="191">
        <f t="shared" ca="1" si="26"/>
        <v>247</v>
      </c>
      <c r="P982" s="152"/>
      <c r="Q982" s="152"/>
    </row>
    <row r="983" spans="1:17" ht="40.799999999999997" x14ac:dyDescent="0.7">
      <c r="A983" s="166">
        <v>984</v>
      </c>
      <c r="B983" s="167" t="s">
        <v>11497</v>
      </c>
      <c r="C983" s="168">
        <v>45971</v>
      </c>
      <c r="D983" s="169" t="s">
        <v>39</v>
      </c>
      <c r="E983" s="170" t="s">
        <v>11538</v>
      </c>
      <c r="F983" s="171"/>
      <c r="G983" s="172" t="s">
        <v>5508</v>
      </c>
      <c r="H983" s="172" t="s">
        <v>3191</v>
      </c>
      <c r="I983" s="173" t="s">
        <v>5845</v>
      </c>
      <c r="J983" s="180"/>
      <c r="K983" s="177"/>
      <c r="L983" s="177" t="s">
        <v>1070</v>
      </c>
      <c r="M983" s="177" t="s">
        <v>10357</v>
      </c>
      <c r="N983" s="190" t="str">
        <f ca="1">DATEDIF(C983,'Outgoing 2023'!$L$2,"Y")&amp;" tahun, "&amp;DATEDIF(C983,'Outgoing 2023'!$L$2,"YM")&amp;" bulan, "&amp;DATEDIF(C983,'Outgoing 2023'!$L$2,"MD")&amp;" hari"</f>
        <v>0 tahun, 8 bulan, 5 hari</v>
      </c>
      <c r="O983" s="191">
        <f t="shared" ca="1" si="26"/>
        <v>247</v>
      </c>
      <c r="P983" s="152"/>
      <c r="Q983" s="152"/>
    </row>
    <row r="984" spans="1:17" ht="20.399999999999999" x14ac:dyDescent="0.7">
      <c r="A984" s="166">
        <v>985</v>
      </c>
      <c r="B984" s="167" t="s">
        <v>11498</v>
      </c>
      <c r="C984" s="168">
        <v>45971</v>
      </c>
      <c r="D984" s="169" t="s">
        <v>39</v>
      </c>
      <c r="E984" s="170" t="s">
        <v>11539</v>
      </c>
      <c r="F984" s="171"/>
      <c r="G984" s="172" t="s">
        <v>5508</v>
      </c>
      <c r="H984" s="172" t="s">
        <v>5508</v>
      </c>
      <c r="I984" s="173" t="s">
        <v>7423</v>
      </c>
      <c r="J984" s="180"/>
      <c r="K984" s="177"/>
      <c r="L984" s="177" t="s">
        <v>1080</v>
      </c>
      <c r="M984" s="177" t="s">
        <v>8269</v>
      </c>
      <c r="N984" s="190" t="str">
        <f ca="1">DATEDIF(C984,'Outgoing 2023'!$L$2,"Y")&amp;" tahun, "&amp;DATEDIF(C984,'Outgoing 2023'!$L$2,"YM")&amp;" bulan, "&amp;DATEDIF(C984,'Outgoing 2023'!$L$2,"MD")&amp;" hari"</f>
        <v>0 tahun, 8 bulan, 5 hari</v>
      </c>
      <c r="O984" s="191">
        <f t="shared" ca="1" si="26"/>
        <v>247</v>
      </c>
      <c r="P984" s="152"/>
      <c r="Q984" s="152"/>
    </row>
    <row r="985" spans="1:17" ht="61.2" x14ac:dyDescent="0.7">
      <c r="A985" s="166">
        <v>986</v>
      </c>
      <c r="B985" s="167" t="s">
        <v>11499</v>
      </c>
      <c r="C985" s="168">
        <v>45971</v>
      </c>
      <c r="D985" s="169" t="s">
        <v>39</v>
      </c>
      <c r="E985" s="170" t="s">
        <v>11540</v>
      </c>
      <c r="F985" s="171"/>
      <c r="G985" s="172" t="s">
        <v>5508</v>
      </c>
      <c r="H985" s="172" t="s">
        <v>5989</v>
      </c>
      <c r="I985" s="173" t="s">
        <v>8792</v>
      </c>
      <c r="J985" s="180"/>
      <c r="K985" s="177"/>
      <c r="L985" s="177" t="s">
        <v>10300</v>
      </c>
      <c r="M985" s="176" t="s">
        <v>1071</v>
      </c>
      <c r="N985" s="190" t="str">
        <f ca="1">DATEDIF(C985,'Outgoing 2023'!$L$2,"Y")&amp;" tahun, "&amp;DATEDIF(C985,'Outgoing 2023'!$L$2,"YM")&amp;" bulan, "&amp;DATEDIF(C985,'Outgoing 2023'!$L$2,"MD")&amp;" hari"</f>
        <v>0 tahun, 8 bulan, 5 hari</v>
      </c>
      <c r="O985" s="191">
        <f t="shared" ca="1" si="26"/>
        <v>247</v>
      </c>
      <c r="P985" s="152"/>
      <c r="Q985" s="152"/>
    </row>
    <row r="986" spans="1:17" ht="61.2" x14ac:dyDescent="0.7">
      <c r="A986" s="166">
        <v>987</v>
      </c>
      <c r="B986" s="167" t="s">
        <v>11500</v>
      </c>
      <c r="C986" s="168">
        <v>45971</v>
      </c>
      <c r="D986" s="169" t="s">
        <v>39</v>
      </c>
      <c r="E986" s="170" t="s">
        <v>11541</v>
      </c>
      <c r="F986" s="171"/>
      <c r="G986" s="172" t="s">
        <v>5985</v>
      </c>
      <c r="H986" s="172" t="s">
        <v>5989</v>
      </c>
      <c r="I986" s="173" t="s">
        <v>9425</v>
      </c>
      <c r="J986" s="180"/>
      <c r="K986" s="177"/>
      <c r="L986" s="177" t="s">
        <v>1080</v>
      </c>
      <c r="M986" s="177" t="s">
        <v>8269</v>
      </c>
      <c r="N986" s="190" t="str">
        <f ca="1">DATEDIF(C986,'Outgoing 2023'!$L$2,"Y")&amp;" tahun, "&amp;DATEDIF(C986,'Outgoing 2023'!$L$2,"YM")&amp;" bulan, "&amp;DATEDIF(C986,'Outgoing 2023'!$L$2,"MD")&amp;" hari"</f>
        <v>0 tahun, 8 bulan, 5 hari</v>
      </c>
      <c r="O986" s="191">
        <f t="shared" ca="1" si="26"/>
        <v>247</v>
      </c>
      <c r="P986" s="152"/>
      <c r="Q986" s="152"/>
    </row>
    <row r="987" spans="1:17" ht="40.799999999999997" x14ac:dyDescent="0.7">
      <c r="A987" s="166">
        <v>988</v>
      </c>
      <c r="B987" s="167" t="s">
        <v>11501</v>
      </c>
      <c r="C987" s="168">
        <v>45971</v>
      </c>
      <c r="D987" s="169" t="s">
        <v>39</v>
      </c>
      <c r="E987" s="170" t="s">
        <v>11542</v>
      </c>
      <c r="F987" s="171"/>
      <c r="G987" s="172" t="s">
        <v>5508</v>
      </c>
      <c r="H987" s="172" t="s">
        <v>5990</v>
      </c>
      <c r="I987" s="173" t="s">
        <v>5845</v>
      </c>
      <c r="J987" s="180"/>
      <c r="K987" s="177"/>
      <c r="L987" s="177" t="s">
        <v>11545</v>
      </c>
      <c r="M987" s="176" t="s">
        <v>5604</v>
      </c>
      <c r="N987" s="190" t="str">
        <f ca="1">DATEDIF(C987,'Outgoing 2023'!$L$2,"Y")&amp;" tahun, "&amp;DATEDIF(C987,'Outgoing 2023'!$L$2,"YM")&amp;" bulan, "&amp;DATEDIF(C987,'Outgoing 2023'!$L$2,"MD")&amp;" hari"</f>
        <v>0 tahun, 8 bulan, 5 hari</v>
      </c>
      <c r="O987" s="191">
        <f t="shared" ca="1" si="26"/>
        <v>247</v>
      </c>
      <c r="P987" s="152"/>
      <c r="Q987" s="152"/>
    </row>
    <row r="988" spans="1:17" ht="40.799999999999997" x14ac:dyDescent="0.7">
      <c r="A988" s="166">
        <v>989</v>
      </c>
      <c r="B988" s="167" t="s">
        <v>11502</v>
      </c>
      <c r="C988" s="168">
        <v>45971</v>
      </c>
      <c r="D988" s="169" t="s">
        <v>39</v>
      </c>
      <c r="E988" s="170" t="s">
        <v>11543</v>
      </c>
      <c r="F988" s="171"/>
      <c r="G988" s="172" t="s">
        <v>5508</v>
      </c>
      <c r="H988" s="172" t="s">
        <v>3200</v>
      </c>
      <c r="I988" s="173" t="s">
        <v>5845</v>
      </c>
      <c r="J988" s="180"/>
      <c r="K988" s="177"/>
      <c r="L988" s="177" t="s">
        <v>10661</v>
      </c>
      <c r="M988" s="177" t="s">
        <v>7934</v>
      </c>
      <c r="N988" s="190" t="str">
        <f ca="1">DATEDIF(C988,'Outgoing 2023'!$L$2,"Y")&amp;" tahun, "&amp;DATEDIF(C988,'Outgoing 2023'!$L$2,"YM")&amp;" bulan, "&amp;DATEDIF(C988,'Outgoing 2023'!$L$2,"MD")&amp;" hari"</f>
        <v>0 tahun, 8 bulan, 5 hari</v>
      </c>
      <c r="O988" s="191">
        <f t="shared" ca="1" si="26"/>
        <v>247</v>
      </c>
      <c r="P988" s="152"/>
      <c r="Q988" s="152"/>
    </row>
    <row r="989" spans="1:17" ht="20.399999999999999" x14ac:dyDescent="0.7">
      <c r="A989" s="166">
        <v>990</v>
      </c>
      <c r="B989" s="167" t="s">
        <v>11503</v>
      </c>
      <c r="C989" s="168">
        <v>45972</v>
      </c>
      <c r="D989" s="169" t="s">
        <v>39</v>
      </c>
      <c r="E989" s="170" t="s">
        <v>11544</v>
      </c>
      <c r="F989" s="171"/>
      <c r="G989" s="172" t="s">
        <v>5508</v>
      </c>
      <c r="H989" s="172" t="s">
        <v>3191</v>
      </c>
      <c r="I989" s="173" t="s">
        <v>12322</v>
      </c>
      <c r="J989" s="180"/>
      <c r="K989" s="177"/>
      <c r="L989" s="177" t="s">
        <v>11545</v>
      </c>
      <c r="M989" s="177" t="s">
        <v>10357</v>
      </c>
      <c r="N989" s="190" t="str">
        <f ca="1">DATEDIF(C989,'Outgoing 2023'!$L$2,"Y")&amp;" tahun, "&amp;DATEDIF(C989,'Outgoing 2023'!$L$2,"YM")&amp;" bulan, "&amp;DATEDIF(C989,'Outgoing 2023'!$L$2,"MD")&amp;" hari"</f>
        <v>0 tahun, 8 bulan, 4 hari</v>
      </c>
      <c r="O989" s="191">
        <f t="shared" ca="1" si="26"/>
        <v>246</v>
      </c>
      <c r="P989" s="152"/>
      <c r="Q989" s="152"/>
    </row>
    <row r="990" spans="1:17" ht="40.799999999999997" x14ac:dyDescent="0.7">
      <c r="A990" s="166">
        <v>991</v>
      </c>
      <c r="B990" s="167" t="s">
        <v>11504</v>
      </c>
      <c r="C990" s="168">
        <v>45972</v>
      </c>
      <c r="D990" s="169" t="s">
        <v>39</v>
      </c>
      <c r="E990" s="170" t="s">
        <v>11546</v>
      </c>
      <c r="F990" s="171"/>
      <c r="G990" s="172" t="s">
        <v>5508</v>
      </c>
      <c r="H990" s="172" t="s">
        <v>3191</v>
      </c>
      <c r="I990" s="173" t="s">
        <v>5845</v>
      </c>
      <c r="J990" s="180"/>
      <c r="K990" s="177"/>
      <c r="L990" s="177" t="s">
        <v>10515</v>
      </c>
      <c r="M990" s="177" t="s">
        <v>10488</v>
      </c>
      <c r="N990" s="190" t="str">
        <f ca="1">DATEDIF(C990,'Outgoing 2023'!$L$2,"Y")&amp;" tahun, "&amp;DATEDIF(C990,'Outgoing 2023'!$L$2,"YM")&amp;" bulan, "&amp;DATEDIF(C990,'Outgoing 2023'!$L$2,"MD")&amp;" hari"</f>
        <v>0 tahun, 8 bulan, 4 hari</v>
      </c>
      <c r="O990" s="191">
        <f t="shared" ref="O990:O1003" ca="1" si="27">TODAY()-C990</f>
        <v>246</v>
      </c>
      <c r="P990" s="152"/>
      <c r="Q990" s="152"/>
    </row>
    <row r="991" spans="1:17" ht="40.799999999999997" x14ac:dyDescent="0.7">
      <c r="A991" s="166">
        <v>992</v>
      </c>
      <c r="B991" s="167" t="s">
        <v>11505</v>
      </c>
      <c r="C991" s="168">
        <v>45972</v>
      </c>
      <c r="D991" s="169" t="s">
        <v>39</v>
      </c>
      <c r="E991" s="170" t="s">
        <v>11547</v>
      </c>
      <c r="F991" s="171"/>
      <c r="G991" s="172" t="s">
        <v>5508</v>
      </c>
      <c r="H991" s="172" t="s">
        <v>3200</v>
      </c>
      <c r="I991" s="173" t="s">
        <v>5845</v>
      </c>
      <c r="J991" s="180"/>
      <c r="K991" s="177"/>
      <c r="L991" s="177" t="s">
        <v>1070</v>
      </c>
      <c r="M991" s="177" t="s">
        <v>7652</v>
      </c>
      <c r="N991" s="190" t="str">
        <f ca="1">DATEDIF(C991,'Outgoing 2023'!$L$2,"Y")&amp;" tahun, "&amp;DATEDIF(C991,'Outgoing 2023'!$L$2,"YM")&amp;" bulan, "&amp;DATEDIF(C991,'Outgoing 2023'!$L$2,"MD")&amp;" hari"</f>
        <v>0 tahun, 8 bulan, 4 hari</v>
      </c>
      <c r="O991" s="191">
        <f t="shared" ca="1" si="27"/>
        <v>246</v>
      </c>
      <c r="P991" s="152"/>
      <c r="Q991" s="152"/>
    </row>
    <row r="992" spans="1:17" ht="40.799999999999997" x14ac:dyDescent="0.7">
      <c r="A992" s="166">
        <v>993</v>
      </c>
      <c r="B992" s="167" t="s">
        <v>11506</v>
      </c>
      <c r="C992" s="168">
        <v>45973</v>
      </c>
      <c r="D992" s="169" t="s">
        <v>39</v>
      </c>
      <c r="E992" s="170" t="s">
        <v>11548</v>
      </c>
      <c r="F992" s="171"/>
      <c r="G992" s="172" t="s">
        <v>5508</v>
      </c>
      <c r="H992" s="172" t="s">
        <v>3200</v>
      </c>
      <c r="I992" s="173" t="s">
        <v>5845</v>
      </c>
      <c r="J992" s="180"/>
      <c r="K992" s="177"/>
      <c r="L992" s="177" t="s">
        <v>1070</v>
      </c>
      <c r="M992" s="177" t="s">
        <v>7652</v>
      </c>
      <c r="N992" s="190" t="str">
        <f ca="1">DATEDIF(C992,'Outgoing 2023'!$L$2,"Y")&amp;" tahun, "&amp;DATEDIF(C992,'Outgoing 2023'!$L$2,"YM")&amp;" bulan, "&amp;DATEDIF(C992,'Outgoing 2023'!$L$2,"MD")&amp;" hari"</f>
        <v>0 tahun, 8 bulan, 3 hari</v>
      </c>
      <c r="O992" s="191">
        <f t="shared" ca="1" si="27"/>
        <v>245</v>
      </c>
      <c r="P992" s="152"/>
      <c r="Q992" s="152"/>
    </row>
    <row r="993" spans="1:17" ht="40.799999999999997" x14ac:dyDescent="0.7">
      <c r="A993" s="166">
        <v>994</v>
      </c>
      <c r="B993" s="167" t="s">
        <v>11507</v>
      </c>
      <c r="C993" s="168">
        <v>45973</v>
      </c>
      <c r="D993" s="169" t="s">
        <v>7379</v>
      </c>
      <c r="E993" s="170" t="s">
        <v>11549</v>
      </c>
      <c r="F993" s="171"/>
      <c r="G993" s="172" t="s">
        <v>5508</v>
      </c>
      <c r="H993" s="172" t="s">
        <v>7640</v>
      </c>
      <c r="I993" s="173" t="s">
        <v>6030</v>
      </c>
      <c r="J993" s="180"/>
      <c r="K993" s="177"/>
      <c r="L993" s="177" t="s">
        <v>1175</v>
      </c>
      <c r="M993" s="177" t="s">
        <v>7484</v>
      </c>
      <c r="N993" s="190" t="str">
        <f ca="1">DATEDIF(C993,'Outgoing 2023'!$L$2,"Y")&amp;" tahun, "&amp;DATEDIF(C993,'Outgoing 2023'!$L$2,"YM")&amp;" bulan, "&amp;DATEDIF(C993,'Outgoing 2023'!$L$2,"MD")&amp;" hari"</f>
        <v>0 tahun, 8 bulan, 3 hari</v>
      </c>
      <c r="O993" s="191">
        <f t="shared" ca="1" si="27"/>
        <v>245</v>
      </c>
      <c r="P993" s="152"/>
      <c r="Q993" s="152"/>
    </row>
    <row r="994" spans="1:17" ht="61.2" x14ac:dyDescent="0.7">
      <c r="A994" s="166">
        <v>995</v>
      </c>
      <c r="B994" s="167" t="s">
        <v>11508</v>
      </c>
      <c r="C994" s="168">
        <v>45973</v>
      </c>
      <c r="D994" s="169" t="s">
        <v>7379</v>
      </c>
      <c r="E994" s="170" t="s">
        <v>11550</v>
      </c>
      <c r="F994" s="171"/>
      <c r="G994" s="172" t="s">
        <v>5508</v>
      </c>
      <c r="H994" s="172" t="s">
        <v>5989</v>
      </c>
      <c r="I994" s="173" t="s">
        <v>6030</v>
      </c>
      <c r="J994" s="180"/>
      <c r="K994" s="177"/>
      <c r="L994" s="177" t="s">
        <v>1175</v>
      </c>
      <c r="M994" s="177" t="s">
        <v>7484</v>
      </c>
      <c r="N994" s="190" t="str">
        <f ca="1">DATEDIF(C994,'Outgoing 2023'!$L$2,"Y")&amp;" tahun, "&amp;DATEDIF(C994,'Outgoing 2023'!$L$2,"YM")&amp;" bulan, "&amp;DATEDIF(C994,'Outgoing 2023'!$L$2,"MD")&amp;" hari"</f>
        <v>0 tahun, 8 bulan, 3 hari</v>
      </c>
      <c r="O994" s="191">
        <f t="shared" ca="1" si="27"/>
        <v>245</v>
      </c>
      <c r="P994" s="152"/>
      <c r="Q994" s="152"/>
    </row>
    <row r="995" spans="1:17" ht="20.399999999999999" x14ac:dyDescent="0.7">
      <c r="A995" s="166">
        <v>996</v>
      </c>
      <c r="B995" s="167" t="s">
        <v>11509</v>
      </c>
      <c r="C995" s="168">
        <v>45973</v>
      </c>
      <c r="D995" s="169" t="s">
        <v>39</v>
      </c>
      <c r="E995" s="170" t="s">
        <v>11551</v>
      </c>
      <c r="F995" s="171"/>
      <c r="G995" s="172" t="s">
        <v>5508</v>
      </c>
      <c r="H995" s="172" t="s">
        <v>3200</v>
      </c>
      <c r="I995" s="173" t="s">
        <v>5845</v>
      </c>
      <c r="J995" s="180"/>
      <c r="K995" s="177"/>
      <c r="L995" s="177" t="s">
        <v>1070</v>
      </c>
      <c r="M995" s="177" t="s">
        <v>7652</v>
      </c>
      <c r="N995" s="190" t="str">
        <f ca="1">DATEDIF(C995,'Outgoing 2023'!$L$2,"Y")&amp;" tahun, "&amp;DATEDIF(C995,'Outgoing 2023'!$L$2,"YM")&amp;" bulan, "&amp;DATEDIF(C995,'Outgoing 2023'!$L$2,"MD")&amp;" hari"</f>
        <v>0 tahun, 8 bulan, 3 hari</v>
      </c>
      <c r="O995" s="191">
        <f t="shared" ca="1" si="27"/>
        <v>245</v>
      </c>
      <c r="P995" s="152"/>
      <c r="Q995" s="152"/>
    </row>
    <row r="996" spans="1:17" ht="20.399999999999999" x14ac:dyDescent="0.7">
      <c r="A996" s="166">
        <v>997</v>
      </c>
      <c r="B996" s="167" t="s">
        <v>11510</v>
      </c>
      <c r="C996" s="168">
        <v>45973</v>
      </c>
      <c r="D996" s="169" t="s">
        <v>10146</v>
      </c>
      <c r="E996" s="170" t="s">
        <v>11552</v>
      </c>
      <c r="F996" s="171"/>
      <c r="G996" s="172" t="s">
        <v>5508</v>
      </c>
      <c r="H996" s="159" t="s">
        <v>5985</v>
      </c>
      <c r="I996" s="173" t="s">
        <v>1088</v>
      </c>
      <c r="J996" s="180"/>
      <c r="K996" s="177"/>
      <c r="L996" s="177" t="s">
        <v>1088</v>
      </c>
      <c r="M996" s="177" t="s">
        <v>1089</v>
      </c>
      <c r="N996" s="190" t="str">
        <f ca="1">DATEDIF(C996,'Outgoing 2023'!$L$2,"Y")&amp;" tahun, "&amp;DATEDIF(C996,'Outgoing 2023'!$L$2,"YM")&amp;" bulan, "&amp;DATEDIF(C996,'Outgoing 2023'!$L$2,"MD")&amp;" hari"</f>
        <v>0 tahun, 8 bulan, 3 hari</v>
      </c>
      <c r="O996" s="191">
        <f t="shared" ca="1" si="27"/>
        <v>245</v>
      </c>
      <c r="P996" s="152"/>
      <c r="Q996" s="152"/>
    </row>
    <row r="997" spans="1:17" ht="20.399999999999999" x14ac:dyDescent="0.7">
      <c r="A997" s="166">
        <v>998</v>
      </c>
      <c r="B997" s="167" t="s">
        <v>11511</v>
      </c>
      <c r="C997" s="168">
        <v>45973</v>
      </c>
      <c r="D997" s="169" t="s">
        <v>10146</v>
      </c>
      <c r="E997" s="170" t="s">
        <v>11553</v>
      </c>
      <c r="F997" s="171"/>
      <c r="G997" s="172" t="s">
        <v>5508</v>
      </c>
      <c r="H997" s="159" t="s">
        <v>5985</v>
      </c>
      <c r="I997" s="173" t="s">
        <v>1088</v>
      </c>
      <c r="J997" s="180"/>
      <c r="K997" s="177"/>
      <c r="L997" s="177" t="s">
        <v>1088</v>
      </c>
      <c r="M997" s="177" t="s">
        <v>1089</v>
      </c>
      <c r="N997" s="190" t="str">
        <f ca="1">DATEDIF(C997,'Outgoing 2023'!$L$2,"Y")&amp;" tahun, "&amp;DATEDIF(C997,'Outgoing 2023'!$L$2,"YM")&amp;" bulan, "&amp;DATEDIF(C997,'Outgoing 2023'!$L$2,"MD")&amp;" hari"</f>
        <v>0 tahun, 8 bulan, 3 hari</v>
      </c>
      <c r="O997" s="191">
        <f t="shared" ca="1" si="27"/>
        <v>245</v>
      </c>
      <c r="P997" s="152"/>
      <c r="Q997" s="152"/>
    </row>
    <row r="998" spans="1:17" ht="61.2" x14ac:dyDescent="0.7">
      <c r="A998" s="166">
        <v>999</v>
      </c>
      <c r="B998" s="167" t="s">
        <v>11512</v>
      </c>
      <c r="C998" s="168">
        <v>45973</v>
      </c>
      <c r="D998" s="169" t="s">
        <v>39</v>
      </c>
      <c r="E998" s="170" t="s">
        <v>11554</v>
      </c>
      <c r="F998" s="171"/>
      <c r="G998" s="172" t="s">
        <v>5508</v>
      </c>
      <c r="H998" s="172" t="s">
        <v>3191</v>
      </c>
      <c r="I998" s="173" t="s">
        <v>5845</v>
      </c>
      <c r="J998" s="180"/>
      <c r="K998" s="177"/>
      <c r="L998" s="177" t="s">
        <v>1070</v>
      </c>
      <c r="M998" s="177" t="s">
        <v>10357</v>
      </c>
      <c r="N998" s="190" t="str">
        <f ca="1">DATEDIF(C998,'Outgoing 2023'!$L$2,"Y")&amp;" tahun, "&amp;DATEDIF(C998,'Outgoing 2023'!$L$2,"YM")&amp;" bulan, "&amp;DATEDIF(C998,'Outgoing 2023'!$L$2,"MD")&amp;" hari"</f>
        <v>0 tahun, 8 bulan, 3 hari</v>
      </c>
      <c r="O998" s="191">
        <f t="shared" ca="1" si="27"/>
        <v>245</v>
      </c>
      <c r="P998" s="152"/>
      <c r="Q998" s="152"/>
    </row>
    <row r="999" spans="1:17" ht="40.799999999999997" x14ac:dyDescent="0.7">
      <c r="A999" s="166">
        <v>1000</v>
      </c>
      <c r="B999" s="167" t="s">
        <v>11513</v>
      </c>
      <c r="C999" s="168">
        <v>45974</v>
      </c>
      <c r="D999" s="169" t="s">
        <v>39</v>
      </c>
      <c r="E999" s="170" t="s">
        <v>11555</v>
      </c>
      <c r="F999" s="171"/>
      <c r="G999" s="172" t="s">
        <v>5508</v>
      </c>
      <c r="H999" s="172" t="s">
        <v>5990</v>
      </c>
      <c r="I999" s="173" t="s">
        <v>5845</v>
      </c>
      <c r="J999" s="180"/>
      <c r="K999" s="177"/>
      <c r="L999" s="177" t="s">
        <v>1070</v>
      </c>
      <c r="M999" s="177" t="s">
        <v>5481</v>
      </c>
      <c r="N999" s="190" t="str">
        <f ca="1">DATEDIF(C999,'Outgoing 2023'!$L$2,"Y")&amp;" tahun, "&amp;DATEDIF(C999,'Outgoing 2023'!$L$2,"YM")&amp;" bulan, "&amp;DATEDIF(C999,'Outgoing 2023'!$L$2,"MD")&amp;" hari"</f>
        <v>0 tahun, 8 bulan, 2 hari</v>
      </c>
      <c r="O999" s="191">
        <f t="shared" ca="1" si="27"/>
        <v>244</v>
      </c>
      <c r="P999" s="152"/>
      <c r="Q999" s="152"/>
    </row>
    <row r="1000" spans="1:17" ht="61.2" x14ac:dyDescent="0.7">
      <c r="A1000" s="166">
        <v>1001</v>
      </c>
      <c r="B1000" s="167" t="s">
        <v>11514</v>
      </c>
      <c r="C1000" s="168">
        <v>45974</v>
      </c>
      <c r="D1000" s="169" t="s">
        <v>39</v>
      </c>
      <c r="E1000" s="170" t="s">
        <v>11556</v>
      </c>
      <c r="F1000" s="171"/>
      <c r="G1000" s="172" t="s">
        <v>5508</v>
      </c>
      <c r="H1000" s="172" t="s">
        <v>5989</v>
      </c>
      <c r="I1000" s="173" t="s">
        <v>6030</v>
      </c>
      <c r="J1000" s="180"/>
      <c r="K1000" s="177"/>
      <c r="L1000" s="177" t="s">
        <v>11545</v>
      </c>
      <c r="M1000" s="177" t="s">
        <v>10407</v>
      </c>
      <c r="N1000" s="190" t="str">
        <f ca="1">DATEDIF(C1000,'Outgoing 2023'!$L$2,"Y")&amp;" tahun, "&amp;DATEDIF(C1000,'Outgoing 2023'!$L$2,"YM")&amp;" bulan, "&amp;DATEDIF(C1000,'Outgoing 2023'!$L$2,"MD")&amp;" hari"</f>
        <v>0 tahun, 8 bulan, 2 hari</v>
      </c>
      <c r="O1000" s="191">
        <f t="shared" ca="1" si="27"/>
        <v>244</v>
      </c>
      <c r="P1000" s="152"/>
      <c r="Q1000" s="152"/>
    </row>
    <row r="1001" spans="1:17" ht="102" x14ac:dyDescent="0.7">
      <c r="A1001" s="166">
        <v>1002</v>
      </c>
      <c r="B1001" s="167" t="s">
        <v>11515</v>
      </c>
      <c r="C1001" s="168">
        <v>45974</v>
      </c>
      <c r="D1001" s="169" t="s">
        <v>39</v>
      </c>
      <c r="E1001" s="170" t="s">
        <v>11557</v>
      </c>
      <c r="F1001" s="171"/>
      <c r="G1001" s="172" t="s">
        <v>5508</v>
      </c>
      <c r="H1001" s="172" t="s">
        <v>3191</v>
      </c>
      <c r="I1001" s="173" t="s">
        <v>5845</v>
      </c>
      <c r="J1001" s="180"/>
      <c r="K1001" s="177"/>
      <c r="L1001" s="177" t="s">
        <v>10515</v>
      </c>
      <c r="M1001" s="177" t="s">
        <v>10488</v>
      </c>
      <c r="N1001" s="190" t="str">
        <f ca="1">DATEDIF(C1001,'Outgoing 2023'!$L$2,"Y")&amp;" tahun, "&amp;DATEDIF(C1001,'Outgoing 2023'!$L$2,"YM")&amp;" bulan, "&amp;DATEDIF(C1001,'Outgoing 2023'!$L$2,"MD")&amp;" hari"</f>
        <v>0 tahun, 8 bulan, 2 hari</v>
      </c>
      <c r="O1001" s="191">
        <f t="shared" ca="1" si="27"/>
        <v>244</v>
      </c>
      <c r="P1001" s="152"/>
      <c r="Q1001" s="152"/>
    </row>
    <row r="1002" spans="1:17" ht="102" x14ac:dyDescent="0.7">
      <c r="A1002" s="166">
        <v>1003</v>
      </c>
      <c r="B1002" s="167" t="s">
        <v>11516</v>
      </c>
      <c r="C1002" s="168">
        <v>45974</v>
      </c>
      <c r="D1002" s="169" t="s">
        <v>11558</v>
      </c>
      <c r="E1002" s="170" t="s">
        <v>11559</v>
      </c>
      <c r="F1002" s="171"/>
      <c r="G1002" s="172" t="s">
        <v>5508</v>
      </c>
      <c r="H1002" s="172" t="s">
        <v>5989</v>
      </c>
      <c r="I1002" s="173" t="s">
        <v>3188</v>
      </c>
      <c r="J1002" s="180"/>
      <c r="K1002" s="177"/>
      <c r="L1002" s="177" t="s">
        <v>1170</v>
      </c>
      <c r="M1002" s="177" t="s">
        <v>1171</v>
      </c>
      <c r="N1002" s="190" t="str">
        <f ca="1">DATEDIF(C1002,'Outgoing 2023'!$L$2,"Y")&amp;" tahun, "&amp;DATEDIF(C1002,'Outgoing 2023'!$L$2,"YM")&amp;" bulan, "&amp;DATEDIF(C1002,'Outgoing 2023'!$L$2,"MD")&amp;" hari"</f>
        <v>0 tahun, 8 bulan, 2 hari</v>
      </c>
      <c r="O1002" s="191">
        <f t="shared" ca="1" si="27"/>
        <v>244</v>
      </c>
      <c r="P1002" s="152"/>
      <c r="Q1002" s="152"/>
    </row>
    <row r="1003" spans="1:17" ht="61.2" x14ac:dyDescent="0.7">
      <c r="A1003" s="166">
        <v>1004</v>
      </c>
      <c r="B1003" s="167" t="s">
        <v>11517</v>
      </c>
      <c r="C1003" s="168">
        <v>45975</v>
      </c>
      <c r="D1003" s="169" t="s">
        <v>11560</v>
      </c>
      <c r="E1003" s="170" t="s">
        <v>11561</v>
      </c>
      <c r="F1003" s="171"/>
      <c r="G1003" s="172" t="s">
        <v>5508</v>
      </c>
      <c r="H1003" s="172" t="s">
        <v>5989</v>
      </c>
      <c r="I1003" s="173" t="s">
        <v>6538</v>
      </c>
      <c r="J1003" s="180"/>
      <c r="K1003" s="177"/>
      <c r="L1003" s="177" t="s">
        <v>1267</v>
      </c>
      <c r="M1003" s="177" t="s">
        <v>1268</v>
      </c>
      <c r="N1003" s="190" t="str">
        <f ca="1">DATEDIF(C1003,'Outgoing 2023'!$L$2,"Y")&amp;" tahun, "&amp;DATEDIF(C1003,'Outgoing 2023'!$L$2,"YM")&amp;" bulan, "&amp;DATEDIF(C1003,'Outgoing 2023'!$L$2,"MD")&amp;" hari"</f>
        <v>0 tahun, 8 bulan, 1 hari</v>
      </c>
      <c r="O1003" s="191">
        <f t="shared" ca="1" si="27"/>
        <v>243</v>
      </c>
      <c r="P1003" s="152"/>
      <c r="Q1003" s="152"/>
    </row>
    <row r="1004" spans="1:17" ht="40.799999999999997" x14ac:dyDescent="0.7">
      <c r="A1004" s="166">
        <v>1005</v>
      </c>
      <c r="B1004" s="167" t="s">
        <v>11630</v>
      </c>
      <c r="C1004" s="168">
        <v>45978</v>
      </c>
      <c r="D1004" s="169" t="s">
        <v>39</v>
      </c>
      <c r="E1004" s="170" t="s">
        <v>11714</v>
      </c>
      <c r="F1004" s="171"/>
      <c r="G1004" s="172" t="s">
        <v>5508</v>
      </c>
      <c r="H1004" s="172" t="s">
        <v>5989</v>
      </c>
      <c r="I1004" s="173" t="s">
        <v>8792</v>
      </c>
      <c r="J1004" s="180"/>
      <c r="K1004" s="177"/>
      <c r="L1004" s="177" t="s">
        <v>1080</v>
      </c>
      <c r="M1004" s="177" t="s">
        <v>8269</v>
      </c>
      <c r="N1004" s="190" t="str">
        <f ca="1">DATEDIF(C1004,'Outgoing 2023'!$L$2,"Y")&amp;" tahun, "&amp;DATEDIF(C1004,'Outgoing 2023'!$L$2,"YM")&amp;" bulan, "&amp;DATEDIF(C1004,'Outgoing 2023'!$L$2,"MD")&amp;" hari"</f>
        <v>0 tahun, 7 bulan, 28 hari</v>
      </c>
      <c r="O1004" s="191">
        <f t="shared" ref="O1004:O1067" ca="1" si="28">TODAY()-C1004</f>
        <v>240</v>
      </c>
      <c r="P1004" s="152"/>
      <c r="Q1004" s="152"/>
    </row>
    <row r="1005" spans="1:17" ht="20.399999999999999" x14ac:dyDescent="0.7">
      <c r="A1005" s="166">
        <v>1006</v>
      </c>
      <c r="B1005" s="167" t="s">
        <v>11631</v>
      </c>
      <c r="C1005" s="168">
        <v>45978</v>
      </c>
      <c r="D1005" s="169" t="s">
        <v>39</v>
      </c>
      <c r="E1005" s="170" t="s">
        <v>11715</v>
      </c>
      <c r="F1005" s="171"/>
      <c r="G1005" s="172" t="s">
        <v>5508</v>
      </c>
      <c r="H1005" s="172" t="s">
        <v>3200</v>
      </c>
      <c r="I1005" s="173" t="s">
        <v>5845</v>
      </c>
      <c r="J1005" s="180"/>
      <c r="K1005" s="177"/>
      <c r="L1005" s="177" t="s">
        <v>10661</v>
      </c>
      <c r="M1005" s="177" t="s">
        <v>3139</v>
      </c>
      <c r="N1005" s="190" t="str">
        <f ca="1">DATEDIF(C1005,'Outgoing 2023'!$L$2,"Y")&amp;" tahun, "&amp;DATEDIF(C1005,'Outgoing 2023'!$L$2,"YM")&amp;" bulan, "&amp;DATEDIF(C1005,'Outgoing 2023'!$L$2,"MD")&amp;" hari"</f>
        <v>0 tahun, 7 bulan, 28 hari</v>
      </c>
      <c r="O1005" s="191">
        <f t="shared" ca="1" si="28"/>
        <v>240</v>
      </c>
      <c r="P1005" s="152"/>
      <c r="Q1005" s="152"/>
    </row>
    <row r="1006" spans="1:17" ht="40.799999999999997" x14ac:dyDescent="0.7">
      <c r="A1006" s="166">
        <v>1007</v>
      </c>
      <c r="B1006" s="167" t="s">
        <v>11632</v>
      </c>
      <c r="C1006" s="168">
        <v>45978</v>
      </c>
      <c r="D1006" s="169" t="s">
        <v>39</v>
      </c>
      <c r="E1006" s="170" t="s">
        <v>11716</v>
      </c>
      <c r="F1006" s="171"/>
      <c r="G1006" s="172" t="s">
        <v>5508</v>
      </c>
      <c r="H1006" s="172" t="s">
        <v>5990</v>
      </c>
      <c r="I1006" s="173" t="s">
        <v>5845</v>
      </c>
      <c r="J1006" s="180"/>
      <c r="K1006" s="177"/>
      <c r="L1006" s="177" t="s">
        <v>11545</v>
      </c>
      <c r="M1006" s="177" t="s">
        <v>11717</v>
      </c>
      <c r="N1006" s="190" t="str">
        <f ca="1">DATEDIF(C1006,'Outgoing 2023'!$L$2,"Y")&amp;" tahun, "&amp;DATEDIF(C1006,'Outgoing 2023'!$L$2,"YM")&amp;" bulan, "&amp;DATEDIF(C1006,'Outgoing 2023'!$L$2,"MD")&amp;" hari"</f>
        <v>0 tahun, 7 bulan, 28 hari</v>
      </c>
      <c r="O1006" s="191">
        <f t="shared" ca="1" si="28"/>
        <v>240</v>
      </c>
      <c r="P1006" s="152"/>
      <c r="Q1006" s="152"/>
    </row>
    <row r="1007" spans="1:17" ht="40.799999999999997" x14ac:dyDescent="0.7">
      <c r="A1007" s="166">
        <v>1008</v>
      </c>
      <c r="B1007" s="167" t="s">
        <v>11633</v>
      </c>
      <c r="C1007" s="168">
        <v>45978</v>
      </c>
      <c r="D1007" s="169" t="s">
        <v>39</v>
      </c>
      <c r="E1007" s="170" t="s">
        <v>11718</v>
      </c>
      <c r="F1007" s="171"/>
      <c r="G1007" s="172" t="s">
        <v>5508</v>
      </c>
      <c r="H1007" s="172" t="s">
        <v>3191</v>
      </c>
      <c r="I1007" s="173" t="s">
        <v>5845</v>
      </c>
      <c r="J1007" s="180"/>
      <c r="K1007" s="177"/>
      <c r="L1007" s="177" t="s">
        <v>10515</v>
      </c>
      <c r="M1007" s="177" t="s">
        <v>10488</v>
      </c>
      <c r="N1007" s="190" t="str">
        <f ca="1">DATEDIF(C1007,'Outgoing 2023'!$L$2,"Y")&amp;" tahun, "&amp;DATEDIF(C1007,'Outgoing 2023'!$L$2,"YM")&amp;" bulan, "&amp;DATEDIF(C1007,'Outgoing 2023'!$L$2,"MD")&amp;" hari"</f>
        <v>0 tahun, 7 bulan, 28 hari</v>
      </c>
      <c r="O1007" s="191">
        <f t="shared" ca="1" si="28"/>
        <v>240</v>
      </c>
      <c r="P1007" s="152"/>
      <c r="Q1007" s="152"/>
    </row>
    <row r="1008" spans="1:17" ht="40.799999999999997" x14ac:dyDescent="0.7">
      <c r="A1008" s="166">
        <v>1009</v>
      </c>
      <c r="B1008" s="167" t="s">
        <v>11634</v>
      </c>
      <c r="C1008" s="168">
        <v>45978</v>
      </c>
      <c r="D1008" s="169" t="s">
        <v>39</v>
      </c>
      <c r="E1008" s="170" t="s">
        <v>11719</v>
      </c>
      <c r="F1008" s="171"/>
      <c r="G1008" s="172" t="s">
        <v>1079</v>
      </c>
      <c r="H1008" s="172" t="s">
        <v>7876</v>
      </c>
      <c r="I1008" s="173" t="s">
        <v>5841</v>
      </c>
      <c r="J1008" s="180"/>
      <c r="K1008" s="177"/>
      <c r="L1008" s="177" t="s">
        <v>1079</v>
      </c>
      <c r="M1008" s="177" t="s">
        <v>5499</v>
      </c>
      <c r="N1008" s="190" t="str">
        <f ca="1">DATEDIF(C1008,'Outgoing 2023'!$L$2,"Y")&amp;" tahun, "&amp;DATEDIF(C1008,'Outgoing 2023'!$L$2,"YM")&amp;" bulan, "&amp;DATEDIF(C1008,'Outgoing 2023'!$L$2,"MD")&amp;" hari"</f>
        <v>0 tahun, 7 bulan, 28 hari</v>
      </c>
      <c r="O1008" s="191">
        <f t="shared" ca="1" si="28"/>
        <v>240</v>
      </c>
      <c r="P1008" s="152"/>
      <c r="Q1008" s="152"/>
    </row>
    <row r="1009" spans="1:17" ht="20.399999999999999" x14ac:dyDescent="0.7">
      <c r="A1009" s="166">
        <v>1010</v>
      </c>
      <c r="B1009" s="222" t="s">
        <v>11636</v>
      </c>
      <c r="C1009" s="223">
        <v>45979</v>
      </c>
      <c r="D1009" s="224"/>
      <c r="E1009" s="225" t="s">
        <v>9580</v>
      </c>
      <c r="F1009" s="226"/>
      <c r="G1009" s="227"/>
      <c r="H1009" s="227"/>
      <c r="I1009" s="228"/>
      <c r="J1009" s="229"/>
      <c r="K1009" s="230"/>
      <c r="L1009" s="230"/>
      <c r="M1009" s="230"/>
      <c r="N1009" s="190" t="str">
        <f ca="1">DATEDIF(C1009,'Outgoing 2023'!$L$2,"Y")&amp;" tahun, "&amp;DATEDIF(C1009,'Outgoing 2023'!$L$2,"YM")&amp;" bulan, "&amp;DATEDIF(C1009,'Outgoing 2023'!$L$2,"MD")&amp;" hari"</f>
        <v>0 tahun, 7 bulan, 27 hari</v>
      </c>
      <c r="O1009" s="191">
        <f t="shared" ca="1" si="28"/>
        <v>239</v>
      </c>
      <c r="P1009" s="152"/>
      <c r="Q1009" s="152"/>
    </row>
    <row r="1010" spans="1:17" ht="20.399999999999999" x14ac:dyDescent="0.7">
      <c r="A1010" s="166">
        <v>1011</v>
      </c>
      <c r="B1010" s="222" t="s">
        <v>11636</v>
      </c>
      <c r="C1010" s="223">
        <v>45979</v>
      </c>
      <c r="D1010" s="224"/>
      <c r="E1010" s="225" t="s">
        <v>9580</v>
      </c>
      <c r="F1010" s="226"/>
      <c r="G1010" s="227"/>
      <c r="H1010" s="227"/>
      <c r="I1010" s="228"/>
      <c r="J1010" s="229"/>
      <c r="K1010" s="230"/>
      <c r="L1010" s="230"/>
      <c r="M1010" s="230"/>
      <c r="N1010" s="190" t="str">
        <f ca="1">DATEDIF(C1010,'Outgoing 2023'!$L$2,"Y")&amp;" tahun, "&amp;DATEDIF(C1010,'Outgoing 2023'!$L$2,"YM")&amp;" bulan, "&amp;DATEDIF(C1010,'Outgoing 2023'!$L$2,"MD")&amp;" hari"</f>
        <v>0 tahun, 7 bulan, 27 hari</v>
      </c>
      <c r="O1010" s="191">
        <f t="shared" ca="1" si="28"/>
        <v>239</v>
      </c>
      <c r="P1010" s="152"/>
      <c r="Q1010" s="152"/>
    </row>
    <row r="1011" spans="1:17" ht="20.399999999999999" x14ac:dyDescent="0.7">
      <c r="A1011" s="166">
        <v>1012</v>
      </c>
      <c r="B1011" s="167" t="s">
        <v>11635</v>
      </c>
      <c r="C1011" s="168">
        <v>45979</v>
      </c>
      <c r="D1011" s="169" t="s">
        <v>39</v>
      </c>
      <c r="E1011" s="170" t="s">
        <v>11720</v>
      </c>
      <c r="F1011" s="171"/>
      <c r="G1011" s="172" t="s">
        <v>5508</v>
      </c>
      <c r="H1011" s="172" t="s">
        <v>3200</v>
      </c>
      <c r="I1011" s="173" t="s">
        <v>5845</v>
      </c>
      <c r="J1011" s="180"/>
      <c r="K1011" s="177"/>
      <c r="L1011" s="177" t="s">
        <v>10661</v>
      </c>
      <c r="M1011" s="177" t="s">
        <v>7934</v>
      </c>
      <c r="N1011" s="190" t="str">
        <f ca="1">DATEDIF(C1011,'Outgoing 2023'!$L$2,"Y")&amp;" tahun, "&amp;DATEDIF(C1011,'Outgoing 2023'!$L$2,"YM")&amp;" bulan, "&amp;DATEDIF(C1011,'Outgoing 2023'!$L$2,"MD")&amp;" hari"</f>
        <v>0 tahun, 7 bulan, 27 hari</v>
      </c>
      <c r="O1011" s="191">
        <f t="shared" ca="1" si="28"/>
        <v>239</v>
      </c>
      <c r="P1011" s="152"/>
      <c r="Q1011" s="152"/>
    </row>
    <row r="1012" spans="1:17" ht="20.399999999999999" x14ac:dyDescent="0.7">
      <c r="A1012" s="166">
        <v>1013</v>
      </c>
      <c r="B1012" s="222" t="s">
        <v>11636</v>
      </c>
      <c r="C1012" s="223">
        <v>45979</v>
      </c>
      <c r="D1012" s="224"/>
      <c r="E1012" s="225" t="s">
        <v>9580</v>
      </c>
      <c r="F1012" s="226"/>
      <c r="G1012" s="227"/>
      <c r="H1012" s="227"/>
      <c r="I1012" s="228"/>
      <c r="J1012" s="229"/>
      <c r="K1012" s="230"/>
      <c r="L1012" s="230"/>
      <c r="M1012" s="230"/>
      <c r="N1012" s="190" t="str">
        <f ca="1">DATEDIF(C1012,'Outgoing 2023'!$L$2,"Y")&amp;" tahun, "&amp;DATEDIF(C1012,'Outgoing 2023'!$L$2,"YM")&amp;" bulan, "&amp;DATEDIF(C1012,'Outgoing 2023'!$L$2,"MD")&amp;" hari"</f>
        <v>0 tahun, 7 bulan, 27 hari</v>
      </c>
      <c r="O1012" s="191">
        <f t="shared" ca="1" si="28"/>
        <v>239</v>
      </c>
      <c r="P1012" s="152"/>
      <c r="Q1012" s="152"/>
    </row>
    <row r="1013" spans="1:17" ht="40.799999999999997" x14ac:dyDescent="0.7">
      <c r="A1013" s="166">
        <v>1014</v>
      </c>
      <c r="B1013" s="167" t="s">
        <v>11637</v>
      </c>
      <c r="C1013" s="168">
        <v>45979</v>
      </c>
      <c r="D1013" s="169" t="s">
        <v>39</v>
      </c>
      <c r="E1013" s="170" t="s">
        <v>11721</v>
      </c>
      <c r="F1013" s="171"/>
      <c r="G1013" s="172" t="s">
        <v>5508</v>
      </c>
      <c r="H1013" s="172" t="s">
        <v>3191</v>
      </c>
      <c r="I1013" s="173" t="s">
        <v>5845</v>
      </c>
      <c r="J1013" s="180"/>
      <c r="K1013" s="177"/>
      <c r="L1013" s="177" t="s">
        <v>11545</v>
      </c>
      <c r="M1013" s="177" t="s">
        <v>11722</v>
      </c>
      <c r="N1013" s="190" t="str">
        <f ca="1">DATEDIF(C1013,'Outgoing 2023'!$L$2,"Y")&amp;" tahun, "&amp;DATEDIF(C1013,'Outgoing 2023'!$L$2,"YM")&amp;" bulan, "&amp;DATEDIF(C1013,'Outgoing 2023'!$L$2,"MD")&amp;" hari"</f>
        <v>0 tahun, 7 bulan, 27 hari</v>
      </c>
      <c r="O1013" s="191">
        <f t="shared" ca="1" si="28"/>
        <v>239</v>
      </c>
      <c r="P1013" s="152"/>
      <c r="Q1013" s="152"/>
    </row>
    <row r="1014" spans="1:17" ht="20.399999999999999" x14ac:dyDescent="0.7">
      <c r="A1014" s="166">
        <v>1015</v>
      </c>
      <c r="B1014" s="167" t="s">
        <v>11638</v>
      </c>
      <c r="C1014" s="168">
        <v>45979</v>
      </c>
      <c r="D1014" s="169" t="s">
        <v>39</v>
      </c>
      <c r="E1014" s="170" t="s">
        <v>11723</v>
      </c>
      <c r="F1014" s="171"/>
      <c r="G1014" s="172" t="s">
        <v>1079</v>
      </c>
      <c r="H1014" s="172" t="s">
        <v>5999</v>
      </c>
      <c r="I1014" s="173" t="s">
        <v>5841</v>
      </c>
      <c r="J1014" s="180"/>
      <c r="K1014" s="177"/>
      <c r="L1014" s="177" t="s">
        <v>1079</v>
      </c>
      <c r="M1014" s="177" t="s">
        <v>2488</v>
      </c>
      <c r="N1014" s="190" t="str">
        <f ca="1">DATEDIF(C1014,'Outgoing 2023'!$L$2,"Y")&amp;" tahun, "&amp;DATEDIF(C1014,'Outgoing 2023'!$L$2,"YM")&amp;" bulan, "&amp;DATEDIF(C1014,'Outgoing 2023'!$L$2,"MD")&amp;" hari"</f>
        <v>0 tahun, 7 bulan, 27 hari</v>
      </c>
      <c r="O1014" s="191">
        <f t="shared" ca="1" si="28"/>
        <v>239</v>
      </c>
      <c r="P1014" s="152"/>
      <c r="Q1014" s="152"/>
    </row>
    <row r="1015" spans="1:17" ht="40.799999999999997" x14ac:dyDescent="0.7">
      <c r="A1015" s="166">
        <v>1016</v>
      </c>
      <c r="B1015" s="167" t="s">
        <v>11639</v>
      </c>
      <c r="C1015" s="168">
        <v>45979</v>
      </c>
      <c r="D1015" s="169" t="s">
        <v>39</v>
      </c>
      <c r="E1015" s="170" t="s">
        <v>11724</v>
      </c>
      <c r="F1015" s="171"/>
      <c r="G1015" s="172" t="s">
        <v>5508</v>
      </c>
      <c r="H1015" s="172" t="s">
        <v>3200</v>
      </c>
      <c r="I1015" s="173" t="s">
        <v>5939</v>
      </c>
      <c r="J1015" s="180"/>
      <c r="K1015" s="177"/>
      <c r="L1015" s="177" t="s">
        <v>10661</v>
      </c>
      <c r="M1015" s="177" t="s">
        <v>10891</v>
      </c>
      <c r="N1015" s="190" t="str">
        <f ca="1">DATEDIF(C1015,'Outgoing 2023'!$L$2,"Y")&amp;" tahun, "&amp;DATEDIF(C1015,'Outgoing 2023'!$L$2,"YM")&amp;" bulan, "&amp;DATEDIF(C1015,'Outgoing 2023'!$L$2,"MD")&amp;" hari"</f>
        <v>0 tahun, 7 bulan, 27 hari</v>
      </c>
      <c r="O1015" s="191">
        <f t="shared" ca="1" si="28"/>
        <v>239</v>
      </c>
      <c r="P1015" s="152"/>
      <c r="Q1015" s="152"/>
    </row>
    <row r="1016" spans="1:17" ht="40.799999999999997" x14ac:dyDescent="0.7">
      <c r="A1016" s="166">
        <v>1017</v>
      </c>
      <c r="B1016" s="167" t="s">
        <v>11640</v>
      </c>
      <c r="C1016" s="168">
        <v>45979</v>
      </c>
      <c r="D1016" s="169" t="s">
        <v>39</v>
      </c>
      <c r="E1016" s="170" t="s">
        <v>11725</v>
      </c>
      <c r="F1016" s="171"/>
      <c r="G1016" s="172" t="s">
        <v>5508</v>
      </c>
      <c r="H1016" s="172" t="s">
        <v>3200</v>
      </c>
      <c r="I1016" s="173" t="s">
        <v>6953</v>
      </c>
      <c r="J1016" s="180"/>
      <c r="K1016" s="177"/>
      <c r="L1016" s="177" t="s">
        <v>1175</v>
      </c>
      <c r="M1016" s="177" t="s">
        <v>1176</v>
      </c>
      <c r="N1016" s="190" t="str">
        <f ca="1">DATEDIF(C1016,'Outgoing 2023'!$L$2,"Y")&amp;" tahun, "&amp;DATEDIF(C1016,'Outgoing 2023'!$L$2,"YM")&amp;" bulan, "&amp;DATEDIF(C1016,'Outgoing 2023'!$L$2,"MD")&amp;" hari"</f>
        <v>0 tahun, 7 bulan, 27 hari</v>
      </c>
      <c r="O1016" s="191">
        <f t="shared" ca="1" si="28"/>
        <v>239</v>
      </c>
      <c r="P1016" s="152"/>
      <c r="Q1016" s="152"/>
    </row>
    <row r="1017" spans="1:17" ht="61.2" x14ac:dyDescent="0.7">
      <c r="A1017" s="166">
        <v>1018</v>
      </c>
      <c r="B1017" s="167" t="s">
        <v>11641</v>
      </c>
      <c r="C1017" s="168">
        <v>45979</v>
      </c>
      <c r="D1017" s="169" t="s">
        <v>11726</v>
      </c>
      <c r="E1017" s="170" t="s">
        <v>11727</v>
      </c>
      <c r="F1017" s="171"/>
      <c r="G1017" s="172" t="s">
        <v>5508</v>
      </c>
      <c r="H1017" s="172" t="s">
        <v>5989</v>
      </c>
      <c r="I1017" s="173" t="s">
        <v>3188</v>
      </c>
      <c r="J1017" s="180"/>
      <c r="K1017" s="177"/>
      <c r="L1017" s="177" t="s">
        <v>1170</v>
      </c>
      <c r="M1017" s="177" t="s">
        <v>1171</v>
      </c>
      <c r="N1017" s="190" t="str">
        <f ca="1">DATEDIF(C1017,'Outgoing 2023'!$L$2,"Y")&amp;" tahun, "&amp;DATEDIF(C1017,'Outgoing 2023'!$L$2,"YM")&amp;" bulan, "&amp;DATEDIF(C1017,'Outgoing 2023'!$L$2,"MD")&amp;" hari"</f>
        <v>0 tahun, 7 bulan, 27 hari</v>
      </c>
      <c r="O1017" s="191">
        <f t="shared" ca="1" si="28"/>
        <v>239</v>
      </c>
      <c r="P1017" s="152"/>
      <c r="Q1017" s="152"/>
    </row>
    <row r="1018" spans="1:17" ht="40.799999999999997" x14ac:dyDescent="0.7">
      <c r="A1018" s="166">
        <v>1019</v>
      </c>
      <c r="B1018" s="167" t="s">
        <v>11642</v>
      </c>
      <c r="C1018" s="168">
        <v>45980</v>
      </c>
      <c r="D1018" s="169" t="s">
        <v>39</v>
      </c>
      <c r="E1018" s="170" t="s">
        <v>11728</v>
      </c>
      <c r="F1018" s="171"/>
      <c r="G1018" s="172" t="s">
        <v>5508</v>
      </c>
      <c r="H1018" s="172" t="s">
        <v>5990</v>
      </c>
      <c r="I1018" s="173" t="s">
        <v>6030</v>
      </c>
      <c r="J1018" s="180"/>
      <c r="K1018" s="177"/>
      <c r="L1018" s="177" t="s">
        <v>1175</v>
      </c>
      <c r="M1018" s="177" t="s">
        <v>7484</v>
      </c>
      <c r="N1018" s="190" t="str">
        <f ca="1">DATEDIF(C1018,'Outgoing 2023'!$L$2,"Y")&amp;" tahun, "&amp;DATEDIF(C1018,'Outgoing 2023'!$L$2,"YM")&amp;" bulan, "&amp;DATEDIF(C1018,'Outgoing 2023'!$L$2,"MD")&amp;" hari"</f>
        <v>0 tahun, 7 bulan, 26 hari</v>
      </c>
      <c r="O1018" s="191">
        <f t="shared" ca="1" si="28"/>
        <v>238</v>
      </c>
      <c r="P1018" s="152"/>
      <c r="Q1018" s="152"/>
    </row>
    <row r="1019" spans="1:17" ht="61.2" x14ac:dyDescent="0.7">
      <c r="A1019" s="166">
        <v>1020</v>
      </c>
      <c r="B1019" s="167" t="s">
        <v>11643</v>
      </c>
      <c r="C1019" s="168">
        <v>45980</v>
      </c>
      <c r="D1019" s="169" t="s">
        <v>39</v>
      </c>
      <c r="E1019" s="170" t="s">
        <v>11729</v>
      </c>
      <c r="F1019" s="171"/>
      <c r="G1019" s="172" t="s">
        <v>5508</v>
      </c>
      <c r="H1019" s="172" t="s">
        <v>3200</v>
      </c>
      <c r="I1019" s="173" t="s">
        <v>5845</v>
      </c>
      <c r="J1019" s="180"/>
      <c r="K1019" s="177"/>
      <c r="L1019" s="177" t="s">
        <v>10661</v>
      </c>
      <c r="M1019" s="177" t="s">
        <v>7652</v>
      </c>
      <c r="N1019" s="190" t="str">
        <f ca="1">DATEDIF(C1019,'Outgoing 2023'!$L$2,"Y")&amp;" tahun, "&amp;DATEDIF(C1019,'Outgoing 2023'!$L$2,"YM")&amp;" bulan, "&amp;DATEDIF(C1019,'Outgoing 2023'!$L$2,"MD")&amp;" hari"</f>
        <v>0 tahun, 7 bulan, 26 hari</v>
      </c>
      <c r="O1019" s="191">
        <f t="shared" ca="1" si="28"/>
        <v>238</v>
      </c>
      <c r="P1019" s="152"/>
      <c r="Q1019" s="152"/>
    </row>
    <row r="1020" spans="1:17" ht="40.799999999999997" x14ac:dyDescent="0.7">
      <c r="A1020" s="166">
        <v>1021</v>
      </c>
      <c r="B1020" s="167" t="s">
        <v>11644</v>
      </c>
      <c r="C1020" s="168">
        <v>45980</v>
      </c>
      <c r="D1020" s="169" t="s">
        <v>39</v>
      </c>
      <c r="E1020" s="170" t="s">
        <v>11730</v>
      </c>
      <c r="F1020" s="171"/>
      <c r="G1020" s="172" t="s">
        <v>5508</v>
      </c>
      <c r="H1020" s="172" t="s">
        <v>5990</v>
      </c>
      <c r="I1020" s="173" t="s">
        <v>6030</v>
      </c>
      <c r="J1020" s="180"/>
      <c r="K1020" s="177"/>
      <c r="L1020" s="177" t="s">
        <v>1175</v>
      </c>
      <c r="M1020" s="177" t="s">
        <v>7484</v>
      </c>
      <c r="N1020" s="190" t="str">
        <f ca="1">DATEDIF(C1020,'Outgoing 2023'!$L$2,"Y")&amp;" tahun, "&amp;DATEDIF(C1020,'Outgoing 2023'!$L$2,"YM")&amp;" bulan, "&amp;DATEDIF(C1020,'Outgoing 2023'!$L$2,"MD")&amp;" hari"</f>
        <v>0 tahun, 7 bulan, 26 hari</v>
      </c>
      <c r="O1020" s="191">
        <f t="shared" ca="1" si="28"/>
        <v>238</v>
      </c>
      <c r="P1020" s="152"/>
      <c r="Q1020" s="152"/>
    </row>
    <row r="1021" spans="1:17" ht="40.799999999999997" x14ac:dyDescent="0.7">
      <c r="A1021" s="166">
        <v>1022</v>
      </c>
      <c r="B1021" s="167" t="s">
        <v>11645</v>
      </c>
      <c r="C1021" s="168">
        <v>45980</v>
      </c>
      <c r="D1021" s="169" t="s">
        <v>39</v>
      </c>
      <c r="E1021" s="170" t="s">
        <v>11731</v>
      </c>
      <c r="F1021" s="171"/>
      <c r="G1021" s="172" t="s">
        <v>5508</v>
      </c>
      <c r="H1021" s="172" t="s">
        <v>3200</v>
      </c>
      <c r="I1021" s="173" t="s">
        <v>5845</v>
      </c>
      <c r="J1021" s="180"/>
      <c r="K1021" s="177"/>
      <c r="L1021" s="177" t="s">
        <v>10661</v>
      </c>
      <c r="M1021" s="177" t="s">
        <v>7652</v>
      </c>
      <c r="N1021" s="190" t="str">
        <f ca="1">DATEDIF(C1021,'Outgoing 2023'!$L$2,"Y")&amp;" tahun, "&amp;DATEDIF(C1021,'Outgoing 2023'!$L$2,"YM")&amp;" bulan, "&amp;DATEDIF(C1021,'Outgoing 2023'!$L$2,"MD")&amp;" hari"</f>
        <v>0 tahun, 7 bulan, 26 hari</v>
      </c>
      <c r="O1021" s="191">
        <f t="shared" ca="1" si="28"/>
        <v>238</v>
      </c>
      <c r="P1021" s="152"/>
      <c r="Q1021" s="152"/>
    </row>
    <row r="1022" spans="1:17" ht="20.399999999999999" x14ac:dyDescent="0.7">
      <c r="A1022" s="166">
        <v>1023</v>
      </c>
      <c r="B1022" s="222" t="s">
        <v>11646</v>
      </c>
      <c r="C1022" s="223">
        <v>45980</v>
      </c>
      <c r="D1022" s="224"/>
      <c r="E1022" s="225" t="s">
        <v>7029</v>
      </c>
      <c r="F1022" s="226"/>
      <c r="G1022" s="227"/>
      <c r="H1022" s="227"/>
      <c r="I1022" s="228"/>
      <c r="J1022" s="229"/>
      <c r="K1022" s="230"/>
      <c r="L1022" s="230"/>
      <c r="M1022" s="230"/>
      <c r="N1022" s="190" t="str">
        <f ca="1">DATEDIF(C1022,'Outgoing 2023'!$L$2,"Y")&amp;" tahun, "&amp;DATEDIF(C1022,'Outgoing 2023'!$L$2,"YM")&amp;" bulan, "&amp;DATEDIF(C1022,'Outgoing 2023'!$L$2,"MD")&amp;" hari"</f>
        <v>0 tahun, 7 bulan, 26 hari</v>
      </c>
      <c r="O1022" s="191">
        <f t="shared" ca="1" si="28"/>
        <v>238</v>
      </c>
      <c r="P1022" s="152"/>
      <c r="Q1022" s="152"/>
    </row>
    <row r="1023" spans="1:17" ht="40.799999999999997" x14ac:dyDescent="0.7">
      <c r="A1023" s="166">
        <v>1024</v>
      </c>
      <c r="B1023" s="167" t="s">
        <v>11647</v>
      </c>
      <c r="C1023" s="168">
        <v>45981</v>
      </c>
      <c r="D1023" s="169" t="s">
        <v>39</v>
      </c>
      <c r="E1023" s="170" t="s">
        <v>11732</v>
      </c>
      <c r="F1023" s="171"/>
      <c r="G1023" s="172" t="s">
        <v>5508</v>
      </c>
      <c r="H1023" s="172" t="s">
        <v>5989</v>
      </c>
      <c r="I1023" s="173" t="s">
        <v>12322</v>
      </c>
      <c r="J1023" s="180"/>
      <c r="K1023" s="177"/>
      <c r="L1023" s="177" t="s">
        <v>11545</v>
      </c>
      <c r="M1023" s="177" t="s">
        <v>3230</v>
      </c>
      <c r="N1023" s="190" t="str">
        <f ca="1">DATEDIF(C1023,'Outgoing 2023'!$L$2,"Y")&amp;" tahun, "&amp;DATEDIF(C1023,'Outgoing 2023'!$L$2,"YM")&amp;" bulan, "&amp;DATEDIF(C1023,'Outgoing 2023'!$L$2,"MD")&amp;" hari"</f>
        <v>0 tahun, 7 bulan, 25 hari</v>
      </c>
      <c r="O1023" s="191">
        <f t="shared" ca="1" si="28"/>
        <v>237</v>
      </c>
      <c r="P1023" s="152"/>
      <c r="Q1023" s="152"/>
    </row>
    <row r="1024" spans="1:17" ht="20.399999999999999" x14ac:dyDescent="0.7">
      <c r="A1024" s="166">
        <v>1025</v>
      </c>
      <c r="B1024" s="167" t="s">
        <v>11648</v>
      </c>
      <c r="C1024" s="168">
        <v>45981</v>
      </c>
      <c r="D1024" s="169" t="s">
        <v>39</v>
      </c>
      <c r="E1024" s="170" t="s">
        <v>11733</v>
      </c>
      <c r="F1024" s="171"/>
      <c r="G1024" s="172" t="s">
        <v>5508</v>
      </c>
      <c r="H1024" s="172" t="s">
        <v>5989</v>
      </c>
      <c r="I1024" s="173" t="s">
        <v>6030</v>
      </c>
      <c r="J1024" s="180"/>
      <c r="K1024" s="177"/>
      <c r="L1024" s="177" t="s">
        <v>1175</v>
      </c>
      <c r="M1024" s="177" t="s">
        <v>7484</v>
      </c>
      <c r="N1024" s="190" t="str">
        <f ca="1">DATEDIF(C1024,'Outgoing 2023'!$L$2,"Y")&amp;" tahun, "&amp;DATEDIF(C1024,'Outgoing 2023'!$L$2,"YM")&amp;" bulan, "&amp;DATEDIF(C1024,'Outgoing 2023'!$L$2,"MD")&amp;" hari"</f>
        <v>0 tahun, 7 bulan, 25 hari</v>
      </c>
      <c r="O1024" s="191">
        <f t="shared" ca="1" si="28"/>
        <v>237</v>
      </c>
      <c r="P1024" s="152"/>
      <c r="Q1024" s="152"/>
    </row>
    <row r="1025" spans="1:17" ht="61.2" x14ac:dyDescent="0.7">
      <c r="A1025" s="166">
        <v>1026</v>
      </c>
      <c r="B1025" s="167" t="s">
        <v>11649</v>
      </c>
      <c r="C1025" s="168">
        <v>45981</v>
      </c>
      <c r="D1025" s="169" t="s">
        <v>39</v>
      </c>
      <c r="E1025" s="170" t="s">
        <v>11734</v>
      </c>
      <c r="F1025" s="171"/>
      <c r="G1025" s="172" t="s">
        <v>5508</v>
      </c>
      <c r="H1025" s="172" t="s">
        <v>3191</v>
      </c>
      <c r="I1025" s="173" t="s">
        <v>5845</v>
      </c>
      <c r="J1025" s="180"/>
      <c r="K1025" s="177"/>
      <c r="L1025" s="177" t="s">
        <v>11545</v>
      </c>
      <c r="M1025" s="177" t="s">
        <v>11722</v>
      </c>
      <c r="N1025" s="190" t="str">
        <f ca="1">DATEDIF(C1025,'Outgoing 2023'!$L$2,"Y")&amp;" tahun, "&amp;DATEDIF(C1025,'Outgoing 2023'!$L$2,"YM")&amp;" bulan, "&amp;DATEDIF(C1025,'Outgoing 2023'!$L$2,"MD")&amp;" hari"</f>
        <v>0 tahun, 7 bulan, 25 hari</v>
      </c>
      <c r="O1025" s="191">
        <f t="shared" ca="1" si="28"/>
        <v>237</v>
      </c>
      <c r="P1025" s="152"/>
      <c r="Q1025" s="152"/>
    </row>
    <row r="1026" spans="1:17" ht="81.599999999999994" x14ac:dyDescent="0.7">
      <c r="A1026" s="166">
        <v>1027</v>
      </c>
      <c r="B1026" s="167" t="s">
        <v>11650</v>
      </c>
      <c r="C1026" s="168">
        <v>45981</v>
      </c>
      <c r="D1026" s="169" t="s">
        <v>7379</v>
      </c>
      <c r="E1026" s="170" t="s">
        <v>11735</v>
      </c>
      <c r="F1026" s="171"/>
      <c r="G1026" s="172" t="s">
        <v>5508</v>
      </c>
      <c r="H1026" s="172" t="s">
        <v>3191</v>
      </c>
      <c r="I1026" s="173" t="s">
        <v>5845</v>
      </c>
      <c r="J1026" s="180"/>
      <c r="K1026" s="177"/>
      <c r="L1026" s="177" t="s">
        <v>10515</v>
      </c>
      <c r="M1026" s="177" t="s">
        <v>10488</v>
      </c>
      <c r="N1026" s="190" t="str">
        <f ca="1">DATEDIF(C1026,'Outgoing 2023'!$L$2,"Y")&amp;" tahun, "&amp;DATEDIF(C1026,'Outgoing 2023'!$L$2,"YM")&amp;" bulan, "&amp;DATEDIF(C1026,'Outgoing 2023'!$L$2,"MD")&amp;" hari"</f>
        <v>0 tahun, 7 bulan, 25 hari</v>
      </c>
      <c r="O1026" s="191">
        <f t="shared" ca="1" si="28"/>
        <v>237</v>
      </c>
      <c r="P1026" s="152"/>
      <c r="Q1026" s="152"/>
    </row>
    <row r="1027" spans="1:17" ht="61.2" x14ac:dyDescent="0.7">
      <c r="A1027" s="166">
        <v>1028</v>
      </c>
      <c r="B1027" s="167" t="s">
        <v>11651</v>
      </c>
      <c r="C1027" s="168">
        <v>45981</v>
      </c>
      <c r="D1027" s="169" t="s">
        <v>39</v>
      </c>
      <c r="E1027" s="170" t="s">
        <v>11736</v>
      </c>
      <c r="F1027" s="171"/>
      <c r="G1027" s="172" t="s">
        <v>5508</v>
      </c>
      <c r="H1027" s="172" t="s">
        <v>5990</v>
      </c>
      <c r="I1027" s="173" t="s">
        <v>5845</v>
      </c>
      <c r="J1027" s="180"/>
      <c r="K1027" s="177"/>
      <c r="L1027" s="177" t="s">
        <v>11545</v>
      </c>
      <c r="M1027" s="177" t="s">
        <v>11737</v>
      </c>
      <c r="N1027" s="190" t="str">
        <f ca="1">DATEDIF(C1027,'Outgoing 2023'!$L$2,"Y")&amp;" tahun, "&amp;DATEDIF(C1027,'Outgoing 2023'!$L$2,"YM")&amp;" bulan, "&amp;DATEDIF(C1027,'Outgoing 2023'!$L$2,"MD")&amp;" hari"</f>
        <v>0 tahun, 7 bulan, 25 hari</v>
      </c>
      <c r="O1027" s="191">
        <f t="shared" ca="1" si="28"/>
        <v>237</v>
      </c>
      <c r="P1027" s="152"/>
      <c r="Q1027" s="152"/>
    </row>
    <row r="1028" spans="1:17" ht="61.2" x14ac:dyDescent="0.7">
      <c r="A1028" s="166">
        <v>1029</v>
      </c>
      <c r="B1028" s="167" t="s">
        <v>11652</v>
      </c>
      <c r="C1028" s="168">
        <v>45981</v>
      </c>
      <c r="D1028" s="169" t="s">
        <v>39</v>
      </c>
      <c r="E1028" s="170" t="s">
        <v>11550</v>
      </c>
      <c r="F1028" s="171"/>
      <c r="G1028" s="172" t="s">
        <v>5508</v>
      </c>
      <c r="H1028" s="172" t="s">
        <v>5989</v>
      </c>
      <c r="I1028" s="173" t="s">
        <v>6030</v>
      </c>
      <c r="J1028" s="180"/>
      <c r="K1028" s="177"/>
      <c r="L1028" s="177" t="s">
        <v>1175</v>
      </c>
      <c r="M1028" s="177" t="s">
        <v>7484</v>
      </c>
      <c r="N1028" s="190" t="str">
        <f ca="1">DATEDIF(C1028,'Outgoing 2023'!$L$2,"Y")&amp;" tahun, "&amp;DATEDIF(C1028,'Outgoing 2023'!$L$2,"YM")&amp;" bulan, "&amp;DATEDIF(C1028,'Outgoing 2023'!$L$2,"MD")&amp;" hari"</f>
        <v>0 tahun, 7 bulan, 25 hari</v>
      </c>
      <c r="O1028" s="191">
        <f t="shared" ca="1" si="28"/>
        <v>237</v>
      </c>
      <c r="P1028" s="152"/>
      <c r="Q1028" s="152"/>
    </row>
    <row r="1029" spans="1:17" ht="40.799999999999997" x14ac:dyDescent="0.7">
      <c r="A1029" s="166">
        <v>1030</v>
      </c>
      <c r="B1029" s="167" t="s">
        <v>11653</v>
      </c>
      <c r="C1029" s="168">
        <v>45981</v>
      </c>
      <c r="D1029" s="169" t="s">
        <v>39</v>
      </c>
      <c r="E1029" s="170" t="s">
        <v>11974</v>
      </c>
      <c r="F1029" s="171"/>
      <c r="G1029" s="172" t="s">
        <v>5508</v>
      </c>
      <c r="H1029" s="172" t="s">
        <v>5508</v>
      </c>
      <c r="I1029" s="173" t="s">
        <v>2896</v>
      </c>
      <c r="J1029" s="180"/>
      <c r="K1029" s="177"/>
      <c r="L1029" s="177" t="s">
        <v>1167</v>
      </c>
      <c r="M1029" s="177" t="s">
        <v>1163</v>
      </c>
      <c r="N1029" s="190" t="str">
        <f ca="1">DATEDIF(C1029,'Outgoing 2023'!$L$2,"Y")&amp;" tahun, "&amp;DATEDIF(C1029,'Outgoing 2023'!$L$2,"YM")&amp;" bulan, "&amp;DATEDIF(C1029,'Outgoing 2023'!$L$2,"MD")&amp;" hari"</f>
        <v>0 tahun, 7 bulan, 25 hari</v>
      </c>
      <c r="O1029" s="191">
        <f t="shared" ca="1" si="28"/>
        <v>237</v>
      </c>
      <c r="P1029" s="152"/>
      <c r="Q1029" s="152"/>
    </row>
    <row r="1030" spans="1:17" ht="81.599999999999994" x14ac:dyDescent="0.7">
      <c r="A1030" s="166">
        <v>1031</v>
      </c>
      <c r="B1030" s="167" t="s">
        <v>11654</v>
      </c>
      <c r="C1030" s="168">
        <v>45985</v>
      </c>
      <c r="D1030" s="169" t="s">
        <v>10494</v>
      </c>
      <c r="E1030" s="170" t="s">
        <v>10650</v>
      </c>
      <c r="F1030" s="171"/>
      <c r="G1030" s="172" t="s">
        <v>5508</v>
      </c>
      <c r="H1030" s="172" t="s">
        <v>5989</v>
      </c>
      <c r="I1030" s="173" t="s">
        <v>6953</v>
      </c>
      <c r="J1030" s="180"/>
      <c r="K1030" s="177"/>
      <c r="L1030" s="177" t="s">
        <v>1170</v>
      </c>
      <c r="M1030" s="177" t="s">
        <v>1171</v>
      </c>
      <c r="N1030" s="190" t="str">
        <f ca="1">DATEDIF(C1030,'Outgoing 2023'!$L$2,"Y")&amp;" tahun, "&amp;DATEDIF(C1030,'Outgoing 2023'!$L$2,"YM")&amp;" bulan, "&amp;DATEDIF(C1030,'Outgoing 2023'!$L$2,"MD")&amp;" hari"</f>
        <v>0 tahun, 7 bulan, 21 hari</v>
      </c>
      <c r="O1030" s="191">
        <f t="shared" ca="1" si="28"/>
        <v>233</v>
      </c>
      <c r="P1030" s="152"/>
      <c r="Q1030" s="152"/>
    </row>
    <row r="1031" spans="1:17" ht="40.799999999999997" x14ac:dyDescent="0.7">
      <c r="A1031" s="166">
        <v>1032</v>
      </c>
      <c r="B1031" s="167" t="s">
        <v>11655</v>
      </c>
      <c r="C1031" s="168">
        <v>45985</v>
      </c>
      <c r="D1031" s="169" t="s">
        <v>39</v>
      </c>
      <c r="E1031" s="170" t="s">
        <v>11738</v>
      </c>
      <c r="F1031" s="171"/>
      <c r="G1031" s="172" t="s">
        <v>5508</v>
      </c>
      <c r="H1031" s="172" t="s">
        <v>7640</v>
      </c>
      <c r="I1031" s="173" t="s">
        <v>6953</v>
      </c>
      <c r="J1031" s="180"/>
      <c r="K1031" s="177"/>
      <c r="L1031" s="177" t="s">
        <v>10515</v>
      </c>
      <c r="M1031" s="177" t="s">
        <v>10488</v>
      </c>
      <c r="N1031" s="190" t="str">
        <f ca="1">DATEDIF(C1031,'Outgoing 2023'!$L$2,"Y")&amp;" tahun, "&amp;DATEDIF(C1031,'Outgoing 2023'!$L$2,"YM")&amp;" bulan, "&amp;DATEDIF(C1031,'Outgoing 2023'!$L$2,"MD")&amp;" hari"</f>
        <v>0 tahun, 7 bulan, 21 hari</v>
      </c>
      <c r="O1031" s="191">
        <f t="shared" ca="1" si="28"/>
        <v>233</v>
      </c>
      <c r="P1031" s="152"/>
      <c r="Q1031" s="152"/>
    </row>
    <row r="1032" spans="1:17" ht="61.2" x14ac:dyDescent="0.7">
      <c r="A1032" s="166">
        <v>1033</v>
      </c>
      <c r="B1032" s="167" t="s">
        <v>11656</v>
      </c>
      <c r="C1032" s="168">
        <v>45986</v>
      </c>
      <c r="D1032" s="169" t="s">
        <v>39</v>
      </c>
      <c r="E1032" s="170" t="s">
        <v>11739</v>
      </c>
      <c r="F1032" s="171"/>
      <c r="G1032" s="172" t="s">
        <v>5508</v>
      </c>
      <c r="H1032" s="172" t="s">
        <v>3191</v>
      </c>
      <c r="I1032" s="173" t="s">
        <v>5845</v>
      </c>
      <c r="J1032" s="180"/>
      <c r="K1032" s="177"/>
      <c r="L1032" s="177" t="s">
        <v>11545</v>
      </c>
      <c r="M1032" s="177" t="s">
        <v>11722</v>
      </c>
      <c r="N1032" s="190" t="str">
        <f ca="1">DATEDIF(C1032,'Outgoing 2023'!$L$2,"Y")&amp;" tahun, "&amp;DATEDIF(C1032,'Outgoing 2023'!$L$2,"YM")&amp;" bulan, "&amp;DATEDIF(C1032,'Outgoing 2023'!$L$2,"MD")&amp;" hari"</f>
        <v>0 tahun, 7 bulan, 20 hari</v>
      </c>
      <c r="O1032" s="191">
        <f t="shared" ca="1" si="28"/>
        <v>232</v>
      </c>
      <c r="P1032" s="152"/>
      <c r="Q1032" s="152"/>
    </row>
    <row r="1033" spans="1:17" ht="40.799999999999997" x14ac:dyDescent="0.7">
      <c r="A1033" s="166">
        <v>1034</v>
      </c>
      <c r="B1033" s="167" t="s">
        <v>11657</v>
      </c>
      <c r="C1033" s="168">
        <v>45986</v>
      </c>
      <c r="D1033" s="169" t="s">
        <v>11740</v>
      </c>
      <c r="E1033" s="170" t="s">
        <v>11741</v>
      </c>
      <c r="F1033" s="171"/>
      <c r="G1033" s="172" t="s">
        <v>5985</v>
      </c>
      <c r="H1033" s="159" t="s">
        <v>5985</v>
      </c>
      <c r="I1033" s="173" t="s">
        <v>1219</v>
      </c>
      <c r="J1033" s="180"/>
      <c r="K1033" s="177"/>
      <c r="L1033" s="177" t="s">
        <v>1219</v>
      </c>
      <c r="M1033" s="177" t="s">
        <v>5606</v>
      </c>
      <c r="N1033" s="190" t="str">
        <f ca="1">DATEDIF(C1033,'Outgoing 2023'!$L$2,"Y")&amp;" tahun, "&amp;DATEDIF(C1033,'Outgoing 2023'!$L$2,"YM")&amp;" bulan, "&amp;DATEDIF(C1033,'Outgoing 2023'!$L$2,"MD")&amp;" hari"</f>
        <v>0 tahun, 7 bulan, 20 hari</v>
      </c>
      <c r="O1033" s="191">
        <f t="shared" ca="1" si="28"/>
        <v>232</v>
      </c>
      <c r="P1033" s="152"/>
      <c r="Q1033" s="152"/>
    </row>
    <row r="1034" spans="1:17" ht="61.2" x14ac:dyDescent="0.7">
      <c r="A1034" s="166">
        <v>1035</v>
      </c>
      <c r="B1034" s="167" t="s">
        <v>11658</v>
      </c>
      <c r="C1034" s="168">
        <v>45987</v>
      </c>
      <c r="D1034" s="169" t="s">
        <v>39</v>
      </c>
      <c r="E1034" s="170" t="s">
        <v>11742</v>
      </c>
      <c r="F1034" s="171"/>
      <c r="G1034" s="172" t="s">
        <v>5508</v>
      </c>
      <c r="H1034" s="172" t="s">
        <v>7640</v>
      </c>
      <c r="I1034" s="173" t="s">
        <v>5845</v>
      </c>
      <c r="J1034" s="180"/>
      <c r="K1034" s="177"/>
      <c r="L1034" s="177" t="s">
        <v>11545</v>
      </c>
      <c r="M1034" s="177" t="s">
        <v>8067</v>
      </c>
      <c r="N1034" s="190" t="str">
        <f ca="1">DATEDIF(C1034,'Outgoing 2023'!$L$2,"Y")&amp;" tahun, "&amp;DATEDIF(C1034,'Outgoing 2023'!$L$2,"YM")&amp;" bulan, "&amp;DATEDIF(C1034,'Outgoing 2023'!$L$2,"MD")&amp;" hari"</f>
        <v>0 tahun, 7 bulan, 19 hari</v>
      </c>
      <c r="O1034" s="191">
        <f t="shared" ca="1" si="28"/>
        <v>231</v>
      </c>
      <c r="P1034" s="152"/>
      <c r="Q1034" s="152"/>
    </row>
    <row r="1035" spans="1:17" ht="40.799999999999997" x14ac:dyDescent="0.7">
      <c r="A1035" s="166">
        <v>1036</v>
      </c>
      <c r="B1035" s="167" t="s">
        <v>11659</v>
      </c>
      <c r="C1035" s="168">
        <v>45987</v>
      </c>
      <c r="D1035" s="169" t="s">
        <v>39</v>
      </c>
      <c r="E1035" s="170" t="s">
        <v>11743</v>
      </c>
      <c r="F1035" s="171"/>
      <c r="G1035" s="172" t="s">
        <v>5508</v>
      </c>
      <c r="H1035" s="172" t="s">
        <v>7640</v>
      </c>
      <c r="I1035" s="173" t="s">
        <v>12322</v>
      </c>
      <c r="J1035" s="180"/>
      <c r="K1035" s="177"/>
      <c r="L1035" s="177" t="s">
        <v>11545</v>
      </c>
      <c r="M1035" s="177" t="s">
        <v>1077</v>
      </c>
      <c r="N1035" s="190" t="str">
        <f ca="1">DATEDIF(C1035,'Outgoing 2023'!$L$2,"Y")&amp;" tahun, "&amp;DATEDIF(C1035,'Outgoing 2023'!$L$2,"YM")&amp;" bulan, "&amp;DATEDIF(C1035,'Outgoing 2023'!$L$2,"MD")&amp;" hari"</f>
        <v>0 tahun, 7 bulan, 19 hari</v>
      </c>
      <c r="O1035" s="191">
        <f t="shared" ca="1" si="28"/>
        <v>231</v>
      </c>
      <c r="P1035" s="152"/>
      <c r="Q1035" s="152"/>
    </row>
    <row r="1036" spans="1:17" ht="20.399999999999999" x14ac:dyDescent="0.7">
      <c r="A1036" s="166">
        <v>1037</v>
      </c>
      <c r="B1036" s="167" t="s">
        <v>11660</v>
      </c>
      <c r="C1036" s="168">
        <v>45987</v>
      </c>
      <c r="D1036" s="169" t="s">
        <v>39</v>
      </c>
      <c r="E1036" s="170" t="s">
        <v>11744</v>
      </c>
      <c r="F1036" s="171"/>
      <c r="G1036" s="172" t="s">
        <v>5508</v>
      </c>
      <c r="H1036" s="172" t="s">
        <v>3191</v>
      </c>
      <c r="I1036" s="173" t="s">
        <v>5939</v>
      </c>
      <c r="J1036" s="180"/>
      <c r="K1036" s="177"/>
      <c r="L1036" s="177" t="s">
        <v>10515</v>
      </c>
      <c r="M1036" s="177" t="s">
        <v>10488</v>
      </c>
      <c r="N1036" s="190" t="str">
        <f ca="1">DATEDIF(C1036,'Outgoing 2023'!$L$2,"Y")&amp;" tahun, "&amp;DATEDIF(C1036,'Outgoing 2023'!$L$2,"YM")&amp;" bulan, "&amp;DATEDIF(C1036,'Outgoing 2023'!$L$2,"MD")&amp;" hari"</f>
        <v>0 tahun, 7 bulan, 19 hari</v>
      </c>
      <c r="O1036" s="191">
        <f t="shared" ca="1" si="28"/>
        <v>231</v>
      </c>
      <c r="P1036" s="152"/>
      <c r="Q1036" s="152"/>
    </row>
    <row r="1037" spans="1:17" ht="20.399999999999999" x14ac:dyDescent="0.7">
      <c r="A1037" s="166">
        <v>1038</v>
      </c>
      <c r="B1037" s="222" t="s">
        <v>11661</v>
      </c>
      <c r="C1037" s="223">
        <v>45988</v>
      </c>
      <c r="D1037" s="224"/>
      <c r="E1037" s="225" t="s">
        <v>7029</v>
      </c>
      <c r="F1037" s="226"/>
      <c r="G1037" s="227"/>
      <c r="H1037" s="227"/>
      <c r="I1037" s="228"/>
      <c r="J1037" s="229"/>
      <c r="K1037" s="230"/>
      <c r="L1037" s="230"/>
      <c r="M1037" s="230"/>
      <c r="N1037" s="190" t="str">
        <f ca="1">DATEDIF(C1037,'Outgoing 2023'!$L$2,"Y")&amp;" tahun, "&amp;DATEDIF(C1037,'Outgoing 2023'!$L$2,"YM")&amp;" bulan, "&amp;DATEDIF(C1037,'Outgoing 2023'!$L$2,"MD")&amp;" hari"</f>
        <v>0 tahun, 7 bulan, 18 hari</v>
      </c>
      <c r="O1037" s="191">
        <f t="shared" ca="1" si="28"/>
        <v>230</v>
      </c>
      <c r="P1037" s="152"/>
      <c r="Q1037" s="152"/>
    </row>
    <row r="1038" spans="1:17" ht="40.799999999999997" x14ac:dyDescent="0.7">
      <c r="A1038" s="166">
        <v>1039</v>
      </c>
      <c r="B1038" s="167" t="s">
        <v>11662</v>
      </c>
      <c r="C1038" s="168">
        <v>45988</v>
      </c>
      <c r="D1038" s="169" t="s">
        <v>11745</v>
      </c>
      <c r="E1038" s="170" t="s">
        <v>11561</v>
      </c>
      <c r="F1038" s="171"/>
      <c r="G1038" s="172" t="s">
        <v>5508</v>
      </c>
      <c r="H1038" s="172" t="s">
        <v>5989</v>
      </c>
      <c r="I1038" s="173" t="s">
        <v>6538</v>
      </c>
      <c r="J1038" s="180"/>
      <c r="K1038" s="177"/>
      <c r="L1038" s="176" t="s">
        <v>1267</v>
      </c>
      <c r="M1038" s="177" t="s">
        <v>1268</v>
      </c>
      <c r="N1038" s="190" t="str">
        <f ca="1">DATEDIF(C1038,'Outgoing 2023'!$L$2,"Y")&amp;" tahun, "&amp;DATEDIF(C1038,'Outgoing 2023'!$L$2,"YM")&amp;" bulan, "&amp;DATEDIF(C1038,'Outgoing 2023'!$L$2,"MD")&amp;" hari"</f>
        <v>0 tahun, 7 bulan, 18 hari</v>
      </c>
      <c r="O1038" s="191">
        <f t="shared" ca="1" si="28"/>
        <v>230</v>
      </c>
      <c r="P1038" s="152"/>
      <c r="Q1038" s="152"/>
    </row>
    <row r="1039" spans="1:17" ht="40.799999999999997" x14ac:dyDescent="0.7">
      <c r="A1039" s="166">
        <v>1040</v>
      </c>
      <c r="B1039" s="167" t="s">
        <v>11663</v>
      </c>
      <c r="C1039" s="168">
        <v>45988</v>
      </c>
      <c r="D1039" s="169" t="s">
        <v>11746</v>
      </c>
      <c r="E1039" s="170" t="s">
        <v>11561</v>
      </c>
      <c r="F1039" s="171"/>
      <c r="G1039" s="172" t="s">
        <v>5508</v>
      </c>
      <c r="H1039" s="172" t="s">
        <v>5989</v>
      </c>
      <c r="I1039" s="173" t="s">
        <v>6538</v>
      </c>
      <c r="J1039" s="180"/>
      <c r="K1039" s="177"/>
      <c r="L1039" s="176" t="s">
        <v>1267</v>
      </c>
      <c r="M1039" s="177" t="s">
        <v>1268</v>
      </c>
      <c r="N1039" s="190" t="str">
        <f ca="1">DATEDIF(C1039,'Outgoing 2023'!$L$2,"Y")&amp;" tahun, "&amp;DATEDIF(C1039,'Outgoing 2023'!$L$2,"YM")&amp;" bulan, "&amp;DATEDIF(C1039,'Outgoing 2023'!$L$2,"MD")&amp;" hari"</f>
        <v>0 tahun, 7 bulan, 18 hari</v>
      </c>
      <c r="O1039" s="191">
        <f t="shared" ca="1" si="28"/>
        <v>230</v>
      </c>
      <c r="P1039" s="152"/>
      <c r="Q1039" s="152"/>
    </row>
    <row r="1040" spans="1:17" ht="61.2" x14ac:dyDescent="0.7">
      <c r="A1040" s="166">
        <v>1041</v>
      </c>
      <c r="B1040" s="167" t="s">
        <v>11664</v>
      </c>
      <c r="C1040" s="168">
        <v>45988</v>
      </c>
      <c r="D1040" s="169" t="s">
        <v>11747</v>
      </c>
      <c r="E1040" s="170" t="s">
        <v>11346</v>
      </c>
      <c r="F1040" s="171"/>
      <c r="G1040" s="172" t="s">
        <v>5508</v>
      </c>
      <c r="H1040" s="172" t="s">
        <v>5989</v>
      </c>
      <c r="I1040" s="173" t="s">
        <v>3188</v>
      </c>
      <c r="J1040" s="180"/>
      <c r="K1040" s="177"/>
      <c r="L1040" s="177" t="s">
        <v>1170</v>
      </c>
      <c r="M1040" s="177" t="s">
        <v>1171</v>
      </c>
      <c r="N1040" s="190" t="str">
        <f ca="1">DATEDIF(C1040,'Outgoing 2023'!$L$2,"Y")&amp;" tahun, "&amp;DATEDIF(C1040,'Outgoing 2023'!$L$2,"YM")&amp;" bulan, "&amp;DATEDIF(C1040,'Outgoing 2023'!$L$2,"MD")&amp;" hari"</f>
        <v>0 tahun, 7 bulan, 18 hari</v>
      </c>
      <c r="O1040" s="191">
        <f t="shared" ca="1" si="28"/>
        <v>230</v>
      </c>
      <c r="P1040" s="152"/>
      <c r="Q1040" s="152"/>
    </row>
    <row r="1041" spans="1:17" ht="81.599999999999994" x14ac:dyDescent="0.7">
      <c r="A1041" s="166">
        <v>1042</v>
      </c>
      <c r="B1041" s="167" t="s">
        <v>11665</v>
      </c>
      <c r="C1041" s="168">
        <v>45988</v>
      </c>
      <c r="D1041" s="169" t="s">
        <v>10202</v>
      </c>
      <c r="E1041" s="170" t="s">
        <v>10192</v>
      </c>
      <c r="F1041" s="171"/>
      <c r="G1041" s="172" t="s">
        <v>5508</v>
      </c>
      <c r="H1041" s="172" t="s">
        <v>5989</v>
      </c>
      <c r="I1041" s="173" t="s">
        <v>3188</v>
      </c>
      <c r="J1041" s="180"/>
      <c r="K1041" s="177"/>
      <c r="L1041" s="177" t="s">
        <v>1170</v>
      </c>
      <c r="M1041" s="177" t="s">
        <v>1171</v>
      </c>
      <c r="N1041" s="190" t="str">
        <f ca="1">DATEDIF(C1041,'Outgoing 2023'!$L$2,"Y")&amp;" tahun, "&amp;DATEDIF(C1041,'Outgoing 2023'!$L$2,"YM")&amp;" bulan, "&amp;DATEDIF(C1041,'Outgoing 2023'!$L$2,"MD")&amp;" hari"</f>
        <v>0 tahun, 7 bulan, 18 hari</v>
      </c>
      <c r="O1041" s="191">
        <f t="shared" ca="1" si="28"/>
        <v>230</v>
      </c>
      <c r="P1041" s="152"/>
      <c r="Q1041" s="152"/>
    </row>
    <row r="1042" spans="1:17" ht="40.799999999999997" x14ac:dyDescent="0.7">
      <c r="A1042" s="166">
        <v>1043</v>
      </c>
      <c r="B1042" s="167" t="s">
        <v>11666</v>
      </c>
      <c r="C1042" s="168">
        <v>45989</v>
      </c>
      <c r="D1042" s="169" t="s">
        <v>11748</v>
      </c>
      <c r="E1042" s="170" t="s">
        <v>11749</v>
      </c>
      <c r="F1042" s="171"/>
      <c r="G1042" s="172" t="s">
        <v>5508</v>
      </c>
      <c r="H1042" s="172" t="s">
        <v>5989</v>
      </c>
      <c r="I1042" s="173" t="s">
        <v>6538</v>
      </c>
      <c r="J1042" s="180"/>
      <c r="K1042" s="177"/>
      <c r="L1042" s="176" t="s">
        <v>1267</v>
      </c>
      <c r="M1042" s="177" t="s">
        <v>1268</v>
      </c>
      <c r="N1042" s="190" t="str">
        <f ca="1">DATEDIF(C1042,'Outgoing 2023'!$L$2,"Y")&amp;" tahun, "&amp;DATEDIF(C1042,'Outgoing 2023'!$L$2,"YM")&amp;" bulan, "&amp;DATEDIF(C1042,'Outgoing 2023'!$L$2,"MD")&amp;" hari"</f>
        <v>0 tahun, 7 bulan, 17 hari</v>
      </c>
      <c r="O1042" s="191">
        <f t="shared" ca="1" si="28"/>
        <v>229</v>
      </c>
      <c r="P1042" s="152"/>
      <c r="Q1042" s="152"/>
    </row>
    <row r="1043" spans="1:17" ht="61.2" x14ac:dyDescent="0.7">
      <c r="A1043" s="166">
        <v>1044</v>
      </c>
      <c r="B1043" s="167" t="s">
        <v>11667</v>
      </c>
      <c r="C1043" s="168">
        <v>45989</v>
      </c>
      <c r="D1043" s="169" t="s">
        <v>7379</v>
      </c>
      <c r="E1043" s="170" t="s">
        <v>11750</v>
      </c>
      <c r="F1043" s="171"/>
      <c r="G1043" s="172" t="s">
        <v>1079</v>
      </c>
      <c r="H1043" s="172" t="s">
        <v>5999</v>
      </c>
      <c r="I1043" s="173" t="s">
        <v>1088</v>
      </c>
      <c r="J1043" s="180"/>
      <c r="K1043" s="177"/>
      <c r="L1043" s="177" t="s">
        <v>1088</v>
      </c>
      <c r="M1043" s="177" t="s">
        <v>1089</v>
      </c>
      <c r="N1043" s="190" t="str">
        <f ca="1">DATEDIF(C1043,'Outgoing 2023'!$L$2,"Y")&amp;" tahun, "&amp;DATEDIF(C1043,'Outgoing 2023'!$L$2,"YM")&amp;" bulan, "&amp;DATEDIF(C1043,'Outgoing 2023'!$L$2,"MD")&amp;" hari"</f>
        <v>0 tahun, 7 bulan, 17 hari</v>
      </c>
      <c r="O1043" s="191">
        <f t="shared" ca="1" si="28"/>
        <v>229</v>
      </c>
      <c r="P1043" s="152"/>
      <c r="Q1043" s="152"/>
    </row>
    <row r="1044" spans="1:17" ht="40.799999999999997" x14ac:dyDescent="0.7">
      <c r="A1044" s="166">
        <v>1045</v>
      </c>
      <c r="B1044" s="167" t="s">
        <v>11668</v>
      </c>
      <c r="C1044" s="168">
        <v>45989</v>
      </c>
      <c r="D1044" s="169" t="s">
        <v>39</v>
      </c>
      <c r="E1044" s="170" t="s">
        <v>11751</v>
      </c>
      <c r="F1044" s="171"/>
      <c r="G1044" s="172" t="s">
        <v>1079</v>
      </c>
      <c r="H1044" s="172" t="s">
        <v>7756</v>
      </c>
      <c r="I1044" s="173" t="s">
        <v>5939</v>
      </c>
      <c r="J1044" s="180"/>
      <c r="K1044" s="177"/>
      <c r="L1044" s="177" t="s">
        <v>1079</v>
      </c>
      <c r="M1044" s="177" t="s">
        <v>1075</v>
      </c>
      <c r="N1044" s="190" t="str">
        <f ca="1">DATEDIF(C1044,'Outgoing 2023'!$L$2,"Y")&amp;" tahun, "&amp;DATEDIF(C1044,'Outgoing 2023'!$L$2,"YM")&amp;" bulan, "&amp;DATEDIF(C1044,'Outgoing 2023'!$L$2,"MD")&amp;" hari"</f>
        <v>0 tahun, 7 bulan, 17 hari</v>
      </c>
      <c r="O1044" s="191">
        <f t="shared" ca="1" si="28"/>
        <v>229</v>
      </c>
      <c r="P1044" s="152"/>
      <c r="Q1044" s="152"/>
    </row>
    <row r="1045" spans="1:17" ht="20.399999999999999" x14ac:dyDescent="0.7">
      <c r="A1045" s="166">
        <v>1046</v>
      </c>
      <c r="B1045" s="167" t="s">
        <v>11669</v>
      </c>
      <c r="C1045" s="168">
        <v>45989</v>
      </c>
      <c r="D1045" s="169" t="s">
        <v>39</v>
      </c>
      <c r="E1045" s="170" t="s">
        <v>11752</v>
      </c>
      <c r="F1045" s="171"/>
      <c r="G1045" s="172" t="s">
        <v>5508</v>
      </c>
      <c r="H1045" s="172" t="s">
        <v>5990</v>
      </c>
      <c r="I1045" s="173" t="s">
        <v>6030</v>
      </c>
      <c r="J1045" s="180"/>
      <c r="K1045" s="177"/>
      <c r="L1045" s="177" t="s">
        <v>1175</v>
      </c>
      <c r="M1045" s="177" t="s">
        <v>7484</v>
      </c>
      <c r="N1045" s="190" t="str">
        <f ca="1">DATEDIF(C1045,'Outgoing 2023'!$L$2,"Y")&amp;" tahun, "&amp;DATEDIF(C1045,'Outgoing 2023'!$L$2,"YM")&amp;" bulan, "&amp;DATEDIF(C1045,'Outgoing 2023'!$L$2,"MD")&amp;" hari"</f>
        <v>0 tahun, 7 bulan, 17 hari</v>
      </c>
      <c r="O1045" s="191">
        <f t="shared" ca="1" si="28"/>
        <v>229</v>
      </c>
      <c r="P1045" s="152"/>
      <c r="Q1045" s="152"/>
    </row>
    <row r="1046" spans="1:17" ht="20.399999999999999" x14ac:dyDescent="0.7">
      <c r="A1046" s="166">
        <v>1047</v>
      </c>
      <c r="B1046" s="167" t="s">
        <v>11670</v>
      </c>
      <c r="C1046" s="168">
        <v>45989</v>
      </c>
      <c r="D1046" s="169" t="s">
        <v>39</v>
      </c>
      <c r="E1046" s="170" t="s">
        <v>11753</v>
      </c>
      <c r="F1046" s="171"/>
      <c r="G1046" s="172" t="s">
        <v>5508</v>
      </c>
      <c r="H1046" s="172" t="s">
        <v>3200</v>
      </c>
      <c r="I1046" s="173" t="s">
        <v>5845</v>
      </c>
      <c r="J1046" s="180"/>
      <c r="K1046" s="177"/>
      <c r="L1046" s="177" t="s">
        <v>10661</v>
      </c>
      <c r="M1046" s="177" t="s">
        <v>7934</v>
      </c>
      <c r="N1046" s="190" t="str">
        <f ca="1">DATEDIF(C1046,'Outgoing 2023'!$L$2,"Y")&amp;" tahun, "&amp;DATEDIF(C1046,'Outgoing 2023'!$L$2,"YM")&amp;" bulan, "&amp;DATEDIF(C1046,'Outgoing 2023'!$L$2,"MD")&amp;" hari"</f>
        <v>0 tahun, 7 bulan, 17 hari</v>
      </c>
      <c r="O1046" s="191">
        <f t="shared" ca="1" si="28"/>
        <v>229</v>
      </c>
      <c r="P1046" s="152"/>
      <c r="Q1046" s="152"/>
    </row>
    <row r="1047" spans="1:17" ht="40.799999999999997" x14ac:dyDescent="0.7">
      <c r="A1047" s="166">
        <v>1048</v>
      </c>
      <c r="B1047" s="167" t="s">
        <v>11671</v>
      </c>
      <c r="C1047" s="168">
        <v>45989</v>
      </c>
      <c r="D1047" s="169" t="s">
        <v>39</v>
      </c>
      <c r="E1047" s="170" t="s">
        <v>11754</v>
      </c>
      <c r="F1047" s="171"/>
      <c r="G1047" s="172" t="s">
        <v>5508</v>
      </c>
      <c r="H1047" s="172" t="s">
        <v>7715</v>
      </c>
      <c r="I1047" s="173" t="s">
        <v>8943</v>
      </c>
      <c r="J1047" s="180"/>
      <c r="K1047" s="177"/>
      <c r="L1047" s="177" t="s">
        <v>1175</v>
      </c>
      <c r="M1047" s="177" t="s">
        <v>1176</v>
      </c>
      <c r="N1047" s="190" t="str">
        <f ca="1">DATEDIF(C1047,'Outgoing 2023'!$L$2,"Y")&amp;" tahun, "&amp;DATEDIF(C1047,'Outgoing 2023'!$L$2,"YM")&amp;" bulan, "&amp;DATEDIF(C1047,'Outgoing 2023'!$L$2,"MD")&amp;" hari"</f>
        <v>0 tahun, 7 bulan, 17 hari</v>
      </c>
      <c r="O1047" s="191">
        <f t="shared" ca="1" si="28"/>
        <v>229</v>
      </c>
      <c r="P1047" s="152"/>
      <c r="Q1047" s="152"/>
    </row>
    <row r="1048" spans="1:17" ht="40.799999999999997" x14ac:dyDescent="0.7">
      <c r="A1048" s="166">
        <v>1049</v>
      </c>
      <c r="B1048" s="167" t="s">
        <v>11672</v>
      </c>
      <c r="C1048" s="168">
        <v>45989</v>
      </c>
      <c r="D1048" s="169" t="s">
        <v>39</v>
      </c>
      <c r="E1048" s="170" t="s">
        <v>11755</v>
      </c>
      <c r="F1048" s="171"/>
      <c r="G1048" s="172" t="s">
        <v>5508</v>
      </c>
      <c r="H1048" s="172" t="s">
        <v>5990</v>
      </c>
      <c r="I1048" s="173" t="s">
        <v>6030</v>
      </c>
      <c r="J1048" s="180"/>
      <c r="K1048" s="177"/>
      <c r="L1048" s="177" t="s">
        <v>1175</v>
      </c>
      <c r="M1048" s="177" t="s">
        <v>7484</v>
      </c>
      <c r="N1048" s="190" t="str">
        <f ca="1">DATEDIF(C1048,'Outgoing 2023'!$L$2,"Y")&amp;" tahun, "&amp;DATEDIF(C1048,'Outgoing 2023'!$L$2,"YM")&amp;" bulan, "&amp;DATEDIF(C1048,'Outgoing 2023'!$L$2,"MD")&amp;" hari"</f>
        <v>0 tahun, 7 bulan, 17 hari</v>
      </c>
      <c r="O1048" s="191">
        <f t="shared" ca="1" si="28"/>
        <v>229</v>
      </c>
      <c r="P1048" s="152"/>
      <c r="Q1048" s="152"/>
    </row>
    <row r="1049" spans="1:17" ht="61.2" x14ac:dyDescent="0.7">
      <c r="A1049" s="166">
        <v>1050</v>
      </c>
      <c r="B1049" s="167" t="s">
        <v>11673</v>
      </c>
      <c r="C1049" s="168">
        <v>45989</v>
      </c>
      <c r="D1049" s="169" t="s">
        <v>39</v>
      </c>
      <c r="E1049" s="170" t="s">
        <v>11756</v>
      </c>
      <c r="F1049" s="171"/>
      <c r="G1049" s="172" t="s">
        <v>5508</v>
      </c>
      <c r="H1049" s="172" t="s">
        <v>5989</v>
      </c>
      <c r="I1049" s="173" t="s">
        <v>6030</v>
      </c>
      <c r="J1049" s="180"/>
      <c r="K1049" s="177"/>
      <c r="L1049" s="177" t="s">
        <v>1175</v>
      </c>
      <c r="M1049" s="177" t="s">
        <v>7484</v>
      </c>
      <c r="N1049" s="190" t="str">
        <f ca="1">DATEDIF(C1049,'Outgoing 2023'!$L$2,"Y")&amp;" tahun, "&amp;DATEDIF(C1049,'Outgoing 2023'!$L$2,"YM")&amp;" bulan, "&amp;DATEDIF(C1049,'Outgoing 2023'!$L$2,"MD")&amp;" hari"</f>
        <v>0 tahun, 7 bulan, 17 hari</v>
      </c>
      <c r="O1049" s="191">
        <f t="shared" ca="1" si="28"/>
        <v>229</v>
      </c>
      <c r="P1049" s="152"/>
      <c r="Q1049" s="152"/>
    </row>
    <row r="1050" spans="1:17" ht="122.4" x14ac:dyDescent="0.7">
      <c r="A1050" s="166">
        <v>1051</v>
      </c>
      <c r="B1050" s="167" t="s">
        <v>11674</v>
      </c>
      <c r="C1050" s="168">
        <v>45989</v>
      </c>
      <c r="D1050" s="169" t="s">
        <v>11757</v>
      </c>
      <c r="E1050" s="170" t="s">
        <v>11758</v>
      </c>
      <c r="F1050" s="171"/>
      <c r="G1050" s="172" t="s">
        <v>5508</v>
      </c>
      <c r="H1050" s="172" t="s">
        <v>5989</v>
      </c>
      <c r="I1050" s="173" t="s">
        <v>3188</v>
      </c>
      <c r="J1050" s="180"/>
      <c r="K1050" s="177"/>
      <c r="L1050" s="177" t="s">
        <v>1170</v>
      </c>
      <c r="M1050" s="177" t="s">
        <v>1171</v>
      </c>
      <c r="N1050" s="190" t="str">
        <f ca="1">DATEDIF(C1050,'Outgoing 2023'!$L$2,"Y")&amp;" tahun, "&amp;DATEDIF(C1050,'Outgoing 2023'!$L$2,"YM")&amp;" bulan, "&amp;DATEDIF(C1050,'Outgoing 2023'!$L$2,"MD")&amp;" hari"</f>
        <v>0 tahun, 7 bulan, 17 hari</v>
      </c>
      <c r="O1050" s="191">
        <f t="shared" ca="1" si="28"/>
        <v>229</v>
      </c>
      <c r="P1050" s="152"/>
      <c r="Q1050" s="152"/>
    </row>
    <row r="1051" spans="1:17" ht="40.799999999999997" x14ac:dyDescent="0.7">
      <c r="A1051" s="166">
        <v>1052</v>
      </c>
      <c r="B1051" s="167" t="s">
        <v>11675</v>
      </c>
      <c r="C1051" s="168">
        <v>45990</v>
      </c>
      <c r="D1051" s="169" t="s">
        <v>39</v>
      </c>
      <c r="E1051" s="170" t="s">
        <v>11759</v>
      </c>
      <c r="F1051" s="171"/>
      <c r="G1051" s="172" t="s">
        <v>5508</v>
      </c>
      <c r="H1051" s="172" t="s">
        <v>3191</v>
      </c>
      <c r="I1051" s="173" t="s">
        <v>5845</v>
      </c>
      <c r="J1051" s="180"/>
      <c r="K1051" s="177"/>
      <c r="L1051" s="177" t="s">
        <v>11545</v>
      </c>
      <c r="M1051" s="177" t="s">
        <v>11722</v>
      </c>
      <c r="N1051" s="190" t="str">
        <f ca="1">DATEDIF(C1051,'Outgoing 2023'!$L$2,"Y")&amp;" tahun, "&amp;DATEDIF(C1051,'Outgoing 2023'!$L$2,"YM")&amp;" bulan, "&amp;DATEDIF(C1051,'Outgoing 2023'!$L$2,"MD")&amp;" hari"</f>
        <v>0 tahun, 7 bulan, 16 hari</v>
      </c>
      <c r="O1051" s="191">
        <f t="shared" ca="1" si="28"/>
        <v>228</v>
      </c>
      <c r="P1051" s="152"/>
      <c r="Q1051" s="152"/>
    </row>
    <row r="1052" spans="1:17" ht="40.799999999999997" x14ac:dyDescent="0.7">
      <c r="A1052" s="166">
        <v>1053</v>
      </c>
      <c r="B1052" s="167" t="s">
        <v>11676</v>
      </c>
      <c r="C1052" s="168">
        <v>45992</v>
      </c>
      <c r="D1052" s="169" t="s">
        <v>39</v>
      </c>
      <c r="E1052" s="170" t="s">
        <v>11760</v>
      </c>
      <c r="F1052" s="171"/>
      <c r="G1052" s="172" t="s">
        <v>5508</v>
      </c>
      <c r="H1052" s="172" t="s">
        <v>7640</v>
      </c>
      <c r="I1052" s="173" t="s">
        <v>6030</v>
      </c>
      <c r="J1052" s="180"/>
      <c r="K1052" s="177"/>
      <c r="L1052" s="177" t="s">
        <v>1175</v>
      </c>
      <c r="M1052" s="177" t="s">
        <v>7484</v>
      </c>
      <c r="N1052" s="190" t="str">
        <f ca="1">DATEDIF(C1052,'Outgoing 2023'!$L$2,"Y")&amp;" tahun, "&amp;DATEDIF(C1052,'Outgoing 2023'!$L$2,"YM")&amp;" bulan, "&amp;DATEDIF(C1052,'Outgoing 2023'!$L$2,"MD")&amp;" hari"</f>
        <v>0 tahun, 7 bulan, 14 hari</v>
      </c>
      <c r="O1052" s="191">
        <f t="shared" ca="1" si="28"/>
        <v>226</v>
      </c>
      <c r="P1052" s="152"/>
      <c r="Q1052" s="152"/>
    </row>
    <row r="1053" spans="1:17" ht="40.799999999999997" x14ac:dyDescent="0.7">
      <c r="A1053" s="166">
        <v>1054</v>
      </c>
      <c r="B1053" s="167" t="s">
        <v>11677</v>
      </c>
      <c r="C1053" s="168">
        <v>45992</v>
      </c>
      <c r="D1053" s="169" t="s">
        <v>11378</v>
      </c>
      <c r="E1053" s="170" t="s">
        <v>11761</v>
      </c>
      <c r="F1053" s="171"/>
      <c r="G1053" s="172" t="s">
        <v>5508</v>
      </c>
      <c r="H1053" s="172" t="s">
        <v>5989</v>
      </c>
      <c r="I1053" s="173" t="s">
        <v>6953</v>
      </c>
      <c r="J1053" s="180"/>
      <c r="K1053" s="177"/>
      <c r="L1053" s="177" t="s">
        <v>10515</v>
      </c>
      <c r="M1053" s="177" t="s">
        <v>10488</v>
      </c>
      <c r="N1053" s="190" t="str">
        <f ca="1">DATEDIF(C1053,'Outgoing 2023'!$L$2,"Y")&amp;" tahun, "&amp;DATEDIF(C1053,'Outgoing 2023'!$L$2,"YM")&amp;" bulan, "&amp;DATEDIF(C1053,'Outgoing 2023'!$L$2,"MD")&amp;" hari"</f>
        <v>0 tahun, 7 bulan, 14 hari</v>
      </c>
      <c r="O1053" s="191">
        <f t="shared" ca="1" si="28"/>
        <v>226</v>
      </c>
      <c r="P1053" s="152"/>
      <c r="Q1053" s="152"/>
    </row>
    <row r="1054" spans="1:17" ht="61.2" x14ac:dyDescent="0.7">
      <c r="A1054" s="166">
        <v>1055</v>
      </c>
      <c r="B1054" s="167" t="s">
        <v>11678</v>
      </c>
      <c r="C1054" s="168">
        <v>45992</v>
      </c>
      <c r="D1054" s="169" t="s">
        <v>11762</v>
      </c>
      <c r="E1054" s="170" t="s">
        <v>11763</v>
      </c>
      <c r="F1054" s="171"/>
      <c r="G1054" s="172" t="s">
        <v>5508</v>
      </c>
      <c r="H1054" s="172" t="s">
        <v>5989</v>
      </c>
      <c r="I1054" s="173" t="s">
        <v>6953</v>
      </c>
      <c r="J1054" s="180"/>
      <c r="K1054" s="177"/>
      <c r="L1054" s="177" t="s">
        <v>1175</v>
      </c>
      <c r="M1054" s="177" t="s">
        <v>7484</v>
      </c>
      <c r="N1054" s="190" t="str">
        <f ca="1">DATEDIF(C1054,'Outgoing 2023'!$L$2,"Y")&amp;" tahun, "&amp;DATEDIF(C1054,'Outgoing 2023'!$L$2,"YM")&amp;" bulan, "&amp;DATEDIF(C1054,'Outgoing 2023'!$L$2,"MD")&amp;" hari"</f>
        <v>0 tahun, 7 bulan, 14 hari</v>
      </c>
      <c r="O1054" s="191">
        <f t="shared" ca="1" si="28"/>
        <v>226</v>
      </c>
      <c r="P1054" s="152"/>
      <c r="Q1054" s="152"/>
    </row>
    <row r="1055" spans="1:17" ht="61.2" x14ac:dyDescent="0.7">
      <c r="A1055" s="166">
        <v>1056</v>
      </c>
      <c r="B1055" s="167" t="s">
        <v>11679</v>
      </c>
      <c r="C1055" s="168">
        <v>45992</v>
      </c>
      <c r="D1055" s="169" t="s">
        <v>11764</v>
      </c>
      <c r="E1055" s="170" t="s">
        <v>11765</v>
      </c>
      <c r="F1055" s="171"/>
      <c r="G1055" s="172" t="s">
        <v>5508</v>
      </c>
      <c r="H1055" s="172" t="s">
        <v>5989</v>
      </c>
      <c r="I1055" s="173" t="s">
        <v>6953</v>
      </c>
      <c r="J1055" s="180"/>
      <c r="K1055" s="177"/>
      <c r="L1055" s="177" t="s">
        <v>10515</v>
      </c>
      <c r="M1055" s="177" t="s">
        <v>10488</v>
      </c>
      <c r="N1055" s="190" t="str">
        <f ca="1">DATEDIF(C1055,'Outgoing 2023'!$L$2,"Y")&amp;" tahun, "&amp;DATEDIF(C1055,'Outgoing 2023'!$L$2,"YM")&amp;" bulan, "&amp;DATEDIF(C1055,'Outgoing 2023'!$L$2,"MD")&amp;" hari"</f>
        <v>0 tahun, 7 bulan, 14 hari</v>
      </c>
      <c r="O1055" s="191">
        <f t="shared" ca="1" si="28"/>
        <v>226</v>
      </c>
      <c r="P1055" s="152"/>
      <c r="Q1055" s="152"/>
    </row>
    <row r="1056" spans="1:17" ht="40.799999999999997" x14ac:dyDescent="0.7">
      <c r="A1056" s="166">
        <v>1057</v>
      </c>
      <c r="B1056" s="167" t="s">
        <v>11680</v>
      </c>
      <c r="C1056" s="168">
        <v>45993</v>
      </c>
      <c r="D1056" s="169" t="s">
        <v>7379</v>
      </c>
      <c r="E1056" s="170" t="s">
        <v>11766</v>
      </c>
      <c r="F1056" s="171"/>
      <c r="G1056" s="172" t="s">
        <v>5508</v>
      </c>
      <c r="H1056" s="172" t="s">
        <v>3191</v>
      </c>
      <c r="I1056" s="173" t="s">
        <v>5845</v>
      </c>
      <c r="J1056" s="180"/>
      <c r="K1056" s="177"/>
      <c r="L1056" s="177" t="s">
        <v>11545</v>
      </c>
      <c r="M1056" s="177" t="s">
        <v>11722</v>
      </c>
      <c r="N1056" s="190" t="str">
        <f ca="1">DATEDIF(C1056,'Outgoing 2023'!$L$2,"Y")&amp;" tahun, "&amp;DATEDIF(C1056,'Outgoing 2023'!$L$2,"YM")&amp;" bulan, "&amp;DATEDIF(C1056,'Outgoing 2023'!$L$2,"MD")&amp;" hari"</f>
        <v>0 tahun, 7 bulan, 13 hari</v>
      </c>
      <c r="O1056" s="191">
        <f t="shared" ca="1" si="28"/>
        <v>225</v>
      </c>
      <c r="P1056" s="152"/>
      <c r="Q1056" s="152"/>
    </row>
    <row r="1057" spans="1:17" ht="40.799999999999997" x14ac:dyDescent="0.7">
      <c r="A1057" s="166">
        <v>1058</v>
      </c>
      <c r="B1057" s="167" t="s">
        <v>11681</v>
      </c>
      <c r="C1057" s="168">
        <v>45993</v>
      </c>
      <c r="D1057" s="169" t="s">
        <v>39</v>
      </c>
      <c r="E1057" s="170" t="s">
        <v>11767</v>
      </c>
      <c r="F1057" s="171"/>
      <c r="G1057" s="172" t="s">
        <v>5508</v>
      </c>
      <c r="H1057" s="172" t="s">
        <v>3200</v>
      </c>
      <c r="I1057" s="173" t="s">
        <v>8943</v>
      </c>
      <c r="J1057" s="180"/>
      <c r="K1057" s="177"/>
      <c r="L1057" s="177" t="s">
        <v>10661</v>
      </c>
      <c r="M1057" s="177" t="s">
        <v>10891</v>
      </c>
      <c r="N1057" s="190" t="str">
        <f ca="1">DATEDIF(C1057,'Outgoing 2023'!$L$2,"Y")&amp;" tahun, "&amp;DATEDIF(C1057,'Outgoing 2023'!$L$2,"YM")&amp;" bulan, "&amp;DATEDIF(C1057,'Outgoing 2023'!$L$2,"MD")&amp;" hari"</f>
        <v>0 tahun, 7 bulan, 13 hari</v>
      </c>
      <c r="O1057" s="191">
        <f t="shared" ca="1" si="28"/>
        <v>225</v>
      </c>
      <c r="P1057" s="152"/>
      <c r="Q1057" s="152"/>
    </row>
    <row r="1058" spans="1:17" ht="61.2" x14ac:dyDescent="0.7">
      <c r="A1058" s="166">
        <v>1059</v>
      </c>
      <c r="B1058" s="167" t="s">
        <v>11682</v>
      </c>
      <c r="C1058" s="168">
        <v>45993</v>
      </c>
      <c r="D1058" s="169" t="s">
        <v>11726</v>
      </c>
      <c r="E1058" s="170" t="s">
        <v>11187</v>
      </c>
      <c r="F1058" s="171"/>
      <c r="G1058" s="172" t="s">
        <v>5508</v>
      </c>
      <c r="H1058" s="172" t="s">
        <v>5989</v>
      </c>
      <c r="I1058" s="173" t="s">
        <v>3188</v>
      </c>
      <c r="J1058" s="180"/>
      <c r="K1058" s="177"/>
      <c r="L1058" s="177" t="s">
        <v>1170</v>
      </c>
      <c r="M1058" s="177" t="s">
        <v>1171</v>
      </c>
      <c r="N1058" s="190" t="str">
        <f ca="1">DATEDIF(C1058,'Outgoing 2023'!$L$2,"Y")&amp;" tahun, "&amp;DATEDIF(C1058,'Outgoing 2023'!$L$2,"YM")&amp;" bulan, "&amp;DATEDIF(C1058,'Outgoing 2023'!$L$2,"MD")&amp;" hari"</f>
        <v>0 tahun, 7 bulan, 13 hari</v>
      </c>
      <c r="O1058" s="191">
        <f t="shared" ca="1" si="28"/>
        <v>225</v>
      </c>
      <c r="P1058" s="152"/>
      <c r="Q1058" s="152"/>
    </row>
    <row r="1059" spans="1:17" ht="40.799999999999997" x14ac:dyDescent="0.7">
      <c r="A1059" s="166">
        <v>1060</v>
      </c>
      <c r="B1059" s="167" t="s">
        <v>11683</v>
      </c>
      <c r="C1059" s="168">
        <v>45994</v>
      </c>
      <c r="D1059" s="169" t="s">
        <v>39</v>
      </c>
      <c r="E1059" s="170" t="s">
        <v>11768</v>
      </c>
      <c r="F1059" s="171"/>
      <c r="G1059" s="172" t="s">
        <v>1079</v>
      </c>
      <c r="H1059" s="172" t="s">
        <v>7756</v>
      </c>
      <c r="I1059" s="173" t="s">
        <v>7423</v>
      </c>
      <c r="J1059" s="180"/>
      <c r="K1059" s="177"/>
      <c r="L1059" s="177" t="s">
        <v>1736</v>
      </c>
      <c r="M1059" s="177" t="s">
        <v>4425</v>
      </c>
      <c r="N1059" s="190" t="str">
        <f ca="1">DATEDIF(C1059,'Outgoing 2023'!$L$2,"Y")&amp;" tahun, "&amp;DATEDIF(C1059,'Outgoing 2023'!$L$2,"YM")&amp;" bulan, "&amp;DATEDIF(C1059,'Outgoing 2023'!$L$2,"MD")&amp;" hari"</f>
        <v>0 tahun, 7 bulan, 12 hari</v>
      </c>
      <c r="O1059" s="191">
        <f t="shared" ca="1" si="28"/>
        <v>224</v>
      </c>
      <c r="P1059" s="152"/>
      <c r="Q1059" s="152"/>
    </row>
    <row r="1060" spans="1:17" ht="40.799999999999997" x14ac:dyDescent="0.7">
      <c r="A1060" s="166">
        <v>1061</v>
      </c>
      <c r="B1060" s="167" t="s">
        <v>11684</v>
      </c>
      <c r="C1060" s="168">
        <v>45994</v>
      </c>
      <c r="D1060" s="169" t="s">
        <v>39</v>
      </c>
      <c r="E1060" s="170" t="s">
        <v>11769</v>
      </c>
      <c r="F1060" s="171"/>
      <c r="G1060" s="172" t="s">
        <v>5508</v>
      </c>
      <c r="H1060" s="172" t="s">
        <v>5940</v>
      </c>
      <c r="I1060" s="173" t="s">
        <v>6030</v>
      </c>
      <c r="J1060" s="180"/>
      <c r="K1060" s="177"/>
      <c r="L1060" s="177" t="s">
        <v>1175</v>
      </c>
      <c r="M1060" s="177" t="s">
        <v>11770</v>
      </c>
      <c r="N1060" s="190" t="str">
        <f ca="1">DATEDIF(C1060,'Outgoing 2023'!$L$2,"Y")&amp;" tahun, "&amp;DATEDIF(C1060,'Outgoing 2023'!$L$2,"YM")&amp;" bulan, "&amp;DATEDIF(C1060,'Outgoing 2023'!$L$2,"MD")&amp;" hari"</f>
        <v>0 tahun, 7 bulan, 12 hari</v>
      </c>
      <c r="O1060" s="191">
        <f t="shared" ca="1" si="28"/>
        <v>224</v>
      </c>
      <c r="P1060" s="152"/>
      <c r="Q1060" s="152"/>
    </row>
    <row r="1061" spans="1:17" ht="61.2" x14ac:dyDescent="0.7">
      <c r="A1061" s="166">
        <v>1062</v>
      </c>
      <c r="B1061" s="167" t="s">
        <v>11685</v>
      </c>
      <c r="C1061" s="168">
        <v>45994</v>
      </c>
      <c r="D1061" s="169" t="s">
        <v>39</v>
      </c>
      <c r="E1061" s="170" t="s">
        <v>11771</v>
      </c>
      <c r="F1061" s="171"/>
      <c r="G1061" s="172" t="s">
        <v>5508</v>
      </c>
      <c r="H1061" s="172" t="s">
        <v>5989</v>
      </c>
      <c r="I1061" s="173" t="s">
        <v>6030</v>
      </c>
      <c r="J1061" s="180"/>
      <c r="K1061" s="177"/>
      <c r="L1061" s="177" t="s">
        <v>1175</v>
      </c>
      <c r="M1061" s="177" t="s">
        <v>11770</v>
      </c>
      <c r="N1061" s="190" t="str">
        <f ca="1">DATEDIF(C1061,'Outgoing 2023'!$L$2,"Y")&amp;" tahun, "&amp;DATEDIF(C1061,'Outgoing 2023'!$L$2,"YM")&amp;" bulan, "&amp;DATEDIF(C1061,'Outgoing 2023'!$L$2,"MD")&amp;" hari"</f>
        <v>0 tahun, 7 bulan, 12 hari</v>
      </c>
      <c r="O1061" s="191">
        <f t="shared" ca="1" si="28"/>
        <v>224</v>
      </c>
      <c r="P1061" s="152"/>
      <c r="Q1061" s="152"/>
    </row>
    <row r="1062" spans="1:17" ht="20.399999999999999" x14ac:dyDescent="0.7">
      <c r="A1062" s="166">
        <v>1063</v>
      </c>
      <c r="B1062" s="167" t="s">
        <v>11686</v>
      </c>
      <c r="C1062" s="168">
        <v>45995</v>
      </c>
      <c r="D1062" s="169" t="s">
        <v>31</v>
      </c>
      <c r="E1062" s="170" t="s">
        <v>11772</v>
      </c>
      <c r="F1062" s="171"/>
      <c r="G1062" s="172" t="s">
        <v>5508</v>
      </c>
      <c r="H1062" s="172" t="s">
        <v>5989</v>
      </c>
      <c r="I1062" s="173" t="s">
        <v>6953</v>
      </c>
      <c r="J1062" s="180"/>
      <c r="K1062" s="177"/>
      <c r="L1062" s="177" t="s">
        <v>10515</v>
      </c>
      <c r="M1062" s="177" t="s">
        <v>10488</v>
      </c>
      <c r="N1062" s="190" t="str">
        <f ca="1">DATEDIF(C1062,'Outgoing 2023'!$L$2,"Y")&amp;" tahun, "&amp;DATEDIF(C1062,'Outgoing 2023'!$L$2,"YM")&amp;" bulan, "&amp;DATEDIF(C1062,'Outgoing 2023'!$L$2,"MD")&amp;" hari"</f>
        <v>0 tahun, 7 bulan, 11 hari</v>
      </c>
      <c r="O1062" s="191">
        <f t="shared" ca="1" si="28"/>
        <v>223</v>
      </c>
      <c r="P1062" s="152"/>
      <c r="Q1062" s="152"/>
    </row>
    <row r="1063" spans="1:17" ht="40.799999999999997" x14ac:dyDescent="0.7">
      <c r="A1063" s="166">
        <v>1064</v>
      </c>
      <c r="B1063" s="167" t="s">
        <v>11687</v>
      </c>
      <c r="C1063" s="168">
        <v>45995</v>
      </c>
      <c r="D1063" s="169" t="s">
        <v>39</v>
      </c>
      <c r="E1063" s="170" t="s">
        <v>11773</v>
      </c>
      <c r="F1063" s="171"/>
      <c r="G1063" s="172" t="s">
        <v>5985</v>
      </c>
      <c r="H1063" s="159" t="s">
        <v>5985</v>
      </c>
      <c r="I1063" s="173" t="s">
        <v>5702</v>
      </c>
      <c r="J1063" s="180"/>
      <c r="K1063" s="177"/>
      <c r="L1063" s="177" t="s">
        <v>1080</v>
      </c>
      <c r="M1063" s="177" t="s">
        <v>8269</v>
      </c>
      <c r="N1063" s="190" t="str">
        <f ca="1">DATEDIF(C1063,'Outgoing 2023'!$L$2,"Y")&amp;" tahun, "&amp;DATEDIF(C1063,'Outgoing 2023'!$L$2,"YM")&amp;" bulan, "&amp;DATEDIF(C1063,'Outgoing 2023'!$L$2,"MD")&amp;" hari"</f>
        <v>0 tahun, 7 bulan, 11 hari</v>
      </c>
      <c r="O1063" s="191">
        <f t="shared" ca="1" si="28"/>
        <v>223</v>
      </c>
      <c r="P1063" s="152"/>
      <c r="Q1063" s="152"/>
    </row>
    <row r="1064" spans="1:17" ht="40.799999999999997" x14ac:dyDescent="0.7">
      <c r="A1064" s="166">
        <v>1065</v>
      </c>
      <c r="B1064" s="167" t="s">
        <v>11688</v>
      </c>
      <c r="C1064" s="168">
        <v>45995</v>
      </c>
      <c r="D1064" s="169" t="s">
        <v>39</v>
      </c>
      <c r="E1064" s="170" t="s">
        <v>11774</v>
      </c>
      <c r="F1064" s="171"/>
      <c r="G1064" s="172" t="s">
        <v>5985</v>
      </c>
      <c r="H1064" s="159" t="s">
        <v>5985</v>
      </c>
      <c r="I1064" s="173" t="s">
        <v>5702</v>
      </c>
      <c r="J1064" s="180"/>
      <c r="K1064" s="177"/>
      <c r="L1064" s="177" t="s">
        <v>1080</v>
      </c>
      <c r="M1064" s="177" t="s">
        <v>8269</v>
      </c>
      <c r="N1064" s="190" t="str">
        <f ca="1">DATEDIF(C1064,'Outgoing 2023'!$L$2,"Y")&amp;" tahun, "&amp;DATEDIF(C1064,'Outgoing 2023'!$L$2,"YM")&amp;" bulan, "&amp;DATEDIF(C1064,'Outgoing 2023'!$L$2,"MD")&amp;" hari"</f>
        <v>0 tahun, 7 bulan, 11 hari</v>
      </c>
      <c r="O1064" s="191">
        <f t="shared" ca="1" si="28"/>
        <v>223</v>
      </c>
      <c r="P1064" s="152"/>
      <c r="Q1064" s="152"/>
    </row>
    <row r="1065" spans="1:17" ht="20.399999999999999" x14ac:dyDescent="0.7">
      <c r="A1065" s="166">
        <v>1066</v>
      </c>
      <c r="B1065" s="167" t="s">
        <v>11689</v>
      </c>
      <c r="C1065" s="168">
        <v>45995</v>
      </c>
      <c r="D1065" s="169" t="s">
        <v>9180</v>
      </c>
      <c r="E1065" s="170" t="s">
        <v>9330</v>
      </c>
      <c r="F1065" s="171"/>
      <c r="G1065" s="172" t="s">
        <v>5985</v>
      </c>
      <c r="H1065" s="159" t="s">
        <v>5985</v>
      </c>
      <c r="I1065" s="173" t="s">
        <v>1072</v>
      </c>
      <c r="J1065" s="180"/>
      <c r="K1065" s="177"/>
      <c r="L1065" s="177" t="s">
        <v>1072</v>
      </c>
      <c r="M1065" s="177" t="s">
        <v>11775</v>
      </c>
      <c r="N1065" s="190" t="str">
        <f ca="1">DATEDIF(C1065,'Outgoing 2023'!$L$2,"Y")&amp;" tahun, "&amp;DATEDIF(C1065,'Outgoing 2023'!$L$2,"YM")&amp;" bulan, "&amp;DATEDIF(C1065,'Outgoing 2023'!$L$2,"MD")&amp;" hari"</f>
        <v>0 tahun, 7 bulan, 11 hari</v>
      </c>
      <c r="O1065" s="191">
        <f t="shared" ca="1" si="28"/>
        <v>223</v>
      </c>
      <c r="P1065" s="152"/>
      <c r="Q1065" s="152"/>
    </row>
    <row r="1066" spans="1:17" ht="40.799999999999997" x14ac:dyDescent="0.7">
      <c r="A1066" s="166">
        <v>1067</v>
      </c>
      <c r="B1066" s="167" t="s">
        <v>11690</v>
      </c>
      <c r="C1066" s="168">
        <v>45995</v>
      </c>
      <c r="D1066" s="169" t="s">
        <v>11776</v>
      </c>
      <c r="E1066" s="170" t="s">
        <v>11561</v>
      </c>
      <c r="F1066" s="171"/>
      <c r="G1066" s="172" t="s">
        <v>5508</v>
      </c>
      <c r="H1066" s="172" t="s">
        <v>5989</v>
      </c>
      <c r="I1066" s="173" t="s">
        <v>6538</v>
      </c>
      <c r="J1066" s="180"/>
      <c r="K1066" s="177"/>
      <c r="L1066" s="176" t="s">
        <v>1267</v>
      </c>
      <c r="M1066" s="177" t="s">
        <v>1268</v>
      </c>
      <c r="N1066" s="190" t="str">
        <f ca="1">DATEDIF(C1066,'Outgoing 2023'!$L$2,"Y")&amp;" tahun, "&amp;DATEDIF(C1066,'Outgoing 2023'!$L$2,"YM")&amp;" bulan, "&amp;DATEDIF(C1066,'Outgoing 2023'!$L$2,"MD")&amp;" hari"</f>
        <v>0 tahun, 7 bulan, 11 hari</v>
      </c>
      <c r="O1066" s="191">
        <f t="shared" ca="1" si="28"/>
        <v>223</v>
      </c>
      <c r="P1066" s="152"/>
      <c r="Q1066" s="152"/>
    </row>
    <row r="1067" spans="1:17" ht="61.2" x14ac:dyDescent="0.7">
      <c r="A1067" s="166">
        <v>1068</v>
      </c>
      <c r="B1067" s="167" t="s">
        <v>11691</v>
      </c>
      <c r="C1067" s="168">
        <v>45996</v>
      </c>
      <c r="D1067" s="169" t="s">
        <v>39</v>
      </c>
      <c r="E1067" s="170" t="s">
        <v>11777</v>
      </c>
      <c r="F1067" s="171"/>
      <c r="G1067" s="172" t="s">
        <v>5508</v>
      </c>
      <c r="H1067" s="172" t="s">
        <v>3191</v>
      </c>
      <c r="I1067" s="173" t="s">
        <v>5845</v>
      </c>
      <c r="J1067" s="180"/>
      <c r="K1067" s="177"/>
      <c r="L1067" s="177" t="s">
        <v>11545</v>
      </c>
      <c r="M1067" s="177" t="s">
        <v>11778</v>
      </c>
      <c r="N1067" s="190" t="str">
        <f ca="1">DATEDIF(C1067,'Outgoing 2023'!$L$2,"Y")&amp;" tahun, "&amp;DATEDIF(C1067,'Outgoing 2023'!$L$2,"YM")&amp;" bulan, "&amp;DATEDIF(C1067,'Outgoing 2023'!$L$2,"MD")&amp;" hari"</f>
        <v>0 tahun, 7 bulan, 10 hari</v>
      </c>
      <c r="O1067" s="191">
        <f t="shared" ca="1" si="28"/>
        <v>222</v>
      </c>
      <c r="P1067" s="152"/>
      <c r="Q1067" s="152"/>
    </row>
    <row r="1068" spans="1:17" ht="40.799999999999997" x14ac:dyDescent="0.7">
      <c r="A1068" s="166">
        <v>1069</v>
      </c>
      <c r="B1068" s="167" t="s">
        <v>11692</v>
      </c>
      <c r="C1068" s="168">
        <v>45996</v>
      </c>
      <c r="D1068" s="169" t="s">
        <v>11779</v>
      </c>
      <c r="E1068" s="170" t="s">
        <v>11780</v>
      </c>
      <c r="F1068" s="171"/>
      <c r="G1068" s="172" t="s">
        <v>5508</v>
      </c>
      <c r="H1068" s="172" t="s">
        <v>3189</v>
      </c>
      <c r="I1068" s="173" t="s">
        <v>3188</v>
      </c>
      <c r="J1068" s="180"/>
      <c r="K1068" s="177"/>
      <c r="L1068" s="177" t="s">
        <v>1170</v>
      </c>
      <c r="M1068" s="177" t="s">
        <v>1171</v>
      </c>
      <c r="N1068" s="190" t="str">
        <f ca="1">DATEDIF(C1068,'Outgoing 2023'!$L$2,"Y")&amp;" tahun, "&amp;DATEDIF(C1068,'Outgoing 2023'!$L$2,"YM")&amp;" bulan, "&amp;DATEDIF(C1068,'Outgoing 2023'!$L$2,"MD")&amp;" hari"</f>
        <v>0 tahun, 7 bulan, 10 hari</v>
      </c>
      <c r="O1068" s="191">
        <f t="shared" ref="O1068:O1131" ca="1" si="29">TODAY()-C1068</f>
        <v>222</v>
      </c>
      <c r="P1068" s="152"/>
      <c r="Q1068" s="152"/>
    </row>
    <row r="1069" spans="1:17" ht="40.799999999999997" x14ac:dyDescent="0.7">
      <c r="A1069" s="166">
        <v>1070</v>
      </c>
      <c r="B1069" s="167" t="s">
        <v>11693</v>
      </c>
      <c r="C1069" s="168">
        <v>45996</v>
      </c>
      <c r="D1069" s="169" t="s">
        <v>11781</v>
      </c>
      <c r="E1069" s="170" t="s">
        <v>11780</v>
      </c>
      <c r="F1069" s="171"/>
      <c r="G1069" s="172" t="s">
        <v>5508</v>
      </c>
      <c r="H1069" s="172" t="s">
        <v>3189</v>
      </c>
      <c r="I1069" s="173" t="s">
        <v>3188</v>
      </c>
      <c r="J1069" s="180"/>
      <c r="K1069" s="177"/>
      <c r="L1069" s="177" t="s">
        <v>1170</v>
      </c>
      <c r="M1069" s="177" t="s">
        <v>1171</v>
      </c>
      <c r="N1069" s="190" t="str">
        <f ca="1">DATEDIF(C1069,'Outgoing 2023'!$L$2,"Y")&amp;" tahun, "&amp;DATEDIF(C1069,'Outgoing 2023'!$L$2,"YM")&amp;" bulan, "&amp;DATEDIF(C1069,'Outgoing 2023'!$L$2,"MD")&amp;" hari"</f>
        <v>0 tahun, 7 bulan, 10 hari</v>
      </c>
      <c r="O1069" s="191">
        <f t="shared" ca="1" si="29"/>
        <v>222</v>
      </c>
      <c r="P1069" s="152"/>
      <c r="Q1069" s="152"/>
    </row>
    <row r="1070" spans="1:17" ht="40.799999999999997" x14ac:dyDescent="0.7">
      <c r="A1070" s="166">
        <v>1071</v>
      </c>
      <c r="B1070" s="167" t="s">
        <v>11694</v>
      </c>
      <c r="C1070" s="168">
        <v>45996</v>
      </c>
      <c r="D1070" s="169" t="s">
        <v>11782</v>
      </c>
      <c r="E1070" s="170" t="s">
        <v>11780</v>
      </c>
      <c r="F1070" s="171"/>
      <c r="G1070" s="172" t="s">
        <v>5508</v>
      </c>
      <c r="H1070" s="172" t="s">
        <v>3189</v>
      </c>
      <c r="I1070" s="173" t="s">
        <v>3188</v>
      </c>
      <c r="J1070" s="180"/>
      <c r="K1070" s="177"/>
      <c r="L1070" s="177" t="s">
        <v>1170</v>
      </c>
      <c r="M1070" s="177" t="s">
        <v>1171</v>
      </c>
      <c r="N1070" s="190" t="str">
        <f ca="1">DATEDIF(C1070,'Outgoing 2023'!$L$2,"Y")&amp;" tahun, "&amp;DATEDIF(C1070,'Outgoing 2023'!$L$2,"YM")&amp;" bulan, "&amp;DATEDIF(C1070,'Outgoing 2023'!$L$2,"MD")&amp;" hari"</f>
        <v>0 tahun, 7 bulan, 10 hari</v>
      </c>
      <c r="O1070" s="191">
        <f t="shared" ca="1" si="29"/>
        <v>222</v>
      </c>
      <c r="P1070" s="152"/>
      <c r="Q1070" s="152"/>
    </row>
    <row r="1071" spans="1:17" ht="40.799999999999997" x14ac:dyDescent="0.7">
      <c r="A1071" s="166">
        <v>1072</v>
      </c>
      <c r="B1071" s="167" t="s">
        <v>11695</v>
      </c>
      <c r="C1071" s="168">
        <v>45996</v>
      </c>
      <c r="D1071" s="169" t="s">
        <v>11783</v>
      </c>
      <c r="E1071" s="170" t="s">
        <v>11780</v>
      </c>
      <c r="F1071" s="171"/>
      <c r="G1071" s="172" t="s">
        <v>5508</v>
      </c>
      <c r="H1071" s="172" t="s">
        <v>3189</v>
      </c>
      <c r="I1071" s="173" t="s">
        <v>3188</v>
      </c>
      <c r="J1071" s="180"/>
      <c r="K1071" s="177"/>
      <c r="L1071" s="177" t="s">
        <v>1170</v>
      </c>
      <c r="M1071" s="177" t="s">
        <v>1171</v>
      </c>
      <c r="N1071" s="190" t="str">
        <f ca="1">DATEDIF(C1071,'Outgoing 2023'!$L$2,"Y")&amp;" tahun, "&amp;DATEDIF(C1071,'Outgoing 2023'!$L$2,"YM")&amp;" bulan, "&amp;DATEDIF(C1071,'Outgoing 2023'!$L$2,"MD")&amp;" hari"</f>
        <v>0 tahun, 7 bulan, 10 hari</v>
      </c>
      <c r="O1071" s="191">
        <f t="shared" ca="1" si="29"/>
        <v>222</v>
      </c>
      <c r="P1071" s="152"/>
      <c r="Q1071" s="152"/>
    </row>
    <row r="1072" spans="1:17" ht="40.799999999999997" x14ac:dyDescent="0.7">
      <c r="A1072" s="166">
        <v>1073</v>
      </c>
      <c r="B1072" s="167" t="s">
        <v>11696</v>
      </c>
      <c r="C1072" s="168">
        <v>45996</v>
      </c>
      <c r="D1072" s="169" t="s">
        <v>11784</v>
      </c>
      <c r="E1072" s="170" t="s">
        <v>11780</v>
      </c>
      <c r="F1072" s="171"/>
      <c r="G1072" s="172" t="s">
        <v>5508</v>
      </c>
      <c r="H1072" s="172" t="s">
        <v>3189</v>
      </c>
      <c r="I1072" s="173" t="s">
        <v>3188</v>
      </c>
      <c r="J1072" s="180"/>
      <c r="K1072" s="177"/>
      <c r="L1072" s="177" t="s">
        <v>1170</v>
      </c>
      <c r="M1072" s="177" t="s">
        <v>1171</v>
      </c>
      <c r="N1072" s="190" t="str">
        <f ca="1">DATEDIF(C1072,'Outgoing 2023'!$L$2,"Y")&amp;" tahun, "&amp;DATEDIF(C1072,'Outgoing 2023'!$L$2,"YM")&amp;" bulan, "&amp;DATEDIF(C1072,'Outgoing 2023'!$L$2,"MD")&amp;" hari"</f>
        <v>0 tahun, 7 bulan, 10 hari</v>
      </c>
      <c r="O1072" s="191">
        <f t="shared" ca="1" si="29"/>
        <v>222</v>
      </c>
      <c r="P1072" s="152"/>
      <c r="Q1072" s="152"/>
    </row>
    <row r="1073" spans="1:17" ht="40.799999999999997" x14ac:dyDescent="0.7">
      <c r="A1073" s="166">
        <v>1074</v>
      </c>
      <c r="B1073" s="167" t="s">
        <v>11697</v>
      </c>
      <c r="C1073" s="168">
        <v>45996</v>
      </c>
      <c r="D1073" s="169" t="s">
        <v>11378</v>
      </c>
      <c r="E1073" s="170" t="s">
        <v>11780</v>
      </c>
      <c r="F1073" s="171"/>
      <c r="G1073" s="172" t="s">
        <v>5508</v>
      </c>
      <c r="H1073" s="172" t="s">
        <v>3189</v>
      </c>
      <c r="I1073" s="173" t="s">
        <v>3188</v>
      </c>
      <c r="J1073" s="180"/>
      <c r="K1073" s="177"/>
      <c r="L1073" s="177" t="s">
        <v>1170</v>
      </c>
      <c r="M1073" s="177" t="s">
        <v>1171</v>
      </c>
      <c r="N1073" s="190" t="str">
        <f ca="1">DATEDIF(C1073,'Outgoing 2023'!$L$2,"Y")&amp;" tahun, "&amp;DATEDIF(C1073,'Outgoing 2023'!$L$2,"YM")&amp;" bulan, "&amp;DATEDIF(C1073,'Outgoing 2023'!$L$2,"MD")&amp;" hari"</f>
        <v>0 tahun, 7 bulan, 10 hari</v>
      </c>
      <c r="O1073" s="191">
        <f t="shared" ca="1" si="29"/>
        <v>222</v>
      </c>
      <c r="P1073" s="152"/>
      <c r="Q1073" s="152"/>
    </row>
    <row r="1074" spans="1:17" ht="40.799999999999997" x14ac:dyDescent="0.7">
      <c r="A1074" s="166">
        <v>1075</v>
      </c>
      <c r="B1074" s="167" t="s">
        <v>11698</v>
      </c>
      <c r="C1074" s="168">
        <v>45996</v>
      </c>
      <c r="D1074" s="169" t="s">
        <v>11785</v>
      </c>
      <c r="E1074" s="170" t="s">
        <v>11780</v>
      </c>
      <c r="F1074" s="171"/>
      <c r="G1074" s="172" t="s">
        <v>5508</v>
      </c>
      <c r="H1074" s="172" t="s">
        <v>5989</v>
      </c>
      <c r="I1074" s="173" t="s">
        <v>3188</v>
      </c>
      <c r="J1074" s="180"/>
      <c r="K1074" s="177"/>
      <c r="L1074" s="177" t="s">
        <v>1170</v>
      </c>
      <c r="M1074" s="177" t="s">
        <v>1171</v>
      </c>
      <c r="N1074" s="190" t="str">
        <f ca="1">DATEDIF(C1074,'Outgoing 2023'!$L$2,"Y")&amp;" tahun, "&amp;DATEDIF(C1074,'Outgoing 2023'!$L$2,"YM")&amp;" bulan, "&amp;DATEDIF(C1074,'Outgoing 2023'!$L$2,"MD")&amp;" hari"</f>
        <v>0 tahun, 7 bulan, 10 hari</v>
      </c>
      <c r="O1074" s="191">
        <f t="shared" ca="1" si="29"/>
        <v>222</v>
      </c>
      <c r="P1074" s="152"/>
      <c r="Q1074" s="152"/>
    </row>
    <row r="1075" spans="1:17" ht="40.799999999999997" x14ac:dyDescent="0.7">
      <c r="A1075" s="166">
        <v>1076</v>
      </c>
      <c r="B1075" s="167" t="s">
        <v>11699</v>
      </c>
      <c r="C1075" s="168">
        <v>45999</v>
      </c>
      <c r="D1075" s="169" t="s">
        <v>39</v>
      </c>
      <c r="E1075" s="170" t="s">
        <v>11786</v>
      </c>
      <c r="F1075" s="171"/>
      <c r="G1075" s="172" t="s">
        <v>5508</v>
      </c>
      <c r="H1075" s="172" t="s">
        <v>7640</v>
      </c>
      <c r="I1075" s="173" t="s">
        <v>5845</v>
      </c>
      <c r="J1075" s="180"/>
      <c r="K1075" s="177"/>
      <c r="L1075" s="177" t="s">
        <v>11545</v>
      </c>
      <c r="M1075" s="177" t="s">
        <v>8067</v>
      </c>
      <c r="N1075" s="190" t="str">
        <f ca="1">DATEDIF(C1075,'Outgoing 2023'!$L$2,"Y")&amp;" tahun, "&amp;DATEDIF(C1075,'Outgoing 2023'!$L$2,"YM")&amp;" bulan, "&amp;DATEDIF(C1075,'Outgoing 2023'!$L$2,"MD")&amp;" hari"</f>
        <v>0 tahun, 7 bulan, 7 hari</v>
      </c>
      <c r="O1075" s="191">
        <f t="shared" ca="1" si="29"/>
        <v>219</v>
      </c>
      <c r="P1075" s="152"/>
      <c r="Q1075" s="152"/>
    </row>
    <row r="1076" spans="1:17" ht="40.799999999999997" x14ac:dyDescent="0.7">
      <c r="A1076" s="166">
        <v>1077</v>
      </c>
      <c r="B1076" s="167" t="s">
        <v>11700</v>
      </c>
      <c r="C1076" s="168">
        <v>45999</v>
      </c>
      <c r="D1076" s="169" t="s">
        <v>39</v>
      </c>
      <c r="E1076" s="170" t="s">
        <v>11787</v>
      </c>
      <c r="F1076" s="171"/>
      <c r="G1076" s="172" t="s">
        <v>5508</v>
      </c>
      <c r="H1076" s="172" t="s">
        <v>5989</v>
      </c>
      <c r="I1076" s="173" t="s">
        <v>6953</v>
      </c>
      <c r="J1076" s="180"/>
      <c r="K1076" s="177"/>
      <c r="L1076" s="177" t="s">
        <v>10515</v>
      </c>
      <c r="M1076" s="177" t="s">
        <v>10488</v>
      </c>
      <c r="N1076" s="190" t="str">
        <f ca="1">DATEDIF(C1076,'Outgoing 2023'!$L$2,"Y")&amp;" tahun, "&amp;DATEDIF(C1076,'Outgoing 2023'!$L$2,"YM")&amp;" bulan, "&amp;DATEDIF(C1076,'Outgoing 2023'!$L$2,"MD")&amp;" hari"</f>
        <v>0 tahun, 7 bulan, 7 hari</v>
      </c>
      <c r="O1076" s="191">
        <f t="shared" ca="1" si="29"/>
        <v>219</v>
      </c>
      <c r="P1076" s="152"/>
      <c r="Q1076" s="152"/>
    </row>
    <row r="1077" spans="1:17" ht="40.799999999999997" x14ac:dyDescent="0.7">
      <c r="A1077" s="166">
        <v>1078</v>
      </c>
      <c r="B1077" s="167" t="s">
        <v>11701</v>
      </c>
      <c r="C1077" s="168">
        <v>45999</v>
      </c>
      <c r="D1077" s="169" t="s">
        <v>11788</v>
      </c>
      <c r="E1077" s="170" t="s">
        <v>11789</v>
      </c>
      <c r="F1077" s="171"/>
      <c r="G1077" s="172" t="s">
        <v>5508</v>
      </c>
      <c r="H1077" s="172" t="s">
        <v>5989</v>
      </c>
      <c r="I1077" s="173" t="s">
        <v>6953</v>
      </c>
      <c r="J1077" s="180"/>
      <c r="K1077" s="177"/>
      <c r="L1077" s="177" t="s">
        <v>10515</v>
      </c>
      <c r="M1077" s="177" t="s">
        <v>10488</v>
      </c>
      <c r="N1077" s="190" t="str">
        <f ca="1">DATEDIF(C1077,'Outgoing 2023'!$L$2,"Y")&amp;" tahun, "&amp;DATEDIF(C1077,'Outgoing 2023'!$L$2,"YM")&amp;" bulan, "&amp;DATEDIF(C1077,'Outgoing 2023'!$L$2,"MD")&amp;" hari"</f>
        <v>0 tahun, 7 bulan, 7 hari</v>
      </c>
      <c r="O1077" s="191">
        <f t="shared" ca="1" si="29"/>
        <v>219</v>
      </c>
      <c r="P1077" s="152"/>
      <c r="Q1077" s="152"/>
    </row>
    <row r="1078" spans="1:17" ht="20.399999999999999" x14ac:dyDescent="0.7">
      <c r="A1078" s="166">
        <v>1079</v>
      </c>
      <c r="B1078" s="167" t="s">
        <v>11702</v>
      </c>
      <c r="C1078" s="168">
        <v>45999</v>
      </c>
      <c r="D1078" s="169" t="s">
        <v>11790</v>
      </c>
      <c r="E1078" s="170" t="s">
        <v>11765</v>
      </c>
      <c r="F1078" s="171"/>
      <c r="G1078" s="172" t="s">
        <v>5508</v>
      </c>
      <c r="H1078" s="172" t="s">
        <v>5989</v>
      </c>
      <c r="I1078" s="173" t="s">
        <v>6953</v>
      </c>
      <c r="J1078" s="180"/>
      <c r="K1078" s="177"/>
      <c r="L1078" s="177" t="s">
        <v>10515</v>
      </c>
      <c r="M1078" s="177" t="s">
        <v>10488</v>
      </c>
      <c r="N1078" s="190" t="str">
        <f ca="1">DATEDIF(C1078,'Outgoing 2023'!$L$2,"Y")&amp;" tahun, "&amp;DATEDIF(C1078,'Outgoing 2023'!$L$2,"YM")&amp;" bulan, "&amp;DATEDIF(C1078,'Outgoing 2023'!$L$2,"MD")&amp;" hari"</f>
        <v>0 tahun, 7 bulan, 7 hari</v>
      </c>
      <c r="O1078" s="191">
        <f t="shared" ca="1" si="29"/>
        <v>219</v>
      </c>
      <c r="P1078" s="152"/>
      <c r="Q1078" s="152"/>
    </row>
    <row r="1079" spans="1:17" ht="40.799999999999997" x14ac:dyDescent="0.7">
      <c r="A1079" s="166">
        <v>1080</v>
      </c>
      <c r="B1079" s="167" t="s">
        <v>11703</v>
      </c>
      <c r="C1079" s="168">
        <v>45999</v>
      </c>
      <c r="D1079" s="169" t="s">
        <v>39</v>
      </c>
      <c r="E1079" s="170" t="s">
        <v>11791</v>
      </c>
      <c r="F1079" s="171"/>
      <c r="G1079" s="172" t="s">
        <v>5508</v>
      </c>
      <c r="H1079" s="172" t="s">
        <v>3191</v>
      </c>
      <c r="I1079" s="173" t="s">
        <v>5845</v>
      </c>
      <c r="J1079" s="180"/>
      <c r="K1079" s="177"/>
      <c r="L1079" s="177" t="s">
        <v>11545</v>
      </c>
      <c r="M1079" s="177" t="s">
        <v>11722</v>
      </c>
      <c r="N1079" s="190" t="str">
        <f ca="1">DATEDIF(C1079,'Outgoing 2023'!$L$2,"Y")&amp;" tahun, "&amp;DATEDIF(C1079,'Outgoing 2023'!$L$2,"YM")&amp;" bulan, "&amp;DATEDIF(C1079,'Outgoing 2023'!$L$2,"MD")&amp;" hari"</f>
        <v>0 tahun, 7 bulan, 7 hari</v>
      </c>
      <c r="O1079" s="191">
        <f t="shared" ca="1" si="29"/>
        <v>219</v>
      </c>
      <c r="P1079" s="152"/>
      <c r="Q1079" s="152"/>
    </row>
    <row r="1080" spans="1:17" ht="40.799999999999997" x14ac:dyDescent="0.7">
      <c r="A1080" s="166">
        <v>1081</v>
      </c>
      <c r="B1080" s="167" t="s">
        <v>11704</v>
      </c>
      <c r="C1080" s="168">
        <v>45999</v>
      </c>
      <c r="D1080" s="169" t="s">
        <v>11792</v>
      </c>
      <c r="E1080" s="170" t="s">
        <v>11793</v>
      </c>
      <c r="F1080" s="171"/>
      <c r="G1080" s="172" t="s">
        <v>5508</v>
      </c>
      <c r="H1080" s="172" t="s">
        <v>5508</v>
      </c>
      <c r="I1080" s="173" t="s">
        <v>1167</v>
      </c>
      <c r="J1080" s="180"/>
      <c r="K1080" s="177"/>
      <c r="L1080" s="177" t="s">
        <v>1167</v>
      </c>
      <c r="M1080" s="177" t="s">
        <v>1163</v>
      </c>
      <c r="N1080" s="190" t="str">
        <f ca="1">DATEDIF(C1080,'Outgoing 2023'!$L$2,"Y")&amp;" tahun, "&amp;DATEDIF(C1080,'Outgoing 2023'!$L$2,"YM")&amp;" bulan, "&amp;DATEDIF(C1080,'Outgoing 2023'!$L$2,"MD")&amp;" hari"</f>
        <v>0 tahun, 7 bulan, 7 hari</v>
      </c>
      <c r="O1080" s="191">
        <f t="shared" ca="1" si="29"/>
        <v>219</v>
      </c>
      <c r="P1080" s="152"/>
      <c r="Q1080" s="152"/>
    </row>
    <row r="1081" spans="1:17" ht="40.799999999999997" x14ac:dyDescent="0.7">
      <c r="A1081" s="166">
        <v>1082</v>
      </c>
      <c r="B1081" s="167" t="s">
        <v>11705</v>
      </c>
      <c r="C1081" s="168">
        <v>46000</v>
      </c>
      <c r="D1081" s="169" t="s">
        <v>7379</v>
      </c>
      <c r="E1081" s="170" t="s">
        <v>11794</v>
      </c>
      <c r="F1081" s="171"/>
      <c r="G1081" s="172" t="s">
        <v>5508</v>
      </c>
      <c r="H1081" s="172" t="s">
        <v>3191</v>
      </c>
      <c r="I1081" s="173" t="s">
        <v>5845</v>
      </c>
      <c r="J1081" s="180"/>
      <c r="K1081" s="177"/>
      <c r="L1081" s="177" t="s">
        <v>11545</v>
      </c>
      <c r="M1081" s="177" t="s">
        <v>11722</v>
      </c>
      <c r="N1081" s="190" t="str">
        <f ca="1">DATEDIF(C1081,'Outgoing 2023'!$L$2,"Y")&amp;" tahun, "&amp;DATEDIF(C1081,'Outgoing 2023'!$L$2,"YM")&amp;" bulan, "&amp;DATEDIF(C1081,'Outgoing 2023'!$L$2,"MD")&amp;" hari"</f>
        <v>0 tahun, 7 bulan, 6 hari</v>
      </c>
      <c r="O1081" s="191">
        <f t="shared" ca="1" si="29"/>
        <v>218</v>
      </c>
      <c r="P1081" s="152"/>
      <c r="Q1081" s="152"/>
    </row>
    <row r="1082" spans="1:17" ht="20.399999999999999" x14ac:dyDescent="0.7">
      <c r="A1082" s="166">
        <v>1083</v>
      </c>
      <c r="B1082" s="167" t="s">
        <v>11706</v>
      </c>
      <c r="C1082" s="168">
        <v>46000</v>
      </c>
      <c r="D1082" s="169" t="s">
        <v>39</v>
      </c>
      <c r="E1082" s="170" t="s">
        <v>11795</v>
      </c>
      <c r="F1082" s="171"/>
      <c r="G1082" s="172" t="s">
        <v>5508</v>
      </c>
      <c r="H1082" s="172" t="s">
        <v>5508</v>
      </c>
      <c r="I1082" s="173" t="s">
        <v>7423</v>
      </c>
      <c r="J1082" s="180"/>
      <c r="K1082" s="177"/>
      <c r="L1082" s="177" t="s">
        <v>1080</v>
      </c>
      <c r="M1082" s="177" t="s">
        <v>8269</v>
      </c>
      <c r="N1082" s="190" t="str">
        <f ca="1">DATEDIF(C1082,'Outgoing 2023'!$L$2,"Y")&amp;" tahun, "&amp;DATEDIF(C1082,'Outgoing 2023'!$L$2,"YM")&amp;" bulan, "&amp;DATEDIF(C1082,'Outgoing 2023'!$L$2,"MD")&amp;" hari"</f>
        <v>0 tahun, 7 bulan, 6 hari</v>
      </c>
      <c r="O1082" s="191">
        <f t="shared" ca="1" si="29"/>
        <v>218</v>
      </c>
      <c r="P1082" s="152"/>
      <c r="Q1082" s="152"/>
    </row>
    <row r="1083" spans="1:17" ht="20.399999999999999" x14ac:dyDescent="0.7">
      <c r="A1083" s="166">
        <v>1084</v>
      </c>
      <c r="B1083" s="167" t="s">
        <v>11707</v>
      </c>
      <c r="C1083" s="168">
        <v>46000</v>
      </c>
      <c r="D1083" s="169" t="s">
        <v>39</v>
      </c>
      <c r="E1083" s="170" t="s">
        <v>11796</v>
      </c>
      <c r="F1083" s="171"/>
      <c r="G1083" s="172" t="s">
        <v>5508</v>
      </c>
      <c r="H1083" s="172" t="s">
        <v>3200</v>
      </c>
      <c r="I1083" s="173" t="s">
        <v>1088</v>
      </c>
      <c r="J1083" s="180"/>
      <c r="K1083" s="177"/>
      <c r="L1083" s="177" t="s">
        <v>1175</v>
      </c>
      <c r="M1083" s="177" t="s">
        <v>1176</v>
      </c>
      <c r="N1083" s="190" t="str">
        <f ca="1">DATEDIF(C1083,'Outgoing 2023'!$L$2,"Y")&amp;" tahun, "&amp;DATEDIF(C1083,'Outgoing 2023'!$L$2,"YM")&amp;" bulan, "&amp;DATEDIF(C1083,'Outgoing 2023'!$L$2,"MD")&amp;" hari"</f>
        <v>0 tahun, 7 bulan, 6 hari</v>
      </c>
      <c r="O1083" s="191">
        <f t="shared" ca="1" si="29"/>
        <v>218</v>
      </c>
      <c r="P1083" s="152"/>
      <c r="Q1083" s="152"/>
    </row>
    <row r="1084" spans="1:17" ht="40.799999999999997" x14ac:dyDescent="0.7">
      <c r="A1084" s="166">
        <v>1085</v>
      </c>
      <c r="B1084" s="167" t="s">
        <v>11708</v>
      </c>
      <c r="C1084" s="168">
        <v>46001</v>
      </c>
      <c r="D1084" s="169" t="s">
        <v>39</v>
      </c>
      <c r="E1084" s="170" t="s">
        <v>11797</v>
      </c>
      <c r="F1084" s="171"/>
      <c r="G1084" s="172" t="s">
        <v>5508</v>
      </c>
      <c r="H1084" s="172" t="s">
        <v>3191</v>
      </c>
      <c r="I1084" s="173" t="s">
        <v>5845</v>
      </c>
      <c r="J1084" s="180"/>
      <c r="K1084" s="177"/>
      <c r="L1084" s="177" t="s">
        <v>11545</v>
      </c>
      <c r="M1084" s="177" t="s">
        <v>11722</v>
      </c>
      <c r="N1084" s="190" t="str">
        <f ca="1">DATEDIF(C1084,'Outgoing 2023'!$L$2,"Y")&amp;" tahun, "&amp;DATEDIF(C1084,'Outgoing 2023'!$L$2,"YM")&amp;" bulan, "&amp;DATEDIF(C1084,'Outgoing 2023'!$L$2,"MD")&amp;" hari"</f>
        <v>0 tahun, 7 bulan, 5 hari</v>
      </c>
      <c r="O1084" s="191">
        <f t="shared" ca="1" si="29"/>
        <v>217</v>
      </c>
      <c r="P1084" s="152"/>
      <c r="Q1084" s="152"/>
    </row>
    <row r="1085" spans="1:17" ht="40.799999999999997" x14ac:dyDescent="0.7">
      <c r="A1085" s="166">
        <v>1086</v>
      </c>
      <c r="B1085" s="167" t="s">
        <v>11709</v>
      </c>
      <c r="C1085" s="168">
        <v>46002</v>
      </c>
      <c r="D1085" s="169" t="s">
        <v>11798</v>
      </c>
      <c r="E1085" s="170" t="s">
        <v>11799</v>
      </c>
      <c r="F1085" s="171"/>
      <c r="G1085" s="172" t="s">
        <v>5508</v>
      </c>
      <c r="H1085" s="172" t="s">
        <v>5990</v>
      </c>
      <c r="I1085" s="173" t="s">
        <v>3188</v>
      </c>
      <c r="J1085" s="180"/>
      <c r="K1085" s="177"/>
      <c r="L1085" s="177" t="s">
        <v>1170</v>
      </c>
      <c r="M1085" s="177" t="s">
        <v>1171</v>
      </c>
      <c r="N1085" s="190" t="str">
        <f ca="1">DATEDIF(C1085,'Outgoing 2023'!$L$2,"Y")&amp;" tahun, "&amp;DATEDIF(C1085,'Outgoing 2023'!$L$2,"YM")&amp;" bulan, "&amp;DATEDIF(C1085,'Outgoing 2023'!$L$2,"MD")&amp;" hari"</f>
        <v>0 tahun, 7 bulan, 4 hari</v>
      </c>
      <c r="O1085" s="191">
        <f t="shared" ca="1" si="29"/>
        <v>216</v>
      </c>
      <c r="P1085" s="152"/>
      <c r="Q1085" s="152"/>
    </row>
    <row r="1086" spans="1:17" ht="20.399999999999999" x14ac:dyDescent="0.7">
      <c r="A1086" s="166">
        <v>1087</v>
      </c>
      <c r="B1086" s="167" t="s">
        <v>11710</v>
      </c>
      <c r="C1086" s="168">
        <v>46002</v>
      </c>
      <c r="D1086" s="169" t="s">
        <v>39</v>
      </c>
      <c r="E1086" s="170" t="s">
        <v>11800</v>
      </c>
      <c r="F1086" s="171"/>
      <c r="G1086" s="172" t="s">
        <v>5508</v>
      </c>
      <c r="H1086" s="172" t="s">
        <v>3200</v>
      </c>
      <c r="I1086" s="173" t="s">
        <v>5845</v>
      </c>
      <c r="J1086" s="180"/>
      <c r="K1086" s="177"/>
      <c r="L1086" s="177" t="s">
        <v>10661</v>
      </c>
      <c r="M1086" s="177" t="s">
        <v>11801</v>
      </c>
      <c r="N1086" s="190" t="str">
        <f ca="1">DATEDIF(C1086,'Outgoing 2023'!$L$2,"Y")&amp;" tahun, "&amp;DATEDIF(C1086,'Outgoing 2023'!$L$2,"YM")&amp;" bulan, "&amp;DATEDIF(C1086,'Outgoing 2023'!$L$2,"MD")&amp;" hari"</f>
        <v>0 tahun, 7 bulan, 4 hari</v>
      </c>
      <c r="O1086" s="191">
        <f t="shared" ca="1" si="29"/>
        <v>216</v>
      </c>
      <c r="P1086" s="152"/>
      <c r="Q1086" s="152"/>
    </row>
    <row r="1087" spans="1:17" ht="40.799999999999997" x14ac:dyDescent="0.7">
      <c r="A1087" s="166">
        <v>1088</v>
      </c>
      <c r="B1087" s="167" t="s">
        <v>11711</v>
      </c>
      <c r="C1087" s="168">
        <v>46002</v>
      </c>
      <c r="D1087" s="169" t="s">
        <v>39</v>
      </c>
      <c r="E1087" s="170" t="s">
        <v>11802</v>
      </c>
      <c r="F1087" s="171"/>
      <c r="G1087" s="172" t="s">
        <v>5508</v>
      </c>
      <c r="H1087" s="172" t="s">
        <v>3200</v>
      </c>
      <c r="I1087" s="173" t="s">
        <v>6005</v>
      </c>
      <c r="J1087" s="180"/>
      <c r="K1087" s="177"/>
      <c r="L1087" s="177" t="s">
        <v>10661</v>
      </c>
      <c r="M1087" s="177" t="s">
        <v>11801</v>
      </c>
      <c r="N1087" s="190" t="str">
        <f ca="1">DATEDIF(C1087,'Outgoing 2023'!$L$2,"Y")&amp;" tahun, "&amp;DATEDIF(C1087,'Outgoing 2023'!$L$2,"YM")&amp;" bulan, "&amp;DATEDIF(C1087,'Outgoing 2023'!$L$2,"MD")&amp;" hari"</f>
        <v>0 tahun, 7 bulan, 4 hari</v>
      </c>
      <c r="O1087" s="191">
        <f t="shared" ca="1" si="29"/>
        <v>216</v>
      </c>
      <c r="P1087" s="152"/>
      <c r="Q1087" s="152"/>
    </row>
    <row r="1088" spans="1:17" ht="40.799999999999997" x14ac:dyDescent="0.7">
      <c r="A1088" s="166">
        <v>1089</v>
      </c>
      <c r="B1088" s="167" t="s">
        <v>11712</v>
      </c>
      <c r="C1088" s="168">
        <v>46002</v>
      </c>
      <c r="D1088" s="169" t="s">
        <v>39</v>
      </c>
      <c r="E1088" s="170" t="s">
        <v>11803</v>
      </c>
      <c r="F1088" s="171"/>
      <c r="G1088" s="172" t="s">
        <v>5508</v>
      </c>
      <c r="H1088" s="172" t="s">
        <v>1079</v>
      </c>
      <c r="I1088" s="173" t="s">
        <v>3202</v>
      </c>
      <c r="J1088" s="180"/>
      <c r="K1088" s="177"/>
      <c r="L1088" s="177" t="s">
        <v>1079</v>
      </c>
      <c r="M1088" s="177" t="s">
        <v>1172</v>
      </c>
      <c r="N1088" s="190" t="str">
        <f ca="1">DATEDIF(C1088,'Outgoing 2023'!$L$2,"Y")&amp;" tahun, "&amp;DATEDIF(C1088,'Outgoing 2023'!$L$2,"YM")&amp;" bulan, "&amp;DATEDIF(C1088,'Outgoing 2023'!$L$2,"MD")&amp;" hari"</f>
        <v>0 tahun, 7 bulan, 4 hari</v>
      </c>
      <c r="O1088" s="191">
        <f t="shared" ca="1" si="29"/>
        <v>216</v>
      </c>
      <c r="P1088" s="152"/>
      <c r="Q1088" s="152"/>
    </row>
    <row r="1089" spans="1:17" ht="61.2" x14ac:dyDescent="0.7">
      <c r="A1089" s="166">
        <v>1090</v>
      </c>
      <c r="B1089" s="167" t="s">
        <v>11713</v>
      </c>
      <c r="C1089" s="168">
        <v>46002</v>
      </c>
      <c r="D1089" s="169" t="s">
        <v>39</v>
      </c>
      <c r="E1089" s="170" t="s">
        <v>11804</v>
      </c>
      <c r="F1089" s="171"/>
      <c r="G1089" s="172" t="s">
        <v>5508</v>
      </c>
      <c r="H1089" s="172" t="s">
        <v>5989</v>
      </c>
      <c r="I1089" s="173" t="s">
        <v>7866</v>
      </c>
      <c r="J1089" s="180"/>
      <c r="K1089" s="177"/>
      <c r="L1089" s="177" t="s">
        <v>10720</v>
      </c>
      <c r="M1089" s="177" t="s">
        <v>1082</v>
      </c>
      <c r="N1089" s="190" t="str">
        <f ca="1">DATEDIF(C1089,'Outgoing 2023'!$L$2,"Y")&amp;" tahun, "&amp;DATEDIF(C1089,'Outgoing 2023'!$L$2,"YM")&amp;" bulan, "&amp;DATEDIF(C1089,'Outgoing 2023'!$L$2,"MD")&amp;" hari"</f>
        <v>0 tahun, 7 bulan, 4 hari</v>
      </c>
      <c r="O1089" s="191">
        <f t="shared" ca="1" si="29"/>
        <v>216</v>
      </c>
      <c r="P1089" s="152"/>
      <c r="Q1089" s="152"/>
    </row>
    <row r="1090" spans="1:17" ht="61.2" x14ac:dyDescent="0.7">
      <c r="A1090" s="166">
        <v>1091</v>
      </c>
      <c r="B1090" s="167" t="s">
        <v>11805</v>
      </c>
      <c r="C1090" s="168">
        <v>46002</v>
      </c>
      <c r="D1090" s="169" t="s">
        <v>39</v>
      </c>
      <c r="E1090" s="170" t="s">
        <v>11819</v>
      </c>
      <c r="F1090" s="171"/>
      <c r="G1090" s="172" t="s">
        <v>1079</v>
      </c>
      <c r="H1090" s="172" t="s">
        <v>3199</v>
      </c>
      <c r="I1090" s="173" t="s">
        <v>1088</v>
      </c>
      <c r="J1090" s="180"/>
      <c r="K1090" s="177"/>
      <c r="L1090" s="177" t="s">
        <v>1088</v>
      </c>
      <c r="M1090" s="177" t="s">
        <v>1089</v>
      </c>
      <c r="N1090" s="190" t="str">
        <f ca="1">DATEDIF(C1090,'Outgoing 2023'!$L$2,"Y")&amp;" tahun, "&amp;DATEDIF(C1090,'Outgoing 2023'!$L$2,"YM")&amp;" bulan, "&amp;DATEDIF(C1090,'Outgoing 2023'!$L$2,"MD")&amp;" hari"</f>
        <v>0 tahun, 7 bulan, 4 hari</v>
      </c>
      <c r="O1090" s="191">
        <f t="shared" ca="1" si="29"/>
        <v>216</v>
      </c>
      <c r="P1090" s="152"/>
      <c r="Q1090" s="152"/>
    </row>
    <row r="1091" spans="1:17" ht="61.2" x14ac:dyDescent="0.7">
      <c r="A1091" s="166">
        <v>1092</v>
      </c>
      <c r="B1091" s="167" t="s">
        <v>11806</v>
      </c>
      <c r="C1091" s="168">
        <v>46002</v>
      </c>
      <c r="D1091" s="169" t="s">
        <v>39</v>
      </c>
      <c r="E1091" s="170" t="s">
        <v>11820</v>
      </c>
      <c r="F1091" s="171"/>
      <c r="G1091" s="172" t="s">
        <v>5508</v>
      </c>
      <c r="H1091" s="172" t="s">
        <v>3191</v>
      </c>
      <c r="I1091" s="173" t="s">
        <v>6953</v>
      </c>
      <c r="J1091" s="180"/>
      <c r="K1091" s="177"/>
      <c r="L1091" s="177" t="s">
        <v>10515</v>
      </c>
      <c r="M1091" s="177" t="s">
        <v>10488</v>
      </c>
      <c r="N1091" s="190" t="str">
        <f ca="1">DATEDIF(C1091,'Outgoing 2023'!$L$2,"Y")&amp;" tahun, "&amp;DATEDIF(C1091,'Outgoing 2023'!$L$2,"YM")&amp;" bulan, "&amp;DATEDIF(C1091,'Outgoing 2023'!$L$2,"MD")&amp;" hari"</f>
        <v>0 tahun, 7 bulan, 4 hari</v>
      </c>
      <c r="O1091" s="191">
        <f t="shared" ca="1" si="29"/>
        <v>216</v>
      </c>
      <c r="P1091" s="152"/>
      <c r="Q1091" s="152"/>
    </row>
    <row r="1092" spans="1:17" ht="20.399999999999999" x14ac:dyDescent="0.7">
      <c r="A1092" s="166">
        <v>1093</v>
      </c>
      <c r="B1092" s="167" t="s">
        <v>11807</v>
      </c>
      <c r="C1092" s="168">
        <v>46003</v>
      </c>
      <c r="D1092" s="169" t="s">
        <v>39</v>
      </c>
      <c r="E1092" s="170" t="s">
        <v>11821</v>
      </c>
      <c r="F1092" s="171"/>
      <c r="G1092" s="172" t="s">
        <v>5508</v>
      </c>
      <c r="H1092" s="172" t="s">
        <v>5989</v>
      </c>
      <c r="I1092" s="173" t="s">
        <v>6030</v>
      </c>
      <c r="J1092" s="180"/>
      <c r="K1092" s="177"/>
      <c r="L1092" s="177" t="s">
        <v>1175</v>
      </c>
      <c r="M1092" s="177" t="s">
        <v>7484</v>
      </c>
      <c r="N1092" s="190" t="str">
        <f ca="1">DATEDIF(C1092,'Outgoing 2023'!$L$2,"Y")&amp;" tahun, "&amp;DATEDIF(C1092,'Outgoing 2023'!$L$2,"YM")&amp;" bulan, "&amp;DATEDIF(C1092,'Outgoing 2023'!$L$2,"MD")&amp;" hari"</f>
        <v>0 tahun, 7 bulan, 3 hari</v>
      </c>
      <c r="O1092" s="191">
        <f t="shared" ca="1" si="29"/>
        <v>215</v>
      </c>
      <c r="P1092" s="152"/>
      <c r="Q1092" s="152"/>
    </row>
    <row r="1093" spans="1:17" ht="40.799999999999997" x14ac:dyDescent="0.7">
      <c r="A1093" s="166">
        <v>1094</v>
      </c>
      <c r="B1093" s="167" t="s">
        <v>11808</v>
      </c>
      <c r="C1093" s="168">
        <v>46003</v>
      </c>
      <c r="D1093" s="169" t="s">
        <v>39</v>
      </c>
      <c r="E1093" s="170" t="s">
        <v>11822</v>
      </c>
      <c r="F1093" s="171"/>
      <c r="G1093" s="172" t="s">
        <v>5508</v>
      </c>
      <c r="H1093" s="172" t="s">
        <v>5990</v>
      </c>
      <c r="I1093" s="173" t="s">
        <v>5845</v>
      </c>
      <c r="J1093" s="180"/>
      <c r="K1093" s="177"/>
      <c r="L1093" s="177" t="s">
        <v>11545</v>
      </c>
      <c r="M1093" s="177" t="s">
        <v>5481</v>
      </c>
      <c r="N1093" s="190" t="str">
        <f ca="1">DATEDIF(C1093,'Outgoing 2023'!$L$2,"Y")&amp;" tahun, "&amp;DATEDIF(C1093,'Outgoing 2023'!$L$2,"YM")&amp;" bulan, "&amp;DATEDIF(C1093,'Outgoing 2023'!$L$2,"MD")&amp;" hari"</f>
        <v>0 tahun, 7 bulan, 3 hari</v>
      </c>
      <c r="O1093" s="191">
        <f t="shared" ca="1" si="29"/>
        <v>215</v>
      </c>
      <c r="P1093" s="152"/>
      <c r="Q1093" s="152"/>
    </row>
    <row r="1094" spans="1:17" ht="40.799999999999997" x14ac:dyDescent="0.7">
      <c r="A1094" s="166">
        <v>1095</v>
      </c>
      <c r="B1094" s="167" t="s">
        <v>11809</v>
      </c>
      <c r="C1094" s="168">
        <v>46003</v>
      </c>
      <c r="D1094" s="169" t="s">
        <v>39</v>
      </c>
      <c r="E1094" s="170" t="s">
        <v>11823</v>
      </c>
      <c r="F1094" s="171"/>
      <c r="G1094" s="172" t="s">
        <v>5508</v>
      </c>
      <c r="H1094" s="172" t="s">
        <v>5990</v>
      </c>
      <c r="I1094" s="173" t="s">
        <v>5845</v>
      </c>
      <c r="J1094" s="180"/>
      <c r="K1094" s="177"/>
      <c r="L1094" s="177" t="s">
        <v>11545</v>
      </c>
      <c r="M1094" s="177" t="s">
        <v>5481</v>
      </c>
      <c r="N1094" s="190" t="str">
        <f ca="1">DATEDIF(C1094,'Outgoing 2023'!$L$2,"Y")&amp;" tahun, "&amp;DATEDIF(C1094,'Outgoing 2023'!$L$2,"YM")&amp;" bulan, "&amp;DATEDIF(C1094,'Outgoing 2023'!$L$2,"MD")&amp;" hari"</f>
        <v>0 tahun, 7 bulan, 3 hari</v>
      </c>
      <c r="O1094" s="191">
        <f t="shared" ca="1" si="29"/>
        <v>215</v>
      </c>
      <c r="P1094" s="152"/>
      <c r="Q1094" s="152"/>
    </row>
    <row r="1095" spans="1:17" ht="40.799999999999997" x14ac:dyDescent="0.7">
      <c r="A1095" s="166">
        <v>1096</v>
      </c>
      <c r="B1095" s="167" t="s">
        <v>11810</v>
      </c>
      <c r="C1095" s="168">
        <v>46003</v>
      </c>
      <c r="D1095" s="169" t="s">
        <v>39</v>
      </c>
      <c r="E1095" s="170" t="s">
        <v>11824</v>
      </c>
      <c r="F1095" s="171"/>
      <c r="G1095" s="172" t="s">
        <v>5508</v>
      </c>
      <c r="H1095" s="172" t="s">
        <v>5989</v>
      </c>
      <c r="I1095" s="173" t="s">
        <v>7866</v>
      </c>
      <c r="J1095" s="180"/>
      <c r="K1095" s="177"/>
      <c r="L1095" s="177" t="s">
        <v>10720</v>
      </c>
      <c r="M1095" s="177" t="s">
        <v>9788</v>
      </c>
      <c r="N1095" s="190" t="str">
        <f ca="1">DATEDIF(C1095,'Outgoing 2023'!$L$2,"Y")&amp;" tahun, "&amp;DATEDIF(C1095,'Outgoing 2023'!$L$2,"YM")&amp;" bulan, "&amp;DATEDIF(C1095,'Outgoing 2023'!$L$2,"MD")&amp;" hari"</f>
        <v>0 tahun, 7 bulan, 3 hari</v>
      </c>
      <c r="O1095" s="191">
        <f t="shared" ca="1" si="29"/>
        <v>215</v>
      </c>
      <c r="P1095" s="152"/>
      <c r="Q1095" s="152"/>
    </row>
    <row r="1096" spans="1:17" ht="40.799999999999997" x14ac:dyDescent="0.7">
      <c r="A1096" s="166">
        <v>1097</v>
      </c>
      <c r="B1096" s="167" t="s">
        <v>11811</v>
      </c>
      <c r="C1096" s="168">
        <v>46003</v>
      </c>
      <c r="D1096" s="169" t="s">
        <v>11825</v>
      </c>
      <c r="E1096" s="170" t="s">
        <v>11826</v>
      </c>
      <c r="F1096" s="171"/>
      <c r="G1096" s="172" t="s">
        <v>5985</v>
      </c>
      <c r="H1096" s="172" t="s">
        <v>5985</v>
      </c>
      <c r="I1096" s="172" t="s">
        <v>1167</v>
      </c>
      <c r="J1096" s="180"/>
      <c r="K1096" s="177"/>
      <c r="L1096" s="177" t="s">
        <v>1167</v>
      </c>
      <c r="M1096" s="177" t="s">
        <v>1163</v>
      </c>
      <c r="N1096" s="190" t="str">
        <f ca="1">DATEDIF(C1096,'Outgoing 2023'!$L$2,"Y")&amp;" tahun, "&amp;DATEDIF(C1096,'Outgoing 2023'!$L$2,"YM")&amp;" bulan, "&amp;DATEDIF(C1096,'Outgoing 2023'!$L$2,"MD")&amp;" hari"</f>
        <v>0 tahun, 7 bulan, 3 hari</v>
      </c>
      <c r="O1096" s="191">
        <f t="shared" ca="1" si="29"/>
        <v>215</v>
      </c>
      <c r="P1096" s="152"/>
      <c r="Q1096" s="152"/>
    </row>
    <row r="1097" spans="1:17" ht="61.2" x14ac:dyDescent="0.7">
      <c r="A1097" s="166">
        <v>1098</v>
      </c>
      <c r="B1097" s="167" t="s">
        <v>11812</v>
      </c>
      <c r="C1097" s="168">
        <v>46003</v>
      </c>
      <c r="D1097" s="169" t="s">
        <v>39</v>
      </c>
      <c r="E1097" s="170" t="s">
        <v>11827</v>
      </c>
      <c r="F1097" s="171"/>
      <c r="G1097" s="172" t="s">
        <v>5508</v>
      </c>
      <c r="H1097" s="172" t="s">
        <v>7640</v>
      </c>
      <c r="I1097" s="173" t="s">
        <v>5845</v>
      </c>
      <c r="J1097" s="180"/>
      <c r="K1097" s="177"/>
      <c r="L1097" s="177" t="s">
        <v>11545</v>
      </c>
      <c r="M1097" s="177" t="s">
        <v>8067</v>
      </c>
      <c r="N1097" s="190" t="str">
        <f ca="1">DATEDIF(C1097,'Outgoing 2023'!$L$2,"Y")&amp;" tahun, "&amp;DATEDIF(C1097,'Outgoing 2023'!$L$2,"YM")&amp;" bulan, "&amp;DATEDIF(C1097,'Outgoing 2023'!$L$2,"MD")&amp;" hari"</f>
        <v>0 tahun, 7 bulan, 3 hari</v>
      </c>
      <c r="O1097" s="191">
        <f t="shared" ca="1" si="29"/>
        <v>215</v>
      </c>
      <c r="P1097" s="152"/>
      <c r="Q1097" s="152"/>
    </row>
    <row r="1098" spans="1:17" ht="40.799999999999997" x14ac:dyDescent="0.7">
      <c r="A1098" s="166">
        <v>1099</v>
      </c>
      <c r="B1098" s="167" t="s">
        <v>11813</v>
      </c>
      <c r="C1098" s="168">
        <v>46003</v>
      </c>
      <c r="D1098" s="169" t="s">
        <v>39</v>
      </c>
      <c r="E1098" s="170" t="s">
        <v>11828</v>
      </c>
      <c r="F1098" s="171"/>
      <c r="G1098" s="172" t="s">
        <v>5508</v>
      </c>
      <c r="H1098" s="172" t="s">
        <v>3191</v>
      </c>
      <c r="I1098" s="173" t="s">
        <v>5845</v>
      </c>
      <c r="J1098" s="180"/>
      <c r="K1098" s="177"/>
      <c r="L1098" s="177" t="s">
        <v>11545</v>
      </c>
      <c r="M1098" s="177" t="s">
        <v>11722</v>
      </c>
      <c r="N1098" s="190" t="str">
        <f ca="1">DATEDIF(C1098,'Outgoing 2023'!$L$2,"Y")&amp;" tahun, "&amp;DATEDIF(C1098,'Outgoing 2023'!$L$2,"YM")&amp;" bulan, "&amp;DATEDIF(C1098,'Outgoing 2023'!$L$2,"MD")&amp;" hari"</f>
        <v>0 tahun, 7 bulan, 3 hari</v>
      </c>
      <c r="O1098" s="191">
        <f t="shared" ca="1" si="29"/>
        <v>215</v>
      </c>
      <c r="P1098" s="152"/>
      <c r="Q1098" s="152"/>
    </row>
    <row r="1099" spans="1:17" ht="40.799999999999997" x14ac:dyDescent="0.7">
      <c r="A1099" s="166">
        <v>1100</v>
      </c>
      <c r="B1099" s="167" t="s">
        <v>11814</v>
      </c>
      <c r="C1099" s="168">
        <v>46006</v>
      </c>
      <c r="D1099" s="169" t="s">
        <v>39</v>
      </c>
      <c r="E1099" s="170" t="s">
        <v>11829</v>
      </c>
      <c r="F1099" s="171"/>
      <c r="G1099" s="172" t="s">
        <v>5508</v>
      </c>
      <c r="H1099" s="172" t="s">
        <v>3191</v>
      </c>
      <c r="I1099" s="173" t="s">
        <v>5845</v>
      </c>
      <c r="J1099" s="180"/>
      <c r="K1099" s="177"/>
      <c r="L1099" s="177" t="s">
        <v>11545</v>
      </c>
      <c r="M1099" s="177" t="s">
        <v>11722</v>
      </c>
      <c r="N1099" s="190" t="str">
        <f ca="1">DATEDIF(C1099,'Outgoing 2023'!$L$2,"Y")&amp;" tahun, "&amp;DATEDIF(C1099,'Outgoing 2023'!$L$2,"YM")&amp;" bulan, "&amp;DATEDIF(C1099,'Outgoing 2023'!$L$2,"MD")&amp;" hari"</f>
        <v>0 tahun, 7 bulan, 0 hari</v>
      </c>
      <c r="O1099" s="191">
        <f t="shared" ca="1" si="29"/>
        <v>212</v>
      </c>
      <c r="P1099" s="152"/>
      <c r="Q1099" s="152"/>
    </row>
    <row r="1100" spans="1:17" ht="40.799999999999997" x14ac:dyDescent="0.7">
      <c r="A1100" s="166">
        <v>1101</v>
      </c>
      <c r="B1100" s="167" t="s">
        <v>11815</v>
      </c>
      <c r="C1100" s="168">
        <v>46006</v>
      </c>
      <c r="D1100" s="169" t="s">
        <v>39</v>
      </c>
      <c r="E1100" s="170" t="s">
        <v>11830</v>
      </c>
      <c r="F1100" s="171"/>
      <c r="G1100" s="172" t="s">
        <v>5508</v>
      </c>
      <c r="H1100" s="172" t="s">
        <v>3191</v>
      </c>
      <c r="I1100" s="173" t="s">
        <v>12322</v>
      </c>
      <c r="J1100" s="180"/>
      <c r="K1100" s="177"/>
      <c r="L1100" s="177" t="s">
        <v>10515</v>
      </c>
      <c r="M1100" s="177" t="s">
        <v>10488</v>
      </c>
      <c r="N1100" s="190" t="str">
        <f ca="1">DATEDIF(C1100,'Outgoing 2023'!$L$2,"Y")&amp;" tahun, "&amp;DATEDIF(C1100,'Outgoing 2023'!$L$2,"YM")&amp;" bulan, "&amp;DATEDIF(C1100,'Outgoing 2023'!$L$2,"MD")&amp;" hari"</f>
        <v>0 tahun, 7 bulan, 0 hari</v>
      </c>
      <c r="O1100" s="191">
        <f t="shared" ca="1" si="29"/>
        <v>212</v>
      </c>
      <c r="P1100" s="152"/>
      <c r="Q1100" s="152"/>
    </row>
    <row r="1101" spans="1:17" ht="61.2" x14ac:dyDescent="0.7">
      <c r="A1101" s="166">
        <v>1102</v>
      </c>
      <c r="B1101" s="167" t="s">
        <v>11816</v>
      </c>
      <c r="C1101" s="168">
        <v>46006</v>
      </c>
      <c r="D1101" s="169" t="s">
        <v>39</v>
      </c>
      <c r="E1101" s="170" t="s">
        <v>11831</v>
      </c>
      <c r="F1101" s="171"/>
      <c r="G1101" s="172" t="s">
        <v>5508</v>
      </c>
      <c r="H1101" s="172" t="s">
        <v>3200</v>
      </c>
      <c r="I1101" s="173" t="s">
        <v>2882</v>
      </c>
      <c r="J1101" s="180"/>
      <c r="K1101" s="177"/>
      <c r="L1101" s="177" t="s">
        <v>1080</v>
      </c>
      <c r="M1101" s="177" t="s">
        <v>8269</v>
      </c>
      <c r="N1101" s="190" t="str">
        <f ca="1">DATEDIF(C1101,'Outgoing 2023'!$L$2,"Y")&amp;" tahun, "&amp;DATEDIF(C1101,'Outgoing 2023'!$L$2,"YM")&amp;" bulan, "&amp;DATEDIF(C1101,'Outgoing 2023'!$L$2,"MD")&amp;" hari"</f>
        <v>0 tahun, 7 bulan, 0 hari</v>
      </c>
      <c r="O1101" s="191">
        <f t="shared" ca="1" si="29"/>
        <v>212</v>
      </c>
      <c r="P1101" s="152"/>
      <c r="Q1101" s="152"/>
    </row>
    <row r="1102" spans="1:17" ht="40.799999999999997" x14ac:dyDescent="0.7">
      <c r="A1102" s="166">
        <v>1103</v>
      </c>
      <c r="B1102" s="167" t="s">
        <v>11817</v>
      </c>
      <c r="C1102" s="168">
        <v>46006</v>
      </c>
      <c r="D1102" s="169" t="s">
        <v>39</v>
      </c>
      <c r="E1102" s="170" t="s">
        <v>11832</v>
      </c>
      <c r="F1102" s="171"/>
      <c r="G1102" s="172" t="s">
        <v>5508</v>
      </c>
      <c r="H1102" s="172" t="s">
        <v>7640</v>
      </c>
      <c r="I1102" s="173" t="s">
        <v>5845</v>
      </c>
      <c r="J1102" s="180"/>
      <c r="K1102" s="177"/>
      <c r="L1102" s="177" t="s">
        <v>11545</v>
      </c>
      <c r="M1102" s="177" t="s">
        <v>8067</v>
      </c>
      <c r="N1102" s="190" t="str">
        <f ca="1">DATEDIF(C1102,'Outgoing 2023'!$L$2,"Y")&amp;" tahun, "&amp;DATEDIF(C1102,'Outgoing 2023'!$L$2,"YM")&amp;" bulan, "&amp;DATEDIF(C1102,'Outgoing 2023'!$L$2,"MD")&amp;" hari"</f>
        <v>0 tahun, 7 bulan, 0 hari</v>
      </c>
      <c r="O1102" s="191">
        <f t="shared" ca="1" si="29"/>
        <v>212</v>
      </c>
      <c r="P1102" s="152"/>
      <c r="Q1102" s="152"/>
    </row>
    <row r="1103" spans="1:17" ht="61.2" x14ac:dyDescent="0.7">
      <c r="A1103" s="166">
        <v>1104</v>
      </c>
      <c r="B1103" s="167" t="s">
        <v>11818</v>
      </c>
      <c r="C1103" s="168">
        <v>46007</v>
      </c>
      <c r="D1103" s="169" t="s">
        <v>39</v>
      </c>
      <c r="E1103" s="170" t="s">
        <v>11833</v>
      </c>
      <c r="F1103" s="171"/>
      <c r="G1103" s="172" t="s">
        <v>1079</v>
      </c>
      <c r="H1103" s="172" t="s">
        <v>7876</v>
      </c>
      <c r="I1103" s="173" t="s">
        <v>1088</v>
      </c>
      <c r="J1103" s="180"/>
      <c r="K1103" s="177"/>
      <c r="L1103" s="177" t="s">
        <v>1088</v>
      </c>
      <c r="M1103" s="177" t="s">
        <v>1089</v>
      </c>
      <c r="N1103" s="190" t="str">
        <f ca="1">DATEDIF(C1103,'Outgoing 2023'!$L$2,"Y")&amp;" tahun, "&amp;DATEDIF(C1103,'Outgoing 2023'!$L$2,"YM")&amp;" bulan, "&amp;DATEDIF(C1103,'Outgoing 2023'!$L$2,"MD")&amp;" hari"</f>
        <v>0 tahun, 6 bulan, 29 hari</v>
      </c>
      <c r="O1103" s="191">
        <f t="shared" ca="1" si="29"/>
        <v>211</v>
      </c>
      <c r="P1103" s="152"/>
      <c r="Q1103" s="152"/>
    </row>
    <row r="1104" spans="1:17" ht="20.399999999999999" x14ac:dyDescent="0.7">
      <c r="A1104" s="166">
        <v>1105</v>
      </c>
      <c r="B1104" s="167" t="s">
        <v>11978</v>
      </c>
      <c r="C1104" s="309">
        <v>46007</v>
      </c>
      <c r="D1104" s="310" t="s">
        <v>39</v>
      </c>
      <c r="E1104" s="177" t="s">
        <v>12034</v>
      </c>
      <c r="F1104" s="177"/>
      <c r="G1104" s="173" t="s">
        <v>5508</v>
      </c>
      <c r="H1104" s="180" t="s">
        <v>5990</v>
      </c>
      <c r="I1104" s="172" t="s">
        <v>5845</v>
      </c>
      <c r="J1104" s="172"/>
      <c r="K1104" s="177"/>
      <c r="L1104" s="177" t="s">
        <v>11545</v>
      </c>
      <c r="M1104" s="174" t="s">
        <v>5481</v>
      </c>
      <c r="N1104" s="190" t="str">
        <f ca="1">DATEDIF(C1104,'Outgoing 2023'!$L$2,"Y")&amp;" tahun, "&amp;DATEDIF(C1104,'Outgoing 2023'!$L$2,"YM")&amp;" bulan, "&amp;DATEDIF(C1104,'Outgoing 2023'!$L$2,"MD")&amp;" hari"</f>
        <v>0 tahun, 6 bulan, 29 hari</v>
      </c>
      <c r="O1104" s="191">
        <f t="shared" ca="1" si="29"/>
        <v>211</v>
      </c>
      <c r="P1104" s="152"/>
      <c r="Q1104" s="152"/>
    </row>
    <row r="1105" spans="1:17" ht="61.2" x14ac:dyDescent="0.7">
      <c r="A1105" s="166">
        <v>1106</v>
      </c>
      <c r="B1105" s="167" t="s">
        <v>11979</v>
      </c>
      <c r="C1105" s="309">
        <v>46007</v>
      </c>
      <c r="D1105" s="310" t="s">
        <v>12035</v>
      </c>
      <c r="E1105" s="177" t="s">
        <v>12036</v>
      </c>
      <c r="F1105" s="177"/>
      <c r="G1105" s="173"/>
      <c r="H1105" s="180"/>
      <c r="I1105" s="172"/>
      <c r="J1105" s="172"/>
      <c r="K1105" s="177"/>
      <c r="L1105" s="177" t="s">
        <v>12037</v>
      </c>
      <c r="M1105" s="174" t="s">
        <v>7934</v>
      </c>
      <c r="N1105" s="190" t="str">
        <f ca="1">DATEDIF(C1105,'Outgoing 2023'!$L$2,"Y")&amp;" tahun, "&amp;DATEDIF(C1105,'Outgoing 2023'!$L$2,"YM")&amp;" bulan, "&amp;DATEDIF(C1105,'Outgoing 2023'!$L$2,"MD")&amp;" hari"</f>
        <v>0 tahun, 6 bulan, 29 hari</v>
      </c>
      <c r="O1105" s="191">
        <f t="shared" ca="1" si="29"/>
        <v>211</v>
      </c>
      <c r="P1105" s="152"/>
      <c r="Q1105" s="152"/>
    </row>
    <row r="1106" spans="1:17" ht="20.399999999999999" x14ac:dyDescent="0.7">
      <c r="A1106" s="166">
        <v>1107</v>
      </c>
      <c r="B1106" s="167" t="s">
        <v>11980</v>
      </c>
      <c r="C1106" s="309">
        <v>46007</v>
      </c>
      <c r="D1106" s="310" t="s">
        <v>39</v>
      </c>
      <c r="E1106" s="177" t="s">
        <v>12038</v>
      </c>
      <c r="F1106" s="177"/>
      <c r="G1106" s="173" t="s">
        <v>5508</v>
      </c>
      <c r="H1106" s="180" t="s">
        <v>7640</v>
      </c>
      <c r="I1106" s="172" t="s">
        <v>12322</v>
      </c>
      <c r="J1106" s="172"/>
      <c r="K1106" s="177"/>
      <c r="L1106" s="177" t="s">
        <v>10515</v>
      </c>
      <c r="M1106" s="174" t="s">
        <v>10488</v>
      </c>
      <c r="N1106" s="190" t="str">
        <f ca="1">DATEDIF(C1106,'Outgoing 2023'!$L$2,"Y")&amp;" tahun, "&amp;DATEDIF(C1106,'Outgoing 2023'!$L$2,"YM")&amp;" bulan, "&amp;DATEDIF(C1106,'Outgoing 2023'!$L$2,"MD")&amp;" hari"</f>
        <v>0 tahun, 6 bulan, 29 hari</v>
      </c>
      <c r="O1106" s="191">
        <f t="shared" ca="1" si="29"/>
        <v>211</v>
      </c>
      <c r="P1106" s="152"/>
      <c r="Q1106" s="152"/>
    </row>
    <row r="1107" spans="1:17" ht="20.399999999999999" x14ac:dyDescent="0.7">
      <c r="A1107" s="166">
        <v>1108</v>
      </c>
      <c r="B1107" s="167" t="s">
        <v>11981</v>
      </c>
      <c r="C1107" s="309">
        <v>46007</v>
      </c>
      <c r="D1107" s="310" t="s">
        <v>7379</v>
      </c>
      <c r="E1107" s="177" t="s">
        <v>12039</v>
      </c>
      <c r="F1107" s="177"/>
      <c r="G1107" s="173" t="s">
        <v>5508</v>
      </c>
      <c r="H1107" s="180" t="s">
        <v>7640</v>
      </c>
      <c r="I1107" s="172" t="s">
        <v>6030</v>
      </c>
      <c r="J1107" s="172"/>
      <c r="K1107" s="177"/>
      <c r="L1107" s="177" t="s">
        <v>1175</v>
      </c>
      <c r="M1107" s="174" t="s">
        <v>7484</v>
      </c>
      <c r="N1107" s="190" t="str">
        <f ca="1">DATEDIF(C1107,'Outgoing 2023'!$L$2,"Y")&amp;" tahun, "&amp;DATEDIF(C1107,'Outgoing 2023'!$L$2,"YM")&amp;" bulan, "&amp;DATEDIF(C1107,'Outgoing 2023'!$L$2,"MD")&amp;" hari"</f>
        <v>0 tahun, 6 bulan, 29 hari</v>
      </c>
      <c r="O1107" s="191">
        <f t="shared" ca="1" si="29"/>
        <v>211</v>
      </c>
      <c r="P1107" s="152"/>
      <c r="Q1107" s="152"/>
    </row>
    <row r="1108" spans="1:17" ht="20.399999999999999" x14ac:dyDescent="0.7">
      <c r="A1108" s="166">
        <v>1109</v>
      </c>
      <c r="B1108" s="167" t="s">
        <v>11982</v>
      </c>
      <c r="C1108" s="309">
        <v>46007</v>
      </c>
      <c r="D1108" s="310" t="s">
        <v>39</v>
      </c>
      <c r="E1108" s="177" t="s">
        <v>12040</v>
      </c>
      <c r="F1108" s="177"/>
      <c r="G1108" s="173" t="s">
        <v>5508</v>
      </c>
      <c r="H1108" s="180" t="s">
        <v>5989</v>
      </c>
      <c r="I1108" s="172" t="s">
        <v>6030</v>
      </c>
      <c r="J1108" s="172"/>
      <c r="K1108" s="177"/>
      <c r="L1108" s="177" t="s">
        <v>1175</v>
      </c>
      <c r="M1108" s="174" t="s">
        <v>7484</v>
      </c>
      <c r="N1108" s="190" t="str">
        <f ca="1">DATEDIF(C1108,'Outgoing 2023'!$L$2,"Y")&amp;" tahun, "&amp;DATEDIF(C1108,'Outgoing 2023'!$L$2,"YM")&amp;" bulan, "&amp;DATEDIF(C1108,'Outgoing 2023'!$L$2,"MD")&amp;" hari"</f>
        <v>0 tahun, 6 bulan, 29 hari</v>
      </c>
      <c r="O1108" s="191">
        <f t="shared" ca="1" si="29"/>
        <v>211</v>
      </c>
      <c r="P1108" s="152"/>
      <c r="Q1108" s="152"/>
    </row>
    <row r="1109" spans="1:17" ht="20.399999999999999" x14ac:dyDescent="0.7">
      <c r="A1109" s="166">
        <v>1110</v>
      </c>
      <c r="B1109" s="167" t="s">
        <v>11983</v>
      </c>
      <c r="C1109" s="309">
        <v>46007</v>
      </c>
      <c r="D1109" s="310" t="s">
        <v>39</v>
      </c>
      <c r="E1109" s="177" t="s">
        <v>12041</v>
      </c>
      <c r="F1109" s="177"/>
      <c r="G1109" s="173" t="s">
        <v>5508</v>
      </c>
      <c r="H1109" s="180" t="s">
        <v>5989</v>
      </c>
      <c r="I1109" s="172" t="s">
        <v>6030</v>
      </c>
      <c r="J1109" s="172"/>
      <c r="K1109" s="177"/>
      <c r="L1109" s="177" t="s">
        <v>1175</v>
      </c>
      <c r="M1109" s="174" t="s">
        <v>7484</v>
      </c>
      <c r="N1109" s="190" t="str">
        <f ca="1">DATEDIF(C1109,'Outgoing 2023'!$L$2,"Y")&amp;" tahun, "&amp;DATEDIF(C1109,'Outgoing 2023'!$L$2,"YM")&amp;" bulan, "&amp;DATEDIF(C1109,'Outgoing 2023'!$L$2,"MD")&amp;" hari"</f>
        <v>0 tahun, 6 bulan, 29 hari</v>
      </c>
      <c r="O1109" s="191">
        <f t="shared" ca="1" si="29"/>
        <v>211</v>
      </c>
      <c r="P1109" s="152"/>
      <c r="Q1109" s="152"/>
    </row>
    <row r="1110" spans="1:17" ht="20.399999999999999" x14ac:dyDescent="0.7">
      <c r="A1110" s="166">
        <v>1111</v>
      </c>
      <c r="B1110" s="167" t="s">
        <v>11984</v>
      </c>
      <c r="C1110" s="309">
        <v>46007</v>
      </c>
      <c r="D1110" s="310" t="s">
        <v>39</v>
      </c>
      <c r="E1110" s="177" t="s">
        <v>12042</v>
      </c>
      <c r="F1110" s="177"/>
      <c r="G1110" s="173" t="s">
        <v>5508</v>
      </c>
      <c r="H1110" s="180" t="s">
        <v>7640</v>
      </c>
      <c r="I1110" s="172" t="s">
        <v>8943</v>
      </c>
      <c r="J1110" s="172"/>
      <c r="K1110" s="177"/>
      <c r="L1110" s="177" t="s">
        <v>1175</v>
      </c>
      <c r="M1110" s="174" t="s">
        <v>7484</v>
      </c>
      <c r="N1110" s="190" t="str">
        <f ca="1">DATEDIF(C1110,'Outgoing 2023'!$L$2,"Y")&amp;" tahun, "&amp;DATEDIF(C1110,'Outgoing 2023'!$L$2,"YM")&amp;" bulan, "&amp;DATEDIF(C1110,'Outgoing 2023'!$L$2,"MD")&amp;" hari"</f>
        <v>0 tahun, 6 bulan, 29 hari</v>
      </c>
      <c r="O1110" s="191">
        <f t="shared" ca="1" si="29"/>
        <v>211</v>
      </c>
      <c r="P1110" s="152"/>
      <c r="Q1110" s="152"/>
    </row>
    <row r="1111" spans="1:17" ht="40.799999999999997" x14ac:dyDescent="0.7">
      <c r="A1111" s="166">
        <v>1112</v>
      </c>
      <c r="B1111" s="167" t="s">
        <v>11985</v>
      </c>
      <c r="C1111" s="309">
        <v>46007</v>
      </c>
      <c r="D1111" s="310" t="s">
        <v>6928</v>
      </c>
      <c r="E1111" s="177" t="s">
        <v>12043</v>
      </c>
      <c r="F1111" s="177"/>
      <c r="G1111" s="173" t="s">
        <v>5508</v>
      </c>
      <c r="H1111" s="180" t="s">
        <v>5989</v>
      </c>
      <c r="I1111" s="172" t="s">
        <v>6953</v>
      </c>
      <c r="J1111" s="172"/>
      <c r="K1111" s="177"/>
      <c r="L1111" s="177" t="s">
        <v>11545</v>
      </c>
      <c r="M1111" s="174" t="s">
        <v>5604</v>
      </c>
      <c r="N1111" s="190" t="str">
        <f ca="1">DATEDIF(C1111,'Outgoing 2023'!$L$2,"Y")&amp;" tahun, "&amp;DATEDIF(C1111,'Outgoing 2023'!$L$2,"YM")&amp;" bulan, "&amp;DATEDIF(C1111,'Outgoing 2023'!$L$2,"MD")&amp;" hari"</f>
        <v>0 tahun, 6 bulan, 29 hari</v>
      </c>
      <c r="O1111" s="191">
        <f t="shared" ca="1" si="29"/>
        <v>211</v>
      </c>
      <c r="P1111" s="152"/>
      <c r="Q1111" s="152"/>
    </row>
    <row r="1112" spans="1:17" ht="20.399999999999999" x14ac:dyDescent="0.7">
      <c r="A1112" s="166">
        <v>1113</v>
      </c>
      <c r="B1112" s="167" t="s">
        <v>11986</v>
      </c>
      <c r="C1112" s="309">
        <v>46007</v>
      </c>
      <c r="D1112" s="310" t="s">
        <v>39</v>
      </c>
      <c r="E1112" s="177" t="s">
        <v>12044</v>
      </c>
      <c r="F1112" s="177"/>
      <c r="G1112" s="173" t="s">
        <v>5508</v>
      </c>
      <c r="H1112" s="180" t="s">
        <v>3191</v>
      </c>
      <c r="I1112" s="172" t="s">
        <v>5845</v>
      </c>
      <c r="J1112" s="172"/>
      <c r="K1112" s="177"/>
      <c r="L1112" s="177" t="s">
        <v>11545</v>
      </c>
      <c r="M1112" s="174" t="s">
        <v>11722</v>
      </c>
      <c r="N1112" s="190" t="str">
        <f ca="1">DATEDIF(C1112,'Outgoing 2023'!$L$2,"Y")&amp;" tahun, "&amp;DATEDIF(C1112,'Outgoing 2023'!$L$2,"YM")&amp;" bulan, "&amp;DATEDIF(C1112,'Outgoing 2023'!$L$2,"MD")&amp;" hari"</f>
        <v>0 tahun, 6 bulan, 29 hari</v>
      </c>
      <c r="O1112" s="191">
        <f t="shared" ca="1" si="29"/>
        <v>211</v>
      </c>
      <c r="P1112" s="152"/>
      <c r="Q1112" s="152"/>
    </row>
    <row r="1113" spans="1:17" ht="20.399999999999999" x14ac:dyDescent="0.7">
      <c r="A1113" s="166">
        <v>1114</v>
      </c>
      <c r="B1113" s="167" t="s">
        <v>11987</v>
      </c>
      <c r="C1113" s="309">
        <v>46007</v>
      </c>
      <c r="D1113" s="310" t="s">
        <v>11788</v>
      </c>
      <c r="E1113" s="177" t="s">
        <v>12045</v>
      </c>
      <c r="F1113" s="177"/>
      <c r="G1113" s="173" t="s">
        <v>5508</v>
      </c>
      <c r="H1113" s="180" t="s">
        <v>5989</v>
      </c>
      <c r="I1113" s="172" t="s">
        <v>6953</v>
      </c>
      <c r="J1113" s="172"/>
      <c r="K1113" s="177"/>
      <c r="L1113" s="177" t="s">
        <v>10515</v>
      </c>
      <c r="M1113" s="174" t="s">
        <v>10488</v>
      </c>
      <c r="N1113" s="190" t="str">
        <f ca="1">DATEDIF(C1113,'Outgoing 2023'!$L$2,"Y")&amp;" tahun, "&amp;DATEDIF(C1113,'Outgoing 2023'!$L$2,"YM")&amp;" bulan, "&amp;DATEDIF(C1113,'Outgoing 2023'!$L$2,"MD")&amp;" hari"</f>
        <v>0 tahun, 6 bulan, 29 hari</v>
      </c>
      <c r="O1113" s="191">
        <f t="shared" ca="1" si="29"/>
        <v>211</v>
      </c>
      <c r="P1113" s="152"/>
      <c r="Q1113" s="152"/>
    </row>
    <row r="1114" spans="1:17" ht="20.399999999999999" x14ac:dyDescent="0.7">
      <c r="A1114" s="166">
        <v>1115</v>
      </c>
      <c r="B1114" s="167" t="s">
        <v>11988</v>
      </c>
      <c r="C1114" s="309">
        <v>46008</v>
      </c>
      <c r="D1114" s="310" t="s">
        <v>39</v>
      </c>
      <c r="E1114" s="177" t="s">
        <v>12046</v>
      </c>
      <c r="F1114" s="177"/>
      <c r="G1114" s="173" t="s">
        <v>1079</v>
      </c>
      <c r="H1114" s="180" t="s">
        <v>7756</v>
      </c>
      <c r="I1114" s="172" t="s">
        <v>6953</v>
      </c>
      <c r="J1114" s="172"/>
      <c r="K1114" s="177"/>
      <c r="L1114" s="177" t="s">
        <v>1079</v>
      </c>
      <c r="M1114" s="174" t="s">
        <v>1172</v>
      </c>
      <c r="N1114" s="190" t="str">
        <f ca="1">DATEDIF(C1114,'Outgoing 2023'!$L$2,"Y")&amp;" tahun, "&amp;DATEDIF(C1114,'Outgoing 2023'!$L$2,"YM")&amp;" bulan, "&amp;DATEDIF(C1114,'Outgoing 2023'!$L$2,"MD")&amp;" hari"</f>
        <v>0 tahun, 6 bulan, 28 hari</v>
      </c>
      <c r="O1114" s="191">
        <f t="shared" ca="1" si="29"/>
        <v>210</v>
      </c>
      <c r="P1114" s="152"/>
      <c r="Q1114" s="152"/>
    </row>
    <row r="1115" spans="1:17" ht="20.399999999999999" x14ac:dyDescent="0.7">
      <c r="A1115" s="166">
        <v>1116</v>
      </c>
      <c r="B1115" s="167" t="s">
        <v>11989</v>
      </c>
      <c r="C1115" s="309">
        <v>46008</v>
      </c>
      <c r="D1115" s="310" t="s">
        <v>39</v>
      </c>
      <c r="E1115" s="177" t="s">
        <v>12047</v>
      </c>
      <c r="F1115" s="177"/>
      <c r="G1115" s="173" t="s">
        <v>5508</v>
      </c>
      <c r="H1115" s="180" t="s">
        <v>5989</v>
      </c>
      <c r="I1115" s="172" t="s">
        <v>6030</v>
      </c>
      <c r="J1115" s="172"/>
      <c r="K1115" s="177"/>
      <c r="L1115" s="177" t="s">
        <v>1175</v>
      </c>
      <c r="M1115" s="174" t="s">
        <v>7484</v>
      </c>
      <c r="N1115" s="190" t="str">
        <f ca="1">DATEDIF(C1115,'Outgoing 2023'!$L$2,"Y")&amp;" tahun, "&amp;DATEDIF(C1115,'Outgoing 2023'!$L$2,"YM")&amp;" bulan, "&amp;DATEDIF(C1115,'Outgoing 2023'!$L$2,"MD")&amp;" hari"</f>
        <v>0 tahun, 6 bulan, 28 hari</v>
      </c>
      <c r="O1115" s="191">
        <f t="shared" ca="1" si="29"/>
        <v>210</v>
      </c>
      <c r="P1115" s="152"/>
      <c r="Q1115" s="152"/>
    </row>
    <row r="1116" spans="1:17" ht="20.399999999999999" x14ac:dyDescent="0.7">
      <c r="A1116" s="166">
        <v>1117</v>
      </c>
      <c r="B1116" s="167" t="s">
        <v>11990</v>
      </c>
      <c r="C1116" s="309">
        <v>46008</v>
      </c>
      <c r="D1116" s="310" t="s">
        <v>39</v>
      </c>
      <c r="E1116" s="177" t="s">
        <v>12048</v>
      </c>
      <c r="F1116" s="177"/>
      <c r="G1116" s="173" t="s">
        <v>5508</v>
      </c>
      <c r="H1116" s="180" t="s">
        <v>5990</v>
      </c>
      <c r="I1116" s="172" t="s">
        <v>5845</v>
      </c>
      <c r="J1116" s="172"/>
      <c r="K1116" s="177"/>
      <c r="L1116" s="177" t="s">
        <v>11545</v>
      </c>
      <c r="M1116" s="174" t="s">
        <v>12049</v>
      </c>
      <c r="N1116" s="190" t="str">
        <f ca="1">DATEDIF(C1116,'Outgoing 2023'!$L$2,"Y")&amp;" tahun, "&amp;DATEDIF(C1116,'Outgoing 2023'!$L$2,"YM")&amp;" bulan, "&amp;DATEDIF(C1116,'Outgoing 2023'!$L$2,"MD")&amp;" hari"</f>
        <v>0 tahun, 6 bulan, 28 hari</v>
      </c>
      <c r="O1116" s="191">
        <f t="shared" ca="1" si="29"/>
        <v>210</v>
      </c>
      <c r="P1116" s="152"/>
      <c r="Q1116" s="152"/>
    </row>
    <row r="1117" spans="1:17" ht="20.399999999999999" x14ac:dyDescent="0.7">
      <c r="A1117" s="166">
        <v>1118</v>
      </c>
      <c r="B1117" s="167" t="s">
        <v>11991</v>
      </c>
      <c r="C1117" s="309">
        <v>46008</v>
      </c>
      <c r="D1117" s="310" t="s">
        <v>39</v>
      </c>
      <c r="E1117" s="177" t="s">
        <v>12050</v>
      </c>
      <c r="F1117" s="177"/>
      <c r="G1117" s="173" t="s">
        <v>5508</v>
      </c>
      <c r="H1117" s="180" t="s">
        <v>5990</v>
      </c>
      <c r="I1117" s="172" t="s">
        <v>5845</v>
      </c>
      <c r="J1117" s="172"/>
      <c r="K1117" s="177"/>
      <c r="L1117" s="177" t="s">
        <v>11545</v>
      </c>
      <c r="M1117" s="174" t="s">
        <v>5481</v>
      </c>
      <c r="N1117" s="190" t="str">
        <f ca="1">DATEDIF(C1117,'Outgoing 2023'!$L$2,"Y")&amp;" tahun, "&amp;DATEDIF(C1117,'Outgoing 2023'!$L$2,"YM")&amp;" bulan, "&amp;DATEDIF(C1117,'Outgoing 2023'!$L$2,"MD")&amp;" hari"</f>
        <v>0 tahun, 6 bulan, 28 hari</v>
      </c>
      <c r="O1117" s="191">
        <f t="shared" ca="1" si="29"/>
        <v>210</v>
      </c>
      <c r="P1117" s="152"/>
      <c r="Q1117" s="152"/>
    </row>
    <row r="1118" spans="1:17" ht="61.2" x14ac:dyDescent="0.7">
      <c r="A1118" s="166">
        <v>1119</v>
      </c>
      <c r="B1118" s="167" t="s">
        <v>11992</v>
      </c>
      <c r="C1118" s="309">
        <v>46008</v>
      </c>
      <c r="D1118" s="310" t="s">
        <v>7068</v>
      </c>
      <c r="E1118" s="177" t="s">
        <v>12051</v>
      </c>
      <c r="F1118" s="177"/>
      <c r="G1118" s="173" t="s">
        <v>5985</v>
      </c>
      <c r="H1118" s="159" t="s">
        <v>5985</v>
      </c>
      <c r="I1118" s="172" t="s">
        <v>6953</v>
      </c>
      <c r="J1118" s="172"/>
      <c r="K1118" s="177"/>
      <c r="L1118" s="177" t="s">
        <v>1167</v>
      </c>
      <c r="M1118" s="174" t="s">
        <v>1163</v>
      </c>
      <c r="N1118" s="190" t="str">
        <f ca="1">DATEDIF(C1118,'Outgoing 2023'!$L$2,"Y")&amp;" tahun, "&amp;DATEDIF(C1118,'Outgoing 2023'!$L$2,"YM")&amp;" bulan, "&amp;DATEDIF(C1118,'Outgoing 2023'!$L$2,"MD")&amp;" hari"</f>
        <v>0 tahun, 6 bulan, 28 hari</v>
      </c>
      <c r="O1118" s="191">
        <f t="shared" ca="1" si="29"/>
        <v>210</v>
      </c>
      <c r="P1118" s="152"/>
      <c r="Q1118" s="152"/>
    </row>
    <row r="1119" spans="1:17" ht="20.399999999999999" x14ac:dyDescent="0.7">
      <c r="A1119" s="166">
        <v>1120</v>
      </c>
      <c r="B1119" s="167" t="s">
        <v>11993</v>
      </c>
      <c r="C1119" s="309">
        <v>46008</v>
      </c>
      <c r="D1119" s="310" t="s">
        <v>39</v>
      </c>
      <c r="E1119" s="177" t="s">
        <v>12052</v>
      </c>
      <c r="F1119" s="177"/>
      <c r="G1119" s="173" t="s">
        <v>5508</v>
      </c>
      <c r="H1119" s="180" t="s">
        <v>3191</v>
      </c>
      <c r="I1119" s="172" t="s">
        <v>5845</v>
      </c>
      <c r="J1119" s="172"/>
      <c r="K1119" s="177"/>
      <c r="L1119" s="177" t="s">
        <v>11545</v>
      </c>
      <c r="M1119" s="174" t="s">
        <v>11722</v>
      </c>
      <c r="N1119" s="190" t="str">
        <f ca="1">DATEDIF(C1119,'Outgoing 2023'!$L$2,"Y")&amp;" tahun, "&amp;DATEDIF(C1119,'Outgoing 2023'!$L$2,"YM")&amp;" bulan, "&amp;DATEDIF(C1119,'Outgoing 2023'!$L$2,"MD")&amp;" hari"</f>
        <v>0 tahun, 6 bulan, 28 hari</v>
      </c>
      <c r="O1119" s="191">
        <f t="shared" ca="1" si="29"/>
        <v>210</v>
      </c>
      <c r="P1119" s="152"/>
      <c r="Q1119" s="152"/>
    </row>
    <row r="1120" spans="1:17" ht="20.399999999999999" x14ac:dyDescent="0.7">
      <c r="A1120" s="166">
        <v>1121</v>
      </c>
      <c r="B1120" s="167" t="s">
        <v>11994</v>
      </c>
      <c r="C1120" s="309">
        <v>46009</v>
      </c>
      <c r="D1120" s="310" t="s">
        <v>39</v>
      </c>
      <c r="E1120" s="177" t="s">
        <v>12053</v>
      </c>
      <c r="F1120" s="177"/>
      <c r="G1120" s="173" t="s">
        <v>5508</v>
      </c>
      <c r="H1120" s="180" t="s">
        <v>7640</v>
      </c>
      <c r="I1120" s="172" t="s">
        <v>5845</v>
      </c>
      <c r="J1120" s="172"/>
      <c r="K1120" s="177"/>
      <c r="L1120" s="177" t="s">
        <v>10515</v>
      </c>
      <c r="M1120" s="174" t="s">
        <v>10488</v>
      </c>
      <c r="N1120" s="190" t="str">
        <f ca="1">DATEDIF(C1120,'Outgoing 2023'!$L$2,"Y")&amp;" tahun, "&amp;DATEDIF(C1120,'Outgoing 2023'!$L$2,"YM")&amp;" bulan, "&amp;DATEDIF(C1120,'Outgoing 2023'!$L$2,"MD")&amp;" hari"</f>
        <v>0 tahun, 6 bulan, 27 hari</v>
      </c>
      <c r="O1120" s="191">
        <f t="shared" ca="1" si="29"/>
        <v>209</v>
      </c>
      <c r="P1120" s="152"/>
      <c r="Q1120" s="152"/>
    </row>
    <row r="1121" spans="1:17" ht="20.399999999999999" x14ac:dyDescent="0.7">
      <c r="A1121" s="166">
        <v>1122</v>
      </c>
      <c r="B1121" s="167" t="s">
        <v>11995</v>
      </c>
      <c r="C1121" s="309">
        <v>46010</v>
      </c>
      <c r="D1121" s="310" t="s">
        <v>39</v>
      </c>
      <c r="E1121" s="177" t="s">
        <v>12054</v>
      </c>
      <c r="F1121" s="177"/>
      <c r="G1121" s="173" t="s">
        <v>5508</v>
      </c>
      <c r="H1121" s="180" t="s">
        <v>5989</v>
      </c>
      <c r="I1121" s="172" t="s">
        <v>11939</v>
      </c>
      <c r="J1121" s="172"/>
      <c r="K1121" s="177"/>
      <c r="L1121" s="177" t="s">
        <v>1080</v>
      </c>
      <c r="M1121" s="174" t="s">
        <v>8269</v>
      </c>
      <c r="N1121" s="190" t="str">
        <f ca="1">DATEDIF(C1121,'Outgoing 2023'!$L$2,"Y")&amp;" tahun, "&amp;DATEDIF(C1121,'Outgoing 2023'!$L$2,"YM")&amp;" bulan, "&amp;DATEDIF(C1121,'Outgoing 2023'!$L$2,"MD")&amp;" hari"</f>
        <v>0 tahun, 6 bulan, 26 hari</v>
      </c>
      <c r="O1121" s="191">
        <f t="shared" ca="1" si="29"/>
        <v>208</v>
      </c>
      <c r="P1121" s="152"/>
      <c r="Q1121" s="152"/>
    </row>
    <row r="1122" spans="1:17" ht="20.399999999999999" x14ac:dyDescent="0.7">
      <c r="A1122" s="166">
        <v>1123</v>
      </c>
      <c r="B1122" s="167" t="s">
        <v>11996</v>
      </c>
      <c r="C1122" s="309">
        <v>46010</v>
      </c>
      <c r="D1122" s="310" t="s">
        <v>39</v>
      </c>
      <c r="E1122" s="177" t="s">
        <v>12055</v>
      </c>
      <c r="F1122" s="177"/>
      <c r="G1122" s="173" t="s">
        <v>5508</v>
      </c>
      <c r="H1122" s="180" t="s">
        <v>5989</v>
      </c>
      <c r="I1122" s="172" t="s">
        <v>9425</v>
      </c>
      <c r="J1122" s="172"/>
      <c r="K1122" s="177"/>
      <c r="L1122" s="177" t="s">
        <v>1080</v>
      </c>
      <c r="M1122" s="174" t="s">
        <v>8269</v>
      </c>
      <c r="N1122" s="190" t="str">
        <f ca="1">DATEDIF(C1122,'Outgoing 2023'!$L$2,"Y")&amp;" tahun, "&amp;DATEDIF(C1122,'Outgoing 2023'!$L$2,"YM")&amp;" bulan, "&amp;DATEDIF(C1122,'Outgoing 2023'!$L$2,"MD")&amp;" hari"</f>
        <v>0 tahun, 6 bulan, 26 hari</v>
      </c>
      <c r="O1122" s="191">
        <f t="shared" ca="1" si="29"/>
        <v>208</v>
      </c>
      <c r="P1122" s="152"/>
      <c r="Q1122" s="152"/>
    </row>
    <row r="1123" spans="1:17" ht="20.399999999999999" x14ac:dyDescent="0.7">
      <c r="A1123" s="166">
        <v>1124</v>
      </c>
      <c r="B1123" s="167" t="s">
        <v>11997</v>
      </c>
      <c r="C1123" s="309">
        <v>46010</v>
      </c>
      <c r="D1123" s="310" t="s">
        <v>39</v>
      </c>
      <c r="E1123" s="177" t="s">
        <v>12056</v>
      </c>
      <c r="F1123" s="177"/>
      <c r="G1123" s="173" t="s">
        <v>5508</v>
      </c>
      <c r="H1123" s="180" t="s">
        <v>3191</v>
      </c>
      <c r="I1123" s="172" t="s">
        <v>5845</v>
      </c>
      <c r="J1123" s="172"/>
      <c r="K1123" s="177"/>
      <c r="L1123" s="177" t="s">
        <v>11545</v>
      </c>
      <c r="M1123" s="174" t="s">
        <v>11722</v>
      </c>
      <c r="N1123" s="190" t="str">
        <f ca="1">DATEDIF(C1123,'Outgoing 2023'!$L$2,"Y")&amp;" tahun, "&amp;DATEDIF(C1123,'Outgoing 2023'!$L$2,"YM")&amp;" bulan, "&amp;DATEDIF(C1123,'Outgoing 2023'!$L$2,"MD")&amp;" hari"</f>
        <v>0 tahun, 6 bulan, 26 hari</v>
      </c>
      <c r="O1123" s="191">
        <f t="shared" ca="1" si="29"/>
        <v>208</v>
      </c>
      <c r="P1123" s="152"/>
      <c r="Q1123" s="152"/>
    </row>
    <row r="1124" spans="1:17" ht="40.799999999999997" x14ac:dyDescent="0.7">
      <c r="A1124" s="166">
        <v>1125</v>
      </c>
      <c r="B1124" s="167" t="s">
        <v>11998</v>
      </c>
      <c r="C1124" s="309">
        <v>46010</v>
      </c>
      <c r="D1124" s="310" t="s">
        <v>6928</v>
      </c>
      <c r="E1124" s="177" t="s">
        <v>12057</v>
      </c>
      <c r="F1124" s="177"/>
      <c r="G1124" s="173" t="s">
        <v>5508</v>
      </c>
      <c r="H1124" s="180" t="s">
        <v>3200</v>
      </c>
      <c r="I1124" s="172" t="s">
        <v>6953</v>
      </c>
      <c r="J1124" s="172"/>
      <c r="K1124" s="177"/>
      <c r="L1124" s="177" t="s">
        <v>10661</v>
      </c>
      <c r="M1124" s="174" t="s">
        <v>12058</v>
      </c>
      <c r="N1124" s="190" t="str">
        <f ca="1">DATEDIF(C1124,'Outgoing 2023'!$L$2,"Y")&amp;" tahun, "&amp;DATEDIF(C1124,'Outgoing 2023'!$L$2,"YM")&amp;" bulan, "&amp;DATEDIF(C1124,'Outgoing 2023'!$L$2,"MD")&amp;" hari"</f>
        <v>0 tahun, 6 bulan, 26 hari</v>
      </c>
      <c r="O1124" s="191">
        <f t="shared" ca="1" si="29"/>
        <v>208</v>
      </c>
      <c r="P1124" s="152"/>
      <c r="Q1124" s="152"/>
    </row>
    <row r="1125" spans="1:17" ht="20.399999999999999" x14ac:dyDescent="0.7">
      <c r="A1125" s="166">
        <v>1126</v>
      </c>
      <c r="B1125" s="167" t="s">
        <v>11999</v>
      </c>
      <c r="C1125" s="309">
        <v>46010</v>
      </c>
      <c r="D1125" s="310" t="s">
        <v>39</v>
      </c>
      <c r="E1125" s="177" t="s">
        <v>12059</v>
      </c>
      <c r="F1125" s="177"/>
      <c r="G1125" s="173" t="s">
        <v>5508</v>
      </c>
      <c r="H1125" s="180" t="s">
        <v>7640</v>
      </c>
      <c r="I1125" s="172" t="s">
        <v>6953</v>
      </c>
      <c r="J1125" s="172"/>
      <c r="K1125" s="177"/>
      <c r="L1125" s="177" t="s">
        <v>11545</v>
      </c>
      <c r="M1125" s="174" t="s">
        <v>8067</v>
      </c>
      <c r="N1125" s="190" t="str">
        <f ca="1">DATEDIF(C1125,'Outgoing 2023'!$L$2,"Y")&amp;" tahun, "&amp;DATEDIF(C1125,'Outgoing 2023'!$L$2,"YM")&amp;" bulan, "&amp;DATEDIF(C1125,'Outgoing 2023'!$L$2,"MD")&amp;" hari"</f>
        <v>0 tahun, 6 bulan, 26 hari</v>
      </c>
      <c r="O1125" s="191">
        <f t="shared" ca="1" si="29"/>
        <v>208</v>
      </c>
      <c r="P1125" s="152"/>
      <c r="Q1125" s="152"/>
    </row>
    <row r="1126" spans="1:17" ht="20.399999999999999" x14ac:dyDescent="0.7">
      <c r="A1126" s="166">
        <v>1127</v>
      </c>
      <c r="B1126" s="167" t="s">
        <v>12000</v>
      </c>
      <c r="C1126" s="309">
        <v>46010</v>
      </c>
      <c r="D1126" s="310" t="s">
        <v>39</v>
      </c>
      <c r="E1126" s="177" t="s">
        <v>12060</v>
      </c>
      <c r="F1126" s="177"/>
      <c r="G1126" s="173" t="s">
        <v>5508</v>
      </c>
      <c r="H1126" s="180" t="s">
        <v>5989</v>
      </c>
      <c r="I1126" s="172" t="s">
        <v>12322</v>
      </c>
      <c r="J1126" s="172"/>
      <c r="K1126" s="177"/>
      <c r="L1126" s="177" t="s">
        <v>1070</v>
      </c>
      <c r="M1126" s="174" t="s">
        <v>4930</v>
      </c>
      <c r="N1126" s="190" t="str">
        <f ca="1">DATEDIF(C1126,'Outgoing 2023'!$L$2,"Y")&amp;" tahun, "&amp;DATEDIF(C1126,'Outgoing 2023'!$L$2,"YM")&amp;" bulan, "&amp;DATEDIF(C1126,'Outgoing 2023'!$L$2,"MD")&amp;" hari"</f>
        <v>0 tahun, 6 bulan, 26 hari</v>
      </c>
      <c r="O1126" s="191">
        <f t="shared" ca="1" si="29"/>
        <v>208</v>
      </c>
      <c r="P1126" s="152"/>
      <c r="Q1126" s="152"/>
    </row>
    <row r="1127" spans="1:17" ht="20.399999999999999" x14ac:dyDescent="0.7">
      <c r="A1127" s="166">
        <v>1128</v>
      </c>
      <c r="B1127" s="167" t="s">
        <v>12001</v>
      </c>
      <c r="C1127" s="309">
        <v>46010</v>
      </c>
      <c r="D1127" s="310" t="s">
        <v>39</v>
      </c>
      <c r="E1127" s="177" t="s">
        <v>9671</v>
      </c>
      <c r="F1127" s="177"/>
      <c r="G1127" s="173" t="s">
        <v>5508</v>
      </c>
      <c r="H1127" s="180" t="s">
        <v>5989</v>
      </c>
      <c r="I1127" s="172" t="s">
        <v>11939</v>
      </c>
      <c r="J1127" s="172"/>
      <c r="K1127" s="177"/>
      <c r="L1127" s="177" t="s">
        <v>1080</v>
      </c>
      <c r="M1127" s="174" t="s">
        <v>8269</v>
      </c>
      <c r="N1127" s="190" t="str">
        <f ca="1">DATEDIF(C1127,'Outgoing 2023'!$L$2,"Y")&amp;" tahun, "&amp;DATEDIF(C1127,'Outgoing 2023'!$L$2,"YM")&amp;" bulan, "&amp;DATEDIF(C1127,'Outgoing 2023'!$L$2,"MD")&amp;" hari"</f>
        <v>0 tahun, 6 bulan, 26 hari</v>
      </c>
      <c r="O1127" s="191">
        <f t="shared" ca="1" si="29"/>
        <v>208</v>
      </c>
      <c r="P1127" s="152"/>
      <c r="Q1127" s="152"/>
    </row>
    <row r="1128" spans="1:17" ht="20.399999999999999" x14ac:dyDescent="0.7">
      <c r="A1128" s="166">
        <v>1129</v>
      </c>
      <c r="B1128" s="167" t="s">
        <v>12002</v>
      </c>
      <c r="C1128" s="309">
        <v>46013</v>
      </c>
      <c r="D1128" s="310" t="s">
        <v>39</v>
      </c>
      <c r="E1128" s="177" t="s">
        <v>12061</v>
      </c>
      <c r="F1128" s="177"/>
      <c r="G1128" s="173" t="s">
        <v>5508</v>
      </c>
      <c r="H1128" s="180" t="s">
        <v>7640</v>
      </c>
      <c r="I1128" s="172" t="s">
        <v>5845</v>
      </c>
      <c r="J1128" s="172"/>
      <c r="K1128" s="177"/>
      <c r="L1128" s="177" t="s">
        <v>10515</v>
      </c>
      <c r="M1128" s="174" t="s">
        <v>10488</v>
      </c>
      <c r="N1128" s="190" t="str">
        <f ca="1">DATEDIF(C1128,'Outgoing 2023'!$L$2,"Y")&amp;" tahun, "&amp;DATEDIF(C1128,'Outgoing 2023'!$L$2,"YM")&amp;" bulan, "&amp;DATEDIF(C1128,'Outgoing 2023'!$L$2,"MD")&amp;" hari"</f>
        <v>0 tahun, 6 bulan, 23 hari</v>
      </c>
      <c r="O1128" s="191">
        <f t="shared" ca="1" si="29"/>
        <v>205</v>
      </c>
      <c r="P1128" s="152"/>
      <c r="Q1128" s="152"/>
    </row>
    <row r="1129" spans="1:17" ht="20.399999999999999" x14ac:dyDescent="0.7">
      <c r="A1129" s="166">
        <v>1130</v>
      </c>
      <c r="B1129" s="167" t="s">
        <v>12003</v>
      </c>
      <c r="C1129" s="309">
        <v>46013</v>
      </c>
      <c r="D1129" s="310" t="s">
        <v>7379</v>
      </c>
      <c r="E1129" s="177" t="s">
        <v>12062</v>
      </c>
      <c r="F1129" s="177"/>
      <c r="G1129" s="173" t="s">
        <v>5508</v>
      </c>
      <c r="H1129" s="180" t="s">
        <v>7640</v>
      </c>
      <c r="I1129" s="172" t="s">
        <v>6953</v>
      </c>
      <c r="J1129" s="172"/>
      <c r="K1129" s="177"/>
      <c r="L1129" s="177" t="s">
        <v>10515</v>
      </c>
      <c r="M1129" s="174" t="s">
        <v>10488</v>
      </c>
      <c r="N1129" s="190" t="str">
        <f ca="1">DATEDIF(C1129,'Outgoing 2023'!$L$2,"Y")&amp;" tahun, "&amp;DATEDIF(C1129,'Outgoing 2023'!$L$2,"YM")&amp;" bulan, "&amp;DATEDIF(C1129,'Outgoing 2023'!$L$2,"MD")&amp;" hari"</f>
        <v>0 tahun, 6 bulan, 23 hari</v>
      </c>
      <c r="O1129" s="191">
        <f t="shared" ca="1" si="29"/>
        <v>205</v>
      </c>
      <c r="P1129" s="152"/>
      <c r="Q1129" s="152"/>
    </row>
    <row r="1130" spans="1:17" ht="20.399999999999999" x14ac:dyDescent="0.7">
      <c r="A1130" s="166">
        <v>1131</v>
      </c>
      <c r="B1130" s="167" t="s">
        <v>12004</v>
      </c>
      <c r="C1130" s="309">
        <v>46013</v>
      </c>
      <c r="D1130" s="310" t="s">
        <v>39</v>
      </c>
      <c r="E1130" s="177" t="s">
        <v>12063</v>
      </c>
      <c r="F1130" s="177"/>
      <c r="G1130" s="173" t="s">
        <v>5508</v>
      </c>
      <c r="H1130" s="180" t="s">
        <v>5990</v>
      </c>
      <c r="I1130" s="172" t="s">
        <v>5845</v>
      </c>
      <c r="J1130" s="172"/>
      <c r="K1130" s="177"/>
      <c r="L1130" s="177" t="s">
        <v>11545</v>
      </c>
      <c r="M1130" s="174" t="s">
        <v>5481</v>
      </c>
      <c r="N1130" s="190" t="str">
        <f ca="1">DATEDIF(C1130,'Outgoing 2023'!$L$2,"Y")&amp;" tahun, "&amp;DATEDIF(C1130,'Outgoing 2023'!$L$2,"YM")&amp;" bulan, "&amp;DATEDIF(C1130,'Outgoing 2023'!$L$2,"MD")&amp;" hari"</f>
        <v>0 tahun, 6 bulan, 23 hari</v>
      </c>
      <c r="O1130" s="191">
        <f t="shared" ca="1" si="29"/>
        <v>205</v>
      </c>
      <c r="P1130" s="152"/>
      <c r="Q1130" s="152"/>
    </row>
    <row r="1131" spans="1:17" ht="20.399999999999999" x14ac:dyDescent="0.7">
      <c r="A1131" s="166">
        <v>1132</v>
      </c>
      <c r="B1131" s="167" t="s">
        <v>12005</v>
      </c>
      <c r="C1131" s="309">
        <v>46013</v>
      </c>
      <c r="D1131" s="310" t="s">
        <v>39</v>
      </c>
      <c r="E1131" s="177" t="s">
        <v>12064</v>
      </c>
      <c r="F1131" s="177"/>
      <c r="G1131" s="173" t="s">
        <v>5508</v>
      </c>
      <c r="H1131" s="180" t="s">
        <v>5990</v>
      </c>
      <c r="I1131" s="172" t="s">
        <v>5845</v>
      </c>
      <c r="J1131" s="172"/>
      <c r="K1131" s="177"/>
      <c r="L1131" s="177" t="s">
        <v>11545</v>
      </c>
      <c r="M1131" s="174" t="s">
        <v>5481</v>
      </c>
      <c r="N1131" s="190" t="str">
        <f ca="1">DATEDIF(C1131,'Outgoing 2023'!$L$2,"Y")&amp;" tahun, "&amp;DATEDIF(C1131,'Outgoing 2023'!$L$2,"YM")&amp;" bulan, "&amp;DATEDIF(C1131,'Outgoing 2023'!$L$2,"MD")&amp;" hari"</f>
        <v>0 tahun, 6 bulan, 23 hari</v>
      </c>
      <c r="O1131" s="191">
        <f t="shared" ca="1" si="29"/>
        <v>205</v>
      </c>
      <c r="P1131" s="152"/>
      <c r="Q1131" s="152"/>
    </row>
    <row r="1132" spans="1:17" ht="40.799999999999997" x14ac:dyDescent="0.7">
      <c r="A1132" s="166">
        <v>1133</v>
      </c>
      <c r="B1132" s="167" t="s">
        <v>12006</v>
      </c>
      <c r="C1132" s="309">
        <v>46013</v>
      </c>
      <c r="D1132" s="207" t="s">
        <v>12065</v>
      </c>
      <c r="E1132" s="170" t="s">
        <v>12066</v>
      </c>
      <c r="F1132" s="177"/>
      <c r="G1132" s="173" t="s">
        <v>5508</v>
      </c>
      <c r="H1132" s="172" t="s">
        <v>5989</v>
      </c>
      <c r="I1132" s="172" t="s">
        <v>6953</v>
      </c>
      <c r="J1132" s="172"/>
      <c r="K1132" s="177"/>
      <c r="L1132" s="177" t="s">
        <v>10515</v>
      </c>
      <c r="M1132" s="177" t="s">
        <v>10488</v>
      </c>
      <c r="N1132" s="190" t="str">
        <f ca="1">DATEDIF(C1132,'Outgoing 2023'!$L$2,"Y")&amp;" tahun, "&amp;DATEDIF(C1132,'Outgoing 2023'!$L$2,"YM")&amp;" bulan, "&amp;DATEDIF(C1132,'Outgoing 2023'!$L$2,"MD")&amp;" hari"</f>
        <v>0 tahun, 6 bulan, 23 hari</v>
      </c>
      <c r="O1132" s="191">
        <f t="shared" ref="O1132:O1159" ca="1" si="30">TODAY()-C1132</f>
        <v>205</v>
      </c>
      <c r="P1132" s="152"/>
      <c r="Q1132" s="152"/>
    </row>
    <row r="1133" spans="1:17" ht="20.399999999999999" x14ac:dyDescent="0.7">
      <c r="A1133" s="166">
        <v>1134</v>
      </c>
      <c r="B1133" s="167" t="s">
        <v>12007</v>
      </c>
      <c r="C1133" s="309">
        <v>46014</v>
      </c>
      <c r="D1133" s="207" t="s">
        <v>39</v>
      </c>
      <c r="E1133" s="177" t="s">
        <v>12067</v>
      </c>
      <c r="F1133" s="177"/>
      <c r="G1133" s="173" t="s">
        <v>5508</v>
      </c>
      <c r="H1133" s="180" t="s">
        <v>3200</v>
      </c>
      <c r="I1133" s="172" t="s">
        <v>6030</v>
      </c>
      <c r="J1133" s="172"/>
      <c r="K1133" s="177"/>
      <c r="L1133" s="177" t="s">
        <v>10661</v>
      </c>
      <c r="M1133" s="177" t="s">
        <v>10891</v>
      </c>
      <c r="N1133" s="190" t="str">
        <f ca="1">DATEDIF(C1133,'Outgoing 2023'!$L$2,"Y")&amp;" tahun, "&amp;DATEDIF(C1133,'Outgoing 2023'!$L$2,"YM")&amp;" bulan, "&amp;DATEDIF(C1133,'Outgoing 2023'!$L$2,"MD")&amp;" hari"</f>
        <v>0 tahun, 6 bulan, 22 hari</v>
      </c>
      <c r="O1133" s="191">
        <f t="shared" ca="1" si="30"/>
        <v>204</v>
      </c>
      <c r="P1133" s="152"/>
      <c r="Q1133" s="152"/>
    </row>
    <row r="1134" spans="1:17" ht="20.399999999999999" x14ac:dyDescent="0.7">
      <c r="A1134" s="166">
        <v>1135</v>
      </c>
      <c r="B1134" s="167" t="s">
        <v>12008</v>
      </c>
      <c r="C1134" s="309">
        <v>46015</v>
      </c>
      <c r="D1134" s="207" t="s">
        <v>11776</v>
      </c>
      <c r="E1134" s="177" t="s">
        <v>12068</v>
      </c>
      <c r="F1134" s="177"/>
      <c r="G1134" s="173" t="s">
        <v>5508</v>
      </c>
      <c r="H1134" s="180" t="s">
        <v>5989</v>
      </c>
      <c r="I1134" s="172" t="s">
        <v>6953</v>
      </c>
      <c r="J1134" s="172"/>
      <c r="K1134" s="177"/>
      <c r="L1134" s="177" t="s">
        <v>8319</v>
      </c>
      <c r="M1134" s="177" t="s">
        <v>1268</v>
      </c>
      <c r="N1134" s="190" t="str">
        <f ca="1">DATEDIF(C1134,'Outgoing 2023'!$L$2,"Y")&amp;" tahun, "&amp;DATEDIF(C1134,'Outgoing 2023'!$L$2,"YM")&amp;" bulan, "&amp;DATEDIF(C1134,'Outgoing 2023'!$L$2,"MD")&amp;" hari"</f>
        <v>0 tahun, 6 bulan, 21 hari</v>
      </c>
      <c r="O1134" s="191">
        <f t="shared" ca="1" si="30"/>
        <v>203</v>
      </c>
      <c r="P1134" s="152"/>
      <c r="Q1134" s="152"/>
    </row>
    <row r="1135" spans="1:17" ht="20.399999999999999" x14ac:dyDescent="0.7">
      <c r="A1135" s="166">
        <v>1136</v>
      </c>
      <c r="B1135" s="167" t="s">
        <v>12009</v>
      </c>
      <c r="C1135" s="309">
        <v>46015</v>
      </c>
      <c r="D1135" s="207" t="s">
        <v>39</v>
      </c>
      <c r="E1135" s="177" t="s">
        <v>12069</v>
      </c>
      <c r="F1135" s="177"/>
      <c r="G1135" s="173" t="s">
        <v>5508</v>
      </c>
      <c r="H1135" s="180" t="s">
        <v>7640</v>
      </c>
      <c r="I1135" s="172" t="s">
        <v>6030</v>
      </c>
      <c r="J1135" s="172"/>
      <c r="K1135" s="177"/>
      <c r="L1135" s="177" t="s">
        <v>1175</v>
      </c>
      <c r="M1135" s="177" t="s">
        <v>7484</v>
      </c>
      <c r="N1135" s="190" t="str">
        <f ca="1">DATEDIF(C1135,'Outgoing 2023'!$L$2,"Y")&amp;" tahun, "&amp;DATEDIF(C1135,'Outgoing 2023'!$L$2,"YM")&amp;" bulan, "&amp;DATEDIF(C1135,'Outgoing 2023'!$L$2,"MD")&amp;" hari"</f>
        <v>0 tahun, 6 bulan, 21 hari</v>
      </c>
      <c r="O1135" s="191">
        <f t="shared" ca="1" si="30"/>
        <v>203</v>
      </c>
      <c r="P1135" s="152"/>
      <c r="Q1135" s="152"/>
    </row>
    <row r="1136" spans="1:17" ht="20.399999999999999" x14ac:dyDescent="0.7">
      <c r="A1136" s="166">
        <v>1137</v>
      </c>
      <c r="B1136" s="167" t="s">
        <v>12010</v>
      </c>
      <c r="C1136" s="309">
        <v>46015</v>
      </c>
      <c r="D1136" s="207" t="s">
        <v>39</v>
      </c>
      <c r="E1136" s="177" t="s">
        <v>12070</v>
      </c>
      <c r="F1136" s="177"/>
      <c r="G1136" s="173" t="s">
        <v>1079</v>
      </c>
      <c r="H1136" s="180" t="s">
        <v>5999</v>
      </c>
      <c r="I1136" s="172" t="s">
        <v>2895</v>
      </c>
      <c r="J1136" s="172"/>
      <c r="K1136" s="177"/>
      <c r="L1136" s="177" t="s">
        <v>1079</v>
      </c>
      <c r="M1136" s="177" t="s">
        <v>2488</v>
      </c>
      <c r="N1136" s="190" t="str">
        <f ca="1">DATEDIF(C1136,'Outgoing 2023'!$L$2,"Y")&amp;" tahun, "&amp;DATEDIF(C1136,'Outgoing 2023'!$L$2,"YM")&amp;" bulan, "&amp;DATEDIF(C1136,'Outgoing 2023'!$L$2,"MD")&amp;" hari"</f>
        <v>0 tahun, 6 bulan, 21 hari</v>
      </c>
      <c r="O1136" s="191">
        <f t="shared" ca="1" si="30"/>
        <v>203</v>
      </c>
      <c r="P1136" s="152"/>
      <c r="Q1136" s="152"/>
    </row>
    <row r="1137" spans="1:17" ht="40.799999999999997" x14ac:dyDescent="0.7">
      <c r="A1137" s="166">
        <v>1138</v>
      </c>
      <c r="B1137" s="167" t="s">
        <v>12011</v>
      </c>
      <c r="C1137" s="309">
        <v>46015</v>
      </c>
      <c r="D1137" s="207" t="s">
        <v>12071</v>
      </c>
      <c r="E1137" s="170" t="s">
        <v>12072</v>
      </c>
      <c r="F1137" s="177"/>
      <c r="G1137" s="173" t="s">
        <v>5985</v>
      </c>
      <c r="H1137" s="159" t="s">
        <v>5985</v>
      </c>
      <c r="I1137" s="172" t="s">
        <v>1219</v>
      </c>
      <c r="J1137" s="172"/>
      <c r="K1137" s="177"/>
      <c r="L1137" s="177" t="s">
        <v>1219</v>
      </c>
      <c r="M1137" s="177" t="s">
        <v>5606</v>
      </c>
      <c r="N1137" s="190" t="str">
        <f ca="1">DATEDIF(C1137,'Outgoing 2023'!$L$2,"Y")&amp;" tahun, "&amp;DATEDIF(C1137,'Outgoing 2023'!$L$2,"YM")&amp;" bulan, "&amp;DATEDIF(C1137,'Outgoing 2023'!$L$2,"MD")&amp;" hari"</f>
        <v>0 tahun, 6 bulan, 21 hari</v>
      </c>
      <c r="O1137" s="191">
        <f t="shared" ca="1" si="30"/>
        <v>203</v>
      </c>
      <c r="P1137" s="152"/>
      <c r="Q1137" s="152"/>
    </row>
    <row r="1138" spans="1:17" ht="20.399999999999999" x14ac:dyDescent="0.7">
      <c r="A1138" s="166">
        <v>1139</v>
      </c>
      <c r="B1138" s="167" t="s">
        <v>12012</v>
      </c>
      <c r="C1138" s="309">
        <v>46015</v>
      </c>
      <c r="D1138" s="207" t="s">
        <v>39</v>
      </c>
      <c r="E1138" s="170" t="s">
        <v>12073</v>
      </c>
      <c r="F1138" s="177"/>
      <c r="G1138" s="173" t="s">
        <v>5508</v>
      </c>
      <c r="H1138" s="180" t="s">
        <v>5990</v>
      </c>
      <c r="I1138" s="172" t="s">
        <v>6953</v>
      </c>
      <c r="J1138" s="172"/>
      <c r="K1138" s="177"/>
      <c r="L1138" s="177" t="s">
        <v>11545</v>
      </c>
      <c r="M1138" s="177" t="s">
        <v>5604</v>
      </c>
      <c r="N1138" s="190" t="str">
        <f ca="1">DATEDIF(C1138,'Outgoing 2023'!$L$2,"Y")&amp;" tahun, "&amp;DATEDIF(C1138,'Outgoing 2023'!$L$2,"YM")&amp;" bulan, "&amp;DATEDIF(C1138,'Outgoing 2023'!$L$2,"MD")&amp;" hari"</f>
        <v>0 tahun, 6 bulan, 21 hari</v>
      </c>
      <c r="O1138" s="191">
        <f t="shared" ca="1" si="30"/>
        <v>203</v>
      </c>
      <c r="P1138" s="152"/>
      <c r="Q1138" s="152"/>
    </row>
    <row r="1139" spans="1:17" ht="40.799999999999997" x14ac:dyDescent="0.7">
      <c r="A1139" s="166">
        <v>1140</v>
      </c>
      <c r="B1139" s="167" t="s">
        <v>12013</v>
      </c>
      <c r="C1139" s="309">
        <v>46018</v>
      </c>
      <c r="D1139" s="207" t="s">
        <v>39</v>
      </c>
      <c r="E1139" s="170" t="s">
        <v>12074</v>
      </c>
      <c r="F1139" s="177"/>
      <c r="G1139" s="173" t="s">
        <v>5508</v>
      </c>
      <c r="H1139" s="180" t="s">
        <v>5990</v>
      </c>
      <c r="I1139" s="172" t="s">
        <v>6953</v>
      </c>
      <c r="J1139" s="172"/>
      <c r="K1139" s="177"/>
      <c r="L1139" s="177" t="s">
        <v>11545</v>
      </c>
      <c r="M1139" s="177" t="s">
        <v>5604</v>
      </c>
      <c r="N1139" s="190" t="str">
        <f ca="1">DATEDIF(C1139,'Outgoing 2023'!$L$2,"Y")&amp;" tahun, "&amp;DATEDIF(C1139,'Outgoing 2023'!$L$2,"YM")&amp;" bulan, "&amp;DATEDIF(C1139,'Outgoing 2023'!$L$2,"MD")&amp;" hari"</f>
        <v>0 tahun, 6 bulan, 18 hari</v>
      </c>
      <c r="O1139" s="191">
        <f t="shared" ca="1" si="30"/>
        <v>200</v>
      </c>
      <c r="P1139" s="152"/>
      <c r="Q1139" s="152"/>
    </row>
    <row r="1140" spans="1:17" ht="61.2" x14ac:dyDescent="0.7">
      <c r="A1140" s="166">
        <v>1141</v>
      </c>
      <c r="B1140" s="167" t="s">
        <v>12014</v>
      </c>
      <c r="C1140" s="309">
        <v>46020</v>
      </c>
      <c r="D1140" s="207" t="s">
        <v>12075</v>
      </c>
      <c r="E1140" s="170" t="s">
        <v>12076</v>
      </c>
      <c r="F1140" s="177"/>
      <c r="G1140" s="173" t="s">
        <v>5508</v>
      </c>
      <c r="H1140" s="172" t="s">
        <v>3191</v>
      </c>
      <c r="I1140" s="172" t="s">
        <v>6953</v>
      </c>
      <c r="J1140" s="172"/>
      <c r="K1140" s="177"/>
      <c r="L1140" s="177" t="s">
        <v>10515</v>
      </c>
      <c r="M1140" s="177" t="s">
        <v>10488</v>
      </c>
      <c r="N1140" s="190" t="str">
        <f ca="1">DATEDIF(C1140,'Outgoing 2023'!$L$2,"Y")&amp;" tahun, "&amp;DATEDIF(C1140,'Outgoing 2023'!$L$2,"YM")&amp;" bulan, "&amp;DATEDIF(C1140,'Outgoing 2023'!$L$2,"MD")&amp;" hari"</f>
        <v>0 tahun, 6 bulan, 16 hari</v>
      </c>
      <c r="O1140" s="191">
        <f t="shared" ca="1" si="30"/>
        <v>198</v>
      </c>
      <c r="P1140" s="152"/>
      <c r="Q1140" s="152"/>
    </row>
    <row r="1141" spans="1:17" ht="61.2" x14ac:dyDescent="0.7">
      <c r="A1141" s="166">
        <v>1142</v>
      </c>
      <c r="B1141" s="167" t="s">
        <v>12015</v>
      </c>
      <c r="C1141" s="309">
        <v>46020</v>
      </c>
      <c r="D1141" s="207" t="s">
        <v>11788</v>
      </c>
      <c r="E1141" s="170" t="s">
        <v>12077</v>
      </c>
      <c r="F1141" s="177"/>
      <c r="G1141" s="173" t="s">
        <v>5508</v>
      </c>
      <c r="H1141" s="172" t="s">
        <v>3191</v>
      </c>
      <c r="I1141" s="172" t="s">
        <v>6953</v>
      </c>
      <c r="J1141" s="172"/>
      <c r="K1141" s="177"/>
      <c r="L1141" s="177" t="s">
        <v>10515</v>
      </c>
      <c r="M1141" s="177" t="s">
        <v>10488</v>
      </c>
      <c r="N1141" s="190" t="str">
        <f ca="1">DATEDIF(C1141,'Outgoing 2023'!$L$2,"Y")&amp;" tahun, "&amp;DATEDIF(C1141,'Outgoing 2023'!$L$2,"YM")&amp;" bulan, "&amp;DATEDIF(C1141,'Outgoing 2023'!$L$2,"MD")&amp;" hari"</f>
        <v>0 tahun, 6 bulan, 16 hari</v>
      </c>
      <c r="O1141" s="191">
        <f t="shared" ca="1" si="30"/>
        <v>198</v>
      </c>
      <c r="P1141" s="152"/>
      <c r="Q1141" s="152"/>
    </row>
    <row r="1142" spans="1:17" ht="61.2" x14ac:dyDescent="0.7">
      <c r="A1142" s="166">
        <v>1143</v>
      </c>
      <c r="B1142" s="167" t="s">
        <v>12016</v>
      </c>
      <c r="C1142" s="309">
        <v>46020</v>
      </c>
      <c r="D1142" s="207" t="s">
        <v>7379</v>
      </c>
      <c r="E1142" s="170" t="s">
        <v>12078</v>
      </c>
      <c r="F1142" s="177"/>
      <c r="G1142" s="173" t="s">
        <v>5508</v>
      </c>
      <c r="H1142" s="172" t="s">
        <v>5990</v>
      </c>
      <c r="I1142" s="172" t="s">
        <v>5845</v>
      </c>
      <c r="J1142" s="172"/>
      <c r="K1142" s="177"/>
      <c r="L1142" s="177" t="s">
        <v>12079</v>
      </c>
      <c r="M1142" s="177" t="s">
        <v>5481</v>
      </c>
      <c r="N1142" s="190" t="str">
        <f ca="1">DATEDIF(C1142,'Outgoing 2023'!$L$2,"Y")&amp;" tahun, "&amp;DATEDIF(C1142,'Outgoing 2023'!$L$2,"YM")&amp;" bulan, "&amp;DATEDIF(C1142,'Outgoing 2023'!$L$2,"MD")&amp;" hari"</f>
        <v>0 tahun, 6 bulan, 16 hari</v>
      </c>
      <c r="O1142" s="191">
        <f t="shared" ca="1" si="30"/>
        <v>198</v>
      </c>
      <c r="P1142" s="152"/>
      <c r="Q1142" s="152"/>
    </row>
    <row r="1143" spans="1:17" ht="40.799999999999997" x14ac:dyDescent="0.7">
      <c r="A1143" s="166">
        <v>1144</v>
      </c>
      <c r="B1143" s="167" t="s">
        <v>12017</v>
      </c>
      <c r="C1143" s="309">
        <v>46020</v>
      </c>
      <c r="D1143" s="207" t="s">
        <v>39</v>
      </c>
      <c r="E1143" s="170" t="s">
        <v>12080</v>
      </c>
      <c r="F1143" s="177"/>
      <c r="G1143" s="173" t="s">
        <v>5508</v>
      </c>
      <c r="H1143" s="172" t="s">
        <v>3200</v>
      </c>
      <c r="I1143" s="172" t="s">
        <v>8792</v>
      </c>
      <c r="J1143" s="172"/>
      <c r="K1143" s="177"/>
      <c r="L1143" s="177" t="s">
        <v>10661</v>
      </c>
      <c r="M1143" s="177" t="s">
        <v>10891</v>
      </c>
      <c r="N1143" s="190" t="str">
        <f ca="1">DATEDIF(C1143,'Outgoing 2023'!$L$2,"Y")&amp;" tahun, "&amp;DATEDIF(C1143,'Outgoing 2023'!$L$2,"YM")&amp;" bulan, "&amp;DATEDIF(C1143,'Outgoing 2023'!$L$2,"MD")&amp;" hari"</f>
        <v>0 tahun, 6 bulan, 16 hari</v>
      </c>
      <c r="O1143" s="191">
        <f t="shared" ca="1" si="30"/>
        <v>198</v>
      </c>
      <c r="P1143" s="152"/>
      <c r="Q1143" s="152"/>
    </row>
    <row r="1144" spans="1:17" ht="40.799999999999997" x14ac:dyDescent="0.7">
      <c r="A1144" s="166">
        <v>1145</v>
      </c>
      <c r="B1144" s="167" t="s">
        <v>12018</v>
      </c>
      <c r="C1144" s="309">
        <v>46020</v>
      </c>
      <c r="D1144" s="207" t="s">
        <v>39</v>
      </c>
      <c r="E1144" s="170" t="s">
        <v>12081</v>
      </c>
      <c r="F1144" s="177"/>
      <c r="G1144" s="173" t="s">
        <v>5508</v>
      </c>
      <c r="H1144" s="172" t="s">
        <v>3189</v>
      </c>
      <c r="I1144" s="172" t="s">
        <v>6953</v>
      </c>
      <c r="J1144" s="172"/>
      <c r="K1144" s="177"/>
      <c r="L1144" s="177" t="s">
        <v>1070</v>
      </c>
      <c r="M1144" s="177" t="s">
        <v>12082</v>
      </c>
      <c r="N1144" s="190" t="str">
        <f ca="1">DATEDIF(C1144,'Outgoing 2023'!$L$2,"Y")&amp;" tahun, "&amp;DATEDIF(C1144,'Outgoing 2023'!$L$2,"YM")&amp;" bulan, "&amp;DATEDIF(C1144,'Outgoing 2023'!$L$2,"MD")&amp;" hari"</f>
        <v>0 tahun, 6 bulan, 16 hari</v>
      </c>
      <c r="O1144" s="191">
        <f t="shared" ca="1" si="30"/>
        <v>198</v>
      </c>
      <c r="P1144" s="152"/>
      <c r="Q1144" s="152"/>
    </row>
    <row r="1145" spans="1:17" ht="20.399999999999999" x14ac:dyDescent="0.7">
      <c r="A1145" s="166">
        <v>1146</v>
      </c>
      <c r="B1145" s="167" t="s">
        <v>12019</v>
      </c>
      <c r="C1145" s="309">
        <v>46021</v>
      </c>
      <c r="D1145" s="207" t="s">
        <v>39</v>
      </c>
      <c r="E1145" s="170" t="s">
        <v>12083</v>
      </c>
      <c r="F1145" s="177"/>
      <c r="G1145" s="173" t="s">
        <v>5985</v>
      </c>
      <c r="H1145" s="159" t="s">
        <v>5985</v>
      </c>
      <c r="I1145" s="172" t="s">
        <v>6953</v>
      </c>
      <c r="J1145" s="172"/>
      <c r="K1145" s="177"/>
      <c r="L1145" s="177" t="s">
        <v>1167</v>
      </c>
      <c r="M1145" s="177" t="s">
        <v>2864</v>
      </c>
      <c r="N1145" s="190" t="str">
        <f ca="1">DATEDIF(C1145,'Outgoing 2023'!$L$2,"Y")&amp;" tahun, "&amp;DATEDIF(C1145,'Outgoing 2023'!$L$2,"YM")&amp;" bulan, "&amp;DATEDIF(C1145,'Outgoing 2023'!$L$2,"MD")&amp;" hari"</f>
        <v>0 tahun, 6 bulan, 15 hari</v>
      </c>
      <c r="O1145" s="191">
        <f t="shared" ca="1" si="30"/>
        <v>197</v>
      </c>
      <c r="P1145" s="152"/>
      <c r="Q1145" s="152"/>
    </row>
    <row r="1146" spans="1:17" ht="40.799999999999997" x14ac:dyDescent="0.7">
      <c r="A1146" s="166">
        <v>1147</v>
      </c>
      <c r="B1146" s="167" t="s">
        <v>12020</v>
      </c>
      <c r="C1146" s="309">
        <v>46021</v>
      </c>
      <c r="D1146" s="207" t="s">
        <v>39</v>
      </c>
      <c r="E1146" s="170" t="s">
        <v>12084</v>
      </c>
      <c r="F1146" s="177"/>
      <c r="G1146" s="173" t="s">
        <v>5508</v>
      </c>
      <c r="H1146" s="172" t="s">
        <v>3200</v>
      </c>
      <c r="I1146" s="172" t="s">
        <v>6005</v>
      </c>
      <c r="J1146" s="172"/>
      <c r="K1146" s="177"/>
      <c r="L1146" s="177" t="s">
        <v>10661</v>
      </c>
      <c r="M1146" s="177" t="s">
        <v>10891</v>
      </c>
      <c r="N1146" s="190" t="str">
        <f ca="1">DATEDIF(C1146,'Outgoing 2023'!$L$2,"Y")&amp;" tahun, "&amp;DATEDIF(C1146,'Outgoing 2023'!$L$2,"YM")&amp;" bulan, "&amp;DATEDIF(C1146,'Outgoing 2023'!$L$2,"MD")&amp;" hari"</f>
        <v>0 tahun, 6 bulan, 15 hari</v>
      </c>
      <c r="O1146" s="191">
        <f t="shared" ca="1" si="30"/>
        <v>197</v>
      </c>
      <c r="P1146" s="152"/>
      <c r="Q1146" s="152"/>
    </row>
    <row r="1147" spans="1:17" ht="40.799999999999997" x14ac:dyDescent="0.7">
      <c r="A1147" s="166">
        <v>1148</v>
      </c>
      <c r="B1147" s="167" t="s">
        <v>12021</v>
      </c>
      <c r="C1147" s="309">
        <v>46021</v>
      </c>
      <c r="D1147" s="207" t="s">
        <v>8346</v>
      </c>
      <c r="E1147" s="170" t="s">
        <v>12085</v>
      </c>
      <c r="F1147" s="177"/>
      <c r="G1147" s="173" t="s">
        <v>5985</v>
      </c>
      <c r="H1147" s="159" t="s">
        <v>5985</v>
      </c>
      <c r="I1147" s="172" t="s">
        <v>1219</v>
      </c>
      <c r="J1147" s="172"/>
      <c r="K1147" s="177"/>
      <c r="L1147" s="177" t="s">
        <v>1219</v>
      </c>
      <c r="M1147" s="177" t="s">
        <v>5606</v>
      </c>
      <c r="N1147" s="190" t="str">
        <f ca="1">DATEDIF(C1147,'Outgoing 2023'!$L$2,"Y")&amp;" tahun, "&amp;DATEDIF(C1147,'Outgoing 2023'!$L$2,"YM")&amp;" bulan, "&amp;DATEDIF(C1147,'Outgoing 2023'!$L$2,"MD")&amp;" hari"</f>
        <v>0 tahun, 6 bulan, 15 hari</v>
      </c>
      <c r="O1147" s="191">
        <f t="shared" ca="1" si="30"/>
        <v>197</v>
      </c>
      <c r="P1147" s="152"/>
      <c r="Q1147" s="152"/>
    </row>
    <row r="1148" spans="1:17" ht="61.2" x14ac:dyDescent="0.7">
      <c r="A1148" s="166">
        <v>1149</v>
      </c>
      <c r="B1148" s="167" t="s">
        <v>12022</v>
      </c>
      <c r="C1148" s="309">
        <v>46021</v>
      </c>
      <c r="D1148" s="207" t="s">
        <v>12086</v>
      </c>
      <c r="E1148" s="170" t="s">
        <v>12087</v>
      </c>
      <c r="F1148" s="177"/>
      <c r="G1148" s="173" t="s">
        <v>5508</v>
      </c>
      <c r="H1148" s="172" t="s">
        <v>5989</v>
      </c>
      <c r="I1148" s="172" t="s">
        <v>6538</v>
      </c>
      <c r="J1148" s="172"/>
      <c r="K1148" s="177"/>
      <c r="L1148" s="177" t="s">
        <v>8319</v>
      </c>
      <c r="M1148" s="177" t="s">
        <v>1268</v>
      </c>
      <c r="N1148" s="190" t="str">
        <f ca="1">DATEDIF(C1148,'Outgoing 2023'!$L$2,"Y")&amp;" tahun, "&amp;DATEDIF(C1148,'Outgoing 2023'!$L$2,"YM")&amp;" bulan, "&amp;DATEDIF(C1148,'Outgoing 2023'!$L$2,"MD")&amp;" hari"</f>
        <v>0 tahun, 6 bulan, 15 hari</v>
      </c>
      <c r="O1148" s="191">
        <f t="shared" ca="1" si="30"/>
        <v>197</v>
      </c>
      <c r="P1148" s="152"/>
      <c r="Q1148" s="152"/>
    </row>
    <row r="1149" spans="1:17" ht="40.799999999999997" x14ac:dyDescent="0.7">
      <c r="A1149" s="166">
        <v>1150</v>
      </c>
      <c r="B1149" s="167" t="s">
        <v>12023</v>
      </c>
      <c r="C1149" s="309">
        <v>46021</v>
      </c>
      <c r="D1149" s="169" t="s">
        <v>39</v>
      </c>
      <c r="E1149" s="170" t="s">
        <v>12088</v>
      </c>
      <c r="F1149" s="177"/>
      <c r="G1149" s="173" t="s">
        <v>5508</v>
      </c>
      <c r="H1149" s="172" t="s">
        <v>5989</v>
      </c>
      <c r="I1149" s="173" t="s">
        <v>7866</v>
      </c>
      <c r="J1149" s="172"/>
      <c r="K1149" s="177"/>
      <c r="L1149" s="177" t="s">
        <v>12089</v>
      </c>
      <c r="M1149" s="177" t="s">
        <v>9788</v>
      </c>
      <c r="N1149" s="190" t="str">
        <f ca="1">DATEDIF(C1149,'Outgoing 2023'!$L$2,"Y")&amp;" tahun, "&amp;DATEDIF(C1149,'Outgoing 2023'!$L$2,"YM")&amp;" bulan, "&amp;DATEDIF(C1149,'Outgoing 2023'!$L$2,"MD")&amp;" hari"</f>
        <v>0 tahun, 6 bulan, 15 hari</v>
      </c>
      <c r="O1149" s="191">
        <f t="shared" ca="1" si="30"/>
        <v>197</v>
      </c>
      <c r="P1149" s="152"/>
      <c r="Q1149" s="152"/>
    </row>
    <row r="1150" spans="1:17" ht="61.2" x14ac:dyDescent="0.7">
      <c r="A1150" s="166">
        <v>1151</v>
      </c>
      <c r="B1150" s="167" t="s">
        <v>12024</v>
      </c>
      <c r="C1150" s="309">
        <v>46021</v>
      </c>
      <c r="D1150" s="207" t="s">
        <v>39</v>
      </c>
      <c r="E1150" s="170" t="s">
        <v>12090</v>
      </c>
      <c r="F1150" s="177"/>
      <c r="G1150" s="173" t="s">
        <v>1079</v>
      </c>
      <c r="H1150" s="172" t="s">
        <v>3199</v>
      </c>
      <c r="I1150" s="172" t="s">
        <v>5841</v>
      </c>
      <c r="J1150" s="172"/>
      <c r="K1150" s="177"/>
      <c r="L1150" s="177" t="s">
        <v>1079</v>
      </c>
      <c r="M1150" s="177" t="s">
        <v>2490</v>
      </c>
      <c r="N1150" s="190" t="str">
        <f ca="1">DATEDIF(C1150,'Outgoing 2023'!$L$2,"Y")&amp;" tahun, "&amp;DATEDIF(C1150,'Outgoing 2023'!$L$2,"YM")&amp;" bulan, "&amp;DATEDIF(C1150,'Outgoing 2023'!$L$2,"MD")&amp;" hari"</f>
        <v>0 tahun, 6 bulan, 15 hari</v>
      </c>
      <c r="O1150" s="191">
        <f t="shared" ca="1" si="30"/>
        <v>197</v>
      </c>
      <c r="P1150" s="152"/>
      <c r="Q1150" s="152"/>
    </row>
    <row r="1151" spans="1:17" ht="40.799999999999997" x14ac:dyDescent="0.7">
      <c r="A1151" s="166">
        <v>1152</v>
      </c>
      <c r="B1151" s="167" t="s">
        <v>12025</v>
      </c>
      <c r="C1151" s="309">
        <v>46021</v>
      </c>
      <c r="D1151" s="207" t="s">
        <v>39</v>
      </c>
      <c r="E1151" s="170" t="s">
        <v>12091</v>
      </c>
      <c r="F1151" s="177"/>
      <c r="G1151" s="173" t="s">
        <v>5508</v>
      </c>
      <c r="H1151" s="172" t="s">
        <v>7640</v>
      </c>
      <c r="I1151" s="172" t="s">
        <v>5845</v>
      </c>
      <c r="J1151" s="172"/>
      <c r="K1151" s="177"/>
      <c r="L1151" s="177" t="s">
        <v>11545</v>
      </c>
      <c r="M1151" s="177" t="s">
        <v>8067</v>
      </c>
      <c r="N1151" s="190" t="str">
        <f ca="1">DATEDIF(C1151,'Outgoing 2023'!$L$2,"Y")&amp;" tahun, "&amp;DATEDIF(C1151,'Outgoing 2023'!$L$2,"YM")&amp;" bulan, "&amp;DATEDIF(C1151,'Outgoing 2023'!$L$2,"MD")&amp;" hari"</f>
        <v>0 tahun, 6 bulan, 15 hari</v>
      </c>
      <c r="O1151" s="191">
        <f t="shared" ca="1" si="30"/>
        <v>197</v>
      </c>
      <c r="P1151" s="152"/>
      <c r="Q1151" s="152"/>
    </row>
    <row r="1152" spans="1:17" ht="20.399999999999999" x14ac:dyDescent="0.7">
      <c r="A1152" s="166">
        <v>1153</v>
      </c>
      <c r="B1152" s="167" t="s">
        <v>12026</v>
      </c>
      <c r="C1152" s="309">
        <v>46022</v>
      </c>
      <c r="D1152" s="207" t="s">
        <v>39</v>
      </c>
      <c r="E1152" s="170" t="s">
        <v>12092</v>
      </c>
      <c r="F1152" s="177"/>
      <c r="G1152" s="173" t="s">
        <v>5508</v>
      </c>
      <c r="H1152" s="172" t="s">
        <v>5508</v>
      </c>
      <c r="I1152" s="172" t="s">
        <v>6953</v>
      </c>
      <c r="J1152" s="172"/>
      <c r="K1152" s="177"/>
      <c r="L1152" s="177" t="s">
        <v>10300</v>
      </c>
      <c r="M1152" s="177" t="s">
        <v>1071</v>
      </c>
      <c r="N1152" s="190" t="str">
        <f ca="1">DATEDIF(C1152,'Outgoing 2023'!$L$2,"Y")&amp;" tahun, "&amp;DATEDIF(C1152,'Outgoing 2023'!$L$2,"YM")&amp;" bulan, "&amp;DATEDIF(C1152,'Outgoing 2023'!$L$2,"MD")&amp;" hari"</f>
        <v>0 tahun, 6 bulan, 14 hari</v>
      </c>
      <c r="O1152" s="191">
        <f t="shared" ca="1" si="30"/>
        <v>196</v>
      </c>
      <c r="P1152" s="152"/>
      <c r="Q1152" s="152"/>
    </row>
    <row r="1153" spans="1:17" ht="20.399999999999999" x14ac:dyDescent="0.7">
      <c r="A1153" s="166">
        <v>1154</v>
      </c>
      <c r="B1153" s="167" t="s">
        <v>12027</v>
      </c>
      <c r="C1153" s="309">
        <v>46022</v>
      </c>
      <c r="D1153" s="207" t="s">
        <v>5567</v>
      </c>
      <c r="E1153" s="170" t="s">
        <v>12093</v>
      </c>
      <c r="F1153" s="177"/>
      <c r="G1153" s="173" t="s">
        <v>5508</v>
      </c>
      <c r="H1153" s="172" t="s">
        <v>5508</v>
      </c>
      <c r="I1153" s="172" t="s">
        <v>6953</v>
      </c>
      <c r="J1153" s="172"/>
      <c r="K1153" s="177"/>
      <c r="L1153" s="177" t="s">
        <v>10300</v>
      </c>
      <c r="M1153" s="177" t="s">
        <v>1071</v>
      </c>
      <c r="N1153" s="190" t="str">
        <f ca="1">DATEDIF(C1153,'Outgoing 2023'!$L$2,"Y")&amp;" tahun, "&amp;DATEDIF(C1153,'Outgoing 2023'!$L$2,"YM")&amp;" bulan, "&amp;DATEDIF(C1153,'Outgoing 2023'!$L$2,"MD")&amp;" hari"</f>
        <v>0 tahun, 6 bulan, 14 hari</v>
      </c>
      <c r="O1153" s="191">
        <f t="shared" ca="1" si="30"/>
        <v>196</v>
      </c>
      <c r="P1153" s="152"/>
      <c r="Q1153" s="152"/>
    </row>
    <row r="1154" spans="1:17" ht="40.799999999999997" x14ac:dyDescent="0.7">
      <c r="A1154" s="166">
        <v>1155</v>
      </c>
      <c r="B1154" s="167" t="s">
        <v>12028</v>
      </c>
      <c r="C1154" s="309">
        <v>46022</v>
      </c>
      <c r="D1154" s="207" t="s">
        <v>39</v>
      </c>
      <c r="E1154" s="170" t="s">
        <v>12094</v>
      </c>
      <c r="F1154" s="177"/>
      <c r="G1154" s="173" t="s">
        <v>5508</v>
      </c>
      <c r="H1154" s="172" t="s">
        <v>3200</v>
      </c>
      <c r="I1154" s="172" t="s">
        <v>8704</v>
      </c>
      <c r="J1154" s="172"/>
      <c r="K1154" s="177"/>
      <c r="L1154" s="177" t="s">
        <v>10661</v>
      </c>
      <c r="M1154" s="177" t="s">
        <v>10891</v>
      </c>
      <c r="N1154" s="190" t="str">
        <f ca="1">DATEDIF(C1154,'Outgoing 2023'!$L$2,"Y")&amp;" tahun, "&amp;DATEDIF(C1154,'Outgoing 2023'!$L$2,"YM")&amp;" bulan, "&amp;DATEDIF(C1154,'Outgoing 2023'!$L$2,"MD")&amp;" hari"</f>
        <v>0 tahun, 6 bulan, 14 hari</v>
      </c>
      <c r="O1154" s="191">
        <f t="shared" ca="1" si="30"/>
        <v>196</v>
      </c>
      <c r="P1154" s="152"/>
      <c r="Q1154" s="152"/>
    </row>
    <row r="1155" spans="1:17" ht="20.399999999999999" x14ac:dyDescent="0.7">
      <c r="A1155" s="166">
        <v>1156</v>
      </c>
      <c r="B1155" s="167" t="s">
        <v>12029</v>
      </c>
      <c r="C1155" s="309">
        <v>46022</v>
      </c>
      <c r="D1155" s="207" t="s">
        <v>39</v>
      </c>
      <c r="E1155" s="170" t="s">
        <v>12095</v>
      </c>
      <c r="F1155" s="177"/>
      <c r="G1155" s="173"/>
      <c r="H1155" s="180"/>
      <c r="I1155" s="172"/>
      <c r="J1155" s="172"/>
      <c r="K1155" s="177"/>
      <c r="L1155" s="174"/>
      <c r="M1155" s="177"/>
      <c r="N1155" s="190" t="str">
        <f ca="1">DATEDIF(C1155,'Outgoing 2023'!$L$2,"Y")&amp;" tahun, "&amp;DATEDIF(C1155,'Outgoing 2023'!$L$2,"YM")&amp;" bulan, "&amp;DATEDIF(C1155,'Outgoing 2023'!$L$2,"MD")&amp;" hari"</f>
        <v>0 tahun, 6 bulan, 14 hari</v>
      </c>
      <c r="O1155" s="191">
        <f t="shared" ca="1" si="30"/>
        <v>196</v>
      </c>
      <c r="P1155" s="152"/>
      <c r="Q1155" s="152"/>
    </row>
    <row r="1156" spans="1:17" ht="20.399999999999999" x14ac:dyDescent="0.7">
      <c r="A1156" s="166">
        <v>1157</v>
      </c>
      <c r="B1156" s="167" t="s">
        <v>12030</v>
      </c>
      <c r="C1156" s="309">
        <v>46022</v>
      </c>
      <c r="D1156" s="207" t="s">
        <v>39</v>
      </c>
      <c r="E1156" s="170" t="s">
        <v>5702</v>
      </c>
      <c r="F1156" s="177"/>
      <c r="G1156" s="173" t="s">
        <v>5508</v>
      </c>
      <c r="H1156" s="180" t="s">
        <v>5989</v>
      </c>
      <c r="I1156" s="172" t="s">
        <v>5702</v>
      </c>
      <c r="J1156" s="172"/>
      <c r="K1156" s="177"/>
      <c r="L1156" s="174" t="s">
        <v>1080</v>
      </c>
      <c r="M1156" s="177" t="s">
        <v>8269</v>
      </c>
      <c r="N1156" s="190" t="str">
        <f ca="1">DATEDIF(C1156,'Outgoing 2023'!$L$2,"Y")&amp;" tahun, "&amp;DATEDIF(C1156,'Outgoing 2023'!$L$2,"YM")&amp;" bulan, "&amp;DATEDIF(C1156,'Outgoing 2023'!$L$2,"MD")&amp;" hari"</f>
        <v>0 tahun, 6 bulan, 14 hari</v>
      </c>
      <c r="O1156" s="191">
        <f t="shared" ca="1" si="30"/>
        <v>196</v>
      </c>
      <c r="P1156" s="152"/>
      <c r="Q1156" s="152"/>
    </row>
    <row r="1157" spans="1:17" ht="40.799999999999997" x14ac:dyDescent="0.7">
      <c r="A1157" s="166">
        <v>1158</v>
      </c>
      <c r="B1157" s="167" t="s">
        <v>12031</v>
      </c>
      <c r="C1157" s="309">
        <v>46022</v>
      </c>
      <c r="D1157" s="207" t="s">
        <v>39</v>
      </c>
      <c r="E1157" s="170" t="s">
        <v>12096</v>
      </c>
      <c r="F1157" s="177"/>
      <c r="G1157" s="173" t="s">
        <v>5508</v>
      </c>
      <c r="H1157" s="172" t="s">
        <v>5989</v>
      </c>
      <c r="I1157" s="172" t="s">
        <v>3188</v>
      </c>
      <c r="J1157" s="172"/>
      <c r="K1157" s="177"/>
      <c r="L1157" s="177" t="s">
        <v>11545</v>
      </c>
      <c r="M1157" s="177" t="s">
        <v>5604</v>
      </c>
      <c r="N1157" s="190" t="str">
        <f ca="1">DATEDIF(C1157,'Outgoing 2023'!$L$2,"Y")&amp;" tahun, "&amp;DATEDIF(C1157,'Outgoing 2023'!$L$2,"YM")&amp;" bulan, "&amp;DATEDIF(C1157,'Outgoing 2023'!$L$2,"MD")&amp;" hari"</f>
        <v>0 tahun, 6 bulan, 14 hari</v>
      </c>
      <c r="O1157" s="191">
        <f t="shared" ca="1" si="30"/>
        <v>196</v>
      </c>
      <c r="P1157" s="152"/>
      <c r="Q1157" s="152"/>
    </row>
    <row r="1158" spans="1:17" ht="40.799999999999997" x14ac:dyDescent="0.7">
      <c r="A1158" s="166">
        <v>1159</v>
      </c>
      <c r="B1158" s="167" t="s">
        <v>12032</v>
      </c>
      <c r="C1158" s="309">
        <v>46022</v>
      </c>
      <c r="D1158" s="207" t="s">
        <v>39</v>
      </c>
      <c r="E1158" s="170" t="s">
        <v>12097</v>
      </c>
      <c r="F1158" s="177"/>
      <c r="G1158" s="173" t="s">
        <v>5508</v>
      </c>
      <c r="H1158" s="172" t="s">
        <v>5989</v>
      </c>
      <c r="I1158" s="172" t="s">
        <v>8792</v>
      </c>
      <c r="J1158" s="172"/>
      <c r="K1158" s="177"/>
      <c r="L1158" s="177" t="s">
        <v>11545</v>
      </c>
      <c r="M1158" s="177" t="s">
        <v>5604</v>
      </c>
      <c r="N1158" s="190" t="str">
        <f ca="1">DATEDIF(C1158,'Outgoing 2023'!$L$2,"Y")&amp;" tahun, "&amp;DATEDIF(C1158,'Outgoing 2023'!$L$2,"YM")&amp;" bulan, "&amp;DATEDIF(C1158,'Outgoing 2023'!$L$2,"MD")&amp;" hari"</f>
        <v>0 tahun, 6 bulan, 14 hari</v>
      </c>
      <c r="O1158" s="191">
        <f t="shared" ca="1" si="30"/>
        <v>196</v>
      </c>
      <c r="P1158" s="152"/>
      <c r="Q1158" s="152"/>
    </row>
    <row r="1159" spans="1:17" ht="40.799999999999997" x14ac:dyDescent="0.7">
      <c r="A1159" s="166">
        <v>1160</v>
      </c>
      <c r="B1159" s="167" t="s">
        <v>12033</v>
      </c>
      <c r="C1159" s="309">
        <v>46022</v>
      </c>
      <c r="D1159" s="207" t="s">
        <v>39</v>
      </c>
      <c r="E1159" s="170" t="s">
        <v>12098</v>
      </c>
      <c r="F1159" s="177"/>
      <c r="G1159" s="173" t="s">
        <v>5508</v>
      </c>
      <c r="H1159" s="172" t="s">
        <v>5989</v>
      </c>
      <c r="I1159" s="172" t="s">
        <v>3188</v>
      </c>
      <c r="J1159" s="172"/>
      <c r="K1159" s="177"/>
      <c r="L1159" s="177" t="s">
        <v>11545</v>
      </c>
      <c r="M1159" s="177" t="s">
        <v>5604</v>
      </c>
      <c r="N1159" s="190" t="str">
        <f ca="1">DATEDIF(C1159,'Outgoing 2023'!$L$2,"Y")&amp;" tahun, "&amp;DATEDIF(C1159,'Outgoing 2023'!$L$2,"YM")&amp;" bulan, "&amp;DATEDIF(C1159,'Outgoing 2023'!$L$2,"MD")&amp;" hari"</f>
        <v>0 tahun, 6 bulan, 14 hari</v>
      </c>
      <c r="O1159" s="191">
        <f t="shared" ca="1" si="30"/>
        <v>196</v>
      </c>
      <c r="P1159" s="152"/>
      <c r="Q1159" s="152"/>
    </row>
  </sheetData>
  <autoFilter ref="A1:Q1159" xr:uid="{ECCF20EC-F492-4D30-A34D-2C5D308CCBE6}"/>
  <phoneticPr fontId="9" type="noConversion"/>
  <conditionalFormatting sqref="B1:B1048576">
    <cfRule type="duplicateValues" dxfId="831" priority="1"/>
  </conditionalFormatting>
  <conditionalFormatting sqref="K1">
    <cfRule type="containsText" dxfId="830" priority="2" operator="containsText" text="closed">
      <formula>NOT(ISERROR(SEARCH("closed",K1)))</formula>
    </cfRule>
    <cfRule type="containsText" dxfId="829" priority="3" operator="containsText" text="open">
      <formula>NOT(ISERROR(SEARCH("open",K1)))</formula>
    </cfRule>
    <cfRule type="containsText" dxfId="828" priority="4" operator="containsText" text="Closed">
      <formula>NOT(ISERROR(SEARCH("Closed",K1)))</formula>
    </cfRule>
    <cfRule type="containsText" dxfId="827" priority="5" operator="containsText" text="Open">
      <formula>NOT(ISERROR(SEARCH("Open",K1)))</formula>
    </cfRule>
  </conditionalFormatting>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A7EBE-FCD5-4FC4-8948-7C6C20E3D972}">
  <sheetPr codeName="Sheet8">
    <tabColor theme="4" tint="-0.249977111117893"/>
  </sheetPr>
  <dimension ref="A1:EP503"/>
  <sheetViews>
    <sheetView zoomScale="50" zoomScaleNormal="70" workbookViewId="0">
      <pane xSplit="2" ySplit="1" topLeftCell="H366" activePane="bottomRight" state="frozen"/>
      <selection pane="topRight" activeCell="C1" sqref="C1"/>
      <selection pane="bottomLeft" activeCell="A2" sqref="A2"/>
      <selection pane="bottomRight" activeCell="T360" sqref="T360"/>
    </sheetView>
  </sheetViews>
  <sheetFormatPr defaultColWidth="8.88671875" defaultRowHeight="13.8" x14ac:dyDescent="0.25"/>
  <cols>
    <col min="1" max="1" width="6.21875" style="143" customWidth="1"/>
    <col min="2" max="2" width="35.88671875" style="66" customWidth="1"/>
    <col min="3" max="3" width="15.33203125" style="143" bestFit="1" customWidth="1"/>
    <col min="4" max="4" width="16.6640625" style="143" bestFit="1" customWidth="1"/>
    <col min="5" max="5" width="17.77734375" style="143" customWidth="1"/>
    <col min="6" max="6" width="84.109375" style="144" customWidth="1"/>
    <col min="7" max="7" width="58.33203125" style="144" customWidth="1"/>
    <col min="8" max="8" width="22.33203125" style="103" customWidth="1"/>
    <col min="9" max="9" width="17.21875" style="103" customWidth="1"/>
    <col min="10" max="10" width="39.77734375" style="103" bestFit="1" customWidth="1"/>
    <col min="11" max="11" width="19.21875" style="103" customWidth="1"/>
    <col min="12" max="12" width="11" style="77" customWidth="1"/>
    <col min="13" max="13" width="17.109375" style="77" customWidth="1"/>
    <col min="14" max="14" width="16.44140625" style="103" customWidth="1"/>
    <col min="15" max="15" width="25.77734375" style="103" bestFit="1" customWidth="1"/>
    <col min="16" max="16" width="26.44140625" style="103" bestFit="1" customWidth="1"/>
    <col min="17" max="17" width="11.33203125" style="103" bestFit="1" customWidth="1"/>
    <col min="18" max="18" width="19.33203125" style="103" bestFit="1" customWidth="1"/>
    <col min="19" max="19" width="14.109375" style="103" bestFit="1" customWidth="1"/>
    <col min="20" max="20" width="26.21875" style="103" bestFit="1" customWidth="1"/>
    <col min="21" max="146" width="8.88671875" style="145"/>
    <col min="147" max="16384" width="8.88671875" style="103"/>
  </cols>
  <sheetData>
    <row r="1" spans="1:20" ht="41.4" thickBot="1" x14ac:dyDescent="0.3">
      <c r="A1" s="231" t="s">
        <v>7</v>
      </c>
      <c r="B1" s="204" t="s">
        <v>5</v>
      </c>
      <c r="C1" s="235" t="s">
        <v>3</v>
      </c>
      <c r="D1" s="149" t="s">
        <v>1085</v>
      </c>
      <c r="E1" s="149" t="s">
        <v>0</v>
      </c>
      <c r="F1" s="149" t="s">
        <v>1</v>
      </c>
      <c r="G1" s="149" t="s">
        <v>1090</v>
      </c>
      <c r="H1" s="149" t="s">
        <v>5929</v>
      </c>
      <c r="I1" s="149" t="s">
        <v>5930</v>
      </c>
      <c r="J1" s="149" t="s">
        <v>2602</v>
      </c>
      <c r="K1" s="149" t="s">
        <v>6</v>
      </c>
      <c r="L1" s="202" t="s">
        <v>4</v>
      </c>
      <c r="M1" s="202" t="s">
        <v>5824</v>
      </c>
      <c r="N1" s="202" t="s">
        <v>4135</v>
      </c>
      <c r="O1" s="202" t="s">
        <v>1069</v>
      </c>
      <c r="P1" s="202" t="s">
        <v>1894</v>
      </c>
      <c r="Q1" s="202" t="s">
        <v>1895</v>
      </c>
      <c r="R1" s="202" t="s">
        <v>5816</v>
      </c>
      <c r="S1" s="203" t="s">
        <v>5817</v>
      </c>
      <c r="T1" s="204" t="s">
        <v>2</v>
      </c>
    </row>
    <row r="2" spans="1:20" ht="40.799999999999997" x14ac:dyDescent="0.25">
      <c r="A2" s="232">
        <v>1</v>
      </c>
      <c r="B2" s="207" t="s">
        <v>8355</v>
      </c>
      <c r="C2" s="236">
        <v>45660</v>
      </c>
      <c r="D2" s="206">
        <v>45673</v>
      </c>
      <c r="E2" s="156" t="s">
        <v>9</v>
      </c>
      <c r="F2" s="157" t="s">
        <v>8356</v>
      </c>
      <c r="G2" s="157" t="s">
        <v>8578</v>
      </c>
      <c r="H2" s="205" t="s">
        <v>5508</v>
      </c>
      <c r="I2" s="205" t="s">
        <v>3200</v>
      </c>
      <c r="J2" s="207" t="s">
        <v>6030</v>
      </c>
      <c r="K2" s="157"/>
      <c r="L2" s="166" t="s">
        <v>1308</v>
      </c>
      <c r="M2" s="169" t="s">
        <v>1308</v>
      </c>
      <c r="N2" s="170" t="s">
        <v>1070</v>
      </c>
      <c r="O2" s="177" t="s">
        <v>10407</v>
      </c>
      <c r="P2" s="170" t="str">
        <f ca="1">DATEDIF(C2,'Incoming 2023'!$O$2,"Y")&amp;" tahun, "&amp;DATEDIF(C2,'Incoming 2023'!$O$2,"YM")&amp;" bulan, "&amp;DATEDIF(C2,'Incoming 2023'!$O$2,"MD")&amp;" hari"</f>
        <v>1 tahun, 6 bulan, 12 hari</v>
      </c>
      <c r="Q2" s="208">
        <f ca="1">DATEDIF(C2,Summary!$A$1,"d")</f>
        <v>558</v>
      </c>
      <c r="R2" s="166" t="str" cm="1">
        <f t="array" aca="1" ref="R2" ca="1">_xlfn.IFS(Q2&lt;=S2,S2,Q2&lt;=S2*2,S2*2,Q2&lt;=S2*3,S2*3,Q2&gt;S2*3,"&gt;"&amp;S2*3)</f>
        <v>Info</v>
      </c>
      <c r="S2" s="166" t="str" cm="1">
        <f t="array" ref="S2">_xlfn.IFS(M2="Level 1",7,M2="Level 2",14,M2="Level 3","30",M2="Info","Info",M2="Closed","Closed")</f>
        <v>Info</v>
      </c>
      <c r="T2" s="170"/>
    </row>
    <row r="3" spans="1:20" ht="40.799999999999997" x14ac:dyDescent="0.25">
      <c r="A3" s="233">
        <v>2</v>
      </c>
      <c r="B3" s="207" t="s">
        <v>8357</v>
      </c>
      <c r="C3" s="237">
        <v>45660</v>
      </c>
      <c r="D3" s="209">
        <v>45667</v>
      </c>
      <c r="E3" s="169" t="s">
        <v>9</v>
      </c>
      <c r="F3" s="170" t="s">
        <v>8358</v>
      </c>
      <c r="G3" s="170" t="s">
        <v>8359</v>
      </c>
      <c r="H3" s="207" t="s">
        <v>5508</v>
      </c>
      <c r="I3" s="207" t="s">
        <v>3191</v>
      </c>
      <c r="J3" s="207" t="s">
        <v>3201</v>
      </c>
      <c r="K3" s="170"/>
      <c r="L3" s="169" t="s">
        <v>1308</v>
      </c>
      <c r="M3" s="169" t="s">
        <v>1308</v>
      </c>
      <c r="N3" s="170" t="s">
        <v>1070</v>
      </c>
      <c r="O3" s="170" t="s">
        <v>6866</v>
      </c>
      <c r="P3" s="170" t="str">
        <f ca="1">DATEDIF(C3,'Incoming 2023'!$O$2,"Y")&amp;" tahun, "&amp;DATEDIF(C3,'Incoming 2023'!$O$2,"YM")&amp;" bulan, "&amp;DATEDIF(C3,'Incoming 2023'!$O$2,"MD")&amp;" hari"</f>
        <v>1 tahun, 6 bulan, 12 hari</v>
      </c>
      <c r="Q3" s="208">
        <f ca="1">DATEDIF(C3,Summary!$A$1,"d")</f>
        <v>558</v>
      </c>
      <c r="R3" s="166" t="str" cm="1">
        <f t="array" aca="1" ref="R3" ca="1">_xlfn.IFS(Q3&lt;=S3,S3,Q3&lt;=S3*2,S3*2,Q3&lt;=S3*3,S3*3,Q3&gt;S3*3,"&gt;"&amp;S3*3)</f>
        <v>Info</v>
      </c>
      <c r="S3" s="166" t="str" cm="1">
        <f t="array" ref="S3">_xlfn.IFS(M3="Level 1",7,M3="Level 2",14,M3="Level 3","30",M3="Info","Info",M3="Closed","Closed")</f>
        <v>Info</v>
      </c>
      <c r="T3" s="170"/>
    </row>
    <row r="4" spans="1:20" ht="40.799999999999997" x14ac:dyDescent="0.25">
      <c r="A4" s="233">
        <v>3</v>
      </c>
      <c r="B4" s="207" t="s">
        <v>8360</v>
      </c>
      <c r="C4" s="237">
        <v>45660</v>
      </c>
      <c r="D4" s="209">
        <v>45638</v>
      </c>
      <c r="E4" s="169" t="s">
        <v>9</v>
      </c>
      <c r="F4" s="170" t="s">
        <v>8361</v>
      </c>
      <c r="G4" s="170" t="s">
        <v>8611</v>
      </c>
      <c r="H4" s="207" t="s">
        <v>5508</v>
      </c>
      <c r="I4" s="207" t="s">
        <v>3200</v>
      </c>
      <c r="J4" s="207" t="s">
        <v>3201</v>
      </c>
      <c r="K4" s="170"/>
      <c r="L4" s="169" t="s">
        <v>1308</v>
      </c>
      <c r="M4" s="169" t="s">
        <v>1308</v>
      </c>
      <c r="N4" s="170" t="s">
        <v>1070</v>
      </c>
      <c r="O4" s="177" t="s">
        <v>10407</v>
      </c>
      <c r="P4" s="170" t="str">
        <f ca="1">DATEDIF(C4,'Incoming 2023'!$O$2,"Y")&amp;" tahun, "&amp;DATEDIF(C4,'Incoming 2023'!$O$2,"YM")&amp;" bulan, "&amp;DATEDIF(C4,'Incoming 2023'!$O$2,"MD")&amp;" hari"</f>
        <v>1 tahun, 6 bulan, 12 hari</v>
      </c>
      <c r="Q4" s="208">
        <f ca="1">DATEDIF(C4,Summary!$A$1,"d")</f>
        <v>558</v>
      </c>
      <c r="R4" s="166" t="str" cm="1">
        <f t="array" aca="1" ref="R4" ca="1">_xlfn.IFS(Q4&lt;=S4,S4,Q4&lt;=S4*2,S4*2,Q4&lt;=S4*3,S4*3,Q4&gt;S4*3,"&gt;"&amp;S4*3)</f>
        <v>Info</v>
      </c>
      <c r="S4" s="166" t="str" cm="1">
        <f t="array" ref="S4">_xlfn.IFS(M4="Level 1",7,M4="Level 2",14,M4="Level 3","30",M4="Info","Info",M4="Closed","Closed")</f>
        <v>Info</v>
      </c>
      <c r="T4" s="170"/>
    </row>
    <row r="5" spans="1:20" ht="61.2" x14ac:dyDescent="0.25">
      <c r="A5" s="233">
        <v>4</v>
      </c>
      <c r="B5" s="207" t="s">
        <v>8362</v>
      </c>
      <c r="C5" s="237">
        <v>45663</v>
      </c>
      <c r="D5" s="209">
        <v>45649</v>
      </c>
      <c r="E5" s="169" t="s">
        <v>39</v>
      </c>
      <c r="F5" s="170" t="s">
        <v>8585</v>
      </c>
      <c r="G5" s="170" t="s">
        <v>8363</v>
      </c>
      <c r="H5" s="207" t="s">
        <v>1079</v>
      </c>
      <c r="I5" s="207" t="s">
        <v>5999</v>
      </c>
      <c r="J5" s="207" t="s">
        <v>2895</v>
      </c>
      <c r="K5" s="170"/>
      <c r="L5" s="169" t="s">
        <v>1308</v>
      </c>
      <c r="M5" s="169" t="s">
        <v>1308</v>
      </c>
      <c r="N5" s="170" t="s">
        <v>1079</v>
      </c>
      <c r="O5" s="170" t="s">
        <v>2488</v>
      </c>
      <c r="P5" s="170" t="str">
        <f ca="1">DATEDIF(C5,'Incoming 2023'!$O$2,"Y")&amp;" tahun, "&amp;DATEDIF(C5,'Incoming 2023'!$O$2,"YM")&amp;" bulan, "&amp;DATEDIF(C5,'Incoming 2023'!$O$2,"MD")&amp;" hari"</f>
        <v>1 tahun, 6 bulan, 9 hari</v>
      </c>
      <c r="Q5" s="208">
        <f ca="1">DATEDIF(C5,Summary!$A$1,"d")</f>
        <v>555</v>
      </c>
      <c r="R5" s="166" t="str" cm="1">
        <f t="array" aca="1" ref="R5" ca="1">_xlfn.IFS(Q5&lt;=S5,S5,Q5&lt;=S5*2,S5*2,Q5&lt;=S5*3,S5*3,Q5&gt;S5*3,"&gt;"&amp;S5*3)</f>
        <v>Info</v>
      </c>
      <c r="S5" s="166" t="str" cm="1">
        <f t="array" ref="S5">_xlfn.IFS(M5="Level 1",7,M5="Level 2",14,M5="Level 3","30",M5="Info","Info",M5="Closed","Closed")</f>
        <v>Info</v>
      </c>
      <c r="T5" s="170"/>
    </row>
    <row r="6" spans="1:20" ht="40.799999999999997" x14ac:dyDescent="0.25">
      <c r="A6" s="233">
        <v>5</v>
      </c>
      <c r="B6" s="207" t="s">
        <v>8364</v>
      </c>
      <c r="C6" s="237">
        <v>45664</v>
      </c>
      <c r="D6" s="209">
        <v>45673</v>
      </c>
      <c r="E6" s="169" t="s">
        <v>9</v>
      </c>
      <c r="F6" s="170" t="s">
        <v>8365</v>
      </c>
      <c r="G6" s="170" t="s">
        <v>8184</v>
      </c>
      <c r="H6" s="207" t="s">
        <v>5508</v>
      </c>
      <c r="I6" s="207" t="s">
        <v>7640</v>
      </c>
      <c r="J6" s="207" t="s">
        <v>6030</v>
      </c>
      <c r="K6" s="170"/>
      <c r="L6" s="169" t="s">
        <v>1308</v>
      </c>
      <c r="M6" s="169" t="s">
        <v>1308</v>
      </c>
      <c r="N6" s="170" t="s">
        <v>1175</v>
      </c>
      <c r="O6" s="170" t="s">
        <v>7484</v>
      </c>
      <c r="P6" s="170" t="str">
        <f ca="1">DATEDIF(C6,'Incoming 2023'!$O$2,"Y")&amp;" tahun, "&amp;DATEDIF(C6,'Incoming 2023'!$O$2,"YM")&amp;" bulan, "&amp;DATEDIF(C6,'Incoming 2023'!$O$2,"MD")&amp;" hari"</f>
        <v>1 tahun, 6 bulan, 8 hari</v>
      </c>
      <c r="Q6" s="208">
        <f ca="1">DATEDIF(C6,Summary!$A$1,"d")</f>
        <v>554</v>
      </c>
      <c r="R6" s="166" t="str" cm="1">
        <f t="array" aca="1" ref="R6" ca="1">_xlfn.IFS(Q6&lt;=S6,S6,Q6&lt;=S6*2,S6*2,Q6&lt;=S6*3,S6*3,Q6&gt;S6*3,"&gt;"&amp;S6*3)</f>
        <v>Info</v>
      </c>
      <c r="S6" s="166" t="str" cm="1">
        <f t="array" ref="S6">_xlfn.IFS(M6="Level 1",7,M6="Level 2",14,M6="Level 3","30",M6="Info","Info",M6="Closed","Closed")</f>
        <v>Info</v>
      </c>
      <c r="T6" s="170"/>
    </row>
    <row r="7" spans="1:20" ht="40.799999999999997" x14ac:dyDescent="0.25">
      <c r="A7" s="233">
        <v>6</v>
      </c>
      <c r="B7" s="207" t="s">
        <v>8366</v>
      </c>
      <c r="C7" s="237">
        <v>45664</v>
      </c>
      <c r="D7" s="209">
        <v>45644</v>
      </c>
      <c r="E7" s="169" t="s">
        <v>9</v>
      </c>
      <c r="F7" s="170" t="s">
        <v>8367</v>
      </c>
      <c r="G7" s="170" t="s">
        <v>8368</v>
      </c>
      <c r="H7" s="207" t="s">
        <v>5508</v>
      </c>
      <c r="I7" s="207" t="s">
        <v>3200</v>
      </c>
      <c r="J7" s="207" t="s">
        <v>3203</v>
      </c>
      <c r="K7" s="170"/>
      <c r="L7" s="169" t="s">
        <v>1308</v>
      </c>
      <c r="M7" s="169" t="s">
        <v>1308</v>
      </c>
      <c r="N7" s="170" t="s">
        <v>1070</v>
      </c>
      <c r="O7" s="170" t="s">
        <v>6243</v>
      </c>
      <c r="P7" s="170" t="str">
        <f ca="1">DATEDIF(C7,'Incoming 2023'!$O$2,"Y")&amp;" tahun, "&amp;DATEDIF(C7,'Incoming 2023'!$O$2,"YM")&amp;" bulan, "&amp;DATEDIF(C7,'Incoming 2023'!$O$2,"MD")&amp;" hari"</f>
        <v>1 tahun, 6 bulan, 8 hari</v>
      </c>
      <c r="Q7" s="208">
        <f ca="1">DATEDIF(C7,Summary!$A$1,"d")</f>
        <v>554</v>
      </c>
      <c r="R7" s="166" t="str" cm="1">
        <f t="array" aca="1" ref="R7" ca="1">_xlfn.IFS(Q7&lt;=S7,S7,Q7&lt;=S7*2,S7*2,Q7&lt;=S7*3,S7*3,Q7&gt;S7*3,"&gt;"&amp;S7*3)</f>
        <v>Info</v>
      </c>
      <c r="S7" s="166" t="str" cm="1">
        <f t="array" ref="S7">_xlfn.IFS(M7="Level 1",7,M7="Level 2",14,M7="Level 3","30",M7="Info","Info",M7="Closed","Closed")</f>
        <v>Info</v>
      </c>
      <c r="T7" s="170"/>
    </row>
    <row r="8" spans="1:20" ht="40.799999999999997" x14ac:dyDescent="0.25">
      <c r="A8" s="233">
        <v>7</v>
      </c>
      <c r="B8" s="207" t="s">
        <v>8369</v>
      </c>
      <c r="C8" s="237">
        <v>45664</v>
      </c>
      <c r="D8" s="209">
        <v>45675</v>
      </c>
      <c r="E8" s="169" t="s">
        <v>9</v>
      </c>
      <c r="F8" s="170" t="s">
        <v>8370</v>
      </c>
      <c r="G8" s="170" t="s">
        <v>8371</v>
      </c>
      <c r="H8" s="207" t="s">
        <v>5508</v>
      </c>
      <c r="I8" s="207" t="s">
        <v>3200</v>
      </c>
      <c r="J8" s="207" t="s">
        <v>3201</v>
      </c>
      <c r="K8" s="170"/>
      <c r="L8" s="169" t="s">
        <v>1308</v>
      </c>
      <c r="M8" s="169" t="s">
        <v>1308</v>
      </c>
      <c r="N8" s="170" t="s">
        <v>1070</v>
      </c>
      <c r="O8" s="170" t="s">
        <v>6243</v>
      </c>
      <c r="P8" s="170" t="str">
        <f ca="1">DATEDIF(C8,'Incoming 2023'!$O$2,"Y")&amp;" tahun, "&amp;DATEDIF(C8,'Incoming 2023'!$O$2,"YM")&amp;" bulan, "&amp;DATEDIF(C8,'Incoming 2023'!$O$2,"MD")&amp;" hari"</f>
        <v>1 tahun, 6 bulan, 8 hari</v>
      </c>
      <c r="Q8" s="208">
        <f ca="1">DATEDIF(C8,Summary!$A$1,"d")</f>
        <v>554</v>
      </c>
      <c r="R8" s="166" t="str" cm="1">
        <f t="array" aca="1" ref="R8" ca="1">_xlfn.IFS(Q8&lt;=S8,S8,Q8&lt;=S8*2,S8*2,Q8&lt;=S8*3,S8*3,Q8&gt;S8*3,"&gt;"&amp;S8*3)</f>
        <v>Info</v>
      </c>
      <c r="S8" s="166" t="str" cm="1">
        <f t="array" ref="S8">_xlfn.IFS(M8="Level 1",7,M8="Level 2",14,M8="Level 3","30",M8="Info","Info",M8="Closed","Closed")</f>
        <v>Info</v>
      </c>
      <c r="T8" s="170"/>
    </row>
    <row r="9" spans="1:20" ht="40.799999999999997" x14ac:dyDescent="0.25">
      <c r="A9" s="233">
        <v>8</v>
      </c>
      <c r="B9" s="207" t="s">
        <v>8372</v>
      </c>
      <c r="C9" s="237">
        <v>45664</v>
      </c>
      <c r="D9" s="209">
        <v>45645</v>
      </c>
      <c r="E9" s="169" t="s">
        <v>9</v>
      </c>
      <c r="F9" s="170" t="s">
        <v>8373</v>
      </c>
      <c r="G9" s="170" t="s">
        <v>8374</v>
      </c>
      <c r="H9" s="207" t="s">
        <v>5508</v>
      </c>
      <c r="I9" s="207" t="s">
        <v>3200</v>
      </c>
      <c r="J9" s="207" t="s">
        <v>3203</v>
      </c>
      <c r="K9" s="170"/>
      <c r="L9" s="169" t="s">
        <v>1308</v>
      </c>
      <c r="M9" s="169" t="s">
        <v>1308</v>
      </c>
      <c r="N9" s="170" t="s">
        <v>1070</v>
      </c>
      <c r="O9" s="170" t="s">
        <v>6243</v>
      </c>
      <c r="P9" s="170" t="str">
        <f ca="1">DATEDIF(C9,'Incoming 2023'!$O$2,"Y")&amp;" tahun, "&amp;DATEDIF(C9,'Incoming 2023'!$O$2,"YM")&amp;" bulan, "&amp;DATEDIF(C9,'Incoming 2023'!$O$2,"MD")&amp;" hari"</f>
        <v>1 tahun, 6 bulan, 8 hari</v>
      </c>
      <c r="Q9" s="208">
        <f ca="1">DATEDIF(C9,Summary!$A$1,"d")</f>
        <v>554</v>
      </c>
      <c r="R9" s="166" t="str" cm="1">
        <f t="array" aca="1" ref="R9" ca="1">_xlfn.IFS(Q9&lt;=S9,S9,Q9&lt;=S9*2,S9*2,Q9&lt;=S9*3,S9*3,Q9&gt;S9*3,"&gt;"&amp;S9*3)</f>
        <v>Info</v>
      </c>
      <c r="S9" s="166" t="str" cm="1">
        <f t="array" ref="S9">_xlfn.IFS(M9="Level 1",7,M9="Level 2",14,M9="Level 3","30",M9="Info","Info",M9="Closed","Closed")</f>
        <v>Info</v>
      </c>
      <c r="T9" s="170"/>
    </row>
    <row r="10" spans="1:20" ht="40.799999999999997" x14ac:dyDescent="0.25">
      <c r="A10" s="233">
        <v>9</v>
      </c>
      <c r="B10" s="207" t="s">
        <v>8375</v>
      </c>
      <c r="C10" s="237">
        <v>45664</v>
      </c>
      <c r="D10" s="209">
        <v>45645</v>
      </c>
      <c r="E10" s="169" t="s">
        <v>9</v>
      </c>
      <c r="F10" s="170" t="s">
        <v>8376</v>
      </c>
      <c r="G10" s="170" t="s">
        <v>8377</v>
      </c>
      <c r="H10" s="207" t="s">
        <v>5508</v>
      </c>
      <c r="I10" s="207" t="s">
        <v>3200</v>
      </c>
      <c r="J10" s="207" t="s">
        <v>3203</v>
      </c>
      <c r="K10" s="170"/>
      <c r="L10" s="169" t="s">
        <v>1308</v>
      </c>
      <c r="M10" s="169" t="s">
        <v>1308</v>
      </c>
      <c r="N10" s="170" t="s">
        <v>1070</v>
      </c>
      <c r="O10" s="170" t="s">
        <v>6243</v>
      </c>
      <c r="P10" s="170" t="str">
        <f ca="1">DATEDIF(C10,'Incoming 2023'!$O$2,"Y")&amp;" tahun, "&amp;DATEDIF(C10,'Incoming 2023'!$O$2,"YM")&amp;" bulan, "&amp;DATEDIF(C10,'Incoming 2023'!$O$2,"MD")&amp;" hari"</f>
        <v>1 tahun, 6 bulan, 8 hari</v>
      </c>
      <c r="Q10" s="208">
        <f ca="1">DATEDIF(C10,Summary!$A$1,"d")</f>
        <v>554</v>
      </c>
      <c r="R10" s="166" t="str" cm="1">
        <f t="array" aca="1" ref="R10" ca="1">_xlfn.IFS(Q10&lt;=S10,S10,Q10&lt;=S10*2,S10*2,Q10&lt;=S10*3,S10*3,Q10&gt;S10*3,"&gt;"&amp;S10*3)</f>
        <v>Info</v>
      </c>
      <c r="S10" s="166" t="str" cm="1">
        <f t="array" ref="S10">_xlfn.IFS(M10="Level 1",7,M10="Level 2",14,M10="Level 3","30",M10="Info","Info",M10="Closed","Closed")</f>
        <v>Info</v>
      </c>
      <c r="T10" s="170"/>
    </row>
    <row r="11" spans="1:20" ht="40.799999999999997" x14ac:dyDescent="0.25">
      <c r="A11" s="233">
        <v>10</v>
      </c>
      <c r="B11" s="207" t="s">
        <v>8378</v>
      </c>
      <c r="C11" s="237">
        <v>45666</v>
      </c>
      <c r="D11" s="209">
        <v>45660</v>
      </c>
      <c r="E11" s="169" t="s">
        <v>39</v>
      </c>
      <c r="F11" s="170" t="s">
        <v>8586</v>
      </c>
      <c r="G11" s="170" t="s">
        <v>8379</v>
      </c>
      <c r="H11" s="207" t="s">
        <v>5508</v>
      </c>
      <c r="I11" s="207" t="s">
        <v>5989</v>
      </c>
      <c r="J11" s="207" t="s">
        <v>8380</v>
      </c>
      <c r="K11" s="170"/>
      <c r="L11" s="169" t="s">
        <v>1308</v>
      </c>
      <c r="M11" s="169" t="s">
        <v>1308</v>
      </c>
      <c r="N11" s="170" t="s">
        <v>1070</v>
      </c>
      <c r="O11" s="177" t="s">
        <v>9788</v>
      </c>
      <c r="P11" s="170" t="str">
        <f ca="1">DATEDIF(C11,'Incoming 2023'!$O$2,"Y")&amp;" tahun, "&amp;DATEDIF(C11,'Incoming 2023'!$O$2,"YM")&amp;" bulan, "&amp;DATEDIF(C11,'Incoming 2023'!$O$2,"MD")&amp;" hari"</f>
        <v>1 tahun, 6 bulan, 6 hari</v>
      </c>
      <c r="Q11" s="208">
        <f ca="1">DATEDIF(C11,Summary!$A$1,"d")</f>
        <v>552</v>
      </c>
      <c r="R11" s="166" t="str" cm="1">
        <f t="array" aca="1" ref="R11" ca="1">_xlfn.IFS(Q11&lt;=S11,S11,Q11&lt;=S11*2,S11*2,Q11&lt;=S11*3,S11*3,Q11&gt;S11*3,"&gt;"&amp;S11*3)</f>
        <v>Info</v>
      </c>
      <c r="S11" s="166" t="str" cm="1">
        <f t="array" ref="S11">_xlfn.IFS(M11="Level 1",7,M11="Level 2",14,M11="Level 3","30",M11="Info","Info",M11="Closed","Closed")</f>
        <v>Info</v>
      </c>
      <c r="T11" s="170"/>
    </row>
    <row r="12" spans="1:20" ht="61.2" x14ac:dyDescent="0.25">
      <c r="A12" s="233">
        <v>11</v>
      </c>
      <c r="B12" s="207" t="s">
        <v>8381</v>
      </c>
      <c r="C12" s="237">
        <v>45666</v>
      </c>
      <c r="D12" s="209">
        <v>45657</v>
      </c>
      <c r="E12" s="169" t="s">
        <v>39</v>
      </c>
      <c r="F12" s="170" t="s">
        <v>8587</v>
      </c>
      <c r="G12" s="170" t="s">
        <v>8382</v>
      </c>
      <c r="H12" s="207" t="s">
        <v>5508</v>
      </c>
      <c r="I12" s="207" t="s">
        <v>5989</v>
      </c>
      <c r="J12" s="207" t="s">
        <v>7866</v>
      </c>
      <c r="K12" s="170"/>
      <c r="L12" s="281" t="s">
        <v>1184</v>
      </c>
      <c r="M12" s="281" t="s">
        <v>1184</v>
      </c>
      <c r="N12" s="170" t="s">
        <v>1175</v>
      </c>
      <c r="O12" s="170" t="s">
        <v>7484</v>
      </c>
      <c r="P12" s="170" t="str">
        <f ca="1">DATEDIF(C12,'Incoming 2023'!$O$2,"Y")&amp;" tahun, "&amp;DATEDIF(C12,'Incoming 2023'!$O$2,"YM")&amp;" bulan, "&amp;DATEDIF(C12,'Incoming 2023'!$O$2,"MD")&amp;" hari"</f>
        <v>1 tahun, 6 bulan, 6 hari</v>
      </c>
      <c r="Q12" s="208">
        <f ca="1">DATEDIF(C12,Summary!$A$1,"d")</f>
        <v>552</v>
      </c>
      <c r="R12" s="166" t="str" cm="1">
        <f t="array" aca="1" ref="R12" ca="1">_xlfn.IFS(Q12&lt;=S12,S12,Q12&lt;=S12*2,S12*2,Q12&lt;=S12*3,S12*3,Q12&gt;S12*3,"&gt;"&amp;S12*3)</f>
        <v>Closed</v>
      </c>
      <c r="S12" s="166" t="str" cm="1">
        <f t="array" ref="S12">_xlfn.IFS(M12="Level 1",7,M12="Level 2",14,M12="Level 3","30",M12="Info","Info",M12="Closed","Closed")</f>
        <v>Closed</v>
      </c>
      <c r="T12" s="170"/>
    </row>
    <row r="13" spans="1:20" ht="40.799999999999997" x14ac:dyDescent="0.25">
      <c r="A13" s="233">
        <v>12</v>
      </c>
      <c r="B13" s="207" t="s">
        <v>8383</v>
      </c>
      <c r="C13" s="237">
        <v>45667</v>
      </c>
      <c r="D13" s="209">
        <v>45649</v>
      </c>
      <c r="E13" s="169" t="s">
        <v>39</v>
      </c>
      <c r="F13" s="170" t="s">
        <v>8588</v>
      </c>
      <c r="G13" s="170" t="s">
        <v>8384</v>
      </c>
      <c r="H13" s="207" t="s">
        <v>5508</v>
      </c>
      <c r="I13" s="207" t="s">
        <v>3200</v>
      </c>
      <c r="J13" s="207" t="s">
        <v>7622</v>
      </c>
      <c r="K13" s="170"/>
      <c r="L13" s="169" t="s">
        <v>1308</v>
      </c>
      <c r="M13" s="169" t="s">
        <v>1308</v>
      </c>
      <c r="N13" s="170" t="s">
        <v>1070</v>
      </c>
      <c r="O13" s="170" t="s">
        <v>1071</v>
      </c>
      <c r="P13" s="170" t="str">
        <f ca="1">DATEDIF(C13,'Incoming 2023'!$O$2,"Y")&amp;" tahun, "&amp;DATEDIF(C13,'Incoming 2023'!$O$2,"YM")&amp;" bulan, "&amp;DATEDIF(C13,'Incoming 2023'!$O$2,"MD")&amp;" hari"</f>
        <v>1 tahun, 6 bulan, 5 hari</v>
      </c>
      <c r="Q13" s="208">
        <f ca="1">DATEDIF(C13,Summary!$A$1,"d")</f>
        <v>551</v>
      </c>
      <c r="R13" s="166" t="str" cm="1">
        <f t="array" aca="1" ref="R13" ca="1">_xlfn.IFS(Q13&lt;=S13,S13,Q13&lt;=S13*2,S13*2,Q13&lt;=S13*3,S13*3,Q13&gt;S13*3,"&gt;"&amp;S13*3)</f>
        <v>Info</v>
      </c>
      <c r="S13" s="166" t="str" cm="1">
        <f t="array" ref="S13">_xlfn.IFS(M13="Level 1",7,M13="Level 2",14,M13="Level 3","30",M13="Info","Info",M13="Closed","Closed")</f>
        <v>Info</v>
      </c>
      <c r="T13" s="170"/>
    </row>
    <row r="14" spans="1:20" ht="20.399999999999999" x14ac:dyDescent="0.25">
      <c r="A14" s="233">
        <v>13</v>
      </c>
      <c r="B14" s="207" t="s">
        <v>8385</v>
      </c>
      <c r="C14" s="237">
        <v>45667</v>
      </c>
      <c r="D14" s="209">
        <v>45665</v>
      </c>
      <c r="E14" s="169" t="s">
        <v>39</v>
      </c>
      <c r="F14" s="170" t="s">
        <v>8589</v>
      </c>
      <c r="G14" s="170" t="s">
        <v>8603</v>
      </c>
      <c r="H14" s="207" t="s">
        <v>5985</v>
      </c>
      <c r="I14" s="207" t="s">
        <v>5985</v>
      </c>
      <c r="J14" s="207" t="s">
        <v>8386</v>
      </c>
      <c r="K14" s="170"/>
      <c r="L14" s="169" t="s">
        <v>1308</v>
      </c>
      <c r="M14" s="169" t="s">
        <v>1308</v>
      </c>
      <c r="N14" s="170" t="s">
        <v>1267</v>
      </c>
      <c r="O14" s="170" t="s">
        <v>1268</v>
      </c>
      <c r="P14" s="170" t="str">
        <f ca="1">DATEDIF(C14,'Incoming 2023'!$O$2,"Y")&amp;" tahun, "&amp;DATEDIF(C14,'Incoming 2023'!$O$2,"YM")&amp;" bulan, "&amp;DATEDIF(C14,'Incoming 2023'!$O$2,"MD")&amp;" hari"</f>
        <v>1 tahun, 6 bulan, 5 hari</v>
      </c>
      <c r="Q14" s="208">
        <f ca="1">DATEDIF(C14,Summary!$A$1,"d")</f>
        <v>551</v>
      </c>
      <c r="R14" s="166" t="str" cm="1">
        <f t="array" aca="1" ref="R14" ca="1">_xlfn.IFS(Q14&lt;=S14,S14,Q14&lt;=S14*2,S14*2,Q14&lt;=S14*3,S14*3,Q14&gt;S14*3,"&gt;"&amp;S14*3)</f>
        <v>Info</v>
      </c>
      <c r="S14" s="166" t="str" cm="1">
        <f t="array" ref="S14">_xlfn.IFS(M14="Level 1",7,M14="Level 2",14,M14="Level 3","30",M14="Info","Info",M14="Closed","Closed")</f>
        <v>Info</v>
      </c>
      <c r="T14" s="170"/>
    </row>
    <row r="15" spans="1:20" ht="40.799999999999997" x14ac:dyDescent="0.25">
      <c r="A15" s="233">
        <v>14</v>
      </c>
      <c r="B15" s="207" t="s">
        <v>8387</v>
      </c>
      <c r="C15" s="237">
        <v>45667</v>
      </c>
      <c r="D15" s="209">
        <v>45649</v>
      </c>
      <c r="E15" s="169" t="s">
        <v>9</v>
      </c>
      <c r="F15" s="170" t="s">
        <v>8388</v>
      </c>
      <c r="G15" s="170" t="s">
        <v>8389</v>
      </c>
      <c r="H15" s="207" t="s">
        <v>5508</v>
      </c>
      <c r="I15" s="207" t="s">
        <v>5989</v>
      </c>
      <c r="J15" s="207" t="s">
        <v>7866</v>
      </c>
      <c r="K15" s="170"/>
      <c r="L15" s="166" t="s">
        <v>1308</v>
      </c>
      <c r="M15" s="169" t="s">
        <v>5813</v>
      </c>
      <c r="N15" s="170" t="s">
        <v>1175</v>
      </c>
      <c r="O15" s="170" t="s">
        <v>7484</v>
      </c>
      <c r="P15" s="170" t="str">
        <f ca="1">DATEDIF(C15,'Incoming 2023'!$O$2,"Y")&amp;" tahun, "&amp;DATEDIF(C15,'Incoming 2023'!$O$2,"YM")&amp;" bulan, "&amp;DATEDIF(C15,'Incoming 2023'!$O$2,"MD")&amp;" hari"</f>
        <v>1 tahun, 6 bulan, 5 hari</v>
      </c>
      <c r="Q15" s="208">
        <f ca="1">DATEDIF(C15,Summary!$A$1,"d")</f>
        <v>551</v>
      </c>
      <c r="R15" s="166" t="str" cm="1">
        <f t="array" aca="1" ref="R15" ca="1">_xlfn.IFS(Q15&lt;=S15,S15,Q15&lt;=S15*2,S15*2,Q15&lt;=S15*3,S15*3,Q15&gt;S15*3,"&gt;"&amp;S15*3)</f>
        <v>30</v>
      </c>
      <c r="S15" s="166" t="str" cm="1">
        <f t="array" ref="S15">_xlfn.IFS(M15="Level 1",7,M15="Level 2",14,M15="Level 3","30",M15="Info","Info",M15="Closed","Closed")</f>
        <v>30</v>
      </c>
      <c r="T15" s="170"/>
    </row>
    <row r="16" spans="1:20" ht="81.599999999999994" x14ac:dyDescent="0.25">
      <c r="A16" s="233">
        <v>15</v>
      </c>
      <c r="B16" s="207" t="s">
        <v>8390</v>
      </c>
      <c r="C16" s="237">
        <v>45667</v>
      </c>
      <c r="D16" s="209">
        <v>45649</v>
      </c>
      <c r="E16" s="169" t="s">
        <v>9</v>
      </c>
      <c r="F16" s="170" t="s">
        <v>8391</v>
      </c>
      <c r="G16" s="170" t="s">
        <v>8392</v>
      </c>
      <c r="H16" s="207" t="s">
        <v>5508</v>
      </c>
      <c r="I16" s="207" t="s">
        <v>5989</v>
      </c>
      <c r="J16" s="207" t="s">
        <v>6030</v>
      </c>
      <c r="K16" s="170"/>
      <c r="L16" s="166" t="s">
        <v>1308</v>
      </c>
      <c r="M16" s="169" t="s">
        <v>5813</v>
      </c>
      <c r="N16" s="170" t="s">
        <v>1175</v>
      </c>
      <c r="O16" s="170" t="s">
        <v>7484</v>
      </c>
      <c r="P16" s="170" t="str">
        <f ca="1">DATEDIF(C16,'Incoming 2023'!$O$2,"Y")&amp;" tahun, "&amp;DATEDIF(C16,'Incoming 2023'!$O$2,"YM")&amp;" bulan, "&amp;DATEDIF(C16,'Incoming 2023'!$O$2,"MD")&amp;" hari"</f>
        <v>1 tahun, 6 bulan, 5 hari</v>
      </c>
      <c r="Q16" s="208">
        <f ca="1">DATEDIF(C16,Summary!$A$1,"d")</f>
        <v>551</v>
      </c>
      <c r="R16" s="166" t="str" cm="1">
        <f t="array" aca="1" ref="R16" ca="1">_xlfn.IFS(Q16&lt;=S16,S16,Q16&lt;=S16*2,S16*2,Q16&lt;=S16*3,S16*3,Q16&gt;S16*3,"&gt;"&amp;S16*3)</f>
        <v>30</v>
      </c>
      <c r="S16" s="166" t="str" cm="1">
        <f t="array" ref="S16">_xlfn.IFS(M16="Level 1",7,M16="Level 2",14,M16="Level 3","30",M16="Info","Info",M16="Closed","Closed")</f>
        <v>30</v>
      </c>
      <c r="T16" s="170"/>
    </row>
    <row r="17" spans="1:20" ht="40.799999999999997" x14ac:dyDescent="0.25">
      <c r="A17" s="233">
        <v>16</v>
      </c>
      <c r="B17" s="207" t="s">
        <v>8393</v>
      </c>
      <c r="C17" s="237">
        <v>45667</v>
      </c>
      <c r="D17" s="209">
        <v>45677</v>
      </c>
      <c r="E17" s="169" t="s">
        <v>9</v>
      </c>
      <c r="F17" s="170" t="s">
        <v>8394</v>
      </c>
      <c r="G17" s="170" t="s">
        <v>8395</v>
      </c>
      <c r="H17" s="207" t="s">
        <v>5508</v>
      </c>
      <c r="I17" s="207" t="s">
        <v>5990</v>
      </c>
      <c r="J17" s="207" t="s">
        <v>3201</v>
      </c>
      <c r="K17" s="170"/>
      <c r="L17" s="169" t="s">
        <v>1308</v>
      </c>
      <c r="M17" s="169" t="s">
        <v>1308</v>
      </c>
      <c r="N17" s="170" t="s">
        <v>1070</v>
      </c>
      <c r="O17" s="170" t="s">
        <v>5481</v>
      </c>
      <c r="P17" s="170" t="str">
        <f ca="1">DATEDIF(C17,'Incoming 2023'!$O$2,"Y")&amp;" tahun, "&amp;DATEDIF(C17,'Incoming 2023'!$O$2,"YM")&amp;" bulan, "&amp;DATEDIF(C17,'Incoming 2023'!$O$2,"MD")&amp;" hari"</f>
        <v>1 tahun, 6 bulan, 5 hari</v>
      </c>
      <c r="Q17" s="208">
        <f ca="1">DATEDIF(C17,Summary!$A$1,"d")</f>
        <v>551</v>
      </c>
      <c r="R17" s="166" t="str" cm="1">
        <f t="array" aca="1" ref="R17" ca="1">_xlfn.IFS(Q17&lt;=S17,S17,Q17&lt;=S17*2,S17*2,Q17&lt;=S17*3,S17*3,Q17&gt;S17*3,"&gt;"&amp;S17*3)</f>
        <v>Info</v>
      </c>
      <c r="S17" s="166" t="str" cm="1">
        <f t="array" ref="S17">_xlfn.IFS(M17="Level 1",7,M17="Level 2",14,M17="Level 3","30",M17="Info","Info",M17="Closed","Closed")</f>
        <v>Info</v>
      </c>
      <c r="T17" s="170"/>
    </row>
    <row r="18" spans="1:20" ht="40.799999999999997" x14ac:dyDescent="0.25">
      <c r="A18" s="233">
        <v>17</v>
      </c>
      <c r="B18" s="207" t="s">
        <v>8396</v>
      </c>
      <c r="C18" s="237">
        <v>45667</v>
      </c>
      <c r="D18" s="209">
        <v>45653</v>
      </c>
      <c r="E18" s="169" t="s">
        <v>9</v>
      </c>
      <c r="F18" s="170" t="s">
        <v>8397</v>
      </c>
      <c r="G18" s="170" t="s">
        <v>8398</v>
      </c>
      <c r="H18" s="207" t="s">
        <v>5508</v>
      </c>
      <c r="I18" s="207" t="s">
        <v>7640</v>
      </c>
      <c r="J18" s="207" t="s">
        <v>3201</v>
      </c>
      <c r="K18" s="170"/>
      <c r="L18" s="169" t="s">
        <v>1308</v>
      </c>
      <c r="M18" s="169" t="s">
        <v>1308</v>
      </c>
      <c r="N18" s="170" t="s">
        <v>1070</v>
      </c>
      <c r="O18" s="177" t="s">
        <v>8067</v>
      </c>
      <c r="P18" s="170" t="str">
        <f ca="1">DATEDIF(C18,'Incoming 2023'!$O$2,"Y")&amp;" tahun, "&amp;DATEDIF(C18,'Incoming 2023'!$O$2,"YM")&amp;" bulan, "&amp;DATEDIF(C18,'Incoming 2023'!$O$2,"MD")&amp;" hari"</f>
        <v>1 tahun, 6 bulan, 5 hari</v>
      </c>
      <c r="Q18" s="208">
        <f ca="1">DATEDIF(C18,Summary!$A$1,"d")</f>
        <v>551</v>
      </c>
      <c r="R18" s="166" t="str" cm="1">
        <f t="array" aca="1" ref="R18" ca="1">_xlfn.IFS(Q18&lt;=S18,S18,Q18&lt;=S18*2,S18*2,Q18&lt;=S18*3,S18*3,Q18&gt;S18*3,"&gt;"&amp;S18*3)</f>
        <v>Info</v>
      </c>
      <c r="S18" s="166" t="str" cm="1">
        <f t="array" ref="S18">_xlfn.IFS(M18="Level 1",7,M18="Level 2",14,M18="Level 3","30",M18="Info","Info",M18="Closed","Closed")</f>
        <v>Info</v>
      </c>
      <c r="T18" s="170"/>
    </row>
    <row r="19" spans="1:20" ht="40.799999999999997" x14ac:dyDescent="0.25">
      <c r="A19" s="233">
        <v>18</v>
      </c>
      <c r="B19" s="207" t="s">
        <v>8399</v>
      </c>
      <c r="C19" s="237">
        <v>45667</v>
      </c>
      <c r="D19" s="209">
        <v>45687</v>
      </c>
      <c r="E19" s="169" t="s">
        <v>9</v>
      </c>
      <c r="F19" s="170" t="s">
        <v>8400</v>
      </c>
      <c r="G19" s="170" t="s">
        <v>8401</v>
      </c>
      <c r="H19" s="207" t="s">
        <v>5508</v>
      </c>
      <c r="I19" s="207" t="s">
        <v>3200</v>
      </c>
      <c r="J19" s="207" t="s">
        <v>3203</v>
      </c>
      <c r="K19" s="170"/>
      <c r="L19" s="166" t="s">
        <v>1308</v>
      </c>
      <c r="M19" s="169" t="s">
        <v>1308</v>
      </c>
      <c r="N19" s="170" t="s">
        <v>1070</v>
      </c>
      <c r="O19" s="170" t="s">
        <v>6243</v>
      </c>
      <c r="P19" s="170" t="str">
        <f ca="1">DATEDIF(C19,'Incoming 2023'!$O$2,"Y")&amp;" tahun, "&amp;DATEDIF(C19,'Incoming 2023'!$O$2,"YM")&amp;" bulan, "&amp;DATEDIF(C19,'Incoming 2023'!$O$2,"MD")&amp;" hari"</f>
        <v>1 tahun, 6 bulan, 5 hari</v>
      </c>
      <c r="Q19" s="208">
        <f ca="1">DATEDIF(C19,Summary!$A$1,"d")</f>
        <v>551</v>
      </c>
      <c r="R19" s="166" t="str" cm="1">
        <f t="array" aca="1" ref="R19" ca="1">_xlfn.IFS(Q19&lt;=S19,S19,Q19&lt;=S19*2,S19*2,Q19&lt;=S19*3,S19*3,Q19&gt;S19*3,"&gt;"&amp;S19*3)</f>
        <v>Info</v>
      </c>
      <c r="S19" s="166" t="str" cm="1">
        <f t="array" ref="S19">_xlfn.IFS(M19="Level 1",7,M19="Level 2",14,M19="Level 3","30",M19="Info","Info",M19="Closed","Closed")</f>
        <v>Info</v>
      </c>
      <c r="T19" s="170"/>
    </row>
    <row r="20" spans="1:20" ht="61.2" x14ac:dyDescent="0.25">
      <c r="A20" s="233">
        <v>19</v>
      </c>
      <c r="B20" s="207" t="s">
        <v>8402</v>
      </c>
      <c r="C20" s="237">
        <v>45670</v>
      </c>
      <c r="D20" s="209">
        <v>45677</v>
      </c>
      <c r="E20" s="169"/>
      <c r="F20" s="170" t="s">
        <v>8590</v>
      </c>
      <c r="G20" s="170" t="s">
        <v>8403</v>
      </c>
      <c r="H20" s="207" t="s">
        <v>5985</v>
      </c>
      <c r="I20" s="207" t="s">
        <v>5985</v>
      </c>
      <c r="J20" s="207" t="s">
        <v>5701</v>
      </c>
      <c r="K20" s="170"/>
      <c r="L20" s="169" t="s">
        <v>1308</v>
      </c>
      <c r="M20" s="169" t="s">
        <v>1308</v>
      </c>
      <c r="N20" s="170" t="s">
        <v>1080</v>
      </c>
      <c r="O20" s="170" t="s">
        <v>8269</v>
      </c>
      <c r="P20" s="170" t="str">
        <f ca="1">DATEDIF(C20,'Incoming 2023'!$O$2,"Y")&amp;" tahun, "&amp;DATEDIF(C20,'Incoming 2023'!$O$2,"YM")&amp;" bulan, "&amp;DATEDIF(C20,'Incoming 2023'!$O$2,"MD")&amp;" hari"</f>
        <v>1 tahun, 6 bulan, 2 hari</v>
      </c>
      <c r="Q20" s="208">
        <f ca="1">DATEDIF(C20,Summary!$A$1,"d")</f>
        <v>548</v>
      </c>
      <c r="R20" s="166" t="str" cm="1">
        <f t="array" aca="1" ref="R20" ca="1">_xlfn.IFS(Q20&lt;=S20,S20,Q20&lt;=S20*2,S20*2,Q20&lt;=S20*3,S20*3,Q20&gt;S20*3,"&gt;"&amp;S20*3)</f>
        <v>Info</v>
      </c>
      <c r="S20" s="166" t="str" cm="1">
        <f t="array" ref="S20">_xlfn.IFS(M20="Level 1",7,M20="Level 2",14,M20="Level 3","30",M20="Info","Info",M20="Closed","Closed")</f>
        <v>Info</v>
      </c>
      <c r="T20" s="170"/>
    </row>
    <row r="21" spans="1:20" ht="20.399999999999999" x14ac:dyDescent="0.25">
      <c r="A21" s="233">
        <v>20</v>
      </c>
      <c r="B21" s="207" t="s">
        <v>8404</v>
      </c>
      <c r="C21" s="237">
        <v>45670</v>
      </c>
      <c r="D21" s="209">
        <v>45650</v>
      </c>
      <c r="E21" s="169" t="s">
        <v>39</v>
      </c>
      <c r="F21" s="170" t="s">
        <v>8591</v>
      </c>
      <c r="G21" s="170" t="s">
        <v>8405</v>
      </c>
      <c r="H21" s="207" t="s">
        <v>5985</v>
      </c>
      <c r="I21" s="207" t="s">
        <v>5985</v>
      </c>
      <c r="J21" s="207" t="s">
        <v>5701</v>
      </c>
      <c r="K21" s="170"/>
      <c r="L21" s="281" t="s">
        <v>1184</v>
      </c>
      <c r="M21" s="281" t="s">
        <v>1184</v>
      </c>
      <c r="N21" s="170" t="s">
        <v>1080</v>
      </c>
      <c r="O21" s="170" t="s">
        <v>8269</v>
      </c>
      <c r="P21" s="170" t="str">
        <f ca="1">DATEDIF(C21,'Incoming 2023'!$O$2,"Y")&amp;" tahun, "&amp;DATEDIF(C21,'Incoming 2023'!$O$2,"YM")&amp;" bulan, "&amp;DATEDIF(C21,'Incoming 2023'!$O$2,"MD")&amp;" hari"</f>
        <v>1 tahun, 6 bulan, 2 hari</v>
      </c>
      <c r="Q21" s="208">
        <f ca="1">DATEDIF(C21,Summary!$A$1,"d")</f>
        <v>548</v>
      </c>
      <c r="R21" s="166" t="str" cm="1">
        <f t="array" aca="1" ref="R21" ca="1">_xlfn.IFS(Q21&lt;=S21,S21,Q21&lt;=S21*2,S21*2,Q21&lt;=S21*3,S21*3,Q21&gt;S21*3,"&gt;"&amp;S21*3)</f>
        <v>Closed</v>
      </c>
      <c r="S21" s="166" t="str" cm="1">
        <f t="array" ref="S21">_xlfn.IFS(M21="Level 1",7,M21="Level 2",14,M21="Level 3","30",M21="Info","Info",M21="Closed","Closed")</f>
        <v>Closed</v>
      </c>
      <c r="T21" s="170"/>
    </row>
    <row r="22" spans="1:20" ht="61.2" x14ac:dyDescent="0.25">
      <c r="A22" s="233">
        <v>21</v>
      </c>
      <c r="B22" s="207" t="s">
        <v>8406</v>
      </c>
      <c r="C22" s="237">
        <v>45670</v>
      </c>
      <c r="D22" s="209">
        <v>45680</v>
      </c>
      <c r="E22" s="169" t="s">
        <v>39</v>
      </c>
      <c r="F22" s="170" t="s">
        <v>8592</v>
      </c>
      <c r="G22" s="170" t="s">
        <v>8407</v>
      </c>
      <c r="H22" s="207" t="s">
        <v>5985</v>
      </c>
      <c r="I22" s="207" t="s">
        <v>5985</v>
      </c>
      <c r="J22" s="207" t="s">
        <v>5701</v>
      </c>
      <c r="K22" s="170"/>
      <c r="L22" s="281" t="s">
        <v>1184</v>
      </c>
      <c r="M22" s="281" t="s">
        <v>1184</v>
      </c>
      <c r="N22" s="170" t="s">
        <v>1080</v>
      </c>
      <c r="O22" s="170" t="s">
        <v>8269</v>
      </c>
      <c r="P22" s="170" t="str">
        <f ca="1">DATEDIF(C22,'Incoming 2023'!$O$2,"Y")&amp;" tahun, "&amp;DATEDIF(C22,'Incoming 2023'!$O$2,"YM")&amp;" bulan, "&amp;DATEDIF(C22,'Incoming 2023'!$O$2,"MD")&amp;" hari"</f>
        <v>1 tahun, 6 bulan, 2 hari</v>
      </c>
      <c r="Q22" s="208">
        <f ca="1">DATEDIF(C22,Summary!$A$1,"d")</f>
        <v>548</v>
      </c>
      <c r="R22" s="166" t="str" cm="1">
        <f t="array" aca="1" ref="R22" ca="1">_xlfn.IFS(Q22&lt;=S22,S22,Q22&lt;=S22*2,S22*2,Q22&lt;=S22*3,S22*3,Q22&gt;S22*3,"&gt;"&amp;S22*3)</f>
        <v>Closed</v>
      </c>
      <c r="S22" s="166" t="str" cm="1">
        <f t="array" ref="S22">_xlfn.IFS(M22="Level 1",7,M22="Level 2",14,M22="Level 3","30",M22="Info","Info",M22="Closed","Closed")</f>
        <v>Closed</v>
      </c>
      <c r="T22" s="170" t="s">
        <v>8612</v>
      </c>
    </row>
    <row r="23" spans="1:20" ht="40.799999999999997" x14ac:dyDescent="0.25">
      <c r="A23" s="233">
        <v>22</v>
      </c>
      <c r="B23" s="207" t="s">
        <v>8408</v>
      </c>
      <c r="C23" s="237">
        <v>45673</v>
      </c>
      <c r="D23" s="209">
        <v>45672</v>
      </c>
      <c r="E23" s="169" t="s">
        <v>9</v>
      </c>
      <c r="F23" s="170" t="s">
        <v>8409</v>
      </c>
      <c r="G23" s="170" t="s">
        <v>8410</v>
      </c>
      <c r="H23" s="207" t="s">
        <v>5985</v>
      </c>
      <c r="I23" s="207" t="s">
        <v>5985</v>
      </c>
      <c r="J23" s="207" t="s">
        <v>7423</v>
      </c>
      <c r="K23" s="170"/>
      <c r="L23" s="169" t="s">
        <v>1308</v>
      </c>
      <c r="M23" s="169" t="s">
        <v>1308</v>
      </c>
      <c r="N23" s="170" t="s">
        <v>1080</v>
      </c>
      <c r="O23" s="170" t="s">
        <v>8269</v>
      </c>
      <c r="P23" s="170" t="str">
        <f ca="1">DATEDIF(C23,'Incoming 2023'!$O$2,"Y")&amp;" tahun, "&amp;DATEDIF(C23,'Incoming 2023'!$O$2,"YM")&amp;" bulan, "&amp;DATEDIF(C23,'Incoming 2023'!$O$2,"MD")&amp;" hari"</f>
        <v>1 tahun, 5 bulan, 29 hari</v>
      </c>
      <c r="Q23" s="208">
        <f ca="1">DATEDIF(C23,Summary!$A$1,"d")</f>
        <v>545</v>
      </c>
      <c r="R23" s="166" t="str" cm="1">
        <f t="array" aca="1" ref="R23" ca="1">_xlfn.IFS(Q23&lt;=S23,S23,Q23&lt;=S23*2,S23*2,Q23&lt;=S23*3,S23*3,Q23&gt;S23*3,"&gt;"&amp;S23*3)</f>
        <v>Info</v>
      </c>
      <c r="S23" s="166" t="str" cm="1">
        <f t="array" ref="S23">_xlfn.IFS(M23="Level 1",7,M23="Level 2",14,M23="Level 3","30",M23="Info","Info",M23="Closed","Closed")</f>
        <v>Info</v>
      </c>
      <c r="T23" s="170"/>
    </row>
    <row r="24" spans="1:20" ht="40.799999999999997" x14ac:dyDescent="0.25">
      <c r="A24" s="233">
        <v>23</v>
      </c>
      <c r="B24" s="207" t="s">
        <v>8411</v>
      </c>
      <c r="C24" s="237">
        <v>45673</v>
      </c>
      <c r="D24" s="209">
        <v>45649</v>
      </c>
      <c r="E24" s="169" t="s">
        <v>39</v>
      </c>
      <c r="F24" s="170" t="s">
        <v>8593</v>
      </c>
      <c r="G24" s="170" t="s">
        <v>8412</v>
      </c>
      <c r="H24" s="207" t="s">
        <v>5985</v>
      </c>
      <c r="I24" s="207" t="s">
        <v>5985</v>
      </c>
      <c r="J24" s="207" t="s">
        <v>7423</v>
      </c>
      <c r="K24" s="170"/>
      <c r="L24" s="169" t="s">
        <v>1308</v>
      </c>
      <c r="M24" s="169" t="s">
        <v>1308</v>
      </c>
      <c r="N24" s="170" t="s">
        <v>1080</v>
      </c>
      <c r="O24" s="170" t="s">
        <v>8269</v>
      </c>
      <c r="P24" s="170" t="str">
        <f ca="1">DATEDIF(C24,'Incoming 2023'!$O$2,"Y")&amp;" tahun, "&amp;DATEDIF(C24,'Incoming 2023'!$O$2,"YM")&amp;" bulan, "&amp;DATEDIF(C24,'Incoming 2023'!$O$2,"MD")&amp;" hari"</f>
        <v>1 tahun, 5 bulan, 29 hari</v>
      </c>
      <c r="Q24" s="208">
        <f ca="1">DATEDIF(C24,Summary!$A$1,"d")</f>
        <v>545</v>
      </c>
      <c r="R24" s="166" t="str" cm="1">
        <f t="array" aca="1" ref="R24" ca="1">_xlfn.IFS(Q24&lt;=S24,S24,Q24&lt;=S24*2,S24*2,Q24&lt;=S24*3,S24*3,Q24&gt;S24*3,"&gt;"&amp;S24*3)</f>
        <v>Info</v>
      </c>
      <c r="S24" s="166" t="str" cm="1">
        <f t="array" ref="S24">_xlfn.IFS(M24="Level 1",7,M24="Level 2",14,M24="Level 3","30",M24="Info","Info",M24="Closed","Closed")</f>
        <v>Info</v>
      </c>
      <c r="T24" s="170"/>
    </row>
    <row r="25" spans="1:20" ht="40.799999999999997" x14ac:dyDescent="0.25">
      <c r="A25" s="233">
        <v>24</v>
      </c>
      <c r="B25" s="207" t="s">
        <v>8413</v>
      </c>
      <c r="C25" s="237">
        <v>45673</v>
      </c>
      <c r="D25" s="209">
        <v>45670</v>
      </c>
      <c r="E25" s="169" t="s">
        <v>39</v>
      </c>
      <c r="F25" s="170" t="s">
        <v>8594</v>
      </c>
      <c r="G25" s="170" t="s">
        <v>8813</v>
      </c>
      <c r="H25" s="207" t="s">
        <v>5985</v>
      </c>
      <c r="I25" s="207" t="s">
        <v>5985</v>
      </c>
      <c r="J25" s="207" t="s">
        <v>5841</v>
      </c>
      <c r="K25" s="170"/>
      <c r="L25" s="281" t="s">
        <v>1184</v>
      </c>
      <c r="M25" s="281" t="s">
        <v>1184</v>
      </c>
      <c r="N25" s="170" t="s">
        <v>1088</v>
      </c>
      <c r="O25" s="170" t="s">
        <v>1089</v>
      </c>
      <c r="P25" s="170" t="str">
        <f ca="1">DATEDIF(C25,'Incoming 2023'!$O$2,"Y")&amp;" tahun, "&amp;DATEDIF(C25,'Incoming 2023'!$O$2,"YM")&amp;" bulan, "&amp;DATEDIF(C25,'Incoming 2023'!$O$2,"MD")&amp;" hari"</f>
        <v>1 tahun, 5 bulan, 29 hari</v>
      </c>
      <c r="Q25" s="208">
        <f ca="1">DATEDIF(C25,Summary!$A$1,"d")</f>
        <v>545</v>
      </c>
      <c r="R25" s="166" t="str" cm="1">
        <f t="array" aca="1" ref="R25" ca="1">_xlfn.IFS(Q25&lt;=S25,S25,Q25&lt;=S25*2,S25*2,Q25&lt;=S25*3,S25*3,Q25&gt;S25*3,"&gt;"&amp;S25*3)</f>
        <v>Closed</v>
      </c>
      <c r="S25" s="166" t="str" cm="1">
        <f t="array" ref="S25">_xlfn.IFS(M25="Level 1",7,M25="Level 2",14,M25="Level 3","30",M25="Info","Info",M25="Closed","Closed")</f>
        <v>Closed</v>
      </c>
      <c r="T25" s="170"/>
    </row>
    <row r="26" spans="1:20" ht="81.599999999999994" x14ac:dyDescent="0.25">
      <c r="A26" s="233">
        <v>25</v>
      </c>
      <c r="B26" s="207" t="s">
        <v>8414</v>
      </c>
      <c r="C26" s="237">
        <v>45673</v>
      </c>
      <c r="D26" s="209">
        <v>45672</v>
      </c>
      <c r="E26" s="169" t="s">
        <v>39</v>
      </c>
      <c r="F26" s="170" t="s">
        <v>8595</v>
      </c>
      <c r="G26" s="170" t="s">
        <v>8415</v>
      </c>
      <c r="H26" s="207" t="s">
        <v>5508</v>
      </c>
      <c r="I26" s="207" t="s">
        <v>3189</v>
      </c>
      <c r="J26" s="207" t="s">
        <v>5939</v>
      </c>
      <c r="K26" s="170"/>
      <c r="L26" s="210" t="s">
        <v>1308</v>
      </c>
      <c r="M26" s="210" t="s">
        <v>1308</v>
      </c>
      <c r="N26" s="170" t="s">
        <v>1070</v>
      </c>
      <c r="O26" s="170" t="s">
        <v>5604</v>
      </c>
      <c r="P26" s="170" t="str">
        <f ca="1">DATEDIF(C26,'Incoming 2023'!$O$2,"Y")&amp;" tahun, "&amp;DATEDIF(C26,'Incoming 2023'!$O$2,"YM")&amp;" bulan, "&amp;DATEDIF(C26,'Incoming 2023'!$O$2,"MD")&amp;" hari"</f>
        <v>1 tahun, 5 bulan, 29 hari</v>
      </c>
      <c r="Q26" s="208">
        <f ca="1">DATEDIF(C26,Summary!$A$1,"d")</f>
        <v>545</v>
      </c>
      <c r="R26" s="166" t="str" cm="1">
        <f t="array" aca="1" ref="R26" ca="1">_xlfn.IFS(Q26&lt;=S26,S26,Q26&lt;=S26*2,S26*2,Q26&lt;=S26*3,S26*3,Q26&gt;S26*3,"&gt;"&amp;S26*3)</f>
        <v>Info</v>
      </c>
      <c r="S26" s="211" t="str" cm="1">
        <f t="array" ref="S26">_xlfn.IFS(M26="Level 1",7,M26="Level 2",14,M26="Level 3","30",M26="Info","Info",M26="Closed","Closed")</f>
        <v>Info</v>
      </c>
      <c r="T26" s="170"/>
    </row>
    <row r="27" spans="1:20" ht="40.799999999999997" x14ac:dyDescent="0.25">
      <c r="A27" s="233">
        <v>26</v>
      </c>
      <c r="B27" s="207" t="s">
        <v>8519</v>
      </c>
      <c r="C27" s="237">
        <v>45691</v>
      </c>
      <c r="D27" s="209">
        <v>45680</v>
      </c>
      <c r="E27" s="169" t="s">
        <v>39</v>
      </c>
      <c r="F27" s="170" t="s">
        <v>8596</v>
      </c>
      <c r="G27" s="170" t="s">
        <v>8549</v>
      </c>
      <c r="H27" s="207" t="s">
        <v>5508</v>
      </c>
      <c r="I27" s="207" t="s">
        <v>5989</v>
      </c>
      <c r="J27" s="207" t="s">
        <v>6030</v>
      </c>
      <c r="K27" s="207"/>
      <c r="L27" s="169" t="s">
        <v>1308</v>
      </c>
      <c r="M27" s="208" t="s">
        <v>1308</v>
      </c>
      <c r="N27" s="170" t="s">
        <v>1175</v>
      </c>
      <c r="O27" s="170" t="s">
        <v>7484</v>
      </c>
      <c r="P27" s="170" t="str">
        <f ca="1">DATEDIF(C27,'Incoming 2023'!$O$2,"Y")&amp;" tahun, "&amp;DATEDIF(C27,'Incoming 2023'!$O$2,"YM")&amp;" bulan, "&amp;DATEDIF(C27,'Incoming 2023'!$O$2,"MD")&amp;" hari"</f>
        <v>1 tahun, 5 bulan, 12 hari</v>
      </c>
      <c r="Q27" s="208">
        <f ca="1">DATEDIF(C27,Summary!$A$1,"d")</f>
        <v>527</v>
      </c>
      <c r="R27" s="166" t="str" cm="1">
        <f t="array" aca="1" ref="R27" ca="1">_xlfn.IFS(Q27&lt;=S27,S27,Q27&lt;=S27*2,S27*2,Q27&lt;=S27*3,S27*3,Q27&gt;S27*3,"&gt;"&amp;S27*3)</f>
        <v>Info</v>
      </c>
      <c r="S27" s="166" t="str" cm="1">
        <f t="array" ref="S27">_xlfn.IFS(M27="Level 1",7,M27="Level 2",14,M27="Level 3","30",M27="Info","Info",M27="Closed","Closed")</f>
        <v>Info</v>
      </c>
      <c r="T27" s="170"/>
    </row>
    <row r="28" spans="1:20" ht="40.799999999999997" x14ac:dyDescent="0.25">
      <c r="A28" s="233">
        <v>27</v>
      </c>
      <c r="B28" s="207" t="s">
        <v>8520</v>
      </c>
      <c r="C28" s="237">
        <v>45677</v>
      </c>
      <c r="D28" s="209">
        <v>45644</v>
      </c>
      <c r="E28" s="169" t="s">
        <v>9</v>
      </c>
      <c r="F28" s="170" t="s">
        <v>8550</v>
      </c>
      <c r="G28" s="170" t="s">
        <v>8551</v>
      </c>
      <c r="H28" s="207" t="s">
        <v>5508</v>
      </c>
      <c r="I28" s="207" t="s">
        <v>7640</v>
      </c>
      <c r="J28" s="207" t="s">
        <v>6030</v>
      </c>
      <c r="K28" s="207"/>
      <c r="L28" s="169" t="s">
        <v>1308</v>
      </c>
      <c r="M28" s="208" t="s">
        <v>1308</v>
      </c>
      <c r="N28" s="170" t="s">
        <v>1070</v>
      </c>
      <c r="O28" s="177" t="s">
        <v>8067</v>
      </c>
      <c r="P28" s="170" t="str">
        <f ca="1">DATEDIF(C28,'Incoming 2023'!$O$2,"Y")&amp;" tahun, "&amp;DATEDIF(C28,'Incoming 2023'!$O$2,"YM")&amp;" bulan, "&amp;DATEDIF(C28,'Incoming 2023'!$O$2,"MD")&amp;" hari"</f>
        <v>1 tahun, 5 bulan, 25 hari</v>
      </c>
      <c r="Q28" s="208">
        <f ca="1">DATEDIF(C28,Summary!$A$1,"d")</f>
        <v>541</v>
      </c>
      <c r="R28" s="166" t="str" cm="1">
        <f t="array" aca="1" ref="R28" ca="1">_xlfn.IFS(Q28&lt;=S28,S28,Q28&lt;=S28*2,S28*2,Q28&lt;=S28*3,S28*3,Q28&gt;S28*3,"&gt;"&amp;S28*3)</f>
        <v>Info</v>
      </c>
      <c r="S28" s="166" t="str" cm="1">
        <f t="array" ref="S28">_xlfn.IFS(M28="Level 1",7,M28="Level 2",14,M28="Level 3","30",M28="Info","Info",M28="Closed","Closed")</f>
        <v>Info</v>
      </c>
      <c r="T28" s="170"/>
    </row>
    <row r="29" spans="1:20" ht="163.19999999999999" x14ac:dyDescent="0.25">
      <c r="A29" s="233">
        <v>28</v>
      </c>
      <c r="B29" s="207" t="s">
        <v>8521</v>
      </c>
      <c r="C29" s="237">
        <v>45691</v>
      </c>
      <c r="D29" s="209">
        <v>45678</v>
      </c>
      <c r="E29" s="169" t="s">
        <v>39</v>
      </c>
      <c r="F29" s="170" t="s">
        <v>8597</v>
      </c>
      <c r="G29" s="170" t="s">
        <v>8552</v>
      </c>
      <c r="H29" s="207" t="s">
        <v>5508</v>
      </c>
      <c r="I29" s="169" t="s">
        <v>5989</v>
      </c>
      <c r="J29" s="207" t="s">
        <v>7866</v>
      </c>
      <c r="K29" s="207"/>
      <c r="L29" s="246" t="s">
        <v>1305</v>
      </c>
      <c r="M29" s="246" t="s">
        <v>5814</v>
      </c>
      <c r="N29" s="170" t="s">
        <v>1070</v>
      </c>
      <c r="O29" s="177" t="s">
        <v>9788</v>
      </c>
      <c r="P29" s="170" t="str">
        <f ca="1">DATEDIF(C29,'Incoming 2023'!$O$2,"Y")&amp;" tahun, "&amp;DATEDIF(C29,'Incoming 2023'!$O$2,"YM")&amp;" bulan, "&amp;DATEDIF(C29,'Incoming 2023'!$O$2,"MD")&amp;" hari"</f>
        <v>1 tahun, 5 bulan, 12 hari</v>
      </c>
      <c r="Q29" s="208">
        <f ca="1">DATEDIF(C29,Summary!$A$1,"d")</f>
        <v>527</v>
      </c>
      <c r="R29" s="166" t="str" cm="1">
        <f t="array" aca="1" ref="R29" ca="1">_xlfn.IFS(Q29&lt;=S29,S29,Q29&lt;=S29*2,S29*2,Q29&lt;=S29*3,S29*3,Q29&gt;S29*3,"&gt;"&amp;S29*3)</f>
        <v>&gt;42</v>
      </c>
      <c r="S29" s="211" cm="1">
        <f t="array" ref="S29">_xlfn.IFS(M29="Level 1",7,M29="Level 2",14,M29="Level 3","30",M29="Info","Info",M29="Closed","Closed")</f>
        <v>14</v>
      </c>
      <c r="T29" s="170"/>
    </row>
    <row r="30" spans="1:20" ht="81.599999999999994" x14ac:dyDescent="0.25">
      <c r="A30" s="233">
        <v>29</v>
      </c>
      <c r="B30" s="207" t="s">
        <v>8522</v>
      </c>
      <c r="C30" s="237">
        <v>45680</v>
      </c>
      <c r="D30" s="209">
        <v>45703</v>
      </c>
      <c r="E30" s="169" t="s">
        <v>39</v>
      </c>
      <c r="F30" s="170" t="s">
        <v>8553</v>
      </c>
      <c r="G30" s="170" t="s">
        <v>8554</v>
      </c>
      <c r="H30" s="207" t="s">
        <v>5508</v>
      </c>
      <c r="I30" s="207" t="s">
        <v>7640</v>
      </c>
      <c r="J30" s="207" t="s">
        <v>5841</v>
      </c>
      <c r="K30" s="207"/>
      <c r="L30" s="169" t="s">
        <v>1308</v>
      </c>
      <c r="M30" s="208" t="s">
        <v>1308</v>
      </c>
      <c r="N30" s="170" t="s">
        <v>1070</v>
      </c>
      <c r="O30" s="177" t="s">
        <v>8067</v>
      </c>
      <c r="P30" s="170" t="str">
        <f ca="1">DATEDIF(C30,'Incoming 2023'!$O$2,"Y")&amp;" tahun, "&amp;DATEDIF(C30,'Incoming 2023'!$O$2,"YM")&amp;" bulan, "&amp;DATEDIF(C30,'Incoming 2023'!$O$2,"MD")&amp;" hari"</f>
        <v>1 tahun, 5 bulan, 22 hari</v>
      </c>
      <c r="Q30" s="208">
        <f ca="1">DATEDIF(C30,Summary!$A$1,"d")</f>
        <v>538</v>
      </c>
      <c r="R30" s="166" t="str" cm="1">
        <f t="array" aca="1" ref="R30" ca="1">_xlfn.IFS(Q30&lt;=S30,S30,Q30&lt;=S30*2,S30*2,Q30&lt;=S30*3,S30*3,Q30&gt;S30*3,"&gt;"&amp;S30*3)</f>
        <v>Info</v>
      </c>
      <c r="S30" s="166" t="str" cm="1">
        <f t="array" ref="S30">_xlfn.IFS(M30="Level 1",7,M30="Level 2",14,M30="Level 3","30",M30="Info","Info",M30="Closed","Closed")</f>
        <v>Info</v>
      </c>
      <c r="T30" s="170"/>
    </row>
    <row r="31" spans="1:20" ht="102" x14ac:dyDescent="0.25">
      <c r="A31" s="233">
        <v>30</v>
      </c>
      <c r="B31" s="207" t="s">
        <v>8523</v>
      </c>
      <c r="C31" s="237">
        <v>45680</v>
      </c>
      <c r="D31" s="209">
        <v>45672</v>
      </c>
      <c r="E31" s="169" t="s">
        <v>39</v>
      </c>
      <c r="F31" s="170" t="s">
        <v>8598</v>
      </c>
      <c r="G31" s="170" t="s">
        <v>8604</v>
      </c>
      <c r="H31" s="207" t="s">
        <v>1079</v>
      </c>
      <c r="I31" s="207" t="s">
        <v>5999</v>
      </c>
      <c r="J31" s="207" t="s">
        <v>6953</v>
      </c>
      <c r="K31" s="207"/>
      <c r="L31" s="169" t="s">
        <v>1308</v>
      </c>
      <c r="M31" s="208" t="s">
        <v>1308</v>
      </c>
      <c r="N31" s="170" t="s">
        <v>1079</v>
      </c>
      <c r="O31" s="170" t="s">
        <v>2488</v>
      </c>
      <c r="P31" s="170" t="str">
        <f ca="1">DATEDIF(C31,'Incoming 2023'!$O$2,"Y")&amp;" tahun, "&amp;DATEDIF(C31,'Incoming 2023'!$O$2,"YM")&amp;" bulan, "&amp;DATEDIF(C31,'Incoming 2023'!$O$2,"MD")&amp;" hari"</f>
        <v>1 tahun, 5 bulan, 22 hari</v>
      </c>
      <c r="Q31" s="208">
        <f ca="1">DATEDIF(C31,Summary!$A$1,"d")</f>
        <v>538</v>
      </c>
      <c r="R31" s="166" t="str" cm="1">
        <f t="array" aca="1" ref="R31" ca="1">_xlfn.IFS(Q31&lt;=S31,S31,Q31&lt;=S31*2,S31*2,Q31&lt;=S31*3,S31*3,Q31&gt;S31*3,"&gt;"&amp;S31*3)</f>
        <v>Info</v>
      </c>
      <c r="S31" s="166" t="str" cm="1">
        <f t="array" ref="S31">_xlfn.IFS(M31="Level 1",7,M31="Level 2",14,M31="Level 3","30",M31="Info","Info",M31="Closed","Closed")</f>
        <v>Info</v>
      </c>
      <c r="T31" s="170"/>
    </row>
    <row r="32" spans="1:20" ht="81.599999999999994" x14ac:dyDescent="0.25">
      <c r="A32" s="233">
        <v>31</v>
      </c>
      <c r="B32" s="207" t="s">
        <v>8524</v>
      </c>
      <c r="C32" s="237">
        <v>45691</v>
      </c>
      <c r="D32" s="209">
        <v>45708</v>
      </c>
      <c r="E32" s="169" t="s">
        <v>39</v>
      </c>
      <c r="F32" s="170" t="s">
        <v>8599</v>
      </c>
      <c r="G32" s="170" t="s">
        <v>8555</v>
      </c>
      <c r="H32" s="207" t="s">
        <v>5508</v>
      </c>
      <c r="I32" s="207" t="s">
        <v>5989</v>
      </c>
      <c r="J32" s="207" t="s">
        <v>7866</v>
      </c>
      <c r="K32" s="207"/>
      <c r="L32" s="281" t="s">
        <v>1184</v>
      </c>
      <c r="M32" s="281" t="s">
        <v>1184</v>
      </c>
      <c r="N32" s="170" t="s">
        <v>1175</v>
      </c>
      <c r="O32" s="170" t="s">
        <v>7484</v>
      </c>
      <c r="P32" s="170" t="str">
        <f ca="1">DATEDIF(C32,'Incoming 2023'!$O$2,"Y")&amp;" tahun, "&amp;DATEDIF(C32,'Incoming 2023'!$O$2,"YM")&amp;" bulan, "&amp;DATEDIF(C32,'Incoming 2023'!$O$2,"MD")&amp;" hari"</f>
        <v>1 tahun, 5 bulan, 12 hari</v>
      </c>
      <c r="Q32" s="208">
        <f ca="1">DATEDIF(C32,Summary!$A$1,"d")</f>
        <v>527</v>
      </c>
      <c r="R32" s="166" t="str" cm="1">
        <f t="array" aca="1" ref="R32" ca="1">_xlfn.IFS(Q32&lt;=S32,S32,Q32&lt;=S32*2,S32*2,Q32&lt;=S32*3,S32*3,Q32&gt;S32*3,"&gt;"&amp;S32*3)</f>
        <v>Closed</v>
      </c>
      <c r="S32" s="166" t="str" cm="1">
        <f t="array" ref="S32">_xlfn.IFS(M32="Level 1",7,M32="Level 2",14,M32="Level 3","30",M32="Info","Info",M32="Closed","Closed")</f>
        <v>Closed</v>
      </c>
      <c r="T32" s="170"/>
    </row>
    <row r="33" spans="1:20" ht="40.799999999999997" x14ac:dyDescent="0.25">
      <c r="A33" s="233">
        <v>32</v>
      </c>
      <c r="B33" s="207" t="s">
        <v>8525</v>
      </c>
      <c r="C33" s="237">
        <v>45691</v>
      </c>
      <c r="D33" s="209">
        <v>45688</v>
      </c>
      <c r="E33" s="169" t="s">
        <v>39</v>
      </c>
      <c r="F33" s="170" t="s">
        <v>8556</v>
      </c>
      <c r="G33" s="170" t="s">
        <v>7241</v>
      </c>
      <c r="H33" s="207" t="s">
        <v>1079</v>
      </c>
      <c r="I33" s="207" t="s">
        <v>7397</v>
      </c>
      <c r="J33" s="207" t="s">
        <v>2895</v>
      </c>
      <c r="K33" s="207"/>
      <c r="L33" s="169" t="s">
        <v>1308</v>
      </c>
      <c r="M33" s="208" t="s">
        <v>1308</v>
      </c>
      <c r="N33" s="170" t="s">
        <v>1079</v>
      </c>
      <c r="O33" s="170" t="s">
        <v>2489</v>
      </c>
      <c r="P33" s="170" t="str">
        <f ca="1">DATEDIF(C33,'Incoming 2023'!$O$2,"Y")&amp;" tahun, "&amp;DATEDIF(C33,'Incoming 2023'!$O$2,"YM")&amp;" bulan, "&amp;DATEDIF(C33,'Incoming 2023'!$O$2,"MD")&amp;" hari"</f>
        <v>1 tahun, 5 bulan, 12 hari</v>
      </c>
      <c r="Q33" s="208">
        <f ca="1">DATEDIF(C33,Summary!$A$1,"d")</f>
        <v>527</v>
      </c>
      <c r="R33" s="166" t="str" cm="1">
        <f t="array" aca="1" ref="R33" ca="1">_xlfn.IFS(Q33&lt;=S33,S33,Q33&lt;=S33*2,S33*2,Q33&lt;=S33*3,S33*3,Q33&gt;S33*3,"&gt;"&amp;S33*3)</f>
        <v>Info</v>
      </c>
      <c r="S33" s="166" t="str" cm="1">
        <f t="array" ref="S33">_xlfn.IFS(M33="Level 1",7,M33="Level 2",14,M33="Level 3","30",M33="Info","Info",M33="Closed","Closed")</f>
        <v>Info</v>
      </c>
      <c r="T33" s="170"/>
    </row>
    <row r="34" spans="1:20" ht="20.399999999999999" x14ac:dyDescent="0.25">
      <c r="A34" s="233">
        <v>33</v>
      </c>
      <c r="B34" s="207" t="s">
        <v>8526</v>
      </c>
      <c r="C34" s="237">
        <v>45692</v>
      </c>
      <c r="D34" s="209">
        <v>45691</v>
      </c>
      <c r="E34" s="169" t="s">
        <v>39</v>
      </c>
      <c r="F34" s="170" t="s">
        <v>8557</v>
      </c>
      <c r="G34" s="170" t="s">
        <v>8558</v>
      </c>
      <c r="H34" s="207" t="s">
        <v>5985</v>
      </c>
      <c r="I34" s="207" t="s">
        <v>5985</v>
      </c>
      <c r="J34" s="207" t="s">
        <v>5873</v>
      </c>
      <c r="K34" s="207" t="s">
        <v>1308</v>
      </c>
      <c r="L34" s="169" t="s">
        <v>1308</v>
      </c>
      <c r="M34" s="208" t="s">
        <v>1308</v>
      </c>
      <c r="N34" s="170" t="s">
        <v>1080</v>
      </c>
      <c r="O34" s="170" t="s">
        <v>8269</v>
      </c>
      <c r="P34" s="170" t="str">
        <f ca="1">DATEDIF(C34,'Incoming 2023'!$O$2,"Y")&amp;" tahun, "&amp;DATEDIF(C34,'Incoming 2023'!$O$2,"YM")&amp;" bulan, "&amp;DATEDIF(C34,'Incoming 2023'!$O$2,"MD")&amp;" hari"</f>
        <v>1 tahun, 5 bulan, 11 hari</v>
      </c>
      <c r="Q34" s="208">
        <f ca="1">DATEDIF(C34,Summary!$A$1,"d")</f>
        <v>526</v>
      </c>
      <c r="R34" s="166" t="str" cm="1">
        <f t="array" aca="1" ref="R34" ca="1">_xlfn.IFS(Q34&lt;=S34,S34,Q34&lt;=S34*2,S34*2,Q34&lt;=S34*3,S34*3,Q34&gt;S34*3,"&gt;"&amp;S34*3)</f>
        <v>Info</v>
      </c>
      <c r="S34" s="166" t="str" cm="1">
        <f t="array" ref="S34">_xlfn.IFS(M34="Level 1",7,M34="Level 2",14,M34="Level 3","30",M34="Info","Info",M34="Closed","Closed")</f>
        <v>Info</v>
      </c>
      <c r="T34" s="170"/>
    </row>
    <row r="35" spans="1:20" ht="81.599999999999994" x14ac:dyDescent="0.25">
      <c r="A35" s="233">
        <v>34</v>
      </c>
      <c r="B35" s="207" t="s">
        <v>8527</v>
      </c>
      <c r="C35" s="237">
        <v>45691</v>
      </c>
      <c r="D35" s="209">
        <v>45656</v>
      </c>
      <c r="E35" s="169" t="s">
        <v>39</v>
      </c>
      <c r="F35" s="170" t="s">
        <v>8600</v>
      </c>
      <c r="G35" s="170" t="s">
        <v>8559</v>
      </c>
      <c r="H35" s="207" t="s">
        <v>5985</v>
      </c>
      <c r="I35" s="207" t="s">
        <v>5989</v>
      </c>
      <c r="J35" s="207" t="s">
        <v>6086</v>
      </c>
      <c r="K35" s="207"/>
      <c r="L35" s="281" t="s">
        <v>1184</v>
      </c>
      <c r="M35" s="281" t="s">
        <v>1184</v>
      </c>
      <c r="N35" s="208" t="s">
        <v>1744</v>
      </c>
      <c r="O35" s="170" t="s">
        <v>5309</v>
      </c>
      <c r="P35" s="170" t="str">
        <f ca="1">DATEDIF(C35,'Incoming 2023'!$O$2,"Y")&amp;" tahun, "&amp;DATEDIF(C35,'Incoming 2023'!$O$2,"YM")&amp;" bulan, "&amp;DATEDIF(C35,'Incoming 2023'!$O$2,"MD")&amp;" hari"</f>
        <v>1 tahun, 5 bulan, 12 hari</v>
      </c>
      <c r="Q35" s="208">
        <f ca="1">DATEDIF(C35,Summary!$A$1,"d")</f>
        <v>527</v>
      </c>
      <c r="R35" s="166" t="str" cm="1">
        <f t="array" aca="1" ref="R35" ca="1">_xlfn.IFS(Q35&lt;=S35,S35,Q35&lt;=S35*2,S35*2,Q35&lt;=S35*3,S35*3,Q35&gt;S35*3,"&gt;"&amp;S35*3)</f>
        <v>Closed</v>
      </c>
      <c r="S35" s="166" t="str" cm="1">
        <f t="array" ref="S35">_xlfn.IFS(M35="Level 1",7,M35="Level 2",14,M35="Level 3","30",M35="Info","Info",M35="Closed","Closed")</f>
        <v>Closed</v>
      </c>
      <c r="T35" s="170" t="s">
        <v>8623</v>
      </c>
    </row>
    <row r="36" spans="1:20" ht="40.799999999999997" x14ac:dyDescent="0.25">
      <c r="A36" s="233">
        <v>35</v>
      </c>
      <c r="B36" s="207" t="s">
        <v>8528</v>
      </c>
      <c r="C36" s="237">
        <v>45691</v>
      </c>
      <c r="D36" s="209">
        <v>45688</v>
      </c>
      <c r="E36" s="169" t="s">
        <v>39</v>
      </c>
      <c r="F36" s="170" t="s">
        <v>5176</v>
      </c>
      <c r="G36" s="170"/>
      <c r="H36" s="207" t="s">
        <v>5508</v>
      </c>
      <c r="I36" s="207" t="s">
        <v>5989</v>
      </c>
      <c r="J36" s="207" t="s">
        <v>7866</v>
      </c>
      <c r="K36" s="207"/>
      <c r="L36" s="281" t="s">
        <v>1184</v>
      </c>
      <c r="M36" s="281" t="s">
        <v>1184</v>
      </c>
      <c r="N36" s="170" t="s">
        <v>1175</v>
      </c>
      <c r="O36" s="170" t="s">
        <v>7484</v>
      </c>
      <c r="P36" s="170" t="str">
        <f ca="1">DATEDIF(C36,'Incoming 2023'!$O$2,"Y")&amp;" tahun, "&amp;DATEDIF(C36,'Incoming 2023'!$O$2,"YM")&amp;" bulan, "&amp;DATEDIF(C36,'Incoming 2023'!$O$2,"MD")&amp;" hari"</f>
        <v>1 tahun, 5 bulan, 12 hari</v>
      </c>
      <c r="Q36" s="208">
        <f ca="1">DATEDIF(C36,Summary!$A$1,"d")</f>
        <v>527</v>
      </c>
      <c r="R36" s="166" t="str" cm="1">
        <f t="array" aca="1" ref="R36" ca="1">_xlfn.IFS(Q36&lt;=S36,S36,Q36&lt;=S36*2,S36*2,Q36&lt;=S36*3,S36*3,Q36&gt;S36*3,"&gt;"&amp;S36*3)</f>
        <v>Closed</v>
      </c>
      <c r="S36" s="166" t="str" cm="1">
        <f t="array" ref="S36">_xlfn.IFS(M36="Level 1",7,M36="Level 2",14,M36="Level 3","30",M36="Info","Info",M36="Closed","Closed")</f>
        <v>Closed</v>
      </c>
      <c r="T36" s="170"/>
    </row>
    <row r="37" spans="1:20" ht="40.799999999999997" x14ac:dyDescent="0.25">
      <c r="A37" s="233">
        <v>36</v>
      </c>
      <c r="B37" s="207" t="s">
        <v>8529</v>
      </c>
      <c r="C37" s="237">
        <v>45692</v>
      </c>
      <c r="D37" s="209">
        <v>45691</v>
      </c>
      <c r="E37" s="169" t="s">
        <v>39</v>
      </c>
      <c r="F37" s="170" t="s">
        <v>8560</v>
      </c>
      <c r="G37" s="170"/>
      <c r="H37" s="207" t="s">
        <v>5508</v>
      </c>
      <c r="I37" s="207" t="s">
        <v>3189</v>
      </c>
      <c r="J37" s="207" t="s">
        <v>5873</v>
      </c>
      <c r="K37" s="207"/>
      <c r="L37" s="169" t="s">
        <v>1308</v>
      </c>
      <c r="M37" s="208" t="s">
        <v>1308</v>
      </c>
      <c r="N37" s="170" t="s">
        <v>1070</v>
      </c>
      <c r="O37" s="170" t="s">
        <v>5604</v>
      </c>
      <c r="P37" s="170" t="str">
        <f ca="1">DATEDIF(C37,'Incoming 2023'!$O$2,"Y")&amp;" tahun, "&amp;DATEDIF(C37,'Incoming 2023'!$O$2,"YM")&amp;" bulan, "&amp;DATEDIF(C37,'Incoming 2023'!$O$2,"MD")&amp;" hari"</f>
        <v>1 tahun, 5 bulan, 11 hari</v>
      </c>
      <c r="Q37" s="208">
        <f ca="1">DATEDIF(C37,Summary!$A$1,"d")</f>
        <v>526</v>
      </c>
      <c r="R37" s="166" t="str" cm="1">
        <f t="array" aca="1" ref="R37" ca="1">_xlfn.IFS(Q37&lt;=S37,S37,Q37&lt;=S37*2,S37*2,Q37&lt;=S37*3,S37*3,Q37&gt;S37*3,"&gt;"&amp;S37*3)</f>
        <v>Info</v>
      </c>
      <c r="S37" s="166" t="str" cm="1">
        <f t="array" ref="S37">_xlfn.IFS(M37="Level 1",7,M37="Level 2",14,M37="Level 3","30",M37="Info","Info",M37="Closed","Closed")</f>
        <v>Info</v>
      </c>
      <c r="T37" s="170"/>
    </row>
    <row r="38" spans="1:20" ht="40.799999999999997" x14ac:dyDescent="0.25">
      <c r="A38" s="233">
        <v>37</v>
      </c>
      <c r="B38" s="207" t="s">
        <v>8530</v>
      </c>
      <c r="C38" s="237">
        <v>45693</v>
      </c>
      <c r="D38" s="209">
        <v>45688</v>
      </c>
      <c r="E38" s="169" t="s">
        <v>39</v>
      </c>
      <c r="F38" s="170" t="s">
        <v>8601</v>
      </c>
      <c r="G38" s="170" t="s">
        <v>8561</v>
      </c>
      <c r="H38" s="207" t="s">
        <v>5985</v>
      </c>
      <c r="I38" s="207" t="s">
        <v>3200</v>
      </c>
      <c r="J38" s="207" t="s">
        <v>5841</v>
      </c>
      <c r="K38" s="207"/>
      <c r="L38" s="281" t="s">
        <v>1184</v>
      </c>
      <c r="M38" s="281" t="s">
        <v>1184</v>
      </c>
      <c r="N38" s="170" t="s">
        <v>1088</v>
      </c>
      <c r="O38" s="170" t="s">
        <v>1089</v>
      </c>
      <c r="P38" s="170" t="str">
        <f ca="1">DATEDIF(C38,'Incoming 2023'!$O$2,"Y")&amp;" tahun, "&amp;DATEDIF(C38,'Incoming 2023'!$O$2,"YM")&amp;" bulan, "&amp;DATEDIF(C38,'Incoming 2023'!$O$2,"MD")&amp;" hari"</f>
        <v>1 tahun, 5 bulan, 10 hari</v>
      </c>
      <c r="Q38" s="208">
        <f ca="1">DATEDIF(C38,Summary!$A$1,"d")</f>
        <v>525</v>
      </c>
      <c r="R38" s="166" t="str" cm="1">
        <f t="array" aca="1" ref="R38" ca="1">_xlfn.IFS(Q38&lt;=S38,S38,Q38&lt;=S38*2,S38*2,Q38&lt;=S38*3,S38*3,Q38&gt;S38*3,"&gt;"&amp;S38*3)</f>
        <v>Closed</v>
      </c>
      <c r="S38" s="166" t="str" cm="1">
        <f t="array" ref="S38">_xlfn.IFS(M38="Level 1",7,M38="Level 2",14,M38="Level 3","30",M38="Info","Info",M38="Closed","Closed")</f>
        <v>Closed</v>
      </c>
      <c r="T38" s="170"/>
    </row>
    <row r="39" spans="1:20" ht="102" x14ac:dyDescent="0.25">
      <c r="A39" s="233">
        <v>38</v>
      </c>
      <c r="B39" s="207" t="s">
        <v>8531</v>
      </c>
      <c r="C39" s="237">
        <v>45692</v>
      </c>
      <c r="D39" s="209">
        <v>45688</v>
      </c>
      <c r="E39" s="169" t="s">
        <v>39</v>
      </c>
      <c r="F39" s="170" t="s">
        <v>8602</v>
      </c>
      <c r="G39" s="170" t="s">
        <v>8562</v>
      </c>
      <c r="H39" s="207" t="s">
        <v>5508</v>
      </c>
      <c r="I39" s="207" t="s">
        <v>3189</v>
      </c>
      <c r="J39" s="207" t="s">
        <v>6953</v>
      </c>
      <c r="K39" s="207"/>
      <c r="L39" s="210" t="s">
        <v>1308</v>
      </c>
      <c r="M39" s="210" t="s">
        <v>1308</v>
      </c>
      <c r="N39" s="170" t="s">
        <v>1070</v>
      </c>
      <c r="O39" s="170" t="s">
        <v>5604</v>
      </c>
      <c r="P39" s="170" t="str">
        <f ca="1">DATEDIF(C39,'Incoming 2023'!$O$2,"Y")&amp;" tahun, "&amp;DATEDIF(C39,'Incoming 2023'!$O$2,"YM")&amp;" bulan, "&amp;DATEDIF(C39,'Incoming 2023'!$O$2,"MD")&amp;" hari"</f>
        <v>1 tahun, 5 bulan, 11 hari</v>
      </c>
      <c r="Q39" s="208">
        <f ca="1">DATEDIF(C39,Summary!$A$1,"d")</f>
        <v>526</v>
      </c>
      <c r="R39" s="166" t="str" cm="1">
        <f t="array" aca="1" ref="R39" ca="1">_xlfn.IFS(Q39&lt;=S39,S39,Q39&lt;=S39*2,S39*2,Q39&lt;=S39*3,S39*3,Q39&gt;S39*3,"&gt;"&amp;S39*3)</f>
        <v>Info</v>
      </c>
      <c r="S39" s="211" t="str" cm="1">
        <f t="array" ref="S39">_xlfn.IFS(M39="Level 1",7,M39="Level 2",14,M39="Level 3","30",M39="Info","Info",M39="Closed","Closed")</f>
        <v>Info</v>
      </c>
      <c r="T39" s="170"/>
    </row>
    <row r="40" spans="1:20" ht="142.80000000000001" x14ac:dyDescent="0.25">
      <c r="A40" s="233">
        <v>39</v>
      </c>
      <c r="B40" s="207" t="s">
        <v>8532</v>
      </c>
      <c r="C40" s="237">
        <v>45694</v>
      </c>
      <c r="D40" s="209">
        <v>45692</v>
      </c>
      <c r="E40" s="169" t="s">
        <v>39</v>
      </c>
      <c r="F40" s="170" t="s">
        <v>8563</v>
      </c>
      <c r="G40" s="170" t="s">
        <v>8564</v>
      </c>
      <c r="H40" s="207" t="s">
        <v>1079</v>
      </c>
      <c r="I40" s="207" t="s">
        <v>7397</v>
      </c>
      <c r="J40" s="207" t="s">
        <v>2895</v>
      </c>
      <c r="K40" s="207"/>
      <c r="L40" s="281" t="s">
        <v>1184</v>
      </c>
      <c r="M40" s="281" t="s">
        <v>1184</v>
      </c>
      <c r="N40" s="170" t="s">
        <v>1079</v>
      </c>
      <c r="O40" s="170" t="s">
        <v>2489</v>
      </c>
      <c r="P40" s="170" t="str">
        <f ca="1">DATEDIF(C40,'Incoming 2023'!$O$2,"Y")&amp;" tahun, "&amp;DATEDIF(C40,'Incoming 2023'!$O$2,"YM")&amp;" bulan, "&amp;DATEDIF(C40,'Incoming 2023'!$O$2,"MD")&amp;" hari"</f>
        <v>1 tahun, 5 bulan, 9 hari</v>
      </c>
      <c r="Q40" s="208">
        <f ca="1">DATEDIF(C40,Summary!$A$1,"d")</f>
        <v>524</v>
      </c>
      <c r="R40" s="166" t="str" cm="1">
        <f t="array" aca="1" ref="R40" ca="1">_xlfn.IFS(Q40&lt;=S40,S40,Q40&lt;=S40*2,S40*2,Q40&lt;=S40*3,S40*3,Q40&gt;S40*3,"&gt;"&amp;S40*3)</f>
        <v>Closed</v>
      </c>
      <c r="S40" s="166" t="str" cm="1">
        <f t="array" ref="S40">_xlfn.IFS(M40="Level 1",7,M40="Level 2",14,M40="Level 3","30",M40="Info","Info",M40="Closed","Closed")</f>
        <v>Closed</v>
      </c>
      <c r="T40" s="170"/>
    </row>
    <row r="41" spans="1:20" ht="40.799999999999997" x14ac:dyDescent="0.25">
      <c r="A41" s="233">
        <v>40</v>
      </c>
      <c r="B41" s="207" t="s">
        <v>8533</v>
      </c>
      <c r="C41" s="237">
        <v>45698</v>
      </c>
      <c r="D41" s="209">
        <v>45674</v>
      </c>
      <c r="E41" s="169" t="s">
        <v>9</v>
      </c>
      <c r="F41" s="170" t="s">
        <v>8565</v>
      </c>
      <c r="G41" s="170" t="s">
        <v>8566</v>
      </c>
      <c r="H41" s="207" t="s">
        <v>5508</v>
      </c>
      <c r="I41" s="169" t="s">
        <v>7640</v>
      </c>
      <c r="J41" s="207" t="s">
        <v>5704</v>
      </c>
      <c r="K41" s="207"/>
      <c r="L41" s="246" t="s">
        <v>1305</v>
      </c>
      <c r="M41" s="246" t="s">
        <v>5813</v>
      </c>
      <c r="N41" s="170" t="s">
        <v>1070</v>
      </c>
      <c r="O41" s="177" t="s">
        <v>8067</v>
      </c>
      <c r="P41" s="170" t="str">
        <f ca="1">DATEDIF(C41,'Incoming 2023'!$O$2,"Y")&amp;" tahun, "&amp;DATEDIF(C41,'Incoming 2023'!$O$2,"YM")&amp;" bulan, "&amp;DATEDIF(C41,'Incoming 2023'!$O$2,"MD")&amp;" hari"</f>
        <v>1 tahun, 5 bulan, 5 hari</v>
      </c>
      <c r="Q41" s="208">
        <f ca="1">DATEDIF(C41,Summary!$A$1,"d")</f>
        <v>520</v>
      </c>
      <c r="R41" s="166" t="str" cm="1">
        <f t="array" aca="1" ref="R41" ca="1">_xlfn.IFS(Q41&lt;=S41,S41,Q41&lt;=S41*2,S41*2,Q41&lt;=S41*3,S41*3,Q41&gt;S41*3,"&gt;"&amp;S41*3)</f>
        <v>30</v>
      </c>
      <c r="S41" s="211" t="str" cm="1">
        <f t="array" ref="S41">_xlfn.IFS(M41="Level 1",7,M41="Level 2",14,M41="Level 3","30",M41="Info","Info",M41="Closed","Closed")</f>
        <v>30</v>
      </c>
      <c r="T41" s="170"/>
    </row>
    <row r="42" spans="1:20" ht="40.799999999999997" x14ac:dyDescent="0.25">
      <c r="A42" s="233">
        <v>41</v>
      </c>
      <c r="B42" s="207" t="s">
        <v>8534</v>
      </c>
      <c r="C42" s="237">
        <v>45657</v>
      </c>
      <c r="D42" s="209">
        <v>45657</v>
      </c>
      <c r="E42" s="169" t="s">
        <v>9</v>
      </c>
      <c r="F42" s="170" t="s">
        <v>8605</v>
      </c>
      <c r="G42" s="170"/>
      <c r="H42" s="207" t="s">
        <v>5508</v>
      </c>
      <c r="I42" s="207" t="s">
        <v>3200</v>
      </c>
      <c r="J42" s="207"/>
      <c r="K42" s="207"/>
      <c r="L42" s="169" t="s">
        <v>1308</v>
      </c>
      <c r="M42" s="208" t="s">
        <v>1308</v>
      </c>
      <c r="N42" s="170" t="s">
        <v>1070</v>
      </c>
      <c r="O42" s="170" t="s">
        <v>1071</v>
      </c>
      <c r="P42" s="170" t="str">
        <f ca="1">DATEDIF(C42,'Incoming 2023'!$O$2,"Y")&amp;" tahun, "&amp;DATEDIF(C42,'Incoming 2023'!$O$2,"YM")&amp;" bulan, "&amp;DATEDIF(C42,'Incoming 2023'!$O$2,"MD")&amp;" hari"</f>
        <v>1 tahun, 6 bulan, 14 hari</v>
      </c>
      <c r="Q42" s="208">
        <f ca="1">DATEDIF(C42,Summary!$A$1,"d")</f>
        <v>561</v>
      </c>
      <c r="R42" s="166" t="str" cm="1">
        <f t="array" aca="1" ref="R42" ca="1">_xlfn.IFS(Q42&lt;=S42,S42,Q42&lt;=S42*2,S42*2,Q42&lt;=S42*3,S42*3,Q42&gt;S42*3,"&gt;"&amp;S42*3)</f>
        <v>Info</v>
      </c>
      <c r="S42" s="166" t="str" cm="1">
        <f t="array" ref="S42">_xlfn.IFS(M42="Level 1",7,M42="Level 2",14,M42="Level 3","30",M42="Info","Info",M42="Closed","Closed")</f>
        <v>Info</v>
      </c>
      <c r="T42" s="170"/>
    </row>
    <row r="43" spans="1:20" ht="61.2" x14ac:dyDescent="0.25">
      <c r="A43" s="233">
        <v>42</v>
      </c>
      <c r="B43" s="207" t="s">
        <v>8535</v>
      </c>
      <c r="C43" s="237">
        <v>45699</v>
      </c>
      <c r="D43" s="209">
        <v>45693</v>
      </c>
      <c r="E43" s="169" t="s">
        <v>9</v>
      </c>
      <c r="F43" s="170" t="s">
        <v>8567</v>
      </c>
      <c r="G43" s="170" t="s">
        <v>8607</v>
      </c>
      <c r="H43" s="207" t="s">
        <v>5985</v>
      </c>
      <c r="I43" s="207" t="s">
        <v>5985</v>
      </c>
      <c r="J43" s="207" t="s">
        <v>2881</v>
      </c>
      <c r="K43" s="207"/>
      <c r="L43" s="169" t="s">
        <v>1308</v>
      </c>
      <c r="M43" s="208" t="s">
        <v>1308</v>
      </c>
      <c r="N43" s="170" t="s">
        <v>1080</v>
      </c>
      <c r="O43" s="170" t="s">
        <v>8269</v>
      </c>
      <c r="P43" s="170" t="str">
        <f ca="1">DATEDIF(C43,'Incoming 2023'!$O$2,"Y")&amp;" tahun, "&amp;DATEDIF(C43,'Incoming 2023'!$O$2,"YM")&amp;" bulan, "&amp;DATEDIF(C43,'Incoming 2023'!$O$2,"MD")&amp;" hari"</f>
        <v>1 tahun, 5 bulan, 4 hari</v>
      </c>
      <c r="Q43" s="208">
        <f ca="1">DATEDIF(C43,Summary!$A$1,"d")</f>
        <v>519</v>
      </c>
      <c r="R43" s="166" t="str" cm="1">
        <f t="array" aca="1" ref="R43" ca="1">_xlfn.IFS(Q43&lt;=S43,S43,Q43&lt;=S43*2,S43*2,Q43&lt;=S43*3,S43*3,Q43&gt;S43*3,"&gt;"&amp;S43*3)</f>
        <v>Info</v>
      </c>
      <c r="S43" s="166" t="str" cm="1">
        <f t="array" ref="S43">_xlfn.IFS(M43="Level 1",7,M43="Level 2",14,M43="Level 3","30",M43="Info","Info",M43="Closed","Closed")</f>
        <v>Info</v>
      </c>
      <c r="T43" s="170"/>
    </row>
    <row r="44" spans="1:20" ht="40.799999999999997" x14ac:dyDescent="0.25">
      <c r="A44" s="233">
        <v>43</v>
      </c>
      <c r="B44" s="207" t="s">
        <v>8536</v>
      </c>
      <c r="C44" s="237">
        <v>45699</v>
      </c>
      <c r="D44" s="209">
        <v>45694</v>
      </c>
      <c r="E44" s="169" t="s">
        <v>9</v>
      </c>
      <c r="F44" s="170" t="s">
        <v>8568</v>
      </c>
      <c r="G44" s="170" t="s">
        <v>8569</v>
      </c>
      <c r="H44" s="207" t="s">
        <v>5508</v>
      </c>
      <c r="I44" s="207" t="s">
        <v>3200</v>
      </c>
      <c r="J44" s="207" t="s">
        <v>5704</v>
      </c>
      <c r="K44" s="207"/>
      <c r="L44" s="169" t="s">
        <v>1308</v>
      </c>
      <c r="M44" s="208" t="s">
        <v>1308</v>
      </c>
      <c r="N44" s="170" t="s">
        <v>1070</v>
      </c>
      <c r="O44" s="170" t="s">
        <v>3085</v>
      </c>
      <c r="P44" s="170" t="str">
        <f ca="1">DATEDIF(C44,'Incoming 2023'!$O$2,"Y")&amp;" tahun, "&amp;DATEDIF(C44,'Incoming 2023'!$O$2,"YM")&amp;" bulan, "&amp;DATEDIF(C44,'Incoming 2023'!$O$2,"MD")&amp;" hari"</f>
        <v>1 tahun, 5 bulan, 4 hari</v>
      </c>
      <c r="Q44" s="208">
        <f ca="1">DATEDIF(C44,Summary!$A$1,"d")</f>
        <v>519</v>
      </c>
      <c r="R44" s="166" t="str" cm="1">
        <f t="array" aca="1" ref="R44" ca="1">_xlfn.IFS(Q44&lt;=S44,S44,Q44&lt;=S44*2,S44*2,Q44&lt;=S44*3,S44*3,Q44&gt;S44*3,"&gt;"&amp;S44*3)</f>
        <v>Info</v>
      </c>
      <c r="S44" s="166" t="str" cm="1">
        <f t="array" ref="S44">_xlfn.IFS(M44="Level 1",7,M44="Level 2",14,M44="Level 3","30",M44="Info","Info",M44="Closed","Closed")</f>
        <v>Info</v>
      </c>
      <c r="T44" s="170"/>
    </row>
    <row r="45" spans="1:20" ht="81.599999999999994" x14ac:dyDescent="0.25">
      <c r="A45" s="233">
        <v>44</v>
      </c>
      <c r="B45" s="207" t="s">
        <v>8537</v>
      </c>
      <c r="C45" s="237">
        <v>45698</v>
      </c>
      <c r="D45" s="209">
        <v>45698</v>
      </c>
      <c r="E45" s="169" t="s">
        <v>39</v>
      </c>
      <c r="F45" s="170" t="s">
        <v>8570</v>
      </c>
      <c r="G45" s="170" t="s">
        <v>8606</v>
      </c>
      <c r="H45" s="207" t="s">
        <v>5508</v>
      </c>
      <c r="I45" s="207" t="s">
        <v>5989</v>
      </c>
      <c r="J45" s="207" t="s">
        <v>6030</v>
      </c>
      <c r="K45" s="207"/>
      <c r="L45" s="281" t="s">
        <v>1184</v>
      </c>
      <c r="M45" s="281" t="s">
        <v>1184</v>
      </c>
      <c r="N45" s="170" t="s">
        <v>1175</v>
      </c>
      <c r="O45" s="170" t="s">
        <v>7484</v>
      </c>
      <c r="P45" s="170" t="str">
        <f ca="1">DATEDIF(C45,'Incoming 2023'!$O$2,"Y")&amp;" tahun, "&amp;DATEDIF(C45,'Incoming 2023'!$O$2,"YM")&amp;" bulan, "&amp;DATEDIF(C45,'Incoming 2023'!$O$2,"MD")&amp;" hari"</f>
        <v>1 tahun, 5 bulan, 5 hari</v>
      </c>
      <c r="Q45" s="208">
        <f ca="1">DATEDIF(C45,Summary!$A$1,"d")</f>
        <v>520</v>
      </c>
      <c r="R45" s="166" t="str" cm="1">
        <f t="array" aca="1" ref="R45" ca="1">_xlfn.IFS(Q45&lt;=S45,S45,Q45&lt;=S45*2,S45*2,Q45&lt;=S45*3,S45*3,Q45&gt;S45*3,"&gt;"&amp;S45*3)</f>
        <v>Closed</v>
      </c>
      <c r="S45" s="166" t="str" cm="1">
        <f t="array" ref="S45">_xlfn.IFS(M45="Level 1",7,M45="Level 2",14,M45="Level 3","30",M45="Info","Info",M45="Closed","Closed")</f>
        <v>Closed</v>
      </c>
      <c r="T45" s="170"/>
    </row>
    <row r="46" spans="1:20" ht="40.799999999999997" x14ac:dyDescent="0.25">
      <c r="A46" s="233">
        <v>45</v>
      </c>
      <c r="B46" s="207" t="s">
        <v>8538</v>
      </c>
      <c r="C46" s="237">
        <v>45698</v>
      </c>
      <c r="D46" s="209">
        <v>45692</v>
      </c>
      <c r="E46" s="169" t="s">
        <v>39</v>
      </c>
      <c r="F46" s="170" t="s">
        <v>8571</v>
      </c>
      <c r="G46" s="170"/>
      <c r="H46" s="207" t="s">
        <v>5508</v>
      </c>
      <c r="I46" s="207" t="s">
        <v>3200</v>
      </c>
      <c r="J46" s="207" t="s">
        <v>6030</v>
      </c>
      <c r="K46" s="207"/>
      <c r="L46" s="166" t="s">
        <v>1308</v>
      </c>
      <c r="M46" s="208" t="s">
        <v>1308</v>
      </c>
      <c r="N46" s="170" t="s">
        <v>1070</v>
      </c>
      <c r="O46" s="177" t="s">
        <v>10407</v>
      </c>
      <c r="P46" s="170" t="str">
        <f ca="1">DATEDIF(C46,'Incoming 2023'!$O$2,"Y")&amp;" tahun, "&amp;DATEDIF(C46,'Incoming 2023'!$O$2,"YM")&amp;" bulan, "&amp;DATEDIF(C46,'Incoming 2023'!$O$2,"MD")&amp;" hari"</f>
        <v>1 tahun, 5 bulan, 5 hari</v>
      </c>
      <c r="Q46" s="208">
        <f ca="1">DATEDIF(C46,Summary!$A$1,"d")</f>
        <v>520</v>
      </c>
      <c r="R46" s="166" t="str" cm="1">
        <f t="array" aca="1" ref="R46" ca="1">_xlfn.IFS(Q46&lt;=S46,S46,Q46&lt;=S46*2,S46*2,Q46&lt;=S46*3,S46*3,Q46&gt;S46*3,"&gt;"&amp;S46*3)</f>
        <v>Info</v>
      </c>
      <c r="S46" s="166" t="str" cm="1">
        <f t="array" ref="S46">_xlfn.IFS(M46="Level 1",7,M46="Level 2",14,M46="Level 3","30",M46="Info","Info",M46="Closed","Closed")</f>
        <v>Info</v>
      </c>
      <c r="T46" s="170"/>
    </row>
    <row r="47" spans="1:20" ht="40.799999999999997" x14ac:dyDescent="0.25">
      <c r="A47" s="233">
        <v>46</v>
      </c>
      <c r="B47" s="207" t="s">
        <v>8539</v>
      </c>
      <c r="C47" s="237">
        <v>45699</v>
      </c>
      <c r="D47" s="209">
        <v>45670</v>
      </c>
      <c r="E47" s="169" t="s">
        <v>9</v>
      </c>
      <c r="F47" s="170" t="s">
        <v>8572</v>
      </c>
      <c r="G47" s="170" t="s">
        <v>8817</v>
      </c>
      <c r="H47" s="207" t="s">
        <v>5508</v>
      </c>
      <c r="I47" s="207" t="s">
        <v>3189</v>
      </c>
      <c r="J47" s="207" t="s">
        <v>3201</v>
      </c>
      <c r="K47" s="207"/>
      <c r="L47" s="169" t="s">
        <v>1308</v>
      </c>
      <c r="M47" s="208" t="s">
        <v>1308</v>
      </c>
      <c r="N47" s="170" t="s">
        <v>1070</v>
      </c>
      <c r="O47" s="170" t="s">
        <v>5604</v>
      </c>
      <c r="P47" s="170" t="str">
        <f ca="1">DATEDIF(C47,'Incoming 2023'!$O$2,"Y")&amp;" tahun, "&amp;DATEDIF(C47,'Incoming 2023'!$O$2,"YM")&amp;" bulan, "&amp;DATEDIF(C47,'Incoming 2023'!$O$2,"MD")&amp;" hari"</f>
        <v>1 tahun, 5 bulan, 4 hari</v>
      </c>
      <c r="Q47" s="208">
        <f ca="1">DATEDIF(C47,Summary!$A$1,"d")</f>
        <v>519</v>
      </c>
      <c r="R47" s="166" t="str" cm="1">
        <f t="array" aca="1" ref="R47" ca="1">_xlfn.IFS(Q47&lt;=S47,S47,Q47&lt;=S47*2,S47*2,Q47&lt;=S47*3,S47*3,Q47&gt;S47*3,"&gt;"&amp;S47*3)</f>
        <v>Info</v>
      </c>
      <c r="S47" s="166" t="str" cm="1">
        <f t="array" ref="S47">_xlfn.IFS(M47="Level 1",7,M47="Level 2",14,M47="Level 3","30",M47="Info","Info",M47="Closed","Closed")</f>
        <v>Info</v>
      </c>
      <c r="T47" s="170"/>
    </row>
    <row r="48" spans="1:20" ht="40.799999999999997" x14ac:dyDescent="0.25">
      <c r="A48" s="233">
        <v>47</v>
      </c>
      <c r="B48" s="207" t="s">
        <v>8540</v>
      </c>
      <c r="C48" s="237">
        <v>45700</v>
      </c>
      <c r="D48" s="209">
        <v>45694</v>
      </c>
      <c r="E48" s="169" t="s">
        <v>9</v>
      </c>
      <c r="F48" s="170" t="s">
        <v>8573</v>
      </c>
      <c r="G48" s="170"/>
      <c r="H48" s="207" t="s">
        <v>5508</v>
      </c>
      <c r="I48" s="207" t="s">
        <v>5508</v>
      </c>
      <c r="J48" s="207" t="s">
        <v>7423</v>
      </c>
      <c r="K48" s="207"/>
      <c r="L48" s="169" t="s">
        <v>1308</v>
      </c>
      <c r="M48" s="208" t="s">
        <v>1308</v>
      </c>
      <c r="N48" s="170" t="s">
        <v>1070</v>
      </c>
      <c r="O48" s="170" t="s">
        <v>1071</v>
      </c>
      <c r="P48" s="170" t="str">
        <f ca="1">DATEDIF(C48,'Incoming 2023'!$O$2,"Y")&amp;" tahun, "&amp;DATEDIF(C48,'Incoming 2023'!$O$2,"YM")&amp;" bulan, "&amp;DATEDIF(C48,'Incoming 2023'!$O$2,"MD")&amp;" hari"</f>
        <v>1 tahun, 5 bulan, 3 hari</v>
      </c>
      <c r="Q48" s="208">
        <f ca="1">DATEDIF(C48,Summary!$A$1,"d")</f>
        <v>518</v>
      </c>
      <c r="R48" s="166" t="str" cm="1">
        <f t="array" aca="1" ref="R48" ca="1">_xlfn.IFS(Q48&lt;=S48,S48,Q48&lt;=S48*2,S48*2,Q48&lt;=S48*3,S48*3,Q48&gt;S48*3,"&gt;"&amp;S48*3)</f>
        <v>Info</v>
      </c>
      <c r="S48" s="166" t="str" cm="1">
        <f t="array" ref="S48">_xlfn.IFS(M48="Level 1",7,M48="Level 2",14,M48="Level 3","30",M48="Info","Info",M48="Closed","Closed")</f>
        <v>Info</v>
      </c>
      <c r="T48" s="170"/>
    </row>
    <row r="49" spans="1:20" ht="20.399999999999999" x14ac:dyDescent="0.25">
      <c r="A49" s="233">
        <v>48</v>
      </c>
      <c r="B49" s="207" t="s">
        <v>8541</v>
      </c>
      <c r="C49" s="237">
        <v>45701</v>
      </c>
      <c r="D49" s="209">
        <v>45699</v>
      </c>
      <c r="E49" s="169" t="s">
        <v>3073</v>
      </c>
      <c r="F49" s="170" t="s">
        <v>8574</v>
      </c>
      <c r="G49" s="170" t="s">
        <v>8575</v>
      </c>
      <c r="H49" s="207" t="s">
        <v>5508</v>
      </c>
      <c r="I49" s="207" t="s">
        <v>3189</v>
      </c>
      <c r="J49" s="207" t="s">
        <v>6953</v>
      </c>
      <c r="K49" s="207"/>
      <c r="L49" s="169" t="s">
        <v>1308</v>
      </c>
      <c r="M49" s="208" t="s">
        <v>1308</v>
      </c>
      <c r="N49" s="170" t="s">
        <v>1070</v>
      </c>
      <c r="O49" s="170" t="s">
        <v>5604</v>
      </c>
      <c r="P49" s="170" t="str">
        <f ca="1">DATEDIF(C49,'Incoming 2023'!$O$2,"Y")&amp;" tahun, "&amp;DATEDIF(C49,'Incoming 2023'!$O$2,"YM")&amp;" bulan, "&amp;DATEDIF(C49,'Incoming 2023'!$O$2,"MD")&amp;" hari"</f>
        <v>1 tahun, 5 bulan, 2 hari</v>
      </c>
      <c r="Q49" s="208">
        <f ca="1">DATEDIF(C49,Summary!$A$1,"d")</f>
        <v>517</v>
      </c>
      <c r="R49" s="166" t="str" cm="1">
        <f t="array" aca="1" ref="R49" ca="1">_xlfn.IFS(Q49&lt;=S49,S49,Q49&lt;=S49*2,S49*2,Q49&lt;=S49*3,S49*3,Q49&gt;S49*3,"&gt;"&amp;S49*3)</f>
        <v>Info</v>
      </c>
      <c r="S49" s="166" t="str" cm="1">
        <f t="array" ref="S49">_xlfn.IFS(M49="Level 1",7,M49="Level 2",14,M49="Level 3","30",M49="Info","Info",M49="Closed","Closed")</f>
        <v>Info</v>
      </c>
      <c r="T49" s="170"/>
    </row>
    <row r="50" spans="1:20" ht="20.399999999999999" x14ac:dyDescent="0.25">
      <c r="A50" s="233">
        <v>49</v>
      </c>
      <c r="B50" s="207" t="s">
        <v>8542</v>
      </c>
      <c r="C50" s="237">
        <v>45701</v>
      </c>
      <c r="D50" s="209">
        <v>45698</v>
      </c>
      <c r="E50" s="169" t="s">
        <v>3073</v>
      </c>
      <c r="F50" s="170" t="s">
        <v>8576</v>
      </c>
      <c r="G50" s="170"/>
      <c r="H50" s="207" t="s">
        <v>5508</v>
      </c>
      <c r="I50" s="207" t="s">
        <v>3191</v>
      </c>
      <c r="J50" s="207" t="s">
        <v>6953</v>
      </c>
      <c r="K50" s="207"/>
      <c r="L50" s="169" t="s">
        <v>1308</v>
      </c>
      <c r="M50" s="208" t="s">
        <v>1308</v>
      </c>
      <c r="N50" s="170" t="s">
        <v>1070</v>
      </c>
      <c r="O50" s="170" t="s">
        <v>6866</v>
      </c>
      <c r="P50" s="170" t="str">
        <f ca="1">DATEDIF(C50,'Incoming 2023'!$O$2,"Y")&amp;" tahun, "&amp;DATEDIF(C50,'Incoming 2023'!$O$2,"YM")&amp;" bulan, "&amp;DATEDIF(C50,'Incoming 2023'!$O$2,"MD")&amp;" hari"</f>
        <v>1 tahun, 5 bulan, 2 hari</v>
      </c>
      <c r="Q50" s="208">
        <f ca="1">DATEDIF(C50,Summary!$A$1,"d")</f>
        <v>517</v>
      </c>
      <c r="R50" s="166" t="str" cm="1">
        <f t="array" aca="1" ref="R50" ca="1">_xlfn.IFS(Q50&lt;=S50,S50,Q50&lt;=S50*2,S50*2,Q50&lt;=S50*3,S50*3,Q50&gt;S50*3,"&gt;"&amp;S50*3)</f>
        <v>Info</v>
      </c>
      <c r="S50" s="166" t="str" cm="1">
        <f t="array" ref="S50">_xlfn.IFS(M50="Level 1",7,M50="Level 2",14,M50="Level 3","30",M50="Info","Info",M50="Closed","Closed")</f>
        <v>Info</v>
      </c>
      <c r="T50" s="170"/>
    </row>
    <row r="51" spans="1:20" ht="61.2" x14ac:dyDescent="0.25">
      <c r="A51" s="233">
        <v>50</v>
      </c>
      <c r="B51" s="207" t="s">
        <v>8543</v>
      </c>
      <c r="C51" s="237">
        <v>45702</v>
      </c>
      <c r="D51" s="209">
        <v>45670</v>
      </c>
      <c r="E51" s="169" t="s">
        <v>9</v>
      </c>
      <c r="F51" s="170" t="s">
        <v>8577</v>
      </c>
      <c r="G51" s="170" t="s">
        <v>8578</v>
      </c>
      <c r="H51" s="207" t="s">
        <v>5508</v>
      </c>
      <c r="I51" s="207" t="s">
        <v>5989</v>
      </c>
      <c r="J51" s="207" t="s">
        <v>6030</v>
      </c>
      <c r="K51" s="207"/>
      <c r="L51" s="167" t="s">
        <v>1308</v>
      </c>
      <c r="M51" s="167" t="s">
        <v>1308</v>
      </c>
      <c r="N51" s="170" t="s">
        <v>1070</v>
      </c>
      <c r="O51" s="170" t="s">
        <v>7652</v>
      </c>
      <c r="P51" s="170" t="str">
        <f ca="1">DATEDIF(C51,'Incoming 2023'!$O$2,"Y")&amp;" tahun, "&amp;DATEDIF(C51,'Incoming 2023'!$O$2,"YM")&amp;" bulan, "&amp;DATEDIF(C51,'Incoming 2023'!$O$2,"MD")&amp;" hari"</f>
        <v>1 tahun, 5 bulan, 1 hari</v>
      </c>
      <c r="Q51" s="208">
        <f ca="1">DATEDIF(C51,Summary!$A$1,"d")</f>
        <v>516</v>
      </c>
      <c r="R51" s="166" t="str" cm="1">
        <f t="array" aca="1" ref="R51" ca="1">_xlfn.IFS(Q51&lt;=S51,S51,Q51&lt;=S51*2,S51*2,Q51&lt;=S51*3,S51*3,Q51&gt;S51*3,"&gt;"&amp;S51*3)</f>
        <v>Info</v>
      </c>
      <c r="S51" s="166" t="str" cm="1">
        <f t="array" ref="S51">_xlfn.IFS(M51="Level 1",7,M51="Level 2",14,M51="Level 3","30",M51="Info","Info",M51="Closed","Closed")</f>
        <v>Info</v>
      </c>
      <c r="T51" s="170"/>
    </row>
    <row r="52" spans="1:20" ht="40.799999999999997" x14ac:dyDescent="0.25">
      <c r="A52" s="233">
        <v>51</v>
      </c>
      <c r="B52" s="207" t="s">
        <v>8544</v>
      </c>
      <c r="C52" s="237">
        <v>45702</v>
      </c>
      <c r="D52" s="209">
        <v>45695</v>
      </c>
      <c r="E52" s="169" t="s">
        <v>9</v>
      </c>
      <c r="F52" s="170" t="s">
        <v>8579</v>
      </c>
      <c r="G52" s="170" t="s">
        <v>8578</v>
      </c>
      <c r="H52" s="207" t="s">
        <v>5508</v>
      </c>
      <c r="I52" s="207" t="s">
        <v>5989</v>
      </c>
      <c r="J52" s="207" t="s">
        <v>6030</v>
      </c>
      <c r="K52" s="207"/>
      <c r="L52" s="167" t="s">
        <v>1308</v>
      </c>
      <c r="M52" s="167" t="s">
        <v>1308</v>
      </c>
      <c r="N52" s="170" t="s">
        <v>1070</v>
      </c>
      <c r="O52" s="170" t="s">
        <v>7652</v>
      </c>
      <c r="P52" s="170" t="str">
        <f ca="1">DATEDIF(C52,'Incoming 2023'!$O$2,"Y")&amp;" tahun, "&amp;DATEDIF(C52,'Incoming 2023'!$O$2,"YM")&amp;" bulan, "&amp;DATEDIF(C52,'Incoming 2023'!$O$2,"MD")&amp;" hari"</f>
        <v>1 tahun, 5 bulan, 1 hari</v>
      </c>
      <c r="Q52" s="208">
        <f ca="1">DATEDIF(C52,Summary!$A$1,"d")</f>
        <v>516</v>
      </c>
      <c r="R52" s="166" t="str" cm="1">
        <f t="array" aca="1" ref="R52" ca="1">_xlfn.IFS(Q52&lt;=S52,S52,Q52&lt;=S52*2,S52*2,Q52&lt;=S52*3,S52*3,Q52&gt;S52*3,"&gt;"&amp;S52*3)</f>
        <v>Info</v>
      </c>
      <c r="S52" s="166" t="str" cm="1">
        <f t="array" ref="S52">_xlfn.IFS(M52="Level 1",7,M52="Level 2",14,M52="Level 3","30",M52="Info","Info",M52="Closed","Closed")</f>
        <v>Info</v>
      </c>
      <c r="T52" s="170"/>
    </row>
    <row r="53" spans="1:20" ht="40.799999999999997" x14ac:dyDescent="0.25">
      <c r="A53" s="233">
        <v>52</v>
      </c>
      <c r="B53" s="207" t="s">
        <v>8545</v>
      </c>
      <c r="C53" s="237">
        <v>45702</v>
      </c>
      <c r="D53" s="209">
        <v>45698</v>
      </c>
      <c r="E53" s="169" t="s">
        <v>9</v>
      </c>
      <c r="F53" s="170" t="s">
        <v>8580</v>
      </c>
      <c r="G53" s="170" t="s">
        <v>8578</v>
      </c>
      <c r="H53" s="207" t="s">
        <v>5508</v>
      </c>
      <c r="I53" s="207" t="s">
        <v>5989</v>
      </c>
      <c r="J53" s="207" t="s">
        <v>6030</v>
      </c>
      <c r="K53" s="207"/>
      <c r="L53" s="167" t="s">
        <v>1308</v>
      </c>
      <c r="M53" s="167" t="s">
        <v>1308</v>
      </c>
      <c r="N53" s="170" t="s">
        <v>1070</v>
      </c>
      <c r="O53" s="170" t="s">
        <v>7652</v>
      </c>
      <c r="P53" s="170" t="str">
        <f ca="1">DATEDIF(C53,'Incoming 2023'!$O$2,"Y")&amp;" tahun, "&amp;DATEDIF(C53,'Incoming 2023'!$O$2,"YM")&amp;" bulan, "&amp;DATEDIF(C53,'Incoming 2023'!$O$2,"MD")&amp;" hari"</f>
        <v>1 tahun, 5 bulan, 1 hari</v>
      </c>
      <c r="Q53" s="208">
        <f ca="1">DATEDIF(C53,Summary!$A$1,"d")</f>
        <v>516</v>
      </c>
      <c r="R53" s="166" t="str" cm="1">
        <f t="array" aca="1" ref="R53" ca="1">_xlfn.IFS(Q53&lt;=S53,S53,Q53&lt;=S53*2,S53*2,Q53&lt;=S53*3,S53*3,Q53&gt;S53*3,"&gt;"&amp;S53*3)</f>
        <v>Info</v>
      </c>
      <c r="S53" s="166" t="str" cm="1">
        <f t="array" ref="S53">_xlfn.IFS(M53="Level 1",7,M53="Level 2",14,M53="Level 3","30",M53="Info","Info",M53="Closed","Closed")</f>
        <v>Info</v>
      </c>
      <c r="T53" s="170"/>
    </row>
    <row r="54" spans="1:20" ht="40.799999999999997" x14ac:dyDescent="0.25">
      <c r="A54" s="233">
        <v>53</v>
      </c>
      <c r="B54" s="207" t="s">
        <v>8546</v>
      </c>
      <c r="C54" s="237">
        <v>45702</v>
      </c>
      <c r="D54" s="209">
        <v>45671</v>
      </c>
      <c r="E54" s="169" t="s">
        <v>9</v>
      </c>
      <c r="F54" s="170" t="s">
        <v>8581</v>
      </c>
      <c r="G54" s="170" t="s">
        <v>8578</v>
      </c>
      <c r="H54" s="207" t="s">
        <v>5508</v>
      </c>
      <c r="I54" s="207" t="s">
        <v>5989</v>
      </c>
      <c r="J54" s="207" t="s">
        <v>6030</v>
      </c>
      <c r="K54" s="207"/>
      <c r="L54" s="167" t="s">
        <v>1308</v>
      </c>
      <c r="M54" s="167" t="s">
        <v>1308</v>
      </c>
      <c r="N54" s="170" t="s">
        <v>1070</v>
      </c>
      <c r="O54" s="170" t="s">
        <v>7652</v>
      </c>
      <c r="P54" s="170" t="str">
        <f ca="1">DATEDIF(C54,'Incoming 2023'!$O$2,"Y")&amp;" tahun, "&amp;DATEDIF(C54,'Incoming 2023'!$O$2,"YM")&amp;" bulan, "&amp;DATEDIF(C54,'Incoming 2023'!$O$2,"MD")&amp;" hari"</f>
        <v>1 tahun, 5 bulan, 1 hari</v>
      </c>
      <c r="Q54" s="208">
        <f ca="1">DATEDIF(C54,Summary!$A$1,"d")</f>
        <v>516</v>
      </c>
      <c r="R54" s="166" t="str" cm="1">
        <f t="array" aca="1" ref="R54" ca="1">_xlfn.IFS(Q54&lt;=S54,S54,Q54&lt;=S54*2,S54*2,Q54&lt;=S54*3,S54*3,Q54&gt;S54*3,"&gt;"&amp;S54*3)</f>
        <v>Info</v>
      </c>
      <c r="S54" s="166" t="str" cm="1">
        <f t="array" ref="S54">_xlfn.IFS(M54="Level 1",7,M54="Level 2",14,M54="Level 3","30",M54="Info","Info",M54="Closed","Closed")</f>
        <v>Info</v>
      </c>
      <c r="T54" s="170"/>
    </row>
    <row r="55" spans="1:20" ht="40.799999999999997" x14ac:dyDescent="0.25">
      <c r="A55" s="233">
        <v>54</v>
      </c>
      <c r="B55" s="207" t="s">
        <v>8547</v>
      </c>
      <c r="C55" s="237">
        <v>45702</v>
      </c>
      <c r="D55" s="209">
        <v>45671</v>
      </c>
      <c r="E55" s="169" t="s">
        <v>9</v>
      </c>
      <c r="F55" s="170" t="s">
        <v>8582</v>
      </c>
      <c r="G55" s="170" t="s">
        <v>8578</v>
      </c>
      <c r="H55" s="207" t="s">
        <v>5508</v>
      </c>
      <c r="I55" s="207" t="s">
        <v>5990</v>
      </c>
      <c r="J55" s="207" t="s">
        <v>3201</v>
      </c>
      <c r="K55" s="207"/>
      <c r="L55" s="167" t="s">
        <v>1308</v>
      </c>
      <c r="M55" s="167" t="s">
        <v>1308</v>
      </c>
      <c r="N55" s="170" t="s">
        <v>1070</v>
      </c>
      <c r="O55" s="170" t="s">
        <v>7957</v>
      </c>
      <c r="P55" s="170" t="str">
        <f ca="1">DATEDIF(C55,'Incoming 2023'!$O$2,"Y")&amp;" tahun, "&amp;DATEDIF(C55,'Incoming 2023'!$O$2,"YM")&amp;" bulan, "&amp;DATEDIF(C55,'Incoming 2023'!$O$2,"MD")&amp;" hari"</f>
        <v>1 tahun, 5 bulan, 1 hari</v>
      </c>
      <c r="Q55" s="208">
        <f ca="1">DATEDIF(C55,Summary!$A$1,"d")</f>
        <v>516</v>
      </c>
      <c r="R55" s="166" t="str" cm="1">
        <f t="array" aca="1" ref="R55" ca="1">_xlfn.IFS(Q55&lt;=S55,S55,Q55&lt;=S55*2,S55*2,Q55&lt;=S55*3,S55*3,Q55&gt;S55*3,"&gt;"&amp;S55*3)</f>
        <v>Info</v>
      </c>
      <c r="S55" s="166" t="str" cm="1">
        <f t="array" ref="S55">_xlfn.IFS(M55="Level 1",7,M55="Level 2",14,M55="Level 3","30",M55="Info","Info",M55="Closed","Closed")</f>
        <v>Info</v>
      </c>
      <c r="T55" s="170"/>
    </row>
    <row r="56" spans="1:20" ht="40.799999999999997" x14ac:dyDescent="0.25">
      <c r="A56" s="234">
        <v>55</v>
      </c>
      <c r="B56" s="207" t="s">
        <v>8548</v>
      </c>
      <c r="C56" s="238">
        <v>45702</v>
      </c>
      <c r="D56" s="213">
        <v>45695</v>
      </c>
      <c r="E56" s="181" t="s">
        <v>9</v>
      </c>
      <c r="F56" s="214" t="s">
        <v>8583</v>
      </c>
      <c r="G56" s="214" t="s">
        <v>8583</v>
      </c>
      <c r="H56" s="212" t="s">
        <v>5508</v>
      </c>
      <c r="I56" s="212" t="s">
        <v>5990</v>
      </c>
      <c r="J56" s="212" t="s">
        <v>8584</v>
      </c>
      <c r="K56" s="212"/>
      <c r="L56" s="281" t="s">
        <v>1184</v>
      </c>
      <c r="M56" s="281" t="s">
        <v>1184</v>
      </c>
      <c r="N56" s="170" t="s">
        <v>1070</v>
      </c>
      <c r="O56" s="170" t="s">
        <v>5604</v>
      </c>
      <c r="P56" s="170" t="str">
        <f ca="1">DATEDIF(C56,'Incoming 2023'!$O$2,"Y")&amp;" tahun, "&amp;DATEDIF(C56,'Incoming 2023'!$O$2,"YM")&amp;" bulan, "&amp;DATEDIF(C56,'Incoming 2023'!$O$2,"MD")&amp;" hari"</f>
        <v>1 tahun, 5 bulan, 1 hari</v>
      </c>
      <c r="Q56" s="208">
        <f ca="1">DATEDIF(C56,Summary!$A$1,"d")</f>
        <v>516</v>
      </c>
      <c r="R56" s="166" t="str" cm="1">
        <f t="array" aca="1" ref="R56" ca="1">_xlfn.IFS(Q56&lt;=S56,S56,Q56&lt;=S56*2,S56*2,Q56&lt;=S56*3,S56*3,Q56&gt;S56*3,"&gt;"&amp;S56*3)</f>
        <v>Closed</v>
      </c>
      <c r="S56" s="211" t="str" cm="1">
        <f t="array" ref="S56">_xlfn.IFS(M56="Level 1",7,M56="Level 2",14,M56="Level 3","30",M56="Info","Info",M56="Closed","Closed")</f>
        <v>Closed</v>
      </c>
      <c r="T56" s="170"/>
    </row>
    <row r="57" spans="1:20" ht="40.799999999999997" x14ac:dyDescent="0.7">
      <c r="A57" s="233">
        <v>56</v>
      </c>
      <c r="B57" s="172" t="s">
        <v>8739</v>
      </c>
      <c r="C57" s="239">
        <v>45705</v>
      </c>
      <c r="D57" s="168">
        <v>45702</v>
      </c>
      <c r="E57" s="167" t="s">
        <v>9</v>
      </c>
      <c r="F57" s="170" t="s">
        <v>8762</v>
      </c>
      <c r="G57" s="170" t="s">
        <v>8806</v>
      </c>
      <c r="H57" s="172" t="s">
        <v>5508</v>
      </c>
      <c r="I57" s="172" t="s">
        <v>5508</v>
      </c>
      <c r="J57" s="172" t="s">
        <v>7423</v>
      </c>
      <c r="K57" s="174"/>
      <c r="L57" s="167" t="s">
        <v>1308</v>
      </c>
      <c r="M57" s="167" t="s">
        <v>1308</v>
      </c>
      <c r="N57" s="177" t="s">
        <v>1080</v>
      </c>
      <c r="O57" s="177" t="s">
        <v>8269</v>
      </c>
      <c r="P57" s="170" t="str">
        <f ca="1">DATEDIF(C57,'Incoming 2023'!$O$2,"Y")&amp;" tahun, "&amp;DATEDIF(C57,'Incoming 2023'!$O$2,"YM")&amp;" bulan, "&amp;DATEDIF(C57,'Incoming 2023'!$O$2,"MD")&amp;" hari"</f>
        <v>1 tahun, 4 bulan, 28 hari</v>
      </c>
      <c r="Q57" s="208">
        <f ca="1">DATEDIF(C57,Summary!$A$1,"d")</f>
        <v>513</v>
      </c>
      <c r="R57" s="166" t="str" cm="1">
        <f t="array" aca="1" ref="R57" ca="1">_xlfn.IFS(Q57&lt;=S57,S57,Q57&lt;=S57*2,S57*2,Q57&lt;=S57*3,S57*3,Q57&gt;S57*3,"&gt;"&amp;S57*3)</f>
        <v>Info</v>
      </c>
      <c r="S57" s="166" t="str" cm="1">
        <f t="array" ref="S57">_xlfn.IFS(M57="Level 1",7,M57="Level 2",14,M57="Level 3","30",M57="Info","Info",M57="Closed","Closed")</f>
        <v>Info</v>
      </c>
      <c r="T57" s="174"/>
    </row>
    <row r="58" spans="1:20" ht="40.799999999999997" x14ac:dyDescent="0.7">
      <c r="A58" s="233">
        <v>57</v>
      </c>
      <c r="B58" s="172" t="s">
        <v>8740</v>
      </c>
      <c r="C58" s="239">
        <v>45706</v>
      </c>
      <c r="D58" s="168">
        <v>45705</v>
      </c>
      <c r="E58" s="167" t="s">
        <v>8763</v>
      </c>
      <c r="F58" s="170" t="s">
        <v>8764</v>
      </c>
      <c r="G58" s="170" t="s">
        <v>8808</v>
      </c>
      <c r="H58" s="172" t="s">
        <v>5508</v>
      </c>
      <c r="I58" s="172" t="s">
        <v>5990</v>
      </c>
      <c r="J58" s="172" t="s">
        <v>6953</v>
      </c>
      <c r="K58" s="174"/>
      <c r="L58" s="210" t="s">
        <v>1308</v>
      </c>
      <c r="M58" s="210" t="s">
        <v>1308</v>
      </c>
      <c r="N58" s="177" t="s">
        <v>1080</v>
      </c>
      <c r="O58" s="177" t="s">
        <v>8269</v>
      </c>
      <c r="P58" s="170" t="str">
        <f ca="1">DATEDIF(C58,'Incoming 2023'!$O$2,"Y")&amp;" tahun, "&amp;DATEDIF(C58,'Incoming 2023'!$O$2,"YM")&amp;" bulan, "&amp;DATEDIF(C58,'Incoming 2023'!$O$2,"MD")&amp;" hari"</f>
        <v>1 tahun, 4 bulan, 27 hari</v>
      </c>
      <c r="Q58" s="208">
        <f ca="1">DATEDIF(C58,Summary!$A$1,"d")</f>
        <v>512</v>
      </c>
      <c r="R58" s="166" t="str" cm="1">
        <f t="array" aca="1" ref="R58" ca="1">_xlfn.IFS(Q58&lt;=S58,S58,Q58&lt;=S58*2,S58*2,Q58&lt;=S58*3,S58*3,Q58&gt;S58*3,"&gt;"&amp;S58*3)</f>
        <v>Info</v>
      </c>
      <c r="S58" s="211" t="str" cm="1">
        <f t="array" ref="S58">_xlfn.IFS(M58="Level 1",7,M58="Level 2",14,M58="Level 3","30",M58="Info","Info",M58="Closed","Closed")</f>
        <v>Info</v>
      </c>
      <c r="T58" s="174"/>
    </row>
    <row r="59" spans="1:20" ht="40.799999999999997" x14ac:dyDescent="0.7">
      <c r="A59" s="233">
        <v>58</v>
      </c>
      <c r="B59" s="172" t="s">
        <v>8741</v>
      </c>
      <c r="C59" s="239">
        <v>45706</v>
      </c>
      <c r="D59" s="168">
        <v>45694</v>
      </c>
      <c r="E59" s="167" t="s">
        <v>39</v>
      </c>
      <c r="F59" s="170" t="s">
        <v>8765</v>
      </c>
      <c r="G59" s="170" t="s">
        <v>8766</v>
      </c>
      <c r="H59" s="172" t="s">
        <v>5508</v>
      </c>
      <c r="I59" s="172" t="s">
        <v>3200</v>
      </c>
      <c r="J59" s="172" t="s">
        <v>5939</v>
      </c>
      <c r="K59" s="174"/>
      <c r="L59" s="281" t="s">
        <v>1184</v>
      </c>
      <c r="M59" s="281" t="s">
        <v>1184</v>
      </c>
      <c r="N59" s="177" t="s">
        <v>1070</v>
      </c>
      <c r="O59" s="177" t="s">
        <v>3717</v>
      </c>
      <c r="P59" s="170" t="str">
        <f ca="1">DATEDIF(C59,'Incoming 2023'!$O$2,"Y")&amp;" tahun, "&amp;DATEDIF(C59,'Incoming 2023'!$O$2,"YM")&amp;" bulan, "&amp;DATEDIF(C59,'Incoming 2023'!$O$2,"MD")&amp;" hari"</f>
        <v>1 tahun, 4 bulan, 27 hari</v>
      </c>
      <c r="Q59" s="208">
        <f ca="1">DATEDIF(C59,Summary!$A$1,"d")</f>
        <v>512</v>
      </c>
      <c r="R59" s="166" t="str" cm="1">
        <f t="array" aca="1" ref="R59" ca="1">_xlfn.IFS(Q59&lt;=S59,S59,Q59&lt;=S59*2,S59*2,Q59&lt;=S59*3,S59*3,Q59&gt;S59*3,"&gt;"&amp;S59*3)</f>
        <v>Closed</v>
      </c>
      <c r="S59" s="211" t="str" cm="1">
        <f t="array" ref="S59">_xlfn.IFS(M59="Level 1",7,M59="Level 2",14,M59="Level 3","30",M59="Info","Info",M59="Closed","Closed")</f>
        <v>Closed</v>
      </c>
      <c r="T59" s="174"/>
    </row>
    <row r="60" spans="1:20" ht="20.399999999999999" x14ac:dyDescent="0.7">
      <c r="A60" s="233">
        <v>59</v>
      </c>
      <c r="B60" s="172" t="s">
        <v>8540</v>
      </c>
      <c r="C60" s="239">
        <v>45705</v>
      </c>
      <c r="D60" s="168">
        <v>45694</v>
      </c>
      <c r="E60" s="167" t="s">
        <v>9</v>
      </c>
      <c r="F60" s="170" t="s">
        <v>8767</v>
      </c>
      <c r="G60" s="170" t="s">
        <v>8807</v>
      </c>
      <c r="H60" s="172" t="s">
        <v>5508</v>
      </c>
      <c r="I60" s="172" t="s">
        <v>5508</v>
      </c>
      <c r="J60" s="172" t="s">
        <v>7423</v>
      </c>
      <c r="K60" s="174"/>
      <c r="L60" s="167" t="s">
        <v>1308</v>
      </c>
      <c r="M60" s="167" t="s">
        <v>1308</v>
      </c>
      <c r="N60" s="177" t="s">
        <v>1070</v>
      </c>
      <c r="O60" s="177" t="s">
        <v>1071</v>
      </c>
      <c r="P60" s="170" t="str">
        <f ca="1">DATEDIF(C60,'Incoming 2023'!$O$2,"Y")&amp;" tahun, "&amp;DATEDIF(C60,'Incoming 2023'!$O$2,"YM")&amp;" bulan, "&amp;DATEDIF(C60,'Incoming 2023'!$O$2,"MD")&amp;" hari"</f>
        <v>1 tahun, 4 bulan, 28 hari</v>
      </c>
      <c r="Q60" s="208">
        <f ca="1">DATEDIF(C60,Summary!$A$1,"d")</f>
        <v>513</v>
      </c>
      <c r="R60" s="166" t="str" cm="1">
        <f t="array" aca="1" ref="R60" ca="1">_xlfn.IFS(Q60&lt;=S60,S60,Q60&lt;=S60*2,S60*2,Q60&lt;=S60*3,S60*3,Q60&gt;S60*3,"&gt;"&amp;S60*3)</f>
        <v>Info</v>
      </c>
      <c r="S60" s="166" t="str" cm="1">
        <f t="array" ref="S60">_xlfn.IFS(M60="Level 1",7,M60="Level 2",14,M60="Level 3","30",M60="Info","Info",M60="Closed","Closed")</f>
        <v>Info</v>
      </c>
      <c r="T60" s="174"/>
    </row>
    <row r="61" spans="1:20" ht="102" x14ac:dyDescent="0.7">
      <c r="A61" s="233">
        <v>60</v>
      </c>
      <c r="B61" s="172" t="s">
        <v>8742</v>
      </c>
      <c r="C61" s="239">
        <v>45706</v>
      </c>
      <c r="D61" s="168">
        <v>45705</v>
      </c>
      <c r="E61" s="167" t="s">
        <v>39</v>
      </c>
      <c r="F61" s="170" t="s">
        <v>8768</v>
      </c>
      <c r="G61" s="170" t="s">
        <v>8769</v>
      </c>
      <c r="H61" s="172" t="s">
        <v>5508</v>
      </c>
      <c r="I61" s="172" t="s">
        <v>3189</v>
      </c>
      <c r="J61" s="172" t="s">
        <v>5877</v>
      </c>
      <c r="K61" s="174"/>
      <c r="L61" s="167" t="s">
        <v>1308</v>
      </c>
      <c r="M61" s="167" t="s">
        <v>1308</v>
      </c>
      <c r="N61" s="177" t="s">
        <v>1070</v>
      </c>
      <c r="O61" s="170" t="s">
        <v>5604</v>
      </c>
      <c r="P61" s="170" t="str">
        <f ca="1">DATEDIF(C61,'Incoming 2023'!$O$2,"Y")&amp;" tahun, "&amp;DATEDIF(C61,'Incoming 2023'!$O$2,"YM")&amp;" bulan, "&amp;DATEDIF(C61,'Incoming 2023'!$O$2,"MD")&amp;" hari"</f>
        <v>1 tahun, 4 bulan, 27 hari</v>
      </c>
      <c r="Q61" s="208">
        <f ca="1">DATEDIF(C61,Summary!$A$1,"d")</f>
        <v>512</v>
      </c>
      <c r="R61" s="166" t="str" cm="1">
        <f t="array" aca="1" ref="R61" ca="1">_xlfn.IFS(Q61&lt;=S61,S61,Q61&lt;=S61*2,S61*2,Q61&lt;=S61*3,S61*3,Q61&gt;S61*3,"&gt;"&amp;S61*3)</f>
        <v>Info</v>
      </c>
      <c r="S61" s="166" t="str" cm="1">
        <f t="array" ref="S61">_xlfn.IFS(M61="Level 1",7,M61="Level 2",14,M61="Level 3","30",M61="Info","Info",M61="Closed","Closed")</f>
        <v>Info</v>
      </c>
      <c r="T61" s="174"/>
    </row>
    <row r="62" spans="1:20" ht="40.799999999999997" x14ac:dyDescent="0.7">
      <c r="A62" s="233">
        <v>61</v>
      </c>
      <c r="B62" s="172" t="s">
        <v>8743</v>
      </c>
      <c r="C62" s="239">
        <v>45706</v>
      </c>
      <c r="D62" s="168">
        <v>45702</v>
      </c>
      <c r="E62" s="167" t="s">
        <v>39</v>
      </c>
      <c r="F62" s="170" t="s">
        <v>8770</v>
      </c>
      <c r="G62" s="170" t="s">
        <v>8771</v>
      </c>
      <c r="H62" s="172" t="s">
        <v>5508</v>
      </c>
      <c r="I62" s="172" t="s">
        <v>5508</v>
      </c>
      <c r="J62" s="172" t="s">
        <v>1088</v>
      </c>
      <c r="K62" s="174"/>
      <c r="L62" s="281" t="s">
        <v>1184</v>
      </c>
      <c r="M62" s="281" t="s">
        <v>1184</v>
      </c>
      <c r="N62" s="177" t="s">
        <v>1088</v>
      </c>
      <c r="O62" s="177" t="s">
        <v>1089</v>
      </c>
      <c r="P62" s="170" t="str">
        <f ca="1">DATEDIF(C62,'Incoming 2023'!$O$2,"Y")&amp;" tahun, "&amp;DATEDIF(C62,'Incoming 2023'!$O$2,"YM")&amp;" bulan, "&amp;DATEDIF(C62,'Incoming 2023'!$O$2,"MD")&amp;" hari"</f>
        <v>1 tahun, 4 bulan, 27 hari</v>
      </c>
      <c r="Q62" s="208">
        <f ca="1">DATEDIF(C62,Summary!$A$1,"d")</f>
        <v>512</v>
      </c>
      <c r="R62" s="166" t="str" cm="1">
        <f t="array" aca="1" ref="R62" ca="1">_xlfn.IFS(Q62&lt;=S62,S62,Q62&lt;=S62*2,S62*2,Q62&lt;=S62*3,S62*3,Q62&gt;S62*3,"&gt;"&amp;S62*3)</f>
        <v>Closed</v>
      </c>
      <c r="S62" s="166" t="str" cm="1">
        <f t="array" ref="S62">_xlfn.IFS(M62="Level 1",7,M62="Level 2",14,M62="Level 3","30",M62="Info","Info",M62="Closed","Closed")</f>
        <v>Closed</v>
      </c>
      <c r="T62" s="174"/>
    </row>
    <row r="63" spans="1:20" ht="61.2" x14ac:dyDescent="0.7">
      <c r="A63" s="233">
        <v>62</v>
      </c>
      <c r="B63" s="172" t="s">
        <v>8744</v>
      </c>
      <c r="C63" s="239">
        <v>45706</v>
      </c>
      <c r="D63" s="168">
        <v>45701</v>
      </c>
      <c r="E63" s="167" t="s">
        <v>39</v>
      </c>
      <c r="F63" s="170" t="s">
        <v>8772</v>
      </c>
      <c r="G63" s="170" t="s">
        <v>8773</v>
      </c>
      <c r="H63" s="172" t="s">
        <v>1079</v>
      </c>
      <c r="I63" s="172" t="s">
        <v>5999</v>
      </c>
      <c r="J63" s="172" t="s">
        <v>2895</v>
      </c>
      <c r="K63" s="174"/>
      <c r="L63" s="167" t="s">
        <v>1308</v>
      </c>
      <c r="M63" s="167" t="s">
        <v>1308</v>
      </c>
      <c r="N63" s="177" t="s">
        <v>1079</v>
      </c>
      <c r="O63" s="177" t="s">
        <v>2488</v>
      </c>
      <c r="P63" s="170" t="str">
        <f ca="1">DATEDIF(C63,'Incoming 2023'!$O$2,"Y")&amp;" tahun, "&amp;DATEDIF(C63,'Incoming 2023'!$O$2,"YM")&amp;" bulan, "&amp;DATEDIF(C63,'Incoming 2023'!$O$2,"MD")&amp;" hari"</f>
        <v>1 tahun, 4 bulan, 27 hari</v>
      </c>
      <c r="Q63" s="208">
        <f ca="1">DATEDIF(C63,Summary!$A$1,"d")</f>
        <v>512</v>
      </c>
      <c r="R63" s="166" t="str" cm="1">
        <f t="array" aca="1" ref="R63" ca="1">_xlfn.IFS(Q63&lt;=S63,S63,Q63&lt;=S63*2,S63*2,Q63&lt;=S63*3,S63*3,Q63&gt;S63*3,"&gt;"&amp;S63*3)</f>
        <v>Info</v>
      </c>
      <c r="S63" s="166" t="str" cm="1">
        <f t="array" ref="S63">_xlfn.IFS(M63="Level 1",7,M63="Level 2",14,M63="Level 3","30",M63="Info","Info",M63="Closed","Closed")</f>
        <v>Info</v>
      </c>
      <c r="T63" s="174"/>
    </row>
    <row r="64" spans="1:20" ht="20.399999999999999" x14ac:dyDescent="0.7">
      <c r="A64" s="233">
        <v>63</v>
      </c>
      <c r="B64" s="172" t="s">
        <v>8745</v>
      </c>
      <c r="C64" s="239">
        <v>45708</v>
      </c>
      <c r="D64" s="168">
        <v>45700</v>
      </c>
      <c r="E64" s="167" t="s">
        <v>9</v>
      </c>
      <c r="F64" s="170" t="s">
        <v>8774</v>
      </c>
      <c r="G64" s="170" t="s">
        <v>8775</v>
      </c>
      <c r="H64" s="172" t="s">
        <v>5508</v>
      </c>
      <c r="I64" s="172" t="s">
        <v>5989</v>
      </c>
      <c r="J64" s="172" t="s">
        <v>5841</v>
      </c>
      <c r="K64" s="174"/>
      <c r="L64" s="167" t="s">
        <v>1308</v>
      </c>
      <c r="M64" s="167" t="s">
        <v>1308</v>
      </c>
      <c r="N64" s="177" t="s">
        <v>1070</v>
      </c>
      <c r="O64" s="177" t="s">
        <v>3085</v>
      </c>
      <c r="P64" s="170" t="str">
        <f ca="1">DATEDIF(C64,'Incoming 2023'!$O$2,"Y")&amp;" tahun, "&amp;DATEDIF(C64,'Incoming 2023'!$O$2,"YM")&amp;" bulan, "&amp;DATEDIF(C64,'Incoming 2023'!$O$2,"MD")&amp;" hari"</f>
        <v>1 tahun, 4 bulan, 25 hari</v>
      </c>
      <c r="Q64" s="208">
        <f ca="1">DATEDIF(C64,Summary!$A$1,"d")</f>
        <v>510</v>
      </c>
      <c r="R64" s="166" t="str" cm="1">
        <f t="array" aca="1" ref="R64" ca="1">_xlfn.IFS(Q64&lt;=S64,S64,Q64&lt;=S64*2,S64*2,Q64&lt;=S64*3,S64*3,Q64&gt;S64*3,"&gt;"&amp;S64*3)</f>
        <v>Info</v>
      </c>
      <c r="S64" s="166" t="str" cm="1">
        <f t="array" ref="S64">_xlfn.IFS(M64="Level 1",7,M64="Level 2",14,M64="Level 3","30",M64="Info","Info",M64="Closed","Closed")</f>
        <v>Info</v>
      </c>
      <c r="T64" s="174"/>
    </row>
    <row r="65" spans="1:20" ht="102" x14ac:dyDescent="0.7">
      <c r="A65" s="233">
        <v>64</v>
      </c>
      <c r="B65" s="172" t="s">
        <v>8746</v>
      </c>
      <c r="C65" s="239">
        <v>45715</v>
      </c>
      <c r="D65" s="168">
        <v>45713</v>
      </c>
      <c r="E65" s="167" t="s">
        <v>7379</v>
      </c>
      <c r="F65" s="170" t="s">
        <v>8812</v>
      </c>
      <c r="G65" s="170" t="s">
        <v>8809</v>
      </c>
      <c r="H65" s="172" t="s">
        <v>5508</v>
      </c>
      <c r="I65" s="172" t="s">
        <v>3189</v>
      </c>
      <c r="J65" s="172" t="s">
        <v>5704</v>
      </c>
      <c r="K65" s="174"/>
      <c r="L65" s="167" t="s">
        <v>1308</v>
      </c>
      <c r="M65" s="167" t="s">
        <v>1308</v>
      </c>
      <c r="N65" s="177" t="s">
        <v>8776</v>
      </c>
      <c r="O65" s="170" t="s">
        <v>5604</v>
      </c>
      <c r="P65" s="170" t="str">
        <f ca="1">DATEDIF(C65,'Incoming 2023'!$O$2,"Y")&amp;" tahun, "&amp;DATEDIF(C65,'Incoming 2023'!$O$2,"YM")&amp;" bulan, "&amp;DATEDIF(C65,'Incoming 2023'!$O$2,"MD")&amp;" hari"</f>
        <v>1 tahun, 4 bulan, 18 hari</v>
      </c>
      <c r="Q65" s="208">
        <f ca="1">DATEDIF(C65,Summary!$A$1,"d")</f>
        <v>503</v>
      </c>
      <c r="R65" s="166" t="str" cm="1">
        <f t="array" aca="1" ref="R65" ca="1">_xlfn.IFS(Q65&lt;=S65,S65,Q65&lt;=S65*2,S65*2,Q65&lt;=S65*3,S65*3,Q65&gt;S65*3,"&gt;"&amp;S65*3)</f>
        <v>Info</v>
      </c>
      <c r="S65" s="166" t="str" cm="1">
        <f t="array" ref="S65">_xlfn.IFS(M65="Level 1",7,M65="Level 2",14,M65="Level 3","30",M65="Info","Info",M65="Closed","Closed")</f>
        <v>Info</v>
      </c>
      <c r="T65" s="174"/>
    </row>
    <row r="66" spans="1:20" ht="61.2" x14ac:dyDescent="0.7">
      <c r="A66" s="233">
        <v>65</v>
      </c>
      <c r="B66" s="172" t="s">
        <v>8747</v>
      </c>
      <c r="C66" s="239">
        <v>45715</v>
      </c>
      <c r="D66" s="168">
        <v>45714</v>
      </c>
      <c r="E66" s="167" t="s">
        <v>7379</v>
      </c>
      <c r="F66" s="170" t="s">
        <v>8777</v>
      </c>
      <c r="G66" s="170" t="s">
        <v>8777</v>
      </c>
      <c r="H66" s="172" t="s">
        <v>5508</v>
      </c>
      <c r="I66" s="172" t="s">
        <v>5989</v>
      </c>
      <c r="J66" s="172" t="s">
        <v>6030</v>
      </c>
      <c r="K66" s="174"/>
      <c r="L66" s="281" t="s">
        <v>1184</v>
      </c>
      <c r="M66" s="281" t="s">
        <v>1184</v>
      </c>
      <c r="N66" s="177" t="s">
        <v>1175</v>
      </c>
      <c r="O66" s="177" t="s">
        <v>7484</v>
      </c>
      <c r="P66" s="170" t="str">
        <f ca="1">DATEDIF(C66,'Incoming 2023'!$O$2,"Y")&amp;" tahun, "&amp;DATEDIF(C66,'Incoming 2023'!$O$2,"YM")&amp;" bulan, "&amp;DATEDIF(C66,'Incoming 2023'!$O$2,"MD")&amp;" hari"</f>
        <v>1 tahun, 4 bulan, 18 hari</v>
      </c>
      <c r="Q66" s="208">
        <f ca="1">DATEDIF(C66,Summary!$A$1,"d")</f>
        <v>503</v>
      </c>
      <c r="R66" s="166" t="str" cm="1">
        <f t="array" aca="1" ref="R66" ca="1">_xlfn.IFS(Q66&lt;=S66,S66,Q66&lt;=S66*2,S66*2,Q66&lt;=S66*3,S66*3,Q66&gt;S66*3,"&gt;"&amp;S66*3)</f>
        <v>Closed</v>
      </c>
      <c r="S66" s="166" t="str" cm="1">
        <f t="array" ref="S66">_xlfn.IFS(M66="Level 1",7,M66="Level 2",14,M66="Level 3","30",M66="Info","Info",M66="Closed","Closed")</f>
        <v>Closed</v>
      </c>
      <c r="T66" s="174"/>
    </row>
    <row r="67" spans="1:20" ht="40.799999999999997" x14ac:dyDescent="0.7">
      <c r="A67" s="233">
        <v>66</v>
      </c>
      <c r="B67" s="172" t="s">
        <v>8810</v>
      </c>
      <c r="C67" s="239">
        <v>45714</v>
      </c>
      <c r="D67" s="168">
        <v>45699</v>
      </c>
      <c r="E67" s="167" t="s">
        <v>9</v>
      </c>
      <c r="F67" s="170" t="s">
        <v>8778</v>
      </c>
      <c r="G67" s="170" t="s">
        <v>8811</v>
      </c>
      <c r="H67" s="172" t="s">
        <v>5508</v>
      </c>
      <c r="I67" s="172" t="s">
        <v>5508</v>
      </c>
      <c r="J67" s="172" t="s">
        <v>6953</v>
      </c>
      <c r="K67" s="174"/>
      <c r="L67" s="167" t="s">
        <v>1308</v>
      </c>
      <c r="M67" s="167" t="s">
        <v>1308</v>
      </c>
      <c r="N67" s="177"/>
      <c r="O67" s="177"/>
      <c r="P67" s="170" t="str">
        <f ca="1">DATEDIF(C67,'Incoming 2023'!$O$2,"Y")&amp;" tahun, "&amp;DATEDIF(C67,'Incoming 2023'!$O$2,"YM")&amp;" bulan, "&amp;DATEDIF(C67,'Incoming 2023'!$O$2,"MD")&amp;" hari"</f>
        <v>1 tahun, 4 bulan, 19 hari</v>
      </c>
      <c r="Q67" s="208">
        <f ca="1">DATEDIF(C67,Summary!$A$1,"d")</f>
        <v>504</v>
      </c>
      <c r="R67" s="166" t="str" cm="1">
        <f t="array" aca="1" ref="R67" ca="1">_xlfn.IFS(Q67&lt;=S67,S67,Q67&lt;=S67*2,S67*2,Q67&lt;=S67*3,S67*3,Q67&gt;S67*3,"&gt;"&amp;S67*3)</f>
        <v>Info</v>
      </c>
      <c r="S67" s="166" t="str" cm="1">
        <f t="array" ref="S67">_xlfn.IFS(M67="Level 1",7,M67="Level 2",14,M67="Level 3","30",M67="Info","Info",M67="Closed","Closed")</f>
        <v>Info</v>
      </c>
      <c r="T67" s="174"/>
    </row>
    <row r="68" spans="1:20" ht="61.2" x14ac:dyDescent="0.7">
      <c r="A68" s="233">
        <v>67</v>
      </c>
      <c r="B68" s="172" t="s">
        <v>8748</v>
      </c>
      <c r="C68" s="239">
        <v>45712</v>
      </c>
      <c r="D68" s="168">
        <v>45730</v>
      </c>
      <c r="E68" s="167" t="s">
        <v>39</v>
      </c>
      <c r="F68" s="170" t="s">
        <v>8779</v>
      </c>
      <c r="G68" s="170" t="s">
        <v>8780</v>
      </c>
      <c r="H68" s="172" t="s">
        <v>5508</v>
      </c>
      <c r="I68" s="172" t="s">
        <v>5508</v>
      </c>
      <c r="J68" s="172" t="s">
        <v>3203</v>
      </c>
      <c r="K68" s="174"/>
      <c r="L68" s="167" t="s">
        <v>1308</v>
      </c>
      <c r="M68" s="167" t="s">
        <v>1308</v>
      </c>
      <c r="N68" s="177" t="s">
        <v>1070</v>
      </c>
      <c r="O68" s="170" t="s">
        <v>7652</v>
      </c>
      <c r="P68" s="170" t="str">
        <f ca="1">DATEDIF(C68,'Incoming 2023'!$O$2,"Y")&amp;" tahun, "&amp;DATEDIF(C68,'Incoming 2023'!$O$2,"YM")&amp;" bulan, "&amp;DATEDIF(C68,'Incoming 2023'!$O$2,"MD")&amp;" hari"</f>
        <v>1 tahun, 4 bulan, 21 hari</v>
      </c>
      <c r="Q68" s="208">
        <f ca="1">DATEDIF(C68,Summary!$A$1,"d")</f>
        <v>506</v>
      </c>
      <c r="R68" s="166" t="str" cm="1">
        <f t="array" aca="1" ref="R68" ca="1">_xlfn.IFS(Q68&lt;=S68,S68,Q68&lt;=S68*2,S68*2,Q68&lt;=S68*3,S68*3,Q68&gt;S68*3,"&gt;"&amp;S68*3)</f>
        <v>Info</v>
      </c>
      <c r="S68" s="166" t="str" cm="1">
        <f t="array" ref="S68">_xlfn.IFS(M68="Level 1",7,M68="Level 2",14,M68="Level 3","30",M68="Info","Info",M68="Closed","Closed")</f>
        <v>Info</v>
      </c>
      <c r="T68" s="174"/>
    </row>
    <row r="69" spans="1:20" ht="40.799999999999997" x14ac:dyDescent="0.7">
      <c r="A69" s="233">
        <v>68</v>
      </c>
      <c r="B69" s="172" t="s">
        <v>8749</v>
      </c>
      <c r="C69" s="239">
        <v>45712</v>
      </c>
      <c r="D69" s="168">
        <v>45705</v>
      </c>
      <c r="E69" s="167" t="s">
        <v>39</v>
      </c>
      <c r="F69" s="170" t="s">
        <v>8781</v>
      </c>
      <c r="G69" s="170" t="s">
        <v>8782</v>
      </c>
      <c r="H69" s="172" t="s">
        <v>5508</v>
      </c>
      <c r="I69" s="167" t="s">
        <v>5989</v>
      </c>
      <c r="J69" s="172" t="s">
        <v>7866</v>
      </c>
      <c r="K69" s="174"/>
      <c r="L69" s="246" t="s">
        <v>1305</v>
      </c>
      <c r="M69" s="246" t="s">
        <v>5815</v>
      </c>
      <c r="N69" s="177" t="s">
        <v>1070</v>
      </c>
      <c r="O69" s="177" t="s">
        <v>9788</v>
      </c>
      <c r="P69" s="170" t="str">
        <f ca="1">DATEDIF(C69,'Incoming 2023'!$O$2,"Y")&amp;" tahun, "&amp;DATEDIF(C69,'Incoming 2023'!$O$2,"YM")&amp;" bulan, "&amp;DATEDIF(C69,'Incoming 2023'!$O$2,"MD")&amp;" hari"</f>
        <v>1 tahun, 4 bulan, 21 hari</v>
      </c>
      <c r="Q69" s="208">
        <f ca="1">DATEDIF(C69,Summary!$A$1,"d")</f>
        <v>506</v>
      </c>
      <c r="R69" s="166" t="str" cm="1">
        <f t="array" aca="1" ref="R69" ca="1">_xlfn.IFS(Q69&lt;=S69,S69,Q69&lt;=S69*2,S69*2,Q69&lt;=S69*3,S69*3,Q69&gt;S69*3,"&gt;"&amp;S69*3)</f>
        <v>&gt;21</v>
      </c>
      <c r="S69" s="211" cm="1">
        <f t="array" ref="S69">_xlfn.IFS(M69="Level 1",7,M69="Level 2",14,M69="Level 3","30",M69="Info","Info",M69="Closed","Closed")</f>
        <v>7</v>
      </c>
      <c r="T69" s="174"/>
    </row>
    <row r="70" spans="1:20" ht="81.599999999999994" x14ac:dyDescent="0.7">
      <c r="A70" s="233">
        <v>69</v>
      </c>
      <c r="B70" s="172" t="s">
        <v>8750</v>
      </c>
      <c r="C70" s="239">
        <v>45712</v>
      </c>
      <c r="D70" s="168">
        <v>45698</v>
      </c>
      <c r="E70" s="167" t="s">
        <v>39</v>
      </c>
      <c r="F70" s="170" t="s">
        <v>8783</v>
      </c>
      <c r="G70" s="170" t="s">
        <v>8784</v>
      </c>
      <c r="H70" s="172" t="s">
        <v>5508</v>
      </c>
      <c r="I70" s="172" t="s">
        <v>5989</v>
      </c>
      <c r="J70" s="172" t="s">
        <v>6030</v>
      </c>
      <c r="K70" s="174"/>
      <c r="L70" s="281" t="s">
        <v>1184</v>
      </c>
      <c r="M70" s="281" t="s">
        <v>1184</v>
      </c>
      <c r="N70" s="177" t="s">
        <v>1175</v>
      </c>
      <c r="O70" s="177" t="s">
        <v>7484</v>
      </c>
      <c r="P70" s="170" t="str">
        <f ca="1">DATEDIF(C70,'Incoming 2023'!$O$2,"Y")&amp;" tahun, "&amp;DATEDIF(C70,'Incoming 2023'!$O$2,"YM")&amp;" bulan, "&amp;DATEDIF(C70,'Incoming 2023'!$O$2,"MD")&amp;" hari"</f>
        <v>1 tahun, 4 bulan, 21 hari</v>
      </c>
      <c r="Q70" s="208">
        <f ca="1">DATEDIF(C70,Summary!$A$1,"d")</f>
        <v>506</v>
      </c>
      <c r="R70" s="166" t="str" cm="1">
        <f t="array" aca="1" ref="R70" ca="1">_xlfn.IFS(Q70&lt;=S70,S70,Q70&lt;=S70*2,S70*2,Q70&lt;=S70*3,S70*3,Q70&gt;S70*3,"&gt;"&amp;S70*3)</f>
        <v>Closed</v>
      </c>
      <c r="S70" s="166" t="str" cm="1">
        <f t="array" ref="S70">_xlfn.IFS(M70="Level 1",7,M70="Level 2",14,M70="Level 3","30",M70="Info","Info",M70="Closed","Closed")</f>
        <v>Closed</v>
      </c>
      <c r="T70" s="177" t="s">
        <v>8814</v>
      </c>
    </row>
    <row r="71" spans="1:20" ht="61.2" x14ac:dyDescent="0.7">
      <c r="A71" s="233">
        <v>70</v>
      </c>
      <c r="B71" s="172" t="s">
        <v>8751</v>
      </c>
      <c r="C71" s="239">
        <v>45712</v>
      </c>
      <c r="D71" s="168">
        <v>45666</v>
      </c>
      <c r="E71" s="167" t="s">
        <v>9</v>
      </c>
      <c r="F71" s="170" t="s">
        <v>8785</v>
      </c>
      <c r="G71" s="170" t="s">
        <v>8786</v>
      </c>
      <c r="H71" s="172" t="s">
        <v>5508</v>
      </c>
      <c r="I71" s="172" t="s">
        <v>5989</v>
      </c>
      <c r="J71" s="172" t="s">
        <v>6030</v>
      </c>
      <c r="K71" s="174"/>
      <c r="L71" s="167" t="s">
        <v>1308</v>
      </c>
      <c r="M71" s="167" t="s">
        <v>1308</v>
      </c>
      <c r="N71" s="170" t="s">
        <v>1070</v>
      </c>
      <c r="O71" s="170" t="s">
        <v>7652</v>
      </c>
      <c r="P71" s="170" t="str">
        <f ca="1">DATEDIF(C71,'Incoming 2023'!$O$2,"Y")&amp;" tahun, "&amp;DATEDIF(C71,'Incoming 2023'!$O$2,"YM")&amp;" bulan, "&amp;DATEDIF(C71,'Incoming 2023'!$O$2,"MD")&amp;" hari"</f>
        <v>1 tahun, 4 bulan, 21 hari</v>
      </c>
      <c r="Q71" s="208">
        <f ca="1">DATEDIF(C71,Summary!$A$1,"d")</f>
        <v>506</v>
      </c>
      <c r="R71" s="166" t="str" cm="1">
        <f t="array" aca="1" ref="R71" ca="1">_xlfn.IFS(Q71&lt;=S71,S71,Q71&lt;=S71*2,S71*2,Q71&lt;=S71*3,S71*3,Q71&gt;S71*3,"&gt;"&amp;S71*3)</f>
        <v>Info</v>
      </c>
      <c r="S71" s="166" t="str" cm="1">
        <f t="array" ref="S71">_xlfn.IFS(M71="Level 1",7,M71="Level 2",14,M71="Level 3","30",M71="Info","Info",M71="Closed","Closed")</f>
        <v>Info</v>
      </c>
      <c r="T71" s="174"/>
    </row>
    <row r="72" spans="1:20" ht="61.2" x14ac:dyDescent="0.7">
      <c r="A72" s="233">
        <v>71</v>
      </c>
      <c r="B72" s="172" t="s">
        <v>8752</v>
      </c>
      <c r="C72" s="239">
        <v>45712</v>
      </c>
      <c r="D72" s="168">
        <v>45660</v>
      </c>
      <c r="E72" s="167" t="s">
        <v>9</v>
      </c>
      <c r="F72" s="170" t="s">
        <v>8787</v>
      </c>
      <c r="G72" s="170" t="s">
        <v>8788</v>
      </c>
      <c r="H72" s="172" t="s">
        <v>5508</v>
      </c>
      <c r="I72" s="172" t="s">
        <v>5989</v>
      </c>
      <c r="J72" s="172" t="s">
        <v>6030</v>
      </c>
      <c r="K72" s="174"/>
      <c r="L72" s="167" t="s">
        <v>1308</v>
      </c>
      <c r="M72" s="167" t="s">
        <v>1308</v>
      </c>
      <c r="N72" s="170" t="s">
        <v>1070</v>
      </c>
      <c r="O72" s="170" t="s">
        <v>7652</v>
      </c>
      <c r="P72" s="170" t="str">
        <f ca="1">DATEDIF(C72,'Incoming 2023'!$O$2,"Y")&amp;" tahun, "&amp;DATEDIF(C72,'Incoming 2023'!$O$2,"YM")&amp;" bulan, "&amp;DATEDIF(C72,'Incoming 2023'!$O$2,"MD")&amp;" hari"</f>
        <v>1 tahun, 4 bulan, 21 hari</v>
      </c>
      <c r="Q72" s="208">
        <f ca="1">DATEDIF(C72,Summary!$A$1,"d")</f>
        <v>506</v>
      </c>
      <c r="R72" s="166" t="str" cm="1">
        <f t="array" aca="1" ref="R72" ca="1">_xlfn.IFS(Q72&lt;=S72,S72,Q72&lt;=S72*2,S72*2,Q72&lt;=S72*3,S72*3,Q72&gt;S72*3,"&gt;"&amp;S72*3)</f>
        <v>Info</v>
      </c>
      <c r="S72" s="166" t="str" cm="1">
        <f t="array" ref="S72">_xlfn.IFS(M72="Level 1",7,M72="Level 2",14,M72="Level 3","30",M72="Info","Info",M72="Closed","Closed")</f>
        <v>Info</v>
      </c>
      <c r="T72" s="174"/>
    </row>
    <row r="73" spans="1:20" ht="61.2" x14ac:dyDescent="0.7">
      <c r="A73" s="233">
        <v>72</v>
      </c>
      <c r="B73" s="172" t="s">
        <v>8753</v>
      </c>
      <c r="C73" s="239">
        <v>45712</v>
      </c>
      <c r="D73" s="168">
        <v>45663</v>
      </c>
      <c r="E73" s="167" t="s">
        <v>9</v>
      </c>
      <c r="F73" s="170" t="s">
        <v>8789</v>
      </c>
      <c r="G73" s="170" t="s">
        <v>8788</v>
      </c>
      <c r="H73" s="172" t="s">
        <v>5508</v>
      </c>
      <c r="I73" s="172" t="s">
        <v>5989</v>
      </c>
      <c r="J73" s="172" t="s">
        <v>6030</v>
      </c>
      <c r="K73" s="174"/>
      <c r="L73" s="167" t="s">
        <v>1308</v>
      </c>
      <c r="M73" s="167" t="s">
        <v>1308</v>
      </c>
      <c r="N73" s="170" t="s">
        <v>1070</v>
      </c>
      <c r="O73" s="170" t="s">
        <v>7652</v>
      </c>
      <c r="P73" s="170" t="str">
        <f ca="1">DATEDIF(C73,'Incoming 2023'!$O$2,"Y")&amp;" tahun, "&amp;DATEDIF(C73,'Incoming 2023'!$O$2,"YM")&amp;" bulan, "&amp;DATEDIF(C73,'Incoming 2023'!$O$2,"MD")&amp;" hari"</f>
        <v>1 tahun, 4 bulan, 21 hari</v>
      </c>
      <c r="Q73" s="208">
        <f ca="1">DATEDIF(C73,Summary!$A$1,"d")</f>
        <v>506</v>
      </c>
      <c r="R73" s="166" t="str" cm="1">
        <f t="array" aca="1" ref="R73" ca="1">_xlfn.IFS(Q73&lt;=S73,S73,Q73&lt;=S73*2,S73*2,Q73&lt;=S73*3,S73*3,Q73&gt;S73*3,"&gt;"&amp;S73*3)</f>
        <v>Info</v>
      </c>
      <c r="S73" s="166" t="str" cm="1">
        <f t="array" ref="S73">_xlfn.IFS(M73="Level 1",7,M73="Level 2",14,M73="Level 3","30",M73="Info","Info",M73="Closed","Closed")</f>
        <v>Info</v>
      </c>
      <c r="T73" s="174"/>
    </row>
    <row r="74" spans="1:20" ht="20.399999999999999" x14ac:dyDescent="0.7">
      <c r="A74" s="233">
        <v>73</v>
      </c>
      <c r="B74" s="172" t="s">
        <v>8754</v>
      </c>
      <c r="C74" s="239">
        <v>45713</v>
      </c>
      <c r="D74" s="168">
        <v>45733</v>
      </c>
      <c r="E74" s="167" t="s">
        <v>9</v>
      </c>
      <c r="F74" s="170" t="s">
        <v>8790</v>
      </c>
      <c r="G74" s="170" t="s">
        <v>8791</v>
      </c>
      <c r="H74" s="172" t="s">
        <v>5508</v>
      </c>
      <c r="I74" s="172" t="s">
        <v>3189</v>
      </c>
      <c r="J74" s="172" t="s">
        <v>8792</v>
      </c>
      <c r="K74" s="174"/>
      <c r="L74" s="167" t="s">
        <v>1308</v>
      </c>
      <c r="M74" s="167" t="s">
        <v>1308</v>
      </c>
      <c r="N74" s="177" t="s">
        <v>1070</v>
      </c>
      <c r="O74" s="170" t="s">
        <v>5604</v>
      </c>
      <c r="P74" s="170" t="str">
        <f ca="1">DATEDIF(C74,'Incoming 2023'!$O$2,"Y")&amp;" tahun, "&amp;DATEDIF(C74,'Incoming 2023'!$O$2,"YM")&amp;" bulan, "&amp;DATEDIF(C74,'Incoming 2023'!$O$2,"MD")&amp;" hari"</f>
        <v>1 tahun, 4 bulan, 20 hari</v>
      </c>
      <c r="Q74" s="208">
        <f ca="1">DATEDIF(C74,Summary!$A$1,"d")</f>
        <v>505</v>
      </c>
      <c r="R74" s="166" t="str" cm="1">
        <f t="array" aca="1" ref="R74" ca="1">_xlfn.IFS(Q74&lt;=S74,S74,Q74&lt;=S74*2,S74*2,Q74&lt;=S74*3,S74*3,Q74&gt;S74*3,"&gt;"&amp;S74*3)</f>
        <v>Info</v>
      </c>
      <c r="S74" s="166" t="str" cm="1">
        <f t="array" ref="S74">_xlfn.IFS(M74="Level 1",7,M74="Level 2",14,M74="Level 3","30",M74="Info","Info",M74="Closed","Closed")</f>
        <v>Info</v>
      </c>
      <c r="T74" s="174"/>
    </row>
    <row r="75" spans="1:20" ht="40.799999999999997" x14ac:dyDescent="0.7">
      <c r="A75" s="233">
        <v>74</v>
      </c>
      <c r="B75" s="172" t="s">
        <v>8739</v>
      </c>
      <c r="C75" s="239">
        <v>45712</v>
      </c>
      <c r="D75" s="168">
        <v>45730</v>
      </c>
      <c r="E75" s="167" t="s">
        <v>9</v>
      </c>
      <c r="F75" s="170" t="s">
        <v>8762</v>
      </c>
      <c r="G75" s="170" t="s">
        <v>8815</v>
      </c>
      <c r="H75" s="172" t="s">
        <v>5508</v>
      </c>
      <c r="I75" s="172" t="s">
        <v>5508</v>
      </c>
      <c r="J75" s="172" t="s">
        <v>7423</v>
      </c>
      <c r="K75" s="174"/>
      <c r="L75" s="167" t="s">
        <v>1308</v>
      </c>
      <c r="M75" s="167" t="s">
        <v>1308</v>
      </c>
      <c r="N75" s="177" t="s">
        <v>1070</v>
      </c>
      <c r="O75" s="177" t="s">
        <v>1071</v>
      </c>
      <c r="P75" s="170" t="str">
        <f ca="1">DATEDIF(C75,'Incoming 2023'!$O$2,"Y")&amp;" tahun, "&amp;DATEDIF(C75,'Incoming 2023'!$O$2,"YM")&amp;" bulan, "&amp;DATEDIF(C75,'Incoming 2023'!$O$2,"MD")&amp;" hari"</f>
        <v>1 tahun, 4 bulan, 21 hari</v>
      </c>
      <c r="Q75" s="208">
        <f ca="1">DATEDIF(C75,Summary!$A$1,"d")</f>
        <v>506</v>
      </c>
      <c r="R75" s="166" t="str" cm="1">
        <f t="array" aca="1" ref="R75" ca="1">_xlfn.IFS(Q75&lt;=S75,S75,Q75&lt;=S75*2,S75*2,Q75&lt;=S75*3,S75*3,Q75&gt;S75*3,"&gt;"&amp;S75*3)</f>
        <v>Info</v>
      </c>
      <c r="S75" s="166" t="str" cm="1">
        <f t="array" ref="S75">_xlfn.IFS(M75="Level 1",7,M75="Level 2",14,M75="Level 3","30",M75="Info","Info",M75="Closed","Closed")</f>
        <v>Info</v>
      </c>
      <c r="T75" s="174"/>
    </row>
    <row r="76" spans="1:20" ht="40.799999999999997" x14ac:dyDescent="0.7">
      <c r="A76" s="233">
        <v>75</v>
      </c>
      <c r="B76" s="172" t="s">
        <v>8755</v>
      </c>
      <c r="C76" s="239">
        <v>45713</v>
      </c>
      <c r="D76" s="168">
        <v>45740</v>
      </c>
      <c r="E76" s="167" t="s">
        <v>8793</v>
      </c>
      <c r="F76" s="170" t="s">
        <v>8794</v>
      </c>
      <c r="G76" s="170" t="s">
        <v>8795</v>
      </c>
      <c r="H76" s="172" t="s">
        <v>5985</v>
      </c>
      <c r="I76" s="172" t="s">
        <v>5985</v>
      </c>
      <c r="J76" s="172" t="s">
        <v>1195</v>
      </c>
      <c r="K76" s="174"/>
      <c r="L76" s="167" t="s">
        <v>1308</v>
      </c>
      <c r="M76" s="167" t="s">
        <v>1308</v>
      </c>
      <c r="N76" s="177" t="s">
        <v>1195</v>
      </c>
      <c r="O76" s="177" t="s">
        <v>1196</v>
      </c>
      <c r="P76" s="170" t="str">
        <f ca="1">DATEDIF(C76,'Incoming 2023'!$O$2,"Y")&amp;" tahun, "&amp;DATEDIF(C76,'Incoming 2023'!$O$2,"YM")&amp;" bulan, "&amp;DATEDIF(C76,'Incoming 2023'!$O$2,"MD")&amp;" hari"</f>
        <v>1 tahun, 4 bulan, 20 hari</v>
      </c>
      <c r="Q76" s="208">
        <f ca="1">DATEDIF(C76,Summary!$A$1,"d")</f>
        <v>505</v>
      </c>
      <c r="R76" s="166" t="str" cm="1">
        <f t="array" aca="1" ref="R76" ca="1">_xlfn.IFS(Q76&lt;=S76,S76,Q76&lt;=S76*2,S76*2,Q76&lt;=S76*3,S76*3,Q76&gt;S76*3,"&gt;"&amp;S76*3)</f>
        <v>Info</v>
      </c>
      <c r="S76" s="166" t="str" cm="1">
        <f t="array" ref="S76">_xlfn.IFS(M76="Level 1",7,M76="Level 2",14,M76="Level 3","30",M76="Info","Info",M76="Closed","Closed")</f>
        <v>Info</v>
      </c>
      <c r="T76" s="174"/>
    </row>
    <row r="77" spans="1:20" ht="20.399999999999999" x14ac:dyDescent="0.7">
      <c r="A77" s="233">
        <v>76</v>
      </c>
      <c r="B77" s="172" t="s">
        <v>8756</v>
      </c>
      <c r="C77" s="239">
        <v>45713</v>
      </c>
      <c r="D77" s="168">
        <v>45709</v>
      </c>
      <c r="E77" s="167" t="s">
        <v>9</v>
      </c>
      <c r="F77" s="170" t="s">
        <v>8796</v>
      </c>
      <c r="G77" s="170" t="s">
        <v>8816</v>
      </c>
      <c r="H77" s="172" t="s">
        <v>5508</v>
      </c>
      <c r="I77" s="172" t="s">
        <v>5990</v>
      </c>
      <c r="J77" s="172" t="s">
        <v>5845</v>
      </c>
      <c r="K77" s="174"/>
      <c r="L77" s="167" t="s">
        <v>1308</v>
      </c>
      <c r="M77" s="167" t="s">
        <v>1308</v>
      </c>
      <c r="N77" s="177" t="s">
        <v>1070</v>
      </c>
      <c r="O77" s="177" t="s">
        <v>5481</v>
      </c>
      <c r="P77" s="170" t="str">
        <f ca="1">DATEDIF(C77,'Incoming 2023'!$O$2,"Y")&amp;" tahun, "&amp;DATEDIF(C77,'Incoming 2023'!$O$2,"YM")&amp;" bulan, "&amp;DATEDIF(C77,'Incoming 2023'!$O$2,"MD")&amp;" hari"</f>
        <v>1 tahun, 4 bulan, 20 hari</v>
      </c>
      <c r="Q77" s="208">
        <f ca="1">DATEDIF(C77,Summary!$A$1,"d")</f>
        <v>505</v>
      </c>
      <c r="R77" s="166" t="str" cm="1">
        <f t="array" aca="1" ref="R77" ca="1">_xlfn.IFS(Q77&lt;=S77,S77,Q77&lt;=S77*2,S77*2,Q77&lt;=S77*3,S77*3,Q77&gt;S77*3,"&gt;"&amp;S77*3)</f>
        <v>Info</v>
      </c>
      <c r="S77" s="166" t="str" cm="1">
        <f t="array" ref="S77">_xlfn.IFS(M77="Level 1",7,M77="Level 2",14,M77="Level 3","30",M77="Info","Info",M77="Closed","Closed")</f>
        <v>Info</v>
      </c>
      <c r="T77" s="174"/>
    </row>
    <row r="78" spans="1:20" ht="40.799999999999997" x14ac:dyDescent="0.7">
      <c r="A78" s="233">
        <v>77</v>
      </c>
      <c r="B78" s="172" t="s">
        <v>8757</v>
      </c>
      <c r="C78" s="239">
        <v>45715</v>
      </c>
      <c r="D78" s="168">
        <v>45706</v>
      </c>
      <c r="E78" s="167" t="s">
        <v>39</v>
      </c>
      <c r="F78" s="170" t="s">
        <v>8797</v>
      </c>
      <c r="G78" s="170" t="s">
        <v>8798</v>
      </c>
      <c r="H78" s="172" t="s">
        <v>5508</v>
      </c>
      <c r="I78" s="172" t="s">
        <v>5989</v>
      </c>
      <c r="J78" s="172" t="s">
        <v>6030</v>
      </c>
      <c r="K78" s="174"/>
      <c r="L78" s="167" t="s">
        <v>1308</v>
      </c>
      <c r="M78" s="167" t="s">
        <v>1308</v>
      </c>
      <c r="N78" s="177" t="s">
        <v>1175</v>
      </c>
      <c r="O78" s="177" t="s">
        <v>7484</v>
      </c>
      <c r="P78" s="170" t="str">
        <f ca="1">DATEDIF(C78,'Incoming 2023'!$O$2,"Y")&amp;" tahun, "&amp;DATEDIF(C78,'Incoming 2023'!$O$2,"YM")&amp;" bulan, "&amp;DATEDIF(C78,'Incoming 2023'!$O$2,"MD")&amp;" hari"</f>
        <v>1 tahun, 4 bulan, 18 hari</v>
      </c>
      <c r="Q78" s="208">
        <f ca="1">DATEDIF(C78,Summary!$A$1,"d")</f>
        <v>503</v>
      </c>
      <c r="R78" s="166" t="str" cm="1">
        <f t="array" aca="1" ref="R78" ca="1">_xlfn.IFS(Q78&lt;=S78,S78,Q78&lt;=S78*2,S78*2,Q78&lt;=S78*3,S78*3,Q78&gt;S78*3,"&gt;"&amp;S78*3)</f>
        <v>Info</v>
      </c>
      <c r="S78" s="166" t="str" cm="1">
        <f t="array" ref="S78">_xlfn.IFS(M78="Level 1",7,M78="Level 2",14,M78="Level 3","30",M78="Info","Info",M78="Closed","Closed")</f>
        <v>Info</v>
      </c>
      <c r="T78" s="174"/>
    </row>
    <row r="79" spans="1:20" ht="40.799999999999997" x14ac:dyDescent="0.7">
      <c r="A79" s="233">
        <v>78</v>
      </c>
      <c r="B79" s="172" t="s">
        <v>8758</v>
      </c>
      <c r="C79" s="239">
        <v>45719</v>
      </c>
      <c r="D79" s="168">
        <v>45677</v>
      </c>
      <c r="E79" s="167" t="s">
        <v>9</v>
      </c>
      <c r="F79" s="170" t="s">
        <v>8799</v>
      </c>
      <c r="G79" s="170" t="s">
        <v>8788</v>
      </c>
      <c r="H79" s="172" t="s">
        <v>5508</v>
      </c>
      <c r="I79" s="172" t="s">
        <v>5989</v>
      </c>
      <c r="J79" s="172" t="s">
        <v>6030</v>
      </c>
      <c r="K79" s="174"/>
      <c r="L79" s="167" t="s">
        <v>1308</v>
      </c>
      <c r="M79" s="167" t="s">
        <v>1308</v>
      </c>
      <c r="N79" s="170" t="s">
        <v>1070</v>
      </c>
      <c r="O79" s="170" t="s">
        <v>7652</v>
      </c>
      <c r="P79" s="170" t="str">
        <f ca="1">DATEDIF(C79,'Incoming 2023'!$O$2,"Y")&amp;" tahun, "&amp;DATEDIF(C79,'Incoming 2023'!$O$2,"YM")&amp;" bulan, "&amp;DATEDIF(C79,'Incoming 2023'!$O$2,"MD")&amp;" hari"</f>
        <v>1 tahun, 4 bulan, 12 hari</v>
      </c>
      <c r="Q79" s="208">
        <f ca="1">DATEDIF(C79,Summary!$A$1,"d")</f>
        <v>499</v>
      </c>
      <c r="R79" s="166" t="str" cm="1">
        <f t="array" aca="1" ref="R79" ca="1">_xlfn.IFS(Q79&lt;=S79,S79,Q79&lt;=S79*2,S79*2,Q79&lt;=S79*3,S79*3,Q79&gt;S79*3,"&gt;"&amp;S79*3)</f>
        <v>Info</v>
      </c>
      <c r="S79" s="166" t="str" cm="1">
        <f t="array" ref="S79">_xlfn.IFS(M79="Level 1",7,M79="Level 2",14,M79="Level 3","30",M79="Info","Info",M79="Closed","Closed")</f>
        <v>Info</v>
      </c>
      <c r="T79" s="174"/>
    </row>
    <row r="80" spans="1:20" ht="40.799999999999997" x14ac:dyDescent="0.7">
      <c r="A80" s="233">
        <v>79</v>
      </c>
      <c r="B80" s="172" t="s">
        <v>8759</v>
      </c>
      <c r="C80" s="239">
        <v>45719</v>
      </c>
      <c r="D80" s="168">
        <v>45716</v>
      </c>
      <c r="E80" s="167" t="s">
        <v>9</v>
      </c>
      <c r="F80" s="170" t="s">
        <v>8800</v>
      </c>
      <c r="G80" s="170" t="s">
        <v>8801</v>
      </c>
      <c r="H80" s="172" t="s">
        <v>5508</v>
      </c>
      <c r="I80" s="172" t="s">
        <v>3200</v>
      </c>
      <c r="J80" s="172" t="s">
        <v>6030</v>
      </c>
      <c r="K80" s="174"/>
      <c r="L80" s="167" t="s">
        <v>1308</v>
      </c>
      <c r="M80" s="167" t="s">
        <v>1308</v>
      </c>
      <c r="N80" s="177" t="s">
        <v>1070</v>
      </c>
      <c r="O80" s="177" t="s">
        <v>1071</v>
      </c>
      <c r="P80" s="170" t="str">
        <f ca="1">DATEDIF(C80,'Incoming 2023'!$O$2,"Y")&amp;" tahun, "&amp;DATEDIF(C80,'Incoming 2023'!$O$2,"YM")&amp;" bulan, "&amp;DATEDIF(C80,'Incoming 2023'!$O$2,"MD")&amp;" hari"</f>
        <v>1 tahun, 4 bulan, 12 hari</v>
      </c>
      <c r="Q80" s="208">
        <f ca="1">DATEDIF(C80,Summary!$A$1,"d")</f>
        <v>499</v>
      </c>
      <c r="R80" s="166" t="str" cm="1">
        <f t="array" aca="1" ref="R80" ca="1">_xlfn.IFS(Q80&lt;=S80,S80,Q80&lt;=S80*2,S80*2,Q80&lt;=S80*3,S80*3,Q80&gt;S80*3,"&gt;"&amp;S80*3)</f>
        <v>Info</v>
      </c>
      <c r="S80" s="166" t="str" cm="1">
        <f t="array" ref="S80">_xlfn.IFS(M80="Level 1",7,M80="Level 2",14,M80="Level 3","30",M80="Info","Info",M80="Closed","Closed")</f>
        <v>Info</v>
      </c>
      <c r="T80" s="174"/>
    </row>
    <row r="81" spans="1:20" ht="40.799999999999997" x14ac:dyDescent="0.7">
      <c r="A81" s="233">
        <v>80</v>
      </c>
      <c r="B81" s="172" t="s">
        <v>8760</v>
      </c>
      <c r="C81" s="239">
        <v>45719</v>
      </c>
      <c r="D81" s="168">
        <v>45712</v>
      </c>
      <c r="E81" s="167" t="s">
        <v>9</v>
      </c>
      <c r="F81" s="170" t="s">
        <v>8802</v>
      </c>
      <c r="G81" s="170" t="s">
        <v>8803</v>
      </c>
      <c r="H81" s="172" t="s">
        <v>5508</v>
      </c>
      <c r="I81" s="172" t="s">
        <v>5990</v>
      </c>
      <c r="J81" s="172" t="s">
        <v>3201</v>
      </c>
      <c r="K81" s="174"/>
      <c r="L81" s="167" t="s">
        <v>1308</v>
      </c>
      <c r="M81" s="167" t="s">
        <v>1308</v>
      </c>
      <c r="N81" s="177" t="s">
        <v>1070</v>
      </c>
      <c r="O81" s="177" t="s">
        <v>5481</v>
      </c>
      <c r="P81" s="170" t="str">
        <f ca="1">DATEDIF(C81,'Incoming 2023'!$O$2,"Y")&amp;" tahun, "&amp;DATEDIF(C81,'Incoming 2023'!$O$2,"YM")&amp;" bulan, "&amp;DATEDIF(C81,'Incoming 2023'!$O$2,"MD")&amp;" hari"</f>
        <v>1 tahun, 4 bulan, 12 hari</v>
      </c>
      <c r="Q81" s="208">
        <f ca="1">DATEDIF(C81,Summary!$A$1,"d")</f>
        <v>499</v>
      </c>
      <c r="R81" s="166" t="str" cm="1">
        <f t="array" aca="1" ref="R81" ca="1">_xlfn.IFS(Q81&lt;=S81,S81,Q81&lt;=S81*2,S81*2,Q81&lt;=S81*3,S81*3,Q81&gt;S81*3,"&gt;"&amp;S81*3)</f>
        <v>Info</v>
      </c>
      <c r="S81" s="166" t="str" cm="1">
        <f t="array" ref="S81">_xlfn.IFS(M81="Level 1",7,M81="Level 2",14,M81="Level 3","30",M81="Info","Info",M81="Closed","Closed")</f>
        <v>Info</v>
      </c>
      <c r="T81" s="174"/>
    </row>
    <row r="82" spans="1:20" ht="142.80000000000001" x14ac:dyDescent="0.7">
      <c r="A82" s="233">
        <v>81</v>
      </c>
      <c r="B82" s="172" t="s">
        <v>8761</v>
      </c>
      <c r="C82" s="239">
        <v>45721</v>
      </c>
      <c r="D82" s="168">
        <v>45721</v>
      </c>
      <c r="E82" s="167" t="s">
        <v>39</v>
      </c>
      <c r="F82" s="170" t="s">
        <v>8804</v>
      </c>
      <c r="G82" s="170" t="s">
        <v>8805</v>
      </c>
      <c r="H82" s="172" t="s">
        <v>5508</v>
      </c>
      <c r="I82" s="172" t="s">
        <v>5989</v>
      </c>
      <c r="J82" s="172" t="s">
        <v>8792</v>
      </c>
      <c r="K82" s="174"/>
      <c r="L82" s="167" t="s">
        <v>1308</v>
      </c>
      <c r="M82" s="167" t="s">
        <v>1308</v>
      </c>
      <c r="N82" s="177" t="s">
        <v>1070</v>
      </c>
      <c r="O82" s="177" t="s">
        <v>1071</v>
      </c>
      <c r="P82" s="170" t="str">
        <f ca="1">DATEDIF(C82,'Incoming 2023'!$O$2,"Y")&amp;" tahun, "&amp;DATEDIF(C82,'Incoming 2023'!$O$2,"YM")&amp;" bulan, "&amp;DATEDIF(C82,'Incoming 2023'!$O$2,"MD")&amp;" hari"</f>
        <v>1 tahun, 4 bulan, 10 hari</v>
      </c>
      <c r="Q82" s="208">
        <f ca="1">DATEDIF(C82,Summary!$A$1,"d")</f>
        <v>497</v>
      </c>
      <c r="R82" s="166" t="str" cm="1">
        <f t="array" aca="1" ref="R82" ca="1">_xlfn.IFS(Q82&lt;=S82,S82,Q82&lt;=S82*2,S82*2,Q82&lt;=S82*3,S82*3,Q82&gt;S82*3,"&gt;"&amp;S82*3)</f>
        <v>Info</v>
      </c>
      <c r="S82" s="166" t="str" cm="1">
        <f t="array" ref="S82">_xlfn.IFS(M82="Level 1",7,M82="Level 2",14,M82="Level 3","30",M82="Info","Info",M82="Closed","Closed")</f>
        <v>Info</v>
      </c>
      <c r="T82" s="174"/>
    </row>
    <row r="83" spans="1:20" ht="20.399999999999999" x14ac:dyDescent="0.7">
      <c r="A83" s="233">
        <v>82</v>
      </c>
      <c r="B83" s="172" t="s">
        <v>8810</v>
      </c>
      <c r="C83" s="239">
        <v>45716</v>
      </c>
      <c r="D83" s="168">
        <v>45721</v>
      </c>
      <c r="E83" s="167" t="s">
        <v>9</v>
      </c>
      <c r="F83" s="178" t="s">
        <v>8927</v>
      </c>
      <c r="G83" s="170" t="s">
        <v>8928</v>
      </c>
      <c r="H83" s="172" t="s">
        <v>5508</v>
      </c>
      <c r="I83" s="172" t="s">
        <v>5508</v>
      </c>
      <c r="J83" s="172" t="s">
        <v>6953</v>
      </c>
      <c r="K83" s="172"/>
      <c r="L83" s="167" t="s">
        <v>1308</v>
      </c>
      <c r="M83" s="167" t="s">
        <v>1308</v>
      </c>
      <c r="N83" s="166" t="s">
        <v>1080</v>
      </c>
      <c r="O83" s="177" t="s">
        <v>8269</v>
      </c>
      <c r="P83" s="170" t="str">
        <f ca="1">DATEDIF(C83,'Incoming 2023'!$O$2,"Y")&amp;" tahun, "&amp;DATEDIF(C83,'Incoming 2023'!$O$2,"YM")&amp;" bulan, "&amp;DATEDIF(C83,'Incoming 2023'!$O$2,"MD")&amp;" hari"</f>
        <v>1 tahun, 4 bulan, 17 hari</v>
      </c>
      <c r="Q83" s="208">
        <f ca="1">DATEDIF(C83,Summary!$A$1,"d")</f>
        <v>502</v>
      </c>
      <c r="R83" s="166" t="str" cm="1">
        <f t="array" aca="1" ref="R83" ca="1">_xlfn.IFS(Q83&lt;=S83,S83,Q83&lt;=S83*2,S83*2,Q83&lt;=S83*3,S83*3,Q83&gt;S83*3,"&gt;"&amp;S83*3)</f>
        <v>Info</v>
      </c>
      <c r="S83" s="166" t="str" cm="1">
        <f t="array" ref="S83">_xlfn.IFS(M83="Level 1",7,M83="Level 2",14,M83="Level 3","30",M83="Info","Info",M83="Closed","Closed")</f>
        <v>Info</v>
      </c>
      <c r="T83" s="174"/>
    </row>
    <row r="84" spans="1:20" ht="40.799999999999997" x14ac:dyDescent="0.7">
      <c r="A84" s="233">
        <v>83</v>
      </c>
      <c r="B84" s="172" t="s">
        <v>8929</v>
      </c>
      <c r="C84" s="239">
        <v>45721</v>
      </c>
      <c r="D84" s="168">
        <v>45673</v>
      </c>
      <c r="E84" s="167" t="s">
        <v>9</v>
      </c>
      <c r="F84" s="178" t="s">
        <v>8930</v>
      </c>
      <c r="G84" s="170" t="s">
        <v>8931</v>
      </c>
      <c r="H84" s="172" t="s">
        <v>5508</v>
      </c>
      <c r="I84" s="172" t="s">
        <v>5990</v>
      </c>
      <c r="J84" s="172" t="s">
        <v>3201</v>
      </c>
      <c r="K84" s="172"/>
      <c r="L84" s="167" t="s">
        <v>1308</v>
      </c>
      <c r="M84" s="167" t="s">
        <v>1308</v>
      </c>
      <c r="N84" s="177" t="s">
        <v>1070</v>
      </c>
      <c r="O84" s="177" t="s">
        <v>5481</v>
      </c>
      <c r="P84" s="170" t="str">
        <f ca="1">DATEDIF(C84,'Incoming 2023'!$O$2,"Y")&amp;" tahun, "&amp;DATEDIF(C84,'Incoming 2023'!$O$2,"YM")&amp;" bulan, "&amp;DATEDIF(C84,'Incoming 2023'!$O$2,"MD")&amp;" hari"</f>
        <v>1 tahun, 4 bulan, 10 hari</v>
      </c>
      <c r="Q84" s="208">
        <f ca="1">DATEDIF(C84,Summary!$A$1,"d")</f>
        <v>497</v>
      </c>
      <c r="R84" s="166" t="str" cm="1">
        <f t="array" aca="1" ref="R84" ca="1">_xlfn.IFS(Q84&lt;=S84,S84,Q84&lt;=S84*2,S84*2,Q84&lt;=S84*3,S84*3,Q84&gt;S84*3,"&gt;"&amp;S84*3)</f>
        <v>Info</v>
      </c>
      <c r="S84" s="166" t="str" cm="1">
        <f t="array" ref="S84">_xlfn.IFS(M84="Level 1",7,M84="Level 2",14,M84="Level 3","30",M84="Info","Info",M84="Closed","Closed")</f>
        <v>Info</v>
      </c>
      <c r="T84" s="174"/>
    </row>
    <row r="85" spans="1:20" ht="40.799999999999997" x14ac:dyDescent="0.7">
      <c r="A85" s="233">
        <v>84</v>
      </c>
      <c r="B85" s="172" t="s">
        <v>8932</v>
      </c>
      <c r="C85" s="239">
        <v>45721</v>
      </c>
      <c r="D85" s="168">
        <v>45680</v>
      </c>
      <c r="E85" s="167" t="s">
        <v>9</v>
      </c>
      <c r="F85" s="178" t="s">
        <v>8933</v>
      </c>
      <c r="G85" s="170" t="s">
        <v>7229</v>
      </c>
      <c r="H85" s="172" t="s">
        <v>5508</v>
      </c>
      <c r="I85" s="172" t="s">
        <v>5990</v>
      </c>
      <c r="J85" s="172" t="s">
        <v>3201</v>
      </c>
      <c r="K85" s="172"/>
      <c r="L85" s="167" t="s">
        <v>1308</v>
      </c>
      <c r="M85" s="167" t="s">
        <v>1308</v>
      </c>
      <c r="N85" s="177" t="s">
        <v>1070</v>
      </c>
      <c r="O85" s="177" t="s">
        <v>5481</v>
      </c>
      <c r="P85" s="170" t="str">
        <f ca="1">DATEDIF(C85,'Incoming 2023'!$O$2,"Y")&amp;" tahun, "&amp;DATEDIF(C85,'Incoming 2023'!$O$2,"YM")&amp;" bulan, "&amp;DATEDIF(C85,'Incoming 2023'!$O$2,"MD")&amp;" hari"</f>
        <v>1 tahun, 4 bulan, 10 hari</v>
      </c>
      <c r="Q85" s="208">
        <f ca="1">DATEDIF(C85,Summary!$A$1,"d")</f>
        <v>497</v>
      </c>
      <c r="R85" s="166" t="str" cm="1">
        <f t="array" aca="1" ref="R85" ca="1">_xlfn.IFS(Q85&lt;=S85,S85,Q85&lt;=S85*2,S85*2,Q85&lt;=S85*3,S85*3,Q85&gt;S85*3,"&gt;"&amp;S85*3)</f>
        <v>Info</v>
      </c>
      <c r="S85" s="166" t="str" cm="1">
        <f t="array" ref="S85">_xlfn.IFS(M85="Level 1",7,M85="Level 2",14,M85="Level 3","30",M85="Info","Info",M85="Closed","Closed")</f>
        <v>Info</v>
      </c>
      <c r="T85" s="174"/>
    </row>
    <row r="86" spans="1:20" ht="122.4" x14ac:dyDescent="0.7">
      <c r="A86" s="233">
        <v>85</v>
      </c>
      <c r="B86" s="172" t="s">
        <v>8934</v>
      </c>
      <c r="C86" s="239">
        <v>45721</v>
      </c>
      <c r="D86" s="168">
        <v>45719</v>
      </c>
      <c r="E86" s="167" t="s">
        <v>39</v>
      </c>
      <c r="F86" s="178" t="s">
        <v>8935</v>
      </c>
      <c r="G86" s="170" t="s">
        <v>8936</v>
      </c>
      <c r="H86" s="172" t="s">
        <v>5508</v>
      </c>
      <c r="I86" s="172" t="s">
        <v>5989</v>
      </c>
      <c r="J86" s="172" t="s">
        <v>8792</v>
      </c>
      <c r="K86" s="172"/>
      <c r="L86" s="281" t="s">
        <v>1184</v>
      </c>
      <c r="M86" s="281" t="s">
        <v>1184</v>
      </c>
      <c r="N86" s="177" t="s">
        <v>1197</v>
      </c>
      <c r="O86" s="177" t="s">
        <v>1198</v>
      </c>
      <c r="P86" s="170" t="str">
        <f ca="1">DATEDIF(C86,'Incoming 2023'!$O$2,"Y")&amp;" tahun, "&amp;DATEDIF(C86,'Incoming 2023'!$O$2,"YM")&amp;" bulan, "&amp;DATEDIF(C86,'Incoming 2023'!$O$2,"MD")&amp;" hari"</f>
        <v>1 tahun, 4 bulan, 10 hari</v>
      </c>
      <c r="Q86" s="208">
        <f ca="1">DATEDIF(C86,Summary!$A$1,"d")</f>
        <v>497</v>
      </c>
      <c r="R86" s="166" t="str" cm="1">
        <f t="array" aca="1" ref="R86" ca="1">_xlfn.IFS(Q86&lt;=S86,S86,Q86&lt;=S86*2,S86*2,Q86&lt;=S86*3,S86*3,Q86&gt;S86*3,"&gt;"&amp;S86*3)</f>
        <v>Closed</v>
      </c>
      <c r="S86" s="166" t="str" cm="1">
        <f t="array" ref="S86">_xlfn.IFS(M86="Level 1",7,M86="Level 2",14,M86="Level 3","30",M86="Info","Info",M86="Closed","Closed")</f>
        <v>Closed</v>
      </c>
      <c r="T86" s="174"/>
    </row>
    <row r="87" spans="1:20" ht="40.799999999999997" x14ac:dyDescent="0.7">
      <c r="A87" s="233">
        <v>86</v>
      </c>
      <c r="B87" s="172" t="s">
        <v>8937</v>
      </c>
      <c r="C87" s="239">
        <v>45722</v>
      </c>
      <c r="D87" s="168">
        <v>45721</v>
      </c>
      <c r="E87" s="167" t="s">
        <v>8938</v>
      </c>
      <c r="F87" s="178" t="s">
        <v>8939</v>
      </c>
      <c r="G87" s="170"/>
      <c r="H87" s="172" t="s">
        <v>5508</v>
      </c>
      <c r="I87" s="172" t="s">
        <v>3189</v>
      </c>
      <c r="J87" s="172" t="s">
        <v>5703</v>
      </c>
      <c r="K87" s="172"/>
      <c r="L87" s="167" t="s">
        <v>1308</v>
      </c>
      <c r="M87" s="167" t="s">
        <v>1308</v>
      </c>
      <c r="N87" s="177" t="s">
        <v>1070</v>
      </c>
      <c r="O87" s="170" t="s">
        <v>5604</v>
      </c>
      <c r="P87" s="170" t="str">
        <f ca="1">DATEDIF(C87,'Incoming 2023'!$O$2,"Y")&amp;" tahun, "&amp;DATEDIF(C87,'Incoming 2023'!$O$2,"YM")&amp;" bulan, "&amp;DATEDIF(C87,'Incoming 2023'!$O$2,"MD")&amp;" hari"</f>
        <v>1 tahun, 4 bulan, 9 hari</v>
      </c>
      <c r="Q87" s="208">
        <f ca="1">DATEDIF(C87,Summary!$A$1,"d")</f>
        <v>496</v>
      </c>
      <c r="R87" s="166" t="str" cm="1">
        <f t="array" aca="1" ref="R87" ca="1">_xlfn.IFS(Q87&lt;=S87,S87,Q87&lt;=S87*2,S87*2,Q87&lt;=S87*3,S87*3,Q87&gt;S87*3,"&gt;"&amp;S87*3)</f>
        <v>Info</v>
      </c>
      <c r="S87" s="166" t="str" cm="1">
        <f t="array" ref="S87">_xlfn.IFS(M87="Level 1",7,M87="Level 2",14,M87="Level 3","30",M87="Info","Info",M87="Closed","Closed")</f>
        <v>Info</v>
      </c>
      <c r="T87" s="174"/>
    </row>
    <row r="88" spans="1:20" ht="61.2" x14ac:dyDescent="0.7">
      <c r="A88" s="233">
        <v>87</v>
      </c>
      <c r="B88" s="172" t="s">
        <v>8940</v>
      </c>
      <c r="C88" s="239">
        <v>45723</v>
      </c>
      <c r="D88" s="168">
        <v>45720</v>
      </c>
      <c r="E88" s="167" t="s">
        <v>39</v>
      </c>
      <c r="F88" s="178" t="s">
        <v>8941</v>
      </c>
      <c r="G88" s="170" t="s">
        <v>8942</v>
      </c>
      <c r="H88" s="172" t="s">
        <v>5985</v>
      </c>
      <c r="I88" s="172" t="s">
        <v>5985</v>
      </c>
      <c r="J88" s="172" t="s">
        <v>8943</v>
      </c>
      <c r="K88" s="172"/>
      <c r="L88" s="167"/>
      <c r="M88" s="166"/>
      <c r="N88" s="177" t="s">
        <v>1197</v>
      </c>
      <c r="O88" s="177" t="s">
        <v>1198</v>
      </c>
      <c r="P88" s="170" t="str">
        <f ca="1">DATEDIF(C88,'Incoming 2023'!$O$2,"Y")&amp;" tahun, "&amp;DATEDIF(C88,'Incoming 2023'!$O$2,"YM")&amp;" bulan, "&amp;DATEDIF(C88,'Incoming 2023'!$O$2,"MD")&amp;" hari"</f>
        <v>1 tahun, 4 bulan, 8 hari</v>
      </c>
      <c r="Q88" s="208">
        <f ca="1">DATEDIF(C88,Summary!$A$1,"d")</f>
        <v>495</v>
      </c>
      <c r="R88" s="166" t="e" cm="1">
        <f t="array" aca="1" ref="R88" ca="1">_xlfn.IFS(Q88&lt;=S88,S88,Q88&lt;=S88*2,S88*2,Q88&lt;=S88*3,S88*3,Q88&gt;S88*3,"&gt;"&amp;S88*3)</f>
        <v>#N/A</v>
      </c>
      <c r="S88" s="166" t="e" cm="1">
        <f t="array" ref="S88">_xlfn.IFS(M88="Level 1",7,M88="Level 2",14,M88="Level 3","30",M88="Info","Info",M88="Closed","Closed")</f>
        <v>#N/A</v>
      </c>
      <c r="T88" s="174"/>
    </row>
    <row r="89" spans="1:20" ht="81.599999999999994" x14ac:dyDescent="0.7">
      <c r="A89" s="233">
        <v>88</v>
      </c>
      <c r="B89" s="172" t="s">
        <v>8944</v>
      </c>
      <c r="C89" s="239">
        <v>45723</v>
      </c>
      <c r="D89" s="168">
        <v>45720</v>
      </c>
      <c r="E89" s="167" t="s">
        <v>39</v>
      </c>
      <c r="F89" s="178" t="s">
        <v>8945</v>
      </c>
      <c r="G89" s="170" t="s">
        <v>8946</v>
      </c>
      <c r="H89" s="172" t="s">
        <v>5508</v>
      </c>
      <c r="I89" s="172" t="s">
        <v>3200</v>
      </c>
      <c r="J89" s="172" t="s">
        <v>6953</v>
      </c>
      <c r="K89" s="172"/>
      <c r="L89" s="167" t="s">
        <v>1302</v>
      </c>
      <c r="M89" s="167" t="s">
        <v>1308</v>
      </c>
      <c r="N89" s="177" t="s">
        <v>1070</v>
      </c>
      <c r="O89" s="177" t="s">
        <v>1071</v>
      </c>
      <c r="P89" s="170" t="str">
        <f ca="1">DATEDIF(C89,'Incoming 2023'!$O$2,"Y")&amp;" tahun, "&amp;DATEDIF(C89,'Incoming 2023'!$O$2,"YM")&amp;" bulan, "&amp;DATEDIF(C89,'Incoming 2023'!$O$2,"MD")&amp;" hari"</f>
        <v>1 tahun, 4 bulan, 8 hari</v>
      </c>
      <c r="Q89" s="208">
        <f ca="1">DATEDIF(C89,Summary!$A$1,"d")</f>
        <v>495</v>
      </c>
      <c r="R89" s="166" t="str" cm="1">
        <f t="array" aca="1" ref="R89" ca="1">_xlfn.IFS(Q89&lt;=S89,S89,Q89&lt;=S89*2,S89*2,Q89&lt;=S89*3,S89*3,Q89&gt;S89*3,"&gt;"&amp;S89*3)</f>
        <v>Info</v>
      </c>
      <c r="S89" s="166" t="str" cm="1">
        <f t="array" ref="S89">_xlfn.IFS(M89="Level 1",7,M89="Level 2",14,M89="Level 3","30",M89="Info","Info",M89="Closed","Closed")</f>
        <v>Info</v>
      </c>
      <c r="T89" s="174"/>
    </row>
    <row r="90" spans="1:20" ht="61.2" x14ac:dyDescent="0.7">
      <c r="A90" s="233">
        <v>89</v>
      </c>
      <c r="B90" s="172" t="s">
        <v>8947</v>
      </c>
      <c r="C90" s="239">
        <v>45723</v>
      </c>
      <c r="D90" s="168">
        <v>45720</v>
      </c>
      <c r="E90" s="167" t="s">
        <v>39</v>
      </c>
      <c r="F90" s="178" t="s">
        <v>8948</v>
      </c>
      <c r="G90" s="170" t="s">
        <v>8949</v>
      </c>
      <c r="H90" s="172" t="s">
        <v>5508</v>
      </c>
      <c r="I90" s="172" t="s">
        <v>5989</v>
      </c>
      <c r="J90" s="172" t="s">
        <v>6030</v>
      </c>
      <c r="K90" s="172"/>
      <c r="L90" s="167" t="s">
        <v>1302</v>
      </c>
      <c r="M90" s="167" t="s">
        <v>1308</v>
      </c>
      <c r="N90" s="177" t="s">
        <v>1070</v>
      </c>
      <c r="O90" s="170" t="s">
        <v>7652</v>
      </c>
      <c r="P90" s="170" t="str">
        <f ca="1">DATEDIF(C90,'Incoming 2023'!$O$2,"Y")&amp;" tahun, "&amp;DATEDIF(C90,'Incoming 2023'!$O$2,"YM")&amp;" bulan, "&amp;DATEDIF(C90,'Incoming 2023'!$O$2,"MD")&amp;" hari"</f>
        <v>1 tahun, 4 bulan, 8 hari</v>
      </c>
      <c r="Q90" s="208">
        <f ca="1">DATEDIF(C90,Summary!$A$1,"d")</f>
        <v>495</v>
      </c>
      <c r="R90" s="166" t="str" cm="1">
        <f t="array" aca="1" ref="R90" ca="1">_xlfn.IFS(Q90&lt;=S90,S90,Q90&lt;=S90*2,S90*2,Q90&lt;=S90*3,S90*3,Q90&gt;S90*3,"&gt;"&amp;S90*3)</f>
        <v>Info</v>
      </c>
      <c r="S90" s="166" t="str" cm="1">
        <f t="array" ref="S90">_xlfn.IFS(M90="Level 1",7,M90="Level 2",14,M90="Level 3","30",M90="Info","Info",M90="Closed","Closed")</f>
        <v>Info</v>
      </c>
      <c r="T90" s="174"/>
    </row>
    <row r="91" spans="1:20" ht="61.2" x14ac:dyDescent="0.25">
      <c r="A91" s="233">
        <v>90</v>
      </c>
      <c r="B91" s="172" t="s">
        <v>8950</v>
      </c>
      <c r="C91" s="239">
        <v>45723</v>
      </c>
      <c r="D91" s="168">
        <v>45720</v>
      </c>
      <c r="E91" s="167" t="s">
        <v>39</v>
      </c>
      <c r="F91" s="178" t="s">
        <v>8951</v>
      </c>
      <c r="G91" s="170" t="s">
        <v>8952</v>
      </c>
      <c r="H91" s="172" t="s">
        <v>5508</v>
      </c>
      <c r="I91" s="172" t="s">
        <v>5989</v>
      </c>
      <c r="J91" s="172" t="s">
        <v>6030</v>
      </c>
      <c r="K91" s="172"/>
      <c r="L91" s="281" t="s">
        <v>1184</v>
      </c>
      <c r="M91" s="281" t="s">
        <v>1184</v>
      </c>
      <c r="N91" s="177" t="s">
        <v>1175</v>
      </c>
      <c r="O91" s="177" t="s">
        <v>7484</v>
      </c>
      <c r="P91" s="170" t="str">
        <f ca="1">DATEDIF(C91,'Incoming 2023'!$O$2,"Y")&amp;" tahun, "&amp;DATEDIF(C91,'Incoming 2023'!$O$2,"YM")&amp;" bulan, "&amp;DATEDIF(C91,'Incoming 2023'!$O$2,"MD")&amp;" hari"</f>
        <v>1 tahun, 4 bulan, 8 hari</v>
      </c>
      <c r="Q91" s="208">
        <f ca="1">DATEDIF(C91,Summary!$A$1,"d")</f>
        <v>495</v>
      </c>
      <c r="R91" s="166" t="str" cm="1">
        <f t="array" aca="1" ref="R91" ca="1">_xlfn.IFS(Q91&lt;=S91,S91,Q91&lt;=S91*2,S91*2,Q91&lt;=S91*3,S91*3,Q91&gt;S91*3,"&gt;"&amp;S91*3)</f>
        <v>Closed</v>
      </c>
      <c r="S91" s="166" t="str" cm="1">
        <f t="array" ref="S91">_xlfn.IFS(M91="Level 1",7,M91="Level 2",14,M91="Level 3","30",M91="Info","Info",M91="Closed","Closed")</f>
        <v>Closed</v>
      </c>
      <c r="T91" s="177" t="s">
        <v>9163</v>
      </c>
    </row>
    <row r="92" spans="1:20" ht="20.399999999999999" x14ac:dyDescent="0.7">
      <c r="A92" s="233">
        <v>91</v>
      </c>
      <c r="B92" s="172" t="s">
        <v>8953</v>
      </c>
      <c r="C92" s="239">
        <v>45726</v>
      </c>
      <c r="D92" s="168">
        <v>45716</v>
      </c>
      <c r="E92" s="167" t="s">
        <v>39</v>
      </c>
      <c r="F92" s="178" t="s">
        <v>8954</v>
      </c>
      <c r="G92" s="170" t="s">
        <v>8955</v>
      </c>
      <c r="H92" s="172" t="s">
        <v>5508</v>
      </c>
      <c r="I92" s="172" t="s">
        <v>5989</v>
      </c>
      <c r="J92" s="172" t="s">
        <v>5702</v>
      </c>
      <c r="K92" s="172"/>
      <c r="L92" s="167" t="s">
        <v>1302</v>
      </c>
      <c r="M92" s="167" t="s">
        <v>1308</v>
      </c>
      <c r="N92" s="177" t="s">
        <v>1072</v>
      </c>
      <c r="O92" s="177"/>
      <c r="P92" s="170" t="str">
        <f ca="1">DATEDIF(C92,'Incoming 2023'!$O$2,"Y")&amp;" tahun, "&amp;DATEDIF(C92,'Incoming 2023'!$O$2,"YM")&amp;" bulan, "&amp;DATEDIF(C92,'Incoming 2023'!$O$2,"MD")&amp;" hari"</f>
        <v>1 tahun, 4 bulan, 5 hari</v>
      </c>
      <c r="Q92" s="208">
        <f ca="1">DATEDIF(C92,Summary!$A$1,"d")</f>
        <v>492</v>
      </c>
      <c r="R92" s="166" t="str" cm="1">
        <f t="array" aca="1" ref="R92" ca="1">_xlfn.IFS(Q92&lt;=S92,S92,Q92&lt;=S92*2,S92*2,Q92&lt;=S92*3,S92*3,Q92&gt;S92*3,"&gt;"&amp;S92*3)</f>
        <v>Info</v>
      </c>
      <c r="S92" s="166" t="str" cm="1">
        <f t="array" ref="S92">_xlfn.IFS(M92="Level 1",7,M92="Level 2",14,M92="Level 3","30",M92="Info","Info",M92="Closed","Closed")</f>
        <v>Info</v>
      </c>
      <c r="T92" s="174"/>
    </row>
    <row r="93" spans="1:20" ht="20.399999999999999" x14ac:dyDescent="0.7">
      <c r="A93" s="233">
        <v>92</v>
      </c>
      <c r="B93" s="172" t="s">
        <v>8956</v>
      </c>
      <c r="C93" s="239">
        <v>45726</v>
      </c>
      <c r="D93" s="168">
        <v>45719</v>
      </c>
      <c r="E93" s="167" t="s">
        <v>9</v>
      </c>
      <c r="F93" s="178" t="s">
        <v>8957</v>
      </c>
      <c r="G93" s="170" t="s">
        <v>8958</v>
      </c>
      <c r="H93" s="172" t="s">
        <v>5508</v>
      </c>
      <c r="I93" s="172" t="s">
        <v>5990</v>
      </c>
      <c r="J93" s="172" t="s">
        <v>5845</v>
      </c>
      <c r="K93" s="172"/>
      <c r="L93" s="167" t="s">
        <v>1302</v>
      </c>
      <c r="M93" s="167" t="s">
        <v>1308</v>
      </c>
      <c r="N93" s="177" t="s">
        <v>1070</v>
      </c>
      <c r="O93" s="177" t="s">
        <v>5481</v>
      </c>
      <c r="P93" s="170" t="str">
        <f ca="1">DATEDIF(C93,'Incoming 2023'!$O$2,"Y")&amp;" tahun, "&amp;DATEDIF(C93,'Incoming 2023'!$O$2,"YM")&amp;" bulan, "&amp;DATEDIF(C93,'Incoming 2023'!$O$2,"MD")&amp;" hari"</f>
        <v>1 tahun, 4 bulan, 5 hari</v>
      </c>
      <c r="Q93" s="208">
        <f ca="1">DATEDIF(C93,Summary!$A$1,"d")</f>
        <v>492</v>
      </c>
      <c r="R93" s="166" t="str" cm="1">
        <f t="array" aca="1" ref="R93" ca="1">_xlfn.IFS(Q93&lt;=S93,S93,Q93&lt;=S93*2,S93*2,Q93&lt;=S93*3,S93*3,Q93&gt;S93*3,"&gt;"&amp;S93*3)</f>
        <v>Info</v>
      </c>
      <c r="S93" s="166" t="str" cm="1">
        <f t="array" ref="S93">_xlfn.IFS(M93="Level 1",7,M93="Level 2",14,M93="Level 3","30",M93="Info","Info",M93="Closed","Closed")</f>
        <v>Info</v>
      </c>
      <c r="T93" s="174"/>
    </row>
    <row r="94" spans="1:20" ht="40.799999999999997" x14ac:dyDescent="0.7">
      <c r="A94" s="233">
        <v>93</v>
      </c>
      <c r="B94" s="172" t="s">
        <v>8959</v>
      </c>
      <c r="C94" s="239">
        <v>45726</v>
      </c>
      <c r="D94" s="168">
        <v>45691</v>
      </c>
      <c r="E94" s="167" t="s">
        <v>9</v>
      </c>
      <c r="F94" s="178" t="s">
        <v>8960</v>
      </c>
      <c r="G94" s="170" t="s">
        <v>8578</v>
      </c>
      <c r="H94" s="172" t="s">
        <v>5508</v>
      </c>
      <c r="I94" s="172" t="s">
        <v>5990</v>
      </c>
      <c r="J94" s="172" t="s">
        <v>3201</v>
      </c>
      <c r="K94" s="172"/>
      <c r="L94" s="167" t="s">
        <v>1302</v>
      </c>
      <c r="M94" s="167" t="s">
        <v>1308</v>
      </c>
      <c r="N94" s="177" t="s">
        <v>1070</v>
      </c>
      <c r="O94" s="177" t="s">
        <v>5481</v>
      </c>
      <c r="P94" s="170" t="str">
        <f ca="1">DATEDIF(C94,'Incoming 2023'!$O$2,"Y")&amp;" tahun, "&amp;DATEDIF(C94,'Incoming 2023'!$O$2,"YM")&amp;" bulan, "&amp;DATEDIF(C94,'Incoming 2023'!$O$2,"MD")&amp;" hari"</f>
        <v>1 tahun, 4 bulan, 5 hari</v>
      </c>
      <c r="Q94" s="208">
        <f ca="1">DATEDIF(C94,Summary!$A$1,"d")</f>
        <v>492</v>
      </c>
      <c r="R94" s="166" t="str" cm="1">
        <f t="array" aca="1" ref="R94" ca="1">_xlfn.IFS(Q94&lt;=S94,S94,Q94&lt;=S94*2,S94*2,Q94&lt;=S94*3,S94*3,Q94&gt;S94*3,"&gt;"&amp;S94*3)</f>
        <v>Info</v>
      </c>
      <c r="S94" s="166" t="str" cm="1">
        <f t="array" ref="S94">_xlfn.IFS(M94="Level 1",7,M94="Level 2",14,M94="Level 3","30",M94="Info","Info",M94="Closed","Closed")</f>
        <v>Info</v>
      </c>
      <c r="T94" s="174"/>
    </row>
    <row r="95" spans="1:20" ht="40.799999999999997" x14ac:dyDescent="0.7">
      <c r="A95" s="233">
        <v>94</v>
      </c>
      <c r="B95" s="172" t="s">
        <v>8961</v>
      </c>
      <c r="C95" s="239">
        <v>45726</v>
      </c>
      <c r="D95" s="168">
        <v>45721</v>
      </c>
      <c r="E95" s="167" t="s">
        <v>9</v>
      </c>
      <c r="F95" s="178" t="s">
        <v>8962</v>
      </c>
      <c r="G95" s="170" t="s">
        <v>8963</v>
      </c>
      <c r="H95" s="172" t="s">
        <v>5508</v>
      </c>
      <c r="I95" s="172" t="s">
        <v>5990</v>
      </c>
      <c r="J95" s="172" t="s">
        <v>5845</v>
      </c>
      <c r="K95" s="172"/>
      <c r="L95" s="167" t="s">
        <v>1302</v>
      </c>
      <c r="M95" s="167" t="s">
        <v>1308</v>
      </c>
      <c r="N95" s="177" t="s">
        <v>1070</v>
      </c>
      <c r="O95" s="177" t="s">
        <v>5481</v>
      </c>
      <c r="P95" s="170" t="str">
        <f ca="1">DATEDIF(C95,'Incoming 2023'!$O$2,"Y")&amp;" tahun, "&amp;DATEDIF(C95,'Incoming 2023'!$O$2,"YM")&amp;" bulan, "&amp;DATEDIF(C95,'Incoming 2023'!$O$2,"MD")&amp;" hari"</f>
        <v>1 tahun, 4 bulan, 5 hari</v>
      </c>
      <c r="Q95" s="208">
        <f ca="1">DATEDIF(C95,Summary!$A$1,"d")</f>
        <v>492</v>
      </c>
      <c r="R95" s="166" t="str" cm="1">
        <f t="array" aca="1" ref="R95" ca="1">_xlfn.IFS(Q95&lt;=S95,S95,Q95&lt;=S95*2,S95*2,Q95&lt;=S95*3,S95*3,Q95&gt;S95*3,"&gt;"&amp;S95*3)</f>
        <v>Info</v>
      </c>
      <c r="S95" s="166" t="str" cm="1">
        <f t="array" ref="S95">_xlfn.IFS(M95="Level 1",7,M95="Level 2",14,M95="Level 3","30",M95="Info","Info",M95="Closed","Closed")</f>
        <v>Info</v>
      </c>
      <c r="T95" s="174"/>
    </row>
    <row r="96" spans="1:20" ht="61.2" x14ac:dyDescent="0.7">
      <c r="A96" s="233">
        <v>95</v>
      </c>
      <c r="B96" s="172" t="s">
        <v>8964</v>
      </c>
      <c r="C96" s="239">
        <v>45726</v>
      </c>
      <c r="D96" s="168">
        <v>45719</v>
      </c>
      <c r="E96" s="167" t="s">
        <v>9</v>
      </c>
      <c r="F96" s="178" t="s">
        <v>8965</v>
      </c>
      <c r="G96" s="170" t="s">
        <v>8966</v>
      </c>
      <c r="H96" s="172" t="s">
        <v>5508</v>
      </c>
      <c r="I96" s="172" t="s">
        <v>5508</v>
      </c>
      <c r="J96" s="172" t="s">
        <v>2881</v>
      </c>
      <c r="K96" s="172"/>
      <c r="L96" s="167" t="s">
        <v>1302</v>
      </c>
      <c r="M96" s="167" t="s">
        <v>1308</v>
      </c>
      <c r="N96" s="177" t="s">
        <v>1080</v>
      </c>
      <c r="O96" s="177" t="s">
        <v>8269</v>
      </c>
      <c r="P96" s="170" t="str">
        <f ca="1">DATEDIF(C96,'Incoming 2023'!$O$2,"Y")&amp;" tahun, "&amp;DATEDIF(C96,'Incoming 2023'!$O$2,"YM")&amp;" bulan, "&amp;DATEDIF(C96,'Incoming 2023'!$O$2,"MD")&amp;" hari"</f>
        <v>1 tahun, 4 bulan, 5 hari</v>
      </c>
      <c r="Q96" s="208">
        <f ca="1">DATEDIF(C96,Summary!$A$1,"d")</f>
        <v>492</v>
      </c>
      <c r="R96" s="166" t="str" cm="1">
        <f t="array" aca="1" ref="R96" ca="1">_xlfn.IFS(Q96&lt;=S96,S96,Q96&lt;=S96*2,S96*2,Q96&lt;=S96*3,S96*3,Q96&gt;S96*3,"&gt;"&amp;S96*3)</f>
        <v>Info</v>
      </c>
      <c r="S96" s="166" t="str" cm="1">
        <f t="array" ref="S96">_xlfn.IFS(M96="Level 1",7,M96="Level 2",14,M96="Level 3","30",M96="Info","Info",M96="Closed","Closed")</f>
        <v>Info</v>
      </c>
      <c r="T96" s="174"/>
    </row>
    <row r="97" spans="1:20" ht="61.2" x14ac:dyDescent="0.7">
      <c r="A97" s="233">
        <v>96</v>
      </c>
      <c r="B97" s="172" t="s">
        <v>8967</v>
      </c>
      <c r="C97" s="239">
        <v>45726</v>
      </c>
      <c r="D97" s="168">
        <v>45722</v>
      </c>
      <c r="E97" s="167" t="s">
        <v>9</v>
      </c>
      <c r="F97" s="178" t="s">
        <v>8968</v>
      </c>
      <c r="G97" s="170" t="s">
        <v>8969</v>
      </c>
      <c r="H97" s="172" t="s">
        <v>5508</v>
      </c>
      <c r="I97" s="172" t="s">
        <v>5508</v>
      </c>
      <c r="J97" s="172" t="s">
        <v>7423</v>
      </c>
      <c r="K97" s="172"/>
      <c r="L97" s="167" t="s">
        <v>1302</v>
      </c>
      <c r="M97" s="167" t="s">
        <v>1308</v>
      </c>
      <c r="N97" s="177" t="s">
        <v>1080</v>
      </c>
      <c r="O97" s="177" t="s">
        <v>8269</v>
      </c>
      <c r="P97" s="170" t="str">
        <f ca="1">DATEDIF(C97,'Incoming 2023'!$O$2,"Y")&amp;" tahun, "&amp;DATEDIF(C97,'Incoming 2023'!$O$2,"YM")&amp;" bulan, "&amp;DATEDIF(C97,'Incoming 2023'!$O$2,"MD")&amp;" hari"</f>
        <v>1 tahun, 4 bulan, 5 hari</v>
      </c>
      <c r="Q97" s="208">
        <f ca="1">DATEDIF(C97,Summary!$A$1,"d")</f>
        <v>492</v>
      </c>
      <c r="R97" s="166" t="str" cm="1">
        <f t="array" aca="1" ref="R97" ca="1">_xlfn.IFS(Q97&lt;=S97,S97,Q97&lt;=S97*2,S97*2,Q97&lt;=S97*3,S97*3,Q97&gt;S97*3,"&gt;"&amp;S97*3)</f>
        <v>Info</v>
      </c>
      <c r="S97" s="166" t="str" cm="1">
        <f t="array" ref="S97">_xlfn.IFS(M97="Level 1",7,M97="Level 2",14,M97="Level 3","30",M97="Info","Info",M97="Closed","Closed")</f>
        <v>Info</v>
      </c>
      <c r="T97" s="174"/>
    </row>
    <row r="98" spans="1:20" ht="20.399999999999999" x14ac:dyDescent="0.7">
      <c r="A98" s="233">
        <v>97</v>
      </c>
      <c r="B98" s="172" t="s">
        <v>8970</v>
      </c>
      <c r="C98" s="239">
        <v>45726</v>
      </c>
      <c r="D98" s="168">
        <v>45722</v>
      </c>
      <c r="E98" s="167" t="s">
        <v>9</v>
      </c>
      <c r="F98" s="178" t="s">
        <v>8971</v>
      </c>
      <c r="G98" s="170" t="s">
        <v>8972</v>
      </c>
      <c r="H98" s="172" t="s">
        <v>5508</v>
      </c>
      <c r="I98" s="172" t="s">
        <v>5990</v>
      </c>
      <c r="J98" s="172" t="s">
        <v>5704</v>
      </c>
      <c r="K98" s="172"/>
      <c r="L98" s="167" t="s">
        <v>1302</v>
      </c>
      <c r="M98" s="167" t="s">
        <v>1308</v>
      </c>
      <c r="N98" s="177" t="s">
        <v>1070</v>
      </c>
      <c r="O98" s="177" t="s">
        <v>5481</v>
      </c>
      <c r="P98" s="170" t="str">
        <f ca="1">DATEDIF(C98,'Incoming 2023'!$O$2,"Y")&amp;" tahun, "&amp;DATEDIF(C98,'Incoming 2023'!$O$2,"YM")&amp;" bulan, "&amp;DATEDIF(C98,'Incoming 2023'!$O$2,"MD")&amp;" hari"</f>
        <v>1 tahun, 4 bulan, 5 hari</v>
      </c>
      <c r="Q98" s="208">
        <f ca="1">DATEDIF(C98,Summary!$A$1,"d")</f>
        <v>492</v>
      </c>
      <c r="R98" s="166" t="str" cm="1">
        <f t="array" aca="1" ref="R98" ca="1">_xlfn.IFS(Q98&lt;=S98,S98,Q98&lt;=S98*2,S98*2,Q98&lt;=S98*3,S98*3,Q98&gt;S98*3,"&gt;"&amp;S98*3)</f>
        <v>Info</v>
      </c>
      <c r="S98" s="166" t="str" cm="1">
        <f t="array" ref="S98">_xlfn.IFS(M98="Level 1",7,M98="Level 2",14,M98="Level 3","30",M98="Info","Info",M98="Closed","Closed")</f>
        <v>Info</v>
      </c>
      <c r="T98" s="174"/>
    </row>
    <row r="99" spans="1:20" ht="40.799999999999997" x14ac:dyDescent="0.7">
      <c r="A99" s="233">
        <v>98</v>
      </c>
      <c r="B99" s="172" t="s">
        <v>8973</v>
      </c>
      <c r="C99" s="239">
        <v>45726</v>
      </c>
      <c r="D99" s="168">
        <v>45712</v>
      </c>
      <c r="E99" s="167" t="s">
        <v>39</v>
      </c>
      <c r="F99" s="178" t="s">
        <v>8974</v>
      </c>
      <c r="G99" s="170" t="s">
        <v>8975</v>
      </c>
      <c r="H99" s="172" t="s">
        <v>5508</v>
      </c>
      <c r="I99" s="172" t="s">
        <v>5989</v>
      </c>
      <c r="J99" s="172" t="s">
        <v>6030</v>
      </c>
      <c r="K99" s="172"/>
      <c r="L99" s="167" t="s">
        <v>1302</v>
      </c>
      <c r="M99" s="167" t="s">
        <v>1308</v>
      </c>
      <c r="N99" s="177" t="s">
        <v>1175</v>
      </c>
      <c r="O99" s="177" t="s">
        <v>7484</v>
      </c>
      <c r="P99" s="170" t="str">
        <f ca="1">DATEDIF(C99,'Incoming 2023'!$O$2,"Y")&amp;" tahun, "&amp;DATEDIF(C99,'Incoming 2023'!$O$2,"YM")&amp;" bulan, "&amp;DATEDIF(C99,'Incoming 2023'!$O$2,"MD")&amp;" hari"</f>
        <v>1 tahun, 4 bulan, 5 hari</v>
      </c>
      <c r="Q99" s="208">
        <f ca="1">DATEDIF(C99,Summary!$A$1,"d")</f>
        <v>492</v>
      </c>
      <c r="R99" s="166" t="str" cm="1">
        <f t="array" aca="1" ref="R99" ca="1">_xlfn.IFS(Q99&lt;=S99,S99,Q99&lt;=S99*2,S99*2,Q99&lt;=S99*3,S99*3,Q99&gt;S99*3,"&gt;"&amp;S99*3)</f>
        <v>Info</v>
      </c>
      <c r="S99" s="166" t="str" cm="1">
        <f t="array" ref="S99">_xlfn.IFS(M99="Level 1",7,M99="Level 2",14,M99="Level 3","30",M99="Info","Info",M99="Closed","Closed")</f>
        <v>Info</v>
      </c>
      <c r="T99" s="174"/>
    </row>
    <row r="100" spans="1:20" ht="61.2" x14ac:dyDescent="0.7">
      <c r="A100" s="233">
        <v>99</v>
      </c>
      <c r="B100" s="172" t="s">
        <v>8976</v>
      </c>
      <c r="C100" s="239">
        <v>45727</v>
      </c>
      <c r="D100" s="168">
        <v>45712</v>
      </c>
      <c r="E100" s="167" t="s">
        <v>9</v>
      </c>
      <c r="F100" s="178" t="s">
        <v>8977</v>
      </c>
      <c r="G100" s="170" t="s">
        <v>8978</v>
      </c>
      <c r="H100" s="172" t="s">
        <v>5508</v>
      </c>
      <c r="I100" s="172" t="s">
        <v>5508</v>
      </c>
      <c r="J100" s="172" t="s">
        <v>9</v>
      </c>
      <c r="K100" s="172"/>
      <c r="L100" s="167" t="s">
        <v>1302</v>
      </c>
      <c r="M100" s="167" t="s">
        <v>1308</v>
      </c>
      <c r="N100" s="177" t="s">
        <v>1080</v>
      </c>
      <c r="O100" s="177" t="s">
        <v>8269</v>
      </c>
      <c r="P100" s="170" t="str">
        <f ca="1">DATEDIF(C100,'Incoming 2023'!$O$2,"Y")&amp;" tahun, "&amp;DATEDIF(C100,'Incoming 2023'!$O$2,"YM")&amp;" bulan, "&amp;DATEDIF(C100,'Incoming 2023'!$O$2,"MD")&amp;" hari"</f>
        <v>1 tahun, 4 bulan, 4 hari</v>
      </c>
      <c r="Q100" s="208">
        <f ca="1">DATEDIF(C100,Summary!$A$1,"d")</f>
        <v>491</v>
      </c>
      <c r="R100" s="166" t="str" cm="1">
        <f t="array" aca="1" ref="R100" ca="1">_xlfn.IFS(Q100&lt;=S100,S100,Q100&lt;=S100*2,S100*2,Q100&lt;=S100*3,S100*3,Q100&gt;S100*3,"&gt;"&amp;S100*3)</f>
        <v>Info</v>
      </c>
      <c r="S100" s="166" t="str" cm="1">
        <f t="array" ref="S100">_xlfn.IFS(M100="Level 1",7,M100="Level 2",14,M100="Level 3","30",M100="Info","Info",M100="Closed","Closed")</f>
        <v>Info</v>
      </c>
      <c r="T100" s="174"/>
    </row>
    <row r="101" spans="1:20" ht="40.799999999999997" x14ac:dyDescent="0.7">
      <c r="A101" s="233">
        <v>100</v>
      </c>
      <c r="B101" s="172" t="s">
        <v>8979</v>
      </c>
      <c r="C101" s="239">
        <v>45729</v>
      </c>
      <c r="D101" s="168">
        <v>45728</v>
      </c>
      <c r="E101" s="167" t="s">
        <v>3073</v>
      </c>
      <c r="F101" s="178" t="s">
        <v>8980</v>
      </c>
      <c r="G101" s="170"/>
      <c r="H101" s="172" t="s">
        <v>5508</v>
      </c>
      <c r="I101" s="172" t="s">
        <v>3191</v>
      </c>
      <c r="J101" s="172" t="s">
        <v>3188</v>
      </c>
      <c r="K101" s="172"/>
      <c r="L101" s="167" t="s">
        <v>1302</v>
      </c>
      <c r="M101" s="167" t="s">
        <v>1308</v>
      </c>
      <c r="N101" s="177" t="s">
        <v>1170</v>
      </c>
      <c r="O101" s="177" t="s">
        <v>1171</v>
      </c>
      <c r="P101" s="170" t="str">
        <f ca="1">DATEDIF(C101,'Incoming 2023'!$O$2,"Y")&amp;" tahun, "&amp;DATEDIF(C101,'Incoming 2023'!$O$2,"YM")&amp;" bulan, "&amp;DATEDIF(C101,'Incoming 2023'!$O$2,"MD")&amp;" hari"</f>
        <v>1 tahun, 4 bulan, 2 hari</v>
      </c>
      <c r="Q101" s="208">
        <f ca="1">DATEDIF(C101,Summary!$A$1,"d")</f>
        <v>489</v>
      </c>
      <c r="R101" s="166" t="str" cm="1">
        <f t="array" aca="1" ref="R101" ca="1">_xlfn.IFS(Q101&lt;=S101,S101,Q101&lt;=S101*2,S101*2,Q101&lt;=S101*3,S101*3,Q101&gt;S101*3,"&gt;"&amp;S101*3)</f>
        <v>Info</v>
      </c>
      <c r="S101" s="166" t="str" cm="1">
        <f t="array" ref="S101">_xlfn.IFS(M101="Level 1",7,M101="Level 2",14,M101="Level 3","30",M101="Info","Info",M101="Closed","Closed")</f>
        <v>Info</v>
      </c>
      <c r="T101" s="174"/>
    </row>
    <row r="102" spans="1:20" ht="40.799999999999997" x14ac:dyDescent="0.7">
      <c r="A102" s="233">
        <v>101</v>
      </c>
      <c r="B102" s="172" t="s">
        <v>8981</v>
      </c>
      <c r="C102" s="239">
        <v>45733</v>
      </c>
      <c r="D102" s="168">
        <v>45729</v>
      </c>
      <c r="E102" s="167" t="s">
        <v>9</v>
      </c>
      <c r="F102" s="178" t="s">
        <v>8982</v>
      </c>
      <c r="G102" s="170" t="s">
        <v>8983</v>
      </c>
      <c r="H102" s="172" t="s">
        <v>5508</v>
      </c>
      <c r="I102" s="172" t="s">
        <v>5990</v>
      </c>
      <c r="J102" s="172" t="s">
        <v>5704</v>
      </c>
      <c r="K102" s="172"/>
      <c r="L102" s="167" t="s">
        <v>1302</v>
      </c>
      <c r="M102" s="167" t="s">
        <v>1308</v>
      </c>
      <c r="N102" s="177" t="s">
        <v>1070</v>
      </c>
      <c r="O102" s="177" t="s">
        <v>5481</v>
      </c>
      <c r="P102" s="170" t="str">
        <f ca="1">DATEDIF(C102,'Incoming 2023'!$O$2,"Y")&amp;" tahun, "&amp;DATEDIF(C102,'Incoming 2023'!$O$2,"YM")&amp;" bulan, "&amp;DATEDIF(C102,'Incoming 2023'!$O$2,"MD")&amp;" hari"</f>
        <v>1 tahun, 3 bulan, 28 hari</v>
      </c>
      <c r="Q102" s="208">
        <f ca="1">DATEDIF(C102,Summary!$A$1,"d")</f>
        <v>485</v>
      </c>
      <c r="R102" s="166" t="str" cm="1">
        <f t="array" aca="1" ref="R102" ca="1">_xlfn.IFS(Q102&lt;=S102,S102,Q102&lt;=S102*2,S102*2,Q102&lt;=S102*3,S102*3,Q102&gt;S102*3,"&gt;"&amp;S102*3)</f>
        <v>Info</v>
      </c>
      <c r="S102" s="166" t="str" cm="1">
        <f t="array" ref="S102">_xlfn.IFS(M102="Level 1",7,M102="Level 2",14,M102="Level 3","30",M102="Info","Info",M102="Closed","Closed")</f>
        <v>Info</v>
      </c>
      <c r="T102" s="174"/>
    </row>
    <row r="103" spans="1:20" ht="40.799999999999997" x14ac:dyDescent="0.7">
      <c r="A103" s="233">
        <v>102</v>
      </c>
      <c r="B103" s="172" t="s">
        <v>8984</v>
      </c>
      <c r="C103" s="239">
        <v>45734</v>
      </c>
      <c r="D103" s="168">
        <v>45729</v>
      </c>
      <c r="E103" s="167" t="s">
        <v>39</v>
      </c>
      <c r="F103" s="178" t="s">
        <v>8985</v>
      </c>
      <c r="G103" s="170" t="s">
        <v>8986</v>
      </c>
      <c r="H103" s="172" t="s">
        <v>1079</v>
      </c>
      <c r="I103" s="172" t="s">
        <v>7756</v>
      </c>
      <c r="J103" s="172" t="s">
        <v>5701</v>
      </c>
      <c r="K103" s="172"/>
      <c r="L103" s="167" t="s">
        <v>1302</v>
      </c>
      <c r="M103" s="167" t="s">
        <v>1308</v>
      </c>
      <c r="N103" s="177" t="s">
        <v>1080</v>
      </c>
      <c r="O103" s="177" t="s">
        <v>8269</v>
      </c>
      <c r="P103" s="170" t="str">
        <f ca="1">DATEDIF(C103,'Incoming 2023'!$O$2,"Y")&amp;" tahun, "&amp;DATEDIF(C103,'Incoming 2023'!$O$2,"YM")&amp;" bulan, "&amp;DATEDIF(C103,'Incoming 2023'!$O$2,"MD")&amp;" hari"</f>
        <v>1 tahun, 3 bulan, 27 hari</v>
      </c>
      <c r="Q103" s="208">
        <f ca="1">DATEDIF(C103,Summary!$A$1,"d")</f>
        <v>484</v>
      </c>
      <c r="R103" s="166" t="str" cm="1">
        <f t="array" aca="1" ref="R103" ca="1">_xlfn.IFS(Q103&lt;=S103,S103,Q103&lt;=S103*2,S103*2,Q103&lt;=S103*3,S103*3,Q103&gt;S103*3,"&gt;"&amp;S103*3)</f>
        <v>Info</v>
      </c>
      <c r="S103" s="166" t="str" cm="1">
        <f t="array" ref="S103">_xlfn.IFS(M103="Level 1",7,M103="Level 2",14,M103="Level 3","30",M103="Info","Info",M103="Closed","Closed")</f>
        <v>Info</v>
      </c>
      <c r="T103" s="174"/>
    </row>
    <row r="104" spans="1:20" ht="163.19999999999999" x14ac:dyDescent="0.7">
      <c r="A104" s="233">
        <v>103</v>
      </c>
      <c r="B104" s="172" t="s">
        <v>8987</v>
      </c>
      <c r="C104" s="239">
        <v>45734</v>
      </c>
      <c r="D104" s="168">
        <v>45729</v>
      </c>
      <c r="E104" s="167" t="s">
        <v>39</v>
      </c>
      <c r="F104" s="178" t="s">
        <v>8988</v>
      </c>
      <c r="G104" s="170" t="s">
        <v>8989</v>
      </c>
      <c r="H104" s="172" t="s">
        <v>5508</v>
      </c>
      <c r="I104" s="172" t="s">
        <v>5508</v>
      </c>
      <c r="J104" s="172" t="s">
        <v>9</v>
      </c>
      <c r="K104" s="172"/>
      <c r="L104" s="167" t="s">
        <v>1302</v>
      </c>
      <c r="M104" s="167" t="s">
        <v>1308</v>
      </c>
      <c r="N104" s="177" t="s">
        <v>1080</v>
      </c>
      <c r="O104" s="177" t="s">
        <v>8269</v>
      </c>
      <c r="P104" s="170" t="str">
        <f ca="1">DATEDIF(C104,'Incoming 2023'!$O$2,"Y")&amp;" tahun, "&amp;DATEDIF(C104,'Incoming 2023'!$O$2,"YM")&amp;" bulan, "&amp;DATEDIF(C104,'Incoming 2023'!$O$2,"MD")&amp;" hari"</f>
        <v>1 tahun, 3 bulan, 27 hari</v>
      </c>
      <c r="Q104" s="208">
        <f ca="1">DATEDIF(C104,Summary!$A$1,"d")</f>
        <v>484</v>
      </c>
      <c r="R104" s="166" t="str" cm="1">
        <f t="array" aca="1" ref="R104" ca="1">_xlfn.IFS(Q104&lt;=S104,S104,Q104&lt;=S104*2,S104*2,Q104&lt;=S104*3,S104*3,Q104&gt;S104*3,"&gt;"&amp;S104*3)</f>
        <v>Info</v>
      </c>
      <c r="S104" s="166" t="str" cm="1">
        <f t="array" ref="S104">_xlfn.IFS(M104="Level 1",7,M104="Level 2",14,M104="Level 3","30",M104="Info","Info",M104="Closed","Closed")</f>
        <v>Info</v>
      </c>
      <c r="T104" s="174"/>
    </row>
    <row r="105" spans="1:20" ht="20.399999999999999" x14ac:dyDescent="0.7">
      <c r="A105" s="233">
        <v>104</v>
      </c>
      <c r="B105" s="172" t="s">
        <v>8990</v>
      </c>
      <c r="C105" s="239">
        <v>45734</v>
      </c>
      <c r="D105" s="168">
        <v>45733</v>
      </c>
      <c r="E105" s="167" t="s">
        <v>3073</v>
      </c>
      <c r="F105" s="178" t="s">
        <v>8991</v>
      </c>
      <c r="G105" s="170" t="s">
        <v>8991</v>
      </c>
      <c r="H105" s="172" t="s">
        <v>5985</v>
      </c>
      <c r="I105" s="172" t="s">
        <v>5985</v>
      </c>
      <c r="J105" s="172" t="s">
        <v>1072</v>
      </c>
      <c r="K105" s="172"/>
      <c r="L105" s="167" t="s">
        <v>1302</v>
      </c>
      <c r="M105" s="167" t="s">
        <v>1308</v>
      </c>
      <c r="N105" s="177" t="s">
        <v>1072</v>
      </c>
      <c r="O105" s="177"/>
      <c r="P105" s="170" t="str">
        <f ca="1">DATEDIF(C105,'Incoming 2023'!$O$2,"Y")&amp;" tahun, "&amp;DATEDIF(C105,'Incoming 2023'!$O$2,"YM")&amp;" bulan, "&amp;DATEDIF(C105,'Incoming 2023'!$O$2,"MD")&amp;" hari"</f>
        <v>1 tahun, 3 bulan, 27 hari</v>
      </c>
      <c r="Q105" s="208">
        <f ca="1">DATEDIF(C105,Summary!$A$1,"d")</f>
        <v>484</v>
      </c>
      <c r="R105" s="166" t="str" cm="1">
        <f t="array" aca="1" ref="R105" ca="1">_xlfn.IFS(Q105&lt;=S105,S105,Q105&lt;=S105*2,S105*2,Q105&lt;=S105*3,S105*3,Q105&gt;S105*3,"&gt;"&amp;S105*3)</f>
        <v>Info</v>
      </c>
      <c r="S105" s="166" t="str" cm="1">
        <f t="array" ref="S105">_xlfn.IFS(M105="Level 1",7,M105="Level 2",14,M105="Level 3","30",M105="Info","Info",M105="Closed","Closed")</f>
        <v>Info</v>
      </c>
      <c r="T105" s="174"/>
    </row>
    <row r="106" spans="1:20" ht="61.2" x14ac:dyDescent="0.7">
      <c r="A106" s="233">
        <v>105</v>
      </c>
      <c r="B106" s="172" t="s">
        <v>8992</v>
      </c>
      <c r="C106" s="239">
        <v>45734</v>
      </c>
      <c r="D106" s="168">
        <v>45719</v>
      </c>
      <c r="E106" s="167" t="s">
        <v>9</v>
      </c>
      <c r="F106" s="178" t="s">
        <v>8993</v>
      </c>
      <c r="G106" s="170" t="s">
        <v>8994</v>
      </c>
      <c r="H106" s="172" t="s">
        <v>5508</v>
      </c>
      <c r="I106" s="172" t="s">
        <v>5990</v>
      </c>
      <c r="J106" s="172" t="s">
        <v>5845</v>
      </c>
      <c r="K106" s="172"/>
      <c r="L106" s="167" t="s">
        <v>1302</v>
      </c>
      <c r="M106" s="167" t="s">
        <v>1308</v>
      </c>
      <c r="N106" s="177" t="s">
        <v>1070</v>
      </c>
      <c r="O106" s="177" t="s">
        <v>5481</v>
      </c>
      <c r="P106" s="170" t="str">
        <f ca="1">DATEDIF(C106,'Incoming 2023'!$O$2,"Y")&amp;" tahun, "&amp;DATEDIF(C106,'Incoming 2023'!$O$2,"YM")&amp;" bulan, "&amp;DATEDIF(C106,'Incoming 2023'!$O$2,"MD")&amp;" hari"</f>
        <v>1 tahun, 3 bulan, 27 hari</v>
      </c>
      <c r="Q106" s="208">
        <f ca="1">DATEDIF(C106,Summary!$A$1,"d")</f>
        <v>484</v>
      </c>
      <c r="R106" s="166" t="str" cm="1">
        <f t="array" aca="1" ref="R106" ca="1">_xlfn.IFS(Q106&lt;=S106,S106,Q106&lt;=S106*2,S106*2,Q106&lt;=S106*3,S106*3,Q106&gt;S106*3,"&gt;"&amp;S106*3)</f>
        <v>Info</v>
      </c>
      <c r="S106" s="166" t="str" cm="1">
        <f t="array" ref="S106">_xlfn.IFS(M106="Level 1",7,M106="Level 2",14,M106="Level 3","30",M106="Info","Info",M106="Closed","Closed")</f>
        <v>Info</v>
      </c>
      <c r="T106" s="174"/>
    </row>
    <row r="107" spans="1:20" ht="40.799999999999997" x14ac:dyDescent="0.7">
      <c r="A107" s="233">
        <v>106</v>
      </c>
      <c r="B107" s="172" t="s">
        <v>8995</v>
      </c>
      <c r="C107" s="239">
        <v>45734</v>
      </c>
      <c r="D107" s="168">
        <v>45721</v>
      </c>
      <c r="E107" s="167" t="s">
        <v>9</v>
      </c>
      <c r="F107" s="178" t="s">
        <v>8996</v>
      </c>
      <c r="G107" s="170" t="s">
        <v>8963</v>
      </c>
      <c r="H107" s="172" t="s">
        <v>5508</v>
      </c>
      <c r="I107" s="172" t="s">
        <v>5990</v>
      </c>
      <c r="J107" s="172" t="s">
        <v>5845</v>
      </c>
      <c r="K107" s="172"/>
      <c r="L107" s="167" t="s">
        <v>1302</v>
      </c>
      <c r="M107" s="167" t="s">
        <v>1308</v>
      </c>
      <c r="N107" s="177" t="s">
        <v>1070</v>
      </c>
      <c r="O107" s="177" t="s">
        <v>5481</v>
      </c>
      <c r="P107" s="170" t="str">
        <f ca="1">DATEDIF(C107,'Incoming 2023'!$O$2,"Y")&amp;" tahun, "&amp;DATEDIF(C107,'Incoming 2023'!$O$2,"YM")&amp;" bulan, "&amp;DATEDIF(C107,'Incoming 2023'!$O$2,"MD")&amp;" hari"</f>
        <v>1 tahun, 3 bulan, 27 hari</v>
      </c>
      <c r="Q107" s="208">
        <f ca="1">DATEDIF(C107,Summary!$A$1,"d")</f>
        <v>484</v>
      </c>
      <c r="R107" s="166" t="str" cm="1">
        <f t="array" aca="1" ref="R107" ca="1">_xlfn.IFS(Q107&lt;=S107,S107,Q107&lt;=S107*2,S107*2,Q107&lt;=S107*3,S107*3,Q107&gt;S107*3,"&gt;"&amp;S107*3)</f>
        <v>Info</v>
      </c>
      <c r="S107" s="166" t="str" cm="1">
        <f t="array" ref="S107">_xlfn.IFS(M107="Level 1",7,M107="Level 2",14,M107="Level 3","30",M107="Info","Info",M107="Closed","Closed")</f>
        <v>Info</v>
      </c>
      <c r="T107" s="174"/>
    </row>
    <row r="108" spans="1:20" ht="20.399999999999999" x14ac:dyDescent="0.7">
      <c r="A108" s="233">
        <v>107</v>
      </c>
      <c r="B108" s="172" t="s">
        <v>8997</v>
      </c>
      <c r="C108" s="239">
        <v>45737</v>
      </c>
      <c r="D108" s="168">
        <v>45733</v>
      </c>
      <c r="E108" s="167" t="s">
        <v>9</v>
      </c>
      <c r="F108" s="178" t="s">
        <v>8998</v>
      </c>
      <c r="G108" s="170" t="s">
        <v>8999</v>
      </c>
      <c r="H108" s="172" t="s">
        <v>5508</v>
      </c>
      <c r="I108" s="172" t="s">
        <v>5990</v>
      </c>
      <c r="J108" s="172" t="s">
        <v>5845</v>
      </c>
      <c r="K108" s="172"/>
      <c r="L108" s="281" t="s">
        <v>1184</v>
      </c>
      <c r="M108" s="281" t="s">
        <v>1184</v>
      </c>
      <c r="N108" s="177" t="s">
        <v>1070</v>
      </c>
      <c r="O108" s="177" t="s">
        <v>5481</v>
      </c>
      <c r="P108" s="170" t="str">
        <f ca="1">DATEDIF(C108,'Incoming 2023'!$O$2,"Y")&amp;" tahun, "&amp;DATEDIF(C108,'Incoming 2023'!$O$2,"YM")&amp;" bulan, "&amp;DATEDIF(C108,'Incoming 2023'!$O$2,"MD")&amp;" hari"</f>
        <v>1 tahun, 3 bulan, 24 hari</v>
      </c>
      <c r="Q108" s="208">
        <f ca="1">DATEDIF(C108,Summary!$A$1,"d")</f>
        <v>481</v>
      </c>
      <c r="R108" s="166" t="str" cm="1">
        <f t="array" aca="1" ref="R108" ca="1">_xlfn.IFS(Q108&lt;=S108,S108,Q108&lt;=S108*2,S108*2,Q108&lt;=S108*3,S108*3,Q108&gt;S108*3,"&gt;"&amp;S108*3)</f>
        <v>Closed</v>
      </c>
      <c r="S108" s="166" t="str" cm="1">
        <f t="array" ref="S108">_xlfn.IFS(M108="Level 1",7,M108="Level 2",14,M108="Level 3","30",M108="Info","Info",M108="Closed","Closed")</f>
        <v>Closed</v>
      </c>
      <c r="T108" s="174"/>
    </row>
    <row r="109" spans="1:20" ht="40.799999999999997" x14ac:dyDescent="0.7">
      <c r="A109" s="233">
        <v>108</v>
      </c>
      <c r="B109" s="172" t="s">
        <v>9000</v>
      </c>
      <c r="C109" s="239">
        <v>45737</v>
      </c>
      <c r="D109" s="168">
        <v>45734</v>
      </c>
      <c r="E109" s="167" t="s">
        <v>9</v>
      </c>
      <c r="F109" s="178" t="s">
        <v>9001</v>
      </c>
      <c r="G109" s="170" t="s">
        <v>8963</v>
      </c>
      <c r="H109" s="172" t="s">
        <v>5508</v>
      </c>
      <c r="I109" s="172" t="s">
        <v>7640</v>
      </c>
      <c r="J109" s="172" t="s">
        <v>5845</v>
      </c>
      <c r="K109" s="172"/>
      <c r="L109" s="167" t="s">
        <v>1302</v>
      </c>
      <c r="M109" s="167" t="s">
        <v>1308</v>
      </c>
      <c r="N109" s="177" t="s">
        <v>1070</v>
      </c>
      <c r="O109" s="177" t="s">
        <v>8067</v>
      </c>
      <c r="P109" s="170" t="str">
        <f ca="1">DATEDIF(C109,'Incoming 2023'!$O$2,"Y")&amp;" tahun, "&amp;DATEDIF(C109,'Incoming 2023'!$O$2,"YM")&amp;" bulan, "&amp;DATEDIF(C109,'Incoming 2023'!$O$2,"MD")&amp;" hari"</f>
        <v>1 tahun, 3 bulan, 24 hari</v>
      </c>
      <c r="Q109" s="208">
        <f ca="1">DATEDIF(C109,Summary!$A$1,"d")</f>
        <v>481</v>
      </c>
      <c r="R109" s="166" t="str" cm="1">
        <f t="array" aca="1" ref="R109" ca="1">_xlfn.IFS(Q109&lt;=S109,S109,Q109&lt;=S109*2,S109*2,Q109&lt;=S109*3,S109*3,Q109&gt;S109*3,"&gt;"&amp;S109*3)</f>
        <v>Info</v>
      </c>
      <c r="S109" s="166" t="str" cm="1">
        <f t="array" ref="S109">_xlfn.IFS(M109="Level 1",7,M109="Level 2",14,M109="Level 3","30",M109="Info","Info",M109="Closed","Closed")</f>
        <v>Info</v>
      </c>
      <c r="T109" s="174"/>
    </row>
    <row r="110" spans="1:20" ht="122.4" x14ac:dyDescent="0.7">
      <c r="A110" s="233">
        <v>109</v>
      </c>
      <c r="B110" s="172" t="s">
        <v>9002</v>
      </c>
      <c r="C110" s="239">
        <v>45739</v>
      </c>
      <c r="D110" s="168">
        <v>45733</v>
      </c>
      <c r="E110" s="167" t="s">
        <v>39</v>
      </c>
      <c r="F110" s="178" t="s">
        <v>9003</v>
      </c>
      <c r="G110" s="170" t="s">
        <v>9004</v>
      </c>
      <c r="H110" s="172" t="s">
        <v>5508</v>
      </c>
      <c r="I110" s="172" t="s">
        <v>5989</v>
      </c>
      <c r="J110" s="172" t="s">
        <v>3188</v>
      </c>
      <c r="K110" s="172"/>
      <c r="L110" s="167" t="s">
        <v>1302</v>
      </c>
      <c r="M110" s="167" t="s">
        <v>1308</v>
      </c>
      <c r="N110" s="177" t="s">
        <v>1170</v>
      </c>
      <c r="O110" s="177" t="s">
        <v>1171</v>
      </c>
      <c r="P110" s="170" t="str">
        <f ca="1">DATEDIF(C110,'Incoming 2023'!$O$2,"Y")&amp;" tahun, "&amp;DATEDIF(C110,'Incoming 2023'!$O$2,"YM")&amp;" bulan, "&amp;DATEDIF(C110,'Incoming 2023'!$O$2,"MD")&amp;" hari"</f>
        <v>1 tahun, 3 bulan, 22 hari</v>
      </c>
      <c r="Q110" s="208">
        <f ca="1">DATEDIF(C110,Summary!$A$1,"d")</f>
        <v>479</v>
      </c>
      <c r="R110" s="166" t="str" cm="1">
        <f t="array" aca="1" ref="R110" ca="1">_xlfn.IFS(Q110&lt;=S110,S110,Q110&lt;=S110*2,S110*2,Q110&lt;=S110*3,S110*3,Q110&gt;S110*3,"&gt;"&amp;S110*3)</f>
        <v>Info</v>
      </c>
      <c r="S110" s="166" t="str" cm="1">
        <f t="array" ref="S110">_xlfn.IFS(M110="Level 1",7,M110="Level 2",14,M110="Level 3","30",M110="Info","Info",M110="Closed","Closed")</f>
        <v>Info</v>
      </c>
      <c r="T110" s="174"/>
    </row>
    <row r="111" spans="1:20" ht="40.799999999999997" x14ac:dyDescent="0.7">
      <c r="A111" s="233">
        <v>110</v>
      </c>
      <c r="B111" s="172" t="s">
        <v>9005</v>
      </c>
      <c r="C111" s="239">
        <v>45740</v>
      </c>
      <c r="D111" s="168">
        <v>45736</v>
      </c>
      <c r="E111" s="167" t="s">
        <v>9</v>
      </c>
      <c r="F111" s="178" t="s">
        <v>9006</v>
      </c>
      <c r="G111" s="170" t="s">
        <v>9007</v>
      </c>
      <c r="H111" s="172" t="s">
        <v>5508</v>
      </c>
      <c r="I111" s="172" t="s">
        <v>5990</v>
      </c>
      <c r="J111" s="172" t="s">
        <v>5845</v>
      </c>
      <c r="K111" s="172"/>
      <c r="L111" s="167" t="s">
        <v>1302</v>
      </c>
      <c r="M111" s="167" t="s">
        <v>1308</v>
      </c>
      <c r="N111" s="177" t="s">
        <v>1070</v>
      </c>
      <c r="O111" s="177" t="s">
        <v>5481</v>
      </c>
      <c r="P111" s="170" t="str">
        <f ca="1">DATEDIF(C111,'Incoming 2023'!$O$2,"Y")&amp;" tahun, "&amp;DATEDIF(C111,'Incoming 2023'!$O$2,"YM")&amp;" bulan, "&amp;DATEDIF(C111,'Incoming 2023'!$O$2,"MD")&amp;" hari"</f>
        <v>1 tahun, 3 bulan, 21 hari</v>
      </c>
      <c r="Q111" s="208">
        <f ca="1">DATEDIF(C111,Summary!$A$1,"d")</f>
        <v>478</v>
      </c>
      <c r="R111" s="166" t="str" cm="1">
        <f t="array" aca="1" ref="R111" ca="1">_xlfn.IFS(Q111&lt;=S111,S111,Q111&lt;=S111*2,S111*2,Q111&lt;=S111*3,S111*3,Q111&gt;S111*3,"&gt;"&amp;S111*3)</f>
        <v>Info</v>
      </c>
      <c r="S111" s="166" t="str" cm="1">
        <f t="array" ref="S111">_xlfn.IFS(M111="Level 1",7,M111="Level 2",14,M111="Level 3","30",M111="Info","Info",M111="Closed","Closed")</f>
        <v>Info</v>
      </c>
      <c r="T111" s="174"/>
    </row>
    <row r="112" spans="1:20" ht="40.799999999999997" x14ac:dyDescent="0.7">
      <c r="A112" s="233">
        <v>111</v>
      </c>
      <c r="B112" s="172" t="s">
        <v>9008</v>
      </c>
      <c r="C112" s="239">
        <v>45740</v>
      </c>
      <c r="D112" s="168">
        <v>45716</v>
      </c>
      <c r="E112" s="167" t="s">
        <v>9</v>
      </c>
      <c r="F112" s="178" t="s">
        <v>9009</v>
      </c>
      <c r="G112" s="170" t="s">
        <v>9010</v>
      </c>
      <c r="H112" s="172" t="s">
        <v>5508</v>
      </c>
      <c r="I112" s="172" t="s">
        <v>5989</v>
      </c>
      <c r="J112" s="172" t="s">
        <v>5701</v>
      </c>
      <c r="K112" s="172"/>
      <c r="L112" s="167" t="s">
        <v>1302</v>
      </c>
      <c r="M112" s="167" t="s">
        <v>1308</v>
      </c>
      <c r="N112" s="177" t="s">
        <v>1072</v>
      </c>
      <c r="O112" s="177"/>
      <c r="P112" s="170" t="str">
        <f ca="1">DATEDIF(C112,'Incoming 2023'!$O$2,"Y")&amp;" tahun, "&amp;DATEDIF(C112,'Incoming 2023'!$O$2,"YM")&amp;" bulan, "&amp;DATEDIF(C112,'Incoming 2023'!$O$2,"MD")&amp;" hari"</f>
        <v>1 tahun, 3 bulan, 21 hari</v>
      </c>
      <c r="Q112" s="208">
        <f ca="1">DATEDIF(C112,Summary!$A$1,"d")</f>
        <v>478</v>
      </c>
      <c r="R112" s="166" t="str" cm="1">
        <f t="array" aca="1" ref="R112" ca="1">_xlfn.IFS(Q112&lt;=S112,S112,Q112&lt;=S112*2,S112*2,Q112&lt;=S112*3,S112*3,Q112&gt;S112*3,"&gt;"&amp;S112*3)</f>
        <v>Info</v>
      </c>
      <c r="S112" s="166" t="str" cm="1">
        <f t="array" ref="S112">_xlfn.IFS(M112="Level 1",7,M112="Level 2",14,M112="Level 3","30",M112="Info","Info",M112="Closed","Closed")</f>
        <v>Info</v>
      </c>
      <c r="T112" s="174"/>
    </row>
    <row r="113" spans="1:20" ht="40.799999999999997" x14ac:dyDescent="0.7">
      <c r="A113" s="233">
        <v>112</v>
      </c>
      <c r="B113" s="172" t="s">
        <v>9011</v>
      </c>
      <c r="C113" s="239">
        <v>45740</v>
      </c>
      <c r="D113" s="168">
        <v>45715</v>
      </c>
      <c r="E113" s="167" t="s">
        <v>9</v>
      </c>
      <c r="F113" s="178" t="s">
        <v>9012</v>
      </c>
      <c r="G113" s="170" t="s">
        <v>8578</v>
      </c>
      <c r="H113" s="172" t="s">
        <v>5508</v>
      </c>
      <c r="I113" s="172" t="s">
        <v>5989</v>
      </c>
      <c r="J113" s="172" t="s">
        <v>3201</v>
      </c>
      <c r="K113" s="172"/>
      <c r="L113" s="167" t="s">
        <v>1302</v>
      </c>
      <c r="M113" s="167" t="s">
        <v>1308</v>
      </c>
      <c r="N113" s="177" t="s">
        <v>1070</v>
      </c>
      <c r="O113" s="177" t="s">
        <v>5481</v>
      </c>
      <c r="P113" s="170" t="str">
        <f ca="1">DATEDIF(C113,'Incoming 2023'!$O$2,"Y")&amp;" tahun, "&amp;DATEDIF(C113,'Incoming 2023'!$O$2,"YM")&amp;" bulan, "&amp;DATEDIF(C113,'Incoming 2023'!$O$2,"MD")&amp;" hari"</f>
        <v>1 tahun, 3 bulan, 21 hari</v>
      </c>
      <c r="Q113" s="208">
        <f ca="1">DATEDIF(C113,Summary!$A$1,"d")</f>
        <v>478</v>
      </c>
      <c r="R113" s="166" t="str" cm="1">
        <f t="array" aca="1" ref="R113" ca="1">_xlfn.IFS(Q113&lt;=S113,S113,Q113&lt;=S113*2,S113*2,Q113&lt;=S113*3,S113*3,Q113&gt;S113*3,"&gt;"&amp;S113*3)</f>
        <v>Info</v>
      </c>
      <c r="S113" s="166" t="str" cm="1">
        <f t="array" ref="S113">_xlfn.IFS(M113="Level 1",7,M113="Level 2",14,M113="Level 3","30",M113="Info","Info",M113="Closed","Closed")</f>
        <v>Info</v>
      </c>
      <c r="T113" s="174"/>
    </row>
    <row r="114" spans="1:20" ht="40.799999999999997" x14ac:dyDescent="0.7">
      <c r="A114" s="233">
        <v>113</v>
      </c>
      <c r="B114" s="172" t="s">
        <v>9013</v>
      </c>
      <c r="C114" s="239">
        <v>45740</v>
      </c>
      <c r="D114" s="168">
        <v>45715</v>
      </c>
      <c r="E114" s="167" t="s">
        <v>9</v>
      </c>
      <c r="F114" s="178" t="s">
        <v>9014</v>
      </c>
      <c r="G114" s="170" t="s">
        <v>9015</v>
      </c>
      <c r="H114" s="172" t="s">
        <v>5508</v>
      </c>
      <c r="I114" s="172" t="s">
        <v>5989</v>
      </c>
      <c r="J114" s="172" t="s">
        <v>6030</v>
      </c>
      <c r="K114" s="172"/>
      <c r="L114" s="167" t="s">
        <v>1302</v>
      </c>
      <c r="M114" s="167" t="s">
        <v>1308</v>
      </c>
      <c r="N114" s="177" t="s">
        <v>1070</v>
      </c>
      <c r="O114" s="170" t="s">
        <v>7652</v>
      </c>
      <c r="P114" s="170" t="str">
        <f ca="1">DATEDIF(C114,'Incoming 2023'!$O$2,"Y")&amp;" tahun, "&amp;DATEDIF(C114,'Incoming 2023'!$O$2,"YM")&amp;" bulan, "&amp;DATEDIF(C114,'Incoming 2023'!$O$2,"MD")&amp;" hari"</f>
        <v>1 tahun, 3 bulan, 21 hari</v>
      </c>
      <c r="Q114" s="208">
        <f ca="1">DATEDIF(C114,Summary!$A$1,"d")</f>
        <v>478</v>
      </c>
      <c r="R114" s="166" t="str" cm="1">
        <f t="array" aca="1" ref="R114" ca="1">_xlfn.IFS(Q114&lt;=S114,S114,Q114&lt;=S114*2,S114*2,Q114&lt;=S114*3,S114*3,Q114&gt;S114*3,"&gt;"&amp;S114*3)</f>
        <v>Info</v>
      </c>
      <c r="S114" s="166" t="str" cm="1">
        <f t="array" ref="S114">_xlfn.IFS(M114="Level 1",7,M114="Level 2",14,M114="Level 3","30",M114="Info","Info",M114="Closed","Closed")</f>
        <v>Info</v>
      </c>
      <c r="T114" s="174"/>
    </row>
    <row r="115" spans="1:20" ht="61.2" x14ac:dyDescent="0.7">
      <c r="A115" s="233">
        <v>114</v>
      </c>
      <c r="B115" s="172" t="s">
        <v>9016</v>
      </c>
      <c r="C115" s="239">
        <v>45740</v>
      </c>
      <c r="D115" s="168">
        <v>45715</v>
      </c>
      <c r="E115" s="167" t="s">
        <v>9</v>
      </c>
      <c r="F115" s="178" t="s">
        <v>9017</v>
      </c>
      <c r="G115" s="170" t="s">
        <v>8578</v>
      </c>
      <c r="H115" s="172" t="s">
        <v>5508</v>
      </c>
      <c r="I115" s="172" t="s">
        <v>5990</v>
      </c>
      <c r="J115" s="172" t="s">
        <v>3201</v>
      </c>
      <c r="K115" s="172"/>
      <c r="L115" s="167" t="s">
        <v>1302</v>
      </c>
      <c r="M115" s="167" t="s">
        <v>1308</v>
      </c>
      <c r="N115" s="177" t="s">
        <v>1070</v>
      </c>
      <c r="O115" s="177" t="s">
        <v>7957</v>
      </c>
      <c r="P115" s="170" t="str">
        <f ca="1">DATEDIF(C115,'Incoming 2023'!$O$2,"Y")&amp;" tahun, "&amp;DATEDIF(C115,'Incoming 2023'!$O$2,"YM")&amp;" bulan, "&amp;DATEDIF(C115,'Incoming 2023'!$O$2,"MD")&amp;" hari"</f>
        <v>1 tahun, 3 bulan, 21 hari</v>
      </c>
      <c r="Q115" s="208">
        <f ca="1">DATEDIF(C115,Summary!$A$1,"d")</f>
        <v>478</v>
      </c>
      <c r="R115" s="166" t="str" cm="1">
        <f t="array" aca="1" ref="R115" ca="1">_xlfn.IFS(Q115&lt;=S115,S115,Q115&lt;=S115*2,S115*2,Q115&lt;=S115*3,S115*3,Q115&gt;S115*3,"&gt;"&amp;S115*3)</f>
        <v>Info</v>
      </c>
      <c r="S115" s="166" t="str" cm="1">
        <f t="array" ref="S115">_xlfn.IFS(M115="Level 1",7,M115="Level 2",14,M115="Level 3","30",M115="Info","Info",M115="Closed","Closed")</f>
        <v>Info</v>
      </c>
      <c r="T115" s="174"/>
    </row>
    <row r="116" spans="1:20" ht="81.599999999999994" x14ac:dyDescent="0.7">
      <c r="A116" s="233">
        <v>115</v>
      </c>
      <c r="B116" s="172" t="s">
        <v>9018</v>
      </c>
      <c r="C116" s="239">
        <v>45741</v>
      </c>
      <c r="D116" s="168">
        <v>45735</v>
      </c>
      <c r="E116" s="167" t="s">
        <v>39</v>
      </c>
      <c r="F116" s="178" t="s">
        <v>9019</v>
      </c>
      <c r="G116" s="170" t="s">
        <v>9020</v>
      </c>
      <c r="H116" s="172" t="s">
        <v>5508</v>
      </c>
      <c r="I116" s="172" t="s">
        <v>5990</v>
      </c>
      <c r="J116" s="172" t="s">
        <v>6953</v>
      </c>
      <c r="K116" s="172"/>
      <c r="L116" s="167" t="s">
        <v>1302</v>
      </c>
      <c r="M116" s="167" t="s">
        <v>1308</v>
      </c>
      <c r="N116" s="177" t="s">
        <v>1070</v>
      </c>
      <c r="O116" s="177" t="s">
        <v>5481</v>
      </c>
      <c r="P116" s="170" t="str">
        <f ca="1">DATEDIF(C116,'Incoming 2023'!$O$2,"Y")&amp;" tahun, "&amp;DATEDIF(C116,'Incoming 2023'!$O$2,"YM")&amp;" bulan, "&amp;DATEDIF(C116,'Incoming 2023'!$O$2,"MD")&amp;" hari"</f>
        <v>1 tahun, 3 bulan, 20 hari</v>
      </c>
      <c r="Q116" s="208">
        <f ca="1">DATEDIF(C116,Summary!$A$1,"d")</f>
        <v>477</v>
      </c>
      <c r="R116" s="166" t="str" cm="1">
        <f t="array" aca="1" ref="R116" ca="1">_xlfn.IFS(Q116&lt;=S116,S116,Q116&lt;=S116*2,S116*2,Q116&lt;=S116*3,S116*3,Q116&gt;S116*3,"&gt;"&amp;S116*3)</f>
        <v>Info</v>
      </c>
      <c r="S116" s="166" t="str" cm="1">
        <f t="array" ref="S116">_xlfn.IFS(M116="Level 1",7,M116="Level 2",14,M116="Level 3","30",M116="Info","Info",M116="Closed","Closed")</f>
        <v>Info</v>
      </c>
      <c r="T116" s="174"/>
    </row>
    <row r="117" spans="1:20" ht="40.799999999999997" x14ac:dyDescent="0.7">
      <c r="A117" s="233">
        <v>116</v>
      </c>
      <c r="B117" s="172" t="s">
        <v>9021</v>
      </c>
      <c r="C117" s="239">
        <v>45741</v>
      </c>
      <c r="D117" s="168">
        <v>45728</v>
      </c>
      <c r="E117" s="167" t="s">
        <v>9</v>
      </c>
      <c r="F117" s="178" t="s">
        <v>9022</v>
      </c>
      <c r="G117" s="170" t="s">
        <v>9023</v>
      </c>
      <c r="H117" s="172" t="s">
        <v>5508</v>
      </c>
      <c r="I117" s="167" t="s">
        <v>5989</v>
      </c>
      <c r="J117" s="172" t="s">
        <v>8704</v>
      </c>
      <c r="K117" s="172"/>
      <c r="L117" s="246" t="s">
        <v>1305</v>
      </c>
      <c r="M117" s="246" t="s">
        <v>5815</v>
      </c>
      <c r="N117" s="177" t="s">
        <v>1070</v>
      </c>
      <c r="O117" s="177" t="s">
        <v>9373</v>
      </c>
      <c r="P117" s="170" t="str">
        <f ca="1">DATEDIF(C117,'Incoming 2023'!$O$2,"Y")&amp;" tahun, "&amp;DATEDIF(C117,'Incoming 2023'!$O$2,"YM")&amp;" bulan, "&amp;DATEDIF(C117,'Incoming 2023'!$O$2,"MD")&amp;" hari"</f>
        <v>1 tahun, 3 bulan, 20 hari</v>
      </c>
      <c r="Q117" s="208">
        <f ca="1">DATEDIF(C117,Summary!$A$1,"d")</f>
        <v>477</v>
      </c>
      <c r="R117" s="166" t="str" cm="1">
        <f t="array" aca="1" ref="R117" ca="1">_xlfn.IFS(Q117&lt;=S117,S117,Q117&lt;=S117*2,S117*2,Q117&lt;=S117*3,S117*3,Q117&gt;S117*3,"&gt;"&amp;S117*3)</f>
        <v>&gt;21</v>
      </c>
      <c r="S117" s="211" cm="1">
        <f t="array" ref="S117">_xlfn.IFS(M117="Level 1",7,M117="Level 2",14,M117="Level 3","30",M117="Info","Info",M117="Closed","Closed")</f>
        <v>7</v>
      </c>
      <c r="T117" s="174"/>
    </row>
    <row r="118" spans="1:20" ht="40.799999999999997" x14ac:dyDescent="0.7">
      <c r="A118" s="233">
        <v>117</v>
      </c>
      <c r="B118" s="172" t="s">
        <v>9024</v>
      </c>
      <c r="C118" s="239">
        <v>45741</v>
      </c>
      <c r="D118" s="168">
        <v>45730</v>
      </c>
      <c r="E118" s="167" t="s">
        <v>9</v>
      </c>
      <c r="F118" s="178" t="s">
        <v>9025</v>
      </c>
      <c r="G118" s="170" t="s">
        <v>9026</v>
      </c>
      <c r="H118" s="172" t="s">
        <v>5508</v>
      </c>
      <c r="I118" s="172" t="s">
        <v>5508</v>
      </c>
      <c r="J118" s="172" t="s">
        <v>7423</v>
      </c>
      <c r="K118" s="172"/>
      <c r="L118" s="167" t="s">
        <v>1302</v>
      </c>
      <c r="M118" s="167" t="s">
        <v>1308</v>
      </c>
      <c r="N118" s="177" t="s">
        <v>1080</v>
      </c>
      <c r="O118" s="177" t="s">
        <v>8269</v>
      </c>
      <c r="P118" s="170" t="str">
        <f ca="1">DATEDIF(C118,'Incoming 2023'!$O$2,"Y")&amp;" tahun, "&amp;DATEDIF(C118,'Incoming 2023'!$O$2,"YM")&amp;" bulan, "&amp;DATEDIF(C118,'Incoming 2023'!$O$2,"MD")&amp;" hari"</f>
        <v>1 tahun, 3 bulan, 20 hari</v>
      </c>
      <c r="Q118" s="208">
        <f ca="1">DATEDIF(C118,Summary!$A$1,"d")</f>
        <v>477</v>
      </c>
      <c r="R118" s="166" t="str" cm="1">
        <f t="array" aca="1" ref="R118" ca="1">_xlfn.IFS(Q118&lt;=S118,S118,Q118&lt;=S118*2,S118*2,Q118&lt;=S118*3,S118*3,Q118&gt;S118*3,"&gt;"&amp;S118*3)</f>
        <v>Info</v>
      </c>
      <c r="S118" s="166" t="str" cm="1">
        <f t="array" ref="S118">_xlfn.IFS(M118="Level 1",7,M118="Level 2",14,M118="Level 3","30",M118="Info","Info",M118="Closed","Closed")</f>
        <v>Info</v>
      </c>
      <c r="T118" s="174"/>
    </row>
    <row r="119" spans="1:20" ht="102" x14ac:dyDescent="0.7">
      <c r="A119" s="233">
        <v>118</v>
      </c>
      <c r="B119" s="172" t="s">
        <v>9027</v>
      </c>
      <c r="C119" s="239">
        <v>45742</v>
      </c>
      <c r="D119" s="168">
        <v>45730</v>
      </c>
      <c r="E119" s="167" t="s">
        <v>39</v>
      </c>
      <c r="F119" s="178" t="s">
        <v>9028</v>
      </c>
      <c r="G119" s="170" t="s">
        <v>9029</v>
      </c>
      <c r="H119" s="172" t="s">
        <v>5985</v>
      </c>
      <c r="I119" s="172" t="s">
        <v>5985</v>
      </c>
      <c r="J119" s="172" t="s">
        <v>1195</v>
      </c>
      <c r="K119" s="172"/>
      <c r="L119" s="167" t="s">
        <v>1302</v>
      </c>
      <c r="M119" s="167" t="s">
        <v>1308</v>
      </c>
      <c r="N119" s="177" t="s">
        <v>1195</v>
      </c>
      <c r="O119" s="177" t="s">
        <v>1195</v>
      </c>
      <c r="P119" s="170" t="str">
        <f ca="1">DATEDIF(C119,'Incoming 2023'!$O$2,"Y")&amp;" tahun, "&amp;DATEDIF(C119,'Incoming 2023'!$O$2,"YM")&amp;" bulan, "&amp;DATEDIF(C119,'Incoming 2023'!$O$2,"MD")&amp;" hari"</f>
        <v>1 tahun, 3 bulan, 19 hari</v>
      </c>
      <c r="Q119" s="208">
        <f ca="1">DATEDIF(C119,Summary!$A$1,"d")</f>
        <v>476</v>
      </c>
      <c r="R119" s="166" t="str" cm="1">
        <f t="array" aca="1" ref="R119" ca="1">_xlfn.IFS(Q119&lt;=S119,S119,Q119&lt;=S119*2,S119*2,Q119&lt;=S119*3,S119*3,Q119&gt;S119*3,"&gt;"&amp;S119*3)</f>
        <v>Info</v>
      </c>
      <c r="S119" s="166" t="str" cm="1">
        <f t="array" ref="S119">_xlfn.IFS(M119="Level 1",7,M119="Level 2",14,M119="Level 3","30",M119="Info","Info",M119="Closed","Closed")</f>
        <v>Info</v>
      </c>
      <c r="T119" s="174"/>
    </row>
    <row r="120" spans="1:20" ht="204" x14ac:dyDescent="0.7">
      <c r="A120" s="233">
        <v>119</v>
      </c>
      <c r="B120" s="172" t="s">
        <v>9030</v>
      </c>
      <c r="C120" s="239">
        <v>45742</v>
      </c>
      <c r="D120" s="168">
        <v>45766</v>
      </c>
      <c r="E120" s="167" t="s">
        <v>39</v>
      </c>
      <c r="F120" s="178" t="s">
        <v>9031</v>
      </c>
      <c r="G120" s="170" t="s">
        <v>9032</v>
      </c>
      <c r="H120" s="172" t="s">
        <v>5508</v>
      </c>
      <c r="I120" s="172" t="s">
        <v>3189</v>
      </c>
      <c r="J120" s="172" t="s">
        <v>6953</v>
      </c>
      <c r="K120" s="172"/>
      <c r="L120" s="167"/>
      <c r="M120" s="166"/>
      <c r="N120" s="177" t="s">
        <v>1070</v>
      </c>
      <c r="O120" s="170" t="s">
        <v>5604</v>
      </c>
      <c r="P120" s="170" t="str">
        <f ca="1">DATEDIF(C120,'Incoming 2023'!$O$2,"Y")&amp;" tahun, "&amp;DATEDIF(C120,'Incoming 2023'!$O$2,"YM")&amp;" bulan, "&amp;DATEDIF(C120,'Incoming 2023'!$O$2,"MD")&amp;" hari"</f>
        <v>1 tahun, 3 bulan, 19 hari</v>
      </c>
      <c r="Q120" s="208">
        <f ca="1">DATEDIF(C120,Summary!$A$1,"d")</f>
        <v>476</v>
      </c>
      <c r="R120" s="166" t="e" cm="1">
        <f t="array" aca="1" ref="R120" ca="1">_xlfn.IFS(Q120&lt;=S120,S120,Q120&lt;=S120*2,S120*2,Q120&lt;=S120*3,S120*3,Q120&gt;S120*3,"&gt;"&amp;S120*3)</f>
        <v>#N/A</v>
      </c>
      <c r="S120" s="166" t="e" cm="1">
        <f t="array" ref="S120">_xlfn.IFS(M120="Level 1",7,M120="Level 2",14,M120="Level 3","30",M120="Info","Info",M120="Closed","Closed")</f>
        <v>#N/A</v>
      </c>
      <c r="T120" s="174"/>
    </row>
    <row r="121" spans="1:20" ht="61.2" x14ac:dyDescent="0.7">
      <c r="A121" s="233">
        <v>120</v>
      </c>
      <c r="B121" s="172" t="s">
        <v>9033</v>
      </c>
      <c r="C121" s="239">
        <v>45742</v>
      </c>
      <c r="D121" s="168">
        <v>45764</v>
      </c>
      <c r="E121" s="167" t="s">
        <v>39</v>
      </c>
      <c r="F121" s="178" t="s">
        <v>9034</v>
      </c>
      <c r="G121" s="170" t="s">
        <v>9035</v>
      </c>
      <c r="H121" s="172" t="s">
        <v>5508</v>
      </c>
      <c r="I121" s="172" t="s">
        <v>5989</v>
      </c>
      <c r="J121" s="172" t="s">
        <v>6030</v>
      </c>
      <c r="K121" s="172"/>
      <c r="L121" s="281" t="s">
        <v>1184</v>
      </c>
      <c r="M121" s="281" t="s">
        <v>1184</v>
      </c>
      <c r="N121" s="177" t="s">
        <v>1175</v>
      </c>
      <c r="O121" s="177" t="s">
        <v>7484</v>
      </c>
      <c r="P121" s="170" t="str">
        <f ca="1">DATEDIF(C121,'Incoming 2023'!$O$2,"Y")&amp;" tahun, "&amp;DATEDIF(C121,'Incoming 2023'!$O$2,"YM")&amp;" bulan, "&amp;DATEDIF(C121,'Incoming 2023'!$O$2,"MD")&amp;" hari"</f>
        <v>1 tahun, 3 bulan, 19 hari</v>
      </c>
      <c r="Q121" s="208">
        <f ca="1">DATEDIF(C121,Summary!$A$1,"d")</f>
        <v>476</v>
      </c>
      <c r="R121" s="166" t="str" cm="1">
        <f t="array" aca="1" ref="R121" ca="1">_xlfn.IFS(Q121&lt;=S121,S121,Q121&lt;=S121*2,S121*2,Q121&lt;=S121*3,S121*3,Q121&gt;S121*3,"&gt;"&amp;S121*3)</f>
        <v>Closed</v>
      </c>
      <c r="S121" s="166" t="str" cm="1">
        <f t="array" ref="S121">_xlfn.IFS(M121="Level 1",7,M121="Level 2",14,M121="Level 3","30",M121="Info","Info",M121="Closed","Closed")</f>
        <v>Closed</v>
      </c>
      <c r="T121" s="174"/>
    </row>
    <row r="122" spans="1:20" ht="61.2" x14ac:dyDescent="0.7">
      <c r="A122" s="233">
        <v>121</v>
      </c>
      <c r="B122" s="172" t="s">
        <v>8752</v>
      </c>
      <c r="C122" s="239">
        <v>45742</v>
      </c>
      <c r="D122" s="168">
        <v>45660</v>
      </c>
      <c r="E122" s="167" t="s">
        <v>9</v>
      </c>
      <c r="F122" s="178" t="s">
        <v>8787</v>
      </c>
      <c r="G122" s="170" t="s">
        <v>6623</v>
      </c>
      <c r="H122" s="172" t="s">
        <v>5508</v>
      </c>
      <c r="I122" s="172" t="s">
        <v>5990</v>
      </c>
      <c r="J122" s="172" t="s">
        <v>6030</v>
      </c>
      <c r="K122" s="172"/>
      <c r="L122" s="167" t="s">
        <v>1308</v>
      </c>
      <c r="M122" s="167" t="s">
        <v>1308</v>
      </c>
      <c r="N122" s="177" t="s">
        <v>1070</v>
      </c>
      <c r="O122" s="177" t="s">
        <v>5481</v>
      </c>
      <c r="P122" s="170" t="str">
        <f ca="1">DATEDIF(C122,'Incoming 2023'!$O$2,"Y")&amp;" tahun, "&amp;DATEDIF(C122,'Incoming 2023'!$O$2,"YM")&amp;" bulan, "&amp;DATEDIF(C122,'Incoming 2023'!$O$2,"MD")&amp;" hari"</f>
        <v>1 tahun, 3 bulan, 19 hari</v>
      </c>
      <c r="Q122" s="208">
        <f ca="1">DATEDIF(C122,Summary!$A$1,"d")</f>
        <v>476</v>
      </c>
      <c r="R122" s="166" t="str" cm="1">
        <f t="array" aca="1" ref="R122" ca="1">_xlfn.IFS(Q122&lt;=S122,S122,Q122&lt;=S122*2,S122*2,Q122&lt;=S122*3,S122*3,Q122&gt;S122*3,"&gt;"&amp;S122*3)</f>
        <v>Info</v>
      </c>
      <c r="S122" s="166" t="str" cm="1">
        <f t="array" ref="S122">_xlfn.IFS(M122="Level 1",7,M122="Level 2",14,M122="Level 3","30",M122="Info","Info",M122="Closed","Closed")</f>
        <v>Info</v>
      </c>
      <c r="T122" s="174"/>
    </row>
    <row r="123" spans="1:20" ht="61.2" x14ac:dyDescent="0.7">
      <c r="A123" s="233">
        <v>122</v>
      </c>
      <c r="B123" s="172" t="s">
        <v>8751</v>
      </c>
      <c r="C123" s="239">
        <v>45742</v>
      </c>
      <c r="D123" s="168">
        <v>45666</v>
      </c>
      <c r="E123" s="167" t="s">
        <v>9</v>
      </c>
      <c r="F123" s="178" t="s">
        <v>8785</v>
      </c>
      <c r="G123" s="170" t="s">
        <v>8578</v>
      </c>
      <c r="H123" s="172" t="s">
        <v>5508</v>
      </c>
      <c r="I123" s="172" t="s">
        <v>5990</v>
      </c>
      <c r="J123" s="172" t="s">
        <v>6030</v>
      </c>
      <c r="K123" s="172"/>
      <c r="L123" s="167" t="s">
        <v>1308</v>
      </c>
      <c r="M123" s="167" t="s">
        <v>1308</v>
      </c>
      <c r="N123" s="177" t="s">
        <v>1070</v>
      </c>
      <c r="O123" s="177" t="s">
        <v>5481</v>
      </c>
      <c r="P123" s="170" t="str">
        <f ca="1">DATEDIF(C123,'Incoming 2023'!$O$2,"Y")&amp;" tahun, "&amp;DATEDIF(C123,'Incoming 2023'!$O$2,"YM")&amp;" bulan, "&amp;DATEDIF(C123,'Incoming 2023'!$O$2,"MD")&amp;" hari"</f>
        <v>1 tahun, 3 bulan, 19 hari</v>
      </c>
      <c r="Q123" s="208">
        <f ca="1">DATEDIF(C123,Summary!$A$1,"d")</f>
        <v>476</v>
      </c>
      <c r="R123" s="166" t="str" cm="1">
        <f t="array" aca="1" ref="R123" ca="1">_xlfn.IFS(Q123&lt;=S123,S123,Q123&lt;=S123*2,S123*2,Q123&lt;=S123*3,S123*3,Q123&gt;S123*3,"&gt;"&amp;S123*3)</f>
        <v>Info</v>
      </c>
      <c r="S123" s="166" t="str" cm="1">
        <f t="array" ref="S123">_xlfn.IFS(M123="Level 1",7,M123="Level 2",14,M123="Level 3","30",M123="Info","Info",M123="Closed","Closed")</f>
        <v>Info</v>
      </c>
      <c r="T123" s="174"/>
    </row>
    <row r="124" spans="1:20" ht="40.799999999999997" x14ac:dyDescent="0.7">
      <c r="A124" s="233">
        <v>123</v>
      </c>
      <c r="B124" s="172" t="s">
        <v>8539</v>
      </c>
      <c r="C124" s="239">
        <v>45742</v>
      </c>
      <c r="D124" s="168">
        <v>45670</v>
      </c>
      <c r="E124" s="167" t="s">
        <v>9</v>
      </c>
      <c r="F124" s="178" t="s">
        <v>8572</v>
      </c>
      <c r="G124" s="170" t="s">
        <v>8578</v>
      </c>
      <c r="H124" s="172" t="s">
        <v>5508</v>
      </c>
      <c r="I124" s="172" t="s">
        <v>3189</v>
      </c>
      <c r="J124" s="172" t="s">
        <v>6030</v>
      </c>
      <c r="K124" s="172"/>
      <c r="L124" s="167" t="s">
        <v>1308</v>
      </c>
      <c r="M124" s="167" t="s">
        <v>1308</v>
      </c>
      <c r="N124" s="177" t="s">
        <v>1070</v>
      </c>
      <c r="O124" s="170" t="s">
        <v>5604</v>
      </c>
      <c r="P124" s="170" t="str">
        <f ca="1">DATEDIF(C124,'Incoming 2023'!$O$2,"Y")&amp;" tahun, "&amp;DATEDIF(C124,'Incoming 2023'!$O$2,"YM")&amp;" bulan, "&amp;DATEDIF(C124,'Incoming 2023'!$O$2,"MD")&amp;" hari"</f>
        <v>1 tahun, 3 bulan, 19 hari</v>
      </c>
      <c r="Q124" s="208">
        <f ca="1">DATEDIF(C124,Summary!$A$1,"d")</f>
        <v>476</v>
      </c>
      <c r="R124" s="166" t="str" cm="1">
        <f t="array" aca="1" ref="R124" ca="1">_xlfn.IFS(Q124&lt;=S124,S124,Q124&lt;=S124*2,S124*2,Q124&lt;=S124*3,S124*3,Q124&gt;S124*3,"&gt;"&amp;S124*3)</f>
        <v>Info</v>
      </c>
      <c r="S124" s="166" t="str" cm="1">
        <f t="array" ref="S124">_xlfn.IFS(M124="Level 1",7,M124="Level 2",14,M124="Level 3","30",M124="Info","Info",M124="Closed","Closed")</f>
        <v>Info</v>
      </c>
      <c r="T124" s="174"/>
    </row>
    <row r="125" spans="1:20" ht="40.799999999999997" x14ac:dyDescent="0.7">
      <c r="A125" s="233">
        <v>124</v>
      </c>
      <c r="B125" s="172" t="s">
        <v>8546</v>
      </c>
      <c r="C125" s="239">
        <v>45742</v>
      </c>
      <c r="D125" s="168">
        <v>45670</v>
      </c>
      <c r="E125" s="167" t="s">
        <v>9</v>
      </c>
      <c r="F125" s="178" t="s">
        <v>8581</v>
      </c>
      <c r="G125" s="170" t="s">
        <v>8578</v>
      </c>
      <c r="H125" s="172" t="s">
        <v>5508</v>
      </c>
      <c r="I125" s="172" t="s">
        <v>3191</v>
      </c>
      <c r="J125" s="172" t="s">
        <v>6030</v>
      </c>
      <c r="K125" s="172"/>
      <c r="L125" s="167" t="s">
        <v>1308</v>
      </c>
      <c r="M125" s="167" t="s">
        <v>1308</v>
      </c>
      <c r="N125" s="177" t="s">
        <v>1070</v>
      </c>
      <c r="O125" s="177" t="s">
        <v>6866</v>
      </c>
      <c r="P125" s="170" t="str">
        <f ca="1">DATEDIF(C125,'Incoming 2023'!$O$2,"Y")&amp;" tahun, "&amp;DATEDIF(C125,'Incoming 2023'!$O$2,"YM")&amp;" bulan, "&amp;DATEDIF(C125,'Incoming 2023'!$O$2,"MD")&amp;" hari"</f>
        <v>1 tahun, 3 bulan, 19 hari</v>
      </c>
      <c r="Q125" s="208">
        <f ca="1">DATEDIF(C125,Summary!$A$1,"d")</f>
        <v>476</v>
      </c>
      <c r="R125" s="166" t="str" cm="1">
        <f t="array" aca="1" ref="R125" ca="1">_xlfn.IFS(Q125&lt;=S125,S125,Q125&lt;=S125*2,S125*2,Q125&lt;=S125*3,S125*3,Q125&gt;S125*3,"&gt;"&amp;S125*3)</f>
        <v>Info</v>
      </c>
      <c r="S125" s="166" t="str" cm="1">
        <f t="array" ref="S125">_xlfn.IFS(M125="Level 1",7,M125="Level 2",14,M125="Level 3","30",M125="Info","Info",M125="Closed","Closed")</f>
        <v>Info</v>
      </c>
      <c r="T125" s="174"/>
    </row>
    <row r="126" spans="1:20" ht="40.799999999999997" x14ac:dyDescent="0.7">
      <c r="A126" s="233">
        <v>125</v>
      </c>
      <c r="B126" s="172" t="s">
        <v>8758</v>
      </c>
      <c r="C126" s="239">
        <v>45742</v>
      </c>
      <c r="D126" s="168">
        <v>45677</v>
      </c>
      <c r="E126" s="167" t="s">
        <v>9</v>
      </c>
      <c r="F126" s="178" t="s">
        <v>9036</v>
      </c>
      <c r="G126" s="170" t="s">
        <v>8578</v>
      </c>
      <c r="H126" s="172" t="s">
        <v>5508</v>
      </c>
      <c r="I126" s="172" t="s">
        <v>3191</v>
      </c>
      <c r="J126" s="172" t="s">
        <v>6030</v>
      </c>
      <c r="K126" s="172"/>
      <c r="L126" s="167" t="s">
        <v>1308</v>
      </c>
      <c r="M126" s="167" t="s">
        <v>1308</v>
      </c>
      <c r="N126" s="177" t="s">
        <v>1070</v>
      </c>
      <c r="O126" s="177" t="s">
        <v>6866</v>
      </c>
      <c r="P126" s="170" t="str">
        <f ca="1">DATEDIF(C126,'Incoming 2023'!$O$2,"Y")&amp;" tahun, "&amp;DATEDIF(C126,'Incoming 2023'!$O$2,"YM")&amp;" bulan, "&amp;DATEDIF(C126,'Incoming 2023'!$O$2,"MD")&amp;" hari"</f>
        <v>1 tahun, 3 bulan, 19 hari</v>
      </c>
      <c r="Q126" s="208">
        <f ca="1">DATEDIF(C126,Summary!$A$1,"d")</f>
        <v>476</v>
      </c>
      <c r="R126" s="166" t="str" cm="1">
        <f t="array" aca="1" ref="R126" ca="1">_xlfn.IFS(Q126&lt;=S126,S126,Q126&lt;=S126*2,S126*2,Q126&lt;=S126*3,S126*3,Q126&gt;S126*3,"&gt;"&amp;S126*3)</f>
        <v>Info</v>
      </c>
      <c r="S126" s="166" t="str" cm="1">
        <f t="array" ref="S126">_xlfn.IFS(M126="Level 1",7,M126="Level 2",14,M126="Level 3","30",M126="Info","Info",M126="Closed","Closed")</f>
        <v>Info</v>
      </c>
      <c r="T126" s="174"/>
    </row>
    <row r="127" spans="1:20" ht="40.799999999999997" x14ac:dyDescent="0.7">
      <c r="A127" s="233">
        <v>126</v>
      </c>
      <c r="B127" s="172" t="s">
        <v>9037</v>
      </c>
      <c r="C127" s="239">
        <v>45742</v>
      </c>
      <c r="D127" s="168">
        <v>45730</v>
      </c>
      <c r="E127" s="167" t="s">
        <v>39</v>
      </c>
      <c r="F127" s="178" t="s">
        <v>9028</v>
      </c>
      <c r="G127" s="170" t="s">
        <v>9038</v>
      </c>
      <c r="H127" s="172" t="s">
        <v>5508</v>
      </c>
      <c r="I127" s="172" t="s">
        <v>5508</v>
      </c>
      <c r="J127" s="172" t="s">
        <v>6953</v>
      </c>
      <c r="K127" s="172"/>
      <c r="L127" s="167" t="s">
        <v>1308</v>
      </c>
      <c r="M127" s="167" t="s">
        <v>1308</v>
      </c>
      <c r="N127" s="177" t="s">
        <v>1195</v>
      </c>
      <c r="O127" s="177" t="s">
        <v>1195</v>
      </c>
      <c r="P127" s="170" t="str">
        <f ca="1">DATEDIF(C127,'Incoming 2023'!$O$2,"Y")&amp;" tahun, "&amp;DATEDIF(C127,'Incoming 2023'!$O$2,"YM")&amp;" bulan, "&amp;DATEDIF(C127,'Incoming 2023'!$O$2,"MD")&amp;" hari"</f>
        <v>1 tahun, 3 bulan, 19 hari</v>
      </c>
      <c r="Q127" s="208">
        <f ca="1">DATEDIF(C127,Summary!$A$1,"d")</f>
        <v>476</v>
      </c>
      <c r="R127" s="166" t="str" cm="1">
        <f t="array" aca="1" ref="R127" ca="1">_xlfn.IFS(Q127&lt;=S127,S127,Q127&lt;=S127*2,S127*2,Q127&lt;=S127*3,S127*3,Q127&gt;S127*3,"&gt;"&amp;S127*3)</f>
        <v>Info</v>
      </c>
      <c r="S127" s="166" t="str" cm="1">
        <f t="array" ref="S127">_xlfn.IFS(M127="Level 1",7,M127="Level 2",14,M127="Level 3","30",M127="Info","Info",M127="Closed","Closed")</f>
        <v>Info</v>
      </c>
      <c r="T127" s="174"/>
    </row>
    <row r="128" spans="1:20" ht="40.799999999999997" x14ac:dyDescent="0.7">
      <c r="A128" s="233">
        <v>127</v>
      </c>
      <c r="B128" s="172" t="s">
        <v>9039</v>
      </c>
      <c r="C128" s="239">
        <v>45742</v>
      </c>
      <c r="D128" s="168">
        <v>45719</v>
      </c>
      <c r="E128" s="167" t="s">
        <v>9</v>
      </c>
      <c r="F128" s="178" t="s">
        <v>9040</v>
      </c>
      <c r="G128" s="170" t="s">
        <v>8578</v>
      </c>
      <c r="H128" s="172" t="s">
        <v>5508</v>
      </c>
      <c r="I128" s="172" t="s">
        <v>5990</v>
      </c>
      <c r="J128" s="172" t="s">
        <v>6030</v>
      </c>
      <c r="K128" s="172"/>
      <c r="L128" s="167" t="s">
        <v>1308</v>
      </c>
      <c r="M128" s="167" t="s">
        <v>1308</v>
      </c>
      <c r="N128" s="177" t="s">
        <v>1070</v>
      </c>
      <c r="O128" s="177" t="s">
        <v>5481</v>
      </c>
      <c r="P128" s="170" t="str">
        <f ca="1">DATEDIF(C128,'Incoming 2023'!$O$2,"Y")&amp;" tahun, "&amp;DATEDIF(C128,'Incoming 2023'!$O$2,"YM")&amp;" bulan, "&amp;DATEDIF(C128,'Incoming 2023'!$O$2,"MD")&amp;" hari"</f>
        <v>1 tahun, 3 bulan, 19 hari</v>
      </c>
      <c r="Q128" s="208">
        <f ca="1">DATEDIF(C128,Summary!$A$1,"d")</f>
        <v>476</v>
      </c>
      <c r="R128" s="166" t="str" cm="1">
        <f t="array" aca="1" ref="R128" ca="1">_xlfn.IFS(Q128&lt;=S128,S128,Q128&lt;=S128*2,S128*2,Q128&lt;=S128*3,S128*3,Q128&gt;S128*3,"&gt;"&amp;S128*3)</f>
        <v>Info</v>
      </c>
      <c r="S128" s="166" t="str" cm="1">
        <f t="array" ref="S128">_xlfn.IFS(M128="Level 1",7,M128="Level 2",14,M128="Level 3","30",M128="Info","Info",M128="Closed","Closed")</f>
        <v>Info</v>
      </c>
      <c r="T128" s="174"/>
    </row>
    <row r="129" spans="1:20" ht="40.799999999999997" x14ac:dyDescent="0.7">
      <c r="A129" s="233">
        <v>128</v>
      </c>
      <c r="B129" s="172" t="s">
        <v>9041</v>
      </c>
      <c r="C129" s="239">
        <v>45742</v>
      </c>
      <c r="D129" s="168">
        <v>45726</v>
      </c>
      <c r="E129" s="167" t="s">
        <v>9</v>
      </c>
      <c r="F129" s="178" t="s">
        <v>9042</v>
      </c>
      <c r="G129" s="170" t="s">
        <v>9043</v>
      </c>
      <c r="H129" s="172" t="s">
        <v>5508</v>
      </c>
      <c r="I129" s="172" t="s">
        <v>3200</v>
      </c>
      <c r="J129" s="172" t="s">
        <v>3201</v>
      </c>
      <c r="K129" s="172"/>
      <c r="L129" s="167" t="s">
        <v>1308</v>
      </c>
      <c r="M129" s="167" t="s">
        <v>1308</v>
      </c>
      <c r="N129" s="177" t="s">
        <v>1070</v>
      </c>
      <c r="O129" s="177" t="s">
        <v>3139</v>
      </c>
      <c r="P129" s="170" t="str">
        <f ca="1">DATEDIF(C129,'Incoming 2023'!$O$2,"Y")&amp;" tahun, "&amp;DATEDIF(C129,'Incoming 2023'!$O$2,"YM")&amp;" bulan, "&amp;DATEDIF(C129,'Incoming 2023'!$O$2,"MD")&amp;" hari"</f>
        <v>1 tahun, 3 bulan, 19 hari</v>
      </c>
      <c r="Q129" s="208">
        <f ca="1">DATEDIF(C129,Summary!$A$1,"d")</f>
        <v>476</v>
      </c>
      <c r="R129" s="166" t="str" cm="1">
        <f t="array" aca="1" ref="R129" ca="1">_xlfn.IFS(Q129&lt;=S129,S129,Q129&lt;=S129*2,S129*2,Q129&lt;=S129*3,S129*3,Q129&gt;S129*3,"&gt;"&amp;S129*3)</f>
        <v>Info</v>
      </c>
      <c r="S129" s="166" t="str" cm="1">
        <f t="array" ref="S129">_xlfn.IFS(M129="Level 1",7,M129="Level 2",14,M129="Level 3","30",M129="Info","Info",M129="Closed","Closed")</f>
        <v>Info</v>
      </c>
      <c r="T129" s="174"/>
    </row>
    <row r="130" spans="1:20" ht="40.799999999999997" x14ac:dyDescent="0.7">
      <c r="A130" s="233">
        <v>129</v>
      </c>
      <c r="B130" s="172" t="s">
        <v>9044</v>
      </c>
      <c r="C130" s="239">
        <v>45742</v>
      </c>
      <c r="D130" s="168">
        <v>45741</v>
      </c>
      <c r="E130" s="167" t="s">
        <v>9</v>
      </c>
      <c r="F130" s="178" t="s">
        <v>9045</v>
      </c>
      <c r="G130" s="170" t="s">
        <v>9046</v>
      </c>
      <c r="H130" s="172" t="s">
        <v>5508</v>
      </c>
      <c r="I130" s="172" t="s">
        <v>3191</v>
      </c>
      <c r="J130" s="172" t="s">
        <v>5845</v>
      </c>
      <c r="K130" s="172"/>
      <c r="L130" s="167" t="s">
        <v>1308</v>
      </c>
      <c r="M130" s="167" t="s">
        <v>1308</v>
      </c>
      <c r="N130" s="177" t="s">
        <v>1070</v>
      </c>
      <c r="O130" s="177" t="s">
        <v>6866</v>
      </c>
      <c r="P130" s="170" t="str">
        <f ca="1">DATEDIF(C130,'Incoming 2023'!$O$2,"Y")&amp;" tahun, "&amp;DATEDIF(C130,'Incoming 2023'!$O$2,"YM")&amp;" bulan, "&amp;DATEDIF(C130,'Incoming 2023'!$O$2,"MD")&amp;" hari"</f>
        <v>1 tahun, 3 bulan, 19 hari</v>
      </c>
      <c r="Q130" s="208">
        <f ca="1">DATEDIF(C130,Summary!$A$1,"d")</f>
        <v>476</v>
      </c>
      <c r="R130" s="166" t="str" cm="1">
        <f t="array" aca="1" ref="R130" ca="1">_xlfn.IFS(Q130&lt;=S130,S130,Q130&lt;=S130*2,S130*2,Q130&lt;=S130*3,S130*3,Q130&gt;S130*3,"&gt;"&amp;S130*3)</f>
        <v>Info</v>
      </c>
      <c r="S130" s="166" t="str" cm="1">
        <f t="array" ref="S130">_xlfn.IFS(M130="Level 1",7,M130="Level 2",14,M130="Level 3","30",M130="Info","Info",M130="Closed","Closed")</f>
        <v>Info</v>
      </c>
      <c r="T130" s="174"/>
    </row>
    <row r="131" spans="1:20" ht="20.399999999999999" x14ac:dyDescent="0.7">
      <c r="A131" s="233">
        <v>130</v>
      </c>
      <c r="B131" s="172" t="s">
        <v>9047</v>
      </c>
      <c r="C131" s="239">
        <v>45742</v>
      </c>
      <c r="D131" s="168">
        <v>45772</v>
      </c>
      <c r="E131" s="167" t="s">
        <v>794</v>
      </c>
      <c r="F131" s="178" t="s">
        <v>9048</v>
      </c>
      <c r="G131" s="170" t="s">
        <v>9049</v>
      </c>
      <c r="H131" s="172" t="s">
        <v>5508</v>
      </c>
      <c r="I131" s="172" t="s">
        <v>5990</v>
      </c>
      <c r="J131" s="172" t="s">
        <v>5877</v>
      </c>
      <c r="K131" s="172"/>
      <c r="L131" s="167" t="s">
        <v>1308</v>
      </c>
      <c r="M131" s="167" t="s">
        <v>1308</v>
      </c>
      <c r="N131" s="177" t="s">
        <v>1070</v>
      </c>
      <c r="O131" s="177" t="s">
        <v>5481</v>
      </c>
      <c r="P131" s="170" t="str">
        <f ca="1">DATEDIF(C131,'Incoming 2023'!$O$2,"Y")&amp;" tahun, "&amp;DATEDIF(C131,'Incoming 2023'!$O$2,"YM")&amp;" bulan, "&amp;DATEDIF(C131,'Incoming 2023'!$O$2,"MD")&amp;" hari"</f>
        <v>1 tahun, 3 bulan, 19 hari</v>
      </c>
      <c r="Q131" s="208">
        <f ca="1">DATEDIF(C131,Summary!$A$1,"d")</f>
        <v>476</v>
      </c>
      <c r="R131" s="166" t="str" cm="1">
        <f t="array" aca="1" ref="R131" ca="1">_xlfn.IFS(Q131&lt;=S131,S131,Q131&lt;=S131*2,S131*2,Q131&lt;=S131*3,S131*3,Q131&gt;S131*3,"&gt;"&amp;S131*3)</f>
        <v>Info</v>
      </c>
      <c r="S131" s="166" t="str" cm="1">
        <f t="array" ref="S131">_xlfn.IFS(M131="Level 1",7,M131="Level 2",14,M131="Level 3","30",M131="Info","Info",M131="Closed","Closed")</f>
        <v>Info</v>
      </c>
      <c r="T131" s="174"/>
    </row>
    <row r="132" spans="1:20" ht="40.799999999999997" x14ac:dyDescent="0.7">
      <c r="A132" s="233">
        <v>131</v>
      </c>
      <c r="B132" s="172" t="s">
        <v>9050</v>
      </c>
      <c r="C132" s="239">
        <v>45742</v>
      </c>
      <c r="D132" s="168">
        <v>45733</v>
      </c>
      <c r="E132" s="167" t="s">
        <v>39</v>
      </c>
      <c r="F132" s="178" t="s">
        <v>9051</v>
      </c>
      <c r="G132" s="170" t="s">
        <v>9052</v>
      </c>
      <c r="H132" s="172" t="s">
        <v>5508</v>
      </c>
      <c r="I132" s="172" t="s">
        <v>5508</v>
      </c>
      <c r="J132" s="172" t="s">
        <v>6953</v>
      </c>
      <c r="K132" s="172"/>
      <c r="L132" s="167" t="s">
        <v>1308</v>
      </c>
      <c r="M132" s="167" t="s">
        <v>1308</v>
      </c>
      <c r="N132" s="177" t="s">
        <v>1170</v>
      </c>
      <c r="O132" s="177" t="s">
        <v>1171</v>
      </c>
      <c r="P132" s="170" t="str">
        <f ca="1">DATEDIF(C132,'Incoming 2023'!$O$2,"Y")&amp;" tahun, "&amp;DATEDIF(C132,'Incoming 2023'!$O$2,"YM")&amp;" bulan, "&amp;DATEDIF(C132,'Incoming 2023'!$O$2,"MD")&amp;" hari"</f>
        <v>1 tahun, 3 bulan, 19 hari</v>
      </c>
      <c r="Q132" s="208">
        <f ca="1">DATEDIF(C132,Summary!$A$1,"d")</f>
        <v>476</v>
      </c>
      <c r="R132" s="166" t="str" cm="1">
        <f t="array" aca="1" ref="R132" ca="1">_xlfn.IFS(Q132&lt;=S132,S132,Q132&lt;=S132*2,S132*2,Q132&lt;=S132*3,S132*3,Q132&gt;S132*3,"&gt;"&amp;S132*3)</f>
        <v>Info</v>
      </c>
      <c r="S132" s="166" t="str" cm="1">
        <f t="array" ref="S132">_xlfn.IFS(M132="Level 1",7,M132="Level 2",14,M132="Level 3","30",M132="Info","Info",M132="Closed","Closed")</f>
        <v>Info</v>
      </c>
      <c r="T132" s="174"/>
    </row>
    <row r="133" spans="1:20" ht="40.799999999999997" x14ac:dyDescent="0.7">
      <c r="A133" s="233">
        <v>132</v>
      </c>
      <c r="B133" s="172" t="s">
        <v>9053</v>
      </c>
      <c r="C133" s="239">
        <v>45742</v>
      </c>
      <c r="D133" s="168">
        <v>45736</v>
      </c>
      <c r="E133" s="167" t="s">
        <v>39</v>
      </c>
      <c r="F133" s="178" t="s">
        <v>9054</v>
      </c>
      <c r="G133" s="170" t="s">
        <v>9055</v>
      </c>
      <c r="H133" s="172" t="s">
        <v>5508</v>
      </c>
      <c r="I133" s="172" t="s">
        <v>5989</v>
      </c>
      <c r="J133" s="172" t="s">
        <v>9638</v>
      </c>
      <c r="K133" s="172"/>
      <c r="L133" s="281" t="s">
        <v>1184</v>
      </c>
      <c r="M133" s="281" t="s">
        <v>1184</v>
      </c>
      <c r="N133" s="177"/>
      <c r="O133" s="177" t="s">
        <v>5309</v>
      </c>
      <c r="P133" s="170" t="str">
        <f ca="1">DATEDIF(C133,'Incoming 2023'!$O$2,"Y")&amp;" tahun, "&amp;DATEDIF(C133,'Incoming 2023'!$O$2,"YM")&amp;" bulan, "&amp;DATEDIF(C133,'Incoming 2023'!$O$2,"MD")&amp;" hari"</f>
        <v>1 tahun, 3 bulan, 19 hari</v>
      </c>
      <c r="Q133" s="208">
        <f ca="1">DATEDIF(C133,Summary!$A$1,"d")</f>
        <v>476</v>
      </c>
      <c r="R133" s="166" t="str" cm="1">
        <f t="array" aca="1" ref="R133" ca="1">_xlfn.IFS(Q133&lt;=S133,S133,Q133&lt;=S133*2,S133*2,Q133&lt;=S133*3,S133*3,Q133&gt;S133*3,"&gt;"&amp;S133*3)</f>
        <v>Closed</v>
      </c>
      <c r="S133" s="166" t="str" cm="1">
        <f t="array" ref="S133">_xlfn.IFS(M133="Level 1",7,M133="Level 2",14,M133="Level 3","30",M133="Info","Info",M133="Closed","Closed")</f>
        <v>Closed</v>
      </c>
      <c r="T133" s="174"/>
    </row>
    <row r="134" spans="1:20" ht="40.799999999999997" x14ac:dyDescent="0.7">
      <c r="A134" s="233">
        <v>133</v>
      </c>
      <c r="B134" s="172" t="s">
        <v>9056</v>
      </c>
      <c r="C134" s="239">
        <v>45743</v>
      </c>
      <c r="D134" s="168">
        <v>45743</v>
      </c>
      <c r="E134" s="167" t="s">
        <v>9057</v>
      </c>
      <c r="F134" s="178" t="s">
        <v>9058</v>
      </c>
      <c r="G134" s="170" t="s">
        <v>9058</v>
      </c>
      <c r="H134" s="172" t="s">
        <v>5508</v>
      </c>
      <c r="I134" s="172" t="s">
        <v>5508</v>
      </c>
      <c r="J134" s="172" t="s">
        <v>6953</v>
      </c>
      <c r="K134" s="172"/>
      <c r="L134" s="167" t="s">
        <v>1308</v>
      </c>
      <c r="M134" s="167" t="s">
        <v>1308</v>
      </c>
      <c r="N134" s="177" t="s">
        <v>1070</v>
      </c>
      <c r="O134" s="177" t="s">
        <v>1071</v>
      </c>
      <c r="P134" s="170" t="str">
        <f ca="1">DATEDIF(C134,'Incoming 2023'!$O$2,"Y")&amp;" tahun, "&amp;DATEDIF(C134,'Incoming 2023'!$O$2,"YM")&amp;" bulan, "&amp;DATEDIF(C134,'Incoming 2023'!$O$2,"MD")&amp;" hari"</f>
        <v>1 tahun, 3 bulan, 18 hari</v>
      </c>
      <c r="Q134" s="208">
        <f ca="1">DATEDIF(C134,Summary!$A$1,"d")</f>
        <v>475</v>
      </c>
      <c r="R134" s="166" t="str" cm="1">
        <f t="array" aca="1" ref="R134" ca="1">_xlfn.IFS(Q134&lt;=S134,S134,Q134&lt;=S134*2,S134*2,Q134&lt;=S134*3,S134*3,Q134&gt;S134*3,"&gt;"&amp;S134*3)</f>
        <v>Info</v>
      </c>
      <c r="S134" s="166" t="str" cm="1">
        <f t="array" ref="S134">_xlfn.IFS(M134="Level 1",7,M134="Level 2",14,M134="Level 3","30",M134="Info","Info",M134="Closed","Closed")</f>
        <v>Info</v>
      </c>
      <c r="T134" s="174"/>
    </row>
    <row r="135" spans="1:20" ht="20.399999999999999" x14ac:dyDescent="0.7">
      <c r="A135" s="233">
        <v>134</v>
      </c>
      <c r="B135" s="172" t="s">
        <v>9059</v>
      </c>
      <c r="C135" s="239">
        <v>45744</v>
      </c>
      <c r="D135" s="168">
        <v>45736</v>
      </c>
      <c r="E135" s="167" t="s">
        <v>39</v>
      </c>
      <c r="F135" s="178" t="s">
        <v>9060</v>
      </c>
      <c r="G135" s="170" t="s">
        <v>9061</v>
      </c>
      <c r="H135" s="172" t="s">
        <v>1079</v>
      </c>
      <c r="I135" s="172" t="s">
        <v>1079</v>
      </c>
      <c r="J135" s="172" t="s">
        <v>5701</v>
      </c>
      <c r="K135" s="172"/>
      <c r="L135" s="281" t="s">
        <v>1184</v>
      </c>
      <c r="M135" s="281" t="s">
        <v>1184</v>
      </c>
      <c r="N135" s="177" t="s">
        <v>1080</v>
      </c>
      <c r="O135" s="177" t="s">
        <v>8269</v>
      </c>
      <c r="P135" s="170" t="str">
        <f ca="1">DATEDIF(C135,'Incoming 2023'!$O$2,"Y")&amp;" tahun, "&amp;DATEDIF(C135,'Incoming 2023'!$O$2,"YM")&amp;" bulan, "&amp;DATEDIF(C135,'Incoming 2023'!$O$2,"MD")&amp;" hari"</f>
        <v>1 tahun, 3 bulan, 17 hari</v>
      </c>
      <c r="Q135" s="208">
        <f ca="1">DATEDIF(C135,Summary!$A$1,"d")</f>
        <v>474</v>
      </c>
      <c r="R135" s="166" t="str" cm="1">
        <f t="array" aca="1" ref="R135" ca="1">_xlfn.IFS(Q135&lt;=S135,S135,Q135&lt;=S135*2,S135*2,Q135&lt;=S135*3,S135*3,Q135&gt;S135*3,"&gt;"&amp;S135*3)</f>
        <v>Closed</v>
      </c>
      <c r="S135" s="166" t="str" cm="1">
        <f t="array" ref="S135">_xlfn.IFS(M135="Level 1",7,M135="Level 2",14,M135="Level 3","30",M135="Info","Info",M135="Closed","Closed")</f>
        <v>Closed</v>
      </c>
      <c r="T135" s="174"/>
    </row>
    <row r="136" spans="1:20" ht="40.799999999999997" x14ac:dyDescent="0.7">
      <c r="A136" s="233">
        <v>135</v>
      </c>
      <c r="B136" s="172" t="s">
        <v>9062</v>
      </c>
      <c r="C136" s="239">
        <v>45744</v>
      </c>
      <c r="D136" s="168">
        <v>45740</v>
      </c>
      <c r="E136" s="167" t="s">
        <v>39</v>
      </c>
      <c r="F136" s="178" t="s">
        <v>9063</v>
      </c>
      <c r="G136" s="170" t="s">
        <v>9064</v>
      </c>
      <c r="H136" s="172" t="s">
        <v>5508</v>
      </c>
      <c r="I136" s="172" t="s">
        <v>5999</v>
      </c>
      <c r="J136" s="172" t="s">
        <v>5841</v>
      </c>
      <c r="K136" s="172"/>
      <c r="L136" s="281" t="s">
        <v>1184</v>
      </c>
      <c r="M136" s="281" t="s">
        <v>1184</v>
      </c>
      <c r="N136" s="177" t="s">
        <v>1088</v>
      </c>
      <c r="O136" s="177" t="s">
        <v>1089</v>
      </c>
      <c r="P136" s="170" t="str">
        <f ca="1">DATEDIF(C136,'Incoming 2023'!$O$2,"Y")&amp;" tahun, "&amp;DATEDIF(C136,'Incoming 2023'!$O$2,"YM")&amp;" bulan, "&amp;DATEDIF(C136,'Incoming 2023'!$O$2,"MD")&amp;" hari"</f>
        <v>1 tahun, 3 bulan, 17 hari</v>
      </c>
      <c r="Q136" s="208">
        <f ca="1">DATEDIF(C136,Summary!$A$1,"d")</f>
        <v>474</v>
      </c>
      <c r="R136" s="166" t="str" cm="1">
        <f t="array" aca="1" ref="R136" ca="1">_xlfn.IFS(Q136&lt;=S136,S136,Q136&lt;=S136*2,S136*2,Q136&lt;=S136*3,S136*3,Q136&gt;S136*3,"&gt;"&amp;S136*3)</f>
        <v>Closed</v>
      </c>
      <c r="S136" s="166" t="str" cm="1">
        <f t="array" ref="S136">_xlfn.IFS(M136="Level 1",7,M136="Level 2",14,M136="Level 3","30",M136="Info","Info",M136="Closed","Closed")</f>
        <v>Closed</v>
      </c>
      <c r="T136" s="174"/>
    </row>
    <row r="137" spans="1:20" ht="81.599999999999994" x14ac:dyDescent="0.7">
      <c r="A137" s="233">
        <v>136</v>
      </c>
      <c r="B137" s="172" t="s">
        <v>9065</v>
      </c>
      <c r="C137" s="239">
        <v>45757</v>
      </c>
      <c r="D137" s="168">
        <v>45740</v>
      </c>
      <c r="E137" s="167" t="s">
        <v>9</v>
      </c>
      <c r="F137" s="178" t="s">
        <v>9066</v>
      </c>
      <c r="G137" s="170" t="s">
        <v>8578</v>
      </c>
      <c r="H137" s="172" t="s">
        <v>5508</v>
      </c>
      <c r="I137" s="172" t="s">
        <v>5990</v>
      </c>
      <c r="J137" s="172" t="s">
        <v>5845</v>
      </c>
      <c r="K137" s="172"/>
      <c r="L137" s="167" t="s">
        <v>1308</v>
      </c>
      <c r="M137" s="167" t="s">
        <v>1308</v>
      </c>
      <c r="N137" s="177" t="s">
        <v>1070</v>
      </c>
      <c r="O137" s="177" t="s">
        <v>5481</v>
      </c>
      <c r="P137" s="170" t="str">
        <f ca="1">DATEDIF(C137,'Incoming 2023'!$O$2,"Y")&amp;" tahun, "&amp;DATEDIF(C137,'Incoming 2023'!$O$2,"YM")&amp;" bulan, "&amp;DATEDIF(C137,'Incoming 2023'!$O$2,"MD")&amp;" hari"</f>
        <v>1 tahun, 3 bulan, 5 hari</v>
      </c>
      <c r="Q137" s="208">
        <f ca="1">DATEDIF(C137,Summary!$A$1,"d")</f>
        <v>461</v>
      </c>
      <c r="R137" s="166" t="str" cm="1">
        <f t="array" aca="1" ref="R137" ca="1">_xlfn.IFS(Q137&lt;=S137,S137,Q137&lt;=S137*2,S137*2,Q137&lt;=S137*3,S137*3,Q137&gt;S137*3,"&gt;"&amp;S137*3)</f>
        <v>Info</v>
      </c>
      <c r="S137" s="166" t="str" cm="1">
        <f t="array" ref="S137">_xlfn.IFS(M137="Level 1",7,M137="Level 2",14,M137="Level 3","30",M137="Info","Info",M137="Closed","Closed")</f>
        <v>Info</v>
      </c>
      <c r="T137" s="174"/>
    </row>
    <row r="138" spans="1:20" ht="61.2" x14ac:dyDescent="0.7">
      <c r="A138" s="233">
        <v>137</v>
      </c>
      <c r="B138" s="172" t="s">
        <v>9067</v>
      </c>
      <c r="C138" s="239">
        <v>45757</v>
      </c>
      <c r="D138" s="168">
        <v>45740</v>
      </c>
      <c r="E138" s="167" t="s">
        <v>9</v>
      </c>
      <c r="F138" s="178" t="s">
        <v>9068</v>
      </c>
      <c r="G138" s="170" t="s">
        <v>9069</v>
      </c>
      <c r="H138" s="172" t="s">
        <v>5508</v>
      </c>
      <c r="I138" s="172" t="s">
        <v>5990</v>
      </c>
      <c r="J138" s="172" t="s">
        <v>5845</v>
      </c>
      <c r="K138" s="172"/>
      <c r="L138" s="167" t="s">
        <v>1308</v>
      </c>
      <c r="M138" s="167" t="s">
        <v>1308</v>
      </c>
      <c r="N138" s="177" t="s">
        <v>1070</v>
      </c>
      <c r="O138" s="177" t="s">
        <v>5481</v>
      </c>
      <c r="P138" s="170" t="str">
        <f ca="1">DATEDIF(C138,'Incoming 2023'!$O$2,"Y")&amp;" tahun, "&amp;DATEDIF(C138,'Incoming 2023'!$O$2,"YM")&amp;" bulan, "&amp;DATEDIF(C138,'Incoming 2023'!$O$2,"MD")&amp;" hari"</f>
        <v>1 tahun, 3 bulan, 5 hari</v>
      </c>
      <c r="Q138" s="208">
        <f ca="1">DATEDIF(C138,Summary!$A$1,"d")</f>
        <v>461</v>
      </c>
      <c r="R138" s="166" t="str" cm="1">
        <f t="array" aca="1" ref="R138" ca="1">_xlfn.IFS(Q138&lt;=S138,S138,Q138&lt;=S138*2,S138*2,Q138&lt;=S138*3,S138*3,Q138&gt;S138*3,"&gt;"&amp;S138*3)</f>
        <v>Info</v>
      </c>
      <c r="S138" s="166" t="str" cm="1">
        <f t="array" ref="S138">_xlfn.IFS(M138="Level 1",7,M138="Level 2",14,M138="Level 3","30",M138="Info","Info",M138="Closed","Closed")</f>
        <v>Info</v>
      </c>
      <c r="T138" s="174"/>
    </row>
    <row r="139" spans="1:20" ht="20.399999999999999" x14ac:dyDescent="0.7">
      <c r="A139" s="233">
        <v>138</v>
      </c>
      <c r="B139" s="172" t="s">
        <v>9070</v>
      </c>
      <c r="C139" s="239">
        <v>45757</v>
      </c>
      <c r="D139" s="168">
        <v>45741</v>
      </c>
      <c r="E139" s="167" t="s">
        <v>9</v>
      </c>
      <c r="F139" s="178" t="s">
        <v>9071</v>
      </c>
      <c r="G139" s="170" t="s">
        <v>9069</v>
      </c>
      <c r="H139" s="172" t="s">
        <v>5508</v>
      </c>
      <c r="I139" s="172" t="s">
        <v>5990</v>
      </c>
      <c r="J139" s="172" t="s">
        <v>5845</v>
      </c>
      <c r="K139" s="172"/>
      <c r="L139" s="167" t="s">
        <v>1308</v>
      </c>
      <c r="M139" s="167" t="s">
        <v>1308</v>
      </c>
      <c r="N139" s="177" t="s">
        <v>1070</v>
      </c>
      <c r="O139" s="177" t="s">
        <v>5481</v>
      </c>
      <c r="P139" s="170" t="str">
        <f ca="1">DATEDIF(C139,'Incoming 2023'!$O$2,"Y")&amp;" tahun, "&amp;DATEDIF(C139,'Incoming 2023'!$O$2,"YM")&amp;" bulan, "&amp;DATEDIF(C139,'Incoming 2023'!$O$2,"MD")&amp;" hari"</f>
        <v>1 tahun, 3 bulan, 5 hari</v>
      </c>
      <c r="Q139" s="208">
        <f ca="1">DATEDIF(C139,Summary!$A$1,"d")</f>
        <v>461</v>
      </c>
      <c r="R139" s="166" t="str" cm="1">
        <f t="array" aca="1" ref="R139" ca="1">_xlfn.IFS(Q139&lt;=S139,S139,Q139&lt;=S139*2,S139*2,Q139&lt;=S139*3,S139*3,Q139&gt;S139*3,"&gt;"&amp;S139*3)</f>
        <v>Info</v>
      </c>
      <c r="S139" s="166" t="str" cm="1">
        <f t="array" ref="S139">_xlfn.IFS(M139="Level 1",7,M139="Level 2",14,M139="Level 3","30",M139="Info","Info",M139="Closed","Closed")</f>
        <v>Info</v>
      </c>
      <c r="T139" s="174"/>
    </row>
    <row r="140" spans="1:20" ht="40.799999999999997" x14ac:dyDescent="0.7">
      <c r="A140" s="233">
        <v>139</v>
      </c>
      <c r="B140" s="172" t="s">
        <v>9072</v>
      </c>
      <c r="C140" s="239">
        <v>45757</v>
      </c>
      <c r="D140" s="168">
        <v>45743</v>
      </c>
      <c r="E140" s="167" t="s">
        <v>9</v>
      </c>
      <c r="F140" s="178" t="s">
        <v>9073</v>
      </c>
      <c r="G140" s="170" t="s">
        <v>9074</v>
      </c>
      <c r="H140" s="172" t="s">
        <v>5508</v>
      </c>
      <c r="I140" s="172" t="s">
        <v>3189</v>
      </c>
      <c r="J140" s="172" t="s">
        <v>6953</v>
      </c>
      <c r="K140" s="172"/>
      <c r="L140" s="167" t="s">
        <v>1308</v>
      </c>
      <c r="M140" s="167" t="s">
        <v>1308</v>
      </c>
      <c r="N140" s="177" t="s">
        <v>1070</v>
      </c>
      <c r="O140" s="170" t="s">
        <v>5604</v>
      </c>
      <c r="P140" s="170" t="str">
        <f ca="1">DATEDIF(C140,'Incoming 2023'!$O$2,"Y")&amp;" tahun, "&amp;DATEDIF(C140,'Incoming 2023'!$O$2,"YM")&amp;" bulan, "&amp;DATEDIF(C140,'Incoming 2023'!$O$2,"MD")&amp;" hari"</f>
        <v>1 tahun, 3 bulan, 5 hari</v>
      </c>
      <c r="Q140" s="208">
        <f ca="1">DATEDIF(C140,Summary!$A$1,"d")</f>
        <v>461</v>
      </c>
      <c r="R140" s="166" t="str" cm="1">
        <f t="array" aca="1" ref="R140" ca="1">_xlfn.IFS(Q140&lt;=S140,S140,Q140&lt;=S140*2,S140*2,Q140&lt;=S140*3,S140*3,Q140&gt;S140*3,"&gt;"&amp;S140*3)</f>
        <v>Info</v>
      </c>
      <c r="S140" s="166" t="str" cm="1">
        <f t="array" ref="S140">_xlfn.IFS(M140="Level 1",7,M140="Level 2",14,M140="Level 3","30",M140="Info","Info",M140="Closed","Closed")</f>
        <v>Info</v>
      </c>
      <c r="T140" s="174"/>
    </row>
    <row r="141" spans="1:20" ht="40.799999999999997" x14ac:dyDescent="0.7">
      <c r="A141" s="233">
        <v>140</v>
      </c>
      <c r="B141" s="172" t="s">
        <v>9075</v>
      </c>
      <c r="C141" s="239">
        <v>45757</v>
      </c>
      <c r="D141" s="168">
        <v>45755</v>
      </c>
      <c r="E141" s="167" t="s">
        <v>9</v>
      </c>
      <c r="F141" s="178" t="s">
        <v>9076</v>
      </c>
      <c r="G141" s="170" t="s">
        <v>9077</v>
      </c>
      <c r="H141" s="172" t="s">
        <v>5508</v>
      </c>
      <c r="I141" s="172" t="s">
        <v>5989</v>
      </c>
      <c r="J141" s="172" t="s">
        <v>8792</v>
      </c>
      <c r="K141" s="172"/>
      <c r="L141" s="167" t="s">
        <v>1308</v>
      </c>
      <c r="M141" s="167" t="s">
        <v>1308</v>
      </c>
      <c r="N141" s="177" t="s">
        <v>1070</v>
      </c>
      <c r="O141" s="177" t="s">
        <v>1071</v>
      </c>
      <c r="P141" s="170" t="str">
        <f ca="1">DATEDIF(C141,'Incoming 2023'!$O$2,"Y")&amp;" tahun, "&amp;DATEDIF(C141,'Incoming 2023'!$O$2,"YM")&amp;" bulan, "&amp;DATEDIF(C141,'Incoming 2023'!$O$2,"MD")&amp;" hari"</f>
        <v>1 tahun, 3 bulan, 5 hari</v>
      </c>
      <c r="Q141" s="208">
        <f ca="1">DATEDIF(C141,Summary!$A$1,"d")</f>
        <v>461</v>
      </c>
      <c r="R141" s="166" t="str" cm="1">
        <f t="array" aca="1" ref="R141" ca="1">_xlfn.IFS(Q141&lt;=S141,S141,Q141&lt;=S141*2,S141*2,Q141&lt;=S141*3,S141*3,Q141&gt;S141*3,"&gt;"&amp;S141*3)</f>
        <v>Info</v>
      </c>
      <c r="S141" s="166" t="str" cm="1">
        <f t="array" ref="S141">_xlfn.IFS(M141="Level 1",7,M141="Level 2",14,M141="Level 3","30",M141="Info","Info",M141="Closed","Closed")</f>
        <v>Info</v>
      </c>
      <c r="T141" s="174"/>
    </row>
    <row r="142" spans="1:20" ht="40.799999999999997" x14ac:dyDescent="0.7">
      <c r="A142" s="233">
        <v>141</v>
      </c>
      <c r="B142" s="172" t="s">
        <v>9078</v>
      </c>
      <c r="C142" s="239">
        <v>45758</v>
      </c>
      <c r="D142" s="168">
        <v>45742</v>
      </c>
      <c r="E142" s="167" t="s">
        <v>39</v>
      </c>
      <c r="F142" s="178" t="s">
        <v>9079</v>
      </c>
      <c r="G142" s="170" t="s">
        <v>9080</v>
      </c>
      <c r="H142" s="172" t="s">
        <v>5508</v>
      </c>
      <c r="I142" s="172" t="s">
        <v>5989</v>
      </c>
      <c r="J142" s="172" t="s">
        <v>6030</v>
      </c>
      <c r="K142" s="172"/>
      <c r="L142" s="281" t="s">
        <v>1184</v>
      </c>
      <c r="M142" s="281" t="s">
        <v>1184</v>
      </c>
      <c r="N142" s="177" t="s">
        <v>1175</v>
      </c>
      <c r="O142" s="177" t="s">
        <v>7484</v>
      </c>
      <c r="P142" s="170" t="str">
        <f ca="1">DATEDIF(C142,'Incoming 2023'!$O$2,"Y")&amp;" tahun, "&amp;DATEDIF(C142,'Incoming 2023'!$O$2,"YM")&amp;" bulan, "&amp;DATEDIF(C142,'Incoming 2023'!$O$2,"MD")&amp;" hari"</f>
        <v>1 tahun, 3 bulan, 4 hari</v>
      </c>
      <c r="Q142" s="208">
        <f ca="1">DATEDIF(C142,Summary!$A$1,"d")</f>
        <v>460</v>
      </c>
      <c r="R142" s="166" t="str" cm="1">
        <f t="array" aca="1" ref="R142" ca="1">_xlfn.IFS(Q142&lt;=S142,S142,Q142&lt;=S142*2,S142*2,Q142&lt;=S142*3,S142*3,Q142&gt;S142*3,"&gt;"&amp;S142*3)</f>
        <v>Closed</v>
      </c>
      <c r="S142" s="166" t="str" cm="1">
        <f t="array" ref="S142">_xlfn.IFS(M142="Level 1",7,M142="Level 2",14,M142="Level 3","30",M142="Info","Info",M142="Closed","Closed")</f>
        <v>Closed</v>
      </c>
      <c r="T142" s="174"/>
    </row>
    <row r="143" spans="1:20" ht="40.799999999999997" x14ac:dyDescent="0.7">
      <c r="A143" s="233">
        <v>142</v>
      </c>
      <c r="B143" s="172" t="s">
        <v>9081</v>
      </c>
      <c r="C143" s="239">
        <v>45758</v>
      </c>
      <c r="D143" s="168">
        <v>45772</v>
      </c>
      <c r="E143" s="167" t="s">
        <v>39</v>
      </c>
      <c r="F143" s="178" t="s">
        <v>9082</v>
      </c>
      <c r="G143" s="170" t="s">
        <v>9083</v>
      </c>
      <c r="H143" s="172" t="s">
        <v>5508</v>
      </c>
      <c r="I143" s="172" t="s">
        <v>3189</v>
      </c>
      <c r="J143" s="172" t="s">
        <v>3188</v>
      </c>
      <c r="K143" s="172"/>
      <c r="L143" s="167" t="s">
        <v>1308</v>
      </c>
      <c r="M143" s="166" t="s">
        <v>1308</v>
      </c>
      <c r="N143" s="177" t="s">
        <v>1170</v>
      </c>
      <c r="O143" s="177" t="s">
        <v>1171</v>
      </c>
      <c r="P143" s="170" t="str">
        <f ca="1">DATEDIF(C143,'Incoming 2023'!$O$2,"Y")&amp;" tahun, "&amp;DATEDIF(C143,'Incoming 2023'!$O$2,"YM")&amp;" bulan, "&amp;DATEDIF(C143,'Incoming 2023'!$O$2,"MD")&amp;" hari"</f>
        <v>1 tahun, 3 bulan, 4 hari</v>
      </c>
      <c r="Q143" s="208">
        <f ca="1">DATEDIF(C143,Summary!$A$1,"d")</f>
        <v>460</v>
      </c>
      <c r="R143" s="166" t="str" cm="1">
        <f t="array" aca="1" ref="R143" ca="1">_xlfn.IFS(Q143&lt;=S143,S143,Q143&lt;=S143*2,S143*2,Q143&lt;=S143*3,S143*3,Q143&gt;S143*3,"&gt;"&amp;S143*3)</f>
        <v>Info</v>
      </c>
      <c r="S143" s="166" t="str" cm="1">
        <f t="array" ref="S143">_xlfn.IFS(M143="Level 1",7,M143="Level 2",14,M143="Level 3","30",M143="Info","Info",M143="Closed","Closed")</f>
        <v>Info</v>
      </c>
      <c r="T143" s="174"/>
    </row>
    <row r="144" spans="1:20" ht="40.799999999999997" x14ac:dyDescent="0.7">
      <c r="A144" s="233">
        <v>143</v>
      </c>
      <c r="B144" s="172" t="s">
        <v>9084</v>
      </c>
      <c r="C144" s="239">
        <v>45761</v>
      </c>
      <c r="D144" s="168">
        <v>45735</v>
      </c>
      <c r="E144" s="167" t="s">
        <v>39</v>
      </c>
      <c r="F144" s="178" t="s">
        <v>9085</v>
      </c>
      <c r="G144" s="170" t="s">
        <v>9086</v>
      </c>
      <c r="H144" s="172" t="s">
        <v>5508</v>
      </c>
      <c r="I144" s="172" t="s">
        <v>5989</v>
      </c>
      <c r="J144" s="172" t="s">
        <v>7866</v>
      </c>
      <c r="K144" s="172"/>
      <c r="L144" s="281" t="s">
        <v>1184</v>
      </c>
      <c r="M144" s="281" t="s">
        <v>1184</v>
      </c>
      <c r="N144" s="177" t="s">
        <v>1070</v>
      </c>
      <c r="O144" s="177" t="s">
        <v>9788</v>
      </c>
      <c r="P144" s="170" t="str">
        <f ca="1">DATEDIF(C144,'Incoming 2023'!$O$2,"Y")&amp;" tahun, "&amp;DATEDIF(C144,'Incoming 2023'!$O$2,"YM")&amp;" bulan, "&amp;DATEDIF(C144,'Incoming 2023'!$O$2,"MD")&amp;" hari"</f>
        <v>1 tahun, 3 bulan, 1 hari</v>
      </c>
      <c r="Q144" s="208">
        <f ca="1">DATEDIF(C144,Summary!$A$1,"d")</f>
        <v>457</v>
      </c>
      <c r="R144" s="166" t="str" cm="1">
        <f t="array" aca="1" ref="R144" ca="1">_xlfn.IFS(Q144&lt;=S144,S144,Q144&lt;=S144*2,S144*2,Q144&lt;=S144*3,S144*3,Q144&gt;S144*3,"&gt;"&amp;S144*3)</f>
        <v>Closed</v>
      </c>
      <c r="S144" s="166" t="str" cm="1">
        <f t="array" ref="S144">_xlfn.IFS(M144="Level 1",7,M144="Level 2",14,M144="Level 3","30",M144="Info","Info",M144="Closed","Closed")</f>
        <v>Closed</v>
      </c>
      <c r="T144" s="174"/>
    </row>
    <row r="145" spans="1:20" ht="40.799999999999997" x14ac:dyDescent="0.7">
      <c r="A145" s="233">
        <v>144</v>
      </c>
      <c r="B145" s="172" t="s">
        <v>9087</v>
      </c>
      <c r="C145" s="239">
        <v>45761</v>
      </c>
      <c r="D145" s="168">
        <v>45737</v>
      </c>
      <c r="E145" s="167" t="s">
        <v>39</v>
      </c>
      <c r="F145" s="178" t="s">
        <v>9088</v>
      </c>
      <c r="G145" s="170" t="s">
        <v>9089</v>
      </c>
      <c r="H145" s="172" t="s">
        <v>5508</v>
      </c>
      <c r="I145" s="172" t="s">
        <v>3189</v>
      </c>
      <c r="J145" s="172" t="s">
        <v>1088</v>
      </c>
      <c r="K145" s="172"/>
      <c r="L145" s="281" t="s">
        <v>1184</v>
      </c>
      <c r="M145" s="281" t="s">
        <v>1184</v>
      </c>
      <c r="N145" s="177" t="s">
        <v>1088</v>
      </c>
      <c r="O145" s="177" t="s">
        <v>1089</v>
      </c>
      <c r="P145" s="170" t="str">
        <f ca="1">DATEDIF(C145,'Incoming 2023'!$O$2,"Y")&amp;" tahun, "&amp;DATEDIF(C145,'Incoming 2023'!$O$2,"YM")&amp;" bulan, "&amp;DATEDIF(C145,'Incoming 2023'!$O$2,"MD")&amp;" hari"</f>
        <v>1 tahun, 3 bulan, 1 hari</v>
      </c>
      <c r="Q145" s="208">
        <f ca="1">DATEDIF(C145,Summary!$A$1,"d")</f>
        <v>457</v>
      </c>
      <c r="R145" s="166" t="str" cm="1">
        <f t="array" aca="1" ref="R145" ca="1">_xlfn.IFS(Q145&lt;=S145,S145,Q145&lt;=S145*2,S145*2,Q145&lt;=S145*3,S145*3,Q145&gt;S145*3,"&gt;"&amp;S145*3)</f>
        <v>Closed</v>
      </c>
      <c r="S145" s="166" t="str" cm="1">
        <f t="array" ref="S145">_xlfn.IFS(M145="Level 1",7,M145="Level 2",14,M145="Level 3","30",M145="Info","Info",M145="Closed","Closed")</f>
        <v>Closed</v>
      </c>
      <c r="T145" s="174"/>
    </row>
    <row r="146" spans="1:20" ht="40.799999999999997" x14ac:dyDescent="0.7">
      <c r="A146" s="233">
        <v>145</v>
      </c>
      <c r="B146" s="172" t="s">
        <v>9090</v>
      </c>
      <c r="C146" s="239">
        <v>45761</v>
      </c>
      <c r="D146" s="168">
        <v>45755</v>
      </c>
      <c r="E146" s="167" t="s">
        <v>9</v>
      </c>
      <c r="F146" s="178" t="s">
        <v>9091</v>
      </c>
      <c r="G146" s="170" t="s">
        <v>9092</v>
      </c>
      <c r="H146" s="172" t="s">
        <v>5508</v>
      </c>
      <c r="I146" s="172" t="s">
        <v>3191</v>
      </c>
      <c r="J146" s="172" t="s">
        <v>5845</v>
      </c>
      <c r="K146" s="172"/>
      <c r="L146" s="167" t="s">
        <v>1308</v>
      </c>
      <c r="M146" s="167" t="s">
        <v>1308</v>
      </c>
      <c r="N146" s="177" t="s">
        <v>1070</v>
      </c>
      <c r="O146" s="177" t="s">
        <v>6866</v>
      </c>
      <c r="P146" s="170" t="str">
        <f ca="1">DATEDIF(C146,'Incoming 2023'!$O$2,"Y")&amp;" tahun, "&amp;DATEDIF(C146,'Incoming 2023'!$O$2,"YM")&amp;" bulan, "&amp;DATEDIF(C146,'Incoming 2023'!$O$2,"MD")&amp;" hari"</f>
        <v>1 tahun, 3 bulan, 1 hari</v>
      </c>
      <c r="Q146" s="208">
        <f ca="1">DATEDIF(C146,Summary!$A$1,"d")</f>
        <v>457</v>
      </c>
      <c r="R146" s="166" t="str" cm="1">
        <f t="array" aca="1" ref="R146" ca="1">_xlfn.IFS(Q146&lt;=S146,S146,Q146&lt;=S146*2,S146*2,Q146&lt;=S146*3,S146*3,Q146&gt;S146*3,"&gt;"&amp;S146*3)</f>
        <v>Info</v>
      </c>
      <c r="S146" s="166" t="str" cm="1">
        <f t="array" ref="S146">_xlfn.IFS(M146="Level 1",7,M146="Level 2",14,M146="Level 3","30",M146="Info","Info",M146="Closed","Closed")</f>
        <v>Info</v>
      </c>
      <c r="T146" s="174"/>
    </row>
    <row r="147" spans="1:20" ht="61.2" x14ac:dyDescent="0.7">
      <c r="A147" s="233">
        <v>146</v>
      </c>
      <c r="B147" s="172" t="s">
        <v>9093</v>
      </c>
      <c r="C147" s="239">
        <v>45762</v>
      </c>
      <c r="D147" s="168">
        <v>45758</v>
      </c>
      <c r="E147" s="167" t="s">
        <v>39</v>
      </c>
      <c r="F147" s="178" t="s">
        <v>9094</v>
      </c>
      <c r="G147" s="170" t="s">
        <v>9095</v>
      </c>
      <c r="H147" s="172" t="s">
        <v>5985</v>
      </c>
      <c r="I147" s="172" t="s">
        <v>5985</v>
      </c>
      <c r="J147" s="172" t="s">
        <v>6086</v>
      </c>
      <c r="K147" s="172"/>
      <c r="L147" s="281" t="s">
        <v>1184</v>
      </c>
      <c r="M147" s="281" t="s">
        <v>1184</v>
      </c>
      <c r="N147" s="152"/>
      <c r="O147" s="177" t="s">
        <v>5309</v>
      </c>
      <c r="P147" s="170" t="str">
        <f ca="1">DATEDIF(C147,'Incoming 2023'!$O$2,"Y")&amp;" tahun, "&amp;DATEDIF(C147,'Incoming 2023'!$O$2,"YM")&amp;" bulan, "&amp;DATEDIF(C147,'Incoming 2023'!$O$2,"MD")&amp;" hari"</f>
        <v>1 tahun, 3 bulan, 0 hari</v>
      </c>
      <c r="Q147" s="208">
        <f ca="1">DATEDIF(C147,Summary!$A$1,"d")</f>
        <v>456</v>
      </c>
      <c r="R147" s="166" t="str" cm="1">
        <f t="array" aca="1" ref="R147" ca="1">_xlfn.IFS(Q147&lt;=S147,S147,Q147&lt;=S147*2,S147*2,Q147&lt;=S147*3,S147*3,Q147&gt;S147*3,"&gt;"&amp;S147*3)</f>
        <v>Closed</v>
      </c>
      <c r="S147" s="166" t="str" cm="1">
        <f t="array" ref="S147">_xlfn.IFS(M147="Level 1",7,M147="Level 2",14,M147="Level 3","30",M147="Info","Info",M147="Closed","Closed")</f>
        <v>Closed</v>
      </c>
      <c r="T147" s="166" t="s">
        <v>10445</v>
      </c>
    </row>
    <row r="148" spans="1:20" ht="102" x14ac:dyDescent="0.7">
      <c r="A148" s="233">
        <v>147</v>
      </c>
      <c r="B148" s="172" t="s">
        <v>9096</v>
      </c>
      <c r="C148" s="239">
        <v>45762</v>
      </c>
      <c r="D148" s="168">
        <v>45744</v>
      </c>
      <c r="E148" s="167" t="s">
        <v>39</v>
      </c>
      <c r="F148" s="178" t="s">
        <v>9097</v>
      </c>
      <c r="G148" s="170" t="s">
        <v>9098</v>
      </c>
      <c r="H148" s="172" t="s">
        <v>1079</v>
      </c>
      <c r="I148" s="172" t="s">
        <v>3277</v>
      </c>
      <c r="J148" s="172" t="s">
        <v>9099</v>
      </c>
      <c r="K148" s="172"/>
      <c r="L148" s="281" t="s">
        <v>1184</v>
      </c>
      <c r="M148" s="281" t="s">
        <v>1184</v>
      </c>
      <c r="N148" s="177" t="s">
        <v>1079</v>
      </c>
      <c r="O148" s="177" t="s">
        <v>2488</v>
      </c>
      <c r="P148" s="170" t="str">
        <f ca="1">DATEDIF(C148,'Incoming 2023'!$O$2,"Y")&amp;" tahun, "&amp;DATEDIF(C148,'Incoming 2023'!$O$2,"YM")&amp;" bulan, "&amp;DATEDIF(C148,'Incoming 2023'!$O$2,"MD")&amp;" hari"</f>
        <v>1 tahun, 3 bulan, 0 hari</v>
      </c>
      <c r="Q148" s="208">
        <f ca="1">DATEDIF(C148,Summary!$A$1,"d")</f>
        <v>456</v>
      </c>
      <c r="R148" s="166" t="str" cm="1">
        <f t="array" aca="1" ref="R148" ca="1">_xlfn.IFS(Q148&lt;=S148,S148,Q148&lt;=S148*2,S148*2,Q148&lt;=S148*3,S148*3,Q148&gt;S148*3,"&gt;"&amp;S148*3)</f>
        <v>Closed</v>
      </c>
      <c r="S148" s="211" t="str" cm="1">
        <f t="array" ref="S148">_xlfn.IFS(M148="Level 1",7,M148="Level 2",14,M148="Level 3","30",M148="Info","Info",M148="Closed","Closed")</f>
        <v>Closed</v>
      </c>
      <c r="T148" s="174"/>
    </row>
    <row r="149" spans="1:20" ht="40.799999999999997" x14ac:dyDescent="0.7">
      <c r="A149" s="233">
        <v>148</v>
      </c>
      <c r="B149" s="172" t="s">
        <v>9100</v>
      </c>
      <c r="C149" s="239">
        <v>45762</v>
      </c>
      <c r="D149" s="168">
        <v>45758</v>
      </c>
      <c r="E149" s="167" t="s">
        <v>39</v>
      </c>
      <c r="F149" s="178" t="s">
        <v>9101</v>
      </c>
      <c r="G149" s="170" t="s">
        <v>9102</v>
      </c>
      <c r="H149" s="172" t="s">
        <v>5508</v>
      </c>
      <c r="I149" s="172" t="s">
        <v>5989</v>
      </c>
      <c r="J149" s="172" t="s">
        <v>6030</v>
      </c>
      <c r="K149" s="172"/>
      <c r="L149" s="281" t="s">
        <v>1184</v>
      </c>
      <c r="M149" s="281" t="s">
        <v>1184</v>
      </c>
      <c r="N149" s="177" t="s">
        <v>1175</v>
      </c>
      <c r="O149" s="177" t="s">
        <v>7484</v>
      </c>
      <c r="P149" s="170" t="str">
        <f ca="1">DATEDIF(C149,'Incoming 2023'!$O$2,"Y")&amp;" tahun, "&amp;DATEDIF(C149,'Incoming 2023'!$O$2,"YM")&amp;" bulan, "&amp;DATEDIF(C149,'Incoming 2023'!$O$2,"MD")&amp;" hari"</f>
        <v>1 tahun, 3 bulan, 0 hari</v>
      </c>
      <c r="Q149" s="208">
        <f ca="1">DATEDIF(C149,Summary!$A$1,"d")</f>
        <v>456</v>
      </c>
      <c r="R149" s="166" t="str" cm="1">
        <f t="array" aca="1" ref="R149" ca="1">_xlfn.IFS(Q149&lt;=S149,S149,Q149&lt;=S149*2,S149*2,Q149&lt;=S149*3,S149*3,Q149&gt;S149*3,"&gt;"&amp;S149*3)</f>
        <v>Closed</v>
      </c>
      <c r="S149" s="166" t="str" cm="1">
        <f t="array" ref="S149">_xlfn.IFS(M149="Level 1",7,M149="Level 2",14,M149="Level 3","30",M149="Info","Info",M149="Closed","Closed")</f>
        <v>Closed</v>
      </c>
      <c r="T149" s="174"/>
    </row>
    <row r="150" spans="1:20" ht="61.2" x14ac:dyDescent="0.7">
      <c r="A150" s="233">
        <v>149</v>
      </c>
      <c r="B150" s="172" t="s">
        <v>9103</v>
      </c>
      <c r="C150" s="239">
        <v>45762</v>
      </c>
      <c r="D150" s="168">
        <v>45758</v>
      </c>
      <c r="E150" s="167" t="s">
        <v>39</v>
      </c>
      <c r="F150" s="178" t="s">
        <v>9104</v>
      </c>
      <c r="G150" s="170" t="s">
        <v>9105</v>
      </c>
      <c r="H150" s="172" t="s">
        <v>5508</v>
      </c>
      <c r="I150" s="172" t="s">
        <v>5989</v>
      </c>
      <c r="J150" s="172" t="s">
        <v>6030</v>
      </c>
      <c r="K150" s="172"/>
      <c r="L150" s="281" t="s">
        <v>1184</v>
      </c>
      <c r="M150" s="281" t="s">
        <v>1184</v>
      </c>
      <c r="N150" s="177" t="s">
        <v>1175</v>
      </c>
      <c r="O150" s="177" t="s">
        <v>7484</v>
      </c>
      <c r="P150" s="170" t="str">
        <f ca="1">DATEDIF(C150,'Incoming 2023'!$O$2,"Y")&amp;" tahun, "&amp;DATEDIF(C150,'Incoming 2023'!$O$2,"YM")&amp;" bulan, "&amp;DATEDIF(C150,'Incoming 2023'!$O$2,"MD")&amp;" hari"</f>
        <v>1 tahun, 3 bulan, 0 hari</v>
      </c>
      <c r="Q150" s="208">
        <f ca="1">DATEDIF(C150,Summary!$A$1,"d")</f>
        <v>456</v>
      </c>
      <c r="R150" s="166" t="str" cm="1">
        <f t="array" aca="1" ref="R150" ca="1">_xlfn.IFS(Q150&lt;=S150,S150,Q150&lt;=S150*2,S150*2,Q150&lt;=S150*3,S150*3,Q150&gt;S150*3,"&gt;"&amp;S150*3)</f>
        <v>Closed</v>
      </c>
      <c r="S150" s="166" t="str" cm="1">
        <f t="array" ref="S150">_xlfn.IFS(M150="Level 1",7,M150="Level 2",14,M150="Level 3","30",M150="Info","Info",M150="Closed","Closed")</f>
        <v>Closed</v>
      </c>
      <c r="T150" s="174"/>
    </row>
    <row r="151" spans="1:20" ht="81.599999999999994" x14ac:dyDescent="0.7">
      <c r="A151" s="233">
        <v>150</v>
      </c>
      <c r="B151" s="172" t="s">
        <v>9106</v>
      </c>
      <c r="C151" s="239">
        <v>45762</v>
      </c>
      <c r="D151" s="168">
        <v>45757</v>
      </c>
      <c r="E151" s="167" t="s">
        <v>39</v>
      </c>
      <c r="F151" s="178" t="s">
        <v>9107</v>
      </c>
      <c r="G151" s="170" t="s">
        <v>9108</v>
      </c>
      <c r="H151" s="172" t="s">
        <v>5508</v>
      </c>
      <c r="I151" s="172" t="s">
        <v>5508</v>
      </c>
      <c r="J151" s="172" t="s">
        <v>9109</v>
      </c>
      <c r="K151" s="172"/>
      <c r="L151" s="281" t="s">
        <v>1184</v>
      </c>
      <c r="M151" s="281" t="s">
        <v>1184</v>
      </c>
      <c r="N151" s="177" t="s">
        <v>1080</v>
      </c>
      <c r="O151" s="177" t="s">
        <v>8269</v>
      </c>
      <c r="P151" s="170" t="str">
        <f ca="1">DATEDIF(C151,'Incoming 2023'!$O$2,"Y")&amp;" tahun, "&amp;DATEDIF(C151,'Incoming 2023'!$O$2,"YM")&amp;" bulan, "&amp;DATEDIF(C151,'Incoming 2023'!$O$2,"MD")&amp;" hari"</f>
        <v>1 tahun, 3 bulan, 0 hari</v>
      </c>
      <c r="Q151" s="208">
        <f ca="1">DATEDIF(C151,Summary!$A$1,"d")</f>
        <v>456</v>
      </c>
      <c r="R151" s="166" t="str" cm="1">
        <f t="array" aca="1" ref="R151" ca="1">_xlfn.IFS(Q151&lt;=S151,S151,Q151&lt;=S151*2,S151*2,Q151&lt;=S151*3,S151*3,Q151&gt;S151*3,"&gt;"&amp;S151*3)</f>
        <v>Closed</v>
      </c>
      <c r="S151" s="166" t="str" cm="1">
        <f t="array" ref="S151">_xlfn.IFS(M151="Level 1",7,M151="Level 2",14,M151="Level 3","30",M151="Info","Info",M151="Closed","Closed")</f>
        <v>Closed</v>
      </c>
      <c r="T151" s="174"/>
    </row>
    <row r="152" spans="1:20" ht="204" x14ac:dyDescent="0.7">
      <c r="A152" s="233">
        <v>151</v>
      </c>
      <c r="B152" s="172" t="s">
        <v>9110</v>
      </c>
      <c r="C152" s="239">
        <v>45762</v>
      </c>
      <c r="D152" s="168">
        <v>45761</v>
      </c>
      <c r="E152" s="167" t="s">
        <v>39</v>
      </c>
      <c r="F152" s="178" t="s">
        <v>9111</v>
      </c>
      <c r="G152" s="170" t="s">
        <v>9112</v>
      </c>
      <c r="H152" s="172" t="s">
        <v>5508</v>
      </c>
      <c r="I152" s="167" t="s">
        <v>3189</v>
      </c>
      <c r="J152" s="172" t="s">
        <v>8792</v>
      </c>
      <c r="K152" s="172"/>
      <c r="L152" s="246" t="s">
        <v>1305</v>
      </c>
      <c r="M152" s="246" t="s">
        <v>5815</v>
      </c>
      <c r="N152" s="177" t="s">
        <v>1070</v>
      </c>
      <c r="O152" s="170" t="s">
        <v>5604</v>
      </c>
      <c r="P152" s="170" t="str">
        <f ca="1">DATEDIF(C152,'Incoming 2023'!$O$2,"Y")&amp;" tahun, "&amp;DATEDIF(C152,'Incoming 2023'!$O$2,"YM")&amp;" bulan, "&amp;DATEDIF(C152,'Incoming 2023'!$O$2,"MD")&amp;" hari"</f>
        <v>1 tahun, 3 bulan, 0 hari</v>
      </c>
      <c r="Q152" s="208">
        <f ca="1">DATEDIF(C152,Summary!$A$1,"d")</f>
        <v>456</v>
      </c>
      <c r="R152" s="166" t="str" cm="1">
        <f t="array" aca="1" ref="R152" ca="1">_xlfn.IFS(Q152&lt;=S152,S152,Q152&lt;=S152*2,S152*2,Q152&lt;=S152*3,S152*3,Q152&gt;S152*3,"&gt;"&amp;S152*3)</f>
        <v>&gt;21</v>
      </c>
      <c r="S152" s="211" cm="1">
        <f t="array" ref="S152">_xlfn.IFS(M152="Level 1",7,M152="Level 2",14,M152="Level 3","30",M152="Info","Info",M152="Closed","Closed")</f>
        <v>7</v>
      </c>
      <c r="T152" s="174"/>
    </row>
    <row r="153" spans="1:20" ht="40.799999999999997" x14ac:dyDescent="0.7">
      <c r="A153" s="233">
        <v>152</v>
      </c>
      <c r="B153" s="172" t="s">
        <v>9113</v>
      </c>
      <c r="C153" s="239">
        <v>45762</v>
      </c>
      <c r="D153" s="168">
        <v>45761</v>
      </c>
      <c r="E153" s="167" t="s">
        <v>39</v>
      </c>
      <c r="F153" s="178" t="s">
        <v>9114</v>
      </c>
      <c r="G153" s="170" t="s">
        <v>9115</v>
      </c>
      <c r="H153" s="172" t="s">
        <v>1079</v>
      </c>
      <c r="I153" s="172" t="s">
        <v>7397</v>
      </c>
      <c r="J153" s="172" t="s">
        <v>5701</v>
      </c>
      <c r="K153" s="172"/>
      <c r="L153" s="167" t="s">
        <v>1308</v>
      </c>
      <c r="M153" s="166" t="s">
        <v>1308</v>
      </c>
      <c r="N153" s="177" t="s">
        <v>1079</v>
      </c>
      <c r="O153" s="177" t="s">
        <v>5498</v>
      </c>
      <c r="P153" s="170" t="str">
        <f ca="1">DATEDIF(C153,'Incoming 2023'!$O$2,"Y")&amp;" tahun, "&amp;DATEDIF(C153,'Incoming 2023'!$O$2,"YM")&amp;" bulan, "&amp;DATEDIF(C153,'Incoming 2023'!$O$2,"MD")&amp;" hari"</f>
        <v>1 tahun, 3 bulan, 0 hari</v>
      </c>
      <c r="Q153" s="208">
        <f ca="1">DATEDIF(C153,Summary!$A$1,"d")</f>
        <v>456</v>
      </c>
      <c r="R153" s="166" t="str" cm="1">
        <f t="array" aca="1" ref="R153" ca="1">_xlfn.IFS(Q153&lt;=S153,S153,Q153&lt;=S153*2,S153*2,Q153&lt;=S153*3,S153*3,Q153&gt;S153*3,"&gt;"&amp;S153*3)</f>
        <v>Info</v>
      </c>
      <c r="S153" s="166" t="str" cm="1">
        <f t="array" ref="S153">_xlfn.IFS(M153="Level 1",7,M153="Level 2",14,M153="Level 3","30",M153="Info","Info",M153="Closed","Closed")</f>
        <v>Info</v>
      </c>
      <c r="T153" s="174"/>
    </row>
    <row r="154" spans="1:20" ht="40.799999999999997" x14ac:dyDescent="0.7">
      <c r="A154" s="233">
        <v>153</v>
      </c>
      <c r="B154" s="177" t="s">
        <v>9116</v>
      </c>
      <c r="C154" s="239">
        <v>45762</v>
      </c>
      <c r="D154" s="168">
        <v>45742</v>
      </c>
      <c r="E154" s="167" t="s">
        <v>39</v>
      </c>
      <c r="F154" s="178" t="s">
        <v>9117</v>
      </c>
      <c r="G154" s="170" t="s">
        <v>9118</v>
      </c>
      <c r="H154" s="172" t="s">
        <v>5508</v>
      </c>
      <c r="I154" s="172" t="s">
        <v>5989</v>
      </c>
      <c r="J154" s="172" t="s">
        <v>2881</v>
      </c>
      <c r="K154" s="174"/>
      <c r="L154" s="281" t="s">
        <v>1184</v>
      </c>
      <c r="M154" s="281" t="s">
        <v>1184</v>
      </c>
      <c r="N154" s="177" t="s">
        <v>1080</v>
      </c>
      <c r="O154" s="177" t="s">
        <v>8269</v>
      </c>
      <c r="P154" s="170" t="str">
        <f ca="1">DATEDIF(C154,'Incoming 2023'!$O$2,"Y")&amp;" tahun, "&amp;DATEDIF(C154,'Incoming 2023'!$O$2,"YM")&amp;" bulan, "&amp;DATEDIF(C154,'Incoming 2023'!$O$2,"MD")&amp;" hari"</f>
        <v>1 tahun, 3 bulan, 0 hari</v>
      </c>
      <c r="Q154" s="208">
        <f ca="1">DATEDIF(C154,Summary!$A$1,"d")</f>
        <v>456</v>
      </c>
      <c r="R154" s="166" t="str" cm="1">
        <f t="array" aca="1" ref="R154" ca="1">_xlfn.IFS(Q154&lt;=S154,S154,Q154&lt;=S154*2,S154*2,Q154&lt;=S154*3,S154*3,Q154&gt;S154*3,"&gt;"&amp;S154*3)</f>
        <v>Closed</v>
      </c>
      <c r="S154" s="166" t="str" cm="1">
        <f t="array" ref="S154">_xlfn.IFS(M154="Level 1",7,M154="Level 2",14,M154="Level 3","30",M154="Info","Info",M154="Closed","Closed")</f>
        <v>Closed</v>
      </c>
      <c r="T154" s="174"/>
    </row>
    <row r="155" spans="1:20" ht="40.799999999999997" x14ac:dyDescent="0.25">
      <c r="A155" s="233">
        <v>154</v>
      </c>
      <c r="B155" s="172" t="s">
        <v>9374</v>
      </c>
      <c r="C155" s="239">
        <v>45764</v>
      </c>
      <c r="D155" s="168">
        <v>45761</v>
      </c>
      <c r="E155" s="167" t="s">
        <v>9</v>
      </c>
      <c r="F155" s="170" t="s">
        <v>9392</v>
      </c>
      <c r="G155" s="170" t="s">
        <v>9393</v>
      </c>
      <c r="H155" s="172" t="s">
        <v>5508</v>
      </c>
      <c r="I155" s="172" t="s">
        <v>5508</v>
      </c>
      <c r="J155" s="172" t="s">
        <v>7423</v>
      </c>
      <c r="K155" s="172"/>
      <c r="L155" s="167" t="s">
        <v>1308</v>
      </c>
      <c r="M155" s="167" t="s">
        <v>1308</v>
      </c>
      <c r="N155" s="177" t="s">
        <v>1080</v>
      </c>
      <c r="O155" s="177" t="s">
        <v>8269</v>
      </c>
      <c r="P155" s="170" t="str">
        <f ca="1">DATEDIF(C155,'Incoming 2023'!$O$2,"Y")&amp;" tahun, "&amp;DATEDIF(C155,'Incoming 2023'!$O$2,"YM")&amp;" bulan, "&amp;DATEDIF(C155,'Incoming 2023'!$O$2,"MD")&amp;" hari"</f>
        <v>1 tahun, 2 bulan, 28 hari</v>
      </c>
      <c r="Q155" s="208">
        <f ca="1">DATEDIF(C155,Summary!$A$1,"d")</f>
        <v>454</v>
      </c>
      <c r="R155" s="166" t="str" cm="1">
        <f t="array" aca="1" ref="R155" ca="1">_xlfn.IFS(Q155&lt;=S155,S155,Q155&lt;=S155*2,S155*2,Q155&lt;=S155*3,S155*3,Q155&gt;S155*3,"&gt;"&amp;S155*3)</f>
        <v>Info</v>
      </c>
      <c r="S155" s="166" t="str" cm="1">
        <f t="array" ref="S155">_xlfn.IFS(M155="Level 1",7,M155="Level 2",14,M155="Level 3","30",M155="Info","Info",M155="Closed","Closed")</f>
        <v>Info</v>
      </c>
      <c r="T155" s="177"/>
    </row>
    <row r="156" spans="1:20" ht="40.799999999999997" x14ac:dyDescent="0.25">
      <c r="A156" s="233">
        <v>155</v>
      </c>
      <c r="B156" s="172" t="s">
        <v>9375</v>
      </c>
      <c r="C156" s="239">
        <v>45768</v>
      </c>
      <c r="D156" s="168">
        <v>45768</v>
      </c>
      <c r="E156" s="167" t="s">
        <v>9394</v>
      </c>
      <c r="F156" s="170" t="s">
        <v>9395</v>
      </c>
      <c r="G156" s="170" t="s">
        <v>9396</v>
      </c>
      <c r="H156" s="172" t="s">
        <v>5508</v>
      </c>
      <c r="I156" s="172" t="s">
        <v>3189</v>
      </c>
      <c r="J156" s="172" t="s">
        <v>5703</v>
      </c>
      <c r="K156" s="172"/>
      <c r="L156" s="167" t="s">
        <v>1308</v>
      </c>
      <c r="M156" s="167" t="s">
        <v>1308</v>
      </c>
      <c r="N156" s="177" t="s">
        <v>1070</v>
      </c>
      <c r="O156" s="170" t="s">
        <v>5604</v>
      </c>
      <c r="P156" s="170" t="str">
        <f ca="1">DATEDIF(C156,'Incoming 2023'!$O$2,"Y")&amp;" tahun, "&amp;DATEDIF(C156,'Incoming 2023'!$O$2,"YM")&amp;" bulan, "&amp;DATEDIF(C156,'Incoming 2023'!$O$2,"MD")&amp;" hari"</f>
        <v>1 tahun, 2 bulan, 24 hari</v>
      </c>
      <c r="Q156" s="208">
        <f ca="1">DATEDIF(C156,Summary!$A$1,"d")</f>
        <v>450</v>
      </c>
      <c r="R156" s="166" t="str" cm="1">
        <f t="array" aca="1" ref="R156" ca="1">_xlfn.IFS(Q156&lt;=S156,S156,Q156&lt;=S156*2,S156*2,Q156&lt;=S156*3,S156*3,Q156&gt;S156*3,"&gt;"&amp;S156*3)</f>
        <v>Info</v>
      </c>
      <c r="S156" s="166" t="str" cm="1">
        <f t="array" ref="S156">_xlfn.IFS(M156="Level 1",7,M156="Level 2",14,M156="Level 3","30",M156="Info","Info",M156="Closed","Closed")</f>
        <v>Info</v>
      </c>
      <c r="T156" s="177"/>
    </row>
    <row r="157" spans="1:20" ht="20.399999999999999" x14ac:dyDescent="0.25">
      <c r="A157" s="233">
        <v>156</v>
      </c>
      <c r="B157" s="172" t="s">
        <v>9376</v>
      </c>
      <c r="C157" s="239">
        <v>45798</v>
      </c>
      <c r="D157" s="168">
        <v>45761</v>
      </c>
      <c r="E157" s="167" t="s">
        <v>794</v>
      </c>
      <c r="F157" s="170" t="s">
        <v>9397</v>
      </c>
      <c r="G157" s="170" t="s">
        <v>9398</v>
      </c>
      <c r="H157" s="172" t="s">
        <v>5985</v>
      </c>
      <c r="I157" s="172" t="s">
        <v>5985</v>
      </c>
      <c r="J157" s="172" t="s">
        <v>1072</v>
      </c>
      <c r="K157" s="172"/>
      <c r="L157" s="167"/>
      <c r="M157" s="166"/>
      <c r="N157" s="177" t="s">
        <v>1072</v>
      </c>
      <c r="O157" s="177" t="s">
        <v>9399</v>
      </c>
      <c r="P157" s="170" t="str">
        <f ca="1">DATEDIF(C157,'Incoming 2023'!$O$2,"Y")&amp;" tahun, "&amp;DATEDIF(C157,'Incoming 2023'!$O$2,"YM")&amp;" bulan, "&amp;DATEDIF(C157,'Incoming 2023'!$O$2,"MD")&amp;" hari"</f>
        <v>1 tahun, 1 bulan, 24 hari</v>
      </c>
      <c r="Q157" s="208">
        <f ca="1">DATEDIF(C157,Summary!$A$1,"d")</f>
        <v>420</v>
      </c>
      <c r="R157" s="166" t="e" cm="1">
        <f t="array" aca="1" ref="R157" ca="1">_xlfn.IFS(Q157&lt;=S157,S157,Q157&lt;=S157*2,S157*2,Q157&lt;=S157*3,S157*3,Q157&gt;S157*3,"&gt;"&amp;S157*3)</f>
        <v>#N/A</v>
      </c>
      <c r="S157" s="166" t="e" cm="1">
        <f t="array" ref="S157">_xlfn.IFS(M157="Level 1",7,M157="Level 2",14,M157="Level 3","30",M157="Info","Info",M157="Closed","Closed")</f>
        <v>#N/A</v>
      </c>
      <c r="T157" s="177"/>
    </row>
    <row r="158" spans="1:20" ht="81.599999999999994" x14ac:dyDescent="0.25">
      <c r="A158" s="233">
        <v>157</v>
      </c>
      <c r="B158" s="172" t="s">
        <v>9377</v>
      </c>
      <c r="C158" s="239">
        <v>45769</v>
      </c>
      <c r="D158" s="168">
        <v>45757</v>
      </c>
      <c r="E158" s="167" t="s">
        <v>39</v>
      </c>
      <c r="F158" s="170" t="s">
        <v>9400</v>
      </c>
      <c r="G158" s="170" t="s">
        <v>9401</v>
      </c>
      <c r="H158" s="172" t="s">
        <v>1079</v>
      </c>
      <c r="I158" s="172" t="s">
        <v>7715</v>
      </c>
      <c r="J158" s="172" t="s">
        <v>2895</v>
      </c>
      <c r="K158" s="172"/>
      <c r="L158" s="167" t="s">
        <v>1308</v>
      </c>
      <c r="M158" s="167" t="s">
        <v>1308</v>
      </c>
      <c r="N158" s="177" t="s">
        <v>1079</v>
      </c>
      <c r="O158" s="177" t="s">
        <v>5498</v>
      </c>
      <c r="P158" s="170" t="str">
        <f ca="1">DATEDIF(C158,'Incoming 2023'!$O$2,"Y")&amp;" tahun, "&amp;DATEDIF(C158,'Incoming 2023'!$O$2,"YM")&amp;" bulan, "&amp;DATEDIF(C158,'Incoming 2023'!$O$2,"MD")&amp;" hari"</f>
        <v>1 tahun, 2 bulan, 23 hari</v>
      </c>
      <c r="Q158" s="208">
        <f ca="1">DATEDIF(C158,Summary!$A$1,"d")</f>
        <v>449</v>
      </c>
      <c r="R158" s="166" t="str" cm="1">
        <f t="array" aca="1" ref="R158" ca="1">_xlfn.IFS(Q158&lt;=S158,S158,Q158&lt;=S158*2,S158*2,Q158&lt;=S158*3,S158*3,Q158&gt;S158*3,"&gt;"&amp;S158*3)</f>
        <v>Info</v>
      </c>
      <c r="S158" s="166" t="str" cm="1">
        <f t="array" ref="S158">_xlfn.IFS(M158="Level 1",7,M158="Level 2",14,M158="Level 3","30",M158="Info","Info",M158="Closed","Closed")</f>
        <v>Info</v>
      </c>
      <c r="T158" s="177"/>
    </row>
    <row r="159" spans="1:20" ht="40.799999999999997" x14ac:dyDescent="0.25">
      <c r="A159" s="233">
        <v>158</v>
      </c>
      <c r="B159" s="172" t="s">
        <v>9378</v>
      </c>
      <c r="C159" s="239">
        <v>45772</v>
      </c>
      <c r="D159" s="168">
        <v>45755</v>
      </c>
      <c r="E159" s="167" t="s">
        <v>9</v>
      </c>
      <c r="F159" s="170" t="s">
        <v>9402</v>
      </c>
      <c r="G159" s="170" t="s">
        <v>9403</v>
      </c>
      <c r="H159" s="172" t="s">
        <v>5508</v>
      </c>
      <c r="I159" s="172" t="s">
        <v>5990</v>
      </c>
      <c r="J159" s="172" t="s">
        <v>5845</v>
      </c>
      <c r="K159" s="172"/>
      <c r="L159" s="167" t="s">
        <v>1308</v>
      </c>
      <c r="M159" s="167" t="s">
        <v>1308</v>
      </c>
      <c r="N159" s="177" t="s">
        <v>1070</v>
      </c>
      <c r="O159" s="177" t="s">
        <v>5481</v>
      </c>
      <c r="P159" s="170" t="str">
        <f ca="1">DATEDIF(C159,'Incoming 2023'!$O$2,"Y")&amp;" tahun, "&amp;DATEDIF(C159,'Incoming 2023'!$O$2,"YM")&amp;" bulan, "&amp;DATEDIF(C159,'Incoming 2023'!$O$2,"MD")&amp;" hari"</f>
        <v>1 tahun, 2 bulan, 20 hari</v>
      </c>
      <c r="Q159" s="208">
        <f ca="1">DATEDIF(C159,Summary!$A$1,"d")</f>
        <v>446</v>
      </c>
      <c r="R159" s="166" t="str" cm="1">
        <f t="array" aca="1" ref="R159" ca="1">_xlfn.IFS(Q159&lt;=S159,S159,Q159&lt;=S159*2,S159*2,Q159&lt;=S159*3,S159*3,Q159&gt;S159*3,"&gt;"&amp;S159*3)</f>
        <v>Info</v>
      </c>
      <c r="S159" s="166" t="str" cm="1">
        <f t="array" ref="S159">_xlfn.IFS(M159="Level 1",7,M159="Level 2",14,M159="Level 3","30",M159="Info","Info",M159="Closed","Closed")</f>
        <v>Info</v>
      </c>
      <c r="T159" s="177"/>
    </row>
    <row r="160" spans="1:20" ht="40.799999999999997" x14ac:dyDescent="0.25">
      <c r="A160" s="233">
        <v>159</v>
      </c>
      <c r="B160" s="172" t="s">
        <v>9379</v>
      </c>
      <c r="C160" s="239">
        <v>45772</v>
      </c>
      <c r="D160" s="168">
        <v>45772</v>
      </c>
      <c r="E160" s="167" t="s">
        <v>9</v>
      </c>
      <c r="F160" s="170" t="s">
        <v>9404</v>
      </c>
      <c r="G160" s="170" t="s">
        <v>9405</v>
      </c>
      <c r="H160" s="172" t="s">
        <v>5508</v>
      </c>
      <c r="I160" s="172" t="s">
        <v>3189</v>
      </c>
      <c r="J160" s="172" t="s">
        <v>8792</v>
      </c>
      <c r="K160" s="172"/>
      <c r="L160" s="167" t="s">
        <v>1308</v>
      </c>
      <c r="M160" s="167" t="s">
        <v>1308</v>
      </c>
      <c r="N160" s="177" t="s">
        <v>1070</v>
      </c>
      <c r="O160" s="170" t="s">
        <v>5604</v>
      </c>
      <c r="P160" s="170" t="str">
        <f ca="1">DATEDIF(C160,'Incoming 2023'!$O$2,"Y")&amp;" tahun, "&amp;DATEDIF(C160,'Incoming 2023'!$O$2,"YM")&amp;" bulan, "&amp;DATEDIF(C160,'Incoming 2023'!$O$2,"MD")&amp;" hari"</f>
        <v>1 tahun, 2 bulan, 20 hari</v>
      </c>
      <c r="Q160" s="208">
        <f ca="1">DATEDIF(C160,Summary!$A$1,"d")</f>
        <v>446</v>
      </c>
      <c r="R160" s="166" t="str" cm="1">
        <f t="array" aca="1" ref="R160" ca="1">_xlfn.IFS(Q160&lt;=S160,S160,Q160&lt;=S160*2,S160*2,Q160&lt;=S160*3,S160*3,Q160&gt;S160*3,"&gt;"&amp;S160*3)</f>
        <v>Info</v>
      </c>
      <c r="S160" s="166" t="str" cm="1">
        <f t="array" ref="S160">_xlfn.IFS(M160="Level 1",7,M160="Level 2",14,M160="Level 3","30",M160="Info","Info",M160="Closed","Closed")</f>
        <v>Info</v>
      </c>
      <c r="T160" s="177"/>
    </row>
    <row r="161" spans="1:20" ht="40.799999999999997" x14ac:dyDescent="0.25">
      <c r="A161" s="233">
        <v>160</v>
      </c>
      <c r="B161" s="172" t="s">
        <v>9380</v>
      </c>
      <c r="C161" s="239">
        <v>45772</v>
      </c>
      <c r="D161" s="168">
        <v>45772</v>
      </c>
      <c r="E161" s="167" t="s">
        <v>9</v>
      </c>
      <c r="F161" s="170" t="s">
        <v>9406</v>
      </c>
      <c r="G161" s="170" t="s">
        <v>9407</v>
      </c>
      <c r="H161" s="172" t="s">
        <v>5508</v>
      </c>
      <c r="I161" s="172" t="s">
        <v>3189</v>
      </c>
      <c r="J161" s="172" t="s">
        <v>9408</v>
      </c>
      <c r="K161" s="172"/>
      <c r="L161" s="167" t="s">
        <v>1308</v>
      </c>
      <c r="M161" s="167" t="s">
        <v>1308</v>
      </c>
      <c r="N161" s="177" t="s">
        <v>1080</v>
      </c>
      <c r="O161" s="177" t="s">
        <v>8269</v>
      </c>
      <c r="P161" s="170" t="str">
        <f ca="1">DATEDIF(C161,'Incoming 2023'!$O$2,"Y")&amp;" tahun, "&amp;DATEDIF(C161,'Incoming 2023'!$O$2,"YM")&amp;" bulan, "&amp;DATEDIF(C161,'Incoming 2023'!$O$2,"MD")&amp;" hari"</f>
        <v>1 tahun, 2 bulan, 20 hari</v>
      </c>
      <c r="Q161" s="208">
        <f ca="1">DATEDIF(C161,Summary!$A$1,"d")</f>
        <v>446</v>
      </c>
      <c r="R161" s="166" t="str" cm="1">
        <f t="array" aca="1" ref="R161" ca="1">_xlfn.IFS(Q161&lt;=S161,S161,Q161&lt;=S161*2,S161*2,Q161&lt;=S161*3,S161*3,Q161&gt;S161*3,"&gt;"&amp;S161*3)</f>
        <v>Info</v>
      </c>
      <c r="S161" s="166" t="str" cm="1">
        <f t="array" ref="S161">_xlfn.IFS(M161="Level 1",7,M161="Level 2",14,M161="Level 3","30",M161="Info","Info",M161="Closed","Closed")</f>
        <v>Info</v>
      </c>
      <c r="T161" s="177"/>
    </row>
    <row r="162" spans="1:20" ht="40.799999999999997" x14ac:dyDescent="0.25">
      <c r="A162" s="233">
        <v>161</v>
      </c>
      <c r="B162" s="172" t="s">
        <v>9381</v>
      </c>
      <c r="C162" s="239">
        <v>45775</v>
      </c>
      <c r="D162" s="168">
        <v>45768</v>
      </c>
      <c r="E162" s="167" t="s">
        <v>39</v>
      </c>
      <c r="F162" s="170" t="s">
        <v>9409</v>
      </c>
      <c r="G162" s="170" t="s">
        <v>9410</v>
      </c>
      <c r="H162" s="172" t="s">
        <v>5508</v>
      </c>
      <c r="I162" s="172" t="s">
        <v>5989</v>
      </c>
      <c r="J162" s="172" t="s">
        <v>6030</v>
      </c>
      <c r="K162" s="172"/>
      <c r="L162" s="167" t="s">
        <v>1308</v>
      </c>
      <c r="M162" s="167" t="s">
        <v>1308</v>
      </c>
      <c r="N162" s="177" t="s">
        <v>1175</v>
      </c>
      <c r="O162" s="177" t="s">
        <v>7484</v>
      </c>
      <c r="P162" s="170" t="str">
        <f ca="1">DATEDIF(C162,'Incoming 2023'!$O$2,"Y")&amp;" tahun, "&amp;DATEDIF(C162,'Incoming 2023'!$O$2,"YM")&amp;" bulan, "&amp;DATEDIF(C162,'Incoming 2023'!$O$2,"MD")&amp;" hari"</f>
        <v>1 tahun, 2 bulan, 17 hari</v>
      </c>
      <c r="Q162" s="208">
        <f ca="1">DATEDIF(C162,Summary!$A$1,"d")</f>
        <v>443</v>
      </c>
      <c r="R162" s="166" t="str" cm="1">
        <f t="array" aca="1" ref="R162" ca="1">_xlfn.IFS(Q162&lt;=S162,S162,Q162&lt;=S162*2,S162*2,Q162&lt;=S162*3,S162*3,Q162&gt;S162*3,"&gt;"&amp;S162*3)</f>
        <v>Info</v>
      </c>
      <c r="S162" s="166" t="str" cm="1">
        <f t="array" ref="S162">_xlfn.IFS(M162="Level 1",7,M162="Level 2",14,M162="Level 3","30",M162="Info","Info",M162="Closed","Closed")</f>
        <v>Info</v>
      </c>
      <c r="T162" s="177"/>
    </row>
    <row r="163" spans="1:20" ht="61.2" x14ac:dyDescent="0.25">
      <c r="A163" s="233">
        <v>162</v>
      </c>
      <c r="B163" s="172" t="s">
        <v>9382</v>
      </c>
      <c r="C163" s="239">
        <v>45775</v>
      </c>
      <c r="D163" s="168">
        <v>45757</v>
      </c>
      <c r="E163" s="167" t="s">
        <v>39</v>
      </c>
      <c r="F163" s="170" t="s">
        <v>9411</v>
      </c>
      <c r="G163" s="170" t="s">
        <v>9412</v>
      </c>
      <c r="H163" s="172" t="s">
        <v>1079</v>
      </c>
      <c r="I163" s="172" t="s">
        <v>7715</v>
      </c>
      <c r="J163" s="172" t="s">
        <v>9413</v>
      </c>
      <c r="K163" s="172"/>
      <c r="L163" s="167" t="s">
        <v>1308</v>
      </c>
      <c r="M163" s="167" t="s">
        <v>1308</v>
      </c>
      <c r="N163" s="177" t="s">
        <v>1079</v>
      </c>
      <c r="O163" s="177" t="s">
        <v>5499</v>
      </c>
      <c r="P163" s="170" t="str">
        <f ca="1">DATEDIF(C163,'Incoming 2023'!$O$2,"Y")&amp;" tahun, "&amp;DATEDIF(C163,'Incoming 2023'!$O$2,"YM")&amp;" bulan, "&amp;DATEDIF(C163,'Incoming 2023'!$O$2,"MD")&amp;" hari"</f>
        <v>1 tahun, 2 bulan, 17 hari</v>
      </c>
      <c r="Q163" s="208">
        <f ca="1">DATEDIF(C163,Summary!$A$1,"d")</f>
        <v>443</v>
      </c>
      <c r="R163" s="166" t="str" cm="1">
        <f t="array" aca="1" ref="R163" ca="1">_xlfn.IFS(Q163&lt;=S163,S163,Q163&lt;=S163*2,S163*2,Q163&lt;=S163*3,S163*3,Q163&gt;S163*3,"&gt;"&amp;S163*3)</f>
        <v>Info</v>
      </c>
      <c r="S163" s="166" t="str" cm="1">
        <f t="array" ref="S163">_xlfn.IFS(M163="Level 1",7,M163="Level 2",14,M163="Level 3","30",M163="Info","Info",M163="Closed","Closed")</f>
        <v>Info</v>
      </c>
      <c r="T163" s="177"/>
    </row>
    <row r="164" spans="1:20" ht="40.799999999999997" x14ac:dyDescent="0.25">
      <c r="A164" s="233">
        <v>163</v>
      </c>
      <c r="B164" s="172" t="s">
        <v>9383</v>
      </c>
      <c r="C164" s="239">
        <v>45775</v>
      </c>
      <c r="D164" s="168">
        <v>45775</v>
      </c>
      <c r="E164" s="167" t="s">
        <v>9</v>
      </c>
      <c r="F164" s="170" t="s">
        <v>9414</v>
      </c>
      <c r="G164" s="170" t="s">
        <v>9415</v>
      </c>
      <c r="H164" s="172" t="s">
        <v>5508</v>
      </c>
      <c r="I164" s="172" t="s">
        <v>5508</v>
      </c>
      <c r="J164" s="172" t="s">
        <v>7423</v>
      </c>
      <c r="K164" s="172"/>
      <c r="L164" s="167" t="s">
        <v>1308</v>
      </c>
      <c r="M164" s="167" t="s">
        <v>1308</v>
      </c>
      <c r="N164" s="177" t="s">
        <v>1080</v>
      </c>
      <c r="O164" s="177" t="s">
        <v>8269</v>
      </c>
      <c r="P164" s="170" t="str">
        <f ca="1">DATEDIF(C164,'Incoming 2023'!$O$2,"Y")&amp;" tahun, "&amp;DATEDIF(C164,'Incoming 2023'!$O$2,"YM")&amp;" bulan, "&amp;DATEDIF(C164,'Incoming 2023'!$O$2,"MD")&amp;" hari"</f>
        <v>1 tahun, 2 bulan, 17 hari</v>
      </c>
      <c r="Q164" s="208">
        <f ca="1">DATEDIF(C164,Summary!$A$1,"d")</f>
        <v>443</v>
      </c>
      <c r="R164" s="166" t="str" cm="1">
        <f t="array" aca="1" ref="R164" ca="1">_xlfn.IFS(Q164&lt;=S164,S164,Q164&lt;=S164*2,S164*2,Q164&lt;=S164*3,S164*3,Q164&gt;S164*3,"&gt;"&amp;S164*3)</f>
        <v>Info</v>
      </c>
      <c r="S164" s="166" t="str" cm="1">
        <f t="array" ref="S164">_xlfn.IFS(M164="Level 1",7,M164="Level 2",14,M164="Level 3","30",M164="Info","Info",M164="Closed","Closed")</f>
        <v>Info</v>
      </c>
      <c r="T164" s="177"/>
    </row>
    <row r="165" spans="1:20" ht="81.599999999999994" x14ac:dyDescent="0.25">
      <c r="A165" s="233">
        <v>164</v>
      </c>
      <c r="B165" s="172" t="s">
        <v>9384</v>
      </c>
      <c r="C165" s="239">
        <v>45775</v>
      </c>
      <c r="D165" s="168">
        <v>45763</v>
      </c>
      <c r="E165" s="167" t="s">
        <v>39</v>
      </c>
      <c r="F165" s="170" t="s">
        <v>9416</v>
      </c>
      <c r="G165" s="170" t="s">
        <v>9417</v>
      </c>
      <c r="H165" s="172" t="s">
        <v>5508</v>
      </c>
      <c r="I165" s="172" t="s">
        <v>5989</v>
      </c>
      <c r="J165" s="172" t="s">
        <v>6956</v>
      </c>
      <c r="K165" s="172"/>
      <c r="L165" s="167" t="s">
        <v>1308</v>
      </c>
      <c r="M165" s="167" t="s">
        <v>1308</v>
      </c>
      <c r="N165" s="177" t="s">
        <v>1170</v>
      </c>
      <c r="O165" s="177" t="s">
        <v>1171</v>
      </c>
      <c r="P165" s="170" t="str">
        <f ca="1">DATEDIF(C165,'Incoming 2023'!$O$2,"Y")&amp;" tahun, "&amp;DATEDIF(C165,'Incoming 2023'!$O$2,"YM")&amp;" bulan, "&amp;DATEDIF(C165,'Incoming 2023'!$O$2,"MD")&amp;" hari"</f>
        <v>1 tahun, 2 bulan, 17 hari</v>
      </c>
      <c r="Q165" s="208">
        <f ca="1">DATEDIF(C165,Summary!$A$1,"d")</f>
        <v>443</v>
      </c>
      <c r="R165" s="166" t="str" cm="1">
        <f t="array" aca="1" ref="R165" ca="1">_xlfn.IFS(Q165&lt;=S165,S165,Q165&lt;=S165*2,S165*2,Q165&lt;=S165*3,S165*3,Q165&gt;S165*3,"&gt;"&amp;S165*3)</f>
        <v>Info</v>
      </c>
      <c r="S165" s="166" t="str" cm="1">
        <f t="array" ref="S165">_xlfn.IFS(M165="Level 1",7,M165="Level 2",14,M165="Level 3","30",M165="Info","Info",M165="Closed","Closed")</f>
        <v>Info</v>
      </c>
      <c r="T165" s="177"/>
    </row>
    <row r="166" spans="1:20" ht="40.799999999999997" x14ac:dyDescent="0.25">
      <c r="A166" s="233">
        <v>165</v>
      </c>
      <c r="B166" s="172" t="s">
        <v>9380</v>
      </c>
      <c r="C166" s="239">
        <v>45775</v>
      </c>
      <c r="D166" s="168">
        <v>45772</v>
      </c>
      <c r="E166" s="167" t="s">
        <v>9</v>
      </c>
      <c r="F166" s="170" t="s">
        <v>9406</v>
      </c>
      <c r="G166" s="170" t="s">
        <v>9418</v>
      </c>
      <c r="H166" s="172" t="s">
        <v>5508</v>
      </c>
      <c r="I166" s="172" t="s">
        <v>3189</v>
      </c>
      <c r="J166" s="172" t="s">
        <v>9419</v>
      </c>
      <c r="K166" s="172"/>
      <c r="L166" s="167" t="s">
        <v>1308</v>
      </c>
      <c r="M166" s="167" t="s">
        <v>1308</v>
      </c>
      <c r="N166" s="177" t="s">
        <v>1080</v>
      </c>
      <c r="O166" s="177" t="s">
        <v>8269</v>
      </c>
      <c r="P166" s="170" t="str">
        <f ca="1">DATEDIF(C166,'Incoming 2023'!$O$2,"Y")&amp;" tahun, "&amp;DATEDIF(C166,'Incoming 2023'!$O$2,"YM")&amp;" bulan, "&amp;DATEDIF(C166,'Incoming 2023'!$O$2,"MD")&amp;" hari"</f>
        <v>1 tahun, 2 bulan, 17 hari</v>
      </c>
      <c r="Q166" s="208">
        <f ca="1">DATEDIF(C166,Summary!$A$1,"d")</f>
        <v>443</v>
      </c>
      <c r="R166" s="166" t="str" cm="1">
        <f t="array" aca="1" ref="R166" ca="1">_xlfn.IFS(Q166&lt;=S166,S166,Q166&lt;=S166*2,S166*2,Q166&lt;=S166*3,S166*3,Q166&gt;S166*3,"&gt;"&amp;S166*3)</f>
        <v>Info</v>
      </c>
      <c r="S166" s="166" t="str" cm="1">
        <f t="array" ref="S166">_xlfn.IFS(M166="Level 1",7,M166="Level 2",14,M166="Level 3","30",M166="Info","Info",M166="Closed","Closed")</f>
        <v>Info</v>
      </c>
      <c r="T166" s="177"/>
    </row>
    <row r="167" spans="1:20" ht="102" x14ac:dyDescent="0.25">
      <c r="A167" s="233">
        <v>166</v>
      </c>
      <c r="B167" s="172" t="s">
        <v>9385</v>
      </c>
      <c r="C167" s="239">
        <v>45775</v>
      </c>
      <c r="D167" s="168">
        <v>45763</v>
      </c>
      <c r="E167" s="167" t="s">
        <v>39</v>
      </c>
      <c r="F167" s="170" t="s">
        <v>9420</v>
      </c>
      <c r="G167" s="170" t="s">
        <v>9421</v>
      </c>
      <c r="H167" s="172" t="s">
        <v>5508</v>
      </c>
      <c r="I167" s="172" t="s">
        <v>5508</v>
      </c>
      <c r="J167" s="172" t="s">
        <v>1072</v>
      </c>
      <c r="K167" s="172"/>
      <c r="L167" s="167" t="s">
        <v>1308</v>
      </c>
      <c r="M167" s="167" t="s">
        <v>1308</v>
      </c>
      <c r="N167" s="177" t="s">
        <v>1072</v>
      </c>
      <c r="O167" s="177" t="s">
        <v>9399</v>
      </c>
      <c r="P167" s="170" t="str">
        <f ca="1">DATEDIF(C167,'Incoming 2023'!$O$2,"Y")&amp;" tahun, "&amp;DATEDIF(C167,'Incoming 2023'!$O$2,"YM")&amp;" bulan, "&amp;DATEDIF(C167,'Incoming 2023'!$O$2,"MD")&amp;" hari"</f>
        <v>1 tahun, 2 bulan, 17 hari</v>
      </c>
      <c r="Q167" s="208">
        <f ca="1">DATEDIF(C167,Summary!$A$1,"d")</f>
        <v>443</v>
      </c>
      <c r="R167" s="166" t="str" cm="1">
        <f t="array" aca="1" ref="R167" ca="1">_xlfn.IFS(Q167&lt;=S167,S167,Q167&lt;=S167*2,S167*2,Q167&lt;=S167*3,S167*3,Q167&gt;S167*3,"&gt;"&amp;S167*3)</f>
        <v>Info</v>
      </c>
      <c r="S167" s="166" t="str" cm="1">
        <f t="array" ref="S167">_xlfn.IFS(M167="Level 1",7,M167="Level 2",14,M167="Level 3","30",M167="Info","Info",M167="Closed","Closed")</f>
        <v>Info</v>
      </c>
      <c r="T167" s="177"/>
    </row>
    <row r="168" spans="1:20" ht="40.799999999999997" x14ac:dyDescent="0.25">
      <c r="A168" s="233">
        <v>167</v>
      </c>
      <c r="B168" s="172" t="s">
        <v>9386</v>
      </c>
      <c r="C168" s="239">
        <v>45776</v>
      </c>
      <c r="D168" s="168">
        <v>45775</v>
      </c>
      <c r="E168" s="167" t="s">
        <v>794</v>
      </c>
      <c r="F168" s="170" t="s">
        <v>9422</v>
      </c>
      <c r="G168" s="170" t="s">
        <v>9423</v>
      </c>
      <c r="H168" s="172" t="s">
        <v>5508</v>
      </c>
      <c r="I168" s="172" t="s">
        <v>3191</v>
      </c>
      <c r="J168" s="172" t="s">
        <v>6953</v>
      </c>
      <c r="K168" s="172"/>
      <c r="L168" s="167" t="s">
        <v>1308</v>
      </c>
      <c r="M168" s="167" t="s">
        <v>1308</v>
      </c>
      <c r="N168" s="177" t="s">
        <v>1070</v>
      </c>
      <c r="O168" s="177" t="s">
        <v>6866</v>
      </c>
      <c r="P168" s="170" t="str">
        <f ca="1">DATEDIF(C168,'Incoming 2023'!$O$2,"Y")&amp;" tahun, "&amp;DATEDIF(C168,'Incoming 2023'!$O$2,"YM")&amp;" bulan, "&amp;DATEDIF(C168,'Incoming 2023'!$O$2,"MD")&amp;" hari"</f>
        <v>1 tahun, 2 bulan, 16 hari</v>
      </c>
      <c r="Q168" s="208">
        <f ca="1">DATEDIF(C168,Summary!$A$1,"d")</f>
        <v>442</v>
      </c>
      <c r="R168" s="166" t="str" cm="1">
        <f t="array" aca="1" ref="R168" ca="1">_xlfn.IFS(Q168&lt;=S168,S168,Q168&lt;=S168*2,S168*2,Q168&lt;=S168*3,S168*3,Q168&gt;S168*3,"&gt;"&amp;S168*3)</f>
        <v>Info</v>
      </c>
      <c r="S168" s="166" t="str" cm="1">
        <f t="array" ref="S168">_xlfn.IFS(M168="Level 1",7,M168="Level 2",14,M168="Level 3","30",M168="Info","Info",M168="Closed","Closed")</f>
        <v>Info</v>
      </c>
      <c r="T168" s="177"/>
    </row>
    <row r="169" spans="1:20" ht="40.799999999999997" x14ac:dyDescent="0.25">
      <c r="A169" s="233">
        <v>168</v>
      </c>
      <c r="B169" s="172" t="s">
        <v>9387</v>
      </c>
      <c r="C169" s="239">
        <v>45782</v>
      </c>
      <c r="D169" s="168">
        <v>45775</v>
      </c>
      <c r="E169" s="167" t="s">
        <v>39</v>
      </c>
      <c r="F169" s="170" t="s">
        <v>9424</v>
      </c>
      <c r="G169" s="170" t="s">
        <v>9424</v>
      </c>
      <c r="H169" s="172" t="s">
        <v>5508</v>
      </c>
      <c r="I169" s="172" t="s">
        <v>5508</v>
      </c>
      <c r="J169" s="172" t="s">
        <v>9425</v>
      </c>
      <c r="K169" s="172"/>
      <c r="L169" s="167" t="s">
        <v>1308</v>
      </c>
      <c r="M169" s="167" t="s">
        <v>1308</v>
      </c>
      <c r="N169" s="177" t="s">
        <v>1197</v>
      </c>
      <c r="O169" s="177" t="s">
        <v>1198</v>
      </c>
      <c r="P169" s="170" t="str">
        <f ca="1">DATEDIF(C169,'Incoming 2023'!$O$2,"Y")&amp;" tahun, "&amp;DATEDIF(C169,'Incoming 2023'!$O$2,"YM")&amp;" bulan, "&amp;DATEDIF(C169,'Incoming 2023'!$O$2,"MD")&amp;" hari"</f>
        <v>1 tahun, 2 bulan, 10 hari</v>
      </c>
      <c r="Q169" s="208">
        <f ca="1">DATEDIF(C169,Summary!$A$1,"d")</f>
        <v>436</v>
      </c>
      <c r="R169" s="166" t="str" cm="1">
        <f t="array" aca="1" ref="R169" ca="1">_xlfn.IFS(Q169&lt;=S169,S169,Q169&lt;=S169*2,S169*2,Q169&lt;=S169*3,S169*3,Q169&gt;S169*3,"&gt;"&amp;S169*3)</f>
        <v>Info</v>
      </c>
      <c r="S169" s="166" t="str" cm="1">
        <f t="array" ref="S169">_xlfn.IFS(M169="Level 1",7,M169="Level 2",14,M169="Level 3","30",M169="Info","Info",M169="Closed","Closed")</f>
        <v>Info</v>
      </c>
      <c r="T169" s="177"/>
    </row>
    <row r="170" spans="1:20" ht="61.2" x14ac:dyDescent="0.25">
      <c r="A170" s="233">
        <v>169</v>
      </c>
      <c r="B170" s="172" t="s">
        <v>9388</v>
      </c>
      <c r="C170" s="239">
        <v>45783</v>
      </c>
      <c r="D170" s="168">
        <v>45775</v>
      </c>
      <c r="E170" s="167" t="s">
        <v>39</v>
      </c>
      <c r="F170" s="170" t="s">
        <v>9426</v>
      </c>
      <c r="G170" s="170" t="s">
        <v>9427</v>
      </c>
      <c r="H170" s="172" t="s">
        <v>5508</v>
      </c>
      <c r="I170" s="172" t="s">
        <v>5508</v>
      </c>
      <c r="J170" s="172" t="s">
        <v>1088</v>
      </c>
      <c r="K170" s="168">
        <v>45790</v>
      </c>
      <c r="L170" s="281" t="s">
        <v>1184</v>
      </c>
      <c r="M170" s="281" t="s">
        <v>1184</v>
      </c>
      <c r="N170" s="177" t="s">
        <v>1088</v>
      </c>
      <c r="O170" s="177" t="s">
        <v>1089</v>
      </c>
      <c r="P170" s="170" t="str">
        <f ca="1">DATEDIF(C170,'Incoming 2023'!$O$2,"Y")&amp;" tahun, "&amp;DATEDIF(C170,'Incoming 2023'!$O$2,"YM")&amp;" bulan, "&amp;DATEDIF(C170,'Incoming 2023'!$O$2,"MD")&amp;" hari"</f>
        <v>1 tahun, 2 bulan, 9 hari</v>
      </c>
      <c r="Q170" s="208">
        <f ca="1">DATEDIF(C170,Summary!$A$1,"d")</f>
        <v>435</v>
      </c>
      <c r="R170" s="166" t="str" cm="1">
        <f t="array" aca="1" ref="R170" ca="1">_xlfn.IFS(Q170&lt;=S170,S170,Q170&lt;=S170*2,S170*2,Q170&lt;=S170*3,S170*3,Q170&gt;S170*3,"&gt;"&amp;S170*3)</f>
        <v>Closed</v>
      </c>
      <c r="S170" s="166" t="str" cm="1">
        <f t="array" ref="S170">_xlfn.IFS(M170="Level 1",7,M170="Level 2",14,M170="Level 3","30",M170="Info","Info",M170="Closed","Closed")</f>
        <v>Closed</v>
      </c>
      <c r="T170" s="177"/>
    </row>
    <row r="171" spans="1:20" ht="122.4" x14ac:dyDescent="0.25">
      <c r="A171" s="233">
        <v>170</v>
      </c>
      <c r="B171" s="172" t="s">
        <v>9389</v>
      </c>
      <c r="C171" s="239">
        <v>45783</v>
      </c>
      <c r="D171" s="168">
        <v>45772</v>
      </c>
      <c r="E171" s="167" t="s">
        <v>39</v>
      </c>
      <c r="F171" s="170" t="s">
        <v>9428</v>
      </c>
      <c r="G171" s="170" t="s">
        <v>9429</v>
      </c>
      <c r="H171" s="172" t="s">
        <v>5508</v>
      </c>
      <c r="I171" s="172" t="s">
        <v>5989</v>
      </c>
      <c r="J171" s="172" t="s">
        <v>6953</v>
      </c>
      <c r="K171" s="177"/>
      <c r="L171" s="210" t="s">
        <v>1308</v>
      </c>
      <c r="M171" s="210" t="s">
        <v>1308</v>
      </c>
      <c r="N171" s="177" t="s">
        <v>1070</v>
      </c>
      <c r="O171" s="177" t="s">
        <v>3717</v>
      </c>
      <c r="P171" s="170" t="str">
        <f ca="1">DATEDIF(C171,'Incoming 2023'!$O$2,"Y")&amp;" tahun, "&amp;DATEDIF(C171,'Incoming 2023'!$O$2,"YM")&amp;" bulan, "&amp;DATEDIF(C171,'Incoming 2023'!$O$2,"MD")&amp;" hari"</f>
        <v>1 tahun, 2 bulan, 9 hari</v>
      </c>
      <c r="Q171" s="208">
        <f ca="1">DATEDIF(C171,Summary!$A$1,"d")</f>
        <v>435</v>
      </c>
      <c r="R171" s="166" t="str" cm="1">
        <f t="array" aca="1" ref="R171" ca="1">_xlfn.IFS(Q171&lt;=S171,S171,Q171&lt;=S171*2,S171*2,Q171&lt;=S171*3,S171*3,Q171&gt;S171*3,"&gt;"&amp;S171*3)</f>
        <v>Info</v>
      </c>
      <c r="S171" s="211" t="str" cm="1">
        <f t="array" ref="S171">_xlfn.IFS(M171="Level 1",7,M171="Level 2",14,M171="Level 3","30",M171="Info","Info",M171="Closed","Closed")</f>
        <v>Info</v>
      </c>
      <c r="T171" s="177"/>
    </row>
    <row r="172" spans="1:20" ht="102" x14ac:dyDescent="0.25">
      <c r="A172" s="233">
        <v>171</v>
      </c>
      <c r="B172" s="172" t="s">
        <v>9390</v>
      </c>
      <c r="C172" s="239">
        <v>45783</v>
      </c>
      <c r="D172" s="168">
        <v>45771</v>
      </c>
      <c r="E172" s="167" t="s">
        <v>39</v>
      </c>
      <c r="F172" s="170" t="s">
        <v>9430</v>
      </c>
      <c r="G172" s="170" t="s">
        <v>9431</v>
      </c>
      <c r="H172" s="172" t="s">
        <v>5508</v>
      </c>
      <c r="I172" s="172" t="s">
        <v>5989</v>
      </c>
      <c r="J172" s="172" t="s">
        <v>6953</v>
      </c>
      <c r="K172" s="177"/>
      <c r="L172" s="167" t="s">
        <v>1308</v>
      </c>
      <c r="M172" s="167" t="s">
        <v>1308</v>
      </c>
      <c r="N172" s="177" t="s">
        <v>1070</v>
      </c>
      <c r="O172" s="177" t="s">
        <v>3717</v>
      </c>
      <c r="P172" s="170" t="str">
        <f ca="1">DATEDIF(C172,'Incoming 2023'!$O$2,"Y")&amp;" tahun, "&amp;DATEDIF(C172,'Incoming 2023'!$O$2,"YM")&amp;" bulan, "&amp;DATEDIF(C172,'Incoming 2023'!$O$2,"MD")&amp;" hari"</f>
        <v>1 tahun, 2 bulan, 9 hari</v>
      </c>
      <c r="Q172" s="208">
        <f ca="1">DATEDIF(C172,Summary!$A$1,"d")</f>
        <v>435</v>
      </c>
      <c r="R172" s="166" t="str" cm="1">
        <f t="array" aca="1" ref="R172" ca="1">_xlfn.IFS(Q172&lt;=S172,S172,Q172&lt;=S172*2,S172*2,Q172&lt;=S172*3,S172*3,Q172&gt;S172*3,"&gt;"&amp;S172*3)</f>
        <v>Info</v>
      </c>
      <c r="S172" s="166" t="str" cm="1">
        <f t="array" ref="S172">_xlfn.IFS(M172="Level 1",7,M172="Level 2",14,M172="Level 3","30",M172="Info","Info",M172="Closed","Closed")</f>
        <v>Info</v>
      </c>
      <c r="T172" s="177"/>
    </row>
    <row r="173" spans="1:20" ht="102" x14ac:dyDescent="0.25">
      <c r="A173" s="233">
        <v>172</v>
      </c>
      <c r="B173" s="172" t="s">
        <v>9391</v>
      </c>
      <c r="C173" s="239">
        <v>45785</v>
      </c>
      <c r="D173" s="168">
        <v>45775</v>
      </c>
      <c r="E173" s="167" t="s">
        <v>39</v>
      </c>
      <c r="F173" s="170" t="s">
        <v>9432</v>
      </c>
      <c r="G173" s="170" t="s">
        <v>9433</v>
      </c>
      <c r="H173" s="172" t="s">
        <v>1079</v>
      </c>
      <c r="I173" s="172" t="s">
        <v>7715</v>
      </c>
      <c r="J173" s="172" t="s">
        <v>5701</v>
      </c>
      <c r="K173" s="168">
        <v>45795</v>
      </c>
      <c r="L173" s="281" t="s">
        <v>1184</v>
      </c>
      <c r="M173" s="281" t="s">
        <v>1184</v>
      </c>
      <c r="N173" s="177" t="s">
        <v>1080</v>
      </c>
      <c r="O173" s="177" t="s">
        <v>8269</v>
      </c>
      <c r="P173" s="170" t="str">
        <f ca="1">DATEDIF(C173,'Incoming 2023'!$O$2,"Y")&amp;" tahun, "&amp;DATEDIF(C173,'Incoming 2023'!$O$2,"YM")&amp;" bulan, "&amp;DATEDIF(C173,'Incoming 2023'!$O$2,"MD")&amp;" hari"</f>
        <v>1 tahun, 2 bulan, 7 hari</v>
      </c>
      <c r="Q173" s="208">
        <f ca="1">DATEDIF(C173,Summary!$A$1,"d")</f>
        <v>433</v>
      </c>
      <c r="R173" s="166" t="str" cm="1">
        <f t="array" aca="1" ref="R173" ca="1">_xlfn.IFS(Q173&lt;=S173,S173,Q173&lt;=S173*2,S173*2,Q173&lt;=S173*3,S173*3,Q173&gt;S173*3,"&gt;"&amp;S173*3)</f>
        <v>Closed</v>
      </c>
      <c r="S173" s="166" t="str" cm="1">
        <f t="array" ref="S173">_xlfn.IFS(M173="Level 1",7,M173="Level 2",14,M173="Level 3","30",M173="Info","Info",M173="Closed","Closed")</f>
        <v>Closed</v>
      </c>
      <c r="T173" s="177"/>
    </row>
    <row r="174" spans="1:20" ht="40.799999999999997" x14ac:dyDescent="0.25">
      <c r="A174" s="211">
        <v>173</v>
      </c>
      <c r="B174" s="177" t="s">
        <v>9499</v>
      </c>
      <c r="C174" s="239">
        <v>45792</v>
      </c>
      <c r="D174" s="168">
        <v>45790</v>
      </c>
      <c r="E174" s="166" t="s">
        <v>794</v>
      </c>
      <c r="F174" s="170" t="s">
        <v>9500</v>
      </c>
      <c r="G174" s="170" t="s">
        <v>9501</v>
      </c>
      <c r="H174" s="215" t="s">
        <v>5508</v>
      </c>
      <c r="I174" s="215" t="s">
        <v>3200</v>
      </c>
      <c r="J174" s="215" t="s">
        <v>9502</v>
      </c>
      <c r="K174" s="177"/>
      <c r="L174" s="166" t="s">
        <v>1308</v>
      </c>
      <c r="M174" s="166" t="s">
        <v>1308</v>
      </c>
      <c r="N174" s="177" t="s">
        <v>1070</v>
      </c>
      <c r="O174" s="177" t="s">
        <v>1071</v>
      </c>
      <c r="P174" s="170" t="str">
        <f ca="1">DATEDIF(C174,'Incoming 2023'!$O$2,"Y")&amp;" tahun, "&amp;DATEDIF(C174,'Incoming 2023'!$O$2,"YM")&amp;" bulan, "&amp;DATEDIF(C174,'Incoming 2023'!$O$2,"MD")&amp;" hari"</f>
        <v>1 tahun, 2 bulan, 0 hari</v>
      </c>
      <c r="Q174" s="208">
        <f ca="1">DATEDIF(C174,Summary!$A$1,"d")</f>
        <v>426</v>
      </c>
      <c r="R174" s="166" t="str" cm="1">
        <f t="array" aca="1" ref="R174" ca="1">_xlfn.IFS(Q174&lt;=S174,S174,Q174&lt;=S174*2,S174*2,Q174&lt;=S174*3,S174*3,Q174&gt;S174*3,"&gt;"&amp;S174*3)</f>
        <v>Info</v>
      </c>
      <c r="S174" s="166" t="str" cm="1">
        <f t="array" ref="S174">_xlfn.IFS(M174="Level 1",7,M174="Level 2",14,M174="Level 3","30",M174="Info","Info",M174="Closed","Closed")</f>
        <v>Info</v>
      </c>
      <c r="T174" s="177"/>
    </row>
    <row r="175" spans="1:20" ht="142.80000000000001" x14ac:dyDescent="0.7">
      <c r="A175" s="233">
        <v>174</v>
      </c>
      <c r="B175" s="172" t="s">
        <v>9503</v>
      </c>
      <c r="C175" s="239">
        <v>45793</v>
      </c>
      <c r="D175" s="168">
        <v>45785</v>
      </c>
      <c r="E175" s="167" t="s">
        <v>39</v>
      </c>
      <c r="F175" s="170" t="s">
        <v>9513</v>
      </c>
      <c r="G175" s="170" t="s">
        <v>9514</v>
      </c>
      <c r="H175" s="172" t="s">
        <v>5508</v>
      </c>
      <c r="I175" s="172" t="s">
        <v>7715</v>
      </c>
      <c r="J175" s="172" t="s">
        <v>9515</v>
      </c>
      <c r="K175" s="172"/>
      <c r="L175" s="166" t="s">
        <v>1308</v>
      </c>
      <c r="M175" s="166" t="s">
        <v>1308</v>
      </c>
      <c r="N175" s="177" t="s">
        <v>1175</v>
      </c>
      <c r="O175" s="177" t="s">
        <v>1176</v>
      </c>
      <c r="P175" s="170" t="str">
        <f ca="1">DATEDIF(C175,'Incoming 2023'!$O$2,"Y")&amp;" tahun, "&amp;DATEDIF(C175,'Incoming 2023'!$O$2,"YM")&amp;" bulan, "&amp;DATEDIF(C175,'Incoming 2023'!$O$2,"MD")&amp;" hari"</f>
        <v>1 tahun, 1 bulan, 29 hari</v>
      </c>
      <c r="Q175" s="208">
        <f ca="1">DATEDIF(C175,Summary!$A$1,"d")</f>
        <v>425</v>
      </c>
      <c r="R175" s="166" t="str" cm="1">
        <f t="array" aca="1" ref="R175" ca="1">_xlfn.IFS(Q175&lt;=S175,S175,Q175&lt;=S175*2,S175*2,Q175&lt;=S175*3,S175*3,Q175&gt;S175*3,"&gt;"&amp;S175*3)</f>
        <v>Info</v>
      </c>
      <c r="S175" s="166" t="str" cm="1">
        <f t="array" ref="S175">_xlfn.IFS(M175="Level 1",7,M175="Level 2",14,M175="Level 3","30",M175="Info","Info",M175="Closed","Closed")</f>
        <v>Info</v>
      </c>
      <c r="T175" s="174"/>
    </row>
    <row r="176" spans="1:20" ht="40.799999999999997" x14ac:dyDescent="0.25">
      <c r="A176" s="211">
        <v>175</v>
      </c>
      <c r="B176" s="172" t="s">
        <v>9504</v>
      </c>
      <c r="C176" s="239">
        <v>45793</v>
      </c>
      <c r="D176" s="168">
        <v>45786</v>
      </c>
      <c r="E176" s="167" t="s">
        <v>39</v>
      </c>
      <c r="F176" s="170" t="s">
        <v>9516</v>
      </c>
      <c r="G176" s="170" t="s">
        <v>9517</v>
      </c>
      <c r="H176" s="172" t="s">
        <v>5508</v>
      </c>
      <c r="I176" s="172" t="s">
        <v>5989</v>
      </c>
      <c r="J176" s="172" t="s">
        <v>6030</v>
      </c>
      <c r="K176" s="172"/>
      <c r="L176" s="281" t="s">
        <v>1184</v>
      </c>
      <c r="M176" s="281" t="s">
        <v>1184</v>
      </c>
      <c r="N176" s="177" t="s">
        <v>1175</v>
      </c>
      <c r="O176" s="177" t="s">
        <v>7484</v>
      </c>
      <c r="P176" s="170" t="str">
        <f ca="1">DATEDIF(C176,'Incoming 2023'!$O$2,"Y")&amp;" tahun, "&amp;DATEDIF(C176,'Incoming 2023'!$O$2,"YM")&amp;" bulan, "&amp;DATEDIF(C176,'Incoming 2023'!$O$2,"MD")&amp;" hari"</f>
        <v>1 tahun, 1 bulan, 29 hari</v>
      </c>
      <c r="Q176" s="208">
        <f ca="1">DATEDIF(C176,Summary!$A$1,"d")</f>
        <v>425</v>
      </c>
      <c r="R176" s="166" t="str" cm="1">
        <f t="array" aca="1" ref="R176" ca="1">_xlfn.IFS(Q176&lt;=S176,S176,Q176&lt;=S176*2,S176*2,Q176&lt;=S176*3,S176*3,Q176&gt;S176*3,"&gt;"&amp;S176*3)</f>
        <v>Closed</v>
      </c>
      <c r="S176" s="166" t="str" cm="1">
        <f t="array" ref="S176">_xlfn.IFS(M176="Level 1",7,M176="Level 2",14,M176="Level 3","30",M176="Info","Info",M176="Closed","Closed")</f>
        <v>Closed</v>
      </c>
      <c r="T176" s="176" t="s">
        <v>9551</v>
      </c>
    </row>
    <row r="177" spans="1:20" ht="326.39999999999998" x14ac:dyDescent="0.7">
      <c r="A177" s="233">
        <v>176</v>
      </c>
      <c r="B177" s="172" t="s">
        <v>9505</v>
      </c>
      <c r="C177" s="239">
        <v>45793</v>
      </c>
      <c r="D177" s="168">
        <v>45786</v>
      </c>
      <c r="E177" s="167" t="s">
        <v>39</v>
      </c>
      <c r="F177" s="170" t="s">
        <v>9518</v>
      </c>
      <c r="G177" s="170" t="s">
        <v>9519</v>
      </c>
      <c r="H177" s="172" t="s">
        <v>5508</v>
      </c>
      <c r="I177" s="172" t="s">
        <v>3200</v>
      </c>
      <c r="J177" s="172" t="s">
        <v>2882</v>
      </c>
      <c r="K177" s="172"/>
      <c r="L177" s="281" t="s">
        <v>1184</v>
      </c>
      <c r="M177" s="281" t="s">
        <v>1184</v>
      </c>
      <c r="N177" s="177" t="s">
        <v>1080</v>
      </c>
      <c r="O177" s="177" t="s">
        <v>8269</v>
      </c>
      <c r="P177" s="170" t="str">
        <f ca="1">DATEDIF(C177,'Incoming 2023'!$O$2,"Y")&amp;" tahun, "&amp;DATEDIF(C177,'Incoming 2023'!$O$2,"YM")&amp;" bulan, "&amp;DATEDIF(C177,'Incoming 2023'!$O$2,"MD")&amp;" hari"</f>
        <v>1 tahun, 1 bulan, 29 hari</v>
      </c>
      <c r="Q177" s="208">
        <f ca="1">DATEDIF(C177,Summary!$A$1,"d")</f>
        <v>425</v>
      </c>
      <c r="R177" s="166" t="e" cm="1">
        <f t="array" aca="1" ref="R177" ca="1">_xlfn.IFS(Q177&lt;=S177,S177,Q177&lt;=S177*2,S177*2,Q177&lt;=S177*3,S177*3,Q177&gt;S177*3,"&gt;"&amp;S177*3)</f>
        <v>#REF!</v>
      </c>
      <c r="S177" s="211" t="e" cm="1">
        <f t="array" ref="S177">_xlfn.IFS(#REF!="Level 1",7,#REF!="Level 2",14,#REF!="Level 3","30",#REF!="Info","Info",#REF!="Closed","Closed")</f>
        <v>#REF!</v>
      </c>
      <c r="T177" s="174"/>
    </row>
    <row r="178" spans="1:20" ht="265.2" x14ac:dyDescent="0.7">
      <c r="A178" s="211">
        <v>177</v>
      </c>
      <c r="B178" s="172" t="s">
        <v>9506</v>
      </c>
      <c r="C178" s="239">
        <v>45793</v>
      </c>
      <c r="D178" s="168">
        <v>45783</v>
      </c>
      <c r="E178" s="167" t="s">
        <v>39</v>
      </c>
      <c r="F178" s="170" t="s">
        <v>9520</v>
      </c>
      <c r="G178" s="170" t="s">
        <v>9521</v>
      </c>
      <c r="H178" s="172" t="s">
        <v>5508</v>
      </c>
      <c r="I178" s="172" t="s">
        <v>5508</v>
      </c>
      <c r="J178" s="172" t="s">
        <v>2881</v>
      </c>
      <c r="K178" s="172"/>
      <c r="L178" s="166" t="s">
        <v>1308</v>
      </c>
      <c r="M178" s="166" t="s">
        <v>1308</v>
      </c>
      <c r="N178" s="177" t="s">
        <v>1080</v>
      </c>
      <c r="O178" s="177" t="s">
        <v>8269</v>
      </c>
      <c r="P178" s="170" t="str">
        <f ca="1">DATEDIF(C178,'Incoming 2023'!$O$2,"Y")&amp;" tahun, "&amp;DATEDIF(C178,'Incoming 2023'!$O$2,"YM")&amp;" bulan, "&amp;DATEDIF(C178,'Incoming 2023'!$O$2,"MD")&amp;" hari"</f>
        <v>1 tahun, 1 bulan, 29 hari</v>
      </c>
      <c r="Q178" s="208">
        <f ca="1">DATEDIF(C178,Summary!$A$1,"d")</f>
        <v>425</v>
      </c>
      <c r="R178" s="166" t="str" cm="1">
        <f t="array" aca="1" ref="R178" ca="1">_xlfn.IFS(Q178&lt;=S178,S178,Q178&lt;=S178*2,S178*2,Q178&lt;=S178*3,S178*3,Q178&gt;S178*3,"&gt;"&amp;S178*3)</f>
        <v>Info</v>
      </c>
      <c r="S178" s="166" t="str" cm="1">
        <f t="array" ref="S178">_xlfn.IFS(M178="Level 1",7,M178="Level 2",14,M178="Level 3","30",M178="Info","Info",M178="Closed","Closed")</f>
        <v>Info</v>
      </c>
      <c r="T178" s="174"/>
    </row>
    <row r="179" spans="1:20" ht="40.799999999999997" x14ac:dyDescent="0.7">
      <c r="A179" s="233">
        <v>178</v>
      </c>
      <c r="B179" s="172" t="s">
        <v>9507</v>
      </c>
      <c r="C179" s="239">
        <v>45796</v>
      </c>
      <c r="D179" s="168">
        <v>45791</v>
      </c>
      <c r="E179" s="167" t="s">
        <v>9</v>
      </c>
      <c r="F179" s="170" t="s">
        <v>9522</v>
      </c>
      <c r="G179" s="170" t="s">
        <v>9523</v>
      </c>
      <c r="H179" s="172" t="s">
        <v>5508</v>
      </c>
      <c r="I179" s="172" t="s">
        <v>5508</v>
      </c>
      <c r="J179" s="172" t="s">
        <v>7423</v>
      </c>
      <c r="K179" s="172"/>
      <c r="L179" s="166" t="s">
        <v>1308</v>
      </c>
      <c r="M179" s="166" t="s">
        <v>1308</v>
      </c>
      <c r="N179" s="177" t="s">
        <v>1080</v>
      </c>
      <c r="O179" s="177" t="s">
        <v>8269</v>
      </c>
      <c r="P179" s="170" t="str">
        <f ca="1">DATEDIF(C179,'Incoming 2023'!$O$2,"Y")&amp;" tahun, "&amp;DATEDIF(C179,'Incoming 2023'!$O$2,"YM")&amp;" bulan, "&amp;DATEDIF(C179,'Incoming 2023'!$O$2,"MD")&amp;" hari"</f>
        <v>1 tahun, 1 bulan, 26 hari</v>
      </c>
      <c r="Q179" s="208">
        <f ca="1">DATEDIF(C179,Summary!$A$1,"d")</f>
        <v>422</v>
      </c>
      <c r="R179" s="166" t="str" cm="1">
        <f t="array" aca="1" ref="R179" ca="1">_xlfn.IFS(Q179&lt;=S179,S179,Q179&lt;=S179*2,S179*2,Q179&lt;=S179*3,S179*3,Q179&gt;S179*3,"&gt;"&amp;S179*3)</f>
        <v>Info</v>
      </c>
      <c r="S179" s="166" t="str" cm="1">
        <f t="array" ref="S179">_xlfn.IFS(M179="Level 1",7,M179="Level 2",14,M179="Level 3","30",M179="Info","Info",M179="Closed","Closed")</f>
        <v>Info</v>
      </c>
      <c r="T179" s="174"/>
    </row>
    <row r="180" spans="1:20" ht="40.799999999999997" x14ac:dyDescent="0.7">
      <c r="A180" s="211">
        <v>179</v>
      </c>
      <c r="B180" s="172" t="s">
        <v>9508</v>
      </c>
      <c r="C180" s="239">
        <v>45796</v>
      </c>
      <c r="D180" s="168">
        <v>45794</v>
      </c>
      <c r="E180" s="167" t="s">
        <v>9</v>
      </c>
      <c r="F180" s="170" t="s">
        <v>9524</v>
      </c>
      <c r="G180" s="170" t="s">
        <v>9525</v>
      </c>
      <c r="H180" s="172" t="s">
        <v>5508</v>
      </c>
      <c r="I180" s="172" t="s">
        <v>5989</v>
      </c>
      <c r="J180" s="172" t="s">
        <v>8704</v>
      </c>
      <c r="K180" s="172"/>
      <c r="L180" s="166" t="s">
        <v>1308</v>
      </c>
      <c r="M180" s="166" t="s">
        <v>1308</v>
      </c>
      <c r="N180" s="177" t="s">
        <v>1070</v>
      </c>
      <c r="O180" s="177" t="s">
        <v>1071</v>
      </c>
      <c r="P180" s="170" t="str">
        <f ca="1">DATEDIF(C180,'Incoming 2023'!$O$2,"Y")&amp;" tahun, "&amp;DATEDIF(C180,'Incoming 2023'!$O$2,"YM")&amp;" bulan, "&amp;DATEDIF(C180,'Incoming 2023'!$O$2,"MD")&amp;" hari"</f>
        <v>1 tahun, 1 bulan, 26 hari</v>
      </c>
      <c r="Q180" s="208">
        <f ca="1">DATEDIF(C180,Summary!$A$1,"d")</f>
        <v>422</v>
      </c>
      <c r="R180" s="166" t="str" cm="1">
        <f t="array" aca="1" ref="R180" ca="1">_xlfn.IFS(Q180&lt;=S180,S180,Q180&lt;=S180*2,S180*2,Q180&lt;=S180*3,S180*3,Q180&gt;S180*3,"&gt;"&amp;S180*3)</f>
        <v>Info</v>
      </c>
      <c r="S180" s="166" t="str" cm="1">
        <f t="array" ref="S180">_xlfn.IFS(M180="Level 1",7,M180="Level 2",14,M180="Level 3","30",M180="Info","Info",M180="Closed","Closed")</f>
        <v>Info</v>
      </c>
      <c r="T180" s="174"/>
    </row>
    <row r="181" spans="1:20" ht="20.399999999999999" x14ac:dyDescent="0.7">
      <c r="A181" s="233">
        <v>180</v>
      </c>
      <c r="B181" s="172" t="s">
        <v>9509</v>
      </c>
      <c r="C181" s="239">
        <v>45796</v>
      </c>
      <c r="D181" s="168">
        <v>45791</v>
      </c>
      <c r="E181" s="167" t="s">
        <v>9</v>
      </c>
      <c r="F181" s="170" t="s">
        <v>9526</v>
      </c>
      <c r="G181" s="170" t="s">
        <v>9527</v>
      </c>
      <c r="H181" s="172" t="s">
        <v>5508</v>
      </c>
      <c r="I181" s="172" t="s">
        <v>3191</v>
      </c>
      <c r="J181" s="172" t="s">
        <v>5845</v>
      </c>
      <c r="K181" s="172"/>
      <c r="L181" s="166" t="s">
        <v>1308</v>
      </c>
      <c r="M181" s="166" t="s">
        <v>1308</v>
      </c>
      <c r="N181" s="177" t="s">
        <v>1070</v>
      </c>
      <c r="O181" s="177" t="s">
        <v>6866</v>
      </c>
      <c r="P181" s="170" t="str">
        <f ca="1">DATEDIF(C181,'Incoming 2023'!$O$2,"Y")&amp;" tahun, "&amp;DATEDIF(C181,'Incoming 2023'!$O$2,"YM")&amp;" bulan, "&amp;DATEDIF(C181,'Incoming 2023'!$O$2,"MD")&amp;" hari"</f>
        <v>1 tahun, 1 bulan, 26 hari</v>
      </c>
      <c r="Q181" s="208">
        <f ca="1">DATEDIF(C181,Summary!$A$1,"d")</f>
        <v>422</v>
      </c>
      <c r="R181" s="166" t="str" cm="1">
        <f t="array" aca="1" ref="R181" ca="1">_xlfn.IFS(Q181&lt;=S181,S181,Q181&lt;=S181*2,S181*2,Q181&lt;=S181*3,S181*3,Q181&gt;S181*3,"&gt;"&amp;S181*3)</f>
        <v>Info</v>
      </c>
      <c r="S181" s="166" t="str" cm="1">
        <f t="array" ref="S181">_xlfn.IFS(M181="Level 1",7,M181="Level 2",14,M181="Level 3","30",M181="Info","Info",M181="Closed","Closed")</f>
        <v>Info</v>
      </c>
      <c r="T181" s="174"/>
    </row>
    <row r="182" spans="1:20" ht="40.799999999999997" x14ac:dyDescent="0.7">
      <c r="A182" s="211">
        <v>181</v>
      </c>
      <c r="B182" s="172" t="s">
        <v>9510</v>
      </c>
      <c r="C182" s="239">
        <v>45796</v>
      </c>
      <c r="D182" s="168">
        <v>45783</v>
      </c>
      <c r="E182" s="167" t="s">
        <v>39</v>
      </c>
      <c r="F182" s="170" t="s">
        <v>9528</v>
      </c>
      <c r="G182" s="170" t="s">
        <v>9529</v>
      </c>
      <c r="H182" s="172" t="s">
        <v>5508</v>
      </c>
      <c r="I182" s="172" t="s">
        <v>5989</v>
      </c>
      <c r="J182" s="172" t="s">
        <v>6030</v>
      </c>
      <c r="K182" s="172"/>
      <c r="L182" s="166" t="s">
        <v>1308</v>
      </c>
      <c r="M182" s="166" t="s">
        <v>1308</v>
      </c>
      <c r="N182" s="177" t="s">
        <v>1175</v>
      </c>
      <c r="O182" s="177" t="s">
        <v>7484</v>
      </c>
      <c r="P182" s="170" t="str">
        <f ca="1">DATEDIF(C182,'Incoming 2023'!$O$2,"Y")&amp;" tahun, "&amp;DATEDIF(C182,'Incoming 2023'!$O$2,"YM")&amp;" bulan, "&amp;DATEDIF(C182,'Incoming 2023'!$O$2,"MD")&amp;" hari"</f>
        <v>1 tahun, 1 bulan, 26 hari</v>
      </c>
      <c r="Q182" s="208">
        <f ca="1">DATEDIF(C182,Summary!$A$1,"d")</f>
        <v>422</v>
      </c>
      <c r="R182" s="166" t="str" cm="1">
        <f t="array" aca="1" ref="R182" ca="1">_xlfn.IFS(Q182&lt;=S182,S182,Q182&lt;=S182*2,S182*2,Q182&lt;=S182*3,S182*3,Q182&gt;S182*3,"&gt;"&amp;S182*3)</f>
        <v>Info</v>
      </c>
      <c r="S182" s="166" t="str" cm="1">
        <f t="array" ref="S182">_xlfn.IFS(M182="Level 1",7,M182="Level 2",14,M182="Level 3","30",M182="Info","Info",M182="Closed","Closed")</f>
        <v>Info</v>
      </c>
      <c r="T182" s="174"/>
    </row>
    <row r="183" spans="1:20" ht="61.2" x14ac:dyDescent="0.25">
      <c r="A183" s="233">
        <v>182</v>
      </c>
      <c r="B183" s="172" t="s">
        <v>9511</v>
      </c>
      <c r="C183" s="239">
        <v>45796</v>
      </c>
      <c r="D183" s="168">
        <v>45783</v>
      </c>
      <c r="E183" s="167" t="s">
        <v>39</v>
      </c>
      <c r="F183" s="170" t="s">
        <v>9530</v>
      </c>
      <c r="G183" s="170" t="s">
        <v>9531</v>
      </c>
      <c r="H183" s="172" t="s">
        <v>5508</v>
      </c>
      <c r="I183" s="172" t="s">
        <v>5989</v>
      </c>
      <c r="J183" s="172" t="s">
        <v>6030</v>
      </c>
      <c r="K183" s="172"/>
      <c r="L183" s="281" t="s">
        <v>1184</v>
      </c>
      <c r="M183" s="281" t="s">
        <v>1184</v>
      </c>
      <c r="N183" s="177" t="s">
        <v>1175</v>
      </c>
      <c r="O183" s="177" t="s">
        <v>7484</v>
      </c>
      <c r="P183" s="170" t="str">
        <f ca="1">DATEDIF(C183,'Incoming 2023'!$O$2,"Y")&amp;" tahun, "&amp;DATEDIF(C183,'Incoming 2023'!$O$2,"YM")&amp;" bulan, "&amp;DATEDIF(C183,'Incoming 2023'!$O$2,"MD")&amp;" hari"</f>
        <v>1 tahun, 1 bulan, 26 hari</v>
      </c>
      <c r="Q183" s="208">
        <f ca="1">DATEDIF(C183,Summary!$A$1,"d")</f>
        <v>422</v>
      </c>
      <c r="R183" s="166" t="str" cm="1">
        <f t="array" aca="1" ref="R183" ca="1">_xlfn.IFS(Q183&lt;=S183,S183,Q183&lt;=S183*2,S183*2,Q183&lt;=S183*3,S183*3,Q183&gt;S183*3,"&gt;"&amp;S183*3)</f>
        <v>Closed</v>
      </c>
      <c r="S183" s="166" t="str" cm="1">
        <f t="array" ref="S183">_xlfn.IFS(M183="Level 1",7,M183="Level 2",14,M183="Level 3","30",M183="Info","Info",M183="Closed","Closed")</f>
        <v>Closed</v>
      </c>
      <c r="T183" s="177" t="s">
        <v>10103</v>
      </c>
    </row>
    <row r="184" spans="1:20" ht="40.799999999999997" x14ac:dyDescent="0.7">
      <c r="A184" s="211">
        <v>183</v>
      </c>
      <c r="B184" s="172" t="s">
        <v>9512</v>
      </c>
      <c r="C184" s="239">
        <v>45796</v>
      </c>
      <c r="D184" s="168">
        <v>45793</v>
      </c>
      <c r="E184" s="167" t="s">
        <v>794</v>
      </c>
      <c r="F184" s="170" t="s">
        <v>9532</v>
      </c>
      <c r="G184" s="170" t="s">
        <v>9533</v>
      </c>
      <c r="H184" s="172" t="s">
        <v>5508</v>
      </c>
      <c r="I184" s="172" t="s">
        <v>5508</v>
      </c>
      <c r="J184" s="172" t="s">
        <v>1088</v>
      </c>
      <c r="K184" s="172"/>
      <c r="L184" s="166" t="s">
        <v>1308</v>
      </c>
      <c r="M184" s="166" t="s">
        <v>1308</v>
      </c>
      <c r="N184" s="177" t="s">
        <v>1088</v>
      </c>
      <c r="O184" s="177" t="s">
        <v>1089</v>
      </c>
      <c r="P184" s="170" t="str">
        <f ca="1">DATEDIF(C184,'Incoming 2023'!$O$2,"Y")&amp;" tahun, "&amp;DATEDIF(C184,'Incoming 2023'!$O$2,"YM")&amp;" bulan, "&amp;DATEDIF(C184,'Incoming 2023'!$O$2,"MD")&amp;" hari"</f>
        <v>1 tahun, 1 bulan, 26 hari</v>
      </c>
      <c r="Q184" s="208">
        <f ca="1">DATEDIF(C184,Summary!$A$1,"d")</f>
        <v>422</v>
      </c>
      <c r="R184" s="166" t="str" cm="1">
        <f t="array" aca="1" ref="R184" ca="1">_xlfn.IFS(Q184&lt;=S184,S184,Q184&lt;=S184*2,S184*2,Q184&lt;=S184*3,S184*3,Q184&gt;S184*3,"&gt;"&amp;S184*3)</f>
        <v>Info</v>
      </c>
      <c r="S184" s="166" t="str" cm="1">
        <f t="array" ref="S184">_xlfn.IFS(M184="Level 1",7,M184="Level 2",14,M184="Level 3","30",M184="Info","Info",M184="Closed","Closed")</f>
        <v>Info</v>
      </c>
      <c r="T184" s="174"/>
    </row>
    <row r="185" spans="1:20" ht="61.2" x14ac:dyDescent="0.7">
      <c r="A185" s="233">
        <v>184</v>
      </c>
      <c r="B185" s="172" t="s">
        <v>9609</v>
      </c>
      <c r="C185" s="239">
        <v>45804</v>
      </c>
      <c r="D185" s="168">
        <v>45796</v>
      </c>
      <c r="E185" s="167" t="s">
        <v>39</v>
      </c>
      <c r="F185" s="170" t="s">
        <v>9620</v>
      </c>
      <c r="G185" s="170" t="s">
        <v>9621</v>
      </c>
      <c r="H185" s="172" t="s">
        <v>5508</v>
      </c>
      <c r="I185" s="172" t="s">
        <v>6606</v>
      </c>
      <c r="J185" s="172" t="s">
        <v>1088</v>
      </c>
      <c r="K185" s="177"/>
      <c r="L185" s="281" t="s">
        <v>1184</v>
      </c>
      <c r="M185" s="281" t="s">
        <v>1184</v>
      </c>
      <c r="N185" s="177" t="s">
        <v>1088</v>
      </c>
      <c r="O185" s="177" t="s">
        <v>1089</v>
      </c>
      <c r="P185" s="170" t="str">
        <f ca="1">DATEDIF(C185,'Incoming 2023'!$O$2,"Y")&amp;" tahun, "&amp;DATEDIF(C185,'Incoming 2023'!$O$2,"YM")&amp;" bulan, "&amp;DATEDIF(C185,'Incoming 2023'!$O$2,"MD")&amp;" hari"</f>
        <v>1 tahun, 1 bulan, 18 hari</v>
      </c>
      <c r="Q185" s="208">
        <f ca="1">DATEDIF(C185,Summary!$A$1,"d")</f>
        <v>414</v>
      </c>
      <c r="R185" s="166" t="str" cm="1">
        <f t="array" aca="1" ref="R185" ca="1">_xlfn.IFS(Q185&lt;=S185,S185,Q185&lt;=S185*2,S185*2,Q185&lt;=S185*3,S185*3,Q185&gt;S185*3,"&gt;"&amp;S185*3)</f>
        <v>Closed</v>
      </c>
      <c r="S185" s="166" t="str" cm="1">
        <f t="array" ref="S185">_xlfn.IFS(M185="Level 1",7,M185="Level 2",14,M185="Level 3","30",M185="Info","Info",M185="Closed","Closed")</f>
        <v>Closed</v>
      </c>
      <c r="T185" s="174"/>
    </row>
    <row r="186" spans="1:20" ht="81.599999999999994" x14ac:dyDescent="0.7">
      <c r="A186" s="211">
        <v>185</v>
      </c>
      <c r="B186" s="172" t="s">
        <v>9610</v>
      </c>
      <c r="C186" s="239">
        <v>45804</v>
      </c>
      <c r="D186" s="168">
        <v>45796</v>
      </c>
      <c r="E186" s="167" t="s">
        <v>39</v>
      </c>
      <c r="F186" s="170" t="s">
        <v>9622</v>
      </c>
      <c r="G186" s="170" t="s">
        <v>9623</v>
      </c>
      <c r="H186" s="172" t="s">
        <v>5508</v>
      </c>
      <c r="I186" s="172" t="s">
        <v>3200</v>
      </c>
      <c r="J186" s="172" t="s">
        <v>6953</v>
      </c>
      <c r="K186" s="177"/>
      <c r="L186" s="166" t="s">
        <v>1308</v>
      </c>
      <c r="M186" s="166" t="s">
        <v>1308</v>
      </c>
      <c r="N186" s="177" t="s">
        <v>1070</v>
      </c>
      <c r="O186" s="177" t="s">
        <v>3139</v>
      </c>
      <c r="P186" s="170" t="str">
        <f ca="1">DATEDIF(C186,'Incoming 2023'!$O$2,"Y")&amp;" tahun, "&amp;DATEDIF(C186,'Incoming 2023'!$O$2,"YM")&amp;" bulan, "&amp;DATEDIF(C186,'Incoming 2023'!$O$2,"MD")&amp;" hari"</f>
        <v>1 tahun, 1 bulan, 18 hari</v>
      </c>
      <c r="Q186" s="208">
        <f ca="1">DATEDIF(C186,Summary!$A$1,"d")</f>
        <v>414</v>
      </c>
      <c r="R186" s="166" t="str" cm="1">
        <f t="array" aca="1" ref="R186" ca="1">_xlfn.IFS(Q186&lt;=S186,S186,Q186&lt;=S186*2,S186*2,Q186&lt;=S186*3,S186*3,Q186&gt;S186*3,"&gt;"&amp;S186*3)</f>
        <v>Info</v>
      </c>
      <c r="S186" s="166" t="str" cm="1">
        <f t="array" ref="S186">_xlfn.IFS(M186="Level 1",7,M186="Level 2",14,M186="Level 3","30",M186="Info","Info",M186="Closed","Closed")</f>
        <v>Info</v>
      </c>
      <c r="T186" s="174"/>
    </row>
    <row r="187" spans="1:20" ht="61.2" x14ac:dyDescent="0.7">
      <c r="A187" s="233">
        <v>186</v>
      </c>
      <c r="B187" s="172" t="s">
        <v>9611</v>
      </c>
      <c r="C187" s="239">
        <v>45805</v>
      </c>
      <c r="D187" s="168">
        <v>45757</v>
      </c>
      <c r="E187" s="167" t="s">
        <v>9</v>
      </c>
      <c r="F187" s="170" t="s">
        <v>9624</v>
      </c>
      <c r="G187" s="170" t="s">
        <v>9625</v>
      </c>
      <c r="H187" s="172" t="s">
        <v>5508</v>
      </c>
      <c r="I187" s="172" t="s">
        <v>5989</v>
      </c>
      <c r="J187" s="172" t="s">
        <v>6030</v>
      </c>
      <c r="K187" s="177"/>
      <c r="L187" s="166" t="s">
        <v>1308</v>
      </c>
      <c r="M187" s="166" t="s">
        <v>1308</v>
      </c>
      <c r="N187" s="177" t="s">
        <v>1175</v>
      </c>
      <c r="O187" s="177" t="s">
        <v>7484</v>
      </c>
      <c r="P187" s="170" t="str">
        <f ca="1">DATEDIF(C187,'Incoming 2023'!$O$2,"Y")&amp;" tahun, "&amp;DATEDIF(C187,'Incoming 2023'!$O$2,"YM")&amp;" bulan, "&amp;DATEDIF(C187,'Incoming 2023'!$O$2,"MD")&amp;" hari"</f>
        <v>1 tahun, 1 bulan, 17 hari</v>
      </c>
      <c r="Q187" s="208">
        <f ca="1">DATEDIF(C187,Summary!$A$1,"d")</f>
        <v>413</v>
      </c>
      <c r="R187" s="166" t="str" cm="1">
        <f t="array" aca="1" ref="R187" ca="1">_xlfn.IFS(Q187&lt;=S187,S187,Q187&lt;=S187*2,S187*2,Q187&lt;=S187*3,S187*3,Q187&gt;S187*3,"&gt;"&amp;S187*3)</f>
        <v>Info</v>
      </c>
      <c r="S187" s="166" t="str" cm="1">
        <f t="array" ref="S187">_xlfn.IFS(M187="Level 1",7,M187="Level 2",14,M187="Level 3","30",M187="Info","Info",M187="Closed","Closed")</f>
        <v>Info</v>
      </c>
      <c r="T187" s="174"/>
    </row>
    <row r="188" spans="1:20" ht="61.2" x14ac:dyDescent="0.7">
      <c r="A188" s="211">
        <v>187</v>
      </c>
      <c r="B188" s="172" t="s">
        <v>9612</v>
      </c>
      <c r="C188" s="239">
        <v>45805</v>
      </c>
      <c r="D188" s="168">
        <v>45757</v>
      </c>
      <c r="E188" s="167" t="s">
        <v>9</v>
      </c>
      <c r="F188" s="170" t="s">
        <v>9626</v>
      </c>
      <c r="G188" s="170" t="s">
        <v>9625</v>
      </c>
      <c r="H188" s="172" t="s">
        <v>5508</v>
      </c>
      <c r="I188" s="172" t="s">
        <v>5989</v>
      </c>
      <c r="J188" s="172" t="s">
        <v>6030</v>
      </c>
      <c r="K188" s="177"/>
      <c r="L188" s="166" t="s">
        <v>1308</v>
      </c>
      <c r="M188" s="166" t="s">
        <v>1308</v>
      </c>
      <c r="N188" s="177" t="s">
        <v>1175</v>
      </c>
      <c r="O188" s="177" t="s">
        <v>7484</v>
      </c>
      <c r="P188" s="170" t="str">
        <f ca="1">DATEDIF(C188,'Incoming 2023'!$O$2,"Y")&amp;" tahun, "&amp;DATEDIF(C188,'Incoming 2023'!$O$2,"YM")&amp;" bulan, "&amp;DATEDIF(C188,'Incoming 2023'!$O$2,"MD")&amp;" hari"</f>
        <v>1 tahun, 1 bulan, 17 hari</v>
      </c>
      <c r="Q188" s="208">
        <f ca="1">DATEDIF(C188,Summary!$A$1,"d")</f>
        <v>413</v>
      </c>
      <c r="R188" s="166" t="str" cm="1">
        <f t="array" aca="1" ref="R188" ca="1">_xlfn.IFS(Q188&lt;=S188,S188,Q188&lt;=S188*2,S188*2,Q188&lt;=S188*3,S188*3,Q188&gt;S188*3,"&gt;"&amp;S188*3)</f>
        <v>Info</v>
      </c>
      <c r="S188" s="166" t="str" cm="1">
        <f t="array" ref="S188">_xlfn.IFS(M188="Level 1",7,M188="Level 2",14,M188="Level 3","30",M188="Info","Info",M188="Closed","Closed")</f>
        <v>Info</v>
      </c>
      <c r="T188" s="174"/>
    </row>
    <row r="189" spans="1:20" ht="61.2" x14ac:dyDescent="0.7">
      <c r="A189" s="233">
        <v>188</v>
      </c>
      <c r="B189" s="172" t="s">
        <v>9613</v>
      </c>
      <c r="C189" s="239">
        <v>45805</v>
      </c>
      <c r="D189" s="168">
        <v>45726</v>
      </c>
      <c r="E189" s="167" t="s">
        <v>9</v>
      </c>
      <c r="F189" s="170" t="s">
        <v>9627</v>
      </c>
      <c r="G189" s="170" t="s">
        <v>9625</v>
      </c>
      <c r="H189" s="172" t="s">
        <v>5508</v>
      </c>
      <c r="I189" s="172" t="s">
        <v>5989</v>
      </c>
      <c r="J189" s="172" t="s">
        <v>6030</v>
      </c>
      <c r="K189" s="177"/>
      <c r="L189" s="166" t="s">
        <v>1308</v>
      </c>
      <c r="M189" s="166" t="s">
        <v>1308</v>
      </c>
      <c r="N189" s="177" t="s">
        <v>1175</v>
      </c>
      <c r="O189" s="177" t="s">
        <v>7484</v>
      </c>
      <c r="P189" s="170" t="str">
        <f ca="1">DATEDIF(C189,'Incoming 2023'!$O$2,"Y")&amp;" tahun, "&amp;DATEDIF(C189,'Incoming 2023'!$O$2,"YM")&amp;" bulan, "&amp;DATEDIF(C189,'Incoming 2023'!$O$2,"MD")&amp;" hari"</f>
        <v>1 tahun, 1 bulan, 17 hari</v>
      </c>
      <c r="Q189" s="208">
        <f ca="1">DATEDIF(C189,Summary!$A$1,"d")</f>
        <v>413</v>
      </c>
      <c r="R189" s="166" t="str" cm="1">
        <f t="array" aca="1" ref="R189" ca="1">_xlfn.IFS(Q189&lt;=S189,S189,Q189&lt;=S189*2,S189*2,Q189&lt;=S189*3,S189*3,Q189&gt;S189*3,"&gt;"&amp;S189*3)</f>
        <v>Info</v>
      </c>
      <c r="S189" s="166" t="str" cm="1">
        <f t="array" ref="S189">_xlfn.IFS(M189="Level 1",7,M189="Level 2",14,M189="Level 3","30",M189="Info","Info",M189="Closed","Closed")</f>
        <v>Info</v>
      </c>
      <c r="T189" s="174"/>
    </row>
    <row r="190" spans="1:20" ht="81.599999999999994" x14ac:dyDescent="0.7">
      <c r="A190" s="211">
        <v>189</v>
      </c>
      <c r="B190" s="172" t="s">
        <v>9614</v>
      </c>
      <c r="C190" s="239">
        <v>45805</v>
      </c>
      <c r="D190" s="168">
        <v>45726</v>
      </c>
      <c r="E190" s="167" t="s">
        <v>9</v>
      </c>
      <c r="F190" s="170" t="s">
        <v>9628</v>
      </c>
      <c r="G190" s="170" t="s">
        <v>9625</v>
      </c>
      <c r="H190" s="172" t="s">
        <v>5508</v>
      </c>
      <c r="I190" s="172" t="s">
        <v>5989</v>
      </c>
      <c r="J190" s="172" t="s">
        <v>6030</v>
      </c>
      <c r="K190" s="177"/>
      <c r="L190" s="166" t="s">
        <v>1308</v>
      </c>
      <c r="M190" s="166" t="s">
        <v>1308</v>
      </c>
      <c r="N190" s="177" t="s">
        <v>1175</v>
      </c>
      <c r="O190" s="177" t="s">
        <v>7484</v>
      </c>
      <c r="P190" s="170" t="str">
        <f ca="1">DATEDIF(C190,'Incoming 2023'!$O$2,"Y")&amp;" tahun, "&amp;DATEDIF(C190,'Incoming 2023'!$O$2,"YM")&amp;" bulan, "&amp;DATEDIF(C190,'Incoming 2023'!$O$2,"MD")&amp;" hari"</f>
        <v>1 tahun, 1 bulan, 17 hari</v>
      </c>
      <c r="Q190" s="208">
        <f ca="1">DATEDIF(C190,Summary!$A$1,"d")</f>
        <v>413</v>
      </c>
      <c r="R190" s="166" t="str" cm="1">
        <f t="array" aca="1" ref="R190" ca="1">_xlfn.IFS(Q190&lt;=S190,S190,Q190&lt;=S190*2,S190*2,Q190&lt;=S190*3,S190*3,Q190&gt;S190*3,"&gt;"&amp;S190*3)</f>
        <v>Info</v>
      </c>
      <c r="S190" s="166" t="str" cm="1">
        <f t="array" ref="S190">_xlfn.IFS(M190="Level 1",7,M190="Level 2",14,M190="Level 3","30",M190="Info","Info",M190="Closed","Closed")</f>
        <v>Info</v>
      </c>
      <c r="T190" s="174"/>
    </row>
    <row r="191" spans="1:20" ht="61.2" x14ac:dyDescent="0.7">
      <c r="A191" s="233">
        <v>190</v>
      </c>
      <c r="B191" s="172" t="s">
        <v>9615</v>
      </c>
      <c r="C191" s="239">
        <v>45805</v>
      </c>
      <c r="D191" s="168">
        <v>45726</v>
      </c>
      <c r="E191" s="167" t="s">
        <v>9</v>
      </c>
      <c r="F191" s="170" t="s">
        <v>9629</v>
      </c>
      <c r="G191" s="170" t="s">
        <v>9625</v>
      </c>
      <c r="H191" s="172" t="s">
        <v>5508</v>
      </c>
      <c r="I191" s="172" t="s">
        <v>5989</v>
      </c>
      <c r="J191" s="172" t="s">
        <v>6030</v>
      </c>
      <c r="K191" s="177"/>
      <c r="L191" s="166" t="s">
        <v>1308</v>
      </c>
      <c r="M191" s="166" t="s">
        <v>1308</v>
      </c>
      <c r="N191" s="177" t="s">
        <v>1175</v>
      </c>
      <c r="O191" s="177" t="s">
        <v>7484</v>
      </c>
      <c r="P191" s="170" t="str">
        <f ca="1">DATEDIF(C191,'Incoming 2023'!$O$2,"Y")&amp;" tahun, "&amp;DATEDIF(C191,'Incoming 2023'!$O$2,"YM")&amp;" bulan, "&amp;DATEDIF(C191,'Incoming 2023'!$O$2,"MD")&amp;" hari"</f>
        <v>1 tahun, 1 bulan, 17 hari</v>
      </c>
      <c r="Q191" s="208">
        <f ca="1">DATEDIF(C191,Summary!$A$1,"d")</f>
        <v>413</v>
      </c>
      <c r="R191" s="166" t="str" cm="1">
        <f t="array" aca="1" ref="R191" ca="1">_xlfn.IFS(Q191&lt;=S191,S191,Q191&lt;=S191*2,S191*2,Q191&lt;=S191*3,S191*3,Q191&gt;S191*3,"&gt;"&amp;S191*3)</f>
        <v>Info</v>
      </c>
      <c r="S191" s="166" t="str" cm="1">
        <f t="array" ref="S191">_xlfn.IFS(M191="Level 1",7,M191="Level 2",14,M191="Level 3","30",M191="Info","Info",M191="Closed","Closed")</f>
        <v>Info</v>
      </c>
      <c r="T191" s="174"/>
    </row>
    <row r="192" spans="1:20" ht="40.799999999999997" x14ac:dyDescent="0.7">
      <c r="A192" s="211">
        <v>191</v>
      </c>
      <c r="B192" s="172" t="s">
        <v>9616</v>
      </c>
      <c r="C192" s="239">
        <v>45805</v>
      </c>
      <c r="D192" s="168">
        <v>45759</v>
      </c>
      <c r="E192" s="167" t="s">
        <v>9</v>
      </c>
      <c r="F192" s="170" t="s">
        <v>9630</v>
      </c>
      <c r="G192" s="170" t="s">
        <v>9631</v>
      </c>
      <c r="H192" s="172" t="s">
        <v>5508</v>
      </c>
      <c r="I192" s="172" t="s">
        <v>5989</v>
      </c>
      <c r="J192" s="172" t="s">
        <v>6030</v>
      </c>
      <c r="K192" s="177"/>
      <c r="L192" s="166" t="s">
        <v>1308</v>
      </c>
      <c r="M192" s="166" t="s">
        <v>1308</v>
      </c>
      <c r="N192" s="177" t="s">
        <v>1175</v>
      </c>
      <c r="O192" s="177" t="s">
        <v>7484</v>
      </c>
      <c r="P192" s="170" t="str">
        <f ca="1">DATEDIF(C192,'Incoming 2023'!$O$2,"Y")&amp;" tahun, "&amp;DATEDIF(C192,'Incoming 2023'!$O$2,"YM")&amp;" bulan, "&amp;DATEDIF(C192,'Incoming 2023'!$O$2,"MD")&amp;" hari"</f>
        <v>1 tahun, 1 bulan, 17 hari</v>
      </c>
      <c r="Q192" s="208">
        <f ca="1">DATEDIF(C192,Summary!$A$1,"d")</f>
        <v>413</v>
      </c>
      <c r="R192" s="166" t="str" cm="1">
        <f t="array" aca="1" ref="R192" ca="1">_xlfn.IFS(Q192&lt;=S192,S192,Q192&lt;=S192*2,S192*2,Q192&lt;=S192*3,S192*3,Q192&gt;S192*3,"&gt;"&amp;S192*3)</f>
        <v>Info</v>
      </c>
      <c r="S192" s="166" t="str" cm="1">
        <f t="array" ref="S192">_xlfn.IFS(M192="Level 1",7,M192="Level 2",14,M192="Level 3","30",M192="Info","Info",M192="Closed","Closed")</f>
        <v>Info</v>
      </c>
      <c r="T192" s="174"/>
    </row>
    <row r="193" spans="1:20" ht="20.399999999999999" x14ac:dyDescent="0.7">
      <c r="A193" s="233">
        <v>192</v>
      </c>
      <c r="B193" s="172" t="s">
        <v>9617</v>
      </c>
      <c r="C193" s="239">
        <v>45805</v>
      </c>
      <c r="D193" s="168">
        <v>45804</v>
      </c>
      <c r="E193" s="167"/>
      <c r="F193" s="170" t="s">
        <v>9632</v>
      </c>
      <c r="G193" s="170" t="s">
        <v>9633</v>
      </c>
      <c r="H193" s="172" t="s">
        <v>5508</v>
      </c>
      <c r="I193" s="172" t="s">
        <v>5990</v>
      </c>
      <c r="J193" s="172" t="s">
        <v>5845</v>
      </c>
      <c r="K193" s="177"/>
      <c r="L193" s="166" t="s">
        <v>1308</v>
      </c>
      <c r="M193" s="166" t="s">
        <v>1308</v>
      </c>
      <c r="N193" s="177" t="s">
        <v>1070</v>
      </c>
      <c r="O193" s="177" t="s">
        <v>5481</v>
      </c>
      <c r="P193" s="170" t="str">
        <f ca="1">DATEDIF(C193,'Incoming 2023'!$O$2,"Y")&amp;" tahun, "&amp;DATEDIF(C193,'Incoming 2023'!$O$2,"YM")&amp;" bulan, "&amp;DATEDIF(C193,'Incoming 2023'!$O$2,"MD")&amp;" hari"</f>
        <v>1 tahun, 1 bulan, 17 hari</v>
      </c>
      <c r="Q193" s="208">
        <f ca="1">DATEDIF(C193,Summary!$A$1,"d")</f>
        <v>413</v>
      </c>
      <c r="R193" s="166" t="str" cm="1">
        <f t="array" aca="1" ref="R193" ca="1">_xlfn.IFS(Q193&lt;=S193,S193,Q193&lt;=S193*2,S193*2,Q193&lt;=S193*3,S193*3,Q193&gt;S193*3,"&gt;"&amp;S193*3)</f>
        <v>Info</v>
      </c>
      <c r="S193" s="166" t="str" cm="1">
        <f t="array" ref="S193">_xlfn.IFS(M193="Level 1",7,M193="Level 2",14,M193="Level 3","30",M193="Info","Info",M193="Closed","Closed")</f>
        <v>Info</v>
      </c>
      <c r="T193" s="174"/>
    </row>
    <row r="194" spans="1:20" ht="40.799999999999997" x14ac:dyDescent="0.7">
      <c r="A194" s="211">
        <v>193</v>
      </c>
      <c r="B194" s="172" t="s">
        <v>9618</v>
      </c>
      <c r="C194" s="239">
        <v>45805</v>
      </c>
      <c r="D194" s="168">
        <v>45803</v>
      </c>
      <c r="E194" s="167" t="s">
        <v>9</v>
      </c>
      <c r="F194" s="170" t="s">
        <v>9634</v>
      </c>
      <c r="G194" s="170" t="s">
        <v>9635</v>
      </c>
      <c r="H194" s="172" t="s">
        <v>5508</v>
      </c>
      <c r="I194" s="172" t="s">
        <v>5990</v>
      </c>
      <c r="J194" s="172" t="s">
        <v>5845</v>
      </c>
      <c r="K194" s="177"/>
      <c r="L194" s="166" t="s">
        <v>1308</v>
      </c>
      <c r="M194" s="166" t="s">
        <v>1308</v>
      </c>
      <c r="N194" s="177" t="s">
        <v>1070</v>
      </c>
      <c r="O194" s="177" t="s">
        <v>5481</v>
      </c>
      <c r="P194" s="170" t="str">
        <f ca="1">DATEDIF(C194,'Incoming 2023'!$O$2,"Y")&amp;" tahun, "&amp;DATEDIF(C194,'Incoming 2023'!$O$2,"YM")&amp;" bulan, "&amp;DATEDIF(C194,'Incoming 2023'!$O$2,"MD")&amp;" hari"</f>
        <v>1 tahun, 1 bulan, 17 hari</v>
      </c>
      <c r="Q194" s="208">
        <f ca="1">DATEDIF(C194,Summary!$A$1,"d")</f>
        <v>413</v>
      </c>
      <c r="R194" s="166" t="str" cm="1">
        <f t="array" aca="1" ref="R194" ca="1">_xlfn.IFS(Q194&lt;=S194,S194,Q194&lt;=S194*2,S194*2,Q194&lt;=S194*3,S194*3,Q194&gt;S194*3,"&gt;"&amp;S194*3)</f>
        <v>Info</v>
      </c>
      <c r="S194" s="166" t="str" cm="1">
        <f t="array" ref="S194">_xlfn.IFS(M194="Level 1",7,M194="Level 2",14,M194="Level 3","30",M194="Info","Info",M194="Closed","Closed")</f>
        <v>Info</v>
      </c>
      <c r="T194" s="174"/>
    </row>
    <row r="195" spans="1:20" ht="40.799999999999997" x14ac:dyDescent="0.7">
      <c r="A195" s="233">
        <v>194</v>
      </c>
      <c r="B195" s="172" t="s">
        <v>9619</v>
      </c>
      <c r="C195" s="239">
        <v>45805</v>
      </c>
      <c r="D195" s="168">
        <v>45791</v>
      </c>
      <c r="E195" s="167" t="s">
        <v>9</v>
      </c>
      <c r="F195" s="170" t="s">
        <v>9636</v>
      </c>
      <c r="G195" s="170" t="s">
        <v>9637</v>
      </c>
      <c r="H195" s="172" t="s">
        <v>5508</v>
      </c>
      <c r="I195" s="172" t="s">
        <v>5990</v>
      </c>
      <c r="J195" s="172" t="s">
        <v>5845</v>
      </c>
      <c r="K195" s="177"/>
      <c r="L195" s="166" t="s">
        <v>1308</v>
      </c>
      <c r="M195" s="166" t="s">
        <v>1308</v>
      </c>
      <c r="N195" s="177" t="s">
        <v>1070</v>
      </c>
      <c r="O195" s="177" t="s">
        <v>5481</v>
      </c>
      <c r="P195" s="170" t="str">
        <f ca="1">DATEDIF(C195,'Incoming 2023'!$O$2,"Y")&amp;" tahun, "&amp;DATEDIF(C195,'Incoming 2023'!$O$2,"YM")&amp;" bulan, "&amp;DATEDIF(C195,'Incoming 2023'!$O$2,"MD")&amp;" hari"</f>
        <v>1 tahun, 1 bulan, 17 hari</v>
      </c>
      <c r="Q195" s="208">
        <f ca="1">DATEDIF(C195,Summary!$A$1,"d")</f>
        <v>413</v>
      </c>
      <c r="R195" s="166" t="str" cm="1">
        <f t="array" aca="1" ref="R195" ca="1">_xlfn.IFS(Q195&lt;=S195,S195,Q195&lt;=S195*2,S195*2,Q195&lt;=S195*3,S195*3,Q195&gt;S195*3,"&gt;"&amp;S195*3)</f>
        <v>Info</v>
      </c>
      <c r="S195" s="166" t="str" cm="1">
        <f t="array" ref="S195">_xlfn.IFS(M195="Level 1",7,M195="Level 2",14,M195="Level 3","30",M195="Info","Info",M195="Closed","Closed")</f>
        <v>Info</v>
      </c>
      <c r="T195" s="174"/>
    </row>
    <row r="196" spans="1:20" ht="224.4" x14ac:dyDescent="0.7">
      <c r="A196" s="211">
        <v>195</v>
      </c>
      <c r="B196" s="172" t="s">
        <v>9682</v>
      </c>
      <c r="C196" s="239">
        <v>45811</v>
      </c>
      <c r="D196" s="168">
        <v>45799</v>
      </c>
      <c r="E196" s="167" t="s">
        <v>39</v>
      </c>
      <c r="F196" s="170" t="s">
        <v>9688</v>
      </c>
      <c r="G196" s="170" t="s">
        <v>9689</v>
      </c>
      <c r="H196" s="172" t="s">
        <v>1079</v>
      </c>
      <c r="I196" s="172" t="s">
        <v>5999</v>
      </c>
      <c r="J196" s="172" t="s">
        <v>5841</v>
      </c>
      <c r="K196" s="172"/>
      <c r="L196" s="281" t="s">
        <v>1184</v>
      </c>
      <c r="M196" s="281" t="s">
        <v>1184</v>
      </c>
      <c r="N196" s="177" t="s">
        <v>1079</v>
      </c>
      <c r="O196" s="177" t="s">
        <v>2488</v>
      </c>
      <c r="P196" s="170" t="str">
        <f ca="1">DATEDIF(C196,'Incoming 2023'!$O$2,"Y")&amp;" tahun, "&amp;DATEDIF(C196,'Incoming 2023'!$O$2,"YM")&amp;" bulan, "&amp;DATEDIF(C196,'Incoming 2023'!$O$2,"MD")&amp;" hari"</f>
        <v>1 tahun, 1 bulan, 12 hari</v>
      </c>
      <c r="Q196" s="208">
        <f ca="1">DATEDIF(C196,Summary!$A$1,"d")</f>
        <v>407</v>
      </c>
      <c r="R196" s="166" t="str" cm="1">
        <f t="array" aca="1" ref="R196" ca="1">_xlfn.IFS(Q196&lt;=S196,S196,Q196&lt;=S196*2,S196*2,Q196&lt;=S196*3,S196*3,Q196&gt;S196*3,"&gt;"&amp;S196*3)</f>
        <v>Closed</v>
      </c>
      <c r="S196" s="211" t="str" cm="1">
        <f t="array" ref="S196">_xlfn.IFS(M196="Level 1",7,M196="Level 2",14,M196="Level 3","30",M196="Info","Info",M196="Closed","Closed")</f>
        <v>Closed</v>
      </c>
      <c r="T196" s="174"/>
    </row>
    <row r="197" spans="1:20" ht="81.599999999999994" x14ac:dyDescent="0.7">
      <c r="A197" s="233">
        <v>196</v>
      </c>
      <c r="B197" s="172" t="s">
        <v>9683</v>
      </c>
      <c r="C197" s="239">
        <v>45811</v>
      </c>
      <c r="D197" s="168">
        <v>45799</v>
      </c>
      <c r="E197" s="167" t="s">
        <v>39</v>
      </c>
      <c r="F197" s="170" t="s">
        <v>9690</v>
      </c>
      <c r="G197" s="170" t="s">
        <v>9691</v>
      </c>
      <c r="H197" s="172" t="s">
        <v>1079</v>
      </c>
      <c r="I197" s="172" t="s">
        <v>7397</v>
      </c>
      <c r="J197" s="172" t="s">
        <v>5841</v>
      </c>
      <c r="K197" s="172"/>
      <c r="L197" s="281" t="s">
        <v>1184</v>
      </c>
      <c r="M197" s="281" t="s">
        <v>1184</v>
      </c>
      <c r="N197" s="177" t="s">
        <v>1079</v>
      </c>
      <c r="O197" s="177" t="s">
        <v>5498</v>
      </c>
      <c r="P197" s="170" t="str">
        <f ca="1">DATEDIF(C197,'Incoming 2023'!$O$2,"Y")&amp;" tahun, "&amp;DATEDIF(C197,'Incoming 2023'!$O$2,"YM")&amp;" bulan, "&amp;DATEDIF(C197,'Incoming 2023'!$O$2,"MD")&amp;" hari"</f>
        <v>1 tahun, 1 bulan, 12 hari</v>
      </c>
      <c r="Q197" s="208">
        <f ca="1">DATEDIF(C197,Summary!$A$1,"d")</f>
        <v>407</v>
      </c>
      <c r="R197" s="166" t="str" cm="1">
        <f t="array" aca="1" ref="R197" ca="1">_xlfn.IFS(Q197&lt;=S197,S197,Q197&lt;=S197*2,S197*2,Q197&lt;=S197*3,S197*3,Q197&gt;S197*3,"&gt;"&amp;S197*3)</f>
        <v>Closed</v>
      </c>
      <c r="S197" s="211" t="str" cm="1">
        <f t="array" ref="S197">_xlfn.IFS(M197="Level 1",7,M197="Level 2",14,M197="Level 3","30",M197="Info","Info",M197="Closed","Closed")</f>
        <v>Closed</v>
      </c>
      <c r="T197" s="174"/>
    </row>
    <row r="198" spans="1:20" ht="61.2" x14ac:dyDescent="0.7">
      <c r="A198" s="211">
        <v>197</v>
      </c>
      <c r="B198" s="172" t="s">
        <v>9684</v>
      </c>
      <c r="C198" s="239">
        <v>45811</v>
      </c>
      <c r="D198" s="168">
        <v>45828</v>
      </c>
      <c r="E198" s="167" t="s">
        <v>39</v>
      </c>
      <c r="F198" s="170" t="s">
        <v>9692</v>
      </c>
      <c r="G198" s="170" t="s">
        <v>9693</v>
      </c>
      <c r="H198" s="172" t="s">
        <v>1079</v>
      </c>
      <c r="I198" s="172" t="s">
        <v>7715</v>
      </c>
      <c r="J198" s="172" t="s">
        <v>5701</v>
      </c>
      <c r="K198" s="172"/>
      <c r="L198" s="166" t="s">
        <v>1308</v>
      </c>
      <c r="M198" s="166" t="s">
        <v>1308</v>
      </c>
      <c r="N198" s="177" t="s">
        <v>1079</v>
      </c>
      <c r="O198" s="177" t="s">
        <v>5499</v>
      </c>
      <c r="P198" s="170" t="str">
        <f ca="1">DATEDIF(C198,'Incoming 2023'!$O$2,"Y")&amp;" tahun, "&amp;DATEDIF(C198,'Incoming 2023'!$O$2,"YM")&amp;" bulan, "&amp;DATEDIF(C198,'Incoming 2023'!$O$2,"MD")&amp;" hari"</f>
        <v>1 tahun, 1 bulan, 12 hari</v>
      </c>
      <c r="Q198" s="208">
        <f ca="1">DATEDIF(C198,Summary!$A$1,"d")</f>
        <v>407</v>
      </c>
      <c r="R198" s="166" t="str" cm="1">
        <f t="array" aca="1" ref="R198" ca="1">_xlfn.IFS(Q198&lt;=S198,S198,Q198&lt;=S198*2,S198*2,Q198&lt;=S198*3,S198*3,Q198&gt;S198*3,"&gt;"&amp;S198*3)</f>
        <v>Info</v>
      </c>
      <c r="S198" s="166" t="str" cm="1">
        <f t="array" ref="S198">_xlfn.IFS(M198="Level 1",7,M198="Level 2",14,M198="Level 3","30",M198="Info","Info",M198="Closed","Closed")</f>
        <v>Info</v>
      </c>
      <c r="T198" s="174"/>
    </row>
    <row r="199" spans="1:20" ht="102" x14ac:dyDescent="0.7">
      <c r="A199" s="233">
        <v>198</v>
      </c>
      <c r="B199" s="172" t="s">
        <v>9685</v>
      </c>
      <c r="C199" s="239">
        <v>45811</v>
      </c>
      <c r="D199" s="168">
        <v>45797</v>
      </c>
      <c r="E199" s="167" t="s">
        <v>39</v>
      </c>
      <c r="F199" s="170" t="s">
        <v>9694</v>
      </c>
      <c r="G199" s="170" t="s">
        <v>9695</v>
      </c>
      <c r="H199" s="172" t="s">
        <v>1079</v>
      </c>
      <c r="I199" s="172" t="s">
        <v>7715</v>
      </c>
      <c r="J199" s="172" t="s">
        <v>5701</v>
      </c>
      <c r="K199" s="172"/>
      <c r="L199" s="166" t="s">
        <v>1308</v>
      </c>
      <c r="M199" s="166" t="s">
        <v>1308</v>
      </c>
      <c r="N199" s="177" t="s">
        <v>1079</v>
      </c>
      <c r="O199" s="177" t="s">
        <v>5499</v>
      </c>
      <c r="P199" s="170" t="str">
        <f ca="1">DATEDIF(C199,'Incoming 2023'!$O$2,"Y")&amp;" tahun, "&amp;DATEDIF(C199,'Incoming 2023'!$O$2,"YM")&amp;" bulan, "&amp;DATEDIF(C199,'Incoming 2023'!$O$2,"MD")&amp;" hari"</f>
        <v>1 tahun, 1 bulan, 12 hari</v>
      </c>
      <c r="Q199" s="208">
        <f ca="1">DATEDIF(C199,Summary!$A$1,"d")</f>
        <v>407</v>
      </c>
      <c r="R199" s="166" t="str" cm="1">
        <f t="array" aca="1" ref="R199" ca="1">_xlfn.IFS(Q199&lt;=S199,S199,Q199&lt;=S199*2,S199*2,Q199&lt;=S199*3,S199*3,Q199&gt;S199*3,"&gt;"&amp;S199*3)</f>
        <v>Info</v>
      </c>
      <c r="S199" s="166" t="str" cm="1">
        <f t="array" ref="S199">_xlfn.IFS(M199="Level 1",7,M199="Level 2",14,M199="Level 3","30",M199="Info","Info",M199="Closed","Closed")</f>
        <v>Info</v>
      </c>
      <c r="T199" s="174"/>
    </row>
    <row r="200" spans="1:20" ht="61.2" x14ac:dyDescent="0.7">
      <c r="A200" s="211">
        <v>199</v>
      </c>
      <c r="B200" s="172" t="s">
        <v>9686</v>
      </c>
      <c r="C200" s="239">
        <v>45813</v>
      </c>
      <c r="D200" s="168">
        <v>45755</v>
      </c>
      <c r="E200" s="167" t="s">
        <v>9</v>
      </c>
      <c r="F200" s="170" t="s">
        <v>9696</v>
      </c>
      <c r="G200" s="170" t="s">
        <v>9697</v>
      </c>
      <c r="H200" s="172" t="s">
        <v>5508</v>
      </c>
      <c r="I200" s="172" t="s">
        <v>5989</v>
      </c>
      <c r="J200" s="172" t="s">
        <v>6030</v>
      </c>
      <c r="K200" s="172"/>
      <c r="L200" s="166" t="s">
        <v>1308</v>
      </c>
      <c r="M200" s="166" t="s">
        <v>1308</v>
      </c>
      <c r="N200" s="177" t="s">
        <v>1070</v>
      </c>
      <c r="O200" s="177" t="s">
        <v>10407</v>
      </c>
      <c r="P200" s="170" t="str">
        <f ca="1">DATEDIF(C200,'Incoming 2023'!$O$2,"Y")&amp;" tahun, "&amp;DATEDIF(C200,'Incoming 2023'!$O$2,"YM")&amp;" bulan, "&amp;DATEDIF(C200,'Incoming 2023'!$O$2,"MD")&amp;" hari"</f>
        <v>1 tahun, 1 bulan, 10 hari</v>
      </c>
      <c r="Q200" s="208">
        <f ca="1">DATEDIF(C200,Summary!$A$1,"d")</f>
        <v>405</v>
      </c>
      <c r="R200" s="166" t="str" cm="1">
        <f t="array" aca="1" ref="R200" ca="1">_xlfn.IFS(Q200&lt;=S200,S200,Q200&lt;=S200*2,S200*2,Q200&lt;=S200*3,S200*3,Q200&gt;S200*3,"&gt;"&amp;S200*3)</f>
        <v>Info</v>
      </c>
      <c r="S200" s="166" t="str" cm="1">
        <f t="array" ref="S200">_xlfn.IFS(M200="Level 1",7,M200="Level 2",14,M200="Level 3","30",M200="Info","Info",M200="Closed","Closed")</f>
        <v>Info</v>
      </c>
      <c r="T200" s="174"/>
    </row>
    <row r="201" spans="1:20" ht="40.799999999999997" x14ac:dyDescent="0.7">
      <c r="A201" s="233">
        <v>200</v>
      </c>
      <c r="B201" s="172" t="s">
        <v>9687</v>
      </c>
      <c r="C201" s="239">
        <v>45813</v>
      </c>
      <c r="D201" s="168">
        <v>45813</v>
      </c>
      <c r="E201" s="167" t="s">
        <v>9</v>
      </c>
      <c r="F201" s="170" t="s">
        <v>9698</v>
      </c>
      <c r="G201" s="170" t="s">
        <v>9699</v>
      </c>
      <c r="H201" s="172" t="s">
        <v>5508</v>
      </c>
      <c r="I201" s="172" t="s">
        <v>5508</v>
      </c>
      <c r="J201" s="172" t="s">
        <v>2881</v>
      </c>
      <c r="K201" s="172"/>
      <c r="L201" s="166" t="s">
        <v>1308</v>
      </c>
      <c r="M201" s="166" t="s">
        <v>1308</v>
      </c>
      <c r="N201" s="177" t="s">
        <v>1080</v>
      </c>
      <c r="O201" s="177" t="s">
        <v>8269</v>
      </c>
      <c r="P201" s="170" t="str">
        <f ca="1">DATEDIF(C201,'Incoming 2023'!$O$2,"Y")&amp;" tahun, "&amp;DATEDIF(C201,'Incoming 2023'!$O$2,"YM")&amp;" bulan, "&amp;DATEDIF(C201,'Incoming 2023'!$O$2,"MD")&amp;" hari"</f>
        <v>1 tahun, 1 bulan, 10 hari</v>
      </c>
      <c r="Q201" s="208">
        <f ca="1">DATEDIF(C201,Summary!$A$1,"d")</f>
        <v>405</v>
      </c>
      <c r="R201" s="166" t="str" cm="1">
        <f t="array" aca="1" ref="R201" ca="1">_xlfn.IFS(Q201&lt;=S201,S201,Q201&lt;=S201*2,S201*2,Q201&lt;=S201*3,S201*3,Q201&gt;S201*3,"&gt;"&amp;S201*3)</f>
        <v>Info</v>
      </c>
      <c r="S201" s="166" t="str" cm="1">
        <f t="array" ref="S201">_xlfn.IFS(M201="Level 1",7,M201="Level 2",14,M201="Level 3","30",M201="Info","Info",M201="Closed","Closed")</f>
        <v>Info</v>
      </c>
      <c r="T201" s="174"/>
    </row>
    <row r="202" spans="1:20" ht="61.2" x14ac:dyDescent="0.7">
      <c r="A202" s="211">
        <v>201</v>
      </c>
      <c r="B202" s="172" t="s">
        <v>9816</v>
      </c>
      <c r="C202" s="239">
        <v>45819</v>
      </c>
      <c r="D202" s="168">
        <v>45812</v>
      </c>
      <c r="E202" s="167" t="s">
        <v>39</v>
      </c>
      <c r="F202" s="170" t="s">
        <v>9840</v>
      </c>
      <c r="G202" s="170" t="s">
        <v>9841</v>
      </c>
      <c r="H202" s="172" t="s">
        <v>5508</v>
      </c>
      <c r="I202" s="172" t="s">
        <v>5989</v>
      </c>
      <c r="J202" s="172" t="s">
        <v>1088</v>
      </c>
      <c r="K202" s="172"/>
      <c r="L202" s="281" t="s">
        <v>1184</v>
      </c>
      <c r="M202" s="281" t="s">
        <v>1184</v>
      </c>
      <c r="N202" s="177" t="s">
        <v>1088</v>
      </c>
      <c r="O202" s="177" t="s">
        <v>1089</v>
      </c>
      <c r="P202" s="170" t="str">
        <f ca="1">DATEDIF(C202,'Incoming 2023'!$O$2,"Y")&amp;" tahun, "&amp;DATEDIF(C202,'Incoming 2023'!$O$2,"YM")&amp;" bulan, "&amp;DATEDIF(C202,'Incoming 2023'!$O$2,"MD")&amp;" hari"</f>
        <v>1 tahun, 1 bulan, 4 hari</v>
      </c>
      <c r="Q202" s="208">
        <f ca="1">DATEDIF(C202,Summary!$A$1,"d")</f>
        <v>399</v>
      </c>
      <c r="R202" s="166" t="str" cm="1">
        <f t="array" aca="1" ref="R202" ca="1">_xlfn.IFS(Q202&lt;=S202,S202,Q202&lt;=S202*2,S202*2,Q202&lt;=S202*3,S202*3,Q202&gt;S202*3,"&gt;"&amp;S202*3)</f>
        <v>Closed</v>
      </c>
      <c r="S202" s="166" t="str" cm="1">
        <f t="array" ref="S202">_xlfn.IFS(M202="Level 1",7,M202="Level 2",14,M202="Level 3","30",M202="Info","Info",M202="Closed","Closed")</f>
        <v>Closed</v>
      </c>
      <c r="T202" s="174"/>
    </row>
    <row r="203" spans="1:20" ht="61.2" x14ac:dyDescent="0.7">
      <c r="A203" s="233">
        <v>202</v>
      </c>
      <c r="B203" s="172" t="s">
        <v>9817</v>
      </c>
      <c r="C203" s="239">
        <v>45819</v>
      </c>
      <c r="D203" s="168">
        <v>45791</v>
      </c>
      <c r="E203" s="167" t="s">
        <v>39</v>
      </c>
      <c r="F203" s="170" t="s">
        <v>9842</v>
      </c>
      <c r="G203" s="170" t="s">
        <v>9843</v>
      </c>
      <c r="H203" s="172" t="s">
        <v>5508</v>
      </c>
      <c r="I203" s="167" t="s">
        <v>9844</v>
      </c>
      <c r="J203" s="172" t="s">
        <v>7866</v>
      </c>
      <c r="K203" s="172"/>
      <c r="L203" s="246" t="s">
        <v>1305</v>
      </c>
      <c r="M203" s="246" t="s">
        <v>5815</v>
      </c>
      <c r="N203" s="177" t="s">
        <v>1070</v>
      </c>
      <c r="O203" s="177" t="s">
        <v>9788</v>
      </c>
      <c r="P203" s="170" t="str">
        <f ca="1">DATEDIF(C203,'Incoming 2023'!$O$2,"Y")&amp;" tahun, "&amp;DATEDIF(C203,'Incoming 2023'!$O$2,"YM")&amp;" bulan, "&amp;DATEDIF(C203,'Incoming 2023'!$O$2,"MD")&amp;" hari"</f>
        <v>1 tahun, 1 bulan, 4 hari</v>
      </c>
      <c r="Q203" s="208">
        <f ca="1">DATEDIF(C203,Summary!$A$1,"d")</f>
        <v>399</v>
      </c>
      <c r="R203" s="166" t="str" cm="1">
        <f t="array" aca="1" ref="R203" ca="1">_xlfn.IFS(Q203&lt;=S203,S203,Q203&lt;=S203*2,S203*2,Q203&lt;=S203*3,S203*3,Q203&gt;S203*3,"&gt;"&amp;S203*3)</f>
        <v>&gt;21</v>
      </c>
      <c r="S203" s="211" cm="1">
        <f t="array" ref="S203">_xlfn.IFS(M203="Level 1",7,M203="Level 2",14,M203="Level 3","30",M203="Info","Info",M203="Closed","Closed")</f>
        <v>7</v>
      </c>
      <c r="T203" s="174"/>
    </row>
    <row r="204" spans="1:20" ht="81.599999999999994" x14ac:dyDescent="0.7">
      <c r="A204" s="211">
        <v>203</v>
      </c>
      <c r="B204" s="172" t="s">
        <v>9818</v>
      </c>
      <c r="C204" s="239">
        <v>45819</v>
      </c>
      <c r="D204" s="168">
        <v>45804</v>
      </c>
      <c r="E204" s="167" t="s">
        <v>39</v>
      </c>
      <c r="F204" s="170" t="s">
        <v>9845</v>
      </c>
      <c r="G204" s="170" t="s">
        <v>9846</v>
      </c>
      <c r="H204" s="172" t="s">
        <v>5508</v>
      </c>
      <c r="I204" s="172" t="s">
        <v>5989</v>
      </c>
      <c r="J204" s="172" t="s">
        <v>6030</v>
      </c>
      <c r="K204" s="172"/>
      <c r="L204" s="166" t="s">
        <v>1308</v>
      </c>
      <c r="M204" s="166" t="s">
        <v>1308</v>
      </c>
      <c r="N204" s="177" t="s">
        <v>1070</v>
      </c>
      <c r="O204" s="177" t="s">
        <v>10407</v>
      </c>
      <c r="P204" s="170" t="str">
        <f ca="1">DATEDIF(C204,'Incoming 2023'!$O$2,"Y")&amp;" tahun, "&amp;DATEDIF(C204,'Incoming 2023'!$O$2,"YM")&amp;" bulan, "&amp;DATEDIF(C204,'Incoming 2023'!$O$2,"MD")&amp;" hari"</f>
        <v>1 tahun, 1 bulan, 4 hari</v>
      </c>
      <c r="Q204" s="208">
        <f ca="1">DATEDIF(C204,Summary!$A$1,"d")</f>
        <v>399</v>
      </c>
      <c r="R204" s="166" t="str" cm="1">
        <f t="array" aca="1" ref="R204" ca="1">_xlfn.IFS(Q204&lt;=S204,S204,Q204&lt;=S204*2,S204*2,Q204&lt;=S204*3,S204*3,Q204&gt;S204*3,"&gt;"&amp;S204*3)</f>
        <v>Info</v>
      </c>
      <c r="S204" s="166" t="str" cm="1">
        <f t="array" ref="S204">_xlfn.IFS(M204="Level 1",7,M204="Level 2",14,M204="Level 3","30",M204="Info","Info",M204="Closed","Closed")</f>
        <v>Info</v>
      </c>
      <c r="T204" s="174"/>
    </row>
    <row r="205" spans="1:20" ht="20.399999999999999" x14ac:dyDescent="0.7">
      <c r="A205" s="233">
        <v>204</v>
      </c>
      <c r="B205" s="172" t="s">
        <v>9819</v>
      </c>
      <c r="C205" s="239">
        <v>45820</v>
      </c>
      <c r="D205" s="168">
        <v>45813</v>
      </c>
      <c r="E205" s="167" t="s">
        <v>39</v>
      </c>
      <c r="F205" s="170" t="s">
        <v>9847</v>
      </c>
      <c r="G205" s="170" t="s">
        <v>9848</v>
      </c>
      <c r="H205" s="172" t="s">
        <v>5508</v>
      </c>
      <c r="I205" s="172" t="s">
        <v>5508</v>
      </c>
      <c r="J205" s="172" t="s">
        <v>9</v>
      </c>
      <c r="K205" s="172"/>
      <c r="L205" s="166" t="s">
        <v>1308</v>
      </c>
      <c r="M205" s="166" t="s">
        <v>1308</v>
      </c>
      <c r="N205" s="177" t="s">
        <v>1080</v>
      </c>
      <c r="O205" s="177" t="s">
        <v>8269</v>
      </c>
      <c r="P205" s="170" t="str">
        <f ca="1">DATEDIF(C205,'Incoming 2023'!$O$2,"Y")&amp;" tahun, "&amp;DATEDIF(C205,'Incoming 2023'!$O$2,"YM")&amp;" bulan, "&amp;DATEDIF(C205,'Incoming 2023'!$O$2,"MD")&amp;" hari"</f>
        <v>1 tahun, 1 bulan, 3 hari</v>
      </c>
      <c r="Q205" s="208">
        <f ca="1">DATEDIF(C205,Summary!$A$1,"d")</f>
        <v>398</v>
      </c>
      <c r="R205" s="166" t="str" cm="1">
        <f t="array" aca="1" ref="R205" ca="1">_xlfn.IFS(Q205&lt;=S205,S205,Q205&lt;=S205*2,S205*2,Q205&lt;=S205*3,S205*3,Q205&gt;S205*3,"&gt;"&amp;S205*3)</f>
        <v>Info</v>
      </c>
      <c r="S205" s="166" t="str" cm="1">
        <f t="array" ref="S205">_xlfn.IFS(M205="Level 1",7,M205="Level 2",14,M205="Level 3","30",M205="Info","Info",M205="Closed","Closed")</f>
        <v>Info</v>
      </c>
      <c r="T205" s="174"/>
    </row>
    <row r="206" spans="1:20" ht="61.2" x14ac:dyDescent="0.7">
      <c r="A206" s="211">
        <v>205</v>
      </c>
      <c r="B206" s="172" t="s">
        <v>9820</v>
      </c>
      <c r="C206" s="239">
        <v>45820</v>
      </c>
      <c r="D206" s="168">
        <v>45811</v>
      </c>
      <c r="E206" s="167" t="s">
        <v>39</v>
      </c>
      <c r="F206" s="170" t="s">
        <v>9849</v>
      </c>
      <c r="G206" s="170" t="s">
        <v>9850</v>
      </c>
      <c r="H206" s="172" t="s">
        <v>5508</v>
      </c>
      <c r="I206" s="172" t="s">
        <v>7640</v>
      </c>
      <c r="J206" s="172" t="s">
        <v>6030</v>
      </c>
      <c r="K206" s="172"/>
      <c r="L206" s="166" t="s">
        <v>1308</v>
      </c>
      <c r="M206" s="166" t="s">
        <v>1308</v>
      </c>
      <c r="N206" s="177" t="s">
        <v>1070</v>
      </c>
      <c r="O206" s="177" t="s">
        <v>8067</v>
      </c>
      <c r="P206" s="170" t="str">
        <f ca="1">DATEDIF(C206,'Incoming 2023'!$O$2,"Y")&amp;" tahun, "&amp;DATEDIF(C206,'Incoming 2023'!$O$2,"YM")&amp;" bulan, "&amp;DATEDIF(C206,'Incoming 2023'!$O$2,"MD")&amp;" hari"</f>
        <v>1 tahun, 1 bulan, 3 hari</v>
      </c>
      <c r="Q206" s="208">
        <f ca="1">DATEDIF(C206,Summary!$A$1,"d")</f>
        <v>398</v>
      </c>
      <c r="R206" s="166" t="str" cm="1">
        <f t="array" aca="1" ref="R206" ca="1">_xlfn.IFS(Q206&lt;=S206,S206,Q206&lt;=S206*2,S206*2,Q206&lt;=S206*3,S206*3,Q206&gt;S206*3,"&gt;"&amp;S206*3)</f>
        <v>Info</v>
      </c>
      <c r="S206" s="166" t="str" cm="1">
        <f t="array" ref="S206">_xlfn.IFS(M206="Level 1",7,M206="Level 2",14,M206="Level 3","30",M206="Info","Info",M206="Closed","Closed")</f>
        <v>Info</v>
      </c>
      <c r="T206" s="174"/>
    </row>
    <row r="207" spans="1:20" ht="40.799999999999997" x14ac:dyDescent="0.7">
      <c r="A207" s="233">
        <v>206</v>
      </c>
      <c r="B207" s="172" t="s">
        <v>9821</v>
      </c>
      <c r="C207" s="239">
        <v>45824</v>
      </c>
      <c r="D207" s="168">
        <v>45824</v>
      </c>
      <c r="E207" s="167" t="s">
        <v>39</v>
      </c>
      <c r="F207" s="170" t="s">
        <v>9851</v>
      </c>
      <c r="G207" s="170" t="s">
        <v>9852</v>
      </c>
      <c r="H207" s="172" t="s">
        <v>5508</v>
      </c>
      <c r="I207" s="172" t="s">
        <v>5508</v>
      </c>
      <c r="J207" s="172" t="s">
        <v>6953</v>
      </c>
      <c r="K207" s="172"/>
      <c r="L207" s="166" t="s">
        <v>1308</v>
      </c>
      <c r="M207" s="166" t="s">
        <v>1308</v>
      </c>
      <c r="N207" s="177" t="s">
        <v>1080</v>
      </c>
      <c r="O207" s="177" t="s">
        <v>8269</v>
      </c>
      <c r="P207" s="170" t="str">
        <f ca="1">DATEDIF(C207,'Incoming 2023'!$O$2,"Y")&amp;" tahun, "&amp;DATEDIF(C207,'Incoming 2023'!$O$2,"YM")&amp;" bulan, "&amp;DATEDIF(C207,'Incoming 2023'!$O$2,"MD")&amp;" hari"</f>
        <v>1 tahun, 0 bulan, 29 hari</v>
      </c>
      <c r="Q207" s="208">
        <f ca="1">DATEDIF(C207,Summary!$A$1,"d")</f>
        <v>394</v>
      </c>
      <c r="R207" s="166" t="str" cm="1">
        <f t="array" aca="1" ref="R207" ca="1">_xlfn.IFS(Q207&lt;=S207,S207,Q207&lt;=S207*2,S207*2,Q207&lt;=S207*3,S207*3,Q207&gt;S207*3,"&gt;"&amp;S207*3)</f>
        <v>Info</v>
      </c>
      <c r="S207" s="166" t="str" cm="1">
        <f t="array" ref="S207">_xlfn.IFS(M207="Level 1",7,M207="Level 2",14,M207="Level 3","30",M207="Info","Info",M207="Closed","Closed")</f>
        <v>Info</v>
      </c>
      <c r="T207" s="174"/>
    </row>
    <row r="208" spans="1:20" ht="40.799999999999997" x14ac:dyDescent="0.7">
      <c r="A208" s="211">
        <v>207</v>
      </c>
      <c r="B208" s="172" t="s">
        <v>9822</v>
      </c>
      <c r="C208" s="239">
        <v>45825</v>
      </c>
      <c r="D208" s="168">
        <v>45821</v>
      </c>
      <c r="E208" s="167" t="s">
        <v>9853</v>
      </c>
      <c r="F208" s="170" t="s">
        <v>9854</v>
      </c>
      <c r="G208" s="170" t="s">
        <v>9855</v>
      </c>
      <c r="H208" s="172" t="s">
        <v>5508</v>
      </c>
      <c r="I208" s="172" t="s">
        <v>7640</v>
      </c>
      <c r="J208" s="172" t="s">
        <v>6953</v>
      </c>
      <c r="K208" s="172"/>
      <c r="L208" s="166" t="s">
        <v>1308</v>
      </c>
      <c r="M208" s="166" t="s">
        <v>1308</v>
      </c>
      <c r="N208" s="177" t="s">
        <v>1070</v>
      </c>
      <c r="O208" s="177" t="s">
        <v>8067</v>
      </c>
      <c r="P208" s="170" t="str">
        <f ca="1">DATEDIF(C208,'Incoming 2023'!$O$2,"Y")&amp;" tahun, "&amp;DATEDIF(C208,'Incoming 2023'!$O$2,"YM")&amp;" bulan, "&amp;DATEDIF(C208,'Incoming 2023'!$O$2,"MD")&amp;" hari"</f>
        <v>1 tahun, 0 bulan, 28 hari</v>
      </c>
      <c r="Q208" s="208">
        <f ca="1">DATEDIF(C208,Summary!$A$1,"d")</f>
        <v>393</v>
      </c>
      <c r="R208" s="166" t="str" cm="1">
        <f t="array" aca="1" ref="R208" ca="1">_xlfn.IFS(Q208&lt;=S208,S208,Q208&lt;=S208*2,S208*2,Q208&lt;=S208*3,S208*3,Q208&gt;S208*3,"&gt;"&amp;S208*3)</f>
        <v>Info</v>
      </c>
      <c r="S208" s="166" t="str" cm="1">
        <f t="array" ref="S208">_xlfn.IFS(M208="Level 1",7,M208="Level 2",14,M208="Level 3","30",M208="Info","Info",M208="Closed","Closed")</f>
        <v>Info</v>
      </c>
      <c r="T208" s="174"/>
    </row>
    <row r="209" spans="1:20" ht="40.799999999999997" x14ac:dyDescent="0.7">
      <c r="A209" s="233">
        <v>208</v>
      </c>
      <c r="B209" s="172" t="s">
        <v>9823</v>
      </c>
      <c r="C209" s="239">
        <v>45825</v>
      </c>
      <c r="D209" s="168">
        <v>45824</v>
      </c>
      <c r="E209" s="167" t="s">
        <v>9856</v>
      </c>
      <c r="F209" s="170" t="s">
        <v>9857</v>
      </c>
      <c r="G209" s="170" t="s">
        <v>9858</v>
      </c>
      <c r="H209" s="172" t="s">
        <v>5508</v>
      </c>
      <c r="I209" s="172" t="s">
        <v>3189</v>
      </c>
      <c r="J209" s="172" t="s">
        <v>5877</v>
      </c>
      <c r="K209" s="172"/>
      <c r="L209" s="166" t="s">
        <v>1308</v>
      </c>
      <c r="M209" s="166" t="s">
        <v>1308</v>
      </c>
      <c r="N209" s="177" t="s">
        <v>1070</v>
      </c>
      <c r="O209" s="177" t="s">
        <v>9859</v>
      </c>
      <c r="P209" s="170" t="str">
        <f ca="1">DATEDIF(C209,'Incoming 2023'!$O$2,"Y")&amp;" tahun, "&amp;DATEDIF(C209,'Incoming 2023'!$O$2,"YM")&amp;" bulan, "&amp;DATEDIF(C209,'Incoming 2023'!$O$2,"MD")&amp;" hari"</f>
        <v>1 tahun, 0 bulan, 28 hari</v>
      </c>
      <c r="Q209" s="208">
        <f ca="1">DATEDIF(C209,Summary!$A$1,"d")</f>
        <v>393</v>
      </c>
      <c r="R209" s="166" t="str" cm="1">
        <f t="array" aca="1" ref="R209" ca="1">_xlfn.IFS(Q209&lt;=S209,S209,Q209&lt;=S209*2,S209*2,Q209&lt;=S209*3,S209*3,Q209&gt;S209*3,"&gt;"&amp;S209*3)</f>
        <v>Info</v>
      </c>
      <c r="S209" s="166" t="str" cm="1">
        <f t="array" ref="S209">_xlfn.IFS(M209="Level 1",7,M209="Level 2",14,M209="Level 3","30",M209="Info","Info",M209="Closed","Closed")</f>
        <v>Info</v>
      </c>
      <c r="T209" s="174"/>
    </row>
    <row r="210" spans="1:20" ht="81.599999999999994" x14ac:dyDescent="0.7">
      <c r="A210" s="211">
        <v>209</v>
      </c>
      <c r="B210" s="172" t="s">
        <v>9824</v>
      </c>
      <c r="C210" s="239">
        <v>45825</v>
      </c>
      <c r="D210" s="168">
        <v>45818</v>
      </c>
      <c r="E210" s="167" t="s">
        <v>9860</v>
      </c>
      <c r="F210" s="170" t="s">
        <v>9861</v>
      </c>
      <c r="G210" s="170" t="s">
        <v>9862</v>
      </c>
      <c r="H210" s="172" t="s">
        <v>5508</v>
      </c>
      <c r="I210" s="172" t="s">
        <v>3191</v>
      </c>
      <c r="J210" s="172" t="s">
        <v>5877</v>
      </c>
      <c r="K210" s="172"/>
      <c r="L210" s="166" t="s">
        <v>1308</v>
      </c>
      <c r="M210" s="166" t="s">
        <v>1308</v>
      </c>
      <c r="N210" s="177" t="s">
        <v>1070</v>
      </c>
      <c r="O210" s="177" t="s">
        <v>6866</v>
      </c>
      <c r="P210" s="170" t="str">
        <f ca="1">DATEDIF(C210,'Incoming 2023'!$O$2,"Y")&amp;" tahun, "&amp;DATEDIF(C210,'Incoming 2023'!$O$2,"YM")&amp;" bulan, "&amp;DATEDIF(C210,'Incoming 2023'!$O$2,"MD")&amp;" hari"</f>
        <v>1 tahun, 0 bulan, 28 hari</v>
      </c>
      <c r="Q210" s="208">
        <f ca="1">DATEDIF(C210,Summary!$A$1,"d")</f>
        <v>393</v>
      </c>
      <c r="R210" s="166" t="str" cm="1">
        <f t="array" aca="1" ref="R210" ca="1">_xlfn.IFS(Q210&lt;=S210,S210,Q210&lt;=S210*2,S210*2,Q210&lt;=S210*3,S210*3,Q210&gt;S210*3,"&gt;"&amp;S210*3)</f>
        <v>Info</v>
      </c>
      <c r="S210" s="166" t="str" cm="1">
        <f t="array" ref="S210">_xlfn.IFS(M210="Level 1",7,M210="Level 2",14,M210="Level 3","30",M210="Info","Info",M210="Closed","Closed")</f>
        <v>Info</v>
      </c>
      <c r="T210" s="174"/>
    </row>
    <row r="211" spans="1:20" ht="40.799999999999997" x14ac:dyDescent="0.7">
      <c r="A211" s="233">
        <v>210</v>
      </c>
      <c r="B211" s="172" t="s">
        <v>9825</v>
      </c>
      <c r="C211" s="239">
        <v>45826</v>
      </c>
      <c r="D211" s="168">
        <v>45820</v>
      </c>
      <c r="E211" s="167" t="s">
        <v>39</v>
      </c>
      <c r="F211" s="170" t="s">
        <v>9863</v>
      </c>
      <c r="G211" s="170" t="s">
        <v>9864</v>
      </c>
      <c r="H211" s="172" t="s">
        <v>5508</v>
      </c>
      <c r="I211" s="172" t="s">
        <v>3200</v>
      </c>
      <c r="J211" s="172" t="s">
        <v>6030</v>
      </c>
      <c r="K211" s="172"/>
      <c r="L211" s="166" t="s">
        <v>1308</v>
      </c>
      <c r="M211" s="166" t="s">
        <v>1308</v>
      </c>
      <c r="N211" s="177" t="s">
        <v>1175</v>
      </c>
      <c r="O211" s="177" t="s">
        <v>1176</v>
      </c>
      <c r="P211" s="170" t="str">
        <f ca="1">DATEDIF(C211,'Incoming 2023'!$O$2,"Y")&amp;" tahun, "&amp;DATEDIF(C211,'Incoming 2023'!$O$2,"YM")&amp;" bulan, "&amp;DATEDIF(C211,'Incoming 2023'!$O$2,"MD")&amp;" hari"</f>
        <v>1 tahun, 0 bulan, 27 hari</v>
      </c>
      <c r="Q211" s="208">
        <f ca="1">DATEDIF(C211,Summary!$A$1,"d")</f>
        <v>392</v>
      </c>
      <c r="R211" s="166" t="str" cm="1">
        <f t="array" aca="1" ref="R211" ca="1">_xlfn.IFS(Q211&lt;=S211,S211,Q211&lt;=S211*2,S211*2,Q211&lt;=S211*3,S211*3,Q211&gt;S211*3,"&gt;"&amp;S211*3)</f>
        <v>Info</v>
      </c>
      <c r="S211" s="166" t="str" cm="1">
        <f t="array" ref="S211">_xlfn.IFS(M211="Level 1",7,M211="Level 2",14,M211="Level 3","30",M211="Info","Info",M211="Closed","Closed")</f>
        <v>Info</v>
      </c>
      <c r="T211" s="174"/>
    </row>
    <row r="212" spans="1:20" ht="40.799999999999997" x14ac:dyDescent="0.7">
      <c r="A212" s="211">
        <v>211</v>
      </c>
      <c r="B212" s="172" t="s">
        <v>9826</v>
      </c>
      <c r="C212" s="239">
        <v>45826</v>
      </c>
      <c r="D212" s="168">
        <v>45821</v>
      </c>
      <c r="E212" s="167" t="s">
        <v>39</v>
      </c>
      <c r="F212" s="170" t="s">
        <v>9865</v>
      </c>
      <c r="G212" s="170" t="s">
        <v>9866</v>
      </c>
      <c r="H212" s="172" t="s">
        <v>5508</v>
      </c>
      <c r="I212" s="172" t="s">
        <v>5989</v>
      </c>
      <c r="J212" s="172" t="s">
        <v>6030</v>
      </c>
      <c r="K212" s="172"/>
      <c r="L212" s="166" t="s">
        <v>1308</v>
      </c>
      <c r="M212" s="166" t="s">
        <v>1308</v>
      </c>
      <c r="N212" s="177" t="s">
        <v>1175</v>
      </c>
      <c r="O212" s="177" t="s">
        <v>7484</v>
      </c>
      <c r="P212" s="170" t="str">
        <f ca="1">DATEDIF(C212,'Incoming 2023'!$O$2,"Y")&amp;" tahun, "&amp;DATEDIF(C212,'Incoming 2023'!$O$2,"YM")&amp;" bulan, "&amp;DATEDIF(C212,'Incoming 2023'!$O$2,"MD")&amp;" hari"</f>
        <v>1 tahun, 0 bulan, 27 hari</v>
      </c>
      <c r="Q212" s="208">
        <f ca="1">DATEDIF(C212,Summary!$A$1,"d")</f>
        <v>392</v>
      </c>
      <c r="R212" s="166" t="str" cm="1">
        <f t="array" aca="1" ref="R212" ca="1">_xlfn.IFS(Q212&lt;=S212,S212,Q212&lt;=S212*2,S212*2,Q212&lt;=S212*3,S212*3,Q212&gt;S212*3,"&gt;"&amp;S212*3)</f>
        <v>Info</v>
      </c>
      <c r="S212" s="166" t="str" cm="1">
        <f t="array" ref="S212">_xlfn.IFS(M212="Level 1",7,M212="Level 2",14,M212="Level 3","30",M212="Info","Info",M212="Closed","Closed")</f>
        <v>Info</v>
      </c>
      <c r="T212" s="174"/>
    </row>
    <row r="213" spans="1:20" ht="40.799999999999997" x14ac:dyDescent="0.7">
      <c r="A213" s="233">
        <v>212</v>
      </c>
      <c r="B213" s="172" t="s">
        <v>9827</v>
      </c>
      <c r="C213" s="239">
        <v>45826</v>
      </c>
      <c r="D213" s="168">
        <v>45820</v>
      </c>
      <c r="E213" s="167" t="s">
        <v>39</v>
      </c>
      <c r="F213" s="170" t="s">
        <v>9867</v>
      </c>
      <c r="G213" s="170" t="s">
        <v>9866</v>
      </c>
      <c r="H213" s="172" t="s">
        <v>5508</v>
      </c>
      <c r="I213" s="172" t="s">
        <v>5989</v>
      </c>
      <c r="J213" s="172" t="s">
        <v>6030</v>
      </c>
      <c r="K213" s="172"/>
      <c r="L213" s="166" t="s">
        <v>1308</v>
      </c>
      <c r="M213" s="166" t="s">
        <v>1308</v>
      </c>
      <c r="N213" s="177" t="s">
        <v>1175</v>
      </c>
      <c r="O213" s="177" t="s">
        <v>7484</v>
      </c>
      <c r="P213" s="170" t="str">
        <f ca="1">DATEDIF(C213,'Incoming 2023'!$O$2,"Y")&amp;" tahun, "&amp;DATEDIF(C213,'Incoming 2023'!$O$2,"YM")&amp;" bulan, "&amp;DATEDIF(C213,'Incoming 2023'!$O$2,"MD")&amp;" hari"</f>
        <v>1 tahun, 0 bulan, 27 hari</v>
      </c>
      <c r="Q213" s="208">
        <f ca="1">DATEDIF(C213,Summary!$A$1,"d")</f>
        <v>392</v>
      </c>
      <c r="R213" s="166" t="str" cm="1">
        <f t="array" aca="1" ref="R213" ca="1">_xlfn.IFS(Q213&lt;=S213,S213,Q213&lt;=S213*2,S213*2,Q213&lt;=S213*3,S213*3,Q213&gt;S213*3,"&gt;"&amp;S213*3)</f>
        <v>Info</v>
      </c>
      <c r="S213" s="166" t="str" cm="1">
        <f t="array" ref="S213">_xlfn.IFS(M213="Level 1",7,M213="Level 2",14,M213="Level 3","30",M213="Info","Info",M213="Closed","Closed")</f>
        <v>Info</v>
      </c>
      <c r="T213" s="174"/>
    </row>
    <row r="214" spans="1:20" ht="40.799999999999997" x14ac:dyDescent="0.7">
      <c r="A214" s="211">
        <v>213</v>
      </c>
      <c r="B214" s="172" t="s">
        <v>9828</v>
      </c>
      <c r="C214" s="239">
        <v>45826</v>
      </c>
      <c r="D214" s="168">
        <v>45814</v>
      </c>
      <c r="E214" s="167" t="s">
        <v>39</v>
      </c>
      <c r="F214" s="170" t="s">
        <v>9867</v>
      </c>
      <c r="G214" s="170" t="s">
        <v>9866</v>
      </c>
      <c r="H214" s="172" t="s">
        <v>5508</v>
      </c>
      <c r="I214" s="172" t="s">
        <v>5989</v>
      </c>
      <c r="J214" s="172" t="s">
        <v>6030</v>
      </c>
      <c r="K214" s="172"/>
      <c r="L214" s="281" t="s">
        <v>1184</v>
      </c>
      <c r="M214" s="281" t="s">
        <v>1184</v>
      </c>
      <c r="N214" s="177" t="s">
        <v>1175</v>
      </c>
      <c r="O214" s="177" t="s">
        <v>7484</v>
      </c>
      <c r="P214" s="170" t="str">
        <f ca="1">DATEDIF(C214,'Incoming 2023'!$O$2,"Y")&amp;" tahun, "&amp;DATEDIF(C214,'Incoming 2023'!$O$2,"YM")&amp;" bulan, "&amp;DATEDIF(C214,'Incoming 2023'!$O$2,"MD")&amp;" hari"</f>
        <v>1 tahun, 0 bulan, 27 hari</v>
      </c>
      <c r="Q214" s="208">
        <f ca="1">DATEDIF(C214,Summary!$A$1,"d")</f>
        <v>392</v>
      </c>
      <c r="R214" s="166" t="str" cm="1">
        <f t="array" aca="1" ref="R214" ca="1">_xlfn.IFS(Q214&lt;=S214,S214,Q214&lt;=S214*2,S214*2,Q214&lt;=S214*3,S214*3,Q214&gt;S214*3,"&gt;"&amp;S214*3)</f>
        <v>Closed</v>
      </c>
      <c r="S214" s="166" t="str" cm="1">
        <f t="array" ref="S214">_xlfn.IFS(M214="Level 1",7,M214="Level 2",14,M214="Level 3","30",M214="Info","Info",M214="Closed","Closed")</f>
        <v>Closed</v>
      </c>
      <c r="T214" s="174" t="s">
        <v>10438</v>
      </c>
    </row>
    <row r="215" spans="1:20" ht="409.6" x14ac:dyDescent="0.7">
      <c r="A215" s="233">
        <v>214</v>
      </c>
      <c r="B215" s="172" t="s">
        <v>9829</v>
      </c>
      <c r="C215" s="239">
        <v>45826</v>
      </c>
      <c r="D215" s="168">
        <v>45813</v>
      </c>
      <c r="E215" s="167" t="s">
        <v>39</v>
      </c>
      <c r="F215" s="170" t="s">
        <v>9868</v>
      </c>
      <c r="G215" s="170" t="s">
        <v>9869</v>
      </c>
      <c r="H215" s="172" t="s">
        <v>5508</v>
      </c>
      <c r="I215" s="172" t="s">
        <v>5989</v>
      </c>
      <c r="J215" s="172" t="s">
        <v>9425</v>
      </c>
      <c r="K215" s="172"/>
      <c r="L215" s="281" t="s">
        <v>1184</v>
      </c>
      <c r="M215" s="281" t="s">
        <v>1184</v>
      </c>
      <c r="N215" s="177" t="s">
        <v>1197</v>
      </c>
      <c r="O215" s="177" t="s">
        <v>1198</v>
      </c>
      <c r="P215" s="170" t="str">
        <f ca="1">DATEDIF(C215,'Incoming 2023'!$O$2,"Y")&amp;" tahun, "&amp;DATEDIF(C215,'Incoming 2023'!$O$2,"YM")&amp;" bulan, "&amp;DATEDIF(C215,'Incoming 2023'!$O$2,"MD")&amp;" hari"</f>
        <v>1 tahun, 0 bulan, 27 hari</v>
      </c>
      <c r="Q215" s="208">
        <f ca="1">DATEDIF(C215,Summary!$A$1,"d")</f>
        <v>392</v>
      </c>
      <c r="R215" s="166" t="str" cm="1">
        <f t="array" aca="1" ref="R215" ca="1">_xlfn.IFS(Q215&lt;=S215,S215,Q215&lt;=S215*2,S215*2,Q215&lt;=S215*3,S215*3,Q215&gt;S215*3,"&gt;"&amp;S215*3)</f>
        <v>Closed</v>
      </c>
      <c r="S215" s="211" t="str" cm="1">
        <f t="array" ref="S215">_xlfn.IFS(M215="Level 1",7,M215="Level 2",14,M215="Level 3","30",M215="Info","Info",M215="Closed","Closed")</f>
        <v>Closed</v>
      </c>
      <c r="T215" s="174"/>
    </row>
    <row r="216" spans="1:20" ht="20.399999999999999" x14ac:dyDescent="0.7">
      <c r="A216" s="211">
        <v>215</v>
      </c>
      <c r="B216" s="172" t="s">
        <v>9830</v>
      </c>
      <c r="C216" s="239">
        <v>45826</v>
      </c>
      <c r="D216" s="168">
        <v>45825</v>
      </c>
      <c r="E216" s="167" t="s">
        <v>794</v>
      </c>
      <c r="F216" s="170" t="s">
        <v>9870</v>
      </c>
      <c r="G216" s="170" t="s">
        <v>9871</v>
      </c>
      <c r="H216" s="172" t="s">
        <v>5508</v>
      </c>
      <c r="I216" s="172" t="s">
        <v>5990</v>
      </c>
      <c r="J216" s="172" t="s">
        <v>6953</v>
      </c>
      <c r="K216" s="172"/>
      <c r="L216" s="166" t="s">
        <v>1308</v>
      </c>
      <c r="M216" s="166" t="s">
        <v>1308</v>
      </c>
      <c r="N216" s="177" t="s">
        <v>1070</v>
      </c>
      <c r="O216" s="177" t="s">
        <v>5481</v>
      </c>
      <c r="P216" s="170" t="str">
        <f ca="1">DATEDIF(C216,'Incoming 2023'!$O$2,"Y")&amp;" tahun, "&amp;DATEDIF(C216,'Incoming 2023'!$O$2,"YM")&amp;" bulan, "&amp;DATEDIF(C216,'Incoming 2023'!$O$2,"MD")&amp;" hari"</f>
        <v>1 tahun, 0 bulan, 27 hari</v>
      </c>
      <c r="Q216" s="208">
        <f ca="1">DATEDIF(C216,Summary!$A$1,"d")</f>
        <v>392</v>
      </c>
      <c r="R216" s="166" t="str" cm="1">
        <f t="array" aca="1" ref="R216" ca="1">_xlfn.IFS(Q216&lt;=S216,S216,Q216&lt;=S216*2,S216*2,Q216&lt;=S216*3,S216*3,Q216&gt;S216*3,"&gt;"&amp;S216*3)</f>
        <v>Info</v>
      </c>
      <c r="S216" s="166" t="str" cm="1">
        <f t="array" ref="S216">_xlfn.IFS(M216="Level 1",7,M216="Level 2",14,M216="Level 3","30",M216="Info","Info",M216="Closed","Closed")</f>
        <v>Info</v>
      </c>
      <c r="T216" s="174"/>
    </row>
    <row r="217" spans="1:20" ht="20.399999999999999" x14ac:dyDescent="0.7">
      <c r="A217" s="233">
        <v>216</v>
      </c>
      <c r="B217" s="172" t="s">
        <v>9831</v>
      </c>
      <c r="C217" s="239">
        <v>45827</v>
      </c>
      <c r="D217" s="168">
        <v>45826</v>
      </c>
      <c r="E217" s="167" t="s">
        <v>794</v>
      </c>
      <c r="F217" s="170" t="s">
        <v>9872</v>
      </c>
      <c r="G217" s="170" t="s">
        <v>9873</v>
      </c>
      <c r="H217" s="172" t="s">
        <v>5508</v>
      </c>
      <c r="I217" s="172" t="s">
        <v>7640</v>
      </c>
      <c r="J217" s="172" t="s">
        <v>6953</v>
      </c>
      <c r="K217" s="172"/>
      <c r="L217" s="166" t="s">
        <v>1308</v>
      </c>
      <c r="M217" s="166" t="s">
        <v>1308</v>
      </c>
      <c r="N217" s="177" t="s">
        <v>1070</v>
      </c>
      <c r="O217" s="177" t="s">
        <v>8067</v>
      </c>
      <c r="P217" s="170" t="str">
        <f ca="1">DATEDIF(C217,'Incoming 2023'!$O$2,"Y")&amp;" tahun, "&amp;DATEDIF(C217,'Incoming 2023'!$O$2,"YM")&amp;" bulan, "&amp;DATEDIF(C217,'Incoming 2023'!$O$2,"MD")&amp;" hari"</f>
        <v>1 tahun, 0 bulan, 26 hari</v>
      </c>
      <c r="Q217" s="208">
        <f ca="1">DATEDIF(C217,Summary!$A$1,"d")</f>
        <v>391</v>
      </c>
      <c r="R217" s="166" t="str" cm="1">
        <f t="array" aca="1" ref="R217" ca="1">_xlfn.IFS(Q217&lt;=S217,S217,Q217&lt;=S217*2,S217*2,Q217&lt;=S217*3,S217*3,Q217&gt;S217*3,"&gt;"&amp;S217*3)</f>
        <v>Info</v>
      </c>
      <c r="S217" s="166" t="str" cm="1">
        <f t="array" ref="S217">_xlfn.IFS(M217="Level 1",7,M217="Level 2",14,M217="Level 3","30",M217="Info","Info",M217="Closed","Closed")</f>
        <v>Info</v>
      </c>
      <c r="T217" s="174"/>
    </row>
    <row r="218" spans="1:20" ht="20.399999999999999" x14ac:dyDescent="0.7">
      <c r="A218" s="211">
        <v>217</v>
      </c>
      <c r="B218" s="172" t="s">
        <v>9832</v>
      </c>
      <c r="C218" s="239">
        <v>45831</v>
      </c>
      <c r="D218" s="168">
        <v>45827</v>
      </c>
      <c r="E218" s="167" t="s">
        <v>9394</v>
      </c>
      <c r="F218" s="170" t="s">
        <v>9874</v>
      </c>
      <c r="G218" s="170" t="s">
        <v>9875</v>
      </c>
      <c r="H218" s="172" t="s">
        <v>5508</v>
      </c>
      <c r="I218" s="172" t="s">
        <v>3189</v>
      </c>
      <c r="J218" s="172" t="s">
        <v>6953</v>
      </c>
      <c r="K218" s="172"/>
      <c r="L218" s="166" t="s">
        <v>1308</v>
      </c>
      <c r="M218" s="166" t="s">
        <v>1308</v>
      </c>
      <c r="N218" s="177" t="s">
        <v>1070</v>
      </c>
      <c r="O218" s="177" t="s">
        <v>9859</v>
      </c>
      <c r="P218" s="170" t="str">
        <f ca="1">DATEDIF(C218,'Incoming 2023'!$O$2,"Y")&amp;" tahun, "&amp;DATEDIF(C218,'Incoming 2023'!$O$2,"YM")&amp;" bulan, "&amp;DATEDIF(C218,'Incoming 2023'!$O$2,"MD")&amp;" hari"</f>
        <v>1 tahun, 0 bulan, 22 hari</v>
      </c>
      <c r="Q218" s="208">
        <f ca="1">DATEDIF(C218,Summary!$A$1,"d")</f>
        <v>387</v>
      </c>
      <c r="R218" s="166" t="str" cm="1">
        <f t="array" aca="1" ref="R218" ca="1">_xlfn.IFS(Q218&lt;=S218,S218,Q218&lt;=S218*2,S218*2,Q218&lt;=S218*3,S218*3,Q218&gt;S218*3,"&gt;"&amp;S218*3)</f>
        <v>Info</v>
      </c>
      <c r="S218" s="166" t="str" cm="1">
        <f t="array" ref="S218">_xlfn.IFS(M218="Level 1",7,M218="Level 2",14,M218="Level 3","30",M218="Info","Info",M218="Closed","Closed")</f>
        <v>Info</v>
      </c>
      <c r="T218" s="174"/>
    </row>
    <row r="219" spans="1:20" ht="224.4" x14ac:dyDescent="0.7">
      <c r="A219" s="233">
        <v>218</v>
      </c>
      <c r="B219" s="172" t="s">
        <v>9833</v>
      </c>
      <c r="C219" s="239">
        <v>45832</v>
      </c>
      <c r="D219" s="168">
        <v>45824</v>
      </c>
      <c r="E219" s="167" t="s">
        <v>39</v>
      </c>
      <c r="F219" s="170" t="s">
        <v>9876</v>
      </c>
      <c r="G219" s="170" t="s">
        <v>9877</v>
      </c>
      <c r="H219" s="172" t="s">
        <v>5508</v>
      </c>
      <c r="I219" s="167" t="s">
        <v>3189</v>
      </c>
      <c r="J219" s="172" t="s">
        <v>6532</v>
      </c>
      <c r="K219" s="172"/>
      <c r="L219" s="246" t="s">
        <v>1305</v>
      </c>
      <c r="M219" s="246" t="s">
        <v>5815</v>
      </c>
      <c r="N219" s="177" t="s">
        <v>1070</v>
      </c>
      <c r="O219" s="177" t="s">
        <v>9859</v>
      </c>
      <c r="P219" s="170" t="str">
        <f ca="1">DATEDIF(C219,'Incoming 2023'!$O$2,"Y")&amp;" tahun, "&amp;DATEDIF(C219,'Incoming 2023'!$O$2,"YM")&amp;" bulan, "&amp;DATEDIF(C219,'Incoming 2023'!$O$2,"MD")&amp;" hari"</f>
        <v>1 tahun, 0 bulan, 21 hari</v>
      </c>
      <c r="Q219" s="208">
        <f ca="1">DATEDIF(C219,Summary!$A$1,"d")</f>
        <v>386</v>
      </c>
      <c r="R219" s="166" t="str" cm="1">
        <f t="array" aca="1" ref="R219" ca="1">_xlfn.IFS(Q219&lt;=S219,S219,Q219&lt;=S219*2,S219*2,Q219&lt;=S219*3,S219*3,Q219&gt;S219*3,"&gt;"&amp;S219*3)</f>
        <v>&gt;21</v>
      </c>
      <c r="S219" s="211" cm="1">
        <f t="array" ref="S219">_xlfn.IFS(M219="Level 1",7,M219="Level 2",14,M219="Level 3","30",M219="Info","Info",M219="Closed","Closed")</f>
        <v>7</v>
      </c>
      <c r="T219" s="174"/>
    </row>
    <row r="220" spans="1:20" ht="20.399999999999999" x14ac:dyDescent="0.7">
      <c r="A220" s="211">
        <v>219</v>
      </c>
      <c r="B220" s="172" t="s">
        <v>9834</v>
      </c>
      <c r="C220" s="239">
        <v>45832</v>
      </c>
      <c r="D220" s="168">
        <v>45826</v>
      </c>
      <c r="E220" s="167" t="s">
        <v>39</v>
      </c>
      <c r="F220" s="170" t="s">
        <v>9878</v>
      </c>
      <c r="G220" s="170"/>
      <c r="H220" s="172" t="s">
        <v>5508</v>
      </c>
      <c r="I220" s="172" t="s">
        <v>5989</v>
      </c>
      <c r="J220" s="172" t="s">
        <v>3188</v>
      </c>
      <c r="K220" s="172"/>
      <c r="L220" s="166" t="s">
        <v>1308</v>
      </c>
      <c r="M220" s="167" t="s">
        <v>1308</v>
      </c>
      <c r="N220" s="177" t="s">
        <v>1170</v>
      </c>
      <c r="O220" s="177" t="s">
        <v>1171</v>
      </c>
      <c r="P220" s="170" t="str">
        <f ca="1">DATEDIF(C220,'Incoming 2023'!$O$2,"Y")&amp;" tahun, "&amp;DATEDIF(C220,'Incoming 2023'!$O$2,"YM")&amp;" bulan, "&amp;DATEDIF(C220,'Incoming 2023'!$O$2,"MD")&amp;" hari"</f>
        <v>1 tahun, 0 bulan, 21 hari</v>
      </c>
      <c r="Q220" s="208">
        <f ca="1">DATEDIF(C220,Summary!$A$1,"d")</f>
        <v>386</v>
      </c>
      <c r="R220" s="166" t="str" cm="1">
        <f t="array" aca="1" ref="R220" ca="1">_xlfn.IFS(Q220&lt;=S220,S220,Q220&lt;=S220*2,S220*2,Q220&lt;=S220*3,S220*3,Q220&gt;S220*3,"&gt;"&amp;S220*3)</f>
        <v>Info</v>
      </c>
      <c r="S220" s="166" t="str" cm="1">
        <f t="array" ref="S220">_xlfn.IFS(M220="Level 1",7,M220="Level 2",14,M220="Level 3","30",M220="Info","Info",M220="Closed","Closed")</f>
        <v>Info</v>
      </c>
      <c r="T220" s="174"/>
    </row>
    <row r="221" spans="1:20" ht="81.599999999999994" x14ac:dyDescent="0.25">
      <c r="A221" s="233">
        <v>220</v>
      </c>
      <c r="B221" s="172" t="s">
        <v>9835</v>
      </c>
      <c r="C221" s="239">
        <v>45832</v>
      </c>
      <c r="D221" s="168">
        <v>45824</v>
      </c>
      <c r="E221" s="167" t="s">
        <v>39</v>
      </c>
      <c r="F221" s="170" t="s">
        <v>8601</v>
      </c>
      <c r="G221" s="170" t="s">
        <v>9879</v>
      </c>
      <c r="H221" s="172" t="s">
        <v>1079</v>
      </c>
      <c r="I221" s="172" t="s">
        <v>7876</v>
      </c>
      <c r="J221" s="172" t="s">
        <v>1088</v>
      </c>
      <c r="K221" s="172"/>
      <c r="L221" s="281" t="s">
        <v>1184</v>
      </c>
      <c r="M221" s="281" t="s">
        <v>1184</v>
      </c>
      <c r="N221" s="177" t="s">
        <v>1088</v>
      </c>
      <c r="O221" s="177" t="s">
        <v>1089</v>
      </c>
      <c r="P221" s="170" t="str">
        <f ca="1">DATEDIF(C221,'Incoming 2023'!$O$2,"Y")&amp;" tahun, "&amp;DATEDIF(C221,'Incoming 2023'!$O$2,"YM")&amp;" bulan, "&amp;DATEDIF(C221,'Incoming 2023'!$O$2,"MD")&amp;" hari"</f>
        <v>1 tahun, 0 bulan, 21 hari</v>
      </c>
      <c r="Q221" s="208">
        <f ca="1">DATEDIF(C221,Summary!$A$1,"d")</f>
        <v>386</v>
      </c>
      <c r="R221" s="166" t="str" cm="1">
        <f t="array" aca="1" ref="R221" ca="1">_xlfn.IFS(Q221&lt;=S221,S221,Q221&lt;=S221*2,S221*2,Q221&lt;=S221*3,S221*3,Q221&gt;S221*3,"&gt;"&amp;S221*3)</f>
        <v>Closed</v>
      </c>
      <c r="S221" s="166" t="str" cm="1">
        <f t="array" ref="S221">_xlfn.IFS(M221="Level 1",7,M221="Level 2",14,M221="Level 3","30",M221="Info","Info",M221="Closed","Closed")</f>
        <v>Closed</v>
      </c>
      <c r="T221" s="176" t="s">
        <v>10435</v>
      </c>
    </row>
    <row r="222" spans="1:20" ht="285.60000000000002" x14ac:dyDescent="0.7">
      <c r="A222" s="211">
        <v>221</v>
      </c>
      <c r="B222" s="172" t="s">
        <v>9836</v>
      </c>
      <c r="C222" s="239">
        <v>45832</v>
      </c>
      <c r="D222" s="168">
        <v>45819</v>
      </c>
      <c r="E222" s="167" t="s">
        <v>39</v>
      </c>
      <c r="F222" s="170" t="s">
        <v>9880</v>
      </c>
      <c r="G222" s="170" t="s">
        <v>9881</v>
      </c>
      <c r="H222" s="172" t="s">
        <v>5508</v>
      </c>
      <c r="I222" s="172" t="s">
        <v>5989</v>
      </c>
      <c r="J222" s="172" t="s">
        <v>7866</v>
      </c>
      <c r="K222" s="172"/>
      <c r="L222" s="281" t="s">
        <v>1184</v>
      </c>
      <c r="M222" s="281" t="s">
        <v>1184</v>
      </c>
      <c r="N222" s="177" t="s">
        <v>1070</v>
      </c>
      <c r="O222" s="177" t="s">
        <v>9788</v>
      </c>
      <c r="P222" s="170" t="str">
        <f ca="1">DATEDIF(C222,'Incoming 2023'!$O$2,"Y")&amp;" tahun, "&amp;DATEDIF(C222,'Incoming 2023'!$O$2,"YM")&amp;" bulan, "&amp;DATEDIF(C222,'Incoming 2023'!$O$2,"MD")&amp;" hari"</f>
        <v>1 tahun, 0 bulan, 21 hari</v>
      </c>
      <c r="Q222" s="208">
        <f ca="1">DATEDIF(C222,Summary!$A$1,"d")</f>
        <v>386</v>
      </c>
      <c r="R222" s="166" t="str" cm="1">
        <f t="array" aca="1" ref="R222" ca="1">_xlfn.IFS(Q222&lt;=S222,S222,Q222&lt;=S222*2,S222*2,Q222&lt;=S222*3,S222*3,Q222&gt;S222*3,"&gt;"&amp;S222*3)</f>
        <v>Closed</v>
      </c>
      <c r="S222" s="166" t="str" cm="1">
        <f t="array" ref="S222">_xlfn.IFS(M222="Level 1",7,M222="Level 2",14,M222="Level 3","30",M222="Info","Info",M222="Closed","Closed")</f>
        <v>Closed</v>
      </c>
      <c r="T222" s="174"/>
    </row>
    <row r="223" spans="1:20" ht="61.2" x14ac:dyDescent="0.7">
      <c r="A223" s="233">
        <v>222</v>
      </c>
      <c r="B223" s="172" t="s">
        <v>9837</v>
      </c>
      <c r="C223" s="239">
        <v>45832</v>
      </c>
      <c r="D223" s="168">
        <v>45826</v>
      </c>
      <c r="E223" s="167" t="s">
        <v>39</v>
      </c>
      <c r="F223" s="170" t="s">
        <v>9882</v>
      </c>
      <c r="G223" s="170" t="s">
        <v>9883</v>
      </c>
      <c r="H223" s="172" t="s">
        <v>5508</v>
      </c>
      <c r="I223" s="172" t="s">
        <v>5989</v>
      </c>
      <c r="J223" s="172" t="s">
        <v>8792</v>
      </c>
      <c r="K223" s="174"/>
      <c r="L223" s="281" t="s">
        <v>1184</v>
      </c>
      <c r="M223" s="281" t="s">
        <v>1184</v>
      </c>
      <c r="N223" s="177" t="s">
        <v>1175</v>
      </c>
      <c r="O223" s="177" t="s">
        <v>7484</v>
      </c>
      <c r="P223" s="170" t="str">
        <f ca="1">DATEDIF(C223,'Incoming 2023'!$O$2,"Y")&amp;" tahun, "&amp;DATEDIF(C223,'Incoming 2023'!$O$2,"YM")&amp;" bulan, "&amp;DATEDIF(C223,'Incoming 2023'!$O$2,"MD")&amp;" hari"</f>
        <v>1 tahun, 0 bulan, 21 hari</v>
      </c>
      <c r="Q223" s="208">
        <f ca="1">DATEDIF(C223,Summary!$A$1,"d")</f>
        <v>386</v>
      </c>
      <c r="R223" s="166" t="str" cm="1">
        <f t="array" aca="1" ref="R223" ca="1">_xlfn.IFS(Q223&lt;=S223,S223,Q223&lt;=S223*2,S223*2,Q223&lt;=S223*3,S223*3,Q223&gt;S223*3,"&gt;"&amp;S223*3)</f>
        <v>Closed</v>
      </c>
      <c r="S223" s="166" t="str" cm="1">
        <f t="array" ref="S223">_xlfn.IFS(M223="Level 1",7,M223="Level 2",14,M223="Level 3","30",M223="Info","Info",M223="Closed","Closed")</f>
        <v>Closed</v>
      </c>
      <c r="T223" s="174"/>
    </row>
    <row r="224" spans="1:20" ht="61.2" x14ac:dyDescent="0.25">
      <c r="A224" s="211">
        <v>223</v>
      </c>
      <c r="B224" s="172" t="s">
        <v>9838</v>
      </c>
      <c r="C224" s="239">
        <v>45833</v>
      </c>
      <c r="D224" s="168">
        <v>45827</v>
      </c>
      <c r="E224" s="167" t="s">
        <v>39</v>
      </c>
      <c r="F224" s="170" t="s">
        <v>9884</v>
      </c>
      <c r="G224" s="170" t="s">
        <v>9885</v>
      </c>
      <c r="H224" s="172" t="s">
        <v>5508</v>
      </c>
      <c r="I224" s="172" t="s">
        <v>5508</v>
      </c>
      <c r="J224" s="172" t="s">
        <v>5701</v>
      </c>
      <c r="K224" s="172"/>
      <c r="L224" s="166" t="s">
        <v>1308</v>
      </c>
      <c r="M224" s="167" t="s">
        <v>1308</v>
      </c>
      <c r="N224" s="177" t="s">
        <v>1080</v>
      </c>
      <c r="O224" s="177" t="s">
        <v>8269</v>
      </c>
      <c r="P224" s="170" t="str">
        <f ca="1">DATEDIF(C224,'Incoming 2023'!$O$2,"Y")&amp;" tahun, "&amp;DATEDIF(C224,'Incoming 2023'!$O$2,"YM")&amp;" bulan, "&amp;DATEDIF(C224,'Incoming 2023'!$O$2,"MD")&amp;" hari"</f>
        <v>1 tahun, 0 bulan, 20 hari</v>
      </c>
      <c r="Q224" s="208">
        <f ca="1">DATEDIF(C224,Summary!$A$1,"d")</f>
        <v>385</v>
      </c>
      <c r="R224" s="166" t="str" cm="1">
        <f t="array" aca="1" ref="R224" ca="1">_xlfn.IFS(Q224&lt;=S224,S224,Q224&lt;=S224*2,S224*2,Q224&lt;=S224*3,S224*3,Q224&gt;S224*3,"&gt;"&amp;S224*3)</f>
        <v>Info</v>
      </c>
      <c r="S224" s="166" t="str" cm="1">
        <f t="array" ref="S224">_xlfn.IFS(M224="Level 1",7,M224="Level 2",14,M224="Level 3","30",M224="Info","Info",M224="Closed","Closed")</f>
        <v>Info</v>
      </c>
      <c r="T224" s="177"/>
    </row>
    <row r="225" spans="1:20" ht="40.799999999999997" x14ac:dyDescent="0.25">
      <c r="A225" s="233">
        <v>224</v>
      </c>
      <c r="B225" s="172" t="s">
        <v>9839</v>
      </c>
      <c r="C225" s="239">
        <v>45833</v>
      </c>
      <c r="D225" s="168">
        <v>45827</v>
      </c>
      <c r="E225" s="167" t="s">
        <v>39</v>
      </c>
      <c r="F225" s="170" t="s">
        <v>9886</v>
      </c>
      <c r="G225" s="170" t="s">
        <v>9887</v>
      </c>
      <c r="H225" s="172" t="s">
        <v>1079</v>
      </c>
      <c r="I225" s="172" t="s">
        <v>1079</v>
      </c>
      <c r="J225" s="172" t="s">
        <v>5701</v>
      </c>
      <c r="K225" s="172"/>
      <c r="L225" s="281" t="s">
        <v>1184</v>
      </c>
      <c r="M225" s="281" t="s">
        <v>1184</v>
      </c>
      <c r="N225" s="177" t="s">
        <v>1080</v>
      </c>
      <c r="O225" s="177" t="s">
        <v>8269</v>
      </c>
      <c r="P225" s="170" t="str">
        <f ca="1">DATEDIF(C225,'Incoming 2023'!$O$2,"Y")&amp;" tahun, "&amp;DATEDIF(C225,'Incoming 2023'!$O$2,"YM")&amp;" bulan, "&amp;DATEDIF(C225,'Incoming 2023'!$O$2,"MD")&amp;" hari"</f>
        <v>1 tahun, 0 bulan, 20 hari</v>
      </c>
      <c r="Q225" s="208">
        <f ca="1">DATEDIF(C225,Summary!$A$1,"d")</f>
        <v>385</v>
      </c>
      <c r="R225" s="166" t="str" cm="1">
        <f t="array" aca="1" ref="R225" ca="1">_xlfn.IFS(Q225&lt;=S225,S225,Q225&lt;=S225*2,S225*2,Q225&lt;=S225*3,S225*3,Q225&gt;S225*3,"&gt;"&amp;S225*3)</f>
        <v>Closed</v>
      </c>
      <c r="S225" s="211" t="str" cm="1">
        <f t="array" ref="S225">_xlfn.IFS(M225="Level 1",7,M225="Level 2",14,M225="Level 3","30",M225="Info","Info",M225="Closed","Closed")</f>
        <v>Closed</v>
      </c>
      <c r="T225" s="177" t="s">
        <v>10444</v>
      </c>
    </row>
    <row r="226" spans="1:20" ht="20.399999999999999" x14ac:dyDescent="0.25">
      <c r="A226" s="211">
        <v>225</v>
      </c>
      <c r="B226" s="172" t="s">
        <v>9888</v>
      </c>
      <c r="C226" s="239">
        <v>45838</v>
      </c>
      <c r="D226" s="168">
        <v>45831</v>
      </c>
      <c r="E226" s="167" t="s">
        <v>7379</v>
      </c>
      <c r="F226" s="170" t="s">
        <v>9941</v>
      </c>
      <c r="G226" s="170" t="s">
        <v>9941</v>
      </c>
      <c r="H226" s="172" t="s">
        <v>5985</v>
      </c>
      <c r="I226" s="172" t="s">
        <v>5985</v>
      </c>
      <c r="J226" s="172" t="s">
        <v>5873</v>
      </c>
      <c r="K226" s="172"/>
      <c r="L226" s="281" t="s">
        <v>1184</v>
      </c>
      <c r="M226" s="281" t="s">
        <v>1184</v>
      </c>
      <c r="N226" s="177" t="s">
        <v>1267</v>
      </c>
      <c r="O226" s="177" t="s">
        <v>1268</v>
      </c>
      <c r="P226" s="170" t="str">
        <f ca="1">DATEDIF(C226,'Incoming 2023'!$O$2,"Y")&amp;" tahun, "&amp;DATEDIF(C226,'Incoming 2023'!$O$2,"YM")&amp;" bulan, "&amp;DATEDIF(C226,'Incoming 2023'!$O$2,"MD")&amp;" hari"</f>
        <v>1 tahun, 0 bulan, 15 hari</v>
      </c>
      <c r="Q226" s="208">
        <f ca="1">DATEDIF(C226,Summary!$A$1,"d")</f>
        <v>380</v>
      </c>
      <c r="R226" s="166" t="str" cm="1">
        <f t="array" aca="1" ref="R226" ca="1">_xlfn.IFS(Q226&lt;=S226,S226,Q226&lt;=S226*2,S226*2,Q226&lt;=S226*3,S226*3,Q226&gt;S226*3,"&gt;"&amp;S226*3)</f>
        <v>Closed</v>
      </c>
      <c r="S226" s="166" t="str" cm="1">
        <f t="array" ref="S226">_xlfn.IFS(M226="Level 1",7,M226="Level 2",14,M226="Level 3","30",M226="Info","Info",M226="Closed","Closed")</f>
        <v>Closed</v>
      </c>
      <c r="T226" s="177"/>
    </row>
    <row r="227" spans="1:20" ht="20.399999999999999" x14ac:dyDescent="0.25">
      <c r="A227" s="233">
        <v>234</v>
      </c>
      <c r="B227" s="172" t="s">
        <v>9893</v>
      </c>
      <c r="C227" s="239">
        <v>45842</v>
      </c>
      <c r="D227" s="168">
        <v>45839</v>
      </c>
      <c r="E227" s="167" t="s">
        <v>7379</v>
      </c>
      <c r="F227" s="170" t="s">
        <v>9944</v>
      </c>
      <c r="G227" s="170"/>
      <c r="H227" s="172"/>
      <c r="I227" s="172"/>
      <c r="J227" s="172"/>
      <c r="K227" s="172"/>
      <c r="L227" s="167"/>
      <c r="M227" s="166"/>
      <c r="N227" s="177"/>
      <c r="O227" s="177"/>
      <c r="P227" s="170" t="str">
        <f ca="1">DATEDIF(C227,'Incoming 2023'!$O$2,"Y")&amp;" tahun, "&amp;DATEDIF(C227,'Incoming 2023'!$O$2,"YM")&amp;" bulan, "&amp;DATEDIF(C227,'Incoming 2023'!$O$2,"MD")&amp;" hari"</f>
        <v>1 tahun, 0 bulan, 11 hari</v>
      </c>
      <c r="Q227" s="208">
        <f ca="1">DATEDIF(C227,Summary!$A$1,"d")</f>
        <v>376</v>
      </c>
      <c r="R227" s="166" t="e" cm="1">
        <f t="array" aca="1" ref="R227" ca="1">_xlfn.IFS(Q227&lt;=S227,S227,Q227&lt;=S227*2,S227*2,Q227&lt;=S227*3,S227*3,Q227&gt;S227*3,"&gt;"&amp;S227*3)</f>
        <v>#N/A</v>
      </c>
      <c r="S227" s="166" t="e" cm="1">
        <f t="array" ref="S227">_xlfn.IFS(M227="Level 1",7,M227="Level 2",14,M227="Level 3","30",M227="Info","Info",M227="Closed","Closed")</f>
        <v>#N/A</v>
      </c>
      <c r="T227" s="177"/>
    </row>
    <row r="228" spans="1:20" ht="20.399999999999999" x14ac:dyDescent="0.25">
      <c r="A228" s="233">
        <v>238</v>
      </c>
      <c r="B228" s="172" t="s">
        <v>9894</v>
      </c>
      <c r="C228" s="239">
        <v>45842</v>
      </c>
      <c r="D228" s="168">
        <v>45841</v>
      </c>
      <c r="E228" s="167" t="s">
        <v>9945</v>
      </c>
      <c r="F228" s="170" t="s">
        <v>9946</v>
      </c>
      <c r="G228" s="170"/>
      <c r="H228" s="172"/>
      <c r="I228" s="172"/>
      <c r="J228" s="172"/>
      <c r="K228" s="172"/>
      <c r="L228" s="167"/>
      <c r="M228" s="166"/>
      <c r="N228" s="177"/>
      <c r="O228" s="177"/>
      <c r="P228" s="170" t="str">
        <f ca="1">DATEDIF(C228,'Incoming 2023'!$O$2,"Y")&amp;" tahun, "&amp;DATEDIF(C228,'Incoming 2023'!$O$2,"YM")&amp;" bulan, "&amp;DATEDIF(C228,'Incoming 2023'!$O$2,"MD")&amp;" hari"</f>
        <v>1 tahun, 0 bulan, 11 hari</v>
      </c>
      <c r="Q228" s="208">
        <f ca="1">DATEDIF(C228,Summary!$A$1,"d")</f>
        <v>376</v>
      </c>
      <c r="R228" s="166" t="e" cm="1">
        <f t="array" aca="1" ref="R228" ca="1">_xlfn.IFS(Q228&lt;=S228,S228,Q228&lt;=S228*2,S228*2,Q228&lt;=S228*3,S228*3,Q228&gt;S228*3,"&gt;"&amp;S228*3)</f>
        <v>#N/A</v>
      </c>
      <c r="S228" s="166" t="e" cm="1">
        <f t="array" ref="S228">_xlfn.IFS(M228="Level 1",7,M228="Level 2",14,M228="Level 3","30",M228="Info","Info",M228="Closed","Closed")</f>
        <v>#N/A</v>
      </c>
      <c r="T228" s="177"/>
    </row>
    <row r="229" spans="1:20" ht="20.399999999999999" x14ac:dyDescent="0.25">
      <c r="A229" s="211">
        <v>239</v>
      </c>
      <c r="B229" s="172" t="s">
        <v>9895</v>
      </c>
      <c r="C229" s="239">
        <v>45842</v>
      </c>
      <c r="D229" s="168">
        <v>45840</v>
      </c>
      <c r="E229" s="167" t="s">
        <v>9947</v>
      </c>
      <c r="F229" s="170" t="s">
        <v>9948</v>
      </c>
      <c r="G229" s="170"/>
      <c r="H229" s="172"/>
      <c r="I229" s="172"/>
      <c r="J229" s="172"/>
      <c r="K229" s="172"/>
      <c r="L229" s="167"/>
      <c r="M229" s="166"/>
      <c r="N229" s="177"/>
      <c r="O229" s="177"/>
      <c r="P229" s="170" t="str">
        <f ca="1">DATEDIF(C229,'Incoming 2023'!$O$2,"Y")&amp;" tahun, "&amp;DATEDIF(C229,'Incoming 2023'!$O$2,"YM")&amp;" bulan, "&amp;DATEDIF(C229,'Incoming 2023'!$O$2,"MD")&amp;" hari"</f>
        <v>1 tahun, 0 bulan, 11 hari</v>
      </c>
      <c r="Q229" s="208">
        <f ca="1">DATEDIF(C229,Summary!$A$1,"d")</f>
        <v>376</v>
      </c>
      <c r="R229" s="166" t="e" cm="1">
        <f t="array" aca="1" ref="R229" ca="1">_xlfn.IFS(Q229&lt;=S229,S229,Q229&lt;=S229*2,S229*2,Q229&lt;=S229*3,S229*3,Q229&gt;S229*3,"&gt;"&amp;S229*3)</f>
        <v>#N/A</v>
      </c>
      <c r="S229" s="166" t="e" cm="1">
        <f t="array" ref="S229">_xlfn.IFS(M229="Level 1",7,M229="Level 2",14,M229="Level 3","30",M229="Info","Info",M229="Closed","Closed")</f>
        <v>#N/A</v>
      </c>
      <c r="T229" s="177"/>
    </row>
    <row r="230" spans="1:20" ht="20.399999999999999" x14ac:dyDescent="0.25">
      <c r="A230" s="233">
        <v>229</v>
      </c>
      <c r="B230" s="172" t="s">
        <v>9896</v>
      </c>
      <c r="C230" s="239">
        <v>45834</v>
      </c>
      <c r="D230" s="168">
        <v>45832</v>
      </c>
      <c r="E230" s="167" t="s">
        <v>794</v>
      </c>
      <c r="F230" s="170" t="s">
        <v>9949</v>
      </c>
      <c r="G230" s="170"/>
      <c r="H230" s="172" t="s">
        <v>1079</v>
      </c>
      <c r="I230" s="172" t="s">
        <v>3189</v>
      </c>
      <c r="J230" s="172" t="s">
        <v>6953</v>
      </c>
      <c r="K230" s="172"/>
      <c r="L230" s="166" t="s">
        <v>1308</v>
      </c>
      <c r="M230" s="167" t="s">
        <v>1308</v>
      </c>
      <c r="N230" s="177" t="s">
        <v>1079</v>
      </c>
      <c r="O230" s="177" t="s">
        <v>2488</v>
      </c>
      <c r="P230" s="170" t="str">
        <f ca="1">DATEDIF(C230,'Incoming 2023'!$O$2,"Y")&amp;" tahun, "&amp;DATEDIF(C230,'Incoming 2023'!$O$2,"YM")&amp;" bulan, "&amp;DATEDIF(C230,'Incoming 2023'!$O$2,"MD")&amp;" hari"</f>
        <v>1 tahun, 0 bulan, 19 hari</v>
      </c>
      <c r="Q230" s="208">
        <f ca="1">DATEDIF(C230,Summary!$A$1,"d")</f>
        <v>384</v>
      </c>
      <c r="R230" s="166" t="str" cm="1">
        <f t="array" aca="1" ref="R230" ca="1">_xlfn.IFS(Q230&lt;=S230,S230,Q230&lt;=S230*2,S230*2,Q230&lt;=S230*3,S230*3,Q230&gt;S230*3,"&gt;"&amp;S230*3)</f>
        <v>Info</v>
      </c>
      <c r="S230" s="166" t="str" cm="1">
        <f t="array" ref="S230">_xlfn.IFS(M230="Level 1",7,M230="Level 2",14,M230="Level 3","30",M230="Info","Info",M230="Closed","Closed")</f>
        <v>Info</v>
      </c>
      <c r="T230" s="177"/>
    </row>
    <row r="231" spans="1:20" ht="20.399999999999999" x14ac:dyDescent="0.25">
      <c r="A231" s="211">
        <v>230</v>
      </c>
      <c r="B231" s="172" t="s">
        <v>9897</v>
      </c>
      <c r="C231" s="239">
        <v>45834</v>
      </c>
      <c r="D231" s="168">
        <v>45832</v>
      </c>
      <c r="E231" s="167" t="s">
        <v>794</v>
      </c>
      <c r="F231" s="170" t="s">
        <v>9950</v>
      </c>
      <c r="G231" s="170"/>
      <c r="H231" s="172" t="s">
        <v>5508</v>
      </c>
      <c r="I231" s="172" t="s">
        <v>3200</v>
      </c>
      <c r="J231" s="172" t="s">
        <v>5939</v>
      </c>
      <c r="K231" s="172"/>
      <c r="L231" s="166" t="s">
        <v>1308</v>
      </c>
      <c r="M231" s="167" t="s">
        <v>1308</v>
      </c>
      <c r="N231" s="177" t="s">
        <v>1070</v>
      </c>
      <c r="O231" s="170" t="s">
        <v>5604</v>
      </c>
      <c r="P231" s="170" t="str">
        <f ca="1">DATEDIF(C231,'Incoming 2023'!$O$2,"Y")&amp;" tahun, "&amp;DATEDIF(C231,'Incoming 2023'!$O$2,"YM")&amp;" bulan, "&amp;DATEDIF(C231,'Incoming 2023'!$O$2,"MD")&amp;" hari"</f>
        <v>1 tahun, 0 bulan, 19 hari</v>
      </c>
      <c r="Q231" s="208">
        <f ca="1">DATEDIF(C231,Summary!$A$1,"d")</f>
        <v>384</v>
      </c>
      <c r="R231" s="166" t="str" cm="1">
        <f t="array" aca="1" ref="R231" ca="1">_xlfn.IFS(Q231&lt;=S231,S231,Q231&lt;=S231*2,S231*2,Q231&lt;=S231*3,S231*3,Q231&gt;S231*3,"&gt;"&amp;S231*3)</f>
        <v>Info</v>
      </c>
      <c r="S231" s="166" t="str" cm="1">
        <f t="array" ref="S231">_xlfn.IFS(M231="Level 1",7,M231="Level 2",14,M231="Level 3","30",M231="Info","Info",M231="Closed","Closed")</f>
        <v>Info</v>
      </c>
      <c r="T231" s="177"/>
    </row>
    <row r="232" spans="1:20" ht="163.19999999999999" x14ac:dyDescent="0.25">
      <c r="A232" s="233">
        <v>231</v>
      </c>
      <c r="B232" s="172" t="s">
        <v>9898</v>
      </c>
      <c r="C232" s="239">
        <v>45838</v>
      </c>
      <c r="D232" s="168">
        <v>45832</v>
      </c>
      <c r="E232" s="167" t="s">
        <v>39</v>
      </c>
      <c r="F232" s="170" t="s">
        <v>9951</v>
      </c>
      <c r="G232" s="170" t="s">
        <v>9952</v>
      </c>
      <c r="H232" s="172" t="s">
        <v>5508</v>
      </c>
      <c r="I232" s="172" t="s">
        <v>5989</v>
      </c>
      <c r="J232" s="172" t="s">
        <v>5939</v>
      </c>
      <c r="K232" s="172"/>
      <c r="L232" s="281" t="s">
        <v>1184</v>
      </c>
      <c r="M232" s="281" t="s">
        <v>1184</v>
      </c>
      <c r="N232" s="177" t="s">
        <v>1070</v>
      </c>
      <c r="O232" s="177" t="s">
        <v>1071</v>
      </c>
      <c r="P232" s="170" t="str">
        <f ca="1">DATEDIF(C232,'Incoming 2023'!$O$2,"Y")&amp;" tahun, "&amp;DATEDIF(C232,'Incoming 2023'!$O$2,"YM")&amp;" bulan, "&amp;DATEDIF(C232,'Incoming 2023'!$O$2,"MD")&amp;" hari"</f>
        <v>1 tahun, 0 bulan, 15 hari</v>
      </c>
      <c r="Q232" s="208">
        <f ca="1">DATEDIF(C232,Summary!$A$1,"d")</f>
        <v>380</v>
      </c>
      <c r="R232" s="166" t="str" cm="1">
        <f t="array" aca="1" ref="R232" ca="1">_xlfn.IFS(Q232&lt;=S232,S232,Q232&lt;=S232*2,S232*2,Q232&lt;=S232*3,S232*3,Q232&gt;S232*3,"&gt;"&amp;S232*3)</f>
        <v>Closed</v>
      </c>
      <c r="S232" s="211" t="str" cm="1">
        <f t="array" ref="S232">_xlfn.IFS(M232="Level 1",7,M232="Level 2",14,M232="Level 3","30",M232="Info","Info",M232="Closed","Closed")</f>
        <v>Closed</v>
      </c>
      <c r="T232" s="177" t="s">
        <v>10443</v>
      </c>
    </row>
    <row r="233" spans="1:20" ht="40.799999999999997" x14ac:dyDescent="0.25">
      <c r="A233" s="211">
        <v>232</v>
      </c>
      <c r="B233" s="172" t="s">
        <v>9899</v>
      </c>
      <c r="C233" s="239">
        <v>45838</v>
      </c>
      <c r="D233" s="168">
        <v>45827</v>
      </c>
      <c r="E233" s="167" t="s">
        <v>39</v>
      </c>
      <c r="F233" s="170" t="s">
        <v>9953</v>
      </c>
      <c r="G233" s="170" t="s">
        <v>9954</v>
      </c>
      <c r="H233" s="172" t="s">
        <v>5508</v>
      </c>
      <c r="I233" s="172" t="s">
        <v>5989</v>
      </c>
      <c r="J233" s="172" t="s">
        <v>6030</v>
      </c>
      <c r="K233" s="172"/>
      <c r="L233" s="167" t="s">
        <v>1308</v>
      </c>
      <c r="M233" s="167" t="str">
        <f>L233</f>
        <v>Info</v>
      </c>
      <c r="N233" s="177" t="s">
        <v>1175</v>
      </c>
      <c r="O233" s="177" t="s">
        <v>7484</v>
      </c>
      <c r="P233" s="170" t="str">
        <f ca="1">DATEDIF(C233,'Incoming 2023'!$O$2,"Y")&amp;" tahun, "&amp;DATEDIF(C233,'Incoming 2023'!$O$2,"YM")&amp;" bulan, "&amp;DATEDIF(C233,'Incoming 2023'!$O$2,"MD")&amp;" hari"</f>
        <v>1 tahun, 0 bulan, 15 hari</v>
      </c>
      <c r="Q233" s="208">
        <f ca="1">DATEDIF(C233,Summary!$A$1,"d")</f>
        <v>380</v>
      </c>
      <c r="R233" s="166" t="str" cm="1">
        <f t="array" aca="1" ref="R233" ca="1">_xlfn.IFS(Q233&lt;=S233,S233,Q233&lt;=S233*2,S233*2,Q233&lt;=S233*3,S233*3,Q233&gt;S233*3,"&gt;"&amp;S233*3)</f>
        <v>Info</v>
      </c>
      <c r="S233" s="166" t="str" cm="1">
        <f t="array" ref="S233">_xlfn.IFS(M233="Level 1",7,M233="Level 2",14,M233="Level 3","30",M233="Info","Info",M233="Closed","Closed")</f>
        <v>Info</v>
      </c>
      <c r="T233" s="177"/>
    </row>
    <row r="234" spans="1:20" ht="20.399999999999999" x14ac:dyDescent="0.25">
      <c r="A234" s="233">
        <v>233</v>
      </c>
      <c r="B234" s="172" t="s">
        <v>9900</v>
      </c>
      <c r="C234" s="239">
        <v>45838</v>
      </c>
      <c r="D234" s="168">
        <v>45827</v>
      </c>
      <c r="E234" s="167" t="s">
        <v>39</v>
      </c>
      <c r="F234" s="170" t="s">
        <v>9955</v>
      </c>
      <c r="G234" s="170" t="s">
        <v>9956</v>
      </c>
      <c r="H234" s="172" t="s">
        <v>1079</v>
      </c>
      <c r="I234" s="172" t="s">
        <v>7756</v>
      </c>
      <c r="J234" s="172" t="s">
        <v>5701</v>
      </c>
      <c r="K234" s="172"/>
      <c r="L234" s="281" t="s">
        <v>1184</v>
      </c>
      <c r="M234" s="281" t="s">
        <v>1184</v>
      </c>
      <c r="N234" s="177" t="s">
        <v>1080</v>
      </c>
      <c r="O234" s="177" t="s">
        <v>8269</v>
      </c>
      <c r="P234" s="170" t="str">
        <f ca="1">DATEDIF(C234,'Incoming 2023'!$O$2,"Y")&amp;" tahun, "&amp;DATEDIF(C234,'Incoming 2023'!$O$2,"YM")&amp;" bulan, "&amp;DATEDIF(C234,'Incoming 2023'!$O$2,"MD")&amp;" hari"</f>
        <v>1 tahun, 0 bulan, 15 hari</v>
      </c>
      <c r="Q234" s="208">
        <f ca="1">DATEDIF(C234,Summary!$A$1,"d")</f>
        <v>380</v>
      </c>
      <c r="R234" s="166" t="str" cm="1">
        <f t="array" aca="1" ref="R234" ca="1">_xlfn.IFS(Q234&lt;=S234,S234,Q234&lt;=S234*2,S234*2,Q234&lt;=S234*3,S234*3,Q234&gt;S234*3,"&gt;"&amp;S234*3)</f>
        <v>Closed</v>
      </c>
      <c r="S234" s="166" t="str" cm="1">
        <f t="array" ref="S234">_xlfn.IFS(M234="Level 1",7,M234="Level 2",14,M234="Level 3","30",M234="Info","Info",M234="Closed","Closed")</f>
        <v>Closed</v>
      </c>
      <c r="T234" s="177"/>
    </row>
    <row r="235" spans="1:20" ht="40.799999999999997" x14ac:dyDescent="0.25">
      <c r="A235" s="211">
        <v>234</v>
      </c>
      <c r="B235" s="172" t="s">
        <v>9901</v>
      </c>
      <c r="C235" s="239">
        <v>45840</v>
      </c>
      <c r="D235" s="168">
        <v>45832</v>
      </c>
      <c r="E235" s="167" t="s">
        <v>39</v>
      </c>
      <c r="F235" s="170" t="s">
        <v>9942</v>
      </c>
      <c r="G235" s="170" t="s">
        <v>9957</v>
      </c>
      <c r="H235" s="172" t="s">
        <v>5508</v>
      </c>
      <c r="I235" s="172" t="s">
        <v>5989</v>
      </c>
      <c r="J235" s="172" t="s">
        <v>7866</v>
      </c>
      <c r="K235" s="172"/>
      <c r="L235" s="281" t="s">
        <v>1184</v>
      </c>
      <c r="M235" s="281" t="s">
        <v>1184</v>
      </c>
      <c r="N235" s="177" t="s">
        <v>1070</v>
      </c>
      <c r="O235" s="177" t="s">
        <v>9788</v>
      </c>
      <c r="P235" s="170" t="str">
        <f ca="1">DATEDIF(C235,'Incoming 2023'!$O$2,"Y")&amp;" tahun, "&amp;DATEDIF(C235,'Incoming 2023'!$O$2,"YM")&amp;" bulan, "&amp;DATEDIF(C235,'Incoming 2023'!$O$2,"MD")&amp;" hari"</f>
        <v>1 tahun, 0 bulan, 13 hari</v>
      </c>
      <c r="Q235" s="208">
        <f ca="1">DATEDIF(C235,Summary!$A$1,"d")</f>
        <v>378</v>
      </c>
      <c r="R235" s="166" t="str" cm="1">
        <f t="array" aca="1" ref="R235" ca="1">_xlfn.IFS(Q235&lt;=S235,S235,Q235&lt;=S235*2,S235*2,Q235&lt;=S235*3,S235*3,Q235&gt;S235*3,"&gt;"&amp;S235*3)</f>
        <v>Closed</v>
      </c>
      <c r="S235" s="166" t="str" cm="1">
        <f t="array" ref="S235">_xlfn.IFS(M235="Level 1",7,M235="Level 2",14,M235="Level 3","30",M235="Info","Info",M235="Closed","Closed")</f>
        <v>Closed</v>
      </c>
      <c r="T235" s="177"/>
    </row>
    <row r="236" spans="1:20" ht="40.799999999999997" x14ac:dyDescent="0.25">
      <c r="A236" s="233">
        <v>235</v>
      </c>
      <c r="B236" s="172" t="s">
        <v>9889</v>
      </c>
      <c r="C236" s="239">
        <v>45840</v>
      </c>
      <c r="D236" s="168">
        <v>45821</v>
      </c>
      <c r="E236" s="167" t="s">
        <v>39</v>
      </c>
      <c r="F236" s="170" t="s">
        <v>9943</v>
      </c>
      <c r="G236" s="170" t="s">
        <v>9958</v>
      </c>
      <c r="H236" s="172" t="s">
        <v>5508</v>
      </c>
      <c r="I236" s="167" t="s">
        <v>5508</v>
      </c>
      <c r="J236" s="172" t="s">
        <v>1088</v>
      </c>
      <c r="K236" s="172"/>
      <c r="L236" s="246" t="s">
        <v>1305</v>
      </c>
      <c r="M236" s="246" t="s">
        <v>5814</v>
      </c>
      <c r="N236" s="177" t="s">
        <v>1088</v>
      </c>
      <c r="O236" s="177" t="s">
        <v>1089</v>
      </c>
      <c r="P236" s="170" t="str">
        <f ca="1">DATEDIF(C236,'Incoming 2023'!$O$2,"Y")&amp;" tahun, "&amp;DATEDIF(C236,'Incoming 2023'!$O$2,"YM")&amp;" bulan, "&amp;DATEDIF(C236,'Incoming 2023'!$O$2,"MD")&amp;" hari"</f>
        <v>1 tahun, 0 bulan, 13 hari</v>
      </c>
      <c r="Q236" s="208">
        <f ca="1">DATEDIF(C236,Summary!$A$1,"d")</f>
        <v>378</v>
      </c>
      <c r="R236" s="166" t="str" cm="1">
        <f t="array" aca="1" ref="R236" ca="1">_xlfn.IFS(Q236&lt;=S236,S236,Q236&lt;=S236*2,S236*2,Q236&lt;=S236*3,S236*3,Q236&gt;S236*3,"&gt;"&amp;S236*3)</f>
        <v>&gt;42</v>
      </c>
      <c r="S236" s="211" cm="1">
        <f t="array" ref="S236">_xlfn.IFS(M236="Level 1",7,M236="Level 2",14,M236="Level 3","30",M236="Info","Info",M236="Closed","Closed")</f>
        <v>14</v>
      </c>
      <c r="T236" s="177"/>
    </row>
    <row r="237" spans="1:20" ht="40.799999999999997" x14ac:dyDescent="0.25">
      <c r="A237" s="211">
        <v>236</v>
      </c>
      <c r="B237" s="172" t="s">
        <v>9890</v>
      </c>
      <c r="C237" s="239">
        <v>45840</v>
      </c>
      <c r="D237" s="168">
        <v>45838</v>
      </c>
      <c r="E237" s="167" t="s">
        <v>39</v>
      </c>
      <c r="F237" s="170" t="s">
        <v>9959</v>
      </c>
      <c r="G237" s="170" t="s">
        <v>9960</v>
      </c>
      <c r="H237" s="172" t="s">
        <v>5985</v>
      </c>
      <c r="I237" s="172" t="s">
        <v>5985</v>
      </c>
      <c r="J237" s="172" t="s">
        <v>6086</v>
      </c>
      <c r="K237" s="172"/>
      <c r="L237" s="281" t="s">
        <v>1184</v>
      </c>
      <c r="M237" s="281" t="s">
        <v>1184</v>
      </c>
      <c r="N237" s="177" t="s">
        <v>1736</v>
      </c>
      <c r="O237" s="177" t="s">
        <v>5309</v>
      </c>
      <c r="P237" s="170" t="str">
        <f ca="1">DATEDIF(C237,'Incoming 2023'!$O$2,"Y")&amp;" tahun, "&amp;DATEDIF(C237,'Incoming 2023'!$O$2,"YM")&amp;" bulan, "&amp;DATEDIF(C237,'Incoming 2023'!$O$2,"MD")&amp;" hari"</f>
        <v>1 tahun, 0 bulan, 13 hari</v>
      </c>
      <c r="Q237" s="208">
        <f ca="1">DATEDIF(C237,Summary!$A$1,"d")</f>
        <v>378</v>
      </c>
      <c r="R237" s="166" t="str" cm="1">
        <f t="array" aca="1" ref="R237" ca="1">_xlfn.IFS(Q237&lt;=S237,S237,Q237&lt;=S237*2,S237*2,Q237&lt;=S237*3,S237*3,Q237&gt;S237*3,"&gt;"&amp;S237*3)</f>
        <v>Closed</v>
      </c>
      <c r="S237" s="166" t="str" cm="1">
        <f t="array" ref="S237">_xlfn.IFS(M237="Level 1",7,M237="Level 2",14,M237="Level 3","30",M237="Info","Info",M237="Closed","Closed")</f>
        <v>Closed</v>
      </c>
      <c r="T237" s="177"/>
    </row>
    <row r="238" spans="1:20" ht="40.799999999999997" x14ac:dyDescent="0.25">
      <c r="A238" s="233">
        <v>237</v>
      </c>
      <c r="B238" s="172" t="s">
        <v>9891</v>
      </c>
      <c r="C238" s="239">
        <v>45841</v>
      </c>
      <c r="D238" s="168">
        <v>45894</v>
      </c>
      <c r="E238" s="167" t="s">
        <v>39</v>
      </c>
      <c r="F238" s="170" t="s">
        <v>9961</v>
      </c>
      <c r="G238" s="170" t="s">
        <v>9962</v>
      </c>
      <c r="H238" s="172" t="s">
        <v>5508</v>
      </c>
      <c r="I238" s="167" t="s">
        <v>5989</v>
      </c>
      <c r="J238" s="172" t="s">
        <v>7866</v>
      </c>
      <c r="K238" s="172"/>
      <c r="L238" s="246" t="s">
        <v>1305</v>
      </c>
      <c r="M238" s="246" t="s">
        <v>5814</v>
      </c>
      <c r="N238" s="177" t="s">
        <v>1070</v>
      </c>
      <c r="O238" s="177" t="s">
        <v>9788</v>
      </c>
      <c r="P238" s="170" t="str">
        <f ca="1">DATEDIF(C238,'Incoming 2023'!$O$2,"Y")&amp;" tahun, "&amp;DATEDIF(C238,'Incoming 2023'!$O$2,"YM")&amp;" bulan, "&amp;DATEDIF(C238,'Incoming 2023'!$O$2,"MD")&amp;" hari"</f>
        <v>1 tahun, 0 bulan, 12 hari</v>
      </c>
      <c r="Q238" s="208">
        <f ca="1">DATEDIF(C238,Summary!$A$1,"d")</f>
        <v>377</v>
      </c>
      <c r="R238" s="166" t="str" cm="1">
        <f t="array" aca="1" ref="R238" ca="1">_xlfn.IFS(Q238&lt;=S238,S238,Q238&lt;=S238*2,S238*2,Q238&lt;=S238*3,S238*3,Q238&gt;S238*3,"&gt;"&amp;S238*3)</f>
        <v>&gt;42</v>
      </c>
      <c r="S238" s="211" cm="1">
        <f t="array" ref="S238">_xlfn.IFS(M238="Level 1",7,M238="Level 2",14,M238="Level 3","30",M238="Info","Info",M238="Closed","Closed")</f>
        <v>14</v>
      </c>
      <c r="T238" s="177"/>
    </row>
    <row r="239" spans="1:20" ht="61.2" x14ac:dyDescent="0.25">
      <c r="A239" s="211">
        <v>238</v>
      </c>
      <c r="B239" s="172" t="s">
        <v>9892</v>
      </c>
      <c r="C239" s="239">
        <v>45841</v>
      </c>
      <c r="D239" s="168">
        <v>45831</v>
      </c>
      <c r="E239" s="167" t="s">
        <v>39</v>
      </c>
      <c r="F239" s="170" t="s">
        <v>9963</v>
      </c>
      <c r="G239" s="170" t="s">
        <v>9964</v>
      </c>
      <c r="H239" s="172" t="s">
        <v>5508</v>
      </c>
      <c r="I239" s="172" t="s">
        <v>7715</v>
      </c>
      <c r="J239" s="172" t="s">
        <v>5701</v>
      </c>
      <c r="K239" s="172"/>
      <c r="L239" s="166" t="s">
        <v>1308</v>
      </c>
      <c r="M239" s="167" t="s">
        <v>1308</v>
      </c>
      <c r="N239" s="177" t="s">
        <v>1070</v>
      </c>
      <c r="O239" s="177" t="s">
        <v>3139</v>
      </c>
      <c r="P239" s="170" t="str">
        <f ca="1">DATEDIF(C239,'Incoming 2023'!$O$2,"Y")&amp;" tahun, "&amp;DATEDIF(C239,'Incoming 2023'!$O$2,"YM")&amp;" bulan, "&amp;DATEDIF(C239,'Incoming 2023'!$O$2,"MD")&amp;" hari"</f>
        <v>1 tahun, 0 bulan, 12 hari</v>
      </c>
      <c r="Q239" s="208">
        <f ca="1">DATEDIF(C239,Summary!$A$1,"d")</f>
        <v>377</v>
      </c>
      <c r="R239" s="166" t="str" cm="1">
        <f t="array" aca="1" ref="R239" ca="1">_xlfn.IFS(Q239&lt;=S239,S239,Q239&lt;=S239*2,S239*2,Q239&lt;=S239*3,S239*3,Q239&gt;S239*3,"&gt;"&amp;S239*3)</f>
        <v>Info</v>
      </c>
      <c r="S239" s="166" t="str" cm="1">
        <f t="array" ref="S239">_xlfn.IFS(M239="Level 1",7,M239="Level 2",14,M239="Level 3","30",M239="Info","Info",M239="Closed","Closed")</f>
        <v>Info</v>
      </c>
      <c r="T239" s="177"/>
    </row>
    <row r="240" spans="1:20" ht="40.799999999999997" x14ac:dyDescent="0.25">
      <c r="A240" s="233">
        <v>239</v>
      </c>
      <c r="B240" s="172" t="s">
        <v>9902</v>
      </c>
      <c r="C240" s="239">
        <v>45841</v>
      </c>
      <c r="D240" s="168">
        <v>45831</v>
      </c>
      <c r="E240" s="167" t="s">
        <v>39</v>
      </c>
      <c r="F240" s="170" t="s">
        <v>9965</v>
      </c>
      <c r="G240" s="170" t="s">
        <v>9964</v>
      </c>
      <c r="H240" s="172" t="s">
        <v>1079</v>
      </c>
      <c r="I240" s="172" t="s">
        <v>7397</v>
      </c>
      <c r="J240" s="172" t="s">
        <v>5701</v>
      </c>
      <c r="K240" s="172"/>
      <c r="L240" s="166" t="s">
        <v>1308</v>
      </c>
      <c r="M240" s="167" t="s">
        <v>1308</v>
      </c>
      <c r="N240" s="177" t="s">
        <v>1079</v>
      </c>
      <c r="O240" s="177" t="s">
        <v>5498</v>
      </c>
      <c r="P240" s="170" t="str">
        <f ca="1">DATEDIF(C240,'Incoming 2023'!$O$2,"Y")&amp;" tahun, "&amp;DATEDIF(C240,'Incoming 2023'!$O$2,"YM")&amp;" bulan, "&amp;DATEDIF(C240,'Incoming 2023'!$O$2,"MD")&amp;" hari"</f>
        <v>1 tahun, 0 bulan, 12 hari</v>
      </c>
      <c r="Q240" s="208">
        <f ca="1">DATEDIF(C240,Summary!$A$1,"d")</f>
        <v>377</v>
      </c>
      <c r="R240" s="166" t="str" cm="1">
        <f t="array" aca="1" ref="R240" ca="1">_xlfn.IFS(Q240&lt;=S240,S240,Q240&lt;=S240*2,S240*2,Q240&lt;=S240*3,S240*3,Q240&gt;S240*3,"&gt;"&amp;S240*3)</f>
        <v>Info</v>
      </c>
      <c r="S240" s="166" t="str" cm="1">
        <f t="array" ref="S240">_xlfn.IFS(M240="Level 1",7,M240="Level 2",14,M240="Level 3","30",M240="Info","Info",M240="Closed","Closed")</f>
        <v>Info</v>
      </c>
      <c r="T240" s="177"/>
    </row>
    <row r="241" spans="1:20" ht="40.799999999999997" x14ac:dyDescent="0.25">
      <c r="A241" s="211">
        <v>240</v>
      </c>
      <c r="B241" s="172" t="s">
        <v>9903</v>
      </c>
      <c r="C241" s="239">
        <v>45841</v>
      </c>
      <c r="D241" s="168">
        <v>45831</v>
      </c>
      <c r="E241" s="167" t="s">
        <v>39</v>
      </c>
      <c r="F241" s="170" t="s">
        <v>9966</v>
      </c>
      <c r="G241" s="170" t="s">
        <v>9964</v>
      </c>
      <c r="H241" s="172" t="s">
        <v>1079</v>
      </c>
      <c r="I241" s="172" t="s">
        <v>5999</v>
      </c>
      <c r="J241" s="172" t="s">
        <v>5701</v>
      </c>
      <c r="K241" s="172"/>
      <c r="L241" s="166" t="s">
        <v>1308</v>
      </c>
      <c r="M241" s="167" t="s">
        <v>1308</v>
      </c>
      <c r="N241" s="177" t="s">
        <v>1079</v>
      </c>
      <c r="O241" s="177" t="s">
        <v>2488</v>
      </c>
      <c r="P241" s="170" t="str">
        <f ca="1">DATEDIF(C241,'Incoming 2023'!$O$2,"Y")&amp;" tahun, "&amp;DATEDIF(C241,'Incoming 2023'!$O$2,"YM")&amp;" bulan, "&amp;DATEDIF(C241,'Incoming 2023'!$O$2,"MD")&amp;" hari"</f>
        <v>1 tahun, 0 bulan, 12 hari</v>
      </c>
      <c r="Q241" s="208">
        <f ca="1">DATEDIF(C241,Summary!$A$1,"d")</f>
        <v>377</v>
      </c>
      <c r="R241" s="166" t="str" cm="1">
        <f t="array" aca="1" ref="R241" ca="1">_xlfn.IFS(Q241&lt;=S241,S241,Q241&lt;=S241*2,S241*2,Q241&lt;=S241*3,S241*3,Q241&gt;S241*3,"&gt;"&amp;S241*3)</f>
        <v>Info</v>
      </c>
      <c r="S241" s="166" t="str" cm="1">
        <f t="array" ref="S241">_xlfn.IFS(M241="Level 1",7,M241="Level 2",14,M241="Level 3","30",M241="Info","Info",M241="Closed","Closed")</f>
        <v>Info</v>
      </c>
      <c r="T241" s="177"/>
    </row>
    <row r="242" spans="1:20" ht="40.799999999999997" x14ac:dyDescent="0.25">
      <c r="A242" s="233">
        <v>241</v>
      </c>
      <c r="B242" s="172" t="s">
        <v>9904</v>
      </c>
      <c r="C242" s="239">
        <v>45841</v>
      </c>
      <c r="D242" s="168">
        <v>45831</v>
      </c>
      <c r="E242" s="167" t="s">
        <v>39</v>
      </c>
      <c r="F242" s="170" t="s">
        <v>9967</v>
      </c>
      <c r="G242" s="170" t="s">
        <v>9968</v>
      </c>
      <c r="H242" s="172" t="s">
        <v>1079</v>
      </c>
      <c r="I242" s="172" t="s">
        <v>5999</v>
      </c>
      <c r="J242" s="172" t="s">
        <v>5701</v>
      </c>
      <c r="K242" s="172"/>
      <c r="L242" s="166" t="s">
        <v>1308</v>
      </c>
      <c r="M242" s="167" t="s">
        <v>1308</v>
      </c>
      <c r="N242" s="177" t="s">
        <v>1079</v>
      </c>
      <c r="O242" s="177" t="s">
        <v>2488</v>
      </c>
      <c r="P242" s="170" t="str">
        <f ca="1">DATEDIF(C242,'Incoming 2023'!$O$2,"Y")&amp;" tahun, "&amp;DATEDIF(C242,'Incoming 2023'!$O$2,"YM")&amp;" bulan, "&amp;DATEDIF(C242,'Incoming 2023'!$O$2,"MD")&amp;" hari"</f>
        <v>1 tahun, 0 bulan, 12 hari</v>
      </c>
      <c r="Q242" s="208">
        <f ca="1">DATEDIF(C242,Summary!$A$1,"d")</f>
        <v>377</v>
      </c>
      <c r="R242" s="166" t="str" cm="1">
        <f t="array" aca="1" ref="R242" ca="1">_xlfn.IFS(Q242&lt;=S242,S242,Q242&lt;=S242*2,S242*2,Q242&lt;=S242*3,S242*3,Q242&gt;S242*3,"&gt;"&amp;S242*3)</f>
        <v>Info</v>
      </c>
      <c r="S242" s="166" t="str" cm="1">
        <f t="array" ref="S242">_xlfn.IFS(M242="Level 1",7,M242="Level 2",14,M242="Level 3","30",M242="Info","Info",M242="Closed","Closed")</f>
        <v>Info</v>
      </c>
      <c r="T242" s="177"/>
    </row>
    <row r="243" spans="1:20" ht="40.799999999999997" x14ac:dyDescent="0.25">
      <c r="A243" s="211">
        <v>242</v>
      </c>
      <c r="B243" s="172" t="s">
        <v>9905</v>
      </c>
      <c r="C243" s="239">
        <v>45842</v>
      </c>
      <c r="D243" s="168">
        <v>45840</v>
      </c>
      <c r="E243" s="167" t="s">
        <v>39</v>
      </c>
      <c r="F243" s="170" t="s">
        <v>9969</v>
      </c>
      <c r="G243" s="170" t="s">
        <v>9970</v>
      </c>
      <c r="H243" s="172" t="s">
        <v>5508</v>
      </c>
      <c r="I243" s="172" t="s">
        <v>5989</v>
      </c>
      <c r="J243" s="172" t="s">
        <v>6030</v>
      </c>
      <c r="K243" s="172"/>
      <c r="L243" s="281" t="s">
        <v>1184</v>
      </c>
      <c r="M243" s="281" t="s">
        <v>1184</v>
      </c>
      <c r="N243" s="177" t="s">
        <v>1175</v>
      </c>
      <c r="O243" s="177" t="s">
        <v>7484</v>
      </c>
      <c r="P243" s="170" t="str">
        <f ca="1">DATEDIF(C243,'Incoming 2023'!$O$2,"Y")&amp;" tahun, "&amp;DATEDIF(C243,'Incoming 2023'!$O$2,"YM")&amp;" bulan, "&amp;DATEDIF(C243,'Incoming 2023'!$O$2,"MD")&amp;" hari"</f>
        <v>1 tahun, 0 bulan, 11 hari</v>
      </c>
      <c r="Q243" s="208">
        <f ca="1">DATEDIF(C243,Summary!$A$1,"d")</f>
        <v>376</v>
      </c>
      <c r="R243" s="166" t="str" cm="1">
        <f t="array" aca="1" ref="R243" ca="1">_xlfn.IFS(Q243&lt;=S243,S243,Q243&lt;=S243*2,S243*2,Q243&lt;=S243*3,S243*3,Q243&gt;S243*3,"&gt;"&amp;S243*3)</f>
        <v>Closed</v>
      </c>
      <c r="S243" s="211" t="str" cm="1">
        <f t="array" ref="S243">_xlfn.IFS(M243="Level 1",7,M243="Level 2",14,M243="Level 3","30",M243="Info","Info",M243="Closed","Closed")</f>
        <v>Closed</v>
      </c>
      <c r="T243" s="177" t="s">
        <v>11223</v>
      </c>
    </row>
    <row r="244" spans="1:20" ht="40.799999999999997" x14ac:dyDescent="0.25">
      <c r="A244" s="233">
        <v>243</v>
      </c>
      <c r="B244" s="172" t="s">
        <v>9906</v>
      </c>
      <c r="C244" s="239">
        <v>45842</v>
      </c>
      <c r="D244" s="168">
        <v>45841</v>
      </c>
      <c r="E244" s="167" t="s">
        <v>39</v>
      </c>
      <c r="F244" s="170" t="s">
        <v>9971</v>
      </c>
      <c r="G244" s="170" t="s">
        <v>9972</v>
      </c>
      <c r="H244" s="172" t="s">
        <v>5508</v>
      </c>
      <c r="I244" s="167" t="s">
        <v>5989</v>
      </c>
      <c r="J244" s="172" t="s">
        <v>6030</v>
      </c>
      <c r="K244" s="172"/>
      <c r="L244" s="246" t="s">
        <v>1305</v>
      </c>
      <c r="M244" s="246" t="s">
        <v>5814</v>
      </c>
      <c r="N244" s="177" t="s">
        <v>1175</v>
      </c>
      <c r="O244" s="177" t="s">
        <v>7484</v>
      </c>
      <c r="P244" s="170" t="str">
        <f ca="1">DATEDIF(C244,'Incoming 2023'!$O$2,"Y")&amp;" tahun, "&amp;DATEDIF(C244,'Incoming 2023'!$O$2,"YM")&amp;" bulan, "&amp;DATEDIF(C244,'Incoming 2023'!$O$2,"MD")&amp;" hari"</f>
        <v>1 tahun, 0 bulan, 11 hari</v>
      </c>
      <c r="Q244" s="208">
        <f ca="1">DATEDIF(C244,Summary!$A$1,"d")</f>
        <v>376</v>
      </c>
      <c r="R244" s="166" t="str" cm="1">
        <f t="array" aca="1" ref="R244" ca="1">_xlfn.IFS(Q244&lt;=S244,S244,Q244&lt;=S244*2,S244*2,Q244&lt;=S244*3,S244*3,Q244&gt;S244*3,"&gt;"&amp;S244*3)</f>
        <v>&gt;42</v>
      </c>
      <c r="S244" s="211" cm="1">
        <f t="array" ref="S244">_xlfn.IFS(M244="Level 1",7,M244="Level 2",14,M244="Level 3","30",M244="Info","Info",M244="Closed","Closed")</f>
        <v>14</v>
      </c>
      <c r="T244" s="177"/>
    </row>
    <row r="245" spans="1:20" ht="40.799999999999997" x14ac:dyDescent="0.25">
      <c r="A245" s="211">
        <v>244</v>
      </c>
      <c r="B245" s="172" t="s">
        <v>9907</v>
      </c>
      <c r="C245" s="239">
        <v>45842</v>
      </c>
      <c r="D245" s="168">
        <v>45841</v>
      </c>
      <c r="E245" s="167" t="s">
        <v>39</v>
      </c>
      <c r="F245" s="170" t="s">
        <v>9973</v>
      </c>
      <c r="G245" s="170" t="s">
        <v>9970</v>
      </c>
      <c r="H245" s="172" t="s">
        <v>5508</v>
      </c>
      <c r="I245" s="167" t="s">
        <v>5989</v>
      </c>
      <c r="J245" s="172" t="s">
        <v>6030</v>
      </c>
      <c r="K245" s="172"/>
      <c r="L245" s="246" t="s">
        <v>1305</v>
      </c>
      <c r="M245" s="246" t="s">
        <v>5814</v>
      </c>
      <c r="N245" s="177" t="s">
        <v>1175</v>
      </c>
      <c r="O245" s="177" t="s">
        <v>7484</v>
      </c>
      <c r="P245" s="170" t="str">
        <f ca="1">DATEDIF(C245,'Incoming 2023'!$O$2,"Y")&amp;" tahun, "&amp;DATEDIF(C245,'Incoming 2023'!$O$2,"YM")&amp;" bulan, "&amp;DATEDIF(C245,'Incoming 2023'!$O$2,"MD")&amp;" hari"</f>
        <v>1 tahun, 0 bulan, 11 hari</v>
      </c>
      <c r="Q245" s="208">
        <f ca="1">DATEDIF(C245,Summary!$A$1,"d")</f>
        <v>376</v>
      </c>
      <c r="R245" s="166" t="str" cm="1">
        <f t="array" aca="1" ref="R245" ca="1">_xlfn.IFS(Q245&lt;=S245,S245,Q245&lt;=S245*2,S245*2,Q245&lt;=S245*3,S245*3,Q245&gt;S245*3,"&gt;"&amp;S245*3)</f>
        <v>&gt;42</v>
      </c>
      <c r="S245" s="211" cm="1">
        <f t="array" ref="S245">_xlfn.IFS(M245="Level 1",7,M245="Level 2",14,M245="Level 3","30",M245="Info","Info",M245="Closed","Closed")</f>
        <v>14</v>
      </c>
      <c r="T245" s="177"/>
    </row>
    <row r="246" spans="1:20" ht="61.2" x14ac:dyDescent="0.25">
      <c r="A246" s="233">
        <v>245</v>
      </c>
      <c r="B246" s="172" t="s">
        <v>9908</v>
      </c>
      <c r="C246" s="239">
        <v>45845</v>
      </c>
      <c r="D246" s="168">
        <v>45827</v>
      </c>
      <c r="E246" s="167" t="s">
        <v>39</v>
      </c>
      <c r="F246" s="170" t="s">
        <v>9974</v>
      </c>
      <c r="G246" s="170" t="s">
        <v>9975</v>
      </c>
      <c r="H246" s="172" t="s">
        <v>5508</v>
      </c>
      <c r="I246" s="172" t="s">
        <v>5989</v>
      </c>
      <c r="J246" s="172" t="s">
        <v>1088</v>
      </c>
      <c r="K246" s="172"/>
      <c r="L246" s="281" t="s">
        <v>1184</v>
      </c>
      <c r="M246" s="281" t="s">
        <v>1184</v>
      </c>
      <c r="N246" s="177" t="s">
        <v>1088</v>
      </c>
      <c r="O246" s="177" t="s">
        <v>1089</v>
      </c>
      <c r="P246" s="170" t="str">
        <f ca="1">DATEDIF(C246,'Incoming 2023'!$O$2,"Y")&amp;" tahun, "&amp;DATEDIF(C246,'Incoming 2023'!$O$2,"YM")&amp;" bulan, "&amp;DATEDIF(C246,'Incoming 2023'!$O$2,"MD")&amp;" hari"</f>
        <v>1 tahun, 0 bulan, 8 hari</v>
      </c>
      <c r="Q246" s="208">
        <f ca="1">DATEDIF(C246,Summary!$A$1,"d")</f>
        <v>373</v>
      </c>
      <c r="R246" s="166" t="str" cm="1">
        <f t="array" aca="1" ref="R246" ca="1">_xlfn.IFS(Q246&lt;=S246,S246,Q246&lt;=S246*2,S246*2,Q246&lt;=S246*3,S246*3,Q246&gt;S246*3,"&gt;"&amp;S246*3)</f>
        <v>Closed</v>
      </c>
      <c r="S246" s="166" t="str" cm="1">
        <f t="array" ref="S246">_xlfn.IFS(M246="Level 1",7,M246="Level 2",14,M246="Level 3","30",M246="Info","Info",M246="Closed","Closed")</f>
        <v>Closed</v>
      </c>
      <c r="T246" s="177"/>
    </row>
    <row r="247" spans="1:20" ht="40.799999999999997" x14ac:dyDescent="0.25">
      <c r="A247" s="211">
        <v>246</v>
      </c>
      <c r="B247" s="172" t="s">
        <v>9909</v>
      </c>
      <c r="C247" s="239">
        <v>45847</v>
      </c>
      <c r="D247" s="168">
        <v>45831</v>
      </c>
      <c r="E247" s="167" t="s">
        <v>39</v>
      </c>
      <c r="F247" s="170" t="s">
        <v>9976</v>
      </c>
      <c r="G247" s="170" t="s">
        <v>9964</v>
      </c>
      <c r="H247" s="172" t="s">
        <v>1079</v>
      </c>
      <c r="I247" s="172" t="s">
        <v>5999</v>
      </c>
      <c r="J247" s="172" t="s">
        <v>5701</v>
      </c>
      <c r="K247" s="172"/>
      <c r="L247" s="166" t="s">
        <v>1308</v>
      </c>
      <c r="M247" s="167" t="s">
        <v>1308</v>
      </c>
      <c r="N247" s="177" t="s">
        <v>1079</v>
      </c>
      <c r="O247" s="177" t="s">
        <v>2488</v>
      </c>
      <c r="P247" s="170" t="str">
        <f ca="1">DATEDIF(C247,'Incoming 2023'!$O$2,"Y")&amp;" tahun, "&amp;DATEDIF(C247,'Incoming 2023'!$O$2,"YM")&amp;" bulan, "&amp;DATEDIF(C247,'Incoming 2023'!$O$2,"MD")&amp;" hari"</f>
        <v>1 tahun, 0 bulan, 6 hari</v>
      </c>
      <c r="Q247" s="208">
        <f ca="1">DATEDIF(C247,Summary!$A$1,"d")</f>
        <v>371</v>
      </c>
      <c r="R247" s="166" t="str" cm="1">
        <f t="array" aca="1" ref="R247" ca="1">_xlfn.IFS(Q247&lt;=S247,S247,Q247&lt;=S247*2,S247*2,Q247&lt;=S247*3,S247*3,Q247&gt;S247*3,"&gt;"&amp;S247*3)</f>
        <v>Info</v>
      </c>
      <c r="S247" s="166" t="str" cm="1">
        <f t="array" ref="S247">_xlfn.IFS(M247="Level 1",7,M247="Level 2",14,M247="Level 3","30",M247="Info","Info",M247="Closed","Closed")</f>
        <v>Info</v>
      </c>
      <c r="T247" s="177"/>
    </row>
    <row r="248" spans="1:20" ht="40.799999999999997" x14ac:dyDescent="0.25">
      <c r="A248" s="233">
        <v>247</v>
      </c>
      <c r="B248" s="172" t="s">
        <v>9910</v>
      </c>
      <c r="C248" s="239">
        <v>45847</v>
      </c>
      <c r="D248" s="168">
        <v>45840</v>
      </c>
      <c r="E248" s="167" t="s">
        <v>39</v>
      </c>
      <c r="F248" s="170" t="s">
        <v>9977</v>
      </c>
      <c r="G248" s="170" t="s">
        <v>9978</v>
      </c>
      <c r="H248" s="172" t="s">
        <v>5508</v>
      </c>
      <c r="I248" s="172" t="s">
        <v>5990</v>
      </c>
      <c r="J248" s="172" t="s">
        <v>8792</v>
      </c>
      <c r="K248" s="172"/>
      <c r="L248" s="281" t="s">
        <v>1184</v>
      </c>
      <c r="M248" s="281" t="s">
        <v>1184</v>
      </c>
      <c r="N248" s="177" t="s">
        <v>1070</v>
      </c>
      <c r="O248" s="177" t="s">
        <v>5481</v>
      </c>
      <c r="P248" s="170" t="str">
        <f ca="1">DATEDIF(C248,'Incoming 2023'!$O$2,"Y")&amp;" tahun, "&amp;DATEDIF(C248,'Incoming 2023'!$O$2,"YM")&amp;" bulan, "&amp;DATEDIF(C248,'Incoming 2023'!$O$2,"MD")&amp;" hari"</f>
        <v>1 tahun, 0 bulan, 6 hari</v>
      </c>
      <c r="Q248" s="208">
        <f ca="1">DATEDIF(C248,Summary!$A$1,"d")</f>
        <v>371</v>
      </c>
      <c r="R248" s="166" t="str" cm="1">
        <f t="array" aca="1" ref="R248" ca="1">_xlfn.IFS(Q248&lt;=S248,S248,Q248&lt;=S248*2,S248*2,Q248&lt;=S248*3,S248*3,Q248&gt;S248*3,"&gt;"&amp;S248*3)</f>
        <v>Closed</v>
      </c>
      <c r="S248" s="211" t="str" cm="1">
        <f t="array" ref="S248">_xlfn.IFS(M248="Level 1",7,M248="Level 2",14,M248="Level 3","30",M248="Info","Info",M248="Closed","Closed")</f>
        <v>Closed</v>
      </c>
      <c r="T248" s="177" t="s">
        <v>10442</v>
      </c>
    </row>
    <row r="249" spans="1:20" ht="61.2" x14ac:dyDescent="0.25">
      <c r="A249" s="211">
        <v>248</v>
      </c>
      <c r="B249" s="172" t="s">
        <v>9911</v>
      </c>
      <c r="C249" s="239">
        <v>45848</v>
      </c>
      <c r="D249" s="168">
        <v>45844</v>
      </c>
      <c r="E249" s="167" t="s">
        <v>794</v>
      </c>
      <c r="F249" s="170" t="s">
        <v>9979</v>
      </c>
      <c r="G249" s="170" t="s">
        <v>9980</v>
      </c>
      <c r="H249" s="172" t="s">
        <v>5508</v>
      </c>
      <c r="I249" s="172" t="s">
        <v>3200</v>
      </c>
      <c r="J249" s="172" t="s">
        <v>6953</v>
      </c>
      <c r="K249" s="172"/>
      <c r="L249" s="166" t="s">
        <v>1308</v>
      </c>
      <c r="M249" s="167" t="s">
        <v>1308</v>
      </c>
      <c r="N249" s="177" t="s">
        <v>1070</v>
      </c>
      <c r="O249" s="170" t="s">
        <v>7652</v>
      </c>
      <c r="P249" s="170" t="str">
        <f ca="1">DATEDIF(C249,'Incoming 2023'!$O$2,"Y")&amp;" tahun, "&amp;DATEDIF(C249,'Incoming 2023'!$O$2,"YM")&amp;" bulan, "&amp;DATEDIF(C249,'Incoming 2023'!$O$2,"MD")&amp;" hari"</f>
        <v>1 tahun, 0 bulan, 5 hari</v>
      </c>
      <c r="Q249" s="208">
        <f ca="1">DATEDIF(C249,Summary!$A$1,"d")</f>
        <v>370</v>
      </c>
      <c r="R249" s="166" t="str" cm="1">
        <f t="array" aca="1" ref="R249" ca="1">_xlfn.IFS(Q249&lt;=S249,S249,Q249&lt;=S249*2,S249*2,Q249&lt;=S249*3,S249*3,Q249&gt;S249*3,"&gt;"&amp;S249*3)</f>
        <v>Info</v>
      </c>
      <c r="S249" s="166" t="str" cm="1">
        <f t="array" ref="S249">_xlfn.IFS(M249="Level 1",7,M249="Level 2",14,M249="Level 3","30",M249="Info","Info",M249="Closed","Closed")</f>
        <v>Info</v>
      </c>
      <c r="T249" s="177"/>
    </row>
    <row r="250" spans="1:20" ht="40.799999999999997" x14ac:dyDescent="0.25">
      <c r="A250" s="233">
        <v>249</v>
      </c>
      <c r="B250" s="172" t="s">
        <v>9912</v>
      </c>
      <c r="C250" s="239">
        <v>45853</v>
      </c>
      <c r="D250" s="168">
        <v>45845</v>
      </c>
      <c r="E250" s="167" t="s">
        <v>39</v>
      </c>
      <c r="F250" s="170" t="s">
        <v>9981</v>
      </c>
      <c r="G250" s="170" t="s">
        <v>9968</v>
      </c>
      <c r="H250" s="172" t="s">
        <v>1079</v>
      </c>
      <c r="I250" s="172" t="s">
        <v>7397</v>
      </c>
      <c r="J250" s="172" t="s">
        <v>5701</v>
      </c>
      <c r="K250" s="172"/>
      <c r="L250" s="166" t="s">
        <v>1308</v>
      </c>
      <c r="M250" s="167" t="s">
        <v>1308</v>
      </c>
      <c r="N250" s="177" t="s">
        <v>1079</v>
      </c>
      <c r="O250" s="177" t="s">
        <v>1075</v>
      </c>
      <c r="P250" s="170" t="str">
        <f ca="1">DATEDIF(C250,'Incoming 2023'!$O$2,"Y")&amp;" tahun, "&amp;DATEDIF(C250,'Incoming 2023'!$O$2,"YM")&amp;" bulan, "&amp;DATEDIF(C250,'Incoming 2023'!$O$2,"MD")&amp;" hari"</f>
        <v>1 tahun, 0 bulan, 0 hari</v>
      </c>
      <c r="Q250" s="208">
        <f ca="1">DATEDIF(C250,Summary!$A$1,"d")</f>
        <v>365</v>
      </c>
      <c r="R250" s="166" t="str" cm="1">
        <f t="array" aca="1" ref="R250" ca="1">_xlfn.IFS(Q250&lt;=S250,S250,Q250&lt;=S250*2,S250*2,Q250&lt;=S250*3,S250*3,Q250&gt;S250*3,"&gt;"&amp;S250*3)</f>
        <v>Info</v>
      </c>
      <c r="S250" s="166" t="str" cm="1">
        <f t="array" ref="S250">_xlfn.IFS(M250="Level 1",7,M250="Level 2",14,M250="Level 3","30",M250="Info","Info",M250="Closed","Closed")</f>
        <v>Info</v>
      </c>
      <c r="T250" s="177"/>
    </row>
    <row r="251" spans="1:20" ht="40.799999999999997" x14ac:dyDescent="0.25">
      <c r="A251" s="211">
        <v>250</v>
      </c>
      <c r="B251" s="172" t="s">
        <v>9913</v>
      </c>
      <c r="C251" s="239">
        <v>45853</v>
      </c>
      <c r="D251" s="168">
        <v>45846</v>
      </c>
      <c r="E251" s="167" t="s">
        <v>39</v>
      </c>
      <c r="F251" s="170" t="s">
        <v>9982</v>
      </c>
      <c r="G251" s="170" t="s">
        <v>9983</v>
      </c>
      <c r="H251" s="172" t="s">
        <v>5508</v>
      </c>
      <c r="I251" s="172" t="s">
        <v>5990</v>
      </c>
      <c r="J251" s="172" t="s">
        <v>6953</v>
      </c>
      <c r="K251" s="172"/>
      <c r="L251" s="166" t="s">
        <v>1308</v>
      </c>
      <c r="M251" s="167" t="s">
        <v>1308</v>
      </c>
      <c r="N251" s="177" t="s">
        <v>1070</v>
      </c>
      <c r="O251" s="177" t="s">
        <v>5481</v>
      </c>
      <c r="P251" s="170" t="str">
        <f ca="1">DATEDIF(C251,'Incoming 2023'!$O$2,"Y")&amp;" tahun, "&amp;DATEDIF(C251,'Incoming 2023'!$O$2,"YM")&amp;" bulan, "&amp;DATEDIF(C251,'Incoming 2023'!$O$2,"MD")&amp;" hari"</f>
        <v>1 tahun, 0 bulan, 0 hari</v>
      </c>
      <c r="Q251" s="208">
        <f ca="1">DATEDIF(C251,Summary!$A$1,"d")</f>
        <v>365</v>
      </c>
      <c r="R251" s="166" t="str" cm="1">
        <f t="array" aca="1" ref="R251" ca="1">_xlfn.IFS(Q251&lt;=S251,S251,Q251&lt;=S251*2,S251*2,Q251&lt;=S251*3,S251*3,Q251&gt;S251*3,"&gt;"&amp;S251*3)</f>
        <v>Info</v>
      </c>
      <c r="S251" s="166" t="str" cm="1">
        <f t="array" ref="S251">_xlfn.IFS(M251="Level 1",7,M251="Level 2",14,M251="Level 3","30",M251="Info","Info",M251="Closed","Closed")</f>
        <v>Info</v>
      </c>
      <c r="T251" s="177"/>
    </row>
    <row r="252" spans="1:20" ht="61.2" x14ac:dyDescent="0.25">
      <c r="A252" s="233">
        <v>251</v>
      </c>
      <c r="B252" s="172" t="s">
        <v>9914</v>
      </c>
      <c r="C252" s="239">
        <v>45853</v>
      </c>
      <c r="D252" s="168"/>
      <c r="E252" s="167" t="s">
        <v>39</v>
      </c>
      <c r="F252" s="170" t="s">
        <v>9984</v>
      </c>
      <c r="G252" s="170" t="s">
        <v>7241</v>
      </c>
      <c r="H252" s="172" t="s">
        <v>5508</v>
      </c>
      <c r="I252" s="172" t="s">
        <v>7397</v>
      </c>
      <c r="J252" s="172" t="s">
        <v>5701</v>
      </c>
      <c r="K252" s="172"/>
      <c r="L252" s="166" t="s">
        <v>1308</v>
      </c>
      <c r="M252" s="167" t="s">
        <v>1308</v>
      </c>
      <c r="N252" s="177" t="s">
        <v>1070</v>
      </c>
      <c r="O252" s="177" t="s">
        <v>3139</v>
      </c>
      <c r="P252" s="170" t="str">
        <f ca="1">DATEDIF(C252,'Incoming 2023'!$O$2,"Y")&amp;" tahun, "&amp;DATEDIF(C252,'Incoming 2023'!$O$2,"YM")&amp;" bulan, "&amp;DATEDIF(C252,'Incoming 2023'!$O$2,"MD")&amp;" hari"</f>
        <v>1 tahun, 0 bulan, 0 hari</v>
      </c>
      <c r="Q252" s="208">
        <f ca="1">DATEDIF(C252,Summary!$A$1,"d")</f>
        <v>365</v>
      </c>
      <c r="R252" s="166" t="str" cm="1">
        <f t="array" aca="1" ref="R252" ca="1">_xlfn.IFS(Q252&lt;=S252,S252,Q252&lt;=S252*2,S252*2,Q252&lt;=S252*3,S252*3,Q252&gt;S252*3,"&gt;"&amp;S252*3)</f>
        <v>Info</v>
      </c>
      <c r="S252" s="166" t="str" cm="1">
        <f t="array" ref="S252">_xlfn.IFS(M252="Level 1",7,M252="Level 2",14,M252="Level 3","30",M252="Info","Info",M252="Closed","Closed")</f>
        <v>Info</v>
      </c>
      <c r="T252" s="177"/>
    </row>
    <row r="253" spans="1:20" ht="40.799999999999997" x14ac:dyDescent="0.25">
      <c r="A253" s="211">
        <v>252</v>
      </c>
      <c r="B253" s="172" t="s">
        <v>9915</v>
      </c>
      <c r="C253" s="239">
        <v>45853</v>
      </c>
      <c r="D253" s="168">
        <v>45841</v>
      </c>
      <c r="E253" s="167" t="s">
        <v>39</v>
      </c>
      <c r="F253" s="170" t="s">
        <v>9985</v>
      </c>
      <c r="G253" s="170" t="s">
        <v>9986</v>
      </c>
      <c r="H253" s="172" t="s">
        <v>1079</v>
      </c>
      <c r="I253" s="172" t="s">
        <v>7397</v>
      </c>
      <c r="J253" s="172" t="s">
        <v>5701</v>
      </c>
      <c r="K253" s="172"/>
      <c r="L253" s="166" t="s">
        <v>1308</v>
      </c>
      <c r="M253" s="167" t="s">
        <v>1308</v>
      </c>
      <c r="N253" s="177" t="s">
        <v>1079</v>
      </c>
      <c r="O253" s="177" t="s">
        <v>5498</v>
      </c>
      <c r="P253" s="170" t="str">
        <f ca="1">DATEDIF(C253,'Incoming 2023'!$O$2,"Y")&amp;" tahun, "&amp;DATEDIF(C253,'Incoming 2023'!$O$2,"YM")&amp;" bulan, "&amp;DATEDIF(C253,'Incoming 2023'!$O$2,"MD")&amp;" hari"</f>
        <v>1 tahun, 0 bulan, 0 hari</v>
      </c>
      <c r="Q253" s="208">
        <f ca="1">DATEDIF(C253,Summary!$A$1,"d")</f>
        <v>365</v>
      </c>
      <c r="R253" s="166" t="str" cm="1">
        <f t="array" aca="1" ref="R253" ca="1">_xlfn.IFS(Q253&lt;=S253,S253,Q253&lt;=S253*2,S253*2,Q253&lt;=S253*3,S253*3,Q253&gt;S253*3,"&gt;"&amp;S253*3)</f>
        <v>Info</v>
      </c>
      <c r="S253" s="166" t="str" cm="1">
        <f t="array" ref="S253">_xlfn.IFS(M253="Level 1",7,M253="Level 2",14,M253="Level 3","30",M253="Info","Info",M253="Closed","Closed")</f>
        <v>Info</v>
      </c>
      <c r="T253" s="177"/>
    </row>
    <row r="254" spans="1:20" ht="40.799999999999997" x14ac:dyDescent="0.25">
      <c r="A254" s="233">
        <v>253</v>
      </c>
      <c r="B254" s="172" t="s">
        <v>9916</v>
      </c>
      <c r="C254" s="239">
        <v>45859</v>
      </c>
      <c r="D254" s="168"/>
      <c r="E254" s="167" t="s">
        <v>39</v>
      </c>
      <c r="F254" s="170" t="s">
        <v>9987</v>
      </c>
      <c r="G254" s="170" t="s">
        <v>7241</v>
      </c>
      <c r="H254" s="172" t="s">
        <v>5508</v>
      </c>
      <c r="I254" s="172" t="s">
        <v>7715</v>
      </c>
      <c r="J254" s="172" t="s">
        <v>5701</v>
      </c>
      <c r="K254" s="172"/>
      <c r="L254" s="166" t="s">
        <v>1308</v>
      </c>
      <c r="M254" s="167" t="s">
        <v>1308</v>
      </c>
      <c r="N254" s="177" t="s">
        <v>1070</v>
      </c>
      <c r="O254" s="177" t="s">
        <v>3139</v>
      </c>
      <c r="P254" s="170" t="str">
        <f ca="1">DATEDIF(C254,'Incoming 2023'!$O$2,"Y")&amp;" tahun, "&amp;DATEDIF(C254,'Incoming 2023'!$O$2,"YM")&amp;" bulan, "&amp;DATEDIF(C254,'Incoming 2023'!$O$2,"MD")&amp;" hari"</f>
        <v>0 tahun, 11 bulan, 24 hari</v>
      </c>
      <c r="Q254" s="208">
        <f ca="1">DATEDIF(C254,Summary!$A$1,"d")</f>
        <v>359</v>
      </c>
      <c r="R254" s="166" t="str" cm="1">
        <f t="array" aca="1" ref="R254" ca="1">_xlfn.IFS(Q254&lt;=S254,S254,Q254&lt;=S254*2,S254*2,Q254&lt;=S254*3,S254*3,Q254&gt;S254*3,"&gt;"&amp;S254*3)</f>
        <v>Info</v>
      </c>
      <c r="S254" s="166" t="str" cm="1">
        <f t="array" ref="S254">_xlfn.IFS(M254="Level 1",7,M254="Level 2",14,M254="Level 3","30",M254="Info","Info",M254="Closed","Closed")</f>
        <v>Info</v>
      </c>
      <c r="T254" s="177"/>
    </row>
    <row r="255" spans="1:20" ht="40.799999999999997" x14ac:dyDescent="0.25">
      <c r="A255" s="211">
        <v>254</v>
      </c>
      <c r="B255" s="172" t="s">
        <v>9917</v>
      </c>
      <c r="C255" s="239">
        <v>45859</v>
      </c>
      <c r="D255" s="168">
        <v>45854</v>
      </c>
      <c r="E255" s="167" t="s">
        <v>39</v>
      </c>
      <c r="F255" s="170" t="s">
        <v>9988</v>
      </c>
      <c r="G255" s="170" t="s">
        <v>9989</v>
      </c>
      <c r="H255" s="172" t="s">
        <v>5508</v>
      </c>
      <c r="I255" s="167" t="s">
        <v>5989</v>
      </c>
      <c r="J255" s="172" t="s">
        <v>6030</v>
      </c>
      <c r="K255" s="172"/>
      <c r="L255" s="246" t="s">
        <v>1305</v>
      </c>
      <c r="M255" s="246" t="s">
        <v>5814</v>
      </c>
      <c r="N255" s="177" t="s">
        <v>1175</v>
      </c>
      <c r="O255" s="177" t="s">
        <v>7484</v>
      </c>
      <c r="P255" s="170" t="str">
        <f ca="1">DATEDIF(C255,'Incoming 2023'!$O$2,"Y")&amp;" tahun, "&amp;DATEDIF(C255,'Incoming 2023'!$O$2,"YM")&amp;" bulan, "&amp;DATEDIF(C255,'Incoming 2023'!$O$2,"MD")&amp;" hari"</f>
        <v>0 tahun, 11 bulan, 24 hari</v>
      </c>
      <c r="Q255" s="208">
        <f ca="1">DATEDIF(C255,Summary!$A$1,"d")</f>
        <v>359</v>
      </c>
      <c r="R255" s="166" t="str" cm="1">
        <f t="array" aca="1" ref="R255" ca="1">_xlfn.IFS(Q255&lt;=S255,S255,Q255&lt;=S255*2,S255*2,Q255&lt;=S255*3,S255*3,Q255&gt;S255*3,"&gt;"&amp;S255*3)</f>
        <v>&gt;42</v>
      </c>
      <c r="S255" s="211" cm="1">
        <f t="array" ref="S255">_xlfn.IFS(M255="Level 1",7,M255="Level 2",14,M255="Level 3","30",M255="Info","Info",M255="Closed","Closed")</f>
        <v>14</v>
      </c>
      <c r="T255" s="177"/>
    </row>
    <row r="256" spans="1:20" ht="40.799999999999997" x14ac:dyDescent="0.25">
      <c r="A256" s="233">
        <v>255</v>
      </c>
      <c r="B256" s="172" t="s">
        <v>9918</v>
      </c>
      <c r="C256" s="239">
        <v>45859</v>
      </c>
      <c r="D256" s="168">
        <v>45854</v>
      </c>
      <c r="E256" s="167" t="s">
        <v>39</v>
      </c>
      <c r="F256" s="170" t="s">
        <v>9990</v>
      </c>
      <c r="G256" s="170" t="s">
        <v>9989</v>
      </c>
      <c r="H256" s="172" t="s">
        <v>5508</v>
      </c>
      <c r="I256" s="172" t="s">
        <v>5989</v>
      </c>
      <c r="J256" s="172" t="s">
        <v>6030</v>
      </c>
      <c r="K256" s="172"/>
      <c r="L256" s="281" t="s">
        <v>1184</v>
      </c>
      <c r="M256" s="281" t="s">
        <v>1184</v>
      </c>
      <c r="N256" s="177" t="s">
        <v>1175</v>
      </c>
      <c r="O256" s="177" t="s">
        <v>7484</v>
      </c>
      <c r="P256" s="170" t="str">
        <f ca="1">DATEDIF(C256,'Incoming 2023'!$O$2,"Y")&amp;" tahun, "&amp;DATEDIF(C256,'Incoming 2023'!$O$2,"YM")&amp;" bulan, "&amp;DATEDIF(C256,'Incoming 2023'!$O$2,"MD")&amp;" hari"</f>
        <v>0 tahun, 11 bulan, 24 hari</v>
      </c>
      <c r="Q256" s="208">
        <f ca="1">DATEDIF(C256,Summary!$A$1,"d")</f>
        <v>359</v>
      </c>
      <c r="R256" s="166" t="str" cm="1">
        <f t="array" aca="1" ref="R256" ca="1">_xlfn.IFS(Q256&lt;=S256,S256,Q256&lt;=S256*2,S256*2,Q256&lt;=S256*3,S256*3,Q256&gt;S256*3,"&gt;"&amp;S256*3)</f>
        <v>Closed</v>
      </c>
      <c r="S256" s="166" t="str" cm="1">
        <f t="array" ref="S256">_xlfn.IFS(M256="Level 1",7,M256="Level 2",14,M256="Level 3","30",M256="Info","Info",M256="Closed","Closed")</f>
        <v>Closed</v>
      </c>
      <c r="T256" s="177"/>
    </row>
    <row r="257" spans="1:20" ht="61.2" x14ac:dyDescent="0.25">
      <c r="A257" s="211">
        <v>256</v>
      </c>
      <c r="B257" s="172" t="s">
        <v>9919</v>
      </c>
      <c r="C257" s="239">
        <v>45859</v>
      </c>
      <c r="D257" s="168">
        <v>45849</v>
      </c>
      <c r="E257" s="167" t="s">
        <v>39</v>
      </c>
      <c r="F257" s="170" t="s">
        <v>9991</v>
      </c>
      <c r="G257" s="170" t="s">
        <v>9992</v>
      </c>
      <c r="H257" s="172" t="s">
        <v>5508</v>
      </c>
      <c r="I257" s="172" t="s">
        <v>5989</v>
      </c>
      <c r="J257" s="172" t="s">
        <v>2881</v>
      </c>
      <c r="K257" s="172"/>
      <c r="L257" s="281" t="s">
        <v>1184</v>
      </c>
      <c r="M257" s="281" t="s">
        <v>1184</v>
      </c>
      <c r="N257" s="177" t="s">
        <v>1080</v>
      </c>
      <c r="O257" s="177" t="s">
        <v>8269</v>
      </c>
      <c r="P257" s="170" t="str">
        <f ca="1">DATEDIF(C257,'Incoming 2023'!$O$2,"Y")&amp;" tahun, "&amp;DATEDIF(C257,'Incoming 2023'!$O$2,"YM")&amp;" bulan, "&amp;DATEDIF(C257,'Incoming 2023'!$O$2,"MD")&amp;" hari"</f>
        <v>0 tahun, 11 bulan, 24 hari</v>
      </c>
      <c r="Q257" s="208">
        <f ca="1">DATEDIF(C257,Summary!$A$1,"d")</f>
        <v>359</v>
      </c>
      <c r="R257" s="166" t="str" cm="1">
        <f t="array" aca="1" ref="R257" ca="1">_xlfn.IFS(Q257&lt;=S257,S257,Q257&lt;=S257*2,S257*2,Q257&lt;=S257*3,S257*3,Q257&gt;S257*3,"&gt;"&amp;S257*3)</f>
        <v>Closed</v>
      </c>
      <c r="S257" s="166" t="str" cm="1">
        <f t="array" ref="S257">_xlfn.IFS(M257="Level 1",7,M257="Level 2",14,M257="Level 3","30",M257="Info","Info",M257="Closed","Closed")</f>
        <v>Closed</v>
      </c>
      <c r="T257" s="177" t="s">
        <v>10437</v>
      </c>
    </row>
    <row r="258" spans="1:20" ht="61.2" x14ac:dyDescent="0.25">
      <c r="A258" s="233">
        <v>257</v>
      </c>
      <c r="B258" s="172" t="s">
        <v>9920</v>
      </c>
      <c r="C258" s="239">
        <v>45859</v>
      </c>
      <c r="D258" s="168">
        <v>45856</v>
      </c>
      <c r="E258" s="167" t="s">
        <v>39</v>
      </c>
      <c r="F258" s="170" t="s">
        <v>9993</v>
      </c>
      <c r="G258" s="170" t="s">
        <v>9994</v>
      </c>
      <c r="H258" s="172" t="s">
        <v>5508</v>
      </c>
      <c r="I258" s="172" t="s">
        <v>5989</v>
      </c>
      <c r="J258" s="172" t="s">
        <v>7866</v>
      </c>
      <c r="K258" s="172"/>
      <c r="L258" s="281" t="s">
        <v>1184</v>
      </c>
      <c r="M258" s="281" t="s">
        <v>1184</v>
      </c>
      <c r="N258" s="177" t="s">
        <v>1070</v>
      </c>
      <c r="O258" s="177" t="s">
        <v>9788</v>
      </c>
      <c r="P258" s="170" t="str">
        <f ca="1">DATEDIF(C258,'Incoming 2023'!$O$2,"Y")&amp;" tahun, "&amp;DATEDIF(C258,'Incoming 2023'!$O$2,"YM")&amp;" bulan, "&amp;DATEDIF(C258,'Incoming 2023'!$O$2,"MD")&amp;" hari"</f>
        <v>0 tahun, 11 bulan, 24 hari</v>
      </c>
      <c r="Q258" s="208">
        <f ca="1">DATEDIF(C258,Summary!$A$1,"d")</f>
        <v>359</v>
      </c>
      <c r="R258" s="166" t="str" cm="1">
        <f t="array" aca="1" ref="R258" ca="1">_xlfn.IFS(Q258&lt;=S258,S258,Q258&lt;=S258*2,S258*2,Q258&lt;=S258*3,S258*3,Q258&gt;S258*3,"&gt;"&amp;S258*3)</f>
        <v>Closed</v>
      </c>
      <c r="S258" s="166" t="str" cm="1">
        <f t="array" ref="S258">_xlfn.IFS(M258="Level 1",7,M258="Level 2",14,M258="Level 3","30",M258="Info","Info",M258="Closed","Closed")</f>
        <v>Closed</v>
      </c>
      <c r="T258" s="177" t="s">
        <v>10439</v>
      </c>
    </row>
    <row r="259" spans="1:20" ht="81.599999999999994" x14ac:dyDescent="0.25">
      <c r="A259" s="211">
        <v>258</v>
      </c>
      <c r="B259" s="172" t="s">
        <v>9921</v>
      </c>
      <c r="C259" s="239">
        <v>45859</v>
      </c>
      <c r="D259" s="168">
        <v>45855</v>
      </c>
      <c r="E259" s="167" t="s">
        <v>39</v>
      </c>
      <c r="F259" s="170" t="s">
        <v>9995</v>
      </c>
      <c r="G259" s="170" t="s">
        <v>9996</v>
      </c>
      <c r="H259" s="172" t="s">
        <v>5508</v>
      </c>
      <c r="I259" s="172" t="s">
        <v>3200</v>
      </c>
      <c r="J259" s="172" t="s">
        <v>5939</v>
      </c>
      <c r="K259" s="172"/>
      <c r="L259" s="166" t="s">
        <v>1308</v>
      </c>
      <c r="M259" s="167" t="s">
        <v>1308</v>
      </c>
      <c r="N259" s="177" t="s">
        <v>1070</v>
      </c>
      <c r="O259" s="177" t="s">
        <v>1071</v>
      </c>
      <c r="P259" s="170" t="str">
        <f ca="1">DATEDIF(C259,'Incoming 2023'!$O$2,"Y")&amp;" tahun, "&amp;DATEDIF(C259,'Incoming 2023'!$O$2,"YM")&amp;" bulan, "&amp;DATEDIF(C259,'Incoming 2023'!$O$2,"MD")&amp;" hari"</f>
        <v>0 tahun, 11 bulan, 24 hari</v>
      </c>
      <c r="Q259" s="208">
        <f ca="1">DATEDIF(C259,Summary!$A$1,"d")</f>
        <v>359</v>
      </c>
      <c r="R259" s="166" t="str" cm="1">
        <f t="array" aca="1" ref="R259" ca="1">_xlfn.IFS(Q259&lt;=S259,S259,Q259&lt;=S259*2,S259*2,Q259&lt;=S259*3,S259*3,Q259&gt;S259*3,"&gt;"&amp;S259*3)</f>
        <v>Info</v>
      </c>
      <c r="S259" s="166" t="str" cm="1">
        <f t="array" ref="S259">_xlfn.IFS(M259="Level 1",7,M259="Level 2",14,M259="Level 3","30",M259="Info","Info",M259="Closed","Closed")</f>
        <v>Info</v>
      </c>
      <c r="T259" s="177"/>
    </row>
    <row r="260" spans="1:20" ht="40.799999999999997" x14ac:dyDescent="0.25">
      <c r="A260" s="233">
        <v>259</v>
      </c>
      <c r="B260" s="172" t="s">
        <v>9922</v>
      </c>
      <c r="C260" s="239">
        <v>45859</v>
      </c>
      <c r="D260" s="168">
        <v>45855</v>
      </c>
      <c r="E260" s="167" t="s">
        <v>39</v>
      </c>
      <c r="F260" s="170" t="s">
        <v>9997</v>
      </c>
      <c r="G260" s="170" t="s">
        <v>9998</v>
      </c>
      <c r="H260" s="172" t="s">
        <v>5508</v>
      </c>
      <c r="I260" s="172" t="s">
        <v>5989</v>
      </c>
      <c r="J260" s="172" t="s">
        <v>3188</v>
      </c>
      <c r="K260" s="172"/>
      <c r="L260" s="166" t="s">
        <v>1308</v>
      </c>
      <c r="M260" s="167" t="s">
        <v>1308</v>
      </c>
      <c r="N260" s="177" t="s">
        <v>1170</v>
      </c>
      <c r="O260" s="177" t="s">
        <v>1171</v>
      </c>
      <c r="P260" s="170" t="str">
        <f ca="1">DATEDIF(C260,'Incoming 2023'!$O$2,"Y")&amp;" tahun, "&amp;DATEDIF(C260,'Incoming 2023'!$O$2,"YM")&amp;" bulan, "&amp;DATEDIF(C260,'Incoming 2023'!$O$2,"MD")&amp;" hari"</f>
        <v>0 tahun, 11 bulan, 24 hari</v>
      </c>
      <c r="Q260" s="208">
        <f ca="1">DATEDIF(C260,Summary!$A$1,"d")</f>
        <v>359</v>
      </c>
      <c r="R260" s="166" t="str" cm="1">
        <f t="array" aca="1" ref="R260" ca="1">_xlfn.IFS(Q260&lt;=S260,S260,Q260&lt;=S260*2,S260*2,Q260&lt;=S260*3,S260*3,Q260&gt;S260*3,"&gt;"&amp;S260*3)</f>
        <v>Info</v>
      </c>
      <c r="S260" s="166" t="str" cm="1">
        <f t="array" ref="S260">_xlfn.IFS(M260="Level 1",7,M260="Level 2",14,M260="Level 3","30",M260="Info","Info",M260="Closed","Closed")</f>
        <v>Info</v>
      </c>
      <c r="T260" s="177"/>
    </row>
    <row r="261" spans="1:20" ht="40.799999999999997" x14ac:dyDescent="0.25">
      <c r="A261" s="211">
        <v>260</v>
      </c>
      <c r="B261" s="172" t="s">
        <v>9923</v>
      </c>
      <c r="C261" s="239">
        <v>45859</v>
      </c>
      <c r="D261" s="168">
        <v>45854</v>
      </c>
      <c r="E261" s="167" t="s">
        <v>39</v>
      </c>
      <c r="F261" s="170" t="s">
        <v>9924</v>
      </c>
      <c r="G261" s="170" t="s">
        <v>9989</v>
      </c>
      <c r="H261" s="172" t="s">
        <v>5508</v>
      </c>
      <c r="I261" s="167" t="s">
        <v>5989</v>
      </c>
      <c r="J261" s="172" t="s">
        <v>6030</v>
      </c>
      <c r="K261" s="172"/>
      <c r="L261" s="246" t="s">
        <v>1305</v>
      </c>
      <c r="M261" s="246" t="s">
        <v>5814</v>
      </c>
      <c r="N261" s="177" t="s">
        <v>1175</v>
      </c>
      <c r="O261" s="177" t="s">
        <v>7484</v>
      </c>
      <c r="P261" s="170" t="str">
        <f ca="1">DATEDIF(C261,'Incoming 2023'!$O$2,"Y")&amp;" tahun, "&amp;DATEDIF(C261,'Incoming 2023'!$O$2,"YM")&amp;" bulan, "&amp;DATEDIF(C261,'Incoming 2023'!$O$2,"MD")&amp;" hari"</f>
        <v>0 tahun, 11 bulan, 24 hari</v>
      </c>
      <c r="Q261" s="208">
        <f ca="1">DATEDIF(C261,Summary!$A$1,"d")</f>
        <v>359</v>
      </c>
      <c r="R261" s="166" t="str" cm="1">
        <f t="array" aca="1" ref="R261" ca="1">_xlfn.IFS(Q261&lt;=S261,S261,Q261&lt;=S261*2,S261*2,Q261&lt;=S261*3,S261*3,Q261&gt;S261*3,"&gt;"&amp;S261*3)</f>
        <v>&gt;42</v>
      </c>
      <c r="S261" s="166" cm="1">
        <f t="array" ref="S261">_xlfn.IFS(M261="Level 1",7,M261="Level 2",14,M261="Level 3","30",M261="Info","Info",M261="Closed","Closed")</f>
        <v>14</v>
      </c>
      <c r="T261" s="177"/>
    </row>
    <row r="262" spans="1:20" ht="40.799999999999997" x14ac:dyDescent="0.25">
      <c r="A262" s="233">
        <v>261</v>
      </c>
      <c r="B262" s="172" t="s">
        <v>10239</v>
      </c>
      <c r="C262" s="239">
        <v>45861</v>
      </c>
      <c r="D262" s="168">
        <v>45856</v>
      </c>
      <c r="E262" s="167" t="s">
        <v>39</v>
      </c>
      <c r="F262" s="170" t="s">
        <v>9999</v>
      </c>
      <c r="G262" s="170" t="s">
        <v>10000</v>
      </c>
      <c r="H262" s="172" t="s">
        <v>5508</v>
      </c>
      <c r="I262" s="172" t="s">
        <v>3191</v>
      </c>
      <c r="J262" s="172" t="s">
        <v>6953</v>
      </c>
      <c r="K262" s="172"/>
      <c r="L262" s="166" t="s">
        <v>1308</v>
      </c>
      <c r="M262" s="167" t="s">
        <v>1308</v>
      </c>
      <c r="N262" s="177" t="s">
        <v>1070</v>
      </c>
      <c r="O262" s="177" t="s">
        <v>6866</v>
      </c>
      <c r="P262" s="170" t="str">
        <f ca="1">DATEDIF(C262,'Incoming 2023'!$O$2,"Y")&amp;" tahun, "&amp;DATEDIF(C262,'Incoming 2023'!$O$2,"YM")&amp;" bulan, "&amp;DATEDIF(C262,'Incoming 2023'!$O$2,"MD")&amp;" hari"</f>
        <v>0 tahun, 11 bulan, 22 hari</v>
      </c>
      <c r="Q262" s="208">
        <f ca="1">DATEDIF(C262,Summary!$A$1,"d")</f>
        <v>357</v>
      </c>
      <c r="R262" s="166" t="str" cm="1">
        <f t="array" aca="1" ref="R262" ca="1">_xlfn.IFS(Q262&lt;=S262,S262,Q262&lt;=S262*2,S262*2,Q262&lt;=S262*3,S262*3,Q262&gt;S262*3,"&gt;"&amp;S262*3)</f>
        <v>Info</v>
      </c>
      <c r="S262" s="166" t="str" cm="1">
        <f t="array" ref="S262">_xlfn.IFS(M262="Level 1",7,M262="Level 2",14,M262="Level 3","30",M262="Info","Info",M262="Closed","Closed")</f>
        <v>Info</v>
      </c>
      <c r="T262" s="177"/>
    </row>
    <row r="263" spans="1:20" ht="40.799999999999997" x14ac:dyDescent="0.25">
      <c r="A263" s="211">
        <v>262</v>
      </c>
      <c r="B263" s="172" t="s">
        <v>9925</v>
      </c>
      <c r="C263" s="239">
        <v>45861</v>
      </c>
      <c r="D263" s="168">
        <v>45856</v>
      </c>
      <c r="E263" s="167" t="s">
        <v>39</v>
      </c>
      <c r="F263" s="170" t="s">
        <v>8988</v>
      </c>
      <c r="G263" s="170" t="s">
        <v>10001</v>
      </c>
      <c r="H263" s="172" t="s">
        <v>5508</v>
      </c>
      <c r="I263" s="172" t="s">
        <v>5508</v>
      </c>
      <c r="J263" s="172" t="s">
        <v>9</v>
      </c>
      <c r="K263" s="172"/>
      <c r="L263" s="166" t="s">
        <v>1308</v>
      </c>
      <c r="M263" s="167" t="s">
        <v>1308</v>
      </c>
      <c r="N263" s="177" t="s">
        <v>1080</v>
      </c>
      <c r="O263" s="177" t="s">
        <v>8269</v>
      </c>
      <c r="P263" s="170" t="str">
        <f ca="1">DATEDIF(C263,'Incoming 2023'!$O$2,"Y")&amp;" tahun, "&amp;DATEDIF(C263,'Incoming 2023'!$O$2,"YM")&amp;" bulan, "&amp;DATEDIF(C263,'Incoming 2023'!$O$2,"MD")&amp;" hari"</f>
        <v>0 tahun, 11 bulan, 22 hari</v>
      </c>
      <c r="Q263" s="208">
        <f ca="1">DATEDIF(C263,Summary!$A$1,"d")</f>
        <v>357</v>
      </c>
      <c r="R263" s="166" t="str" cm="1">
        <f t="array" aca="1" ref="R263" ca="1">_xlfn.IFS(Q263&lt;=S263,S263,Q263&lt;=S263*2,S263*2,Q263&lt;=S263*3,S263*3,Q263&gt;S263*3,"&gt;"&amp;S263*3)</f>
        <v>Info</v>
      </c>
      <c r="S263" s="166" t="str" cm="1">
        <f t="array" ref="S263">_xlfn.IFS(M263="Level 1",7,M263="Level 2",14,M263="Level 3","30",M263="Info","Info",M263="Closed","Closed")</f>
        <v>Info</v>
      </c>
      <c r="T263" s="177"/>
    </row>
    <row r="264" spans="1:20" ht="40.799999999999997" x14ac:dyDescent="0.25">
      <c r="A264" s="233">
        <v>263</v>
      </c>
      <c r="B264" s="172" t="s">
        <v>9926</v>
      </c>
      <c r="C264" s="239">
        <v>45866</v>
      </c>
      <c r="D264" s="168">
        <v>45862</v>
      </c>
      <c r="E264" s="167" t="s">
        <v>39</v>
      </c>
      <c r="F264" s="170" t="s">
        <v>10002</v>
      </c>
      <c r="G264" s="170" t="s">
        <v>10003</v>
      </c>
      <c r="H264" s="172" t="s">
        <v>5508</v>
      </c>
      <c r="I264" s="172" t="s">
        <v>3200</v>
      </c>
      <c r="J264" s="172" t="s">
        <v>6005</v>
      </c>
      <c r="K264" s="172"/>
      <c r="L264" s="166" t="s">
        <v>1308</v>
      </c>
      <c r="M264" s="167" t="s">
        <v>1308</v>
      </c>
      <c r="N264" s="177" t="s">
        <v>1070</v>
      </c>
      <c r="O264" s="177" t="s">
        <v>3717</v>
      </c>
      <c r="P264" s="170" t="str">
        <f ca="1">DATEDIF(C264,'Incoming 2023'!$O$2,"Y")&amp;" tahun, "&amp;DATEDIF(C264,'Incoming 2023'!$O$2,"YM")&amp;" bulan, "&amp;DATEDIF(C264,'Incoming 2023'!$O$2,"MD")&amp;" hari"</f>
        <v>0 tahun, 11 bulan, 17 hari</v>
      </c>
      <c r="Q264" s="208">
        <f ca="1">DATEDIF(C264,Summary!$A$1,"d")</f>
        <v>352</v>
      </c>
      <c r="R264" s="166" t="str" cm="1">
        <f t="array" aca="1" ref="R264" ca="1">_xlfn.IFS(Q264&lt;=S264,S264,Q264&lt;=S264*2,S264*2,Q264&lt;=S264*3,S264*3,Q264&gt;S264*3,"&gt;"&amp;S264*3)</f>
        <v>Info</v>
      </c>
      <c r="S264" s="166" t="str" cm="1">
        <f t="array" ref="S264">_xlfn.IFS(M264="Level 1",7,M264="Level 2",14,M264="Level 3","30",M264="Info","Info",M264="Closed","Closed")</f>
        <v>Info</v>
      </c>
      <c r="T264" s="177"/>
    </row>
    <row r="265" spans="1:20" ht="61.2" x14ac:dyDescent="0.25">
      <c r="A265" s="211">
        <v>264</v>
      </c>
      <c r="B265" s="172" t="s">
        <v>9927</v>
      </c>
      <c r="C265" s="239">
        <v>45866</v>
      </c>
      <c r="D265" s="168">
        <v>45863</v>
      </c>
      <c r="E265" s="167" t="s">
        <v>39</v>
      </c>
      <c r="F265" s="170" t="s">
        <v>10004</v>
      </c>
      <c r="G265" s="170" t="s">
        <v>10005</v>
      </c>
      <c r="H265" s="172" t="s">
        <v>5508</v>
      </c>
      <c r="I265" s="167" t="s">
        <v>5508</v>
      </c>
      <c r="J265" s="172" t="s">
        <v>1167</v>
      </c>
      <c r="K265" s="172"/>
      <c r="L265" s="246" t="s">
        <v>1305</v>
      </c>
      <c r="M265" s="246" t="s">
        <v>5815</v>
      </c>
      <c r="N265" s="177" t="s">
        <v>1167</v>
      </c>
      <c r="O265" s="177" t="s">
        <v>2864</v>
      </c>
      <c r="P265" s="170" t="str">
        <f ca="1">DATEDIF(C265,'Incoming 2023'!$O$2,"Y")&amp;" tahun, "&amp;DATEDIF(C265,'Incoming 2023'!$O$2,"YM")&amp;" bulan, "&amp;DATEDIF(C265,'Incoming 2023'!$O$2,"MD")&amp;" hari"</f>
        <v>0 tahun, 11 bulan, 17 hari</v>
      </c>
      <c r="Q265" s="208">
        <f ca="1">DATEDIF(C265,Summary!$A$1,"d")</f>
        <v>352</v>
      </c>
      <c r="R265" s="166" t="str" cm="1">
        <f t="array" aca="1" ref="R265" ca="1">_xlfn.IFS(Q265&lt;=S265,S265,Q265&lt;=S265*2,S265*2,Q265&lt;=S265*3,S265*3,Q265&gt;S265*3,"&gt;"&amp;S265*3)</f>
        <v>&gt;21</v>
      </c>
      <c r="S265" s="166" cm="1">
        <f t="array" ref="S265">_xlfn.IFS(M265="Level 1",7,M265="Level 2",14,M265="Level 3","30",M265="Info","Info",M265="Closed","Closed")</f>
        <v>7</v>
      </c>
      <c r="T265" s="177"/>
    </row>
    <row r="266" spans="1:20" ht="40.799999999999997" x14ac:dyDescent="0.25">
      <c r="A266" s="233">
        <v>265</v>
      </c>
      <c r="B266" s="172" t="s">
        <v>9928</v>
      </c>
      <c r="C266" s="239">
        <v>45867</v>
      </c>
      <c r="D266" s="168">
        <v>45862</v>
      </c>
      <c r="E266" s="167" t="s">
        <v>39</v>
      </c>
      <c r="F266" s="170" t="s">
        <v>10006</v>
      </c>
      <c r="G266" s="170" t="s">
        <v>7241</v>
      </c>
      <c r="H266" s="172" t="s">
        <v>5508</v>
      </c>
      <c r="I266" s="172" t="s">
        <v>7715</v>
      </c>
      <c r="J266" s="172" t="s">
        <v>5701</v>
      </c>
      <c r="K266" s="172"/>
      <c r="L266" s="166" t="s">
        <v>1308</v>
      </c>
      <c r="M266" s="167" t="s">
        <v>1308</v>
      </c>
      <c r="N266" s="177" t="s">
        <v>1070</v>
      </c>
      <c r="O266" s="177" t="s">
        <v>3139</v>
      </c>
      <c r="P266" s="170" t="str">
        <f ca="1">DATEDIF(C266,'Incoming 2023'!$O$2,"Y")&amp;" tahun, "&amp;DATEDIF(C266,'Incoming 2023'!$O$2,"YM")&amp;" bulan, "&amp;DATEDIF(C266,'Incoming 2023'!$O$2,"MD")&amp;" hari"</f>
        <v>0 tahun, 11 bulan, 16 hari</v>
      </c>
      <c r="Q266" s="208">
        <f ca="1">DATEDIF(C266,Summary!$A$1,"d")</f>
        <v>351</v>
      </c>
      <c r="R266" s="166" t="str" cm="1">
        <f t="array" aca="1" ref="R266" ca="1">_xlfn.IFS(Q266&lt;=S266,S266,Q266&lt;=S266*2,S266*2,Q266&lt;=S266*3,S266*3,Q266&gt;S266*3,"&gt;"&amp;S266*3)</f>
        <v>Info</v>
      </c>
      <c r="S266" s="166" t="str" cm="1">
        <f t="array" ref="S266">_xlfn.IFS(M266="Level 1",7,M266="Level 2",14,M266="Level 3","30",M266="Info","Info",M266="Closed","Closed")</f>
        <v>Info</v>
      </c>
      <c r="T266" s="177"/>
    </row>
    <row r="267" spans="1:20" ht="20.399999999999999" x14ac:dyDescent="0.25">
      <c r="A267" s="211">
        <v>266</v>
      </c>
      <c r="B267" s="172" t="s">
        <v>9929</v>
      </c>
      <c r="C267" s="239">
        <v>45867</v>
      </c>
      <c r="D267" s="168">
        <v>45862</v>
      </c>
      <c r="E267" s="167" t="s">
        <v>39</v>
      </c>
      <c r="F267" s="170" t="s">
        <v>10007</v>
      </c>
      <c r="G267" s="170" t="s">
        <v>9989</v>
      </c>
      <c r="H267" s="172" t="s">
        <v>5508</v>
      </c>
      <c r="I267" s="167" t="s">
        <v>5989</v>
      </c>
      <c r="J267" s="172" t="s">
        <v>6030</v>
      </c>
      <c r="K267" s="172"/>
      <c r="L267" s="246" t="s">
        <v>1305</v>
      </c>
      <c r="M267" s="246" t="s">
        <v>5814</v>
      </c>
      <c r="N267" s="177" t="s">
        <v>1175</v>
      </c>
      <c r="O267" s="177" t="s">
        <v>7484</v>
      </c>
      <c r="P267" s="170" t="str">
        <f ca="1">DATEDIF(C267,'Incoming 2023'!$O$2,"Y")&amp;" tahun, "&amp;DATEDIF(C267,'Incoming 2023'!$O$2,"YM")&amp;" bulan, "&amp;DATEDIF(C267,'Incoming 2023'!$O$2,"MD")&amp;" hari"</f>
        <v>0 tahun, 11 bulan, 16 hari</v>
      </c>
      <c r="Q267" s="208">
        <f ca="1">DATEDIF(C267,Summary!$A$1,"d")</f>
        <v>351</v>
      </c>
      <c r="R267" s="166" t="str" cm="1">
        <f t="array" aca="1" ref="R267" ca="1">_xlfn.IFS(Q267&lt;=S267,S267,Q267&lt;=S267*2,S267*2,Q267&lt;=S267*3,S267*3,Q267&gt;S267*3,"&gt;"&amp;S267*3)</f>
        <v>&gt;42</v>
      </c>
      <c r="S267" s="166" cm="1">
        <f t="array" ref="S267">_xlfn.IFS(M267="Level 1",7,M267="Level 2",14,M267="Level 3","30",M267="Info","Info",M267="Closed","Closed")</f>
        <v>14</v>
      </c>
      <c r="T267" s="177"/>
    </row>
    <row r="268" spans="1:20" ht="40.799999999999997" x14ac:dyDescent="0.25">
      <c r="A268" s="233">
        <v>267</v>
      </c>
      <c r="B268" s="172" t="s">
        <v>9930</v>
      </c>
      <c r="C268" s="239">
        <v>45867</v>
      </c>
      <c r="D268" s="168">
        <v>45846</v>
      </c>
      <c r="E268" s="167" t="s">
        <v>39</v>
      </c>
      <c r="F268" s="170" t="s">
        <v>10008</v>
      </c>
      <c r="G268" s="170" t="s">
        <v>10009</v>
      </c>
      <c r="H268" s="172" t="s">
        <v>5508</v>
      </c>
      <c r="I268" s="172" t="s">
        <v>5508</v>
      </c>
      <c r="J268" s="172" t="s">
        <v>2882</v>
      </c>
      <c r="K268" s="172"/>
      <c r="L268" s="281" t="s">
        <v>1184</v>
      </c>
      <c r="M268" s="281" t="s">
        <v>1184</v>
      </c>
      <c r="N268" s="177" t="s">
        <v>1080</v>
      </c>
      <c r="O268" s="177" t="s">
        <v>8269</v>
      </c>
      <c r="P268" s="170" t="str">
        <f ca="1">DATEDIF(C268,'Incoming 2023'!$O$2,"Y")&amp;" tahun, "&amp;DATEDIF(C268,'Incoming 2023'!$O$2,"YM")&amp;" bulan, "&amp;DATEDIF(C268,'Incoming 2023'!$O$2,"MD")&amp;" hari"</f>
        <v>0 tahun, 11 bulan, 16 hari</v>
      </c>
      <c r="Q268" s="208">
        <f ca="1">DATEDIF(C268,Summary!$A$1,"d")</f>
        <v>351</v>
      </c>
      <c r="R268" s="166" t="str" cm="1">
        <f t="array" aca="1" ref="R268" ca="1">_xlfn.IFS(Q268&lt;=S268,S268,Q268&lt;=S268*2,S268*2,Q268&lt;=S268*3,S268*3,Q268&gt;S268*3,"&gt;"&amp;S268*3)</f>
        <v>Closed</v>
      </c>
      <c r="S268" s="166" t="str" cm="1">
        <f t="array" ref="S268">_xlfn.IFS(M268="Level 1",7,M268="Level 2",14,M268="Level 3","30",M268="Info","Info",M268="Closed","Closed")</f>
        <v>Closed</v>
      </c>
      <c r="T268" s="177"/>
    </row>
    <row r="269" spans="1:20" ht="61.2" x14ac:dyDescent="0.25">
      <c r="A269" s="211">
        <v>268</v>
      </c>
      <c r="B269" s="172" t="s">
        <v>9931</v>
      </c>
      <c r="C269" s="239">
        <v>45867</v>
      </c>
      <c r="D269" s="168">
        <v>45859</v>
      </c>
      <c r="E269" s="167" t="s">
        <v>39</v>
      </c>
      <c r="F269" s="170" t="s">
        <v>10010</v>
      </c>
      <c r="G269" s="170" t="s">
        <v>10011</v>
      </c>
      <c r="H269" s="172" t="s">
        <v>5508</v>
      </c>
      <c r="I269" s="172" t="s">
        <v>3200</v>
      </c>
      <c r="J269" s="172" t="s">
        <v>6030</v>
      </c>
      <c r="K269" s="172"/>
      <c r="L269" s="281" t="s">
        <v>1184</v>
      </c>
      <c r="M269" s="281" t="s">
        <v>1184</v>
      </c>
      <c r="N269" s="177" t="s">
        <v>1175</v>
      </c>
      <c r="O269" s="177" t="s">
        <v>1176</v>
      </c>
      <c r="P269" s="170" t="str">
        <f ca="1">DATEDIF(C269,'Incoming 2023'!$O$2,"Y")&amp;" tahun, "&amp;DATEDIF(C269,'Incoming 2023'!$O$2,"YM")&amp;" bulan, "&amp;DATEDIF(C269,'Incoming 2023'!$O$2,"MD")&amp;" hari"</f>
        <v>0 tahun, 11 bulan, 16 hari</v>
      </c>
      <c r="Q269" s="208">
        <f ca="1">DATEDIF(C269,Summary!$A$1,"d")</f>
        <v>351</v>
      </c>
      <c r="R269" s="166" t="str" cm="1">
        <f t="array" aca="1" ref="R269" ca="1">_xlfn.IFS(Q269&lt;=S269,S269,Q269&lt;=S269*2,S269*2,Q269&lt;=S269*3,S269*3,Q269&gt;S269*3,"&gt;"&amp;S269*3)</f>
        <v>Closed</v>
      </c>
      <c r="S269" s="166" t="str" cm="1">
        <f t="array" ref="S269">_xlfn.IFS(M269="Level 1",7,M269="Level 2",14,M269="Level 3","30",M269="Info","Info",M269="Closed","Closed")</f>
        <v>Closed</v>
      </c>
      <c r="T269" s="177" t="s">
        <v>10436</v>
      </c>
    </row>
    <row r="270" spans="1:20" ht="40.799999999999997" x14ac:dyDescent="0.25">
      <c r="A270" s="233">
        <v>269</v>
      </c>
      <c r="B270" s="172" t="s">
        <v>9932</v>
      </c>
      <c r="C270" s="239">
        <v>45867</v>
      </c>
      <c r="D270" s="168">
        <v>45861</v>
      </c>
      <c r="E270" s="167" t="s">
        <v>39</v>
      </c>
      <c r="F270" s="170" t="s">
        <v>10012</v>
      </c>
      <c r="G270" s="170" t="s">
        <v>10013</v>
      </c>
      <c r="H270" s="172" t="s">
        <v>1079</v>
      </c>
      <c r="I270" s="172" t="s">
        <v>7876</v>
      </c>
      <c r="J270" s="172" t="s">
        <v>1088</v>
      </c>
      <c r="K270" s="172"/>
      <c r="L270" s="281" t="s">
        <v>1184</v>
      </c>
      <c r="M270" s="281" t="s">
        <v>1184</v>
      </c>
      <c r="N270" s="177" t="s">
        <v>1088</v>
      </c>
      <c r="O270" s="177" t="s">
        <v>1089</v>
      </c>
      <c r="P270" s="170" t="str">
        <f ca="1">DATEDIF(C270,'Incoming 2023'!$O$2,"Y")&amp;" tahun, "&amp;DATEDIF(C270,'Incoming 2023'!$O$2,"YM")&amp;" bulan, "&amp;DATEDIF(C270,'Incoming 2023'!$O$2,"MD")&amp;" hari"</f>
        <v>0 tahun, 11 bulan, 16 hari</v>
      </c>
      <c r="Q270" s="208">
        <f ca="1">DATEDIF(C270,Summary!$A$1,"d")</f>
        <v>351</v>
      </c>
      <c r="R270" s="166" t="str" cm="1">
        <f t="array" aca="1" ref="R270" ca="1">_xlfn.IFS(Q270&lt;=S270,S270,Q270&lt;=S270*2,S270*2,Q270&lt;=S270*3,S270*3,Q270&gt;S270*3,"&gt;"&amp;S270*3)</f>
        <v>Closed</v>
      </c>
      <c r="S270" s="166" t="str" cm="1">
        <f t="array" ref="S270">_xlfn.IFS(M270="Level 1",7,M270="Level 2",14,M270="Level 3","30",M270="Info","Info",M270="Closed","Closed")</f>
        <v>Closed</v>
      </c>
      <c r="T270" s="177" t="s">
        <v>10449</v>
      </c>
    </row>
    <row r="271" spans="1:20" ht="40.799999999999997" x14ac:dyDescent="0.25">
      <c r="A271" s="211">
        <v>270</v>
      </c>
      <c r="B271" s="172" t="s">
        <v>9933</v>
      </c>
      <c r="C271" s="239">
        <v>45867</v>
      </c>
      <c r="D271" s="168">
        <v>45862</v>
      </c>
      <c r="E271" s="167" t="s">
        <v>39</v>
      </c>
      <c r="F271" s="170" t="s">
        <v>10014</v>
      </c>
      <c r="G271" s="170" t="s">
        <v>7241</v>
      </c>
      <c r="H271" s="172" t="s">
        <v>1079</v>
      </c>
      <c r="I271" s="172" t="s">
        <v>5999</v>
      </c>
      <c r="J271" s="172" t="s">
        <v>5701</v>
      </c>
      <c r="K271" s="172"/>
      <c r="L271" s="166" t="s">
        <v>1308</v>
      </c>
      <c r="M271" s="167" t="s">
        <v>1308</v>
      </c>
      <c r="N271" s="177" t="s">
        <v>1079</v>
      </c>
      <c r="O271" s="177" t="s">
        <v>2488</v>
      </c>
      <c r="P271" s="170" t="str">
        <f ca="1">DATEDIF(C271,'Incoming 2023'!$O$2,"Y")&amp;" tahun, "&amp;DATEDIF(C271,'Incoming 2023'!$O$2,"YM")&amp;" bulan, "&amp;DATEDIF(C271,'Incoming 2023'!$O$2,"MD")&amp;" hari"</f>
        <v>0 tahun, 11 bulan, 16 hari</v>
      </c>
      <c r="Q271" s="208">
        <f ca="1">DATEDIF(C271,Summary!$A$1,"d")</f>
        <v>351</v>
      </c>
      <c r="R271" s="166" t="str" cm="1">
        <f t="array" aca="1" ref="R271" ca="1">_xlfn.IFS(Q271&lt;=S271,S271,Q271&lt;=S271*2,S271*2,Q271&lt;=S271*3,S271*3,Q271&gt;S271*3,"&gt;"&amp;S271*3)</f>
        <v>Info</v>
      </c>
      <c r="S271" s="166" t="str" cm="1">
        <f t="array" ref="S271">_xlfn.IFS(M271="Level 1",7,M271="Level 2",14,M271="Level 3","30",M271="Info","Info",M271="Closed","Closed")</f>
        <v>Info</v>
      </c>
      <c r="T271" s="177"/>
    </row>
    <row r="272" spans="1:20" ht="20.399999999999999" x14ac:dyDescent="0.25">
      <c r="A272" s="233">
        <v>271</v>
      </c>
      <c r="B272" s="172" t="s">
        <v>9934</v>
      </c>
      <c r="C272" s="239">
        <v>45869</v>
      </c>
      <c r="D272" s="168">
        <v>45863</v>
      </c>
      <c r="E272" s="167" t="s">
        <v>10015</v>
      </c>
      <c r="F272" s="170" t="s">
        <v>10016</v>
      </c>
      <c r="G272" s="170"/>
      <c r="H272" s="172" t="s">
        <v>5985</v>
      </c>
      <c r="I272" s="172" t="s">
        <v>5985</v>
      </c>
      <c r="J272" s="172" t="s">
        <v>10017</v>
      </c>
      <c r="K272" s="172"/>
      <c r="L272" s="166" t="s">
        <v>1308</v>
      </c>
      <c r="M272" s="167" t="s">
        <v>1308</v>
      </c>
      <c r="N272" s="177" t="s">
        <v>1070</v>
      </c>
      <c r="O272" s="177" t="s">
        <v>1071</v>
      </c>
      <c r="P272" s="170" t="str">
        <f ca="1">DATEDIF(C272,'Incoming 2023'!$O$2,"Y")&amp;" tahun, "&amp;DATEDIF(C272,'Incoming 2023'!$O$2,"YM")&amp;" bulan, "&amp;DATEDIF(C272,'Incoming 2023'!$O$2,"MD")&amp;" hari"</f>
        <v>0 tahun, 11 bulan, 14 hari</v>
      </c>
      <c r="Q272" s="208">
        <f ca="1">DATEDIF(C272,Summary!$A$1,"d")</f>
        <v>349</v>
      </c>
      <c r="R272" s="166" t="str" cm="1">
        <f t="array" aca="1" ref="R272" ca="1">_xlfn.IFS(Q272&lt;=S272,S272,Q272&lt;=S272*2,S272*2,Q272&lt;=S272*3,S272*3,Q272&gt;S272*3,"&gt;"&amp;S272*3)</f>
        <v>Info</v>
      </c>
      <c r="S272" s="166" t="str" cm="1">
        <f t="array" ref="S272">_xlfn.IFS(M272="Level 1",7,M272="Level 2",14,M272="Level 3","30",M272="Info","Info",M272="Closed","Closed")</f>
        <v>Info</v>
      </c>
      <c r="T272" s="177"/>
    </row>
    <row r="273" spans="1:20" ht="40.799999999999997" x14ac:dyDescent="0.25">
      <c r="A273" s="211">
        <v>272</v>
      </c>
      <c r="B273" s="172" t="s">
        <v>9935</v>
      </c>
      <c r="C273" s="239">
        <v>45869</v>
      </c>
      <c r="D273" s="168">
        <v>45862</v>
      </c>
      <c r="E273" s="167" t="s">
        <v>39</v>
      </c>
      <c r="F273" s="170" t="s">
        <v>10018</v>
      </c>
      <c r="G273" s="170" t="s">
        <v>7241</v>
      </c>
      <c r="H273" s="172" t="s">
        <v>1079</v>
      </c>
      <c r="I273" s="172" t="s">
        <v>5999</v>
      </c>
      <c r="J273" s="172" t="s">
        <v>5701</v>
      </c>
      <c r="K273" s="172"/>
      <c r="L273" s="166" t="s">
        <v>1308</v>
      </c>
      <c r="M273" s="167" t="s">
        <v>1308</v>
      </c>
      <c r="N273" s="177" t="s">
        <v>1079</v>
      </c>
      <c r="O273" s="177" t="s">
        <v>2488</v>
      </c>
      <c r="P273" s="170" t="str">
        <f ca="1">DATEDIF(C273,'Incoming 2023'!$O$2,"Y")&amp;" tahun, "&amp;DATEDIF(C273,'Incoming 2023'!$O$2,"YM")&amp;" bulan, "&amp;DATEDIF(C273,'Incoming 2023'!$O$2,"MD")&amp;" hari"</f>
        <v>0 tahun, 11 bulan, 14 hari</v>
      </c>
      <c r="Q273" s="208">
        <f ca="1">DATEDIF(C273,Summary!$A$1,"d")</f>
        <v>349</v>
      </c>
      <c r="R273" s="166" t="str" cm="1">
        <f t="array" aca="1" ref="R273" ca="1">_xlfn.IFS(Q273&lt;=S273,S273,Q273&lt;=S273*2,S273*2,Q273&lt;=S273*3,S273*3,Q273&gt;S273*3,"&gt;"&amp;S273*3)</f>
        <v>Info</v>
      </c>
      <c r="S273" s="166" t="str" cm="1">
        <f t="array" ref="S273">_xlfn.IFS(M273="Level 1",7,M273="Level 2",14,M273="Level 3","30",M273="Info","Info",M273="Closed","Closed")</f>
        <v>Info</v>
      </c>
      <c r="T273" s="177"/>
    </row>
    <row r="274" spans="1:20" ht="40.799999999999997" x14ac:dyDescent="0.25">
      <c r="A274" s="233">
        <v>273</v>
      </c>
      <c r="B274" s="172" t="s">
        <v>9936</v>
      </c>
      <c r="C274" s="239">
        <v>45869</v>
      </c>
      <c r="D274" s="168">
        <v>45866</v>
      </c>
      <c r="E274" s="167" t="s">
        <v>39</v>
      </c>
      <c r="F274" s="170" t="s">
        <v>10019</v>
      </c>
      <c r="G274" s="170" t="s">
        <v>7241</v>
      </c>
      <c r="H274" s="172" t="s">
        <v>1079</v>
      </c>
      <c r="I274" s="172" t="s">
        <v>7397</v>
      </c>
      <c r="J274" s="172" t="s">
        <v>5701</v>
      </c>
      <c r="K274" s="172"/>
      <c r="L274" s="166" t="s">
        <v>1308</v>
      </c>
      <c r="M274" s="167" t="s">
        <v>1308</v>
      </c>
      <c r="N274" s="177" t="s">
        <v>1079</v>
      </c>
      <c r="O274" s="177" t="s">
        <v>5498</v>
      </c>
      <c r="P274" s="170" t="str">
        <f ca="1">DATEDIF(C274,'Incoming 2023'!$O$2,"Y")&amp;" tahun, "&amp;DATEDIF(C274,'Incoming 2023'!$O$2,"YM")&amp;" bulan, "&amp;DATEDIF(C274,'Incoming 2023'!$O$2,"MD")&amp;" hari"</f>
        <v>0 tahun, 11 bulan, 14 hari</v>
      </c>
      <c r="Q274" s="208">
        <f ca="1">DATEDIF(C274,Summary!$A$1,"d")</f>
        <v>349</v>
      </c>
      <c r="R274" s="166" t="str" cm="1">
        <f t="array" aca="1" ref="R274" ca="1">_xlfn.IFS(Q274&lt;=S274,S274,Q274&lt;=S274*2,S274*2,Q274&lt;=S274*3,S274*3,Q274&gt;S274*3,"&gt;"&amp;S274*3)</f>
        <v>Info</v>
      </c>
      <c r="S274" s="166" t="str" cm="1">
        <f t="array" ref="S274">_xlfn.IFS(M274="Level 1",7,M274="Level 2",14,M274="Level 3","30",M274="Info","Info",M274="Closed","Closed")</f>
        <v>Info</v>
      </c>
      <c r="T274" s="177"/>
    </row>
    <row r="275" spans="1:20" ht="61.2" x14ac:dyDescent="0.25">
      <c r="A275" s="211">
        <v>274</v>
      </c>
      <c r="B275" s="172" t="s">
        <v>9937</v>
      </c>
      <c r="C275" s="239">
        <v>45869</v>
      </c>
      <c r="D275" s="168">
        <v>45866</v>
      </c>
      <c r="E275" s="167" t="s">
        <v>39</v>
      </c>
      <c r="F275" s="170" t="s">
        <v>10020</v>
      </c>
      <c r="G275" s="170" t="s">
        <v>7241</v>
      </c>
      <c r="H275" s="172" t="s">
        <v>5508</v>
      </c>
      <c r="I275" s="172" t="s">
        <v>7715</v>
      </c>
      <c r="J275" s="172" t="s">
        <v>5701</v>
      </c>
      <c r="K275" s="172"/>
      <c r="L275" s="166" t="s">
        <v>1308</v>
      </c>
      <c r="M275" s="167" t="s">
        <v>1308</v>
      </c>
      <c r="N275" s="177" t="s">
        <v>1070</v>
      </c>
      <c r="O275" s="177" t="s">
        <v>3139</v>
      </c>
      <c r="P275" s="170" t="str">
        <f ca="1">DATEDIF(C275,'Incoming 2023'!$O$2,"Y")&amp;" tahun, "&amp;DATEDIF(C275,'Incoming 2023'!$O$2,"YM")&amp;" bulan, "&amp;DATEDIF(C275,'Incoming 2023'!$O$2,"MD")&amp;" hari"</f>
        <v>0 tahun, 11 bulan, 14 hari</v>
      </c>
      <c r="Q275" s="208">
        <f ca="1">DATEDIF(C275,Summary!$A$1,"d")</f>
        <v>349</v>
      </c>
      <c r="R275" s="166" t="str" cm="1">
        <f t="array" aca="1" ref="R275" ca="1">_xlfn.IFS(Q275&lt;=S275,S275,Q275&lt;=S275*2,S275*2,Q275&lt;=S275*3,S275*3,Q275&gt;S275*3,"&gt;"&amp;S275*3)</f>
        <v>Info</v>
      </c>
      <c r="S275" s="166" t="str" cm="1">
        <f t="array" ref="S275">_xlfn.IFS(M275="Level 1",7,M275="Level 2",14,M275="Level 3","30",M275="Info","Info",M275="Closed","Closed")</f>
        <v>Info</v>
      </c>
      <c r="T275" s="177"/>
    </row>
    <row r="276" spans="1:20" ht="40.799999999999997" x14ac:dyDescent="0.25">
      <c r="A276" s="233">
        <v>275</v>
      </c>
      <c r="B276" s="172" t="s">
        <v>9938</v>
      </c>
      <c r="C276" s="239">
        <v>45869</v>
      </c>
      <c r="D276" s="168">
        <v>45866</v>
      </c>
      <c r="E276" s="167" t="s">
        <v>39</v>
      </c>
      <c r="F276" s="170" t="s">
        <v>10021</v>
      </c>
      <c r="G276" s="170" t="s">
        <v>10022</v>
      </c>
      <c r="H276" s="172" t="s">
        <v>1079</v>
      </c>
      <c r="I276" s="172" t="s">
        <v>3196</v>
      </c>
      <c r="J276" s="172" t="s">
        <v>5841</v>
      </c>
      <c r="K276" s="172"/>
      <c r="L276" s="281" t="s">
        <v>1184</v>
      </c>
      <c r="M276" s="281" t="s">
        <v>1184</v>
      </c>
      <c r="N276" s="177" t="s">
        <v>1079</v>
      </c>
      <c r="O276" s="177" t="s">
        <v>2489</v>
      </c>
      <c r="P276" s="170" t="str">
        <f ca="1">DATEDIF(C276,'Incoming 2023'!$O$2,"Y")&amp;" tahun, "&amp;DATEDIF(C276,'Incoming 2023'!$O$2,"YM")&amp;" bulan, "&amp;DATEDIF(C276,'Incoming 2023'!$O$2,"MD")&amp;" hari"</f>
        <v>0 tahun, 11 bulan, 14 hari</v>
      </c>
      <c r="Q276" s="208">
        <f ca="1">DATEDIF(C276,Summary!$A$1,"d")</f>
        <v>349</v>
      </c>
      <c r="R276" s="166" t="str" cm="1">
        <f t="array" aca="1" ref="R276" ca="1">_xlfn.IFS(Q276&lt;=S276,S276,Q276&lt;=S276*2,S276*2,Q276&lt;=S276*3,S276*3,Q276&gt;S276*3,"&gt;"&amp;S276*3)</f>
        <v>Closed</v>
      </c>
      <c r="S276" s="166" t="str" cm="1">
        <f t="array" ref="S276">_xlfn.IFS(M276="Level 1",7,M276="Level 2",14,M276="Level 3","30",M276="Info","Info",M276="Closed","Closed")</f>
        <v>Closed</v>
      </c>
      <c r="T276" s="177" t="s">
        <v>10784</v>
      </c>
    </row>
    <row r="277" spans="1:20" ht="61.2" x14ac:dyDescent="0.25">
      <c r="A277" s="211">
        <v>276</v>
      </c>
      <c r="B277" s="172" t="s">
        <v>9939</v>
      </c>
      <c r="C277" s="239">
        <v>45869</v>
      </c>
      <c r="D277" s="168">
        <v>45867</v>
      </c>
      <c r="E277" s="167" t="s">
        <v>39</v>
      </c>
      <c r="F277" s="170" t="s">
        <v>10023</v>
      </c>
      <c r="G277" s="170" t="s">
        <v>10024</v>
      </c>
      <c r="H277" s="172" t="s">
        <v>5508</v>
      </c>
      <c r="I277" s="167" t="s">
        <v>5989</v>
      </c>
      <c r="J277" s="172" t="s">
        <v>3188</v>
      </c>
      <c r="K277" s="172"/>
      <c r="L277" s="246" t="s">
        <v>1305</v>
      </c>
      <c r="M277" s="246" t="s">
        <v>5814</v>
      </c>
      <c r="N277" s="177" t="s">
        <v>1170</v>
      </c>
      <c r="O277" s="177" t="s">
        <v>1171</v>
      </c>
      <c r="P277" s="170" t="str">
        <f ca="1">DATEDIF(C277,'Incoming 2023'!$O$2,"Y")&amp;" tahun, "&amp;DATEDIF(C277,'Incoming 2023'!$O$2,"YM")&amp;" bulan, "&amp;DATEDIF(C277,'Incoming 2023'!$O$2,"MD")&amp;" hari"</f>
        <v>0 tahun, 11 bulan, 14 hari</v>
      </c>
      <c r="Q277" s="208">
        <f ca="1">DATEDIF(C277,Summary!$A$1,"d")</f>
        <v>349</v>
      </c>
      <c r="R277" s="166" t="str" cm="1">
        <f t="array" aca="1" ref="R277" ca="1">_xlfn.IFS(Q277&lt;=S277,S277,Q277&lt;=S277*2,S277*2,Q277&lt;=S277*3,S277*3,Q277&gt;S277*3,"&gt;"&amp;S277*3)</f>
        <v>&gt;42</v>
      </c>
      <c r="S277" s="166" cm="1">
        <f t="array" ref="S277">_xlfn.IFS(M277="Level 1",7,M277="Level 2",14,M277="Level 3","30",M277="Info","Info",M277="Closed","Closed")</f>
        <v>14</v>
      </c>
      <c r="T277" s="177"/>
    </row>
    <row r="278" spans="1:20" s="145" customFormat="1" ht="40.799999999999997" x14ac:dyDescent="0.25">
      <c r="A278" s="233">
        <v>277</v>
      </c>
      <c r="B278" s="172" t="s">
        <v>9940</v>
      </c>
      <c r="C278" s="239">
        <v>45869</v>
      </c>
      <c r="D278" s="168">
        <v>45867</v>
      </c>
      <c r="E278" s="167" t="s">
        <v>39</v>
      </c>
      <c r="F278" s="170" t="s">
        <v>10025</v>
      </c>
      <c r="G278" s="170" t="s">
        <v>10026</v>
      </c>
      <c r="H278" s="172" t="s">
        <v>5508</v>
      </c>
      <c r="I278" s="172" t="s">
        <v>3200</v>
      </c>
      <c r="J278" s="172" t="s">
        <v>6005</v>
      </c>
      <c r="K278" s="172"/>
      <c r="L278" s="281" t="s">
        <v>1184</v>
      </c>
      <c r="M278" s="281" t="s">
        <v>1184</v>
      </c>
      <c r="N278" s="177" t="s">
        <v>1070</v>
      </c>
      <c r="O278" s="177" t="s">
        <v>3717</v>
      </c>
      <c r="P278" s="170" t="str">
        <f ca="1">DATEDIF(C278,'Incoming 2023'!$O$2,"Y")&amp;" tahun, "&amp;DATEDIF(C278,'Incoming 2023'!$O$2,"YM")&amp;" bulan, "&amp;DATEDIF(C278,'Incoming 2023'!$O$2,"MD")&amp;" hari"</f>
        <v>0 tahun, 11 bulan, 14 hari</v>
      </c>
      <c r="Q278" s="208">
        <f ca="1">DATEDIF(C278,Summary!$A$1,"d")</f>
        <v>349</v>
      </c>
      <c r="R278" s="166" t="str" cm="1">
        <f t="array" aca="1" ref="R278" ca="1">_xlfn.IFS(Q278&lt;=S278,S278,Q278&lt;=S278*2,S278*2,Q278&lt;=S278*3,S278*3,Q278&gt;S278*3,"&gt;"&amp;S278*3)</f>
        <v>Closed</v>
      </c>
      <c r="S278" s="166" t="str" cm="1">
        <f t="array" ref="S278">_xlfn.IFS(M278="Level 1",7,M278="Level 2",14,M278="Level 3","30",M278="Info","Info",M278="Closed","Closed")</f>
        <v>Closed</v>
      </c>
      <c r="T278" s="177" t="s">
        <v>10441</v>
      </c>
    </row>
    <row r="279" spans="1:20" s="145" customFormat="1" ht="61.2" x14ac:dyDescent="0.25">
      <c r="A279" s="211">
        <v>278</v>
      </c>
      <c r="B279" s="172" t="s">
        <v>10374</v>
      </c>
      <c r="C279" s="239">
        <v>45877</v>
      </c>
      <c r="D279" s="168">
        <v>45874</v>
      </c>
      <c r="E279" s="167" t="s">
        <v>10388</v>
      </c>
      <c r="F279" s="170" t="s">
        <v>10389</v>
      </c>
      <c r="G279" s="170" t="s">
        <v>10390</v>
      </c>
      <c r="H279" s="172" t="s">
        <v>5508</v>
      </c>
      <c r="I279" s="172" t="s">
        <v>5989</v>
      </c>
      <c r="J279" s="172" t="s">
        <v>7866</v>
      </c>
      <c r="K279" s="172"/>
      <c r="L279" s="166" t="s">
        <v>1308</v>
      </c>
      <c r="M279" s="167" t="s">
        <v>1308</v>
      </c>
      <c r="N279" s="166" t="s">
        <v>1070</v>
      </c>
      <c r="O279" s="177" t="s">
        <v>9788</v>
      </c>
      <c r="P279" s="170" t="str">
        <f ca="1">DATEDIF(C279,'Incoming 2023'!$O$2,"Y")&amp;" tahun, "&amp;DATEDIF(C279,'Incoming 2023'!$O$2,"YM")&amp;" bulan, "&amp;DATEDIF(C279,'Incoming 2023'!$O$2,"MD")&amp;" hari"</f>
        <v>0 tahun, 11 bulan, 7 hari</v>
      </c>
      <c r="Q279" s="208">
        <f ca="1">DATEDIF(C279,Summary!$A$1,"d")</f>
        <v>341</v>
      </c>
      <c r="R279" s="166" t="str" cm="1">
        <f t="array" aca="1" ref="R279" ca="1">_xlfn.IFS(Q279&lt;=S279,S279,Q279&lt;=S279*2,S279*2,Q279&lt;=S279*3,S279*3,Q279&gt;S279*3,"&gt;"&amp;S279*3)</f>
        <v>Info</v>
      </c>
      <c r="S279" s="166" t="str" cm="1">
        <f t="array" ref="S279">_xlfn.IFS(M279="Level 1",7,M279="Level 2",14,M279="Level 3","30",M279="Info","Info",M279="Closed","Closed")</f>
        <v>Info</v>
      </c>
      <c r="T279" s="177"/>
    </row>
    <row r="280" spans="1:20" s="145" customFormat="1" ht="40.799999999999997" x14ac:dyDescent="0.25">
      <c r="A280" s="233">
        <v>279</v>
      </c>
      <c r="B280" s="172" t="s">
        <v>10375</v>
      </c>
      <c r="C280" s="239">
        <v>45878</v>
      </c>
      <c r="D280" s="168">
        <v>45875</v>
      </c>
      <c r="E280" s="167" t="s">
        <v>10388</v>
      </c>
      <c r="F280" s="170" t="s">
        <v>10391</v>
      </c>
      <c r="G280" s="170" t="s">
        <v>10440</v>
      </c>
      <c r="H280" s="172" t="s">
        <v>5508</v>
      </c>
      <c r="I280" s="172" t="s">
        <v>5508</v>
      </c>
      <c r="J280" s="172" t="s">
        <v>7423</v>
      </c>
      <c r="K280" s="172"/>
      <c r="L280" s="166" t="s">
        <v>1308</v>
      </c>
      <c r="M280" s="167" t="s">
        <v>1308</v>
      </c>
      <c r="N280" s="166" t="s">
        <v>1080</v>
      </c>
      <c r="O280" s="177" t="s">
        <v>8269</v>
      </c>
      <c r="P280" s="170" t="str">
        <f ca="1">DATEDIF(C280,'Incoming 2023'!$O$2,"Y")&amp;" tahun, "&amp;DATEDIF(C280,'Incoming 2023'!$O$2,"YM")&amp;" bulan, "&amp;DATEDIF(C280,'Incoming 2023'!$O$2,"MD")&amp;" hari"</f>
        <v>0 tahun, 11 bulan, 6 hari</v>
      </c>
      <c r="Q280" s="208">
        <f ca="1">DATEDIF(C280,Summary!$A$1,"d")</f>
        <v>340</v>
      </c>
      <c r="R280" s="166" t="str" cm="1">
        <f t="array" aca="1" ref="R280" ca="1">_xlfn.IFS(Q280&lt;=S280,S280,Q280&lt;=S280*2,S280*2,Q280&lt;=S280*3,S280*3,Q280&gt;S280*3,"&gt;"&amp;S280*3)</f>
        <v>Info</v>
      </c>
      <c r="S280" s="166" t="str" cm="1">
        <f t="array" ref="S280">_xlfn.IFS(M280="Level 1",7,M280="Level 2",14,M280="Level 3","30",M280="Info","Info",M280="Closed","Closed")</f>
        <v>Info</v>
      </c>
      <c r="T280" s="177"/>
    </row>
    <row r="281" spans="1:20" s="145" customFormat="1" ht="142.80000000000001" x14ac:dyDescent="0.25">
      <c r="A281" s="211">
        <v>280</v>
      </c>
      <c r="B281" s="172" t="s">
        <v>10376</v>
      </c>
      <c r="C281" s="239">
        <v>45880</v>
      </c>
      <c r="D281" s="168">
        <v>45866</v>
      </c>
      <c r="E281" s="167" t="s">
        <v>39</v>
      </c>
      <c r="F281" s="170" t="s">
        <v>10392</v>
      </c>
      <c r="G281" s="170" t="s">
        <v>10393</v>
      </c>
      <c r="H281" s="172" t="s">
        <v>5508</v>
      </c>
      <c r="I281" s="167" t="s">
        <v>5989</v>
      </c>
      <c r="J281" s="172" t="s">
        <v>3188</v>
      </c>
      <c r="K281" s="172"/>
      <c r="L281" s="246" t="s">
        <v>1305</v>
      </c>
      <c r="M281" s="246" t="s">
        <v>5814</v>
      </c>
      <c r="N281" s="166" t="s">
        <v>1170</v>
      </c>
      <c r="O281" s="177" t="s">
        <v>1171</v>
      </c>
      <c r="P281" s="170" t="str">
        <f ca="1">DATEDIF(C281,'Incoming 2023'!$O$2,"Y")&amp;" tahun, "&amp;DATEDIF(C281,'Incoming 2023'!$O$2,"YM")&amp;" bulan, "&amp;DATEDIF(C281,'Incoming 2023'!$O$2,"MD")&amp;" hari"</f>
        <v>0 tahun, 11 bulan, 4 hari</v>
      </c>
      <c r="Q281" s="208">
        <f ca="1">DATEDIF(C281,Summary!$A$1,"d")</f>
        <v>338</v>
      </c>
      <c r="R281" s="166" t="str" cm="1">
        <f t="array" aca="1" ref="R281" ca="1">_xlfn.IFS(Q281&lt;=S281,S281,Q281&lt;=S281*2,S281*2,Q281&lt;=S281*3,S281*3,Q281&gt;S281*3,"&gt;"&amp;S281*3)</f>
        <v>&gt;42</v>
      </c>
      <c r="S281" s="166" cm="1">
        <f t="array" ref="S281">_xlfn.IFS(M281="Level 1",7,M281="Level 2",14,M281="Level 3","30",M281="Info","Info",M281="Closed","Closed")</f>
        <v>14</v>
      </c>
      <c r="T281" s="177"/>
    </row>
    <row r="282" spans="1:20" s="145" customFormat="1" ht="61.2" x14ac:dyDescent="0.25">
      <c r="A282" s="233">
        <v>281</v>
      </c>
      <c r="B282" s="172" t="s">
        <v>10377</v>
      </c>
      <c r="C282" s="239">
        <v>45880</v>
      </c>
      <c r="D282" s="168">
        <v>45866</v>
      </c>
      <c r="E282" s="167" t="s">
        <v>39</v>
      </c>
      <c r="F282" s="170" t="s">
        <v>10394</v>
      </c>
      <c r="G282" s="170" t="s">
        <v>10395</v>
      </c>
      <c r="H282" s="172" t="s">
        <v>5508</v>
      </c>
      <c r="I282" s="167" t="s">
        <v>5989</v>
      </c>
      <c r="J282" s="172" t="s">
        <v>3188</v>
      </c>
      <c r="K282" s="172"/>
      <c r="L282" s="246" t="s">
        <v>1305</v>
      </c>
      <c r="M282" s="246" t="s">
        <v>5814</v>
      </c>
      <c r="N282" s="166" t="s">
        <v>1170</v>
      </c>
      <c r="O282" s="177" t="s">
        <v>1171</v>
      </c>
      <c r="P282" s="170" t="str">
        <f ca="1">DATEDIF(C282,'Incoming 2023'!$O$2,"Y")&amp;" tahun, "&amp;DATEDIF(C282,'Incoming 2023'!$O$2,"YM")&amp;" bulan, "&amp;DATEDIF(C282,'Incoming 2023'!$O$2,"MD")&amp;" hari"</f>
        <v>0 tahun, 11 bulan, 4 hari</v>
      </c>
      <c r="Q282" s="208">
        <f ca="1">DATEDIF(C282,Summary!$A$1,"d")</f>
        <v>338</v>
      </c>
      <c r="R282" s="166" t="str" cm="1">
        <f t="array" aca="1" ref="R282" ca="1">_xlfn.IFS(Q282&lt;=S282,S282,Q282&lt;=S282*2,S282*2,Q282&lt;=S282*3,S282*3,Q282&gt;S282*3,"&gt;"&amp;S282*3)</f>
        <v>&gt;42</v>
      </c>
      <c r="S282" s="166" cm="1">
        <f t="array" ref="S282">_xlfn.IFS(M282="Level 1",7,M282="Level 2",14,M282="Level 3","30",M282="Info","Info",M282="Closed","Closed")</f>
        <v>14</v>
      </c>
      <c r="T282" s="177"/>
    </row>
    <row r="283" spans="1:20" s="145" customFormat="1" ht="61.2" x14ac:dyDescent="0.25">
      <c r="A283" s="211">
        <v>282</v>
      </c>
      <c r="B283" s="172" t="s">
        <v>10378</v>
      </c>
      <c r="C283" s="239">
        <v>45880</v>
      </c>
      <c r="D283" s="168">
        <v>45866</v>
      </c>
      <c r="E283" s="167" t="s">
        <v>39</v>
      </c>
      <c r="F283" s="170" t="s">
        <v>10396</v>
      </c>
      <c r="G283" s="170" t="s">
        <v>10397</v>
      </c>
      <c r="H283" s="172" t="s">
        <v>5508</v>
      </c>
      <c r="I283" s="167" t="s">
        <v>5989</v>
      </c>
      <c r="J283" s="172" t="s">
        <v>6030</v>
      </c>
      <c r="K283" s="172"/>
      <c r="L283" s="246" t="s">
        <v>1305</v>
      </c>
      <c r="M283" s="246" t="s">
        <v>5813</v>
      </c>
      <c r="N283" s="166" t="s">
        <v>1175</v>
      </c>
      <c r="O283" s="177" t="s">
        <v>7484</v>
      </c>
      <c r="P283" s="170" t="str">
        <f ca="1">DATEDIF(C283,'Incoming 2023'!$O$2,"Y")&amp;" tahun, "&amp;DATEDIF(C283,'Incoming 2023'!$O$2,"YM")&amp;" bulan, "&amp;DATEDIF(C283,'Incoming 2023'!$O$2,"MD")&amp;" hari"</f>
        <v>0 tahun, 11 bulan, 4 hari</v>
      </c>
      <c r="Q283" s="208">
        <f ca="1">DATEDIF(C283,Summary!$A$1,"d")</f>
        <v>338</v>
      </c>
      <c r="R283" s="166" t="str" cm="1">
        <f t="array" aca="1" ref="R283" ca="1">_xlfn.IFS(Q283&lt;=S283,S283,Q283&lt;=S283*2,S283*2,Q283&lt;=S283*3,S283*3,Q283&gt;S283*3,"&gt;"&amp;S283*3)</f>
        <v>30</v>
      </c>
      <c r="S283" s="166" t="str" cm="1">
        <f t="array" ref="S283">_xlfn.IFS(M283="Level 1",7,M283="Level 2",14,M283="Level 3","30",M283="Info","Info",M283="Closed","Closed")</f>
        <v>30</v>
      </c>
      <c r="T283" s="177"/>
    </row>
    <row r="284" spans="1:20" s="145" customFormat="1" ht="81.599999999999994" x14ac:dyDescent="0.25">
      <c r="A284" s="233">
        <v>283</v>
      </c>
      <c r="B284" s="172" t="s">
        <v>10360</v>
      </c>
      <c r="C284" s="239">
        <v>45880</v>
      </c>
      <c r="D284" s="168">
        <v>45867</v>
      </c>
      <c r="E284" s="167" t="s">
        <v>39</v>
      </c>
      <c r="F284" s="170" t="s">
        <v>10386</v>
      </c>
      <c r="G284" s="170" t="s">
        <v>10398</v>
      </c>
      <c r="H284" s="172" t="s">
        <v>5508</v>
      </c>
      <c r="I284" s="167" t="s">
        <v>5989</v>
      </c>
      <c r="J284" s="172" t="s">
        <v>6030</v>
      </c>
      <c r="K284" s="172"/>
      <c r="L284" s="246" t="s">
        <v>1305</v>
      </c>
      <c r="M284" s="246" t="s">
        <v>5813</v>
      </c>
      <c r="N284" s="166" t="s">
        <v>1175</v>
      </c>
      <c r="O284" s="177" t="s">
        <v>7484</v>
      </c>
      <c r="P284" s="170" t="str">
        <f ca="1">DATEDIF(C284,'Incoming 2023'!$O$2,"Y")&amp;" tahun, "&amp;DATEDIF(C284,'Incoming 2023'!$O$2,"YM")&amp;" bulan, "&amp;DATEDIF(C284,'Incoming 2023'!$O$2,"MD")&amp;" hari"</f>
        <v>0 tahun, 11 bulan, 4 hari</v>
      </c>
      <c r="Q284" s="208">
        <f ca="1">DATEDIF(C284,Summary!$A$1,"d")</f>
        <v>338</v>
      </c>
      <c r="R284" s="166" t="str" cm="1">
        <f t="array" aca="1" ref="R284" ca="1">_xlfn.IFS(Q284&lt;=S284,S284,Q284&lt;=S284*2,S284*2,Q284&lt;=S284*3,S284*3,Q284&gt;S284*3,"&gt;"&amp;S284*3)</f>
        <v>30</v>
      </c>
      <c r="S284" s="166" t="str" cm="1">
        <f t="array" ref="S284">_xlfn.IFS(M284="Level 1",7,M284="Level 2",14,M284="Level 3","30",M284="Info","Info",M284="Closed","Closed")</f>
        <v>30</v>
      </c>
      <c r="T284" s="177"/>
    </row>
    <row r="285" spans="1:20" s="145" customFormat="1" ht="81.599999999999994" x14ac:dyDescent="0.25">
      <c r="A285" s="211">
        <v>284</v>
      </c>
      <c r="B285" s="172" t="s">
        <v>10379</v>
      </c>
      <c r="C285" s="239">
        <v>45880</v>
      </c>
      <c r="D285" s="168">
        <v>45869</v>
      </c>
      <c r="E285" s="167" t="s">
        <v>39</v>
      </c>
      <c r="F285" s="170" t="s">
        <v>10385</v>
      </c>
      <c r="G285" s="170" t="s">
        <v>10399</v>
      </c>
      <c r="H285" s="172" t="s">
        <v>5508</v>
      </c>
      <c r="I285" s="172" t="s">
        <v>5989</v>
      </c>
      <c r="J285" s="172" t="s">
        <v>6953</v>
      </c>
      <c r="K285" s="172"/>
      <c r="L285" s="210" t="s">
        <v>1308</v>
      </c>
      <c r="M285" s="210" t="s">
        <v>1308</v>
      </c>
      <c r="N285" s="166" t="s">
        <v>1070</v>
      </c>
      <c r="O285" s="177" t="s">
        <v>9788</v>
      </c>
      <c r="P285" s="170" t="str">
        <f ca="1">DATEDIF(C285,'Incoming 2023'!$O$2,"Y")&amp;" tahun, "&amp;DATEDIF(C285,'Incoming 2023'!$O$2,"YM")&amp;" bulan, "&amp;DATEDIF(C285,'Incoming 2023'!$O$2,"MD")&amp;" hari"</f>
        <v>0 tahun, 11 bulan, 4 hari</v>
      </c>
      <c r="Q285" s="208">
        <f ca="1">DATEDIF(C285,Summary!$A$1,"d")</f>
        <v>338</v>
      </c>
      <c r="R285" s="166" t="str" cm="1">
        <f t="array" aca="1" ref="R285" ca="1">_xlfn.IFS(Q285&lt;=S285,S285,Q285&lt;=S285*2,S285*2,Q285&lt;=S285*3,S285*3,Q285&gt;S285*3,"&gt;"&amp;S285*3)</f>
        <v>Info</v>
      </c>
      <c r="S285" s="166" t="str" cm="1">
        <f t="array" ref="S285">_xlfn.IFS(M285="Level 1",7,M285="Level 2",14,M285="Level 3","30",M285="Info","Info",M285="Closed","Closed")</f>
        <v>Info</v>
      </c>
      <c r="T285" s="177"/>
    </row>
    <row r="286" spans="1:20" s="145" customFormat="1" ht="122.4" x14ac:dyDescent="0.25">
      <c r="A286" s="233">
        <v>285</v>
      </c>
      <c r="B286" s="172" t="s">
        <v>10380</v>
      </c>
      <c r="C286" s="239">
        <v>45880</v>
      </c>
      <c r="D286" s="168">
        <v>45866</v>
      </c>
      <c r="E286" s="167" t="s">
        <v>39</v>
      </c>
      <c r="F286" s="170" t="s">
        <v>10400</v>
      </c>
      <c r="G286" s="170" t="s">
        <v>10401</v>
      </c>
      <c r="H286" s="172" t="s">
        <v>5508</v>
      </c>
      <c r="I286" s="172" t="s">
        <v>5989</v>
      </c>
      <c r="J286" s="172" t="s">
        <v>7423</v>
      </c>
      <c r="K286" s="172"/>
      <c r="L286" s="281" t="s">
        <v>1184</v>
      </c>
      <c r="M286" s="281" t="s">
        <v>1184</v>
      </c>
      <c r="N286" s="166" t="s">
        <v>10300</v>
      </c>
      <c r="O286" s="177" t="s">
        <v>1071</v>
      </c>
      <c r="P286" s="170" t="str">
        <f ca="1">DATEDIF(C286,'Incoming 2023'!$O$2,"Y")&amp;" tahun, "&amp;DATEDIF(C286,'Incoming 2023'!$O$2,"YM")&amp;" bulan, "&amp;DATEDIF(C286,'Incoming 2023'!$O$2,"MD")&amp;" hari"</f>
        <v>0 tahun, 11 bulan, 4 hari</v>
      </c>
      <c r="Q286" s="208">
        <f ca="1">DATEDIF(C286,Summary!$A$1,"d")</f>
        <v>338</v>
      </c>
      <c r="R286" s="166" t="str" cm="1">
        <f t="array" aca="1" ref="R286" ca="1">_xlfn.IFS(Q286&lt;=S286,S286,Q286&lt;=S286*2,S286*2,Q286&lt;=S286*3,S286*3,Q286&gt;S286*3,"&gt;"&amp;S286*3)</f>
        <v>Closed</v>
      </c>
      <c r="S286" s="166" t="str" cm="1">
        <f t="array" ref="S286">_xlfn.IFS(M286="Level 1",7,M286="Level 2",14,M286="Level 3","30",M286="Info","Info",M286="Closed","Closed")</f>
        <v>Closed</v>
      </c>
      <c r="T286" s="177"/>
    </row>
    <row r="287" spans="1:20" s="145" customFormat="1" ht="81.599999999999994" x14ac:dyDescent="0.25">
      <c r="A287" s="211">
        <v>286</v>
      </c>
      <c r="B287" s="172" t="s">
        <v>10366</v>
      </c>
      <c r="C287" s="239">
        <v>45880</v>
      </c>
      <c r="D287" s="168">
        <v>45875</v>
      </c>
      <c r="E287" s="167" t="s">
        <v>39</v>
      </c>
      <c r="F287" s="170" t="s">
        <v>10402</v>
      </c>
      <c r="G287" s="170" t="s">
        <v>10403</v>
      </c>
      <c r="H287" s="172" t="s">
        <v>5508</v>
      </c>
      <c r="I287" s="167" t="s">
        <v>5989</v>
      </c>
      <c r="J287" s="172" t="s">
        <v>7866</v>
      </c>
      <c r="K287" s="172" t="s">
        <v>11628</v>
      </c>
      <c r="L287" s="246" t="s">
        <v>1305</v>
      </c>
      <c r="M287" s="246" t="s">
        <v>5815</v>
      </c>
      <c r="N287" s="166" t="s">
        <v>1070</v>
      </c>
      <c r="O287" s="177" t="s">
        <v>9788</v>
      </c>
      <c r="P287" s="170" t="str">
        <f ca="1">DATEDIF(C287,'Incoming 2023'!$O$2,"Y")&amp;" tahun, "&amp;DATEDIF(C287,'Incoming 2023'!$O$2,"YM")&amp;" bulan, "&amp;DATEDIF(C287,'Incoming 2023'!$O$2,"MD")&amp;" hari"</f>
        <v>0 tahun, 11 bulan, 4 hari</v>
      </c>
      <c r="Q287" s="208">
        <f ca="1">DATEDIF(C287,Summary!$A$1,"d")</f>
        <v>338</v>
      </c>
      <c r="R287" s="166" t="str" cm="1">
        <f t="array" aca="1" ref="R287" ca="1">_xlfn.IFS(Q287&lt;=S287,S287,Q287&lt;=S287*2,S287*2,Q287&lt;=S287*3,S287*3,Q287&gt;S287*3,"&gt;"&amp;S287*3)</f>
        <v>&gt;21</v>
      </c>
      <c r="S287" s="166" cm="1">
        <f t="array" ref="S287">_xlfn.IFS(M287="Level 1",7,M287="Level 2",14,M287="Level 3","30",M287="Info","Info",M287="Closed","Closed")</f>
        <v>7</v>
      </c>
      <c r="T287" s="177"/>
    </row>
    <row r="288" spans="1:20" s="145" customFormat="1" ht="102" x14ac:dyDescent="0.25">
      <c r="A288" s="233">
        <v>287</v>
      </c>
      <c r="B288" s="172" t="s">
        <v>10367</v>
      </c>
      <c r="C288" s="239">
        <v>45880</v>
      </c>
      <c r="D288" s="168">
        <v>45876</v>
      </c>
      <c r="E288" s="167" t="s">
        <v>39</v>
      </c>
      <c r="F288" s="170" t="s">
        <v>10404</v>
      </c>
      <c r="G288" s="170" t="s">
        <v>10405</v>
      </c>
      <c r="H288" s="172" t="s">
        <v>5508</v>
      </c>
      <c r="I288" s="172" t="s">
        <v>5989</v>
      </c>
      <c r="J288" s="172" t="s">
        <v>10406</v>
      </c>
      <c r="K288" s="172"/>
      <c r="L288" s="281" t="s">
        <v>1184</v>
      </c>
      <c r="M288" s="281" t="s">
        <v>1184</v>
      </c>
      <c r="N288" s="166" t="s">
        <v>1070</v>
      </c>
      <c r="O288" s="177" t="s">
        <v>10407</v>
      </c>
      <c r="P288" s="170" t="str">
        <f ca="1">DATEDIF(C288,'Incoming 2023'!$O$2,"Y")&amp;" tahun, "&amp;DATEDIF(C288,'Incoming 2023'!$O$2,"YM")&amp;" bulan, "&amp;DATEDIF(C288,'Incoming 2023'!$O$2,"MD")&amp;" hari"</f>
        <v>0 tahun, 11 bulan, 4 hari</v>
      </c>
      <c r="Q288" s="208">
        <f ca="1">DATEDIF(C288,Summary!$A$1,"d")</f>
        <v>338</v>
      </c>
      <c r="R288" s="166" t="str" cm="1">
        <f t="array" aca="1" ref="R288" ca="1">_xlfn.IFS(Q288&lt;=S288,S288,Q288&lt;=S288*2,S288*2,Q288&lt;=S288*3,S288*3,Q288&gt;S288*3,"&gt;"&amp;S288*3)</f>
        <v>Closed</v>
      </c>
      <c r="S288" s="166" t="str" cm="1">
        <f t="array" ref="S288">_xlfn.IFS(M288="Level 1",7,M288="Level 2",14,M288="Level 3","30",M288="Info","Info",M288="Closed","Closed")</f>
        <v>Closed</v>
      </c>
      <c r="T288" s="177"/>
    </row>
    <row r="289" spans="1:20" s="145" customFormat="1" ht="142.80000000000001" x14ac:dyDescent="0.25">
      <c r="A289" s="211">
        <v>288</v>
      </c>
      <c r="B289" s="172" t="s">
        <v>10368</v>
      </c>
      <c r="C289" s="239">
        <v>45880</v>
      </c>
      <c r="D289" s="168">
        <v>45873</v>
      </c>
      <c r="E289" s="167" t="s">
        <v>39</v>
      </c>
      <c r="F289" s="170" t="s">
        <v>10408</v>
      </c>
      <c r="G289" s="170" t="s">
        <v>10409</v>
      </c>
      <c r="H289" s="172" t="s">
        <v>5508</v>
      </c>
      <c r="I289" s="167" t="s">
        <v>3189</v>
      </c>
      <c r="J289" s="172" t="s">
        <v>6030</v>
      </c>
      <c r="K289" s="172"/>
      <c r="L289" s="246" t="s">
        <v>1305</v>
      </c>
      <c r="M289" s="246" t="s">
        <v>5814</v>
      </c>
      <c r="N289" s="166" t="s">
        <v>1070</v>
      </c>
      <c r="O289" s="177" t="s">
        <v>7530</v>
      </c>
      <c r="P289" s="170" t="str">
        <f ca="1">DATEDIF(C289,'Incoming 2023'!$O$2,"Y")&amp;" tahun, "&amp;DATEDIF(C289,'Incoming 2023'!$O$2,"YM")&amp;" bulan, "&amp;DATEDIF(C289,'Incoming 2023'!$O$2,"MD")&amp;" hari"</f>
        <v>0 tahun, 11 bulan, 4 hari</v>
      </c>
      <c r="Q289" s="208">
        <f ca="1">DATEDIF(C289,Summary!$A$1,"d")</f>
        <v>338</v>
      </c>
      <c r="R289" s="166" t="str" cm="1">
        <f t="array" aca="1" ref="R289" ca="1">_xlfn.IFS(Q289&lt;=S289,S289,Q289&lt;=S289*2,S289*2,Q289&lt;=S289*3,S289*3,Q289&gt;S289*3,"&gt;"&amp;S289*3)</f>
        <v>&gt;42</v>
      </c>
      <c r="S289" s="166" cm="1">
        <f t="array" ref="S289">_xlfn.IFS(M289="Level 1",7,M289="Level 2",14,M289="Level 3","30",M289="Info","Info",M289="Closed","Closed")</f>
        <v>14</v>
      </c>
      <c r="T289" s="177"/>
    </row>
    <row r="290" spans="1:20" s="145" customFormat="1" ht="81.599999999999994" x14ac:dyDescent="0.25">
      <c r="A290" s="233">
        <v>289</v>
      </c>
      <c r="B290" s="172" t="s">
        <v>10365</v>
      </c>
      <c r="C290" s="239">
        <v>45880</v>
      </c>
      <c r="D290" s="168">
        <v>45846</v>
      </c>
      <c r="E290" s="167" t="s">
        <v>39</v>
      </c>
      <c r="F290" s="170" t="s">
        <v>10410</v>
      </c>
      <c r="G290" s="170" t="s">
        <v>10411</v>
      </c>
      <c r="H290" s="172" t="s">
        <v>5508</v>
      </c>
      <c r="I290" s="172" t="s">
        <v>3200</v>
      </c>
      <c r="J290" s="172" t="s">
        <v>2882</v>
      </c>
      <c r="K290" s="172"/>
      <c r="L290" s="281" t="s">
        <v>1184</v>
      </c>
      <c r="M290" s="281" t="s">
        <v>1184</v>
      </c>
      <c r="N290" s="166" t="s">
        <v>1080</v>
      </c>
      <c r="O290" s="177" t="s">
        <v>8269</v>
      </c>
      <c r="P290" s="170" t="str">
        <f ca="1">DATEDIF(C290,'Incoming 2023'!$O$2,"Y")&amp;" tahun, "&amp;DATEDIF(C290,'Incoming 2023'!$O$2,"YM")&amp;" bulan, "&amp;DATEDIF(C290,'Incoming 2023'!$O$2,"MD")&amp;" hari"</f>
        <v>0 tahun, 11 bulan, 4 hari</v>
      </c>
      <c r="Q290" s="208">
        <f ca="1">DATEDIF(C290,Summary!$A$1,"d")</f>
        <v>338</v>
      </c>
      <c r="R290" s="166" t="str" cm="1">
        <f t="array" aca="1" ref="R290" ca="1">_xlfn.IFS(Q290&lt;=S290,S290,Q290&lt;=S290*2,S290*2,Q290&lt;=S290*3,S290*3,Q290&gt;S290*3,"&gt;"&amp;S290*3)</f>
        <v>Closed</v>
      </c>
      <c r="S290" s="166" t="str" cm="1">
        <f t="array" ref="S290">_xlfn.IFS(M290="Level 1",7,M290="Level 2",14,M290="Level 3","30",M290="Info","Info",M290="Closed","Closed")</f>
        <v>Closed</v>
      </c>
      <c r="T290" s="177" t="s">
        <v>11474</v>
      </c>
    </row>
    <row r="291" spans="1:20" s="145" customFormat="1" ht="81.599999999999994" x14ac:dyDescent="0.25">
      <c r="A291" s="211">
        <v>290</v>
      </c>
      <c r="B291" s="172" t="s">
        <v>10364</v>
      </c>
      <c r="C291" s="239">
        <v>45880</v>
      </c>
      <c r="D291" s="168">
        <v>45875</v>
      </c>
      <c r="E291" s="167" t="s">
        <v>39</v>
      </c>
      <c r="F291" s="170" t="s">
        <v>10412</v>
      </c>
      <c r="G291" s="170" t="s">
        <v>10413</v>
      </c>
      <c r="H291" s="172" t="s">
        <v>5508</v>
      </c>
      <c r="I291" s="167" t="s">
        <v>3191</v>
      </c>
      <c r="J291" s="172" t="s">
        <v>5877</v>
      </c>
      <c r="K291" s="172"/>
      <c r="L291" s="246" t="s">
        <v>1305</v>
      </c>
      <c r="M291" s="246" t="s">
        <v>5814</v>
      </c>
      <c r="N291" s="166" t="s">
        <v>1070</v>
      </c>
      <c r="O291" s="177" t="s">
        <v>10357</v>
      </c>
      <c r="P291" s="170" t="str">
        <f ca="1">DATEDIF(C291,'Incoming 2023'!$O$2,"Y")&amp;" tahun, "&amp;DATEDIF(C291,'Incoming 2023'!$O$2,"YM")&amp;" bulan, "&amp;DATEDIF(C291,'Incoming 2023'!$O$2,"MD")&amp;" hari"</f>
        <v>0 tahun, 11 bulan, 4 hari</v>
      </c>
      <c r="Q291" s="208">
        <f ca="1">DATEDIF(C291,Summary!$A$1,"d")</f>
        <v>338</v>
      </c>
      <c r="R291" s="166" t="str" cm="1">
        <f t="array" aca="1" ref="R291" ca="1">_xlfn.IFS(Q291&lt;=S291,S291,Q291&lt;=S291*2,S291*2,Q291&lt;=S291*3,S291*3,Q291&gt;S291*3,"&gt;"&amp;S291*3)</f>
        <v>&gt;42</v>
      </c>
      <c r="S291" s="166" cm="1">
        <f t="array" ref="S291">_xlfn.IFS(M291="Level 1",7,M291="Level 2",14,M291="Level 3","30",M291="Info","Info",M291="Closed","Closed")</f>
        <v>14</v>
      </c>
      <c r="T291" s="177"/>
    </row>
    <row r="292" spans="1:20" s="145" customFormat="1" ht="40.799999999999997" x14ac:dyDescent="0.25">
      <c r="A292" s="233">
        <v>291</v>
      </c>
      <c r="B292" s="172" t="s">
        <v>10363</v>
      </c>
      <c r="C292" s="239">
        <v>45880</v>
      </c>
      <c r="D292" s="168">
        <v>45874</v>
      </c>
      <c r="E292" s="167" t="s">
        <v>39</v>
      </c>
      <c r="F292" s="170" t="s">
        <v>10414</v>
      </c>
      <c r="G292" s="170" t="s">
        <v>10415</v>
      </c>
      <c r="H292" s="172" t="s">
        <v>5508</v>
      </c>
      <c r="I292" s="167" t="s">
        <v>5989</v>
      </c>
      <c r="J292" s="172" t="s">
        <v>6030</v>
      </c>
      <c r="K292" s="172"/>
      <c r="L292" s="246" t="s">
        <v>1305</v>
      </c>
      <c r="M292" s="246" t="s">
        <v>5813</v>
      </c>
      <c r="N292" s="166" t="s">
        <v>1175</v>
      </c>
      <c r="O292" s="177" t="s">
        <v>7484</v>
      </c>
      <c r="P292" s="170" t="str">
        <f ca="1">DATEDIF(C292,'Incoming 2023'!$O$2,"Y")&amp;" tahun, "&amp;DATEDIF(C292,'Incoming 2023'!$O$2,"YM")&amp;" bulan, "&amp;DATEDIF(C292,'Incoming 2023'!$O$2,"MD")&amp;" hari"</f>
        <v>0 tahun, 11 bulan, 4 hari</v>
      </c>
      <c r="Q292" s="208">
        <f ca="1">DATEDIF(C292,Summary!$A$1,"d")</f>
        <v>338</v>
      </c>
      <c r="R292" s="166" t="str" cm="1">
        <f t="array" aca="1" ref="R292" ca="1">_xlfn.IFS(Q292&lt;=S292,S292,Q292&lt;=S292*2,S292*2,Q292&lt;=S292*3,S292*3,Q292&gt;S292*3,"&gt;"&amp;S292*3)</f>
        <v>30</v>
      </c>
      <c r="S292" s="166" t="str" cm="1">
        <f t="array" ref="S292">_xlfn.IFS(M292="Level 1",7,M292="Level 2",14,M292="Level 3","30",M292="Info","Info",M292="Closed","Closed")</f>
        <v>30</v>
      </c>
      <c r="T292" s="177"/>
    </row>
    <row r="293" spans="1:20" s="145" customFormat="1" ht="81.599999999999994" x14ac:dyDescent="0.25">
      <c r="A293" s="211">
        <v>292</v>
      </c>
      <c r="B293" s="172" t="s">
        <v>10372</v>
      </c>
      <c r="C293" s="239">
        <v>45882</v>
      </c>
      <c r="D293" s="168">
        <v>45880</v>
      </c>
      <c r="E293" s="167" t="s">
        <v>39</v>
      </c>
      <c r="F293" s="170" t="s">
        <v>10416</v>
      </c>
      <c r="G293" s="170" t="s">
        <v>10417</v>
      </c>
      <c r="H293" s="172" t="s">
        <v>1079</v>
      </c>
      <c r="I293" s="172" t="s">
        <v>6606</v>
      </c>
      <c r="J293" s="172" t="s">
        <v>5841</v>
      </c>
      <c r="K293" s="172"/>
      <c r="L293" s="281" t="s">
        <v>1184</v>
      </c>
      <c r="M293" s="281" t="s">
        <v>1184</v>
      </c>
      <c r="N293" s="166" t="s">
        <v>1079</v>
      </c>
      <c r="O293" s="177" t="s">
        <v>2488</v>
      </c>
      <c r="P293" s="170" t="str">
        <f ca="1">DATEDIF(C293,'Incoming 2023'!$O$2,"Y")&amp;" tahun, "&amp;DATEDIF(C293,'Incoming 2023'!$O$2,"YM")&amp;" bulan, "&amp;DATEDIF(C293,'Incoming 2023'!$O$2,"MD")&amp;" hari"</f>
        <v>0 tahun, 11 bulan, 2 hari</v>
      </c>
      <c r="Q293" s="208">
        <f ca="1">DATEDIF(C293,Summary!$A$1,"d")</f>
        <v>336</v>
      </c>
      <c r="R293" s="166" t="str" cm="1">
        <f t="array" aca="1" ref="R293" ca="1">_xlfn.IFS(Q293&lt;=S293,S293,Q293&lt;=S293*2,S293*2,Q293&lt;=S293*3,S293*3,Q293&gt;S293*3,"&gt;"&amp;S293*3)</f>
        <v>Closed</v>
      </c>
      <c r="S293" s="166" t="str" cm="1">
        <f t="array" ref="S293">_xlfn.IFS(M293="Level 1",7,M293="Level 2",14,M293="Level 3","30",M293="Info","Info",M293="Closed","Closed")</f>
        <v>Closed</v>
      </c>
      <c r="T293" s="177" t="s">
        <v>10698</v>
      </c>
    </row>
    <row r="294" spans="1:20" s="145" customFormat="1" ht="40.799999999999997" x14ac:dyDescent="0.25">
      <c r="A294" s="233">
        <v>293</v>
      </c>
      <c r="B294" s="172" t="s">
        <v>10373</v>
      </c>
      <c r="C294" s="239">
        <v>45882</v>
      </c>
      <c r="D294" s="168">
        <v>45880</v>
      </c>
      <c r="E294" s="167" t="s">
        <v>39</v>
      </c>
      <c r="F294" s="170" t="s">
        <v>10418</v>
      </c>
      <c r="G294" s="170" t="s">
        <v>7241</v>
      </c>
      <c r="H294" s="172" t="s">
        <v>1079</v>
      </c>
      <c r="I294" s="172" t="s">
        <v>7397</v>
      </c>
      <c r="J294" s="172" t="s">
        <v>5701</v>
      </c>
      <c r="K294" s="172"/>
      <c r="L294" s="167" t="s">
        <v>1308</v>
      </c>
      <c r="M294" s="167" t="s">
        <v>1308</v>
      </c>
      <c r="N294" s="166" t="s">
        <v>1079</v>
      </c>
      <c r="O294" s="177" t="s">
        <v>5498</v>
      </c>
      <c r="P294" s="170" t="str">
        <f ca="1">DATEDIF(C294,'Incoming 2023'!$O$2,"Y")&amp;" tahun, "&amp;DATEDIF(C294,'Incoming 2023'!$O$2,"YM")&amp;" bulan, "&amp;DATEDIF(C294,'Incoming 2023'!$O$2,"MD")&amp;" hari"</f>
        <v>0 tahun, 11 bulan, 2 hari</v>
      </c>
      <c r="Q294" s="208">
        <f ca="1">DATEDIF(C294,Summary!$A$1,"d")</f>
        <v>336</v>
      </c>
      <c r="R294" s="166" t="str" cm="1">
        <f t="array" aca="1" ref="R294" ca="1">_xlfn.IFS(Q294&lt;=S294,S294,Q294&lt;=S294*2,S294*2,Q294&lt;=S294*3,S294*3,Q294&gt;S294*3,"&gt;"&amp;S294*3)</f>
        <v>Info</v>
      </c>
      <c r="S294" s="166" t="str" cm="1">
        <f t="array" ref="S294">_xlfn.IFS(M294="Level 1",7,M294="Level 2",14,M294="Level 3","30",M294="Info","Info",M294="Closed","Closed")</f>
        <v>Info</v>
      </c>
      <c r="T294" s="177"/>
    </row>
    <row r="295" spans="1:20" s="145" customFormat="1" ht="40.799999999999997" x14ac:dyDescent="0.25">
      <c r="A295" s="211">
        <v>294</v>
      </c>
      <c r="B295" s="172" t="s">
        <v>10371</v>
      </c>
      <c r="C295" s="239">
        <v>45882</v>
      </c>
      <c r="D295" s="168">
        <v>45876</v>
      </c>
      <c r="E295" s="167" t="s">
        <v>39</v>
      </c>
      <c r="F295" s="170" t="s">
        <v>10387</v>
      </c>
      <c r="G295" s="170" t="s">
        <v>10419</v>
      </c>
      <c r="H295" s="172" t="s">
        <v>5508</v>
      </c>
      <c r="I295" s="172" t="s">
        <v>5508</v>
      </c>
      <c r="J295" s="172" t="s">
        <v>2881</v>
      </c>
      <c r="K295" s="172"/>
      <c r="L295" s="281" t="s">
        <v>1184</v>
      </c>
      <c r="M295" s="281" t="s">
        <v>1184</v>
      </c>
      <c r="N295" s="166" t="s">
        <v>1080</v>
      </c>
      <c r="O295" s="177" t="s">
        <v>8269</v>
      </c>
      <c r="P295" s="170" t="str">
        <f ca="1">DATEDIF(C295,'Incoming 2023'!$O$2,"Y")&amp;" tahun, "&amp;DATEDIF(C295,'Incoming 2023'!$O$2,"YM")&amp;" bulan, "&amp;DATEDIF(C295,'Incoming 2023'!$O$2,"MD")&amp;" hari"</f>
        <v>0 tahun, 11 bulan, 2 hari</v>
      </c>
      <c r="Q295" s="208">
        <f ca="1">DATEDIF(C295,Summary!$A$1,"d")</f>
        <v>336</v>
      </c>
      <c r="R295" s="166" t="str" cm="1">
        <f t="array" aca="1" ref="R295" ca="1">_xlfn.IFS(Q295&lt;=S295,S295,Q295&lt;=S295*2,S295*2,Q295&lt;=S295*3,S295*3,Q295&gt;S295*3,"&gt;"&amp;S295*3)</f>
        <v>Closed</v>
      </c>
      <c r="S295" s="166" t="str" cm="1">
        <f t="array" ref="S295">_xlfn.IFS(M295="Level 1",7,M295="Level 2",14,M295="Level 3","30",M295="Info","Info",M295="Closed","Closed")</f>
        <v>Closed</v>
      </c>
      <c r="T295" s="177" t="s">
        <v>10699</v>
      </c>
    </row>
    <row r="296" spans="1:20" s="145" customFormat="1" ht="102" x14ac:dyDescent="0.25">
      <c r="A296" s="233">
        <v>295</v>
      </c>
      <c r="B296" s="172" t="s">
        <v>10361</v>
      </c>
      <c r="C296" s="239">
        <v>45882</v>
      </c>
      <c r="D296" s="168">
        <v>45869</v>
      </c>
      <c r="E296" s="167" t="s">
        <v>39</v>
      </c>
      <c r="F296" s="170" t="s">
        <v>10420</v>
      </c>
      <c r="G296" s="170" t="s">
        <v>10421</v>
      </c>
      <c r="H296" s="172" t="s">
        <v>5508</v>
      </c>
      <c r="I296" s="167" t="s">
        <v>5990</v>
      </c>
      <c r="J296" s="172" t="s">
        <v>6953</v>
      </c>
      <c r="K296" s="172"/>
      <c r="L296" s="246" t="s">
        <v>1305</v>
      </c>
      <c r="M296" s="246" t="s">
        <v>5814</v>
      </c>
      <c r="N296" s="166" t="s">
        <v>1070</v>
      </c>
      <c r="O296" s="177" t="s">
        <v>5481</v>
      </c>
      <c r="P296" s="170" t="str">
        <f ca="1">DATEDIF(C296,'Incoming 2023'!$O$2,"Y")&amp;" tahun, "&amp;DATEDIF(C296,'Incoming 2023'!$O$2,"YM")&amp;" bulan, "&amp;DATEDIF(C296,'Incoming 2023'!$O$2,"MD")&amp;" hari"</f>
        <v>0 tahun, 11 bulan, 2 hari</v>
      </c>
      <c r="Q296" s="208">
        <f ca="1">DATEDIF(C296,Summary!$A$1,"d")</f>
        <v>336</v>
      </c>
      <c r="R296" s="166" t="str" cm="1">
        <f t="array" aca="1" ref="R296" ca="1">_xlfn.IFS(Q296&lt;=S296,S296,Q296&lt;=S296*2,S296*2,Q296&lt;=S296*3,S296*3,Q296&gt;S296*3,"&gt;"&amp;S296*3)</f>
        <v>&gt;42</v>
      </c>
      <c r="S296" s="166" cm="1">
        <f t="array" ref="S296">_xlfn.IFS(M296="Level 1",7,M296="Level 2",14,M296="Level 3","30",M296="Info","Info",M296="Closed","Closed")</f>
        <v>14</v>
      </c>
      <c r="T296" s="177"/>
    </row>
    <row r="297" spans="1:20" s="145" customFormat="1" ht="102" x14ac:dyDescent="0.25">
      <c r="A297" s="211">
        <v>296</v>
      </c>
      <c r="B297" s="172" t="s">
        <v>10369</v>
      </c>
      <c r="C297" s="239">
        <v>45882</v>
      </c>
      <c r="D297" s="168">
        <v>45877</v>
      </c>
      <c r="E297" s="167" t="s">
        <v>39</v>
      </c>
      <c r="F297" s="170" t="s">
        <v>10422</v>
      </c>
      <c r="G297" s="170" t="s">
        <v>10423</v>
      </c>
      <c r="H297" s="172" t="s">
        <v>5508</v>
      </c>
      <c r="I297" s="172" t="s">
        <v>5508</v>
      </c>
      <c r="J297" s="172" t="s">
        <v>7423</v>
      </c>
      <c r="K297" s="172"/>
      <c r="L297" s="281" t="s">
        <v>1184</v>
      </c>
      <c r="M297" s="281" t="s">
        <v>1184</v>
      </c>
      <c r="N297" s="166" t="s">
        <v>1080</v>
      </c>
      <c r="O297" s="177" t="s">
        <v>8269</v>
      </c>
      <c r="P297" s="170" t="str">
        <f ca="1">DATEDIF(C297,'Incoming 2023'!$O$2,"Y")&amp;" tahun, "&amp;DATEDIF(C297,'Incoming 2023'!$O$2,"YM")&amp;" bulan, "&amp;DATEDIF(C297,'Incoming 2023'!$O$2,"MD")&amp;" hari"</f>
        <v>0 tahun, 11 bulan, 2 hari</v>
      </c>
      <c r="Q297" s="208">
        <f ca="1">DATEDIF(C297,Summary!$A$1,"d")</f>
        <v>336</v>
      </c>
      <c r="R297" s="166" t="str" cm="1">
        <f t="array" aca="1" ref="R297" ca="1">_xlfn.IFS(Q297&lt;=S297,S297,Q297&lt;=S297*2,S297*2,Q297&lt;=S297*3,S297*3,Q297&gt;S297*3,"&gt;"&amp;S297*3)</f>
        <v>Closed</v>
      </c>
      <c r="S297" s="166" t="str" cm="1">
        <f t="array" ref="S297">_xlfn.IFS(M297="Level 1",7,M297="Level 2",14,M297="Level 3","30",M297="Info","Info",M297="Closed","Closed")</f>
        <v>Closed</v>
      </c>
      <c r="T297" s="177"/>
    </row>
    <row r="298" spans="1:20" s="145" customFormat="1" ht="20.399999999999999" x14ac:dyDescent="0.25">
      <c r="A298" s="233">
        <v>297</v>
      </c>
      <c r="B298" s="172" t="s">
        <v>10362</v>
      </c>
      <c r="C298" s="239">
        <v>45882</v>
      </c>
      <c r="D298" s="168">
        <v>45873</v>
      </c>
      <c r="E298" s="167" t="s">
        <v>39</v>
      </c>
      <c r="F298" s="170" t="s">
        <v>10424</v>
      </c>
      <c r="G298" s="170" t="s">
        <v>7241</v>
      </c>
      <c r="H298" s="172" t="s">
        <v>1079</v>
      </c>
      <c r="I298" s="172" t="s">
        <v>1079</v>
      </c>
      <c r="J298" s="172" t="s">
        <v>5701</v>
      </c>
      <c r="K298" s="172"/>
      <c r="L298" s="167" t="s">
        <v>1308</v>
      </c>
      <c r="M298" s="167" t="s">
        <v>1308</v>
      </c>
      <c r="N298" s="166" t="s">
        <v>1080</v>
      </c>
      <c r="O298" s="177" t="s">
        <v>8269</v>
      </c>
      <c r="P298" s="170" t="str">
        <f ca="1">DATEDIF(C298,'Incoming 2023'!$O$2,"Y")&amp;" tahun, "&amp;DATEDIF(C298,'Incoming 2023'!$O$2,"YM")&amp;" bulan, "&amp;DATEDIF(C298,'Incoming 2023'!$O$2,"MD")&amp;" hari"</f>
        <v>0 tahun, 11 bulan, 2 hari</v>
      </c>
      <c r="Q298" s="208">
        <f ca="1">DATEDIF(C298,Summary!$A$1,"d")</f>
        <v>336</v>
      </c>
      <c r="R298" s="166" t="str" cm="1">
        <f t="array" aca="1" ref="R298" ca="1">_xlfn.IFS(Q298&lt;=S298,S298,Q298&lt;=S298*2,S298*2,Q298&lt;=S298*3,S298*3,Q298&gt;S298*3,"&gt;"&amp;S298*3)</f>
        <v>Info</v>
      </c>
      <c r="S298" s="166" t="str" cm="1">
        <f t="array" ref="S298">_xlfn.IFS(M298="Level 1",7,M298="Level 2",14,M298="Level 3","30",M298="Info","Info",M298="Closed","Closed")</f>
        <v>Info</v>
      </c>
      <c r="T298" s="177"/>
    </row>
    <row r="299" spans="1:20" s="145" customFormat="1" ht="61.2" x14ac:dyDescent="0.25">
      <c r="A299" s="211">
        <v>298</v>
      </c>
      <c r="B299" s="172" t="s">
        <v>10370</v>
      </c>
      <c r="C299" s="239">
        <v>45882</v>
      </c>
      <c r="D299" s="168">
        <v>45877</v>
      </c>
      <c r="E299" s="167" t="s">
        <v>39</v>
      </c>
      <c r="F299" s="170" t="s">
        <v>10425</v>
      </c>
      <c r="G299" s="170" t="s">
        <v>10426</v>
      </c>
      <c r="H299" s="172" t="s">
        <v>5985</v>
      </c>
      <c r="I299" s="167" t="s">
        <v>5985</v>
      </c>
      <c r="J299" s="172" t="s">
        <v>1072</v>
      </c>
      <c r="K299" s="172"/>
      <c r="L299" s="246" t="s">
        <v>1305</v>
      </c>
      <c r="M299" s="246" t="s">
        <v>5814</v>
      </c>
      <c r="N299" s="166" t="s">
        <v>1072</v>
      </c>
      <c r="O299" s="177" t="s">
        <v>1191</v>
      </c>
      <c r="P299" s="170" t="str">
        <f ca="1">DATEDIF(C299,'Incoming 2023'!$O$2,"Y")&amp;" tahun, "&amp;DATEDIF(C299,'Incoming 2023'!$O$2,"YM")&amp;" bulan, "&amp;DATEDIF(C299,'Incoming 2023'!$O$2,"MD")&amp;" hari"</f>
        <v>0 tahun, 11 bulan, 2 hari</v>
      </c>
      <c r="Q299" s="208">
        <f ca="1">DATEDIF(C299,Summary!$A$1,"d")</f>
        <v>336</v>
      </c>
      <c r="R299" s="166" t="str" cm="1">
        <f t="array" aca="1" ref="R299" ca="1">_xlfn.IFS(Q299&lt;=S299,S299,Q299&lt;=S299*2,S299*2,Q299&lt;=S299*3,S299*3,Q299&gt;S299*3,"&gt;"&amp;S299*3)</f>
        <v>&gt;42</v>
      </c>
      <c r="S299" s="166" cm="1">
        <f t="array" ref="S299">_xlfn.IFS(M299="Level 1",7,M299="Level 2",14,M299="Level 3","30",M299="Info","Info",M299="Closed","Closed")</f>
        <v>14</v>
      </c>
      <c r="T299" s="177"/>
    </row>
    <row r="300" spans="1:20" s="145" customFormat="1" ht="61.2" x14ac:dyDescent="0.25">
      <c r="A300" s="233">
        <v>299</v>
      </c>
      <c r="B300" s="172" t="s">
        <v>10381</v>
      </c>
      <c r="C300" s="239">
        <v>45883</v>
      </c>
      <c r="D300" s="168">
        <v>45877</v>
      </c>
      <c r="E300" s="167" t="s">
        <v>10388</v>
      </c>
      <c r="F300" s="170" t="s">
        <v>10427</v>
      </c>
      <c r="G300" s="170" t="s">
        <v>10428</v>
      </c>
      <c r="H300" s="172" t="s">
        <v>5508</v>
      </c>
      <c r="I300" s="172" t="s">
        <v>5989</v>
      </c>
      <c r="J300" s="172" t="s">
        <v>6030</v>
      </c>
      <c r="K300" s="172"/>
      <c r="L300" s="167" t="s">
        <v>1308</v>
      </c>
      <c r="M300" s="167" t="s">
        <v>1308</v>
      </c>
      <c r="N300" s="166" t="s">
        <v>1175</v>
      </c>
      <c r="O300" s="177" t="s">
        <v>7484</v>
      </c>
      <c r="P300" s="170" t="str">
        <f ca="1">DATEDIF(C300,'Incoming 2023'!$O$2,"Y")&amp;" tahun, "&amp;DATEDIF(C300,'Incoming 2023'!$O$2,"YM")&amp;" bulan, "&amp;DATEDIF(C300,'Incoming 2023'!$O$2,"MD")&amp;" hari"</f>
        <v>0 tahun, 11 bulan, 1 hari</v>
      </c>
      <c r="Q300" s="208">
        <f ca="1">DATEDIF(C300,Summary!$A$1,"d")</f>
        <v>335</v>
      </c>
      <c r="R300" s="166" t="str" cm="1">
        <f t="array" aca="1" ref="R300" ca="1">_xlfn.IFS(Q300&lt;=S300,S300,Q300&lt;=S300*2,S300*2,Q300&lt;=S300*3,S300*3,Q300&gt;S300*3,"&gt;"&amp;S300*3)</f>
        <v>Info</v>
      </c>
      <c r="S300" s="166" t="str" cm="1">
        <f t="array" ref="S300">_xlfn.IFS(M300="Level 1",7,M300="Level 2",14,M300="Level 3","30",M300="Info","Info",M300="Closed","Closed")</f>
        <v>Info</v>
      </c>
      <c r="T300" s="177"/>
    </row>
    <row r="301" spans="1:20" s="145" customFormat="1" ht="40.799999999999997" x14ac:dyDescent="0.25">
      <c r="A301" s="211">
        <v>300</v>
      </c>
      <c r="B301" s="172" t="s">
        <v>10382</v>
      </c>
      <c r="C301" s="239">
        <v>45883</v>
      </c>
      <c r="D301" s="168">
        <v>45877</v>
      </c>
      <c r="E301" s="167" t="s">
        <v>10388</v>
      </c>
      <c r="F301" s="170" t="s">
        <v>10429</v>
      </c>
      <c r="G301" s="170" t="s">
        <v>10430</v>
      </c>
      <c r="H301" s="172" t="s">
        <v>5508</v>
      </c>
      <c r="I301" s="172" t="s">
        <v>5989</v>
      </c>
      <c r="J301" s="172" t="s">
        <v>6030</v>
      </c>
      <c r="K301" s="172"/>
      <c r="L301" s="167" t="s">
        <v>1308</v>
      </c>
      <c r="M301" s="167" t="s">
        <v>1308</v>
      </c>
      <c r="N301" s="166" t="s">
        <v>1175</v>
      </c>
      <c r="O301" s="177" t="s">
        <v>7484</v>
      </c>
      <c r="P301" s="170" t="str">
        <f ca="1">DATEDIF(C301,'Incoming 2023'!$O$2,"Y")&amp;" tahun, "&amp;DATEDIF(C301,'Incoming 2023'!$O$2,"YM")&amp;" bulan, "&amp;DATEDIF(C301,'Incoming 2023'!$O$2,"MD")&amp;" hari"</f>
        <v>0 tahun, 11 bulan, 1 hari</v>
      </c>
      <c r="Q301" s="208">
        <f ca="1">DATEDIF(C301,Summary!$A$1,"d")</f>
        <v>335</v>
      </c>
      <c r="R301" s="166" t="str" cm="1">
        <f t="array" aca="1" ref="R301" ca="1">_xlfn.IFS(Q301&lt;=S301,S301,Q301&lt;=S301*2,S301*2,Q301&lt;=S301*3,S301*3,Q301&gt;S301*3,"&gt;"&amp;S301*3)</f>
        <v>Info</v>
      </c>
      <c r="S301" s="166" t="str" cm="1">
        <f t="array" ref="S301">_xlfn.IFS(M301="Level 1",7,M301="Level 2",14,M301="Level 3","30",M301="Info","Info",M301="Closed","Closed")</f>
        <v>Info</v>
      </c>
      <c r="T301" s="177"/>
    </row>
    <row r="302" spans="1:20" ht="40.799999999999997" x14ac:dyDescent="0.25">
      <c r="A302" s="233">
        <v>301</v>
      </c>
      <c r="B302" s="172" t="s">
        <v>10383</v>
      </c>
      <c r="C302" s="239">
        <v>45883</v>
      </c>
      <c r="D302" s="168">
        <v>45877</v>
      </c>
      <c r="E302" s="167" t="s">
        <v>10388</v>
      </c>
      <c r="F302" s="170" t="s">
        <v>10431</v>
      </c>
      <c r="G302" s="170" t="s">
        <v>10432</v>
      </c>
      <c r="H302" s="172" t="s">
        <v>5508</v>
      </c>
      <c r="I302" s="172" t="s">
        <v>5989</v>
      </c>
      <c r="J302" s="172" t="s">
        <v>6030</v>
      </c>
      <c r="K302" s="172"/>
      <c r="L302" s="167" t="s">
        <v>1308</v>
      </c>
      <c r="M302" s="167" t="s">
        <v>1308</v>
      </c>
      <c r="N302" s="166" t="s">
        <v>1175</v>
      </c>
      <c r="O302" s="177" t="s">
        <v>7484</v>
      </c>
      <c r="P302" s="170" t="str">
        <f ca="1">DATEDIF(C302,'Incoming 2023'!$O$2,"Y")&amp;" tahun, "&amp;DATEDIF(C302,'Incoming 2023'!$O$2,"YM")&amp;" bulan, "&amp;DATEDIF(C302,'Incoming 2023'!$O$2,"MD")&amp;" hari"</f>
        <v>0 tahun, 11 bulan, 1 hari</v>
      </c>
      <c r="Q302" s="208">
        <f ca="1">DATEDIF(C302,Summary!$A$1,"d")</f>
        <v>335</v>
      </c>
      <c r="R302" s="166" t="str" cm="1">
        <f t="array" aca="1" ref="R302" ca="1">_xlfn.IFS(Q302&lt;=S302,S302,Q302&lt;=S302*2,S302*2,Q302&lt;=S302*3,S302*3,Q302&gt;S302*3,"&gt;"&amp;S302*3)</f>
        <v>Info</v>
      </c>
      <c r="S302" s="166" t="str" cm="1">
        <f t="array" ref="S302">_xlfn.IFS(M302="Level 1",7,M302="Level 2",14,M302="Level 3","30",M302="Info","Info",M302="Closed","Closed")</f>
        <v>Info</v>
      </c>
      <c r="T302" s="177"/>
    </row>
    <row r="303" spans="1:20" ht="81.599999999999994" x14ac:dyDescent="0.25">
      <c r="A303" s="211">
        <v>302</v>
      </c>
      <c r="B303" s="172" t="s">
        <v>10384</v>
      </c>
      <c r="C303" s="239">
        <v>45884</v>
      </c>
      <c r="D303" s="168">
        <v>45874</v>
      </c>
      <c r="E303" s="167" t="s">
        <v>39</v>
      </c>
      <c r="F303" s="170" t="s">
        <v>10433</v>
      </c>
      <c r="G303" s="170" t="s">
        <v>10434</v>
      </c>
      <c r="H303" s="172" t="s">
        <v>5508</v>
      </c>
      <c r="I303" s="172" t="s">
        <v>5989</v>
      </c>
      <c r="J303" s="172" t="s">
        <v>8792</v>
      </c>
      <c r="K303" s="172"/>
      <c r="L303" s="167" t="s">
        <v>1308</v>
      </c>
      <c r="M303" s="167" t="s">
        <v>1308</v>
      </c>
      <c r="N303" s="166" t="s">
        <v>5508</v>
      </c>
      <c r="O303" s="177" t="s">
        <v>3213</v>
      </c>
      <c r="P303" s="170" t="str">
        <f ca="1">DATEDIF(C303,'Incoming 2023'!$O$2,"Y")&amp;" tahun, "&amp;DATEDIF(C303,'Incoming 2023'!$O$2,"YM")&amp;" bulan, "&amp;DATEDIF(C303,'Incoming 2023'!$O$2,"MD")&amp;" hari"</f>
        <v>0 tahun, 11 bulan, 0 hari</v>
      </c>
      <c r="Q303" s="208">
        <f ca="1">DATEDIF(C303,Summary!$A$1,"d")</f>
        <v>334</v>
      </c>
      <c r="R303" s="166" t="str" cm="1">
        <f t="array" aca="1" ref="R303" ca="1">_xlfn.IFS(Q303&lt;=S303,S303,Q303&lt;=S303*2,S303*2,Q303&lt;=S303*3,S303*3,Q303&gt;S303*3,"&gt;"&amp;S303*3)</f>
        <v>Info</v>
      </c>
      <c r="S303" s="166" t="str" cm="1">
        <f t="array" ref="S303">_xlfn.IFS(M303="Level 1",7,M303="Level 2",14,M303="Level 3","30",M303="Info","Info",M303="Closed","Closed")</f>
        <v>Info</v>
      </c>
      <c r="T303" s="177"/>
    </row>
    <row r="304" spans="1:20" ht="61.2" x14ac:dyDescent="0.7">
      <c r="A304" s="211">
        <v>303</v>
      </c>
      <c r="B304" s="177" t="s">
        <v>10446</v>
      </c>
      <c r="C304" s="239">
        <v>45884</v>
      </c>
      <c r="D304" s="168">
        <v>45874</v>
      </c>
      <c r="E304" s="167" t="s">
        <v>39</v>
      </c>
      <c r="F304" s="178" t="s">
        <v>10447</v>
      </c>
      <c r="G304" s="178" t="s">
        <v>10448</v>
      </c>
      <c r="H304" s="172" t="s">
        <v>5508</v>
      </c>
      <c r="I304" s="172" t="s">
        <v>5508</v>
      </c>
      <c r="J304" s="172" t="s">
        <v>8792</v>
      </c>
      <c r="K304" s="174"/>
      <c r="L304" s="281" t="s">
        <v>1184</v>
      </c>
      <c r="M304" s="281" t="s">
        <v>1184</v>
      </c>
      <c r="N304" s="166" t="s">
        <v>5508</v>
      </c>
      <c r="O304" s="177" t="s">
        <v>3213</v>
      </c>
      <c r="P304" s="170" t="str">
        <f ca="1">DATEDIF(C304,'Incoming 2023'!$O$2,"Y")&amp;" tahun, "&amp;DATEDIF(C304,'Incoming 2023'!$O$2,"YM")&amp;" bulan, "&amp;DATEDIF(C304,'Incoming 2023'!$O$2,"MD")&amp;" hari"</f>
        <v>0 tahun, 11 bulan, 0 hari</v>
      </c>
      <c r="Q304" s="208">
        <f ca="1">DATEDIF(C304,Summary!$A$1,"d")</f>
        <v>334</v>
      </c>
      <c r="R304" s="166" t="str" cm="1">
        <f t="array" aca="1" ref="R304" ca="1">_xlfn.IFS(Q304&lt;=S304,S304,Q304&lt;=S304*2,S304*2,Q304&lt;=S304*3,S304*3,Q304&gt;S304*3,"&gt;"&amp;S304*3)</f>
        <v>Closed</v>
      </c>
      <c r="S304" s="166" t="str" cm="1">
        <f t="array" ref="S304">_xlfn.IFS(M304="Level 1",7,M304="Level 2",14,M304="Level 3","30",M304="Info","Info",M304="Closed","Closed")</f>
        <v>Closed</v>
      </c>
      <c r="T304" s="174"/>
    </row>
    <row r="305" spans="1:20" ht="81.599999999999994" x14ac:dyDescent="0.7">
      <c r="A305" s="211">
        <v>304</v>
      </c>
      <c r="B305" s="172" t="s">
        <v>10450</v>
      </c>
      <c r="C305" s="239">
        <v>45890</v>
      </c>
      <c r="D305" s="168">
        <v>45874</v>
      </c>
      <c r="E305" s="167" t="s">
        <v>39</v>
      </c>
      <c r="F305" s="178" t="s">
        <v>10453</v>
      </c>
      <c r="G305" s="171" t="s">
        <v>10454</v>
      </c>
      <c r="H305" s="172" t="s">
        <v>5508</v>
      </c>
      <c r="I305" s="172" t="s">
        <v>5508</v>
      </c>
      <c r="J305" s="172" t="s">
        <v>1088</v>
      </c>
      <c r="K305" s="174"/>
      <c r="L305" s="281" t="s">
        <v>1184</v>
      </c>
      <c r="M305" s="281" t="s">
        <v>1184</v>
      </c>
      <c r="N305" s="166" t="s">
        <v>1088</v>
      </c>
      <c r="O305" s="176" t="s">
        <v>1089</v>
      </c>
      <c r="P305" s="170" t="str">
        <f ca="1">DATEDIF(C305,'Incoming 2023'!$O$2,"Y")&amp;" tahun, "&amp;DATEDIF(C305,'Incoming 2023'!$O$2,"YM")&amp;" bulan, "&amp;DATEDIF(C305,'Incoming 2023'!$O$2,"MD")&amp;" hari"</f>
        <v>0 tahun, 10 bulan, 24 hari</v>
      </c>
      <c r="Q305" s="208">
        <f ca="1">DATEDIF(C305,Summary!$A$1,"d")</f>
        <v>328</v>
      </c>
      <c r="R305" s="166" t="str" cm="1">
        <f t="array" aca="1" ref="R305" ca="1">_xlfn.IFS(Q305&lt;=S305,S305,Q305&lt;=S305*2,S305*2,Q305&lt;=S305*3,S305*3,Q305&gt;S305*3,"&gt;"&amp;S305*3)</f>
        <v>Closed</v>
      </c>
      <c r="S305" s="166" t="str" cm="1">
        <f t="array" ref="S305">_xlfn.IFS(M305="Level 1",7,M305="Level 2",14,M305="Level 3","30",M305="Info","Info",M305="Closed","Closed")</f>
        <v>Closed</v>
      </c>
      <c r="T305" s="170" t="s">
        <v>10951</v>
      </c>
    </row>
    <row r="306" spans="1:20" ht="40.799999999999997" x14ac:dyDescent="0.7">
      <c r="A306" s="211">
        <v>305</v>
      </c>
      <c r="B306" s="172" t="s">
        <v>10451</v>
      </c>
      <c r="C306" s="239">
        <v>45891</v>
      </c>
      <c r="D306" s="168">
        <v>45888</v>
      </c>
      <c r="E306" s="167" t="s">
        <v>10388</v>
      </c>
      <c r="F306" s="171" t="s">
        <v>10455</v>
      </c>
      <c r="G306" s="171" t="s">
        <v>10456</v>
      </c>
      <c r="H306" s="172" t="s">
        <v>5508</v>
      </c>
      <c r="I306" s="172" t="s">
        <v>5989</v>
      </c>
      <c r="J306" s="172" t="s">
        <v>6030</v>
      </c>
      <c r="K306" s="174"/>
      <c r="L306" s="167" t="s">
        <v>1308</v>
      </c>
      <c r="M306" s="167" t="s">
        <v>1308</v>
      </c>
      <c r="N306" s="166" t="s">
        <v>1175</v>
      </c>
      <c r="O306" s="176" t="s">
        <v>7484</v>
      </c>
      <c r="P306" s="170" t="str">
        <f ca="1">DATEDIF(C306,'Incoming 2023'!$O$2,"Y")&amp;" tahun, "&amp;DATEDIF(C306,'Incoming 2023'!$O$2,"YM")&amp;" bulan, "&amp;DATEDIF(C306,'Incoming 2023'!$O$2,"MD")&amp;" hari"</f>
        <v>0 tahun, 10 bulan, 23 hari</v>
      </c>
      <c r="Q306" s="208">
        <f ca="1">DATEDIF(C306,Summary!$A$1,"d")</f>
        <v>327</v>
      </c>
      <c r="R306" s="166" t="str" cm="1">
        <f t="array" aca="1" ref="R306" ca="1">_xlfn.IFS(Q306&lt;=S306,S306,Q306&lt;=S306*2,S306*2,Q306&lt;=S306*3,S306*3,Q306&gt;S306*3,"&gt;"&amp;S306*3)</f>
        <v>Info</v>
      </c>
      <c r="S306" s="166" t="str" cm="1">
        <f t="array" ref="S306">_xlfn.IFS(M306="Level 1",7,M306="Level 2",14,M306="Level 3","30",M306="Info","Info",M306="Closed","Closed")</f>
        <v>Info</v>
      </c>
      <c r="T306" s="174"/>
    </row>
    <row r="307" spans="1:20" ht="81.599999999999994" x14ac:dyDescent="0.25">
      <c r="A307" s="211">
        <v>306</v>
      </c>
      <c r="B307" s="172" t="s">
        <v>10452</v>
      </c>
      <c r="C307" s="239">
        <v>45892</v>
      </c>
      <c r="D307" s="168">
        <v>45890</v>
      </c>
      <c r="E307" s="167" t="s">
        <v>10388</v>
      </c>
      <c r="F307" s="170" t="s">
        <v>10457</v>
      </c>
      <c r="G307" s="170" t="s">
        <v>10458</v>
      </c>
      <c r="H307" s="172" t="s">
        <v>5508</v>
      </c>
      <c r="I307" s="172" t="s">
        <v>5989</v>
      </c>
      <c r="J307" s="172" t="s">
        <v>6953</v>
      </c>
      <c r="K307" s="177"/>
      <c r="L307" s="167" t="s">
        <v>1308</v>
      </c>
      <c r="M307" s="167" t="s">
        <v>1308</v>
      </c>
      <c r="N307" s="166" t="s">
        <v>10300</v>
      </c>
      <c r="O307" s="176" t="s">
        <v>1071</v>
      </c>
      <c r="P307" s="170" t="str">
        <f ca="1">DATEDIF(C307,'Incoming 2023'!$O$2,"Y")&amp;" tahun, "&amp;DATEDIF(C307,'Incoming 2023'!$O$2,"YM")&amp;" bulan, "&amp;DATEDIF(C307,'Incoming 2023'!$O$2,"MD")&amp;" hari"</f>
        <v>0 tahun, 10 bulan, 22 hari</v>
      </c>
      <c r="Q307" s="208">
        <f ca="1">DATEDIF(C307,Summary!$A$1,"d")</f>
        <v>326</v>
      </c>
      <c r="R307" s="166" t="str" cm="1">
        <f t="array" aca="1" ref="R307" ca="1">_xlfn.IFS(Q307&lt;=S307,S307,Q307&lt;=S307*2,S307*2,Q307&lt;=S307*3,S307*3,Q307&gt;S307*3,"&gt;"&amp;S307*3)</f>
        <v>Info</v>
      </c>
      <c r="S307" s="166" t="str" cm="1">
        <f t="array" ref="S307">_xlfn.IFS(M307="Level 1",7,M307="Level 2",14,M307="Level 3","30",M307="Info","Info",M307="Closed","Closed")</f>
        <v>Info</v>
      </c>
      <c r="T307" s="177"/>
    </row>
    <row r="308" spans="1:20" ht="61.2" x14ac:dyDescent="0.25">
      <c r="A308" s="211">
        <v>307</v>
      </c>
      <c r="B308" s="172" t="s">
        <v>10519</v>
      </c>
      <c r="C308" s="239">
        <v>45896</v>
      </c>
      <c r="D308" s="168">
        <v>45891</v>
      </c>
      <c r="E308" s="167" t="s">
        <v>10388</v>
      </c>
      <c r="F308" s="170" t="s">
        <v>10536</v>
      </c>
      <c r="G308" s="170" t="s">
        <v>10537</v>
      </c>
      <c r="H308" s="172" t="s">
        <v>5508</v>
      </c>
      <c r="I308" s="172" t="s">
        <v>7640</v>
      </c>
      <c r="J308" s="172" t="s">
        <v>6953</v>
      </c>
      <c r="K308" s="177"/>
      <c r="L308" s="167" t="s">
        <v>1308</v>
      </c>
      <c r="M308" s="167" t="s">
        <v>1308</v>
      </c>
      <c r="N308" s="166" t="s">
        <v>1070</v>
      </c>
      <c r="O308" s="177" t="s">
        <v>8067</v>
      </c>
      <c r="P308" s="170" t="str">
        <f ca="1">DATEDIF(C308,'Incoming 2023'!$O$2,"Y")&amp;" tahun, "&amp;DATEDIF(C308,'Incoming 2023'!$O$2,"YM")&amp;" bulan, "&amp;DATEDIF(C308,'Incoming 2023'!$O$2,"MD")&amp;" hari"</f>
        <v>0 tahun, 10 bulan, 18 hari</v>
      </c>
      <c r="Q308" s="208">
        <f ca="1">DATEDIF(C308,Summary!$A$1,"d")</f>
        <v>322</v>
      </c>
      <c r="R308" s="166" t="str" cm="1">
        <f t="array" aca="1" ref="R308" ca="1">_xlfn.IFS(Q308&lt;=S308,S308,Q308&lt;=S308*2,S308*2,Q308&lt;=S308*3,S308*3,Q308&gt;S308*3,"&gt;"&amp;S308*3)</f>
        <v>Info</v>
      </c>
      <c r="S308" s="166" t="str" cm="1">
        <f t="array" ref="S308">_xlfn.IFS(M308="Level 1",7,M308="Level 2",14,M308="Level 3","30",M308="Info","Info",M308="Closed","Closed")</f>
        <v>Info</v>
      </c>
      <c r="T308" s="177"/>
    </row>
    <row r="309" spans="1:20" ht="40.799999999999997" x14ac:dyDescent="0.25">
      <c r="A309" s="211">
        <v>308</v>
      </c>
      <c r="B309" s="172" t="s">
        <v>10531</v>
      </c>
      <c r="C309" s="239">
        <v>45896</v>
      </c>
      <c r="D309" s="168">
        <v>45892</v>
      </c>
      <c r="E309" s="167" t="s">
        <v>10388</v>
      </c>
      <c r="F309" s="170" t="s">
        <v>10538</v>
      </c>
      <c r="G309" s="170" t="s">
        <v>10539</v>
      </c>
      <c r="H309" s="172" t="s">
        <v>5508</v>
      </c>
      <c r="I309" s="172" t="s">
        <v>3191</v>
      </c>
      <c r="J309" s="172" t="s">
        <v>5845</v>
      </c>
      <c r="K309" s="177"/>
      <c r="L309" s="167" t="s">
        <v>1308</v>
      </c>
      <c r="M309" s="167" t="s">
        <v>1308</v>
      </c>
      <c r="N309" s="166" t="s">
        <v>1070</v>
      </c>
      <c r="O309" s="177" t="s">
        <v>10357</v>
      </c>
      <c r="P309" s="170" t="str">
        <f ca="1">DATEDIF(C309,'Incoming 2023'!$O$2,"Y")&amp;" tahun, "&amp;DATEDIF(C309,'Incoming 2023'!$O$2,"YM")&amp;" bulan, "&amp;DATEDIF(C309,'Incoming 2023'!$O$2,"MD")&amp;" hari"</f>
        <v>0 tahun, 10 bulan, 18 hari</v>
      </c>
      <c r="Q309" s="208">
        <f ca="1">DATEDIF(C309,Summary!$A$1,"d")</f>
        <v>322</v>
      </c>
      <c r="R309" s="166" t="str" cm="1">
        <f t="array" aca="1" ref="R309" ca="1">_xlfn.IFS(Q309&lt;=S309,S309,Q309&lt;=S309*2,S309*2,Q309&lt;=S309*3,S309*3,Q309&gt;S309*3,"&gt;"&amp;S309*3)</f>
        <v>Info</v>
      </c>
      <c r="S309" s="166" t="str" cm="1">
        <f t="array" ref="S309">_xlfn.IFS(M309="Level 1",7,M309="Level 2",14,M309="Level 3","30",M309="Info","Info",M309="Closed","Closed")</f>
        <v>Info</v>
      </c>
      <c r="T309" s="177"/>
    </row>
    <row r="310" spans="1:20" ht="61.2" x14ac:dyDescent="0.25">
      <c r="A310" s="211">
        <v>309</v>
      </c>
      <c r="B310" s="172" t="s">
        <v>10532</v>
      </c>
      <c r="C310" s="239">
        <v>45897</v>
      </c>
      <c r="D310" s="168">
        <v>45876</v>
      </c>
      <c r="E310" s="167" t="s">
        <v>10388</v>
      </c>
      <c r="F310" s="170" t="s">
        <v>10540</v>
      </c>
      <c r="G310" s="170" t="s">
        <v>10541</v>
      </c>
      <c r="H310" s="172" t="s">
        <v>5508</v>
      </c>
      <c r="I310" s="172" t="s">
        <v>5989</v>
      </c>
      <c r="J310" s="172" t="s">
        <v>10132</v>
      </c>
      <c r="K310" s="177"/>
      <c r="L310" s="167" t="s">
        <v>1308</v>
      </c>
      <c r="M310" s="167" t="s">
        <v>1308</v>
      </c>
      <c r="N310" s="166" t="s">
        <v>1175</v>
      </c>
      <c r="O310" s="177" t="s">
        <v>7484</v>
      </c>
      <c r="P310" s="170" t="str">
        <f ca="1">DATEDIF(C310,'Incoming 2023'!$O$2,"Y")&amp;" tahun, "&amp;DATEDIF(C310,'Incoming 2023'!$O$2,"YM")&amp;" bulan, "&amp;DATEDIF(C310,'Incoming 2023'!$O$2,"MD")&amp;" hari"</f>
        <v>0 tahun, 10 bulan, 17 hari</v>
      </c>
      <c r="Q310" s="208">
        <f ca="1">DATEDIF(C310,Summary!$A$1,"d")</f>
        <v>321</v>
      </c>
      <c r="R310" s="166" t="str" cm="1">
        <f t="array" aca="1" ref="R310" ca="1">_xlfn.IFS(Q310&lt;=S310,S310,Q310&lt;=S310*2,S310*2,Q310&lt;=S310*3,S310*3,Q310&gt;S310*3,"&gt;"&amp;S310*3)</f>
        <v>Info</v>
      </c>
      <c r="S310" s="166" t="str" cm="1">
        <f t="array" ref="S310">_xlfn.IFS(M310="Level 1",7,M310="Level 2",14,M310="Level 3","30",M310="Info","Info",M310="Closed","Closed")</f>
        <v>Info</v>
      </c>
      <c r="T310" s="177"/>
    </row>
    <row r="311" spans="1:20" ht="81.599999999999994" x14ac:dyDescent="0.25">
      <c r="A311" s="211">
        <v>310</v>
      </c>
      <c r="B311" s="172" t="s">
        <v>10533</v>
      </c>
      <c r="C311" s="239">
        <v>45902</v>
      </c>
      <c r="D311" s="168">
        <v>45901</v>
      </c>
      <c r="E311" s="167" t="s">
        <v>10388</v>
      </c>
      <c r="F311" s="170" t="s">
        <v>10542</v>
      </c>
      <c r="G311" s="170" t="s">
        <v>10543</v>
      </c>
      <c r="H311" s="172" t="s">
        <v>5508</v>
      </c>
      <c r="I311" s="167" t="s">
        <v>5989</v>
      </c>
      <c r="J311" s="172" t="s">
        <v>7866</v>
      </c>
      <c r="K311" s="216">
        <f>C311+14</f>
        <v>45916</v>
      </c>
      <c r="L311" s="246" t="s">
        <v>1305</v>
      </c>
      <c r="M311" s="246" t="s">
        <v>5814</v>
      </c>
      <c r="N311" s="166" t="s">
        <v>10720</v>
      </c>
      <c r="O311" s="177" t="s">
        <v>9788</v>
      </c>
      <c r="P311" s="170" t="str">
        <f ca="1">DATEDIF(C311,'Incoming 2023'!$O$2,"Y")&amp;" tahun, "&amp;DATEDIF(C311,'Incoming 2023'!$O$2,"YM")&amp;" bulan, "&amp;DATEDIF(C311,'Incoming 2023'!$O$2,"MD")&amp;" hari"</f>
        <v>0 tahun, 10 bulan, 13 hari</v>
      </c>
      <c r="Q311" s="208">
        <f ca="1">DATEDIF(C311,Summary!$A$1,"d")</f>
        <v>316</v>
      </c>
      <c r="R311" s="166" t="str" cm="1">
        <f t="array" aca="1" ref="R311" ca="1">_xlfn.IFS(Q311&lt;=S311,S311,Q311&lt;=S311*2,S311*2,Q311&lt;=S311*3,S311*3,Q311&gt;S311*3,"&gt;"&amp;S311*3)</f>
        <v>&gt;42</v>
      </c>
      <c r="S311" s="166" cm="1">
        <f t="array" ref="S311">_xlfn.IFS(M311="Level 1",7,M311="Level 2",14,M311="Level 3","30",M311="Info","Info",M311="Closed","Closed")</f>
        <v>14</v>
      </c>
      <c r="T311" s="177"/>
    </row>
    <row r="312" spans="1:20" ht="40.799999999999997" x14ac:dyDescent="0.25">
      <c r="A312" s="211">
        <v>311</v>
      </c>
      <c r="B312" s="172" t="s">
        <v>10375</v>
      </c>
      <c r="C312" s="239">
        <v>45902</v>
      </c>
      <c r="D312" s="168">
        <v>45897</v>
      </c>
      <c r="E312" s="167" t="s">
        <v>10388</v>
      </c>
      <c r="F312" s="170" t="s">
        <v>10391</v>
      </c>
      <c r="G312" s="170" t="s">
        <v>10544</v>
      </c>
      <c r="H312" s="172" t="s">
        <v>5508</v>
      </c>
      <c r="I312" s="172" t="s">
        <v>5508</v>
      </c>
      <c r="J312" s="172" t="s">
        <v>7423</v>
      </c>
      <c r="K312" s="177"/>
      <c r="L312" s="167" t="s">
        <v>1308</v>
      </c>
      <c r="M312" s="167" t="s">
        <v>1308</v>
      </c>
      <c r="N312" s="166" t="s">
        <v>1080</v>
      </c>
      <c r="O312" s="177" t="s">
        <v>8269</v>
      </c>
      <c r="P312" s="170" t="str">
        <f ca="1">DATEDIF(C312,'Incoming 2023'!$O$2,"Y")&amp;" tahun, "&amp;DATEDIF(C312,'Incoming 2023'!$O$2,"YM")&amp;" bulan, "&amp;DATEDIF(C312,'Incoming 2023'!$O$2,"MD")&amp;" hari"</f>
        <v>0 tahun, 10 bulan, 13 hari</v>
      </c>
      <c r="Q312" s="208">
        <f ca="1">DATEDIF(C312,Summary!$A$1,"d")</f>
        <v>316</v>
      </c>
      <c r="R312" s="166" t="str" cm="1">
        <f t="array" aca="1" ref="R312" ca="1">_xlfn.IFS(Q312&lt;=S312,S312,Q312&lt;=S312*2,S312*2,Q312&lt;=S312*3,S312*3,Q312&gt;S312*3,"&gt;"&amp;S312*3)</f>
        <v>Info</v>
      </c>
      <c r="S312" s="166" t="str" cm="1">
        <f t="array" ref="S312">_xlfn.IFS(M312="Level 1",7,M312="Level 2",14,M312="Level 3","30",M312="Info","Info",M312="Closed","Closed")</f>
        <v>Info</v>
      </c>
      <c r="T312" s="177"/>
    </row>
    <row r="313" spans="1:20" ht="61.2" x14ac:dyDescent="0.25">
      <c r="A313" s="211">
        <v>312</v>
      </c>
      <c r="B313" s="172" t="s">
        <v>10381</v>
      </c>
      <c r="C313" s="239">
        <v>45902</v>
      </c>
      <c r="D313" s="168">
        <v>45895</v>
      </c>
      <c r="E313" s="167" t="s">
        <v>10388</v>
      </c>
      <c r="F313" s="170" t="s">
        <v>10545</v>
      </c>
      <c r="G313" s="170" t="s">
        <v>10546</v>
      </c>
      <c r="H313" s="172" t="s">
        <v>5508</v>
      </c>
      <c r="I313" s="172" t="s">
        <v>5989</v>
      </c>
      <c r="J313" s="172" t="s">
        <v>6030</v>
      </c>
      <c r="K313" s="177"/>
      <c r="L313" s="167" t="s">
        <v>1308</v>
      </c>
      <c r="M313" s="167" t="s">
        <v>1308</v>
      </c>
      <c r="N313" s="166" t="s">
        <v>1175</v>
      </c>
      <c r="O313" s="177" t="s">
        <v>7484</v>
      </c>
      <c r="P313" s="170" t="str">
        <f ca="1">DATEDIF(C313,'Incoming 2023'!$O$2,"Y")&amp;" tahun, "&amp;DATEDIF(C313,'Incoming 2023'!$O$2,"YM")&amp;" bulan, "&amp;DATEDIF(C313,'Incoming 2023'!$O$2,"MD")&amp;" hari"</f>
        <v>0 tahun, 10 bulan, 13 hari</v>
      </c>
      <c r="Q313" s="208">
        <f ca="1">DATEDIF(C313,Summary!$A$1,"d")</f>
        <v>316</v>
      </c>
      <c r="R313" s="166" t="str" cm="1">
        <f t="array" aca="1" ref="R313" ca="1">_xlfn.IFS(Q313&lt;=S313,S313,Q313&lt;=S313*2,S313*2,Q313&lt;=S313*3,S313*3,Q313&gt;S313*3,"&gt;"&amp;S313*3)</f>
        <v>Info</v>
      </c>
      <c r="S313" s="166" t="str" cm="1">
        <f t="array" ref="S313">_xlfn.IFS(M313="Level 1",7,M313="Level 2",14,M313="Level 3","30",M313="Info","Info",M313="Closed","Closed")</f>
        <v>Info</v>
      </c>
      <c r="T313" s="177"/>
    </row>
    <row r="314" spans="1:20" ht="61.2" x14ac:dyDescent="0.25">
      <c r="A314" s="211">
        <v>313</v>
      </c>
      <c r="B314" s="172" t="s">
        <v>10528</v>
      </c>
      <c r="C314" s="239">
        <v>45902</v>
      </c>
      <c r="D314" s="168">
        <v>45894</v>
      </c>
      <c r="E314" s="167" t="s">
        <v>10388</v>
      </c>
      <c r="F314" s="170" t="s">
        <v>10547</v>
      </c>
      <c r="G314" s="170" t="s">
        <v>10546</v>
      </c>
      <c r="H314" s="172" t="s">
        <v>5508</v>
      </c>
      <c r="I314" s="172" t="s">
        <v>7640</v>
      </c>
      <c r="J314" s="172" t="s">
        <v>6953</v>
      </c>
      <c r="K314" s="177"/>
      <c r="L314" s="167" t="s">
        <v>1308</v>
      </c>
      <c r="M314" s="167" t="s">
        <v>1308</v>
      </c>
      <c r="N314" s="166" t="s">
        <v>1070</v>
      </c>
      <c r="O314" s="177" t="s">
        <v>8067</v>
      </c>
      <c r="P314" s="170" t="str">
        <f ca="1">DATEDIF(C314,'Incoming 2023'!$O$2,"Y")&amp;" tahun, "&amp;DATEDIF(C314,'Incoming 2023'!$O$2,"YM")&amp;" bulan, "&amp;DATEDIF(C314,'Incoming 2023'!$O$2,"MD")&amp;" hari"</f>
        <v>0 tahun, 10 bulan, 13 hari</v>
      </c>
      <c r="Q314" s="208">
        <f ca="1">DATEDIF(C314,Summary!$A$1,"d")</f>
        <v>316</v>
      </c>
      <c r="R314" s="166" t="str" cm="1">
        <f t="array" aca="1" ref="R314" ca="1">_xlfn.IFS(Q314&lt;=S314,S314,Q314&lt;=S314*2,S314*2,Q314&lt;=S314*3,S314*3,Q314&gt;S314*3,"&gt;"&amp;S314*3)</f>
        <v>Info</v>
      </c>
      <c r="S314" s="166" t="str" cm="1">
        <f t="array" ref="S314">_xlfn.IFS(M314="Level 1",7,M314="Level 2",14,M314="Level 3","30",M314="Info","Info",M314="Closed","Closed")</f>
        <v>Info</v>
      </c>
      <c r="T314" s="177"/>
    </row>
    <row r="315" spans="1:20" ht="61.2" x14ac:dyDescent="0.25">
      <c r="A315" s="211">
        <v>314</v>
      </c>
      <c r="B315" s="172" t="s">
        <v>10383</v>
      </c>
      <c r="C315" s="239">
        <v>45902</v>
      </c>
      <c r="D315" s="168">
        <v>45898</v>
      </c>
      <c r="E315" s="167" t="s">
        <v>39</v>
      </c>
      <c r="F315" s="170" t="s">
        <v>10548</v>
      </c>
      <c r="G315" s="170" t="s">
        <v>10546</v>
      </c>
      <c r="H315" s="172" t="s">
        <v>5508</v>
      </c>
      <c r="I315" s="172" t="s">
        <v>5989</v>
      </c>
      <c r="J315" s="172" t="s">
        <v>6030</v>
      </c>
      <c r="K315" s="177"/>
      <c r="L315" s="167" t="s">
        <v>1308</v>
      </c>
      <c r="M315" s="167" t="s">
        <v>1308</v>
      </c>
      <c r="N315" s="166" t="s">
        <v>1175</v>
      </c>
      <c r="O315" s="177" t="s">
        <v>7484</v>
      </c>
      <c r="P315" s="170" t="str">
        <f ca="1">DATEDIF(C315,'Incoming 2023'!$O$2,"Y")&amp;" tahun, "&amp;DATEDIF(C315,'Incoming 2023'!$O$2,"YM")&amp;" bulan, "&amp;DATEDIF(C315,'Incoming 2023'!$O$2,"MD")&amp;" hari"</f>
        <v>0 tahun, 10 bulan, 13 hari</v>
      </c>
      <c r="Q315" s="208">
        <f ca="1">DATEDIF(C315,Summary!$A$1,"d")</f>
        <v>316</v>
      </c>
      <c r="R315" s="166" t="str" cm="1">
        <f t="array" aca="1" ref="R315" ca="1">_xlfn.IFS(Q315&lt;=S315,S315,Q315&lt;=S315*2,S315*2,Q315&lt;=S315*3,S315*3,Q315&gt;S315*3,"&gt;"&amp;S315*3)</f>
        <v>Info</v>
      </c>
      <c r="S315" s="166" t="str" cm="1">
        <f t="array" ref="S315">_xlfn.IFS(M315="Level 1",7,M315="Level 2",14,M315="Level 3","30",M315="Info","Info",M315="Closed","Closed")</f>
        <v>Info</v>
      </c>
      <c r="T315" s="177"/>
    </row>
    <row r="316" spans="1:20" ht="61.2" x14ac:dyDescent="0.25">
      <c r="A316" s="211">
        <v>315</v>
      </c>
      <c r="B316" s="172" t="s">
        <v>10534</v>
      </c>
      <c r="C316" s="239">
        <v>45903</v>
      </c>
      <c r="D316" s="168">
        <v>45894</v>
      </c>
      <c r="E316" s="167" t="s">
        <v>10388</v>
      </c>
      <c r="F316" s="170" t="s">
        <v>10549</v>
      </c>
      <c r="G316" s="170" t="s">
        <v>10550</v>
      </c>
      <c r="H316" s="172" t="s">
        <v>5508</v>
      </c>
      <c r="I316" s="172" t="s">
        <v>3200</v>
      </c>
      <c r="J316" s="172" t="s">
        <v>7717</v>
      </c>
      <c r="K316" s="216">
        <f t="shared" ref="K316:K318" si="0">C316+14</f>
        <v>45917</v>
      </c>
      <c r="L316" s="281" t="s">
        <v>1184</v>
      </c>
      <c r="M316" s="281" t="s">
        <v>1184</v>
      </c>
      <c r="N316" s="166" t="s">
        <v>10661</v>
      </c>
      <c r="O316" s="177" t="s">
        <v>10891</v>
      </c>
      <c r="P316" s="170" t="str">
        <f ca="1">DATEDIF(C316,'Incoming 2023'!$O$2,"Y")&amp;" tahun, "&amp;DATEDIF(C316,'Incoming 2023'!$O$2,"YM")&amp;" bulan, "&amp;DATEDIF(C316,'Incoming 2023'!$O$2,"MD")&amp;" hari"</f>
        <v>0 tahun, 10 bulan, 12 hari</v>
      </c>
      <c r="Q316" s="208">
        <f ca="1">DATEDIF(C316,Summary!$A$1,"d")</f>
        <v>315</v>
      </c>
      <c r="R316" s="166" t="str" cm="1">
        <f t="array" aca="1" ref="R316" ca="1">_xlfn.IFS(Q316&lt;=S316,S316,Q316&lt;=S316*2,S316*2,Q316&lt;=S316*3,S316*3,Q316&gt;S316*3,"&gt;"&amp;S316*3)</f>
        <v>Closed</v>
      </c>
      <c r="S316" s="166" t="str" cm="1">
        <f t="array" ref="S316">_xlfn.IFS(M316="Level 1",7,M316="Level 2",14,M316="Level 3","30",M316="Info","Info",M316="Closed","Closed")</f>
        <v>Closed</v>
      </c>
      <c r="T316" s="177"/>
    </row>
    <row r="317" spans="1:20" ht="61.2" x14ac:dyDescent="0.25">
      <c r="A317" s="211">
        <v>316</v>
      </c>
      <c r="B317" s="172" t="s">
        <v>10529</v>
      </c>
      <c r="C317" s="239">
        <v>45903</v>
      </c>
      <c r="D317" s="168">
        <v>45894</v>
      </c>
      <c r="E317" s="167" t="s">
        <v>39</v>
      </c>
      <c r="F317" s="170" t="s">
        <v>10551</v>
      </c>
      <c r="G317" s="170" t="s">
        <v>10552</v>
      </c>
      <c r="H317" s="172" t="s">
        <v>5508</v>
      </c>
      <c r="I317" s="167" t="s">
        <v>5989</v>
      </c>
      <c r="J317" s="172" t="s">
        <v>3188</v>
      </c>
      <c r="K317" s="216">
        <f t="shared" si="0"/>
        <v>45917</v>
      </c>
      <c r="L317" s="246" t="s">
        <v>1305</v>
      </c>
      <c r="M317" s="246" t="s">
        <v>5814</v>
      </c>
      <c r="N317" s="166" t="s">
        <v>10553</v>
      </c>
      <c r="O317" s="177" t="s">
        <v>1171</v>
      </c>
      <c r="P317" s="170" t="str">
        <f ca="1">DATEDIF(C317,'Incoming 2023'!$O$2,"Y")&amp;" tahun, "&amp;DATEDIF(C317,'Incoming 2023'!$O$2,"YM")&amp;" bulan, "&amp;DATEDIF(C317,'Incoming 2023'!$O$2,"MD")&amp;" hari"</f>
        <v>0 tahun, 10 bulan, 12 hari</v>
      </c>
      <c r="Q317" s="208">
        <f ca="1">DATEDIF(C317,Summary!$A$1,"d")</f>
        <v>315</v>
      </c>
      <c r="R317" s="166" t="str" cm="1">
        <f t="array" aca="1" ref="R317" ca="1">_xlfn.IFS(Q317&lt;=S317,S317,Q317&lt;=S317*2,S317*2,Q317&lt;=S317*3,S317*3,Q317&gt;S317*3,"&gt;"&amp;S317*3)</f>
        <v>&gt;42</v>
      </c>
      <c r="S317" s="166" cm="1">
        <f t="array" ref="S317">_xlfn.IFS(M317="Level 1",7,M317="Level 2",14,M317="Level 3","30",M317="Info","Info",M317="Closed","Closed")</f>
        <v>14</v>
      </c>
      <c r="T317" s="177"/>
    </row>
    <row r="318" spans="1:20" ht="40.799999999999997" x14ac:dyDescent="0.25">
      <c r="A318" s="211">
        <v>317</v>
      </c>
      <c r="B318" s="172" t="s">
        <v>10517</v>
      </c>
      <c r="C318" s="239">
        <v>45904</v>
      </c>
      <c r="D318" s="168">
        <v>45901</v>
      </c>
      <c r="E318" s="167" t="s">
        <v>39</v>
      </c>
      <c r="F318" s="170" t="s">
        <v>10554</v>
      </c>
      <c r="G318" s="170" t="s">
        <v>10555</v>
      </c>
      <c r="H318" s="172" t="s">
        <v>5508</v>
      </c>
      <c r="I318" s="167" t="s">
        <v>5989</v>
      </c>
      <c r="J318" s="172" t="s">
        <v>3188</v>
      </c>
      <c r="K318" s="216">
        <f t="shared" si="0"/>
        <v>45918</v>
      </c>
      <c r="L318" s="246" t="s">
        <v>1305</v>
      </c>
      <c r="M318" s="246" t="s">
        <v>5814</v>
      </c>
      <c r="N318" s="166" t="s">
        <v>1170</v>
      </c>
      <c r="O318" s="177" t="s">
        <v>1171</v>
      </c>
      <c r="P318" s="170" t="str">
        <f ca="1">DATEDIF(C318,'Incoming 2023'!$O$2,"Y")&amp;" tahun, "&amp;DATEDIF(C318,'Incoming 2023'!$O$2,"YM")&amp;" bulan, "&amp;DATEDIF(C318,'Incoming 2023'!$O$2,"MD")&amp;" hari"</f>
        <v>0 tahun, 10 bulan, 11 hari</v>
      </c>
      <c r="Q318" s="208">
        <f ca="1">DATEDIF(C318,Summary!$A$1,"d")</f>
        <v>314</v>
      </c>
      <c r="R318" s="166" t="str" cm="1">
        <f t="array" aca="1" ref="R318" ca="1">_xlfn.IFS(Q318&lt;=S318,S318,Q318&lt;=S318*2,S318*2,Q318&lt;=S318*3,S318*3,Q318&gt;S318*3,"&gt;"&amp;S318*3)</f>
        <v>&gt;42</v>
      </c>
      <c r="S318" s="166" cm="1">
        <f t="array" ref="S318">_xlfn.IFS(M318="Level 1",7,M318="Level 2",14,M318="Level 3","30",M318="Info","Info",M318="Closed","Closed")</f>
        <v>14</v>
      </c>
      <c r="T318" s="177"/>
    </row>
    <row r="319" spans="1:20" ht="102" x14ac:dyDescent="0.25">
      <c r="A319" s="211">
        <v>318</v>
      </c>
      <c r="B319" s="172" t="s">
        <v>10530</v>
      </c>
      <c r="C319" s="239">
        <v>45895</v>
      </c>
      <c r="D319" s="168"/>
      <c r="E319" s="167" t="s">
        <v>39</v>
      </c>
      <c r="F319" s="170" t="s">
        <v>10556</v>
      </c>
      <c r="G319" s="170" t="s">
        <v>10557</v>
      </c>
      <c r="H319" s="172" t="s">
        <v>5508</v>
      </c>
      <c r="I319" s="172" t="s">
        <v>3200</v>
      </c>
      <c r="J319" s="172" t="s">
        <v>6953</v>
      </c>
      <c r="K319" s="177"/>
      <c r="L319" s="167" t="s">
        <v>1308</v>
      </c>
      <c r="M319" s="167" t="s">
        <v>1308</v>
      </c>
      <c r="N319" s="166" t="s">
        <v>1070</v>
      </c>
      <c r="O319" s="177" t="s">
        <v>3139</v>
      </c>
      <c r="P319" s="170" t="str">
        <f ca="1">DATEDIF(C319,'Incoming 2023'!$O$2,"Y")&amp;" tahun, "&amp;DATEDIF(C319,'Incoming 2023'!$O$2,"YM")&amp;" bulan, "&amp;DATEDIF(C319,'Incoming 2023'!$O$2,"MD")&amp;" hari"</f>
        <v>0 tahun, 10 bulan, 19 hari</v>
      </c>
      <c r="Q319" s="208">
        <f ca="1">DATEDIF(C319,Summary!$A$1,"d")</f>
        <v>323</v>
      </c>
      <c r="R319" s="166" t="str" cm="1">
        <f t="array" aca="1" ref="R319" ca="1">_xlfn.IFS(Q319&lt;=S319,S319,Q319&lt;=S319*2,S319*2,Q319&lt;=S319*3,S319*3,Q319&gt;S319*3,"&gt;"&amp;S319*3)</f>
        <v>Info</v>
      </c>
      <c r="S319" s="166" t="str" cm="1">
        <f t="array" ref="S319">_xlfn.IFS(M319="Level 1",7,M319="Level 2",14,M319="Level 3","30",M319="Info","Info",M319="Closed","Closed")</f>
        <v>Info</v>
      </c>
      <c r="T319" s="177"/>
    </row>
    <row r="320" spans="1:20" ht="40.799999999999997" x14ac:dyDescent="0.25">
      <c r="A320" s="211">
        <v>319</v>
      </c>
      <c r="B320" s="172" t="s">
        <v>10516</v>
      </c>
      <c r="C320" s="239">
        <v>45896</v>
      </c>
      <c r="D320" s="168">
        <v>45891</v>
      </c>
      <c r="E320" s="167" t="s">
        <v>10388</v>
      </c>
      <c r="F320" s="170" t="s">
        <v>10558</v>
      </c>
      <c r="G320" s="170" t="s">
        <v>10559</v>
      </c>
      <c r="H320" s="172" t="s">
        <v>5508</v>
      </c>
      <c r="I320" s="172" t="s">
        <v>3189</v>
      </c>
      <c r="J320" s="172" t="s">
        <v>6030</v>
      </c>
      <c r="K320" s="177"/>
      <c r="L320" s="167" t="s">
        <v>1308</v>
      </c>
      <c r="M320" s="167" t="s">
        <v>1308</v>
      </c>
      <c r="N320" s="166" t="s">
        <v>1070</v>
      </c>
      <c r="O320" s="177" t="s">
        <v>7530</v>
      </c>
      <c r="P320" s="170" t="str">
        <f ca="1">DATEDIF(C320,'Incoming 2023'!$O$2,"Y")&amp;" tahun, "&amp;DATEDIF(C320,'Incoming 2023'!$O$2,"YM")&amp;" bulan, "&amp;DATEDIF(C320,'Incoming 2023'!$O$2,"MD")&amp;" hari"</f>
        <v>0 tahun, 10 bulan, 18 hari</v>
      </c>
      <c r="Q320" s="208">
        <f ca="1">DATEDIF(C320,Summary!$A$1,"d")</f>
        <v>322</v>
      </c>
      <c r="R320" s="166" t="str" cm="1">
        <f t="array" aca="1" ref="R320" ca="1">_xlfn.IFS(Q320&lt;=S320,S320,Q320&lt;=S320*2,S320*2,Q320&lt;=S320*3,S320*3,Q320&gt;S320*3,"&gt;"&amp;S320*3)</f>
        <v>Info</v>
      </c>
      <c r="S320" s="166" t="str" cm="1">
        <f t="array" ref="S320">_xlfn.IFS(M320="Level 1",7,M320="Level 2",14,M320="Level 3","30",M320="Info","Info",M320="Closed","Closed")</f>
        <v>Info</v>
      </c>
      <c r="T320" s="177"/>
    </row>
    <row r="321" spans="1:20" ht="40.799999999999997" x14ac:dyDescent="0.25">
      <c r="A321" s="211">
        <v>320</v>
      </c>
      <c r="B321" s="172" t="s">
        <v>10518</v>
      </c>
      <c r="C321" s="239">
        <v>45896</v>
      </c>
      <c r="D321" s="168">
        <v>45892</v>
      </c>
      <c r="E321" s="167" t="s">
        <v>10388</v>
      </c>
      <c r="F321" s="170" t="s">
        <v>10560</v>
      </c>
      <c r="G321" s="170" t="s">
        <v>10561</v>
      </c>
      <c r="H321" s="172" t="s">
        <v>5508</v>
      </c>
      <c r="I321" s="172" t="s">
        <v>3191</v>
      </c>
      <c r="J321" s="172" t="s">
        <v>6030</v>
      </c>
      <c r="K321" s="177"/>
      <c r="L321" s="167" t="s">
        <v>1308</v>
      </c>
      <c r="M321" s="167" t="s">
        <v>1308</v>
      </c>
      <c r="N321" s="166" t="s">
        <v>1070</v>
      </c>
      <c r="O321" s="177" t="s">
        <v>6866</v>
      </c>
      <c r="P321" s="170" t="str">
        <f ca="1">DATEDIF(C321,'Incoming 2023'!$O$2,"Y")&amp;" tahun, "&amp;DATEDIF(C321,'Incoming 2023'!$O$2,"YM")&amp;" bulan, "&amp;DATEDIF(C321,'Incoming 2023'!$O$2,"MD")&amp;" hari"</f>
        <v>0 tahun, 10 bulan, 18 hari</v>
      </c>
      <c r="Q321" s="208">
        <f ca="1">DATEDIF(C321,Summary!$A$1,"d")</f>
        <v>322</v>
      </c>
      <c r="R321" s="166" t="str" cm="1">
        <f t="array" aca="1" ref="R321" ca="1">_xlfn.IFS(Q321&lt;=S321,S321,Q321&lt;=S321*2,S321*2,Q321&lt;=S321*3,S321*3,Q321&gt;S321*3,"&gt;"&amp;S321*3)</f>
        <v>Info</v>
      </c>
      <c r="S321" s="166" t="str" cm="1">
        <f t="array" ref="S321">_xlfn.IFS(M321="Level 1",7,M321="Level 2",14,M321="Level 3","30",M321="Info","Info",M321="Closed","Closed")</f>
        <v>Info</v>
      </c>
      <c r="T321" s="177"/>
    </row>
    <row r="322" spans="1:20" ht="40.799999999999997" x14ac:dyDescent="0.25">
      <c r="A322" s="211">
        <v>321</v>
      </c>
      <c r="B322" s="172" t="s">
        <v>10535</v>
      </c>
      <c r="C322" s="239">
        <v>45897</v>
      </c>
      <c r="D322" s="168">
        <v>45876</v>
      </c>
      <c r="E322" s="167" t="s">
        <v>39</v>
      </c>
      <c r="F322" s="170" t="s">
        <v>10562</v>
      </c>
      <c r="G322" s="170" t="s">
        <v>10563</v>
      </c>
      <c r="H322" s="172" t="s">
        <v>1079</v>
      </c>
      <c r="I322" s="172" t="s">
        <v>7876</v>
      </c>
      <c r="J322" s="172" t="s">
        <v>6953</v>
      </c>
      <c r="K322" s="177"/>
      <c r="L322" s="167" t="s">
        <v>1308</v>
      </c>
      <c r="M322" s="167" t="s">
        <v>1308</v>
      </c>
      <c r="N322" s="166" t="s">
        <v>1079</v>
      </c>
      <c r="O322" s="177" t="s">
        <v>1172</v>
      </c>
      <c r="P322" s="170" t="str">
        <f ca="1">DATEDIF(C322,'Incoming 2023'!$O$2,"Y")&amp;" tahun, "&amp;DATEDIF(C322,'Incoming 2023'!$O$2,"YM")&amp;" bulan, "&amp;DATEDIF(C322,'Incoming 2023'!$O$2,"MD")&amp;" hari"</f>
        <v>0 tahun, 10 bulan, 17 hari</v>
      </c>
      <c r="Q322" s="208">
        <f ca="1">DATEDIF(C322,Summary!$A$1,"d")</f>
        <v>321</v>
      </c>
      <c r="R322" s="166" t="str" cm="1">
        <f t="array" aca="1" ref="R322" ca="1">_xlfn.IFS(Q322&lt;=S322,S322,Q322&lt;=S322*2,S322*2,Q322&lt;=S322*3,S322*3,Q322&gt;S322*3,"&gt;"&amp;S322*3)</f>
        <v>Info</v>
      </c>
      <c r="S322" s="166" t="str" cm="1">
        <f t="array" ref="S322">_xlfn.IFS(M322="Level 1",7,M322="Level 2",14,M322="Level 3","30",M322="Info","Info",M322="Closed","Closed")</f>
        <v>Info</v>
      </c>
      <c r="T322" s="177"/>
    </row>
    <row r="323" spans="1:20" ht="40.799999999999997" x14ac:dyDescent="0.25">
      <c r="A323" s="211">
        <v>322</v>
      </c>
      <c r="B323" s="172" t="s">
        <v>10527</v>
      </c>
      <c r="C323" s="239">
        <v>45902</v>
      </c>
      <c r="D323" s="168">
        <v>45901</v>
      </c>
      <c r="E323" s="167" t="s">
        <v>10388</v>
      </c>
      <c r="F323" s="170" t="s">
        <v>10564</v>
      </c>
      <c r="G323" s="170" t="s">
        <v>10565</v>
      </c>
      <c r="H323" s="172" t="s">
        <v>5508</v>
      </c>
      <c r="I323" s="172" t="s">
        <v>5508</v>
      </c>
      <c r="J323" s="172" t="s">
        <v>7423</v>
      </c>
      <c r="K323" s="177"/>
      <c r="L323" s="167" t="s">
        <v>1308</v>
      </c>
      <c r="M323" s="167" t="s">
        <v>1308</v>
      </c>
      <c r="N323" s="166" t="s">
        <v>1080</v>
      </c>
      <c r="O323" s="177" t="s">
        <v>8269</v>
      </c>
      <c r="P323" s="170" t="str">
        <f ca="1">DATEDIF(C323,'Incoming 2023'!$O$2,"Y")&amp;" tahun, "&amp;DATEDIF(C323,'Incoming 2023'!$O$2,"YM")&amp;" bulan, "&amp;DATEDIF(C323,'Incoming 2023'!$O$2,"MD")&amp;" hari"</f>
        <v>0 tahun, 10 bulan, 13 hari</v>
      </c>
      <c r="Q323" s="208">
        <f ca="1">DATEDIF(C323,Summary!$A$1,"d")</f>
        <v>316</v>
      </c>
      <c r="R323" s="166" t="str" cm="1">
        <f t="array" aca="1" ref="R323" ca="1">_xlfn.IFS(Q323&lt;=S323,S323,Q323&lt;=S323*2,S323*2,Q323&lt;=S323*3,S323*3,Q323&gt;S323*3,"&gt;"&amp;S323*3)</f>
        <v>Info</v>
      </c>
      <c r="S323" s="166" t="str" cm="1">
        <f t="array" ref="S323">_xlfn.IFS(M323="Level 1",7,M323="Level 2",14,M323="Level 3","30",M323="Info","Info",M323="Closed","Closed")</f>
        <v>Info</v>
      </c>
      <c r="T323" s="177"/>
    </row>
    <row r="324" spans="1:20" ht="61.2" x14ac:dyDescent="0.25">
      <c r="A324" s="211">
        <v>323</v>
      </c>
      <c r="B324" s="172" t="s">
        <v>10524</v>
      </c>
      <c r="C324" s="239">
        <v>45902</v>
      </c>
      <c r="D324" s="168">
        <v>45897</v>
      </c>
      <c r="E324" s="167" t="s">
        <v>39</v>
      </c>
      <c r="F324" s="170" t="s">
        <v>10566</v>
      </c>
      <c r="G324" s="170" t="s">
        <v>10567</v>
      </c>
      <c r="H324" s="172" t="s">
        <v>5508</v>
      </c>
      <c r="I324" s="172" t="s">
        <v>5989</v>
      </c>
      <c r="J324" s="172" t="s">
        <v>8792</v>
      </c>
      <c r="K324" s="177"/>
      <c r="L324" s="167" t="s">
        <v>1308</v>
      </c>
      <c r="M324" s="167" t="s">
        <v>1308</v>
      </c>
      <c r="N324" s="166" t="s">
        <v>1070</v>
      </c>
      <c r="O324" s="177" t="s">
        <v>10568</v>
      </c>
      <c r="P324" s="170" t="str">
        <f ca="1">DATEDIF(C324,'Incoming 2023'!$O$2,"Y")&amp;" tahun, "&amp;DATEDIF(C324,'Incoming 2023'!$O$2,"YM")&amp;" bulan, "&amp;DATEDIF(C324,'Incoming 2023'!$O$2,"MD")&amp;" hari"</f>
        <v>0 tahun, 10 bulan, 13 hari</v>
      </c>
      <c r="Q324" s="208">
        <f ca="1">DATEDIF(C324,Summary!$A$1,"d")</f>
        <v>316</v>
      </c>
      <c r="R324" s="166" t="str" cm="1">
        <f t="array" aca="1" ref="R324" ca="1">_xlfn.IFS(Q324&lt;=S324,S324,Q324&lt;=S324*2,S324*2,Q324&lt;=S324*3,S324*3,Q324&gt;S324*3,"&gt;"&amp;S324*3)</f>
        <v>Info</v>
      </c>
      <c r="S324" s="166" t="str" cm="1">
        <f t="array" ref="S324">_xlfn.IFS(M324="Level 1",7,M324="Level 2",14,M324="Level 3","30",M324="Info","Info",M324="Closed","Closed")</f>
        <v>Info</v>
      </c>
      <c r="T324" s="177"/>
    </row>
    <row r="325" spans="1:20" ht="102" x14ac:dyDescent="0.25">
      <c r="A325" s="211">
        <v>324</v>
      </c>
      <c r="B325" s="172" t="s">
        <v>10523</v>
      </c>
      <c r="C325" s="239">
        <v>45902</v>
      </c>
      <c r="D325" s="168">
        <v>45895</v>
      </c>
      <c r="E325" s="167" t="s">
        <v>39</v>
      </c>
      <c r="F325" s="170" t="s">
        <v>10569</v>
      </c>
      <c r="G325" s="170" t="s">
        <v>10700</v>
      </c>
      <c r="H325" s="172" t="s">
        <v>5508</v>
      </c>
      <c r="I325" s="167" t="s">
        <v>5989</v>
      </c>
      <c r="J325" s="172" t="s">
        <v>10570</v>
      </c>
      <c r="K325" s="216">
        <f>C325+14</f>
        <v>45916</v>
      </c>
      <c r="L325" s="246" t="s">
        <v>1305</v>
      </c>
      <c r="M325" s="246" t="s">
        <v>5814</v>
      </c>
      <c r="N325" s="166" t="s">
        <v>1175</v>
      </c>
      <c r="O325" s="177" t="s">
        <v>7484</v>
      </c>
      <c r="P325" s="170" t="str">
        <f ca="1">DATEDIF(C325,'Incoming 2023'!$O$2,"Y")&amp;" tahun, "&amp;DATEDIF(C325,'Incoming 2023'!$O$2,"YM")&amp;" bulan, "&amp;DATEDIF(C325,'Incoming 2023'!$O$2,"MD")&amp;" hari"</f>
        <v>0 tahun, 10 bulan, 13 hari</v>
      </c>
      <c r="Q325" s="208">
        <f ca="1">DATEDIF(C325,Summary!$A$1,"d")</f>
        <v>316</v>
      </c>
      <c r="R325" s="166" t="str" cm="1">
        <f t="array" aca="1" ref="R325" ca="1">_xlfn.IFS(Q325&lt;=S325,S325,Q325&lt;=S325*2,S325*2,Q325&lt;=S325*3,S325*3,Q325&gt;S325*3,"&gt;"&amp;S325*3)</f>
        <v>&gt;42</v>
      </c>
      <c r="S325" s="166" cm="1">
        <f t="array" ref="S325">_xlfn.IFS(M325="Level 1",7,M325="Level 2",14,M325="Level 3","30",M325="Info","Info",M325="Closed","Closed")</f>
        <v>14</v>
      </c>
      <c r="T325" s="177"/>
    </row>
    <row r="326" spans="1:20" ht="81.599999999999994" x14ac:dyDescent="0.25">
      <c r="A326" s="211">
        <v>325</v>
      </c>
      <c r="B326" s="172" t="s">
        <v>10522</v>
      </c>
      <c r="C326" s="239">
        <v>45902</v>
      </c>
      <c r="D326" s="168">
        <v>45894</v>
      </c>
      <c r="E326" s="167" t="s">
        <v>39</v>
      </c>
      <c r="F326" s="170" t="s">
        <v>10571</v>
      </c>
      <c r="G326" s="170" t="s">
        <v>10572</v>
      </c>
      <c r="H326" s="172" t="s">
        <v>5508</v>
      </c>
      <c r="I326" s="167" t="s">
        <v>3189</v>
      </c>
      <c r="J326" s="172" t="s">
        <v>8943</v>
      </c>
      <c r="K326" s="216">
        <f>C326+14</f>
        <v>45916</v>
      </c>
      <c r="L326" s="246" t="s">
        <v>1305</v>
      </c>
      <c r="M326" s="246" t="s">
        <v>5814</v>
      </c>
      <c r="N326" s="166" t="s">
        <v>1070</v>
      </c>
      <c r="O326" s="177" t="s">
        <v>7530</v>
      </c>
      <c r="P326" s="170" t="str">
        <f ca="1">DATEDIF(C326,'Incoming 2023'!$O$2,"Y")&amp;" tahun, "&amp;DATEDIF(C326,'Incoming 2023'!$O$2,"YM")&amp;" bulan, "&amp;DATEDIF(C326,'Incoming 2023'!$O$2,"MD")&amp;" hari"</f>
        <v>0 tahun, 10 bulan, 13 hari</v>
      </c>
      <c r="Q326" s="208">
        <f ca="1">DATEDIF(C326,Summary!$A$1,"d")</f>
        <v>316</v>
      </c>
      <c r="R326" s="166" t="str" cm="1">
        <f t="array" aca="1" ref="R326" ca="1">_xlfn.IFS(Q326&lt;=S326,S326,Q326&lt;=S326*2,S326*2,Q326&lt;=S326*3,S326*3,Q326&gt;S326*3,"&gt;"&amp;S326*3)</f>
        <v>&gt;42</v>
      </c>
      <c r="S326" s="166" cm="1">
        <f t="array" ref="S326">_xlfn.IFS(M326="Level 1",7,M326="Level 2",14,M326="Level 3","30",M326="Info","Info",M326="Closed","Closed")</f>
        <v>14</v>
      </c>
      <c r="T326" s="177"/>
    </row>
    <row r="327" spans="1:20" ht="40.799999999999997" x14ac:dyDescent="0.25">
      <c r="A327" s="211">
        <v>326</v>
      </c>
      <c r="B327" s="172" t="s">
        <v>10525</v>
      </c>
      <c r="C327" s="239">
        <v>45902</v>
      </c>
      <c r="D327" s="168">
        <v>45898</v>
      </c>
      <c r="E327" s="167" t="s">
        <v>39</v>
      </c>
      <c r="F327" s="170" t="s">
        <v>10573</v>
      </c>
      <c r="G327" s="170" t="s">
        <v>10574</v>
      </c>
      <c r="H327" s="172" t="s">
        <v>5508</v>
      </c>
      <c r="I327" s="172" t="s">
        <v>3200</v>
      </c>
      <c r="J327" s="172" t="s">
        <v>6005</v>
      </c>
      <c r="K327" s="177"/>
      <c r="L327" s="167" t="s">
        <v>1308</v>
      </c>
      <c r="M327" s="167" t="s">
        <v>1308</v>
      </c>
      <c r="N327" s="166" t="s">
        <v>1070</v>
      </c>
      <c r="O327" s="177" t="s">
        <v>3717</v>
      </c>
      <c r="P327" s="170" t="str">
        <f ca="1">DATEDIF(C327,'Incoming 2023'!$O$2,"Y")&amp;" tahun, "&amp;DATEDIF(C327,'Incoming 2023'!$O$2,"YM")&amp;" bulan, "&amp;DATEDIF(C327,'Incoming 2023'!$O$2,"MD")&amp;" hari"</f>
        <v>0 tahun, 10 bulan, 13 hari</v>
      </c>
      <c r="Q327" s="208">
        <f ca="1">DATEDIF(C327,Summary!$A$1,"d")</f>
        <v>316</v>
      </c>
      <c r="R327" s="166" t="str" cm="1">
        <f t="array" aca="1" ref="R327" ca="1">_xlfn.IFS(Q327&lt;=S327,S327,Q327&lt;=S327*2,S327*2,Q327&lt;=S327*3,S327*3,Q327&gt;S327*3,"&gt;"&amp;S327*3)</f>
        <v>Info</v>
      </c>
      <c r="S327" s="166" t="str" cm="1">
        <f t="array" ref="S327">_xlfn.IFS(M327="Level 1",7,M327="Level 2",14,M327="Level 3","30",M327="Info","Info",M327="Closed","Closed")</f>
        <v>Info</v>
      </c>
      <c r="T327" s="177"/>
    </row>
    <row r="328" spans="1:20" ht="40.799999999999997" x14ac:dyDescent="0.25">
      <c r="A328" s="211">
        <v>327</v>
      </c>
      <c r="B328" s="172" t="s">
        <v>10521</v>
      </c>
      <c r="C328" s="239">
        <v>45903</v>
      </c>
      <c r="D328" s="168">
        <v>45894</v>
      </c>
      <c r="E328" s="167" t="s">
        <v>39</v>
      </c>
      <c r="F328" s="170" t="s">
        <v>10575</v>
      </c>
      <c r="G328" s="170" t="s">
        <v>10576</v>
      </c>
      <c r="H328" s="172" t="s">
        <v>5508</v>
      </c>
      <c r="I328" s="169" t="s">
        <v>7640</v>
      </c>
      <c r="J328" s="172" t="s">
        <v>6953</v>
      </c>
      <c r="K328" s="216">
        <f>C328+14</f>
        <v>45917</v>
      </c>
      <c r="L328" s="246" t="s">
        <v>1305</v>
      </c>
      <c r="M328" s="246" t="s">
        <v>5814</v>
      </c>
      <c r="N328" s="166" t="s">
        <v>10515</v>
      </c>
      <c r="O328" s="177" t="s">
        <v>10488</v>
      </c>
      <c r="P328" s="170" t="str">
        <f ca="1">DATEDIF(C328,'Incoming 2023'!$O$2,"Y")&amp;" tahun, "&amp;DATEDIF(C328,'Incoming 2023'!$O$2,"YM")&amp;" bulan, "&amp;DATEDIF(C328,'Incoming 2023'!$O$2,"MD")&amp;" hari"</f>
        <v>0 tahun, 10 bulan, 12 hari</v>
      </c>
      <c r="Q328" s="208">
        <f ca="1">DATEDIF(C328,Summary!$A$1,"d")</f>
        <v>315</v>
      </c>
      <c r="R328" s="166" t="str" cm="1">
        <f t="array" aca="1" ref="R328" ca="1">_xlfn.IFS(Q328&lt;=S328,S328,Q328&lt;=S328*2,S328*2,Q328&lt;=S328*3,S328*3,Q328&gt;S328*3,"&gt;"&amp;S328*3)</f>
        <v>&gt;42</v>
      </c>
      <c r="S328" s="166" cm="1">
        <f t="array" ref="S328">_xlfn.IFS(M328="Level 1",7,M328="Level 2",14,M328="Level 3","30",M328="Info","Info",M328="Closed","Closed")</f>
        <v>14</v>
      </c>
      <c r="T328" s="177"/>
    </row>
    <row r="329" spans="1:20" ht="40.799999999999997" x14ac:dyDescent="0.25">
      <c r="A329" s="211">
        <v>328</v>
      </c>
      <c r="B329" s="172" t="s">
        <v>10520</v>
      </c>
      <c r="C329" s="239">
        <v>45903</v>
      </c>
      <c r="D329" s="168">
        <v>45894</v>
      </c>
      <c r="E329" s="167" t="s">
        <v>39</v>
      </c>
      <c r="F329" s="170" t="s">
        <v>10577</v>
      </c>
      <c r="G329" s="170" t="s">
        <v>10578</v>
      </c>
      <c r="H329" s="172" t="s">
        <v>5508</v>
      </c>
      <c r="I329" s="167" t="s">
        <v>5989</v>
      </c>
      <c r="J329" s="172" t="s">
        <v>6030</v>
      </c>
      <c r="K329" s="177"/>
      <c r="L329" s="246" t="s">
        <v>1305</v>
      </c>
      <c r="M329" s="246" t="s">
        <v>5813</v>
      </c>
      <c r="N329" s="166" t="s">
        <v>1175</v>
      </c>
      <c r="O329" s="177" t="s">
        <v>7484</v>
      </c>
      <c r="P329" s="170" t="str">
        <f ca="1">DATEDIF(C329,'Incoming 2023'!$O$2,"Y")&amp;" tahun, "&amp;DATEDIF(C329,'Incoming 2023'!$O$2,"YM")&amp;" bulan, "&amp;DATEDIF(C329,'Incoming 2023'!$O$2,"MD")&amp;" hari"</f>
        <v>0 tahun, 10 bulan, 12 hari</v>
      </c>
      <c r="Q329" s="208">
        <f ca="1">DATEDIF(C329,Summary!$A$1,"d")</f>
        <v>315</v>
      </c>
      <c r="R329" s="166" t="str" cm="1">
        <f t="array" aca="1" ref="R329" ca="1">_xlfn.IFS(Q329&lt;=S329,S329,Q329&lt;=S329*2,S329*2,Q329&lt;=S329*3,S329*3,Q329&gt;S329*3,"&gt;"&amp;S329*3)</f>
        <v>30</v>
      </c>
      <c r="S329" s="166" t="str" cm="1">
        <f t="array" ref="S329">_xlfn.IFS(M329="Level 1",7,M329="Level 2",14,M329="Level 3","30",M329="Info","Info",M329="Closed","Closed")</f>
        <v>30</v>
      </c>
      <c r="T329" s="177"/>
    </row>
    <row r="330" spans="1:20" ht="40.799999999999997" x14ac:dyDescent="0.25">
      <c r="A330" s="211">
        <v>329</v>
      </c>
      <c r="B330" s="172" t="s">
        <v>10526</v>
      </c>
      <c r="C330" s="239">
        <v>45904</v>
      </c>
      <c r="D330" s="168">
        <v>45901</v>
      </c>
      <c r="E330" s="167" t="s">
        <v>10388</v>
      </c>
      <c r="F330" s="170" t="s">
        <v>10579</v>
      </c>
      <c r="G330" s="170" t="s">
        <v>10580</v>
      </c>
      <c r="H330" s="172" t="s">
        <v>5508</v>
      </c>
      <c r="I330" s="172" t="s">
        <v>3191</v>
      </c>
      <c r="J330" s="172" t="s">
        <v>8837</v>
      </c>
      <c r="K330" s="177"/>
      <c r="L330" s="167" t="s">
        <v>1308</v>
      </c>
      <c r="M330" s="167" t="s">
        <v>1308</v>
      </c>
      <c r="N330" s="166" t="s">
        <v>1070</v>
      </c>
      <c r="O330" s="177" t="s">
        <v>10357</v>
      </c>
      <c r="P330" s="170" t="str">
        <f ca="1">DATEDIF(C330,'Incoming 2023'!$O$2,"Y")&amp;" tahun, "&amp;DATEDIF(C330,'Incoming 2023'!$O$2,"YM")&amp;" bulan, "&amp;DATEDIF(C330,'Incoming 2023'!$O$2,"MD")&amp;" hari"</f>
        <v>0 tahun, 10 bulan, 11 hari</v>
      </c>
      <c r="Q330" s="208">
        <f ca="1">DATEDIF(C330,Summary!$A$1,"d")</f>
        <v>314</v>
      </c>
      <c r="R330" s="166" t="str" cm="1">
        <f t="array" aca="1" ref="R330" ca="1">_xlfn.IFS(Q330&lt;=S330,S330,Q330&lt;=S330*2,S330*2,Q330&lt;=S330*3,S330*3,Q330&gt;S330*3,"&gt;"&amp;S330*3)</f>
        <v>Info</v>
      </c>
      <c r="S330" s="166" t="str" cm="1">
        <f t="array" ref="S330">_xlfn.IFS(M330="Level 1",7,M330="Level 2",14,M330="Level 3","30",M330="Info","Info",M330="Closed","Closed")</f>
        <v>Info</v>
      </c>
      <c r="T330" s="177"/>
    </row>
    <row r="331" spans="1:20" ht="40.799999999999997" x14ac:dyDescent="0.7">
      <c r="A331" s="211">
        <v>330</v>
      </c>
      <c r="B331" s="172" t="s">
        <v>10750</v>
      </c>
      <c r="C331" s="239">
        <v>45908</v>
      </c>
      <c r="D331" s="168">
        <v>45897</v>
      </c>
      <c r="E331" s="167" t="s">
        <v>39</v>
      </c>
      <c r="F331" s="170" t="s">
        <v>10751</v>
      </c>
      <c r="G331" s="170" t="s">
        <v>10752</v>
      </c>
      <c r="H331" s="172" t="s">
        <v>5508</v>
      </c>
      <c r="I331" s="172" t="s">
        <v>5508</v>
      </c>
      <c r="J331" s="172" t="s">
        <v>6953</v>
      </c>
      <c r="K331" s="217"/>
      <c r="L331" s="167" t="s">
        <v>1308</v>
      </c>
      <c r="M331" s="167" t="s">
        <v>1308</v>
      </c>
      <c r="N331" s="166" t="s">
        <v>1170</v>
      </c>
      <c r="O331" s="177" t="s">
        <v>1171</v>
      </c>
      <c r="P331" s="170" t="str">
        <f ca="1">DATEDIF(C331,'Incoming 2023'!$O$2,"Y")&amp;" tahun, "&amp;DATEDIF(C331,'Incoming 2023'!$O$2,"YM")&amp;" bulan, "&amp;DATEDIF(C331,'Incoming 2023'!$O$2,"MD")&amp;" hari"</f>
        <v>0 tahun, 10 bulan, 7 hari</v>
      </c>
      <c r="Q331" s="208">
        <f ca="1">DATEDIF(C331,Summary!$A$1,"d")</f>
        <v>310</v>
      </c>
      <c r="R331" s="166" t="str" cm="1">
        <f t="array" aca="1" ref="R331" ca="1">_xlfn.IFS(Q331&lt;=S331,S331,Q331&lt;=S331*2,S331*2,Q331&lt;=S331*3,S331*3,Q331&gt;S331*3,"&gt;"&amp;S331*3)</f>
        <v>Info</v>
      </c>
      <c r="S331" s="166" t="str" cm="1">
        <f t="array" ref="S331">_xlfn.IFS(M331="Level 1",7,M331="Level 2",14,M331="Level 3","30",M331="Info","Info",M331="Closed","Closed")</f>
        <v>Info</v>
      </c>
      <c r="T331" s="174"/>
    </row>
    <row r="332" spans="1:20" ht="61.2" x14ac:dyDescent="0.7">
      <c r="A332" s="211">
        <v>331</v>
      </c>
      <c r="B332" s="172" t="s">
        <v>10753</v>
      </c>
      <c r="C332" s="239">
        <v>45908</v>
      </c>
      <c r="D332" s="168">
        <v>45897</v>
      </c>
      <c r="E332" s="167" t="s">
        <v>39</v>
      </c>
      <c r="F332" s="170" t="s">
        <v>10754</v>
      </c>
      <c r="G332" s="170" t="s">
        <v>10755</v>
      </c>
      <c r="H332" s="172" t="s">
        <v>5508</v>
      </c>
      <c r="I332" s="167" t="s">
        <v>5989</v>
      </c>
      <c r="J332" s="172" t="s">
        <v>2881</v>
      </c>
      <c r="K332" s="217"/>
      <c r="L332" s="246" t="s">
        <v>1305</v>
      </c>
      <c r="M332" s="246" t="s">
        <v>5815</v>
      </c>
      <c r="N332" s="166" t="s">
        <v>1080</v>
      </c>
      <c r="O332" s="177" t="s">
        <v>8269</v>
      </c>
      <c r="P332" s="170" t="str">
        <f ca="1">DATEDIF(C332,'Incoming 2023'!$O$2,"Y")&amp;" tahun, "&amp;DATEDIF(C332,'Incoming 2023'!$O$2,"YM")&amp;" bulan, "&amp;DATEDIF(C332,'Incoming 2023'!$O$2,"MD")&amp;" hari"</f>
        <v>0 tahun, 10 bulan, 7 hari</v>
      </c>
      <c r="Q332" s="208">
        <f ca="1">DATEDIF(C332,Summary!$A$1,"d")</f>
        <v>310</v>
      </c>
      <c r="R332" s="166" t="str" cm="1">
        <f t="array" aca="1" ref="R332" ca="1">_xlfn.IFS(Q332&lt;=S332,S332,Q332&lt;=S332*2,S332*2,Q332&lt;=S332*3,S332*3,Q332&gt;S332*3,"&gt;"&amp;S332*3)</f>
        <v>&gt;21</v>
      </c>
      <c r="S332" s="166" cm="1">
        <f t="array" ref="S332">_xlfn.IFS(M332="Level 1",7,M332="Level 2",14,M332="Level 3","30",M332="Info","Info",M332="Closed","Closed")</f>
        <v>7</v>
      </c>
      <c r="T332" s="174"/>
    </row>
    <row r="333" spans="1:20" ht="61.2" x14ac:dyDescent="0.7">
      <c r="A333" s="211">
        <v>332</v>
      </c>
      <c r="B333" s="172" t="s">
        <v>10756</v>
      </c>
      <c r="C333" s="239">
        <v>45908</v>
      </c>
      <c r="D333" s="168">
        <v>45898</v>
      </c>
      <c r="E333" s="167" t="s">
        <v>39</v>
      </c>
      <c r="F333" s="170" t="s">
        <v>10757</v>
      </c>
      <c r="G333" s="170" t="s">
        <v>10758</v>
      </c>
      <c r="H333" s="172" t="s">
        <v>5508</v>
      </c>
      <c r="I333" s="172" t="s">
        <v>5989</v>
      </c>
      <c r="J333" s="172" t="s">
        <v>9425</v>
      </c>
      <c r="K333" s="216">
        <v>45905</v>
      </c>
      <c r="L333" s="281" t="s">
        <v>1184</v>
      </c>
      <c r="M333" s="281" t="s">
        <v>1184</v>
      </c>
      <c r="N333" s="166" t="s">
        <v>1080</v>
      </c>
      <c r="O333" s="177" t="s">
        <v>8269</v>
      </c>
      <c r="P333" s="170" t="str">
        <f ca="1">DATEDIF(C333,'Incoming 2023'!$O$2,"Y")&amp;" tahun, "&amp;DATEDIF(C333,'Incoming 2023'!$O$2,"YM")&amp;" bulan, "&amp;DATEDIF(C333,'Incoming 2023'!$O$2,"MD")&amp;" hari"</f>
        <v>0 tahun, 10 bulan, 7 hari</v>
      </c>
      <c r="Q333" s="208">
        <f ca="1">DATEDIF(C333,Summary!$A$1,"d")</f>
        <v>310</v>
      </c>
      <c r="R333" s="166" t="str" cm="1">
        <f t="array" aca="1" ref="R333" ca="1">_xlfn.IFS(Q333&lt;=S333,S333,Q333&lt;=S333*2,S333*2,Q333&lt;=S333*3,S333*3,Q333&gt;S333*3,"&gt;"&amp;S333*3)</f>
        <v>Closed</v>
      </c>
      <c r="S333" s="166" t="str" cm="1">
        <f t="array" ref="S333">_xlfn.IFS(M333="Level 1",7,M333="Level 2",14,M333="Level 3","30",M333="Info","Info",M333="Closed","Closed")</f>
        <v>Closed</v>
      </c>
      <c r="T333" s="174"/>
    </row>
    <row r="334" spans="1:20" ht="40.799999999999997" x14ac:dyDescent="0.25">
      <c r="A334" s="211">
        <v>333</v>
      </c>
      <c r="B334" s="172" t="s">
        <v>10759</v>
      </c>
      <c r="C334" s="239">
        <v>45908</v>
      </c>
      <c r="D334" s="168">
        <v>45901</v>
      </c>
      <c r="E334" s="167" t="s">
        <v>39</v>
      </c>
      <c r="F334" s="170" t="s">
        <v>10760</v>
      </c>
      <c r="G334" s="170" t="s">
        <v>10761</v>
      </c>
      <c r="H334" s="172" t="s">
        <v>5508</v>
      </c>
      <c r="I334" s="172" t="s">
        <v>5999</v>
      </c>
      <c r="J334" s="172" t="s">
        <v>1088</v>
      </c>
      <c r="K334" s="216"/>
      <c r="L334" s="281" t="s">
        <v>1184</v>
      </c>
      <c r="M334" s="281" t="s">
        <v>1184</v>
      </c>
      <c r="N334" s="166" t="s">
        <v>1088</v>
      </c>
      <c r="O334" s="177" t="s">
        <v>1089</v>
      </c>
      <c r="P334" s="170" t="str">
        <f ca="1">DATEDIF(C334,'Incoming 2023'!$O$2,"Y")&amp;" tahun, "&amp;DATEDIF(C334,'Incoming 2023'!$O$2,"YM")&amp;" bulan, "&amp;DATEDIF(C334,'Incoming 2023'!$O$2,"MD")&amp;" hari"</f>
        <v>0 tahun, 10 bulan, 7 hari</v>
      </c>
      <c r="Q334" s="208">
        <f ca="1">DATEDIF(C334,Summary!$A$1,"d")</f>
        <v>310</v>
      </c>
      <c r="R334" s="166" t="str" cm="1">
        <f t="array" aca="1" ref="R334" ca="1">_xlfn.IFS(Q334&lt;=S334,S334,Q334&lt;=S334*2,S334*2,Q334&lt;=S334*3,S334*3,Q334&gt;S334*3,"&gt;"&amp;S334*3)</f>
        <v>Closed</v>
      </c>
      <c r="S334" s="166" t="str" cm="1">
        <f t="array" ref="S334">_xlfn.IFS(M334="Level 1",7,M334="Level 2",14,M334="Level 3","30",M334="Info","Info",M334="Closed","Closed")</f>
        <v>Closed</v>
      </c>
      <c r="T334" s="166" t="s">
        <v>11104</v>
      </c>
    </row>
    <row r="335" spans="1:20" ht="20.399999999999999" x14ac:dyDescent="0.7">
      <c r="A335" s="211">
        <v>334</v>
      </c>
      <c r="B335" s="172" t="s">
        <v>10762</v>
      </c>
      <c r="C335" s="239">
        <v>45908</v>
      </c>
      <c r="D335" s="168">
        <v>45901</v>
      </c>
      <c r="E335" s="167" t="s">
        <v>39</v>
      </c>
      <c r="F335" s="170" t="s">
        <v>10763</v>
      </c>
      <c r="G335" s="170" t="s">
        <v>10764</v>
      </c>
      <c r="H335" s="172" t="s">
        <v>1079</v>
      </c>
      <c r="I335" s="172" t="s">
        <v>7756</v>
      </c>
      <c r="J335" s="172" t="s">
        <v>5701</v>
      </c>
      <c r="K335" s="216"/>
      <c r="L335" s="281" t="s">
        <v>1184</v>
      </c>
      <c r="M335" s="281" t="s">
        <v>1184</v>
      </c>
      <c r="N335" s="166" t="s">
        <v>1080</v>
      </c>
      <c r="O335" s="177" t="s">
        <v>8269</v>
      </c>
      <c r="P335" s="170" t="str">
        <f ca="1">DATEDIF(C335,'Incoming 2023'!$O$2,"Y")&amp;" tahun, "&amp;DATEDIF(C335,'Incoming 2023'!$O$2,"YM")&amp;" bulan, "&amp;DATEDIF(C335,'Incoming 2023'!$O$2,"MD")&amp;" hari"</f>
        <v>0 tahun, 10 bulan, 7 hari</v>
      </c>
      <c r="Q335" s="208">
        <f ca="1">DATEDIF(C335,Summary!$A$1,"d")</f>
        <v>310</v>
      </c>
      <c r="R335" s="166" t="str" cm="1">
        <f t="array" aca="1" ref="R335" ca="1">_xlfn.IFS(Q335&lt;=S335,S335,Q335&lt;=S335*2,S335*2,Q335&lt;=S335*3,S335*3,Q335&gt;S335*3,"&gt;"&amp;S335*3)</f>
        <v>Closed</v>
      </c>
      <c r="S335" s="166" t="str" cm="1">
        <f t="array" ref="S335">_xlfn.IFS(M335="Level 1",7,M335="Level 2",14,M335="Level 3","30",M335="Info","Info",M335="Closed","Closed")</f>
        <v>Closed</v>
      </c>
      <c r="T335" s="174" t="s">
        <v>10783</v>
      </c>
    </row>
    <row r="336" spans="1:20" ht="40.799999999999997" x14ac:dyDescent="0.7">
      <c r="A336" s="211">
        <v>335</v>
      </c>
      <c r="B336" s="172" t="s">
        <v>10765</v>
      </c>
      <c r="C336" s="239">
        <v>45909</v>
      </c>
      <c r="D336" s="168">
        <v>45895</v>
      </c>
      <c r="E336" s="167" t="s">
        <v>39</v>
      </c>
      <c r="F336" s="170" t="s">
        <v>10766</v>
      </c>
      <c r="G336" s="170" t="s">
        <v>10767</v>
      </c>
      <c r="H336" s="172" t="s">
        <v>5508</v>
      </c>
      <c r="I336" s="172" t="s">
        <v>5508</v>
      </c>
      <c r="J336" s="172" t="s">
        <v>6953</v>
      </c>
      <c r="K336" s="216"/>
      <c r="L336" s="167" t="s">
        <v>1308</v>
      </c>
      <c r="M336" s="167" t="s">
        <v>1308</v>
      </c>
      <c r="N336" s="166"/>
      <c r="O336" s="177"/>
      <c r="P336" s="170" t="str">
        <f ca="1">DATEDIF(C336,'Incoming 2023'!$O$2,"Y")&amp;" tahun, "&amp;DATEDIF(C336,'Incoming 2023'!$O$2,"YM")&amp;" bulan, "&amp;DATEDIF(C336,'Incoming 2023'!$O$2,"MD")&amp;" hari"</f>
        <v>0 tahun, 10 bulan, 6 hari</v>
      </c>
      <c r="Q336" s="208">
        <f ca="1">DATEDIF(C336,Summary!$A$1,"d")</f>
        <v>309</v>
      </c>
      <c r="R336" s="166" t="str" cm="1">
        <f t="array" aca="1" ref="R336" ca="1">_xlfn.IFS(Q336&lt;=S336,S336,Q336&lt;=S336*2,S336*2,Q336&lt;=S336*3,S336*3,Q336&gt;S336*3,"&gt;"&amp;S336*3)</f>
        <v>Info</v>
      </c>
      <c r="S336" s="166" t="str" cm="1">
        <f t="array" ref="S336">_xlfn.IFS(M336="Level 1",7,M336="Level 2",14,M336="Level 3","30",M336="Info","Info",M336="Closed","Closed")</f>
        <v>Info</v>
      </c>
      <c r="T336" s="174"/>
    </row>
    <row r="337" spans="1:20" ht="20.399999999999999" x14ac:dyDescent="0.7">
      <c r="A337" s="211">
        <v>336</v>
      </c>
      <c r="B337" s="172" t="s">
        <v>10768</v>
      </c>
      <c r="C337" s="239">
        <v>45910</v>
      </c>
      <c r="D337" s="168">
        <v>45904</v>
      </c>
      <c r="E337" s="167" t="s">
        <v>39</v>
      </c>
      <c r="F337" s="170" t="s">
        <v>10769</v>
      </c>
      <c r="G337" s="170" t="s">
        <v>10770</v>
      </c>
      <c r="H337" s="172" t="s">
        <v>5508</v>
      </c>
      <c r="I337" s="167" t="s">
        <v>5989</v>
      </c>
      <c r="J337" s="172" t="s">
        <v>6030</v>
      </c>
      <c r="K337" s="216"/>
      <c r="L337" s="281" t="s">
        <v>1184</v>
      </c>
      <c r="M337" s="281" t="s">
        <v>1184</v>
      </c>
      <c r="N337" s="166" t="s">
        <v>1175</v>
      </c>
      <c r="O337" s="177" t="s">
        <v>7484</v>
      </c>
      <c r="P337" s="170" t="str">
        <f ca="1">DATEDIF(C337,'Incoming 2023'!$O$2,"Y")&amp;" tahun, "&amp;DATEDIF(C337,'Incoming 2023'!$O$2,"YM")&amp;" bulan, "&amp;DATEDIF(C337,'Incoming 2023'!$O$2,"MD")&amp;" hari"</f>
        <v>0 tahun, 10 bulan, 5 hari</v>
      </c>
      <c r="Q337" s="208">
        <f ca="1">DATEDIF(C337,Summary!$A$1,"d")</f>
        <v>308</v>
      </c>
      <c r="R337" s="166" t="str" cm="1">
        <f t="array" aca="1" ref="R337" ca="1">_xlfn.IFS(Q337&lt;=S337,S337,Q337&lt;=S337*2,S337*2,Q337&lt;=S337*3,S337*3,Q337&gt;S337*3,"&gt;"&amp;S337*3)</f>
        <v>Closed</v>
      </c>
      <c r="S337" s="166" t="str" cm="1">
        <f t="array" ref="S337">_xlfn.IFS(M337="Level 1",7,M337="Level 2",14,M337="Level 3","30",M337="Info","Info",M337="Closed","Closed")</f>
        <v>Closed</v>
      </c>
      <c r="T337" s="174" t="s">
        <v>12610</v>
      </c>
    </row>
    <row r="338" spans="1:20" ht="81.599999999999994" x14ac:dyDescent="0.7">
      <c r="A338" s="211">
        <v>337</v>
      </c>
      <c r="B338" s="172" t="s">
        <v>10771</v>
      </c>
      <c r="C338" s="239">
        <v>45910</v>
      </c>
      <c r="D338" s="168">
        <v>45904</v>
      </c>
      <c r="E338" s="167" t="s">
        <v>39</v>
      </c>
      <c r="F338" s="170" t="s">
        <v>10772</v>
      </c>
      <c r="G338" s="170" t="s">
        <v>10773</v>
      </c>
      <c r="H338" s="172" t="s">
        <v>5508</v>
      </c>
      <c r="I338" s="172" t="s">
        <v>5989</v>
      </c>
      <c r="J338" s="172" t="s">
        <v>9425</v>
      </c>
      <c r="K338" s="216"/>
      <c r="L338" s="281" t="s">
        <v>1184</v>
      </c>
      <c r="M338" s="281" t="s">
        <v>1184</v>
      </c>
      <c r="N338" s="166" t="s">
        <v>1080</v>
      </c>
      <c r="O338" s="177" t="s">
        <v>8269</v>
      </c>
      <c r="P338" s="170" t="str">
        <f ca="1">DATEDIF(C338,'Incoming 2023'!$O$2,"Y")&amp;" tahun, "&amp;DATEDIF(C338,'Incoming 2023'!$O$2,"YM")&amp;" bulan, "&amp;DATEDIF(C338,'Incoming 2023'!$O$2,"MD")&amp;" hari"</f>
        <v>0 tahun, 10 bulan, 5 hari</v>
      </c>
      <c r="Q338" s="208">
        <f ca="1">DATEDIF(C338,Summary!$A$1,"d")</f>
        <v>308</v>
      </c>
      <c r="R338" s="166" t="str" cm="1">
        <f t="array" aca="1" ref="R338" ca="1">_xlfn.IFS(Q338&lt;=S338,S338,Q338&lt;=S338*2,S338*2,Q338&lt;=S338*3,S338*3,Q338&gt;S338*3,"&gt;"&amp;S338*3)</f>
        <v>Closed</v>
      </c>
      <c r="S338" s="166" t="str" cm="1">
        <f t="array" ref="S338">_xlfn.IFS(M338="Level 1",7,M338="Level 2",14,M338="Level 3","30",M338="Info","Info",M338="Closed","Closed")</f>
        <v>Closed</v>
      </c>
      <c r="T338" s="174"/>
    </row>
    <row r="339" spans="1:20" ht="40.799999999999997" x14ac:dyDescent="0.25">
      <c r="A339" s="211">
        <v>338</v>
      </c>
      <c r="B339" s="172" t="s">
        <v>10774</v>
      </c>
      <c r="C339" s="239">
        <v>45910</v>
      </c>
      <c r="D339" s="168">
        <v>45904</v>
      </c>
      <c r="E339" s="167" t="s">
        <v>39</v>
      </c>
      <c r="F339" s="170" t="s">
        <v>10775</v>
      </c>
      <c r="G339" s="170" t="s">
        <v>10776</v>
      </c>
      <c r="H339" s="172" t="s">
        <v>5985</v>
      </c>
      <c r="I339" s="172" t="s">
        <v>5985</v>
      </c>
      <c r="J339" s="172" t="s">
        <v>6086</v>
      </c>
      <c r="K339" s="216">
        <v>45919</v>
      </c>
      <c r="L339" s="281" t="s">
        <v>1184</v>
      </c>
      <c r="M339" s="281" t="s">
        <v>1184</v>
      </c>
      <c r="N339" s="166" t="s">
        <v>1744</v>
      </c>
      <c r="O339" s="177" t="s">
        <v>5309</v>
      </c>
      <c r="P339" s="170" t="str">
        <f ca="1">DATEDIF(C339,'Incoming 2023'!$O$2,"Y")&amp;" tahun, "&amp;DATEDIF(C339,'Incoming 2023'!$O$2,"YM")&amp;" bulan, "&amp;DATEDIF(C339,'Incoming 2023'!$O$2,"MD")&amp;" hari"</f>
        <v>0 tahun, 10 bulan, 5 hari</v>
      </c>
      <c r="Q339" s="208">
        <f ca="1">DATEDIF(C339,Summary!$A$1,"d")</f>
        <v>308</v>
      </c>
      <c r="R339" s="166" t="str" cm="1">
        <f t="array" aca="1" ref="R339" ca="1">_xlfn.IFS(Q339&lt;=S339,S339,Q339&lt;=S339*2,S339*2,Q339&lt;=S339*3,S339*3,Q339&gt;S339*3,"&gt;"&amp;S339*3)</f>
        <v>Closed</v>
      </c>
      <c r="S339" s="166" t="str" cm="1">
        <f t="array" ref="S339">_xlfn.IFS(M339="Level 1",7,M339="Level 2",14,M339="Level 3","30",M339="Info","Info",M339="Closed","Closed")</f>
        <v>Closed</v>
      </c>
      <c r="T339" s="177" t="s">
        <v>11101</v>
      </c>
    </row>
    <row r="340" spans="1:20" ht="40.799999999999997" x14ac:dyDescent="0.25">
      <c r="A340" s="211">
        <v>339</v>
      </c>
      <c r="B340" s="172" t="s">
        <v>10777</v>
      </c>
      <c r="C340" s="239">
        <v>45910</v>
      </c>
      <c r="D340" s="168">
        <v>45902</v>
      </c>
      <c r="E340" s="167" t="s">
        <v>39</v>
      </c>
      <c r="F340" s="170" t="s">
        <v>10778</v>
      </c>
      <c r="G340" s="170" t="s">
        <v>10779</v>
      </c>
      <c r="H340" s="172" t="s">
        <v>5508</v>
      </c>
      <c r="I340" s="172" t="s">
        <v>5989</v>
      </c>
      <c r="J340" s="172" t="s">
        <v>6030</v>
      </c>
      <c r="K340" s="216"/>
      <c r="L340" s="281" t="s">
        <v>1184</v>
      </c>
      <c r="M340" s="281" t="s">
        <v>1184</v>
      </c>
      <c r="N340" s="166" t="s">
        <v>1175</v>
      </c>
      <c r="O340" s="177" t="s">
        <v>7484</v>
      </c>
      <c r="P340" s="170" t="str">
        <f ca="1">DATEDIF(C340,'Incoming 2023'!$O$2,"Y")&amp;" tahun, "&amp;DATEDIF(C340,'Incoming 2023'!$O$2,"YM")&amp;" bulan, "&amp;DATEDIF(C340,'Incoming 2023'!$O$2,"MD")&amp;" hari"</f>
        <v>0 tahun, 10 bulan, 5 hari</v>
      </c>
      <c r="Q340" s="208">
        <f ca="1">DATEDIF(C340,Summary!$A$1,"d")</f>
        <v>308</v>
      </c>
      <c r="R340" s="166" t="str" cm="1">
        <f t="array" aca="1" ref="R340" ca="1">_xlfn.IFS(Q340&lt;=S340,S340,Q340&lt;=S340*2,S340*2,Q340&lt;=S340*3,S340*3,Q340&gt;S340*3,"&gt;"&amp;S340*3)</f>
        <v>Closed</v>
      </c>
      <c r="S340" s="166" t="str" cm="1">
        <f t="array" ref="S340">_xlfn.IFS(M340="Level 1",7,M340="Level 2",14,M340="Level 3","30",M340="Info","Info",M340="Closed","Closed")</f>
        <v>Closed</v>
      </c>
      <c r="T340" s="177" t="s">
        <v>11627</v>
      </c>
    </row>
    <row r="341" spans="1:20" ht="40.799999999999997" x14ac:dyDescent="0.25">
      <c r="A341" s="211">
        <v>340</v>
      </c>
      <c r="B341" s="172" t="s">
        <v>10780</v>
      </c>
      <c r="C341" s="239">
        <v>45910</v>
      </c>
      <c r="D341" s="168">
        <v>45902</v>
      </c>
      <c r="E341" s="167" t="s">
        <v>39</v>
      </c>
      <c r="F341" s="170" t="s">
        <v>10781</v>
      </c>
      <c r="G341" s="170" t="s">
        <v>10782</v>
      </c>
      <c r="H341" s="172" t="s">
        <v>5508</v>
      </c>
      <c r="I341" s="167" t="s">
        <v>5508</v>
      </c>
      <c r="J341" s="172" t="s">
        <v>2896</v>
      </c>
      <c r="K341" s="216"/>
      <c r="L341" s="246" t="s">
        <v>1305</v>
      </c>
      <c r="M341" s="246" t="s">
        <v>5814</v>
      </c>
      <c r="N341" s="177" t="s">
        <v>10785</v>
      </c>
      <c r="O341" s="177" t="s">
        <v>8269</v>
      </c>
      <c r="P341" s="170" t="str">
        <f ca="1">DATEDIF(C341,'Incoming 2023'!$O$2,"Y")&amp;" tahun, "&amp;DATEDIF(C341,'Incoming 2023'!$O$2,"YM")&amp;" bulan, "&amp;DATEDIF(C341,'Incoming 2023'!$O$2,"MD")&amp;" hari"</f>
        <v>0 tahun, 10 bulan, 5 hari</v>
      </c>
      <c r="Q341" s="208">
        <f ca="1">DATEDIF(C341,Summary!$A$1,"d")</f>
        <v>308</v>
      </c>
      <c r="R341" s="166" t="str" cm="1">
        <f t="array" aca="1" ref="R341" ca="1">_xlfn.IFS(Q341&lt;=S341,S341,Q341&lt;=S341*2,S341*2,Q341&lt;=S341*3,S341*3,Q341&gt;S341*3,"&gt;"&amp;S341*3)</f>
        <v>&gt;42</v>
      </c>
      <c r="S341" s="166" cm="1">
        <f t="array" ref="S341">_xlfn.IFS(M341="Level 1",7,M341="Level 2",14,M341="Level 3","30",M341="Info","Info",M341="Closed","Closed")</f>
        <v>14</v>
      </c>
      <c r="T341" s="177"/>
    </row>
    <row r="342" spans="1:20" ht="61.2" x14ac:dyDescent="0.25">
      <c r="A342" s="211">
        <v>341</v>
      </c>
      <c r="B342" s="172" t="s">
        <v>10786</v>
      </c>
      <c r="C342" s="239">
        <v>45912</v>
      </c>
      <c r="D342" s="168">
        <v>45910</v>
      </c>
      <c r="E342" s="167" t="s">
        <v>10388</v>
      </c>
      <c r="F342" s="170" t="s">
        <v>10793</v>
      </c>
      <c r="G342" s="170" t="s">
        <v>10794</v>
      </c>
      <c r="H342" s="172" t="s">
        <v>5508</v>
      </c>
      <c r="I342" s="172" t="s">
        <v>3191</v>
      </c>
      <c r="J342" s="172" t="s">
        <v>5845</v>
      </c>
      <c r="K342" s="172"/>
      <c r="L342" s="167" t="s">
        <v>1308</v>
      </c>
      <c r="M342" s="167" t="s">
        <v>1308</v>
      </c>
      <c r="N342" s="166" t="s">
        <v>1070</v>
      </c>
      <c r="O342" s="177" t="s">
        <v>10357</v>
      </c>
      <c r="P342" s="170" t="str">
        <f ca="1">DATEDIF(C342,'Incoming 2023'!$O$2,"Y")&amp;" tahun, "&amp;DATEDIF(C342,'Incoming 2023'!$O$2,"YM")&amp;" bulan, "&amp;DATEDIF(C342,'Incoming 2023'!$O$2,"MD")&amp;" hari"</f>
        <v>0 tahun, 10 bulan, 3 hari</v>
      </c>
      <c r="Q342" s="208">
        <f ca="1">DATEDIF(C342,Summary!$A$1,"d")</f>
        <v>306</v>
      </c>
      <c r="R342" s="166" t="str" cm="1">
        <f t="array" aca="1" ref="R342" ca="1">_xlfn.IFS(Q342&lt;=S342,S342,Q342&lt;=S342*2,S342*2,Q342&lt;=S342*3,S342*3,Q342&gt;S342*3,"&gt;"&amp;S342*3)</f>
        <v>Info</v>
      </c>
      <c r="S342" s="166" t="str" cm="1">
        <f t="array" ref="S342">_xlfn.IFS(M342="Level 1",7,M342="Level 2",14,M342="Level 3","30",M342="Info","Info",M342="Closed","Closed")</f>
        <v>Info</v>
      </c>
      <c r="T342" s="177"/>
    </row>
    <row r="343" spans="1:20" ht="81.599999999999994" x14ac:dyDescent="0.25">
      <c r="A343" s="211">
        <v>342</v>
      </c>
      <c r="B343" s="172" t="s">
        <v>10787</v>
      </c>
      <c r="C343" s="239">
        <v>45915</v>
      </c>
      <c r="D343" s="168">
        <v>45912</v>
      </c>
      <c r="E343" s="167" t="s">
        <v>10388</v>
      </c>
      <c r="F343" s="170" t="s">
        <v>10795</v>
      </c>
      <c r="G343" s="170" t="s">
        <v>10796</v>
      </c>
      <c r="H343" s="172" t="s">
        <v>5508</v>
      </c>
      <c r="I343" s="172" t="s">
        <v>5990</v>
      </c>
      <c r="J343" s="172" t="s">
        <v>5845</v>
      </c>
      <c r="K343" s="172"/>
      <c r="L343" s="167" t="s">
        <v>1308</v>
      </c>
      <c r="M343" s="167" t="s">
        <v>1308</v>
      </c>
      <c r="N343" s="166" t="s">
        <v>1070</v>
      </c>
      <c r="O343" s="177" t="s">
        <v>5481</v>
      </c>
      <c r="P343" s="170" t="str">
        <f ca="1">DATEDIF(C343,'Incoming 2023'!$O$2,"Y")&amp;" tahun, "&amp;DATEDIF(C343,'Incoming 2023'!$O$2,"YM")&amp;" bulan, "&amp;DATEDIF(C343,'Incoming 2023'!$O$2,"MD")&amp;" hari"</f>
        <v>0 tahun, 10 bulan, 0 hari</v>
      </c>
      <c r="Q343" s="208">
        <f ca="1">DATEDIF(C343,Summary!$A$1,"d")</f>
        <v>303</v>
      </c>
      <c r="R343" s="166" t="str" cm="1">
        <f t="array" aca="1" ref="R343" ca="1">_xlfn.IFS(Q343&lt;=S343,S343,Q343&lt;=S343*2,S343*2,Q343&lt;=S343*3,S343*3,Q343&gt;S343*3,"&gt;"&amp;S343*3)</f>
        <v>Info</v>
      </c>
      <c r="S343" s="166" t="str" cm="1">
        <f t="array" ref="S343">_xlfn.IFS(M343="Level 1",7,M343="Level 2",14,M343="Level 3","30",M343="Info","Info",M343="Closed","Closed")</f>
        <v>Info</v>
      </c>
      <c r="T343" s="177"/>
    </row>
    <row r="344" spans="1:20" ht="81.599999999999994" x14ac:dyDescent="0.25">
      <c r="A344" s="211">
        <v>343</v>
      </c>
      <c r="B344" s="172" t="s">
        <v>10788</v>
      </c>
      <c r="C344" s="239">
        <v>45917</v>
      </c>
      <c r="D344" s="168">
        <v>45915</v>
      </c>
      <c r="E344" s="167" t="s">
        <v>39</v>
      </c>
      <c r="F344" s="170" t="s">
        <v>10797</v>
      </c>
      <c r="G344" s="170" t="s">
        <v>10798</v>
      </c>
      <c r="H344" s="172" t="s">
        <v>5508</v>
      </c>
      <c r="I344" s="172" t="s">
        <v>5990</v>
      </c>
      <c r="J344" s="172" t="s">
        <v>5845</v>
      </c>
      <c r="K344" s="172"/>
      <c r="L344" s="167" t="s">
        <v>1308</v>
      </c>
      <c r="M344" s="167" t="s">
        <v>1308</v>
      </c>
      <c r="N344" s="166" t="s">
        <v>1070</v>
      </c>
      <c r="O344" s="177" t="s">
        <v>5481</v>
      </c>
      <c r="P344" s="170" t="str">
        <f ca="1">DATEDIF(C344,'Incoming 2023'!$O$2,"Y")&amp;" tahun, "&amp;DATEDIF(C344,'Incoming 2023'!$O$2,"YM")&amp;" bulan, "&amp;DATEDIF(C344,'Incoming 2023'!$O$2,"MD")&amp;" hari"</f>
        <v>0 tahun, 9 bulan, 28 hari</v>
      </c>
      <c r="Q344" s="208">
        <f ca="1">DATEDIF(C344,Summary!$A$1,"d")</f>
        <v>301</v>
      </c>
      <c r="R344" s="166" t="str" cm="1">
        <f t="array" aca="1" ref="R344" ca="1">_xlfn.IFS(Q344&lt;=S344,S344,Q344&lt;=S344*2,S344*2,Q344&lt;=S344*3,S344*3,Q344&gt;S344*3,"&gt;"&amp;S344*3)</f>
        <v>Info</v>
      </c>
      <c r="S344" s="166" t="str" cm="1">
        <f t="array" ref="S344">_xlfn.IFS(M344="Level 1",7,M344="Level 2",14,M344="Level 3","30",M344="Info","Info",M344="Closed","Closed")</f>
        <v>Info</v>
      </c>
      <c r="T344" s="177"/>
    </row>
    <row r="345" spans="1:20" ht="40.799999999999997" x14ac:dyDescent="0.25">
      <c r="A345" s="211">
        <v>344</v>
      </c>
      <c r="B345" s="172" t="s">
        <v>10789</v>
      </c>
      <c r="C345" s="239">
        <v>45917</v>
      </c>
      <c r="D345" s="168">
        <v>45901</v>
      </c>
      <c r="E345" s="167" t="s">
        <v>39</v>
      </c>
      <c r="F345" s="170" t="s">
        <v>10799</v>
      </c>
      <c r="G345" s="170" t="s">
        <v>10800</v>
      </c>
      <c r="H345" s="172" t="s">
        <v>1079</v>
      </c>
      <c r="I345" s="172" t="s">
        <v>5999</v>
      </c>
      <c r="J345" s="172" t="s">
        <v>3202</v>
      </c>
      <c r="K345" s="172"/>
      <c r="L345" s="167" t="s">
        <v>1308</v>
      </c>
      <c r="M345" s="167" t="s">
        <v>1308</v>
      </c>
      <c r="N345" s="166" t="s">
        <v>1079</v>
      </c>
      <c r="O345" s="177" t="s">
        <v>2488</v>
      </c>
      <c r="P345" s="170" t="str">
        <f ca="1">DATEDIF(C345,'Incoming 2023'!$O$2,"Y")&amp;" tahun, "&amp;DATEDIF(C345,'Incoming 2023'!$O$2,"YM")&amp;" bulan, "&amp;DATEDIF(C345,'Incoming 2023'!$O$2,"MD")&amp;" hari"</f>
        <v>0 tahun, 9 bulan, 28 hari</v>
      </c>
      <c r="Q345" s="208">
        <f ca="1">DATEDIF(C345,Summary!$A$1,"d")</f>
        <v>301</v>
      </c>
      <c r="R345" s="166" t="str" cm="1">
        <f t="array" aca="1" ref="R345" ca="1">_xlfn.IFS(Q345&lt;=S345,S345,Q345&lt;=S345*2,S345*2,Q345&lt;=S345*3,S345*3,Q345&gt;S345*3,"&gt;"&amp;S345*3)</f>
        <v>Info</v>
      </c>
      <c r="S345" s="166" t="str" cm="1">
        <f t="array" ref="S345">_xlfn.IFS(M345="Level 1",7,M345="Level 2",14,M345="Level 3","30",M345="Info","Info",M345="Closed","Closed")</f>
        <v>Info</v>
      </c>
      <c r="T345" s="177"/>
    </row>
    <row r="346" spans="1:20" ht="61.2" x14ac:dyDescent="0.25">
      <c r="A346" s="211">
        <v>345</v>
      </c>
      <c r="B346" s="172" t="s">
        <v>10790</v>
      </c>
      <c r="C346" s="239">
        <v>45917</v>
      </c>
      <c r="D346" s="168">
        <v>45909</v>
      </c>
      <c r="E346" s="167" t="s">
        <v>39</v>
      </c>
      <c r="F346" s="170" t="s">
        <v>10801</v>
      </c>
      <c r="G346" s="170" t="s">
        <v>10802</v>
      </c>
      <c r="H346" s="172" t="s">
        <v>5508</v>
      </c>
      <c r="I346" s="167" t="s">
        <v>3191</v>
      </c>
      <c r="J346" s="172" t="s">
        <v>10809</v>
      </c>
      <c r="K346" s="172"/>
      <c r="L346" s="246" t="s">
        <v>1305</v>
      </c>
      <c r="M346" s="246" t="s">
        <v>5815</v>
      </c>
      <c r="N346" s="166" t="s">
        <v>10515</v>
      </c>
      <c r="O346" s="177" t="s">
        <v>10488</v>
      </c>
      <c r="P346" s="170" t="str">
        <f ca="1">DATEDIF(C346,'Incoming 2023'!$O$2,"Y")&amp;" tahun, "&amp;DATEDIF(C346,'Incoming 2023'!$O$2,"YM")&amp;" bulan, "&amp;DATEDIF(C346,'Incoming 2023'!$O$2,"MD")&amp;" hari"</f>
        <v>0 tahun, 9 bulan, 28 hari</v>
      </c>
      <c r="Q346" s="208">
        <f ca="1">DATEDIF(C346,Summary!$A$1,"d")</f>
        <v>301</v>
      </c>
      <c r="R346" s="166" t="str" cm="1">
        <f t="array" aca="1" ref="R346" ca="1">_xlfn.IFS(Q346&lt;=S346,S346,Q346&lt;=S346*2,S346*2,Q346&lt;=S346*3,S346*3,Q346&gt;S346*3,"&gt;"&amp;S346*3)</f>
        <v>&gt;21</v>
      </c>
      <c r="S346" s="166" cm="1">
        <f t="array" ref="S346">_xlfn.IFS(M346="Level 1",7,M346="Level 2",14,M346="Level 3","30",M346="Info","Info",M346="Closed","Closed")</f>
        <v>7</v>
      </c>
      <c r="T346" s="177"/>
    </row>
    <row r="347" spans="1:20" ht="40.799999999999997" x14ac:dyDescent="0.25">
      <c r="A347" s="211">
        <v>346</v>
      </c>
      <c r="B347" s="172" t="s">
        <v>10791</v>
      </c>
      <c r="C347" s="239">
        <v>45917</v>
      </c>
      <c r="D347" s="168">
        <v>45904</v>
      </c>
      <c r="E347" s="167" t="s">
        <v>39</v>
      </c>
      <c r="F347" s="170" t="s">
        <v>10803</v>
      </c>
      <c r="G347" s="170" t="s">
        <v>10804</v>
      </c>
      <c r="H347" s="172" t="s">
        <v>5508</v>
      </c>
      <c r="I347" s="172" t="s">
        <v>5508</v>
      </c>
      <c r="J347" s="172" t="s">
        <v>2882</v>
      </c>
      <c r="K347" s="218" t="s">
        <v>10808</v>
      </c>
      <c r="L347" s="281" t="s">
        <v>1184</v>
      </c>
      <c r="M347" s="281" t="s">
        <v>1184</v>
      </c>
      <c r="N347" s="166" t="s">
        <v>1080</v>
      </c>
      <c r="O347" s="177" t="s">
        <v>8269</v>
      </c>
      <c r="P347" s="170" t="str">
        <f ca="1">DATEDIF(C347,'Incoming 2023'!$O$2,"Y")&amp;" tahun, "&amp;DATEDIF(C347,'Incoming 2023'!$O$2,"YM")&amp;" bulan, "&amp;DATEDIF(C347,'Incoming 2023'!$O$2,"MD")&amp;" hari"</f>
        <v>0 tahun, 9 bulan, 28 hari</v>
      </c>
      <c r="Q347" s="208">
        <f ca="1">DATEDIF(C347,Summary!$A$1,"d")</f>
        <v>301</v>
      </c>
      <c r="R347" s="166" t="str" cm="1">
        <f t="array" aca="1" ref="R347" ca="1">_xlfn.IFS(Q347&lt;=S347,S347,Q347&lt;=S347*2,S347*2,Q347&lt;=S347*3,S347*3,Q347&gt;S347*3,"&gt;"&amp;S347*3)</f>
        <v>Closed</v>
      </c>
      <c r="S347" s="166" t="str" cm="1">
        <f t="array" ref="S347">_xlfn.IFS(M347="Level 1",7,M347="Level 2",14,M347="Level 3","30",M347="Info","Info",M347="Closed","Closed")</f>
        <v>Closed</v>
      </c>
      <c r="T347" s="177" t="s">
        <v>10952</v>
      </c>
    </row>
    <row r="348" spans="1:20" ht="81.599999999999994" x14ac:dyDescent="0.25">
      <c r="A348" s="211">
        <v>347</v>
      </c>
      <c r="B348" s="172" t="s">
        <v>10788</v>
      </c>
      <c r="C348" s="239">
        <v>45917</v>
      </c>
      <c r="D348" s="168">
        <v>45915</v>
      </c>
      <c r="E348" s="167" t="s">
        <v>10388</v>
      </c>
      <c r="F348" s="170" t="s">
        <v>10797</v>
      </c>
      <c r="G348" s="170" t="s">
        <v>10798</v>
      </c>
      <c r="H348" s="172" t="s">
        <v>5508</v>
      </c>
      <c r="I348" s="172" t="s">
        <v>5990</v>
      </c>
      <c r="J348" s="172" t="s">
        <v>5845</v>
      </c>
      <c r="K348" s="218"/>
      <c r="L348" s="167" t="s">
        <v>1308</v>
      </c>
      <c r="M348" s="167" t="s">
        <v>1308</v>
      </c>
      <c r="N348" s="166" t="s">
        <v>1070</v>
      </c>
      <c r="O348" s="176" t="s">
        <v>5481</v>
      </c>
      <c r="P348" s="170" t="str">
        <f ca="1">DATEDIF(C348,'Incoming 2023'!$O$2,"Y")&amp;" tahun, "&amp;DATEDIF(C348,'Incoming 2023'!$O$2,"YM")&amp;" bulan, "&amp;DATEDIF(C348,'Incoming 2023'!$O$2,"MD")&amp;" hari"</f>
        <v>0 tahun, 9 bulan, 28 hari</v>
      </c>
      <c r="Q348" s="208">
        <f ca="1">DATEDIF(C348,Summary!$A$1,"d")</f>
        <v>301</v>
      </c>
      <c r="R348" s="166" t="str" cm="1">
        <f t="array" aca="1" ref="R348" ca="1">_xlfn.IFS(Q348&lt;=S348,S348,Q348&lt;=S348*2,S348*2,Q348&lt;=S348*3,S348*3,Q348&gt;S348*3,"&gt;"&amp;S348*3)</f>
        <v>Info</v>
      </c>
      <c r="S348" s="166" t="str" cm="1">
        <f t="array" ref="S348">_xlfn.IFS(M348="Level 1",7,M348="Level 2",14,M348="Level 3","30",M348="Info","Info",M348="Closed","Closed")</f>
        <v>Info</v>
      </c>
      <c r="T348" s="177"/>
    </row>
    <row r="349" spans="1:20" ht="61.2" x14ac:dyDescent="0.25">
      <c r="A349" s="211">
        <v>348</v>
      </c>
      <c r="B349" s="172" t="s">
        <v>10792</v>
      </c>
      <c r="C349" s="239">
        <v>45918</v>
      </c>
      <c r="D349" s="168">
        <v>45917</v>
      </c>
      <c r="E349" s="167" t="s">
        <v>10388</v>
      </c>
      <c r="F349" s="170" t="s">
        <v>10805</v>
      </c>
      <c r="G349" s="170" t="s">
        <v>10806</v>
      </c>
      <c r="H349" s="172" t="s">
        <v>5508</v>
      </c>
      <c r="I349" s="172" t="s">
        <v>5989</v>
      </c>
      <c r="J349" s="172" t="s">
        <v>10807</v>
      </c>
      <c r="K349" s="172"/>
      <c r="L349" s="167" t="s">
        <v>1308</v>
      </c>
      <c r="M349" s="167" t="s">
        <v>1308</v>
      </c>
      <c r="N349" s="166" t="s">
        <v>10300</v>
      </c>
      <c r="O349" s="177" t="s">
        <v>1071</v>
      </c>
      <c r="P349" s="170" t="str">
        <f ca="1">DATEDIF(C349,'Incoming 2023'!$O$2,"Y")&amp;" tahun, "&amp;DATEDIF(C349,'Incoming 2023'!$O$2,"YM")&amp;" bulan, "&amp;DATEDIF(C349,'Incoming 2023'!$O$2,"MD")&amp;" hari"</f>
        <v>0 tahun, 9 bulan, 27 hari</v>
      </c>
      <c r="Q349" s="208">
        <f ca="1">DATEDIF(C349,Summary!$A$1,"d")</f>
        <v>300</v>
      </c>
      <c r="R349" s="166" t="str" cm="1">
        <f t="array" aca="1" ref="R349" ca="1">_xlfn.IFS(Q349&lt;=S349,S349,Q349&lt;=S349*2,S349*2,Q349&lt;=S349*3,S349*3,Q349&gt;S349*3,"&gt;"&amp;S349*3)</f>
        <v>Info</v>
      </c>
      <c r="S349" s="166" t="str" cm="1">
        <f t="array" ref="S349">_xlfn.IFS(M349="Level 1",7,M349="Level 2",14,M349="Level 3","30",M349="Info","Info",M349="Closed","Closed")</f>
        <v>Info</v>
      </c>
      <c r="T349" s="177"/>
    </row>
    <row r="350" spans="1:20" ht="81.599999999999994" x14ac:dyDescent="0.25">
      <c r="A350" s="211">
        <v>349</v>
      </c>
      <c r="B350" s="177" t="s">
        <v>10857</v>
      </c>
      <c r="C350" s="239">
        <v>45918</v>
      </c>
      <c r="D350" s="168">
        <v>45917</v>
      </c>
      <c r="E350" s="167" t="s">
        <v>10388</v>
      </c>
      <c r="F350" s="170" t="s">
        <v>10858</v>
      </c>
      <c r="G350" s="170" t="s">
        <v>10859</v>
      </c>
      <c r="H350" s="172" t="s">
        <v>5508</v>
      </c>
      <c r="I350" s="177" t="s">
        <v>3189</v>
      </c>
      <c r="J350" s="177" t="s">
        <v>5845</v>
      </c>
      <c r="K350" s="177"/>
      <c r="L350" s="167" t="s">
        <v>1308</v>
      </c>
      <c r="M350" s="167" t="s">
        <v>1308</v>
      </c>
      <c r="N350" s="177" t="s">
        <v>1070</v>
      </c>
      <c r="O350" s="177" t="s">
        <v>7530</v>
      </c>
      <c r="P350" s="170" t="str">
        <f ca="1">DATEDIF(C350,'Incoming 2023'!$O$2,"Y")&amp;" tahun, "&amp;DATEDIF(C350,'Incoming 2023'!$O$2,"YM")&amp;" bulan, "&amp;DATEDIF(C350,'Incoming 2023'!$O$2,"MD")&amp;" hari"</f>
        <v>0 tahun, 9 bulan, 27 hari</v>
      </c>
      <c r="Q350" s="208">
        <f ca="1">DATEDIF(C350,Summary!$A$1,"d")</f>
        <v>300</v>
      </c>
      <c r="R350" s="166" t="str" cm="1">
        <f t="array" aca="1" ref="R350" ca="1">_xlfn.IFS(Q350&lt;=S350,S350,Q350&lt;=S350*2,S350*2,Q350&lt;=S350*3,S350*3,Q350&gt;S350*3,"&gt;"&amp;S350*3)</f>
        <v>Info</v>
      </c>
      <c r="S350" s="166" t="str" cm="1">
        <f t="array" ref="S350">_xlfn.IFS(M350="Level 1",7,M350="Level 2",14,M350="Level 3","30",M350="Info","Info",M350="Closed","Closed")</f>
        <v>Info</v>
      </c>
      <c r="T350" s="177"/>
    </row>
    <row r="351" spans="1:20" ht="81.599999999999994" x14ac:dyDescent="0.7">
      <c r="A351" s="211">
        <v>350</v>
      </c>
      <c r="B351" s="172" t="s">
        <v>10920</v>
      </c>
      <c r="C351" s="239">
        <v>45924</v>
      </c>
      <c r="D351" s="168">
        <v>45924</v>
      </c>
      <c r="E351" s="167" t="s">
        <v>10388</v>
      </c>
      <c r="F351" s="170" t="s">
        <v>10931</v>
      </c>
      <c r="G351" s="170" t="s">
        <v>10932</v>
      </c>
      <c r="H351" s="172" t="s">
        <v>5508</v>
      </c>
      <c r="I351" s="172" t="s">
        <v>7640</v>
      </c>
      <c r="J351" s="172" t="s">
        <v>5845</v>
      </c>
      <c r="K351" s="172"/>
      <c r="L351" s="167" t="s">
        <v>1308</v>
      </c>
      <c r="M351" s="167" t="s">
        <v>1308</v>
      </c>
      <c r="N351" s="166" t="s">
        <v>1070</v>
      </c>
      <c r="O351" s="177" t="s">
        <v>8067</v>
      </c>
      <c r="P351" s="170" t="str">
        <f ca="1">DATEDIF(C351,'Incoming 2023'!$O$2,"Y")&amp;" tahun, "&amp;DATEDIF(C351,'Incoming 2023'!$O$2,"YM")&amp;" bulan, "&amp;DATEDIF(C351,'Incoming 2023'!$O$2,"MD")&amp;" hari"</f>
        <v>0 tahun, 9 bulan, 21 hari</v>
      </c>
      <c r="Q351" s="208">
        <f ca="1">DATEDIF(C351,Summary!$A$1,"d")</f>
        <v>294</v>
      </c>
      <c r="R351" s="166" t="str" cm="1">
        <f t="array" aca="1" ref="R351" ca="1">_xlfn.IFS(Q351&lt;=S351,S351,Q351&lt;=S351*2,S351*2,Q351&lt;=S351*3,S351*3,Q351&gt;S351*3,"&gt;"&amp;S351*3)</f>
        <v>Info</v>
      </c>
      <c r="S351" s="166" t="str" cm="1">
        <f t="array" ref="S351">_xlfn.IFS(M351="Level 1",7,M351="Level 2",14,M351="Level 3","30",M351="Info","Info",M351="Closed","Closed")</f>
        <v>Info</v>
      </c>
      <c r="T351" s="174"/>
    </row>
    <row r="352" spans="1:20" ht="81.599999999999994" x14ac:dyDescent="0.7">
      <c r="A352" s="211">
        <v>351</v>
      </c>
      <c r="B352" s="172" t="s">
        <v>10921</v>
      </c>
      <c r="C352" s="239">
        <v>45924</v>
      </c>
      <c r="D352" s="168">
        <v>45924</v>
      </c>
      <c r="E352" s="167" t="s">
        <v>10388</v>
      </c>
      <c r="F352" s="170" t="s">
        <v>10933</v>
      </c>
      <c r="G352" s="170" t="s">
        <v>10934</v>
      </c>
      <c r="H352" s="172" t="s">
        <v>5508</v>
      </c>
      <c r="I352" s="172" t="s">
        <v>5990</v>
      </c>
      <c r="J352" s="172" t="s">
        <v>5845</v>
      </c>
      <c r="K352" s="172"/>
      <c r="L352" s="167" t="s">
        <v>1308</v>
      </c>
      <c r="M352" s="167" t="s">
        <v>1308</v>
      </c>
      <c r="N352" s="166" t="s">
        <v>1070</v>
      </c>
      <c r="O352" s="177" t="s">
        <v>5481</v>
      </c>
      <c r="P352" s="170" t="str">
        <f ca="1">DATEDIF(C352,'Incoming 2023'!$O$2,"Y")&amp;" tahun, "&amp;DATEDIF(C352,'Incoming 2023'!$O$2,"YM")&amp;" bulan, "&amp;DATEDIF(C352,'Incoming 2023'!$O$2,"MD")&amp;" hari"</f>
        <v>0 tahun, 9 bulan, 21 hari</v>
      </c>
      <c r="Q352" s="208">
        <f ca="1">DATEDIF(C352,Summary!$A$1,"d")</f>
        <v>294</v>
      </c>
      <c r="R352" s="166" t="str" cm="1">
        <f t="array" aca="1" ref="R352" ca="1">_xlfn.IFS(Q352&lt;=S352,S352,Q352&lt;=S352*2,S352*2,Q352&lt;=S352*3,S352*3,Q352&gt;S352*3,"&gt;"&amp;S352*3)</f>
        <v>Info</v>
      </c>
      <c r="S352" s="166" t="str" cm="1">
        <f t="array" ref="S352">_xlfn.IFS(M352="Level 1",7,M352="Level 2",14,M352="Level 3","30",M352="Info","Info",M352="Closed","Closed")</f>
        <v>Info</v>
      </c>
      <c r="T352" s="174"/>
    </row>
    <row r="353" spans="1:20" ht="61.2" x14ac:dyDescent="0.7">
      <c r="A353" s="211">
        <v>352</v>
      </c>
      <c r="B353" s="172" t="s">
        <v>10922</v>
      </c>
      <c r="C353" s="239">
        <v>45924</v>
      </c>
      <c r="D353" s="168">
        <v>45924</v>
      </c>
      <c r="E353" s="167" t="s">
        <v>10388</v>
      </c>
      <c r="F353" s="170" t="s">
        <v>10935</v>
      </c>
      <c r="G353" s="170" t="s">
        <v>10936</v>
      </c>
      <c r="H353" s="172" t="s">
        <v>5508</v>
      </c>
      <c r="I353" s="172" t="s">
        <v>3191</v>
      </c>
      <c r="J353" s="172" t="s">
        <v>5845</v>
      </c>
      <c r="K353" s="172"/>
      <c r="L353" s="167" t="s">
        <v>1308</v>
      </c>
      <c r="M353" s="167" t="s">
        <v>1308</v>
      </c>
      <c r="N353" s="166" t="s">
        <v>1070</v>
      </c>
      <c r="O353" s="177" t="s">
        <v>10357</v>
      </c>
      <c r="P353" s="170" t="str">
        <f ca="1">DATEDIF(C353,'Incoming 2023'!$O$2,"Y")&amp;" tahun, "&amp;DATEDIF(C353,'Incoming 2023'!$O$2,"YM")&amp;" bulan, "&amp;DATEDIF(C353,'Incoming 2023'!$O$2,"MD")&amp;" hari"</f>
        <v>0 tahun, 9 bulan, 21 hari</v>
      </c>
      <c r="Q353" s="208">
        <f ca="1">DATEDIF(C353,Summary!$A$1,"d")</f>
        <v>294</v>
      </c>
      <c r="R353" s="166" t="str" cm="1">
        <f t="array" aca="1" ref="R353" ca="1">_xlfn.IFS(Q353&lt;=S353,S353,Q353&lt;=S353*2,S353*2,Q353&lt;=S353*3,S353*3,Q353&gt;S353*3,"&gt;"&amp;S353*3)</f>
        <v>Info</v>
      </c>
      <c r="S353" s="166" t="str" cm="1">
        <f t="array" ref="S353">_xlfn.IFS(M353="Level 1",7,M353="Level 2",14,M353="Level 3","30",M353="Info","Info",M353="Closed","Closed")</f>
        <v>Info</v>
      </c>
      <c r="T353" s="174"/>
    </row>
    <row r="354" spans="1:20" ht="40.799999999999997" x14ac:dyDescent="0.7">
      <c r="A354" s="211">
        <v>353</v>
      </c>
      <c r="B354" s="172" t="s">
        <v>10923</v>
      </c>
      <c r="C354" s="239">
        <v>45924</v>
      </c>
      <c r="D354" s="168">
        <v>45915</v>
      </c>
      <c r="E354" s="167" t="s">
        <v>39</v>
      </c>
      <c r="F354" s="170" t="s">
        <v>10937</v>
      </c>
      <c r="G354" s="170" t="s">
        <v>10578</v>
      </c>
      <c r="H354" s="172" t="s">
        <v>5508</v>
      </c>
      <c r="I354" s="167" t="s">
        <v>5989</v>
      </c>
      <c r="J354" s="172" t="s">
        <v>6030</v>
      </c>
      <c r="K354" s="172"/>
      <c r="L354" s="281" t="s">
        <v>1184</v>
      </c>
      <c r="M354" s="281" t="s">
        <v>1184</v>
      </c>
      <c r="N354" s="166" t="s">
        <v>1175</v>
      </c>
      <c r="O354" s="177" t="s">
        <v>7484</v>
      </c>
      <c r="P354" s="170" t="str">
        <f ca="1">DATEDIF(C354,'Incoming 2023'!$O$2,"Y")&amp;" tahun, "&amp;DATEDIF(C354,'Incoming 2023'!$O$2,"YM")&amp;" bulan, "&amp;DATEDIF(C354,'Incoming 2023'!$O$2,"MD")&amp;" hari"</f>
        <v>0 tahun, 9 bulan, 21 hari</v>
      </c>
      <c r="Q354" s="208">
        <f ca="1">DATEDIF(C354,Summary!$A$1,"d")</f>
        <v>294</v>
      </c>
      <c r="R354" s="166" t="str" cm="1">
        <f t="array" aca="1" ref="R354" ca="1">_xlfn.IFS(Q354&lt;=S354,S354,Q354&lt;=S354*2,S354*2,Q354&lt;=S354*3,S354*3,Q354&gt;S354*3,"&gt;"&amp;S354*3)</f>
        <v>Closed</v>
      </c>
      <c r="S354" s="166" t="str" cm="1">
        <f t="array" ref="S354">_xlfn.IFS(M354="Level 1",7,M354="Level 2",14,M354="Level 3","30",M354="Info","Info",M354="Closed","Closed")</f>
        <v>Closed</v>
      </c>
      <c r="T354" s="174" t="s">
        <v>11673</v>
      </c>
    </row>
    <row r="355" spans="1:20" ht="61.2" x14ac:dyDescent="0.7">
      <c r="A355" s="211">
        <v>354</v>
      </c>
      <c r="B355" s="172" t="s">
        <v>10924</v>
      </c>
      <c r="C355" s="239">
        <v>45924</v>
      </c>
      <c r="D355" s="168">
        <v>45912</v>
      </c>
      <c r="E355" s="167" t="s">
        <v>39</v>
      </c>
      <c r="F355" s="170" t="s">
        <v>10938</v>
      </c>
      <c r="G355" s="170" t="s">
        <v>10939</v>
      </c>
      <c r="H355" s="172" t="s">
        <v>5985</v>
      </c>
      <c r="I355" s="172" t="s">
        <v>5989</v>
      </c>
      <c r="J355" s="172" t="s">
        <v>6086</v>
      </c>
      <c r="K355" s="172"/>
      <c r="L355" s="167" t="s">
        <v>1308</v>
      </c>
      <c r="M355" s="167" t="s">
        <v>1308</v>
      </c>
      <c r="N355" s="166" t="s">
        <v>1744</v>
      </c>
      <c r="O355" s="177" t="s">
        <v>5309</v>
      </c>
      <c r="P355" s="170" t="str">
        <f ca="1">DATEDIF(C355,'Incoming 2023'!$O$2,"Y")&amp;" tahun, "&amp;DATEDIF(C355,'Incoming 2023'!$O$2,"YM")&amp;" bulan, "&amp;DATEDIF(C355,'Incoming 2023'!$O$2,"MD")&amp;" hari"</f>
        <v>0 tahun, 9 bulan, 21 hari</v>
      </c>
      <c r="Q355" s="208">
        <f ca="1">DATEDIF(C355,Summary!$A$1,"d")</f>
        <v>294</v>
      </c>
      <c r="R355" s="166" t="str" cm="1">
        <f t="array" aca="1" ref="R355" ca="1">_xlfn.IFS(Q355&lt;=S355,S355,Q355&lt;=S355*2,S355*2,Q355&lt;=S355*3,S355*3,Q355&gt;S355*3,"&gt;"&amp;S355*3)</f>
        <v>Info</v>
      </c>
      <c r="S355" s="166" t="str" cm="1">
        <f t="array" ref="S355">_xlfn.IFS(M355="Level 1",7,M355="Level 2",14,M355="Level 3","30",M355="Info","Info",M355="Closed","Closed")</f>
        <v>Info</v>
      </c>
      <c r="T355" s="174"/>
    </row>
    <row r="356" spans="1:20" ht="61.2" x14ac:dyDescent="0.7">
      <c r="A356" s="211">
        <v>355</v>
      </c>
      <c r="B356" s="172" t="s">
        <v>10925</v>
      </c>
      <c r="C356" s="239">
        <v>45924</v>
      </c>
      <c r="D356" s="168">
        <v>45918</v>
      </c>
      <c r="E356" s="167" t="s">
        <v>10388</v>
      </c>
      <c r="F356" s="170" t="s">
        <v>10940</v>
      </c>
      <c r="G356" s="170" t="s">
        <v>10941</v>
      </c>
      <c r="H356" s="172" t="s">
        <v>5508</v>
      </c>
      <c r="I356" s="172" t="s">
        <v>3200</v>
      </c>
      <c r="J356" s="172" t="s">
        <v>6953</v>
      </c>
      <c r="K356" s="172"/>
      <c r="L356" s="167" t="s">
        <v>1308</v>
      </c>
      <c r="M356" s="167" t="s">
        <v>1308</v>
      </c>
      <c r="N356" s="166" t="s">
        <v>1175</v>
      </c>
      <c r="O356" s="177" t="s">
        <v>1176</v>
      </c>
      <c r="P356" s="170" t="str">
        <f ca="1">DATEDIF(C356,'Incoming 2023'!$O$2,"Y")&amp;" tahun, "&amp;DATEDIF(C356,'Incoming 2023'!$O$2,"YM")&amp;" bulan, "&amp;DATEDIF(C356,'Incoming 2023'!$O$2,"MD")&amp;" hari"</f>
        <v>0 tahun, 9 bulan, 21 hari</v>
      </c>
      <c r="Q356" s="208">
        <f ca="1">DATEDIF(C356,Summary!$A$1,"d")</f>
        <v>294</v>
      </c>
      <c r="R356" s="166" t="str" cm="1">
        <f t="array" aca="1" ref="R356" ca="1">_xlfn.IFS(Q356&lt;=S356,S356,Q356&lt;=S356*2,S356*2,Q356&lt;=S356*3,S356*3,Q356&gt;S356*3,"&gt;"&amp;S356*3)</f>
        <v>Info</v>
      </c>
      <c r="S356" s="166" t="str" cm="1">
        <f t="array" ref="S356">_xlfn.IFS(M356="Level 1",7,M356="Level 2",14,M356="Level 3","30",M356="Info","Info",M356="Closed","Closed")</f>
        <v>Info</v>
      </c>
      <c r="T356" s="174"/>
    </row>
    <row r="357" spans="1:20" ht="102" x14ac:dyDescent="0.7">
      <c r="A357" s="211">
        <v>356</v>
      </c>
      <c r="B357" s="172" t="s">
        <v>10926</v>
      </c>
      <c r="C357" s="239">
        <v>45910</v>
      </c>
      <c r="D357" s="168">
        <v>45912</v>
      </c>
      <c r="E357" s="167" t="s">
        <v>39</v>
      </c>
      <c r="F357" s="170" t="s">
        <v>10566</v>
      </c>
      <c r="G357" s="170" t="s">
        <v>10942</v>
      </c>
      <c r="H357" s="172" t="s">
        <v>5508</v>
      </c>
      <c r="I357" s="172" t="s">
        <v>5989</v>
      </c>
      <c r="J357" s="172" t="s">
        <v>8792</v>
      </c>
      <c r="K357" s="172"/>
      <c r="L357" s="167" t="s">
        <v>1308</v>
      </c>
      <c r="M357" s="167" t="s">
        <v>1308</v>
      </c>
      <c r="N357" s="166" t="s">
        <v>1070</v>
      </c>
      <c r="O357" s="170" t="s">
        <v>7652</v>
      </c>
      <c r="P357" s="170" t="str">
        <f ca="1">DATEDIF(C357,'Incoming 2023'!$O$2,"Y")&amp;" tahun, "&amp;DATEDIF(C357,'Incoming 2023'!$O$2,"YM")&amp;" bulan, "&amp;DATEDIF(C357,'Incoming 2023'!$O$2,"MD")&amp;" hari"</f>
        <v>0 tahun, 10 bulan, 5 hari</v>
      </c>
      <c r="Q357" s="208">
        <f ca="1">DATEDIF(C357,Summary!$A$1,"d")</f>
        <v>308</v>
      </c>
      <c r="R357" s="166" t="str" cm="1">
        <f t="array" aca="1" ref="R357" ca="1">_xlfn.IFS(Q357&lt;=S357,S357,Q357&lt;=S357*2,S357*2,Q357&lt;=S357*3,S357*3,Q357&gt;S357*3,"&gt;"&amp;S357*3)</f>
        <v>Info</v>
      </c>
      <c r="S357" s="166" t="str" cm="1">
        <f t="array" ref="S357">_xlfn.IFS(M357="Level 1",7,M357="Level 2",14,M357="Level 3","30",M357="Info","Info",M357="Closed","Closed")</f>
        <v>Info</v>
      </c>
      <c r="T357" s="174"/>
    </row>
    <row r="358" spans="1:20" ht="40.799999999999997" x14ac:dyDescent="0.7">
      <c r="A358" s="211">
        <v>357</v>
      </c>
      <c r="B358" s="172" t="s">
        <v>10927</v>
      </c>
      <c r="C358" s="239">
        <v>45924</v>
      </c>
      <c r="D358" s="168">
        <v>45911</v>
      </c>
      <c r="E358" s="167" t="s">
        <v>39</v>
      </c>
      <c r="F358" s="170" t="s">
        <v>10943</v>
      </c>
      <c r="G358" s="170" t="s">
        <v>10944</v>
      </c>
      <c r="H358" s="172" t="s">
        <v>5508</v>
      </c>
      <c r="I358" s="172" t="s">
        <v>3200</v>
      </c>
      <c r="J358" s="172" t="s">
        <v>6953</v>
      </c>
      <c r="K358" s="172"/>
      <c r="L358" s="167" t="s">
        <v>1308</v>
      </c>
      <c r="M358" s="167" t="s">
        <v>1308</v>
      </c>
      <c r="N358" s="166" t="s">
        <v>10661</v>
      </c>
      <c r="O358" s="177" t="s">
        <v>10891</v>
      </c>
      <c r="P358" s="170" t="str">
        <f ca="1">DATEDIF(C358,'Incoming 2023'!$O$2,"Y")&amp;" tahun, "&amp;DATEDIF(C358,'Incoming 2023'!$O$2,"YM")&amp;" bulan, "&amp;DATEDIF(C358,'Incoming 2023'!$O$2,"MD")&amp;" hari"</f>
        <v>0 tahun, 9 bulan, 21 hari</v>
      </c>
      <c r="Q358" s="208">
        <f ca="1">DATEDIF(C358,Summary!$A$1,"d")</f>
        <v>294</v>
      </c>
      <c r="R358" s="166" t="str" cm="1">
        <f t="array" aca="1" ref="R358" ca="1">_xlfn.IFS(Q358&lt;=S358,S358,Q358&lt;=S358*2,S358*2,Q358&lt;=S358*3,S358*3,Q358&gt;S358*3,"&gt;"&amp;S358*3)</f>
        <v>Info</v>
      </c>
      <c r="S358" s="166" t="str" cm="1">
        <f t="array" ref="S358">_xlfn.IFS(M358="Level 1",7,M358="Level 2",14,M358="Level 3","30",M358="Info","Info",M358="Closed","Closed")</f>
        <v>Info</v>
      </c>
      <c r="T358" s="174"/>
    </row>
    <row r="359" spans="1:20" ht="61.2" x14ac:dyDescent="0.25">
      <c r="A359" s="211">
        <v>358</v>
      </c>
      <c r="B359" s="172" t="s">
        <v>10928</v>
      </c>
      <c r="C359" s="239">
        <v>45924</v>
      </c>
      <c r="D359" s="168">
        <v>45917</v>
      </c>
      <c r="E359" s="167" t="s">
        <v>39</v>
      </c>
      <c r="F359" s="170" t="s">
        <v>10945</v>
      </c>
      <c r="G359" s="170" t="s">
        <v>10946</v>
      </c>
      <c r="H359" s="172" t="s">
        <v>1079</v>
      </c>
      <c r="I359" s="172" t="s">
        <v>5937</v>
      </c>
      <c r="J359" s="172" t="s">
        <v>5841</v>
      </c>
      <c r="K359" s="168">
        <v>45938</v>
      </c>
      <c r="L359" s="281" t="s">
        <v>1184</v>
      </c>
      <c r="M359" s="281" t="s">
        <v>1184</v>
      </c>
      <c r="N359" s="166" t="s">
        <v>1079</v>
      </c>
      <c r="O359" s="177" t="s">
        <v>1172</v>
      </c>
      <c r="P359" s="170" t="str">
        <f ca="1">DATEDIF(C359,'Incoming 2023'!$O$2,"Y")&amp;" tahun, "&amp;DATEDIF(C359,'Incoming 2023'!$O$2,"YM")&amp;" bulan, "&amp;DATEDIF(C359,'Incoming 2023'!$O$2,"MD")&amp;" hari"</f>
        <v>0 tahun, 9 bulan, 21 hari</v>
      </c>
      <c r="Q359" s="208">
        <f ca="1">DATEDIF(C359,Summary!$A$1,"d")</f>
        <v>294</v>
      </c>
      <c r="R359" s="166" t="str" cm="1">
        <f t="array" aca="1" ref="R359" ca="1">_xlfn.IFS(Q359&lt;=S359,S359,Q359&lt;=S359*2,S359*2,Q359&lt;=S359*3,S359*3,Q359&gt;S359*3,"&gt;"&amp;S359*3)</f>
        <v>Closed</v>
      </c>
      <c r="S359" s="166" t="str" cm="1">
        <f t="array" ref="S359">_xlfn.IFS(M359="Level 1",7,M359="Level 2",14,M359="Level 3","30",M359="Info","Info",M359="Closed","Closed")</f>
        <v>Closed</v>
      </c>
      <c r="T359" s="176" t="s">
        <v>11475</v>
      </c>
    </row>
    <row r="360" spans="1:20" ht="40.799999999999997" x14ac:dyDescent="0.25">
      <c r="A360" s="211">
        <v>359</v>
      </c>
      <c r="B360" s="172" t="s">
        <v>10929</v>
      </c>
      <c r="C360" s="239">
        <v>45924</v>
      </c>
      <c r="D360" s="168">
        <v>45915</v>
      </c>
      <c r="E360" s="167" t="s">
        <v>39</v>
      </c>
      <c r="F360" s="170" t="s">
        <v>10947</v>
      </c>
      <c r="G360" s="170" t="s">
        <v>10948</v>
      </c>
      <c r="H360" s="172" t="s">
        <v>5508</v>
      </c>
      <c r="I360" s="167" t="s">
        <v>5989</v>
      </c>
      <c r="J360" s="172" t="s">
        <v>6030</v>
      </c>
      <c r="K360" s="172"/>
      <c r="L360" s="281" t="s">
        <v>1184</v>
      </c>
      <c r="M360" s="281" t="s">
        <v>1184</v>
      </c>
      <c r="N360" s="166" t="s">
        <v>1175</v>
      </c>
      <c r="O360" s="177" t="s">
        <v>7484</v>
      </c>
      <c r="P360" s="170" t="str">
        <f ca="1">DATEDIF(C360,'Incoming 2023'!$O$2,"Y")&amp;" tahun, "&amp;DATEDIF(C360,'Incoming 2023'!$O$2,"YM")&amp;" bulan, "&amp;DATEDIF(C360,'Incoming 2023'!$O$2,"MD")&amp;" hari"</f>
        <v>0 tahun, 9 bulan, 21 hari</v>
      </c>
      <c r="Q360" s="208">
        <f ca="1">DATEDIF(C360,Summary!$A$1,"d")</f>
        <v>294</v>
      </c>
      <c r="R360" s="166" t="str" cm="1">
        <f t="array" aca="1" ref="R360" ca="1">_xlfn.IFS(Q360&lt;=S360,S360,Q360&lt;=S360*2,S360*2,Q360&lt;=S360*3,S360*3,Q360&gt;S360*3,"&gt;"&amp;S360*3)</f>
        <v>Closed</v>
      </c>
      <c r="S360" s="166" t="str" cm="1">
        <f t="array" ref="S360">_xlfn.IFS(M360="Level 1",7,M360="Level 2",14,M360="Level 3","30",M360="Info","Info",M360="Closed","Closed")</f>
        <v>Closed</v>
      </c>
      <c r="T360" s="177" t="s">
        <v>14121</v>
      </c>
    </row>
    <row r="361" spans="1:20" ht="20.399999999999999" x14ac:dyDescent="0.7">
      <c r="A361" s="211">
        <v>360</v>
      </c>
      <c r="B361" s="172" t="s">
        <v>10930</v>
      </c>
      <c r="C361" s="239">
        <v>45924</v>
      </c>
      <c r="D361" s="168">
        <v>45919</v>
      </c>
      <c r="E361" s="167" t="s">
        <v>39</v>
      </c>
      <c r="F361" s="170" t="s">
        <v>10949</v>
      </c>
      <c r="G361" s="170" t="s">
        <v>10950</v>
      </c>
      <c r="H361" s="172" t="s">
        <v>5508</v>
      </c>
      <c r="I361" s="172" t="s">
        <v>5989</v>
      </c>
      <c r="J361" s="172" t="s">
        <v>6030</v>
      </c>
      <c r="K361" s="172"/>
      <c r="L361" s="281" t="s">
        <v>1184</v>
      </c>
      <c r="M361" s="281" t="s">
        <v>1184</v>
      </c>
      <c r="N361" s="166" t="s">
        <v>1175</v>
      </c>
      <c r="O361" s="177" t="s">
        <v>7484</v>
      </c>
      <c r="P361" s="170" t="str">
        <f ca="1">DATEDIF(C361,'Incoming 2023'!$O$2,"Y")&amp;" tahun, "&amp;DATEDIF(C361,'Incoming 2023'!$O$2,"YM")&amp;" bulan, "&amp;DATEDIF(C361,'Incoming 2023'!$O$2,"MD")&amp;" hari"</f>
        <v>0 tahun, 9 bulan, 21 hari</v>
      </c>
      <c r="Q361" s="208">
        <f ca="1">DATEDIF(C361,Summary!$A$1,"d")</f>
        <v>294</v>
      </c>
      <c r="R361" s="166" t="str" cm="1">
        <f t="array" aca="1" ref="R361" ca="1">_xlfn.IFS(Q361&lt;=S361,S361,Q361&lt;=S361*2,S361*2,Q361&lt;=S361*3,S361*3,Q361&gt;S361*3,"&gt;"&amp;S361*3)</f>
        <v>Closed</v>
      </c>
      <c r="S361" s="166" t="str" cm="1">
        <f t="array" ref="S361">_xlfn.IFS(M361="Level 1",7,M361="Level 2",14,M361="Level 3","30",M361="Info","Info",M361="Closed","Closed")</f>
        <v>Closed</v>
      </c>
      <c r="T361" s="174"/>
    </row>
    <row r="362" spans="1:20" ht="61.2" x14ac:dyDescent="0.7">
      <c r="A362" s="211">
        <v>361</v>
      </c>
      <c r="B362" s="172" t="s">
        <v>10953</v>
      </c>
      <c r="C362" s="239">
        <v>45926</v>
      </c>
      <c r="D362" s="168">
        <v>45926</v>
      </c>
      <c r="E362" s="167" t="s">
        <v>10388</v>
      </c>
      <c r="F362" s="170" t="s">
        <v>10984</v>
      </c>
      <c r="G362" s="170" t="s">
        <v>10985</v>
      </c>
      <c r="H362" s="172" t="s">
        <v>5508</v>
      </c>
      <c r="I362" s="172" t="s">
        <v>3191</v>
      </c>
      <c r="J362" s="172" t="s">
        <v>5845</v>
      </c>
      <c r="K362" s="172"/>
      <c r="L362" s="167" t="s">
        <v>1308</v>
      </c>
      <c r="M362" s="167" t="s">
        <v>1308</v>
      </c>
      <c r="N362" s="166" t="s">
        <v>1070</v>
      </c>
      <c r="O362" s="177" t="s">
        <v>10357</v>
      </c>
      <c r="P362" s="170" t="str">
        <f ca="1">DATEDIF(C362,'Incoming 2023'!$O$2,"Y")&amp;" tahun, "&amp;DATEDIF(C362,'Incoming 2023'!$O$2,"YM")&amp;" bulan, "&amp;DATEDIF(C362,'Incoming 2023'!$O$2,"MD")&amp;" hari"</f>
        <v>0 tahun, 9 bulan, 19 hari</v>
      </c>
      <c r="Q362" s="208">
        <f ca="1">DATEDIF(C362,Summary!$A$1,"d")</f>
        <v>292</v>
      </c>
      <c r="R362" s="166" t="str" cm="1">
        <f t="array" aca="1" ref="R362" ca="1">_xlfn.IFS(Q362&lt;=S362,S362,Q362&lt;=S362*2,S362*2,Q362&lt;=S362*3,S362*3,Q362&gt;S362*3,"&gt;"&amp;S362*3)</f>
        <v>Info</v>
      </c>
      <c r="S362" s="166" t="str" cm="1">
        <f t="array" ref="S362">_xlfn.IFS(M362="Level 1",7,M362="Level 2",14,M362="Level 3","30",M362="Info","Info",M362="Closed","Closed")</f>
        <v>Info</v>
      </c>
      <c r="T362" s="174"/>
    </row>
    <row r="363" spans="1:20" ht="61.2" x14ac:dyDescent="0.7">
      <c r="A363" s="211">
        <v>362</v>
      </c>
      <c r="B363" s="172" t="s">
        <v>10954</v>
      </c>
      <c r="C363" s="239">
        <v>45929</v>
      </c>
      <c r="D363" s="168">
        <v>45926</v>
      </c>
      <c r="E363" s="167" t="s">
        <v>10388</v>
      </c>
      <c r="F363" s="170" t="s">
        <v>10986</v>
      </c>
      <c r="G363" s="170" t="s">
        <v>10796</v>
      </c>
      <c r="H363" s="172" t="s">
        <v>5508</v>
      </c>
      <c r="I363" s="172" t="s">
        <v>5990</v>
      </c>
      <c r="J363" s="172" t="s">
        <v>5845</v>
      </c>
      <c r="K363" s="172"/>
      <c r="L363" s="167" t="s">
        <v>1308</v>
      </c>
      <c r="M363" s="167" t="s">
        <v>1308</v>
      </c>
      <c r="N363" s="166" t="s">
        <v>1070</v>
      </c>
      <c r="O363" s="177" t="s">
        <v>5481</v>
      </c>
      <c r="P363" s="170" t="str">
        <f ca="1">DATEDIF(C363,'Incoming 2023'!$O$2,"Y")&amp;" tahun, "&amp;DATEDIF(C363,'Incoming 2023'!$O$2,"YM")&amp;" bulan, "&amp;DATEDIF(C363,'Incoming 2023'!$O$2,"MD")&amp;" hari"</f>
        <v>0 tahun, 9 bulan, 16 hari</v>
      </c>
      <c r="Q363" s="208">
        <f ca="1">DATEDIF(C363,Summary!$A$1,"d")</f>
        <v>289</v>
      </c>
      <c r="R363" s="166" t="str" cm="1">
        <f t="array" aca="1" ref="R363" ca="1">_xlfn.IFS(Q363&lt;=S363,S363,Q363&lt;=S363*2,S363*2,Q363&lt;=S363*3,S363*3,Q363&gt;S363*3,"&gt;"&amp;S363*3)</f>
        <v>Info</v>
      </c>
      <c r="S363" s="166" t="str" cm="1">
        <f t="array" ref="S363">_xlfn.IFS(M363="Level 1",7,M363="Level 2",14,M363="Level 3","30",M363="Info","Info",M363="Closed","Closed")</f>
        <v>Info</v>
      </c>
      <c r="T363" s="174"/>
    </row>
    <row r="364" spans="1:20" ht="61.2" x14ac:dyDescent="0.7">
      <c r="A364" s="211">
        <v>363</v>
      </c>
      <c r="B364" s="172" t="s">
        <v>10955</v>
      </c>
      <c r="C364" s="239">
        <v>45929</v>
      </c>
      <c r="D364" s="168">
        <v>45926</v>
      </c>
      <c r="E364" s="167" t="s">
        <v>10388</v>
      </c>
      <c r="F364" s="170" t="s">
        <v>10987</v>
      </c>
      <c r="G364" s="170" t="s">
        <v>10796</v>
      </c>
      <c r="H364" s="172" t="s">
        <v>5508</v>
      </c>
      <c r="I364" s="172" t="s">
        <v>7640</v>
      </c>
      <c r="J364" s="172" t="s">
        <v>5845</v>
      </c>
      <c r="K364" s="172"/>
      <c r="L364" s="167" t="s">
        <v>1308</v>
      </c>
      <c r="M364" s="167" t="s">
        <v>1308</v>
      </c>
      <c r="N364" s="166" t="s">
        <v>1070</v>
      </c>
      <c r="O364" s="177" t="s">
        <v>8067</v>
      </c>
      <c r="P364" s="170" t="str">
        <f ca="1">DATEDIF(C364,'Incoming 2023'!$O$2,"Y")&amp;" tahun, "&amp;DATEDIF(C364,'Incoming 2023'!$O$2,"YM")&amp;" bulan, "&amp;DATEDIF(C364,'Incoming 2023'!$O$2,"MD")&amp;" hari"</f>
        <v>0 tahun, 9 bulan, 16 hari</v>
      </c>
      <c r="Q364" s="208">
        <f ca="1">DATEDIF(C364,Summary!$A$1,"d")</f>
        <v>289</v>
      </c>
      <c r="R364" s="166" t="str" cm="1">
        <f t="array" aca="1" ref="R364" ca="1">_xlfn.IFS(Q364&lt;=S364,S364,Q364&lt;=S364*2,S364*2,Q364&lt;=S364*3,S364*3,Q364&gt;S364*3,"&gt;"&amp;S364*3)</f>
        <v>Info</v>
      </c>
      <c r="S364" s="166" t="str" cm="1">
        <f t="array" ref="S364">_xlfn.IFS(M364="Level 1",7,M364="Level 2",14,M364="Level 3","30",M364="Info","Info",M364="Closed","Closed")</f>
        <v>Info</v>
      </c>
      <c r="T364" s="174"/>
    </row>
    <row r="365" spans="1:20" ht="61.2" x14ac:dyDescent="0.7">
      <c r="A365" s="211">
        <v>364</v>
      </c>
      <c r="B365" s="172" t="s">
        <v>10956</v>
      </c>
      <c r="C365" s="239">
        <v>45929</v>
      </c>
      <c r="D365" s="168">
        <v>45929</v>
      </c>
      <c r="E365" s="167" t="s">
        <v>10388</v>
      </c>
      <c r="F365" s="170" t="s">
        <v>10988</v>
      </c>
      <c r="G365" s="170" t="s">
        <v>10985</v>
      </c>
      <c r="H365" s="172" t="s">
        <v>5508</v>
      </c>
      <c r="I365" s="172" t="s">
        <v>5990</v>
      </c>
      <c r="J365" s="172" t="s">
        <v>5845</v>
      </c>
      <c r="K365" s="172"/>
      <c r="L365" s="167" t="s">
        <v>1308</v>
      </c>
      <c r="M365" s="167" t="s">
        <v>1308</v>
      </c>
      <c r="N365" s="166" t="s">
        <v>1070</v>
      </c>
      <c r="O365" s="177" t="s">
        <v>5481</v>
      </c>
      <c r="P365" s="170" t="str">
        <f ca="1">DATEDIF(C365,'Incoming 2023'!$O$2,"Y")&amp;" tahun, "&amp;DATEDIF(C365,'Incoming 2023'!$O$2,"YM")&amp;" bulan, "&amp;DATEDIF(C365,'Incoming 2023'!$O$2,"MD")&amp;" hari"</f>
        <v>0 tahun, 9 bulan, 16 hari</v>
      </c>
      <c r="Q365" s="208">
        <f ca="1">DATEDIF(C365,Summary!$A$1,"d")</f>
        <v>289</v>
      </c>
      <c r="R365" s="166" t="str" cm="1">
        <f t="array" aca="1" ref="R365" ca="1">_xlfn.IFS(Q365&lt;=S365,S365,Q365&lt;=S365*2,S365*2,Q365&lt;=S365*3,S365*3,Q365&gt;S365*3,"&gt;"&amp;S365*3)</f>
        <v>Info</v>
      </c>
      <c r="S365" s="166" t="str" cm="1">
        <f t="array" ref="S365">_xlfn.IFS(M365="Level 1",7,M365="Level 2",14,M365="Level 3","30",M365="Info","Info",M365="Closed","Closed")</f>
        <v>Info</v>
      </c>
      <c r="T365" s="174"/>
    </row>
    <row r="366" spans="1:20" ht="61.2" x14ac:dyDescent="0.7">
      <c r="A366" s="211">
        <v>365</v>
      </c>
      <c r="B366" s="172" t="s">
        <v>10957</v>
      </c>
      <c r="C366" s="239">
        <v>45930</v>
      </c>
      <c r="D366" s="168">
        <v>45929</v>
      </c>
      <c r="E366" s="167" t="s">
        <v>10388</v>
      </c>
      <c r="F366" s="170" t="s">
        <v>10989</v>
      </c>
      <c r="G366" s="170" t="s">
        <v>10985</v>
      </c>
      <c r="H366" s="172" t="s">
        <v>5508</v>
      </c>
      <c r="I366" s="172" t="s">
        <v>7640</v>
      </c>
      <c r="J366" s="172" t="s">
        <v>5845</v>
      </c>
      <c r="K366" s="172"/>
      <c r="L366" s="167" t="s">
        <v>1308</v>
      </c>
      <c r="M366" s="167" t="s">
        <v>1308</v>
      </c>
      <c r="N366" s="166" t="s">
        <v>1070</v>
      </c>
      <c r="O366" s="177" t="s">
        <v>8067</v>
      </c>
      <c r="P366" s="170" t="str">
        <f ca="1">DATEDIF(C366,'Incoming 2023'!$O$2,"Y")&amp;" tahun, "&amp;DATEDIF(C366,'Incoming 2023'!$O$2,"YM")&amp;" bulan, "&amp;DATEDIF(C366,'Incoming 2023'!$O$2,"MD")&amp;" hari"</f>
        <v>0 tahun, 9 bulan, 15 hari</v>
      </c>
      <c r="Q366" s="208">
        <f ca="1">DATEDIF(C366,Summary!$A$1,"d")</f>
        <v>288</v>
      </c>
      <c r="R366" s="166" t="str" cm="1">
        <f t="array" aca="1" ref="R366" ca="1">_xlfn.IFS(Q366&lt;=S366,S366,Q366&lt;=S366*2,S366*2,Q366&lt;=S366*3,S366*3,Q366&gt;S366*3,"&gt;"&amp;S366*3)</f>
        <v>Info</v>
      </c>
      <c r="S366" s="166" t="str" cm="1">
        <f t="array" ref="S366">_xlfn.IFS(M366="Level 1",7,M366="Level 2",14,M366="Level 3","30",M366="Info","Info",M366="Closed","Closed")</f>
        <v>Info</v>
      </c>
      <c r="T366" s="174"/>
    </row>
    <row r="367" spans="1:20" ht="61.2" x14ac:dyDescent="0.7">
      <c r="A367" s="211">
        <v>366</v>
      </c>
      <c r="B367" s="172" t="s">
        <v>10958</v>
      </c>
      <c r="C367" s="239">
        <v>45930</v>
      </c>
      <c r="D367" s="168">
        <v>45925</v>
      </c>
      <c r="E367" s="167" t="s">
        <v>39</v>
      </c>
      <c r="F367" s="170" t="s">
        <v>10990</v>
      </c>
      <c r="G367" s="170" t="s">
        <v>10991</v>
      </c>
      <c r="H367" s="172" t="s">
        <v>5508</v>
      </c>
      <c r="I367" s="172" t="s">
        <v>5999</v>
      </c>
      <c r="J367" s="172" t="s">
        <v>6005</v>
      </c>
      <c r="K367" s="172"/>
      <c r="L367" s="281" t="s">
        <v>1184</v>
      </c>
      <c r="M367" s="281" t="s">
        <v>1184</v>
      </c>
      <c r="N367" s="166" t="s">
        <v>1079</v>
      </c>
      <c r="O367" s="177" t="s">
        <v>2488</v>
      </c>
      <c r="P367" s="170" t="str">
        <f ca="1">DATEDIF(C367,'Incoming 2023'!$O$2,"Y")&amp;" tahun, "&amp;DATEDIF(C367,'Incoming 2023'!$O$2,"YM")&amp;" bulan, "&amp;DATEDIF(C367,'Incoming 2023'!$O$2,"MD")&amp;" hari"</f>
        <v>0 tahun, 9 bulan, 15 hari</v>
      </c>
      <c r="Q367" s="208">
        <f ca="1">DATEDIF(C367,Summary!$A$1,"d")</f>
        <v>288</v>
      </c>
      <c r="R367" s="166" t="str" cm="1">
        <f t="array" aca="1" ref="R367" ca="1">_xlfn.IFS(Q367&lt;=S367,S367,Q367&lt;=S367*2,S367*2,Q367&lt;=S367*3,S367*3,Q367&gt;S367*3,"&gt;"&amp;S367*3)</f>
        <v>Closed</v>
      </c>
      <c r="S367" s="166" t="str" cm="1">
        <f t="array" ref="S367">_xlfn.IFS(M367="Level 1",7,M367="Level 2",14,M367="Level 3","30",M367="Info","Info",M367="Closed","Closed")</f>
        <v>Closed</v>
      </c>
      <c r="T367" s="174" t="s">
        <v>11071</v>
      </c>
    </row>
    <row r="368" spans="1:20" ht="81.599999999999994" x14ac:dyDescent="0.25">
      <c r="A368" s="211">
        <v>367</v>
      </c>
      <c r="B368" s="172" t="s">
        <v>10959</v>
      </c>
      <c r="C368" s="239">
        <v>45930</v>
      </c>
      <c r="D368" s="168"/>
      <c r="E368" s="167" t="s">
        <v>39</v>
      </c>
      <c r="F368" s="170" t="s">
        <v>10992</v>
      </c>
      <c r="G368" s="170" t="s">
        <v>10993</v>
      </c>
      <c r="H368" s="172" t="s">
        <v>5508</v>
      </c>
      <c r="I368" s="172" t="s">
        <v>5989</v>
      </c>
      <c r="J368" s="172" t="s">
        <v>8792</v>
      </c>
      <c r="K368" s="172"/>
      <c r="L368" s="281" t="s">
        <v>1184</v>
      </c>
      <c r="M368" s="281" t="s">
        <v>1184</v>
      </c>
      <c r="N368" s="166" t="s">
        <v>10300</v>
      </c>
      <c r="O368" s="177" t="s">
        <v>1071</v>
      </c>
      <c r="P368" s="170" t="str">
        <f ca="1">DATEDIF(C368,'Incoming 2023'!$O$2,"Y")&amp;" tahun, "&amp;DATEDIF(C368,'Incoming 2023'!$O$2,"YM")&amp;" bulan, "&amp;DATEDIF(C368,'Incoming 2023'!$O$2,"MD")&amp;" hari"</f>
        <v>0 tahun, 9 bulan, 15 hari</v>
      </c>
      <c r="Q368" s="208">
        <f ca="1">DATEDIF(C368,Summary!$A$1,"d")</f>
        <v>288</v>
      </c>
      <c r="R368" s="166" t="str" cm="1">
        <f t="array" aca="1" ref="R368" ca="1">_xlfn.IFS(Q368&lt;=S368,S368,Q368&lt;=S368*2,S368*2,Q368&lt;=S368*3,S368*3,Q368&gt;S368*3,"&gt;"&amp;S368*3)</f>
        <v>Closed</v>
      </c>
      <c r="S368" s="166" t="str" cm="1">
        <f t="array" ref="S368">_xlfn.IFS(M368="Level 1",7,M368="Level 2",14,M368="Level 3","30",M368="Info","Info",M368="Closed","Closed")</f>
        <v>Closed</v>
      </c>
      <c r="T368" s="177" t="s">
        <v>11069</v>
      </c>
    </row>
    <row r="369" spans="1:20" ht="102" x14ac:dyDescent="0.7">
      <c r="A369" s="211">
        <v>368</v>
      </c>
      <c r="B369" s="172" t="s">
        <v>10960</v>
      </c>
      <c r="C369" s="239">
        <v>45930</v>
      </c>
      <c r="D369" s="168">
        <v>45928</v>
      </c>
      <c r="E369" s="167" t="s">
        <v>39</v>
      </c>
      <c r="F369" s="170" t="s">
        <v>10994</v>
      </c>
      <c r="G369" s="170" t="s">
        <v>10995</v>
      </c>
      <c r="H369" s="172" t="s">
        <v>5508</v>
      </c>
      <c r="I369" s="172" t="s">
        <v>5990</v>
      </c>
      <c r="J369" s="172" t="s">
        <v>5845</v>
      </c>
      <c r="K369" s="172"/>
      <c r="L369" s="167" t="s">
        <v>1308</v>
      </c>
      <c r="M369" s="167" t="s">
        <v>1308</v>
      </c>
      <c r="N369" s="166" t="s">
        <v>1070</v>
      </c>
      <c r="O369" s="177" t="s">
        <v>5481</v>
      </c>
      <c r="P369" s="170" t="str">
        <f ca="1">DATEDIF(C369,'Incoming 2023'!$O$2,"Y")&amp;" tahun, "&amp;DATEDIF(C369,'Incoming 2023'!$O$2,"YM")&amp;" bulan, "&amp;DATEDIF(C369,'Incoming 2023'!$O$2,"MD")&amp;" hari"</f>
        <v>0 tahun, 9 bulan, 15 hari</v>
      </c>
      <c r="Q369" s="208">
        <f ca="1">DATEDIF(C369,Summary!$A$1,"d")</f>
        <v>288</v>
      </c>
      <c r="R369" s="166" t="str" cm="1">
        <f t="array" aca="1" ref="R369" ca="1">_xlfn.IFS(Q369&lt;=S369,S369,Q369&lt;=S369*2,S369*2,Q369&lt;=S369*3,S369*3,Q369&gt;S369*3,"&gt;"&amp;S369*3)</f>
        <v>Info</v>
      </c>
      <c r="S369" s="166" t="str" cm="1">
        <f t="array" ref="S369">_xlfn.IFS(M369="Level 1",7,M369="Level 2",14,M369="Level 3","30",M369="Info","Info",M369="Closed","Closed")</f>
        <v>Info</v>
      </c>
      <c r="T369" s="174"/>
    </row>
    <row r="370" spans="1:20" ht="40.799999999999997" x14ac:dyDescent="0.7">
      <c r="A370" s="211">
        <v>369</v>
      </c>
      <c r="B370" s="172" t="s">
        <v>10961</v>
      </c>
      <c r="C370" s="239">
        <v>45930</v>
      </c>
      <c r="D370" s="168">
        <v>45922</v>
      </c>
      <c r="E370" s="167" t="s">
        <v>39</v>
      </c>
      <c r="F370" s="170" t="s">
        <v>10996</v>
      </c>
      <c r="G370" s="170" t="s">
        <v>10997</v>
      </c>
      <c r="H370" s="172" t="s">
        <v>5508</v>
      </c>
      <c r="I370" s="172" t="s">
        <v>5990</v>
      </c>
      <c r="J370" s="172" t="s">
        <v>2883</v>
      </c>
      <c r="K370" s="172"/>
      <c r="L370" s="172"/>
      <c r="M370" s="167"/>
      <c r="N370" s="166" t="s">
        <v>1070</v>
      </c>
      <c r="O370" s="177" t="s">
        <v>5481</v>
      </c>
      <c r="P370" s="170" t="str">
        <f ca="1">DATEDIF(C370,'Incoming 2023'!$O$2,"Y")&amp;" tahun, "&amp;DATEDIF(C370,'Incoming 2023'!$O$2,"YM")&amp;" bulan, "&amp;DATEDIF(C370,'Incoming 2023'!$O$2,"MD")&amp;" hari"</f>
        <v>0 tahun, 9 bulan, 15 hari</v>
      </c>
      <c r="Q370" s="208">
        <f ca="1">DATEDIF(C370,Summary!$A$1,"d")</f>
        <v>288</v>
      </c>
      <c r="R370" s="166" t="e" cm="1">
        <f t="array" aca="1" ref="R370" ca="1">_xlfn.IFS(Q370&lt;=S370,S370,Q370&lt;=S370*2,S370*2,Q370&lt;=S370*3,S370*3,Q370&gt;S370*3,"&gt;"&amp;S370*3)</f>
        <v>#N/A</v>
      </c>
      <c r="S370" s="166" t="e" cm="1">
        <f t="array" ref="S370">_xlfn.IFS(M370="Level 1",7,M370="Level 2",14,M370="Level 3","30",M370="Info","Info",M370="Closed","Closed")</f>
        <v>#N/A</v>
      </c>
      <c r="T370" s="174"/>
    </row>
    <row r="371" spans="1:20" ht="40.799999999999997" x14ac:dyDescent="0.7">
      <c r="A371" s="211">
        <v>370</v>
      </c>
      <c r="B371" s="172" t="s">
        <v>10962</v>
      </c>
      <c r="C371" s="239">
        <v>45930</v>
      </c>
      <c r="D371" s="168">
        <v>45922</v>
      </c>
      <c r="E371" s="167" t="s">
        <v>39</v>
      </c>
      <c r="F371" s="170" t="s">
        <v>10998</v>
      </c>
      <c r="G371" s="170" t="s">
        <v>10999</v>
      </c>
      <c r="H371" s="172" t="s">
        <v>5508</v>
      </c>
      <c r="I371" s="167" t="s">
        <v>3191</v>
      </c>
      <c r="J371" s="172" t="s">
        <v>6953</v>
      </c>
      <c r="K371" s="172"/>
      <c r="L371" s="246" t="s">
        <v>1305</v>
      </c>
      <c r="M371" s="246" t="s">
        <v>5815</v>
      </c>
      <c r="N371" s="166" t="s">
        <v>1070</v>
      </c>
      <c r="O371" s="177" t="s">
        <v>10357</v>
      </c>
      <c r="P371" s="170" t="str">
        <f ca="1">DATEDIF(C371,'Incoming 2023'!$O$2,"Y")&amp;" tahun, "&amp;DATEDIF(C371,'Incoming 2023'!$O$2,"YM")&amp;" bulan, "&amp;DATEDIF(C371,'Incoming 2023'!$O$2,"MD")&amp;" hari"</f>
        <v>0 tahun, 9 bulan, 15 hari</v>
      </c>
      <c r="Q371" s="208">
        <f ca="1">DATEDIF(C371,Summary!$A$1,"d")</f>
        <v>288</v>
      </c>
      <c r="R371" s="166" t="str" cm="1">
        <f t="array" aca="1" ref="R371" ca="1">_xlfn.IFS(Q371&lt;=S371,S371,Q371&lt;=S371*2,S371*2,Q371&lt;=S371*3,S371*3,Q371&gt;S371*3,"&gt;"&amp;S371*3)</f>
        <v>&gt;21</v>
      </c>
      <c r="S371" s="166" cm="1">
        <f t="array" ref="S371">_xlfn.IFS(M371="Level 1",7,M371="Level 2",14,M371="Level 3","30",M371="Info","Info",M371="Closed","Closed")</f>
        <v>7</v>
      </c>
      <c r="T371" s="174"/>
    </row>
    <row r="372" spans="1:20" ht="40.799999999999997" x14ac:dyDescent="0.7">
      <c r="A372" s="211">
        <v>371</v>
      </c>
      <c r="B372" s="172" t="s">
        <v>10963</v>
      </c>
      <c r="C372" s="239">
        <v>45931</v>
      </c>
      <c r="D372" s="168">
        <v>45922</v>
      </c>
      <c r="E372" s="167" t="s">
        <v>39</v>
      </c>
      <c r="F372" s="170" t="s">
        <v>11000</v>
      </c>
      <c r="G372" s="170" t="s">
        <v>11001</v>
      </c>
      <c r="H372" s="172" t="s">
        <v>5508</v>
      </c>
      <c r="I372" s="172" t="s">
        <v>5989</v>
      </c>
      <c r="J372" s="172" t="s">
        <v>6030</v>
      </c>
      <c r="K372" s="172"/>
      <c r="L372" s="167" t="s">
        <v>1308</v>
      </c>
      <c r="M372" s="167" t="s">
        <v>1308</v>
      </c>
      <c r="N372" s="166" t="s">
        <v>1175</v>
      </c>
      <c r="O372" s="177" t="s">
        <v>7484</v>
      </c>
      <c r="P372" s="170" t="str">
        <f ca="1">DATEDIF(C372,'Incoming 2023'!$O$2,"Y")&amp;" tahun, "&amp;DATEDIF(C372,'Incoming 2023'!$O$2,"YM")&amp;" bulan, "&amp;DATEDIF(C372,'Incoming 2023'!$O$2,"MD")&amp;" hari"</f>
        <v>0 tahun, 9 bulan, 14 hari</v>
      </c>
      <c r="Q372" s="208">
        <f ca="1">DATEDIF(C372,Summary!$A$1,"d")</f>
        <v>287</v>
      </c>
      <c r="R372" s="166" t="str" cm="1">
        <f t="array" aca="1" ref="R372" ca="1">_xlfn.IFS(Q372&lt;=S372,S372,Q372&lt;=S372*2,S372*2,Q372&lt;=S372*3,S372*3,Q372&gt;S372*3,"&gt;"&amp;S372*3)</f>
        <v>Info</v>
      </c>
      <c r="S372" s="166" t="str" cm="1">
        <f t="array" ref="S372">_xlfn.IFS(M372="Level 1",7,M372="Level 2",14,M372="Level 3","30",M372="Info","Info",M372="Closed","Closed")</f>
        <v>Info</v>
      </c>
      <c r="T372" s="174"/>
    </row>
    <row r="373" spans="1:20" ht="40.799999999999997" x14ac:dyDescent="0.7">
      <c r="A373" s="211">
        <v>372</v>
      </c>
      <c r="B373" s="172" t="s">
        <v>10964</v>
      </c>
      <c r="C373" s="239">
        <v>45931</v>
      </c>
      <c r="D373" s="168">
        <v>45918</v>
      </c>
      <c r="E373" s="167" t="s">
        <v>39</v>
      </c>
      <c r="F373" s="170" t="s">
        <v>8156</v>
      </c>
      <c r="G373" s="170" t="s">
        <v>11002</v>
      </c>
      <c r="H373" s="172" t="s">
        <v>5508</v>
      </c>
      <c r="I373" s="172" t="s">
        <v>5989</v>
      </c>
      <c r="J373" s="172" t="s">
        <v>6030</v>
      </c>
      <c r="K373" s="172"/>
      <c r="L373" s="167" t="s">
        <v>1308</v>
      </c>
      <c r="M373" s="167" t="s">
        <v>1308</v>
      </c>
      <c r="N373" s="166" t="s">
        <v>1070</v>
      </c>
      <c r="O373" s="170" t="s">
        <v>7652</v>
      </c>
      <c r="P373" s="170" t="str">
        <f ca="1">DATEDIF(C373,'Incoming 2023'!$O$2,"Y")&amp;" tahun, "&amp;DATEDIF(C373,'Incoming 2023'!$O$2,"YM")&amp;" bulan, "&amp;DATEDIF(C373,'Incoming 2023'!$O$2,"MD")&amp;" hari"</f>
        <v>0 tahun, 9 bulan, 14 hari</v>
      </c>
      <c r="Q373" s="208">
        <f ca="1">DATEDIF(C373,Summary!$A$1,"d")</f>
        <v>287</v>
      </c>
      <c r="R373" s="166" t="str" cm="1">
        <f t="array" aca="1" ref="R373" ca="1">_xlfn.IFS(Q373&lt;=S373,S373,Q373&lt;=S373*2,S373*2,Q373&lt;=S373*3,S373*3,Q373&gt;S373*3,"&gt;"&amp;S373*3)</f>
        <v>Info</v>
      </c>
      <c r="S373" s="166" t="str" cm="1">
        <f t="array" ref="S373">_xlfn.IFS(M373="Level 1",7,M373="Level 2",14,M373="Level 3","30",M373="Info","Info",M373="Closed","Closed")</f>
        <v>Info</v>
      </c>
      <c r="T373" s="174"/>
    </row>
    <row r="374" spans="1:20" ht="61.2" x14ac:dyDescent="0.7">
      <c r="A374" s="211">
        <v>373</v>
      </c>
      <c r="B374" s="172" t="s">
        <v>10965</v>
      </c>
      <c r="C374" s="239">
        <v>45931</v>
      </c>
      <c r="D374" s="168">
        <v>45919</v>
      </c>
      <c r="E374" s="167" t="s">
        <v>39</v>
      </c>
      <c r="F374" s="170" t="s">
        <v>11003</v>
      </c>
      <c r="G374" s="170" t="s">
        <v>11004</v>
      </c>
      <c r="H374" s="172" t="s">
        <v>5508</v>
      </c>
      <c r="I374" s="172" t="s">
        <v>5989</v>
      </c>
      <c r="J374" s="172" t="s">
        <v>5939</v>
      </c>
      <c r="K374" s="172"/>
      <c r="L374" s="167" t="s">
        <v>1308</v>
      </c>
      <c r="M374" s="167" t="s">
        <v>1308</v>
      </c>
      <c r="N374" s="166" t="s">
        <v>1070</v>
      </c>
      <c r="O374" s="170" t="s">
        <v>7652</v>
      </c>
      <c r="P374" s="170" t="str">
        <f ca="1">DATEDIF(C374,'Incoming 2023'!$O$2,"Y")&amp;" tahun, "&amp;DATEDIF(C374,'Incoming 2023'!$O$2,"YM")&amp;" bulan, "&amp;DATEDIF(C374,'Incoming 2023'!$O$2,"MD")&amp;" hari"</f>
        <v>0 tahun, 9 bulan, 14 hari</v>
      </c>
      <c r="Q374" s="208">
        <f ca="1">DATEDIF(C374,Summary!$A$1,"d")</f>
        <v>287</v>
      </c>
      <c r="R374" s="166" t="str" cm="1">
        <f t="array" aca="1" ref="R374" ca="1">_xlfn.IFS(Q374&lt;=S374,S374,Q374&lt;=S374*2,S374*2,Q374&lt;=S374*3,S374*3,Q374&gt;S374*3,"&gt;"&amp;S374*3)</f>
        <v>Info</v>
      </c>
      <c r="S374" s="166" t="str" cm="1">
        <f t="array" ref="S374">_xlfn.IFS(M374="Level 1",7,M374="Level 2",14,M374="Level 3","30",M374="Info","Info",M374="Closed","Closed")</f>
        <v>Info</v>
      </c>
      <c r="T374" s="174"/>
    </row>
    <row r="375" spans="1:20" ht="40.799999999999997" x14ac:dyDescent="0.25">
      <c r="A375" s="211">
        <v>374</v>
      </c>
      <c r="B375" s="172" t="s">
        <v>10966</v>
      </c>
      <c r="C375" s="239">
        <v>45931</v>
      </c>
      <c r="D375" s="168">
        <v>45931</v>
      </c>
      <c r="E375" s="167" t="s">
        <v>39</v>
      </c>
      <c r="F375" s="170" t="s">
        <v>11005</v>
      </c>
      <c r="G375" s="170" t="s">
        <v>11006</v>
      </c>
      <c r="H375" s="172" t="s">
        <v>5508</v>
      </c>
      <c r="I375" s="172" t="s">
        <v>5989</v>
      </c>
      <c r="J375" s="172" t="s">
        <v>7866</v>
      </c>
      <c r="K375" s="172"/>
      <c r="L375" s="281" t="s">
        <v>1184</v>
      </c>
      <c r="M375" s="281" t="s">
        <v>1184</v>
      </c>
      <c r="N375" s="166" t="s">
        <v>10720</v>
      </c>
      <c r="O375" s="177" t="s">
        <v>9788</v>
      </c>
      <c r="P375" s="170" t="str">
        <f ca="1">DATEDIF(C375,'Incoming 2023'!$O$2,"Y")&amp;" tahun, "&amp;DATEDIF(C375,'Incoming 2023'!$O$2,"YM")&amp;" bulan, "&amp;DATEDIF(C375,'Incoming 2023'!$O$2,"MD")&amp;" hari"</f>
        <v>0 tahun, 9 bulan, 14 hari</v>
      </c>
      <c r="Q375" s="208">
        <f ca="1">DATEDIF(C375,Summary!$A$1,"d")</f>
        <v>287</v>
      </c>
      <c r="R375" s="166" t="str" cm="1">
        <f t="array" aca="1" ref="R375" ca="1">_xlfn.IFS(Q375&lt;=S375,S375,Q375&lt;=S375*2,S375*2,Q375&lt;=S375*3,S375*3,Q375&gt;S375*3,"&gt;"&amp;S375*3)</f>
        <v>Closed</v>
      </c>
      <c r="S375" s="166" t="str" cm="1">
        <f t="array" ref="S375">_xlfn.IFS(M375="Level 1",7,M375="Level 2",14,M375="Level 3","30",M375="Info","Info",M375="Closed","Closed")</f>
        <v>Closed</v>
      </c>
      <c r="T375" s="166" t="s">
        <v>11097</v>
      </c>
    </row>
    <row r="376" spans="1:20" ht="61.2" x14ac:dyDescent="0.7">
      <c r="A376" s="211">
        <v>375</v>
      </c>
      <c r="B376" s="172" t="s">
        <v>10967</v>
      </c>
      <c r="C376" s="239">
        <v>45931</v>
      </c>
      <c r="D376" s="168">
        <v>45929</v>
      </c>
      <c r="E376" s="167" t="s">
        <v>10388</v>
      </c>
      <c r="F376" s="170" t="s">
        <v>11007</v>
      </c>
      <c r="G376" s="170" t="s">
        <v>11008</v>
      </c>
      <c r="H376" s="172" t="s">
        <v>5508</v>
      </c>
      <c r="I376" s="172" t="s">
        <v>5989</v>
      </c>
      <c r="J376" s="172" t="s">
        <v>6030</v>
      </c>
      <c r="K376" s="172"/>
      <c r="L376" s="167" t="s">
        <v>1308</v>
      </c>
      <c r="M376" s="167" t="s">
        <v>1308</v>
      </c>
      <c r="N376" s="166" t="s">
        <v>1175</v>
      </c>
      <c r="O376" s="177" t="s">
        <v>7484</v>
      </c>
      <c r="P376" s="170" t="str">
        <f ca="1">DATEDIF(C376,'Incoming 2023'!$O$2,"Y")&amp;" tahun, "&amp;DATEDIF(C376,'Incoming 2023'!$O$2,"YM")&amp;" bulan, "&amp;DATEDIF(C376,'Incoming 2023'!$O$2,"MD")&amp;" hari"</f>
        <v>0 tahun, 9 bulan, 14 hari</v>
      </c>
      <c r="Q376" s="208">
        <f ca="1">DATEDIF(C376,Summary!$A$1,"d")</f>
        <v>287</v>
      </c>
      <c r="R376" s="166" t="str" cm="1">
        <f t="array" aca="1" ref="R376" ca="1">_xlfn.IFS(Q376&lt;=S376,S376,Q376&lt;=S376*2,S376*2,Q376&lt;=S376*3,S376*3,Q376&gt;S376*3,"&gt;"&amp;S376*3)</f>
        <v>Info</v>
      </c>
      <c r="S376" s="166" t="str" cm="1">
        <f t="array" ref="S376">_xlfn.IFS(M376="Level 1",7,M376="Level 2",14,M376="Level 3","30",M376="Info","Info",M376="Closed","Closed")</f>
        <v>Info</v>
      </c>
      <c r="T376" s="174"/>
    </row>
    <row r="377" spans="1:20" ht="61.2" x14ac:dyDescent="0.7">
      <c r="A377" s="211">
        <v>376</v>
      </c>
      <c r="B377" s="172" t="s">
        <v>10968</v>
      </c>
      <c r="C377" s="239">
        <v>45931</v>
      </c>
      <c r="D377" s="168">
        <v>45929</v>
      </c>
      <c r="E377" s="167" t="s">
        <v>39</v>
      </c>
      <c r="F377" s="170" t="s">
        <v>11009</v>
      </c>
      <c r="G377" s="170" t="s">
        <v>11010</v>
      </c>
      <c r="H377" s="172" t="s">
        <v>5508</v>
      </c>
      <c r="I377" s="172" t="s">
        <v>5989</v>
      </c>
      <c r="J377" s="172" t="s">
        <v>8837</v>
      </c>
      <c r="K377" s="172"/>
      <c r="L377" s="167" t="s">
        <v>1308</v>
      </c>
      <c r="M377" s="167" t="s">
        <v>1308</v>
      </c>
      <c r="N377" s="166" t="s">
        <v>1070</v>
      </c>
      <c r="O377" s="177" t="s">
        <v>8067</v>
      </c>
      <c r="P377" s="170" t="str">
        <f ca="1">DATEDIF(C377,'Incoming 2023'!$O$2,"Y")&amp;" tahun, "&amp;DATEDIF(C377,'Incoming 2023'!$O$2,"YM")&amp;" bulan, "&amp;DATEDIF(C377,'Incoming 2023'!$O$2,"MD")&amp;" hari"</f>
        <v>0 tahun, 9 bulan, 14 hari</v>
      </c>
      <c r="Q377" s="208">
        <f ca="1">DATEDIF(C377,Summary!$A$1,"d")</f>
        <v>287</v>
      </c>
      <c r="R377" s="166" t="str" cm="1">
        <f t="array" aca="1" ref="R377" ca="1">_xlfn.IFS(Q377&lt;=S377,S377,Q377&lt;=S377*2,S377*2,Q377&lt;=S377*3,S377*3,Q377&gt;S377*3,"&gt;"&amp;S377*3)</f>
        <v>Info</v>
      </c>
      <c r="S377" s="166" t="str" cm="1">
        <f t="array" ref="S377">_xlfn.IFS(M377="Level 1",7,M377="Level 2",14,M377="Level 3","30",M377="Info","Info",M377="Closed","Closed")</f>
        <v>Info</v>
      </c>
      <c r="T377" s="174"/>
    </row>
    <row r="378" spans="1:20" ht="61.2" x14ac:dyDescent="0.7">
      <c r="A378" s="211">
        <v>377</v>
      </c>
      <c r="B378" s="172" t="s">
        <v>10969</v>
      </c>
      <c r="C378" s="239">
        <v>45931</v>
      </c>
      <c r="D378" s="168">
        <v>45929</v>
      </c>
      <c r="E378" s="167" t="s">
        <v>10388</v>
      </c>
      <c r="F378" s="170" t="s">
        <v>11011</v>
      </c>
      <c r="G378" s="170" t="s">
        <v>11012</v>
      </c>
      <c r="H378" s="172" t="s">
        <v>5508</v>
      </c>
      <c r="I378" s="172" t="s">
        <v>7640</v>
      </c>
      <c r="J378" s="172" t="s">
        <v>8837</v>
      </c>
      <c r="K378" s="172"/>
      <c r="L378" s="167" t="s">
        <v>1308</v>
      </c>
      <c r="M378" s="167" t="s">
        <v>1308</v>
      </c>
      <c r="N378" s="166" t="s">
        <v>1070</v>
      </c>
      <c r="O378" s="177" t="s">
        <v>8067</v>
      </c>
      <c r="P378" s="170" t="str">
        <f ca="1">DATEDIF(C378,'Incoming 2023'!$O$2,"Y")&amp;" tahun, "&amp;DATEDIF(C378,'Incoming 2023'!$O$2,"YM")&amp;" bulan, "&amp;DATEDIF(C378,'Incoming 2023'!$O$2,"MD")&amp;" hari"</f>
        <v>0 tahun, 9 bulan, 14 hari</v>
      </c>
      <c r="Q378" s="208">
        <f ca="1">DATEDIF(C378,Summary!$A$1,"d")</f>
        <v>287</v>
      </c>
      <c r="R378" s="166" t="str" cm="1">
        <f t="array" aca="1" ref="R378" ca="1">_xlfn.IFS(Q378&lt;=S378,S378,Q378&lt;=S378*2,S378*2,Q378&lt;=S378*3,S378*3,Q378&gt;S378*3,"&gt;"&amp;S378*3)</f>
        <v>Info</v>
      </c>
      <c r="S378" s="166" t="str" cm="1">
        <f t="array" ref="S378">_xlfn.IFS(M378="Level 1",7,M378="Level 2",14,M378="Level 3","30",M378="Info","Info",M378="Closed","Closed")</f>
        <v>Info</v>
      </c>
      <c r="T378" s="174"/>
    </row>
    <row r="379" spans="1:20" ht="61.2" x14ac:dyDescent="0.7">
      <c r="A379" s="211">
        <v>378</v>
      </c>
      <c r="B379" s="172" t="s">
        <v>10970</v>
      </c>
      <c r="C379" s="239">
        <v>45931</v>
      </c>
      <c r="D379" s="168">
        <v>45931</v>
      </c>
      <c r="E379" s="167" t="s">
        <v>10388</v>
      </c>
      <c r="F379" s="170" t="s">
        <v>11013</v>
      </c>
      <c r="G379" s="170" t="s">
        <v>10796</v>
      </c>
      <c r="H379" s="172" t="s">
        <v>5508</v>
      </c>
      <c r="I379" s="172" t="s">
        <v>3191</v>
      </c>
      <c r="J379" s="172" t="s">
        <v>5845</v>
      </c>
      <c r="K379" s="172"/>
      <c r="L379" s="167" t="s">
        <v>1308</v>
      </c>
      <c r="M379" s="167" t="s">
        <v>1308</v>
      </c>
      <c r="N379" s="166" t="s">
        <v>1070</v>
      </c>
      <c r="O379" s="177" t="s">
        <v>10357</v>
      </c>
      <c r="P379" s="170" t="str">
        <f ca="1">DATEDIF(C379,'Incoming 2023'!$O$2,"Y")&amp;" tahun, "&amp;DATEDIF(C379,'Incoming 2023'!$O$2,"YM")&amp;" bulan, "&amp;DATEDIF(C379,'Incoming 2023'!$O$2,"MD")&amp;" hari"</f>
        <v>0 tahun, 9 bulan, 14 hari</v>
      </c>
      <c r="Q379" s="208">
        <f ca="1">DATEDIF(C379,Summary!$A$1,"d")</f>
        <v>287</v>
      </c>
      <c r="R379" s="166" t="str" cm="1">
        <f t="array" aca="1" ref="R379" ca="1">_xlfn.IFS(Q379&lt;=S379,S379,Q379&lt;=S379*2,S379*2,Q379&lt;=S379*3,S379*3,Q379&gt;S379*3,"&gt;"&amp;S379*3)</f>
        <v>Info</v>
      </c>
      <c r="S379" s="166" t="str" cm="1">
        <f t="array" ref="S379">_xlfn.IFS(M379="Level 1",7,M379="Level 2",14,M379="Level 3","30",M379="Info","Info",M379="Closed","Closed")</f>
        <v>Info</v>
      </c>
      <c r="T379" s="174"/>
    </row>
    <row r="380" spans="1:20" ht="61.2" x14ac:dyDescent="0.7">
      <c r="A380" s="211">
        <v>379</v>
      </c>
      <c r="B380" s="172" t="s">
        <v>10971</v>
      </c>
      <c r="C380" s="239">
        <v>45932</v>
      </c>
      <c r="D380" s="168">
        <v>45932</v>
      </c>
      <c r="E380" s="167" t="s">
        <v>10388</v>
      </c>
      <c r="F380" s="170" t="s">
        <v>11014</v>
      </c>
      <c r="G380" s="170" t="s">
        <v>10796</v>
      </c>
      <c r="H380" s="172" t="s">
        <v>5508</v>
      </c>
      <c r="I380" s="172" t="s">
        <v>5990</v>
      </c>
      <c r="J380" s="172" t="s">
        <v>5845</v>
      </c>
      <c r="K380" s="172"/>
      <c r="L380" s="167" t="s">
        <v>1308</v>
      </c>
      <c r="M380" s="167" t="s">
        <v>1308</v>
      </c>
      <c r="N380" s="166" t="s">
        <v>1070</v>
      </c>
      <c r="O380" s="177" t="s">
        <v>5481</v>
      </c>
      <c r="P380" s="170" t="str">
        <f ca="1">DATEDIF(C380,'Incoming 2023'!$O$2,"Y")&amp;" tahun, "&amp;DATEDIF(C380,'Incoming 2023'!$O$2,"YM")&amp;" bulan, "&amp;DATEDIF(C380,'Incoming 2023'!$O$2,"MD")&amp;" hari"</f>
        <v>0 tahun, 9 bulan, 13 hari</v>
      </c>
      <c r="Q380" s="208">
        <f ca="1">DATEDIF(C380,Summary!$A$1,"d")</f>
        <v>286</v>
      </c>
      <c r="R380" s="166" t="str" cm="1">
        <f t="array" aca="1" ref="R380" ca="1">_xlfn.IFS(Q380&lt;=S380,S380,Q380&lt;=S380*2,S380*2,Q380&lt;=S380*3,S380*3,Q380&gt;S380*3,"&gt;"&amp;S380*3)</f>
        <v>Info</v>
      </c>
      <c r="S380" s="166" t="str" cm="1">
        <f t="array" ref="S380">_xlfn.IFS(M380="Level 1",7,M380="Level 2",14,M380="Level 3","30",M380="Info","Info",M380="Closed","Closed")</f>
        <v>Info</v>
      </c>
      <c r="T380" s="174"/>
    </row>
    <row r="381" spans="1:20" ht="40.799999999999997" x14ac:dyDescent="0.7">
      <c r="A381" s="211">
        <v>380</v>
      </c>
      <c r="B381" s="172" t="s">
        <v>10972</v>
      </c>
      <c r="C381" s="239">
        <v>45933</v>
      </c>
      <c r="D381" s="168">
        <v>45931</v>
      </c>
      <c r="E381" s="167" t="s">
        <v>10388</v>
      </c>
      <c r="F381" s="170" t="s">
        <v>11015</v>
      </c>
      <c r="G381" s="170" t="s">
        <v>11016</v>
      </c>
      <c r="H381" s="172" t="s">
        <v>5508</v>
      </c>
      <c r="I381" s="172" t="s">
        <v>5989</v>
      </c>
      <c r="J381" s="172" t="s">
        <v>8704</v>
      </c>
      <c r="K381" s="172"/>
      <c r="L381" s="167" t="s">
        <v>1308</v>
      </c>
      <c r="M381" s="167" t="s">
        <v>1308</v>
      </c>
      <c r="N381" s="166" t="s">
        <v>10300</v>
      </c>
      <c r="O381" s="177" t="s">
        <v>1071</v>
      </c>
      <c r="P381" s="170" t="str">
        <f ca="1">DATEDIF(C381,'Incoming 2023'!$O$2,"Y")&amp;" tahun, "&amp;DATEDIF(C381,'Incoming 2023'!$O$2,"YM")&amp;" bulan, "&amp;DATEDIF(C381,'Incoming 2023'!$O$2,"MD")&amp;" hari"</f>
        <v>0 tahun, 9 bulan, 12 hari</v>
      </c>
      <c r="Q381" s="208">
        <f ca="1">DATEDIF(C381,Summary!$A$1,"d")</f>
        <v>285</v>
      </c>
      <c r="R381" s="166" t="str" cm="1">
        <f t="array" aca="1" ref="R381" ca="1">_xlfn.IFS(Q381&lt;=S381,S381,Q381&lt;=S381*2,S381*2,Q381&lt;=S381*3,S381*3,Q381&gt;S381*3,"&gt;"&amp;S381*3)</f>
        <v>Info</v>
      </c>
      <c r="S381" s="166" t="str" cm="1">
        <f t="array" ref="S381">_xlfn.IFS(M381="Level 1",7,M381="Level 2",14,M381="Level 3","30",M381="Info","Info",M381="Closed","Closed")</f>
        <v>Info</v>
      </c>
      <c r="T381" s="174"/>
    </row>
    <row r="382" spans="1:20" ht="40.799999999999997" x14ac:dyDescent="0.7">
      <c r="A382" s="211">
        <v>381</v>
      </c>
      <c r="B382" s="172" t="s">
        <v>10973</v>
      </c>
      <c r="C382" s="239">
        <v>45936</v>
      </c>
      <c r="D382" s="168">
        <v>45925</v>
      </c>
      <c r="E382" s="167" t="s">
        <v>39</v>
      </c>
      <c r="F382" s="170" t="s">
        <v>11017</v>
      </c>
      <c r="G382" s="170" t="s">
        <v>7241</v>
      </c>
      <c r="H382" s="172" t="s">
        <v>5508</v>
      </c>
      <c r="I382" s="172" t="s">
        <v>3200</v>
      </c>
      <c r="J382" s="172" t="s">
        <v>5939</v>
      </c>
      <c r="K382" s="172"/>
      <c r="L382" s="167" t="s">
        <v>1308</v>
      </c>
      <c r="M382" s="167" t="s">
        <v>1308</v>
      </c>
      <c r="N382" s="166" t="s">
        <v>1070</v>
      </c>
      <c r="O382" s="177" t="s">
        <v>3139</v>
      </c>
      <c r="P382" s="170" t="str">
        <f ca="1">DATEDIF(C382,'Incoming 2023'!$O$2,"Y")&amp;" tahun, "&amp;DATEDIF(C382,'Incoming 2023'!$O$2,"YM")&amp;" bulan, "&amp;DATEDIF(C382,'Incoming 2023'!$O$2,"MD")&amp;" hari"</f>
        <v>0 tahun, 9 bulan, 9 hari</v>
      </c>
      <c r="Q382" s="208">
        <f ca="1">DATEDIF(C382,Summary!$A$1,"d")</f>
        <v>282</v>
      </c>
      <c r="R382" s="166" t="str" cm="1">
        <f t="array" aca="1" ref="R382" ca="1">_xlfn.IFS(Q382&lt;=S382,S382,Q382&lt;=S382*2,S382*2,Q382&lt;=S382*3,S382*3,Q382&gt;S382*3,"&gt;"&amp;S382*3)</f>
        <v>Info</v>
      </c>
      <c r="S382" s="166" t="str" cm="1">
        <f t="array" ref="S382">_xlfn.IFS(M382="Level 1",7,M382="Level 2",14,M382="Level 3","30",M382="Info","Info",M382="Closed","Closed")</f>
        <v>Info</v>
      </c>
      <c r="T382" s="174"/>
    </row>
    <row r="383" spans="1:20" ht="40.799999999999997" x14ac:dyDescent="0.7">
      <c r="A383" s="211">
        <v>382</v>
      </c>
      <c r="B383" s="172" t="s">
        <v>10974</v>
      </c>
      <c r="C383" s="239">
        <v>45925</v>
      </c>
      <c r="D383" s="168">
        <v>45936</v>
      </c>
      <c r="E383" s="167" t="s">
        <v>39</v>
      </c>
      <c r="F383" s="170" t="s">
        <v>11018</v>
      </c>
      <c r="G383" s="170" t="s">
        <v>11019</v>
      </c>
      <c r="H383" s="172" t="s">
        <v>5508</v>
      </c>
      <c r="I383" s="172" t="s">
        <v>5989</v>
      </c>
      <c r="J383" s="172" t="s">
        <v>6030</v>
      </c>
      <c r="K383" s="172"/>
      <c r="L383" s="167" t="s">
        <v>1308</v>
      </c>
      <c r="M383" s="167" t="s">
        <v>1308</v>
      </c>
      <c r="N383" s="166" t="s">
        <v>1175</v>
      </c>
      <c r="O383" s="177" t="s">
        <v>7484</v>
      </c>
      <c r="P383" s="170" t="str">
        <f ca="1">DATEDIF(C383,'Incoming 2023'!$O$2,"Y")&amp;" tahun, "&amp;DATEDIF(C383,'Incoming 2023'!$O$2,"YM")&amp;" bulan, "&amp;DATEDIF(C383,'Incoming 2023'!$O$2,"MD")&amp;" hari"</f>
        <v>0 tahun, 9 bulan, 20 hari</v>
      </c>
      <c r="Q383" s="208">
        <f ca="1">DATEDIF(C383,Summary!$A$1,"d")</f>
        <v>293</v>
      </c>
      <c r="R383" s="166" t="str" cm="1">
        <f t="array" aca="1" ref="R383" ca="1">_xlfn.IFS(Q383&lt;=S383,S383,Q383&lt;=S383*2,S383*2,Q383&lt;=S383*3,S383*3,Q383&gt;S383*3,"&gt;"&amp;S383*3)</f>
        <v>Info</v>
      </c>
      <c r="S383" s="166" t="str" cm="1">
        <f t="array" ref="S383">_xlfn.IFS(M383="Level 1",7,M383="Level 2",14,M383="Level 3","30",M383="Info","Info",M383="Closed","Closed")</f>
        <v>Info</v>
      </c>
      <c r="T383" s="174"/>
    </row>
    <row r="384" spans="1:20" ht="20.399999999999999" x14ac:dyDescent="0.7">
      <c r="A384" s="211">
        <v>383</v>
      </c>
      <c r="B384" s="172" t="s">
        <v>10975</v>
      </c>
      <c r="C384" s="239">
        <v>45937</v>
      </c>
      <c r="D384" s="168">
        <v>45936</v>
      </c>
      <c r="E384" s="167" t="s">
        <v>10388</v>
      </c>
      <c r="F384" s="170" t="s">
        <v>11020</v>
      </c>
      <c r="G384" s="170" t="s">
        <v>11020</v>
      </c>
      <c r="H384" s="172" t="s">
        <v>5508</v>
      </c>
      <c r="I384" s="172" t="s">
        <v>5508</v>
      </c>
      <c r="J384" s="172"/>
      <c r="K384" s="172"/>
      <c r="L384" s="167" t="s">
        <v>1308</v>
      </c>
      <c r="M384" s="167" t="s">
        <v>1308</v>
      </c>
      <c r="N384" s="166"/>
      <c r="O384" s="177"/>
      <c r="P384" s="170" t="str">
        <f ca="1">DATEDIF(C384,'Incoming 2023'!$O$2,"Y")&amp;" tahun, "&amp;DATEDIF(C384,'Incoming 2023'!$O$2,"YM")&amp;" bulan, "&amp;DATEDIF(C384,'Incoming 2023'!$O$2,"MD")&amp;" hari"</f>
        <v>0 tahun, 9 bulan, 8 hari</v>
      </c>
      <c r="Q384" s="208">
        <f ca="1">DATEDIF(C384,Summary!$A$1,"d")</f>
        <v>281</v>
      </c>
      <c r="R384" s="166" t="str" cm="1">
        <f t="array" aca="1" ref="R384" ca="1">_xlfn.IFS(Q384&lt;=S384,S384,Q384&lt;=S384*2,S384*2,Q384&lt;=S384*3,S384*3,Q384&gt;S384*3,"&gt;"&amp;S384*3)</f>
        <v>Info</v>
      </c>
      <c r="S384" s="166" t="str" cm="1">
        <f t="array" ref="S384">_xlfn.IFS(M384="Level 1",7,M384="Level 2",14,M384="Level 3","30",M384="Info","Info",M384="Closed","Closed")</f>
        <v>Info</v>
      </c>
      <c r="T384" s="174"/>
    </row>
    <row r="385" spans="1:20" ht="20.399999999999999" x14ac:dyDescent="0.7">
      <c r="A385" s="211">
        <v>384</v>
      </c>
      <c r="B385" s="172" t="s">
        <v>10976</v>
      </c>
      <c r="C385" s="239">
        <v>45937</v>
      </c>
      <c r="D385" s="168">
        <v>45936</v>
      </c>
      <c r="E385" s="167" t="s">
        <v>39</v>
      </c>
      <c r="F385" s="170" t="s">
        <v>11021</v>
      </c>
      <c r="G385" s="170" t="s">
        <v>11022</v>
      </c>
      <c r="H385" s="172" t="s">
        <v>5508</v>
      </c>
      <c r="I385" s="172" t="s">
        <v>5989</v>
      </c>
      <c r="J385" s="172" t="s">
        <v>1088</v>
      </c>
      <c r="K385" s="172"/>
      <c r="L385" s="281" t="s">
        <v>1184</v>
      </c>
      <c r="M385" s="281" t="s">
        <v>1184</v>
      </c>
      <c r="N385" s="166" t="s">
        <v>1088</v>
      </c>
      <c r="O385" s="177" t="s">
        <v>1089</v>
      </c>
      <c r="P385" s="170" t="str">
        <f ca="1">DATEDIF(C385,'Incoming 2023'!$O$2,"Y")&amp;" tahun, "&amp;DATEDIF(C385,'Incoming 2023'!$O$2,"YM")&amp;" bulan, "&amp;DATEDIF(C385,'Incoming 2023'!$O$2,"MD")&amp;" hari"</f>
        <v>0 tahun, 9 bulan, 8 hari</v>
      </c>
      <c r="Q385" s="208">
        <f ca="1">DATEDIF(C385,Summary!$A$1,"d")</f>
        <v>281</v>
      </c>
      <c r="R385" s="166" t="str" cm="1">
        <f t="array" aca="1" ref="R385" ca="1">_xlfn.IFS(Q385&lt;=S385,S385,Q385&lt;=S385*2,S385*2,Q385&lt;=S385*3,S385*3,Q385&gt;S385*3,"&gt;"&amp;S385*3)</f>
        <v>Closed</v>
      </c>
      <c r="S385" s="166" t="str" cm="1">
        <f t="array" ref="S385">_xlfn.IFS(M385="Level 1",7,M385="Level 2",14,M385="Level 3","30",M385="Info","Info",M385="Closed","Closed")</f>
        <v>Closed</v>
      </c>
      <c r="T385" s="174" t="s">
        <v>11259</v>
      </c>
    </row>
    <row r="386" spans="1:20" ht="40.799999999999997" x14ac:dyDescent="0.7">
      <c r="A386" s="211">
        <v>385</v>
      </c>
      <c r="B386" s="172" t="s">
        <v>10977</v>
      </c>
      <c r="C386" s="239">
        <v>45937</v>
      </c>
      <c r="D386" s="168">
        <v>45932</v>
      </c>
      <c r="E386" s="167" t="s">
        <v>39</v>
      </c>
      <c r="F386" s="170" t="s">
        <v>11023</v>
      </c>
      <c r="G386" s="170" t="s">
        <v>11024</v>
      </c>
      <c r="H386" s="172" t="s">
        <v>5508</v>
      </c>
      <c r="I386" s="167" t="s">
        <v>5989</v>
      </c>
      <c r="J386" s="172" t="s">
        <v>6030</v>
      </c>
      <c r="K386" s="172"/>
      <c r="L386" s="281" t="s">
        <v>1184</v>
      </c>
      <c r="M386" s="281" t="s">
        <v>1184</v>
      </c>
      <c r="N386" s="166" t="s">
        <v>1175</v>
      </c>
      <c r="O386" s="177" t="s">
        <v>7484</v>
      </c>
      <c r="P386" s="170" t="str">
        <f ca="1">DATEDIF(C386,'Incoming 2023'!$O$2,"Y")&amp;" tahun, "&amp;DATEDIF(C386,'Incoming 2023'!$O$2,"YM")&amp;" bulan, "&amp;DATEDIF(C386,'Incoming 2023'!$O$2,"MD")&amp;" hari"</f>
        <v>0 tahun, 9 bulan, 8 hari</v>
      </c>
      <c r="Q386" s="208">
        <f ca="1">DATEDIF(C386,Summary!$A$1,"d")</f>
        <v>281</v>
      </c>
      <c r="R386" s="166" t="str" cm="1">
        <f t="array" aca="1" ref="R386" ca="1">_xlfn.IFS(Q386&lt;=S386,S386,Q386&lt;=S386*2,S386*2,Q386&lt;=S386*3,S386*3,Q386&gt;S386*3,"&gt;"&amp;S386*3)</f>
        <v>Closed</v>
      </c>
      <c r="S386" s="166" t="str" cm="1">
        <f t="array" ref="S386">_xlfn.IFS(M386="Level 1",7,M386="Level 2",14,M386="Level 3","30",M386="Info","Info",M386="Closed","Closed")</f>
        <v>Closed</v>
      </c>
      <c r="T386" s="174" t="s">
        <v>11642</v>
      </c>
    </row>
    <row r="387" spans="1:20" ht="40.799999999999997" x14ac:dyDescent="0.7">
      <c r="A387" s="211">
        <v>386</v>
      </c>
      <c r="B387" s="172" t="s">
        <v>10978</v>
      </c>
      <c r="C387" s="239">
        <v>45937</v>
      </c>
      <c r="D387" s="168">
        <v>45931</v>
      </c>
      <c r="E387" s="167" t="s">
        <v>39</v>
      </c>
      <c r="F387" s="170" t="s">
        <v>11025</v>
      </c>
      <c r="G387" s="170" t="s">
        <v>11024</v>
      </c>
      <c r="H387" s="172" t="s">
        <v>5508</v>
      </c>
      <c r="I387" s="167" t="s">
        <v>5989</v>
      </c>
      <c r="J387" s="172" t="s">
        <v>6030</v>
      </c>
      <c r="K387" s="172"/>
      <c r="L387" s="246" t="s">
        <v>1305</v>
      </c>
      <c r="M387" s="246" t="s">
        <v>5813</v>
      </c>
      <c r="N387" s="166" t="s">
        <v>1175</v>
      </c>
      <c r="O387" s="177" t="s">
        <v>7484</v>
      </c>
      <c r="P387" s="170" t="str">
        <f ca="1">DATEDIF(C387,'Incoming 2023'!$O$2,"Y")&amp;" tahun, "&amp;DATEDIF(C387,'Incoming 2023'!$O$2,"YM")&amp;" bulan, "&amp;DATEDIF(C387,'Incoming 2023'!$O$2,"MD")&amp;" hari"</f>
        <v>0 tahun, 9 bulan, 8 hari</v>
      </c>
      <c r="Q387" s="208">
        <f ca="1">DATEDIF(C387,Summary!$A$1,"d")</f>
        <v>281</v>
      </c>
      <c r="R387" s="166" t="str" cm="1">
        <f t="array" aca="1" ref="R387" ca="1">_xlfn.IFS(Q387&lt;=S387,S387,Q387&lt;=S387*2,S387*2,Q387&lt;=S387*3,S387*3,Q387&gt;S387*3,"&gt;"&amp;S387*3)</f>
        <v>30</v>
      </c>
      <c r="S387" s="166" t="str" cm="1">
        <f t="array" ref="S387">_xlfn.IFS(M387="Level 1",7,M387="Level 2",14,M387="Level 3","30",M387="Info","Info",M387="Closed","Closed")</f>
        <v>30</v>
      </c>
      <c r="T387" s="174"/>
    </row>
    <row r="388" spans="1:20" ht="61.2" x14ac:dyDescent="0.7">
      <c r="A388" s="211">
        <v>387</v>
      </c>
      <c r="B388" s="172" t="s">
        <v>10979</v>
      </c>
      <c r="C388" s="239">
        <v>45937</v>
      </c>
      <c r="D388" s="168">
        <v>45929</v>
      </c>
      <c r="E388" s="167" t="s">
        <v>39</v>
      </c>
      <c r="F388" s="170" t="s">
        <v>11026</v>
      </c>
      <c r="G388" s="170" t="s">
        <v>11027</v>
      </c>
      <c r="H388" s="172" t="s">
        <v>5508</v>
      </c>
      <c r="I388" s="172" t="s">
        <v>5989</v>
      </c>
      <c r="J388" s="172" t="s">
        <v>3188</v>
      </c>
      <c r="K388" s="172"/>
      <c r="L388" s="167" t="s">
        <v>1308</v>
      </c>
      <c r="M388" s="167" t="s">
        <v>1308</v>
      </c>
      <c r="N388" s="166" t="s">
        <v>1170</v>
      </c>
      <c r="O388" s="177" t="s">
        <v>1171</v>
      </c>
      <c r="P388" s="170" t="str">
        <f ca="1">DATEDIF(C388,'Incoming 2023'!$O$2,"Y")&amp;" tahun, "&amp;DATEDIF(C388,'Incoming 2023'!$O$2,"YM")&amp;" bulan, "&amp;DATEDIF(C388,'Incoming 2023'!$O$2,"MD")&amp;" hari"</f>
        <v>0 tahun, 9 bulan, 8 hari</v>
      </c>
      <c r="Q388" s="208">
        <f ca="1">DATEDIF(C388,Summary!$A$1,"d")</f>
        <v>281</v>
      </c>
      <c r="R388" s="166" t="str" cm="1">
        <f t="array" aca="1" ref="R388" ca="1">_xlfn.IFS(Q388&lt;=S388,S388,Q388&lt;=S388*2,S388*2,Q388&lt;=S388*3,S388*3,Q388&gt;S388*3,"&gt;"&amp;S388*3)</f>
        <v>Info</v>
      </c>
      <c r="S388" s="166" t="str" cm="1">
        <f t="array" ref="S388">_xlfn.IFS(M388="Level 1",7,M388="Level 2",14,M388="Level 3","30",M388="Info","Info",M388="Closed","Closed")</f>
        <v>Info</v>
      </c>
      <c r="T388" s="174"/>
    </row>
    <row r="389" spans="1:20" ht="40.799999999999997" x14ac:dyDescent="0.7">
      <c r="A389" s="211">
        <v>388</v>
      </c>
      <c r="B389" s="172" t="s">
        <v>10980</v>
      </c>
      <c r="C389" s="239">
        <v>45937</v>
      </c>
      <c r="D389" s="168">
        <v>45925</v>
      </c>
      <c r="E389" s="167" t="s">
        <v>39</v>
      </c>
      <c r="F389" s="170" t="s">
        <v>11028</v>
      </c>
      <c r="G389" s="170" t="s">
        <v>11029</v>
      </c>
      <c r="H389" s="172" t="s">
        <v>5508</v>
      </c>
      <c r="I389" s="172" t="s">
        <v>5989</v>
      </c>
      <c r="J389" s="172" t="s">
        <v>7866</v>
      </c>
      <c r="K389" s="172"/>
      <c r="L389" s="281" t="s">
        <v>1184</v>
      </c>
      <c r="M389" s="281" t="s">
        <v>1184</v>
      </c>
      <c r="N389" s="166" t="s">
        <v>10720</v>
      </c>
      <c r="O389" s="177" t="s">
        <v>9788</v>
      </c>
      <c r="P389" s="170" t="str">
        <f ca="1">DATEDIF(C389,'Incoming 2023'!$O$2,"Y")&amp;" tahun, "&amp;DATEDIF(C389,'Incoming 2023'!$O$2,"YM")&amp;" bulan, "&amp;DATEDIF(C389,'Incoming 2023'!$O$2,"MD")&amp;" hari"</f>
        <v>0 tahun, 9 bulan, 8 hari</v>
      </c>
      <c r="Q389" s="208">
        <f ca="1">DATEDIF(C389,Summary!$A$1,"d")</f>
        <v>281</v>
      </c>
      <c r="R389" s="166" t="str" cm="1">
        <f t="array" aca="1" ref="R389" ca="1">_xlfn.IFS(Q389&lt;=S389,S389,Q389&lt;=S389*2,S389*2,Q389&lt;=S389*3,S389*3,Q389&gt;S389*3,"&gt;"&amp;S389*3)</f>
        <v>Closed</v>
      </c>
      <c r="S389" s="166" t="str" cm="1">
        <f t="array" ref="S389">_xlfn.IFS(M389="Level 1",7,M389="Level 2",14,M389="Level 3","30",M389="Info","Info",M389="Closed","Closed")</f>
        <v>Closed</v>
      </c>
      <c r="T389" s="174" t="s">
        <v>11099</v>
      </c>
    </row>
    <row r="390" spans="1:20" ht="61.2" x14ac:dyDescent="0.25">
      <c r="A390" s="211">
        <v>389</v>
      </c>
      <c r="B390" s="172" t="s">
        <v>10981</v>
      </c>
      <c r="C390" s="239">
        <v>45943</v>
      </c>
      <c r="D390" s="168">
        <v>45926</v>
      </c>
      <c r="E390" s="167" t="s">
        <v>39</v>
      </c>
      <c r="F390" s="170" t="s">
        <v>11030</v>
      </c>
      <c r="G390" s="170" t="s">
        <v>11031</v>
      </c>
      <c r="H390" s="172" t="s">
        <v>1079</v>
      </c>
      <c r="I390" s="167" t="s">
        <v>5999</v>
      </c>
      <c r="J390" s="172" t="s">
        <v>5841</v>
      </c>
      <c r="K390" s="167" t="s">
        <v>11476</v>
      </c>
      <c r="L390" s="281" t="s">
        <v>1184</v>
      </c>
      <c r="M390" s="281" t="s">
        <v>1184</v>
      </c>
      <c r="N390" s="166" t="s">
        <v>1088</v>
      </c>
      <c r="O390" s="177" t="s">
        <v>1089</v>
      </c>
      <c r="P390" s="170" t="str">
        <f ca="1">DATEDIF(C390,'Incoming 2023'!$O$2,"Y")&amp;" tahun, "&amp;DATEDIF(C390,'Incoming 2023'!$O$2,"YM")&amp;" bulan, "&amp;DATEDIF(C390,'Incoming 2023'!$O$2,"MD")&amp;" hari"</f>
        <v>0 tahun, 9 bulan, 2 hari</v>
      </c>
      <c r="Q390" s="208">
        <f ca="1">DATEDIF(C390,Summary!$A$1,"d")</f>
        <v>275</v>
      </c>
      <c r="R390" s="166" t="str" cm="1">
        <f t="array" aca="1" ref="R390" ca="1">_xlfn.IFS(Q390&lt;=S390,S390,Q390&lt;=S390*2,S390*2,Q390&lt;=S390*3,S390*3,Q390&gt;S390*3,"&gt;"&amp;S390*3)</f>
        <v>Closed</v>
      </c>
      <c r="S390" s="166" t="str" cm="1">
        <f t="array" ref="S390">_xlfn.IFS(M390="Level 1",7,M390="Level 2",14,M390="Level 3","30",M390="Info","Info",M390="Closed","Closed")</f>
        <v>Closed</v>
      </c>
      <c r="T390" s="177" t="s">
        <v>11219</v>
      </c>
    </row>
    <row r="391" spans="1:20" ht="40.799999999999997" x14ac:dyDescent="0.7">
      <c r="A391" s="211">
        <v>390</v>
      </c>
      <c r="B391" s="172" t="s">
        <v>10982</v>
      </c>
      <c r="C391" s="239">
        <v>45943</v>
      </c>
      <c r="D391" s="168">
        <v>45932</v>
      </c>
      <c r="E391" s="167" t="s">
        <v>39</v>
      </c>
      <c r="F391" s="170" t="s">
        <v>11032</v>
      </c>
      <c r="G391" s="170" t="s">
        <v>11033</v>
      </c>
      <c r="H391" s="172" t="s">
        <v>5508</v>
      </c>
      <c r="I391" s="172" t="s">
        <v>5508</v>
      </c>
      <c r="J391" s="172" t="s">
        <v>2881</v>
      </c>
      <c r="K391" s="172"/>
      <c r="L391" s="167" t="s">
        <v>1308</v>
      </c>
      <c r="M391" s="167" t="s">
        <v>1308</v>
      </c>
      <c r="N391" s="166" t="s">
        <v>1080</v>
      </c>
      <c r="O391" s="177" t="s">
        <v>8269</v>
      </c>
      <c r="P391" s="170" t="str">
        <f ca="1">DATEDIF(C391,'Incoming 2023'!$O$2,"Y")&amp;" tahun, "&amp;DATEDIF(C391,'Incoming 2023'!$O$2,"YM")&amp;" bulan, "&amp;DATEDIF(C391,'Incoming 2023'!$O$2,"MD")&amp;" hari"</f>
        <v>0 tahun, 9 bulan, 2 hari</v>
      </c>
      <c r="Q391" s="208">
        <f ca="1">DATEDIF(C391,Summary!$A$1,"d")</f>
        <v>275</v>
      </c>
      <c r="R391" s="166" t="str" cm="1">
        <f t="array" aca="1" ref="R391" ca="1">_xlfn.IFS(Q391&lt;=S391,S391,Q391&lt;=S391*2,S391*2,Q391&lt;=S391*3,S391*3,Q391&gt;S391*3,"&gt;"&amp;S391*3)</f>
        <v>Info</v>
      </c>
      <c r="S391" s="166" t="str" cm="1">
        <f t="array" ref="S391">_xlfn.IFS(M391="Level 1",7,M391="Level 2",14,M391="Level 3","30",M391="Info","Info",M391="Closed","Closed")</f>
        <v>Info</v>
      </c>
      <c r="T391" s="174"/>
    </row>
    <row r="392" spans="1:20" ht="61.2" x14ac:dyDescent="0.7">
      <c r="A392" s="211">
        <v>391</v>
      </c>
      <c r="B392" s="172" t="s">
        <v>10983</v>
      </c>
      <c r="C392" s="239">
        <v>45943</v>
      </c>
      <c r="D392" s="168">
        <v>45877</v>
      </c>
      <c r="E392" s="167" t="s">
        <v>39</v>
      </c>
      <c r="F392" s="170" t="s">
        <v>11034</v>
      </c>
      <c r="G392" s="170" t="s">
        <v>11035</v>
      </c>
      <c r="H392" s="172" t="s">
        <v>5508</v>
      </c>
      <c r="I392" s="172" t="s">
        <v>7640</v>
      </c>
      <c r="J392" s="172" t="s">
        <v>6953</v>
      </c>
      <c r="K392" s="172"/>
      <c r="L392" s="167" t="s">
        <v>1308</v>
      </c>
      <c r="M392" s="167" t="s">
        <v>1308</v>
      </c>
      <c r="N392" s="166" t="s">
        <v>10515</v>
      </c>
      <c r="O392" s="177" t="s">
        <v>10488</v>
      </c>
      <c r="P392" s="170" t="str">
        <f ca="1">DATEDIF(C392,'Incoming 2023'!$O$2,"Y")&amp;" tahun, "&amp;DATEDIF(C392,'Incoming 2023'!$O$2,"YM")&amp;" bulan, "&amp;DATEDIF(C392,'Incoming 2023'!$O$2,"MD")&amp;" hari"</f>
        <v>0 tahun, 9 bulan, 2 hari</v>
      </c>
      <c r="Q392" s="208">
        <f ca="1">DATEDIF(C392,Summary!$A$1,"d")</f>
        <v>275</v>
      </c>
      <c r="R392" s="166" t="str" cm="1">
        <f t="array" aca="1" ref="R392" ca="1">_xlfn.IFS(Q392&lt;=S392,S392,Q392&lt;=S392*2,S392*2,Q392&lt;=S392*3,S392*3,Q392&gt;S392*3,"&gt;"&amp;S392*3)</f>
        <v>Info</v>
      </c>
      <c r="S392" s="166" t="str" cm="1">
        <f t="array" ref="S392">_xlfn.IFS(M392="Level 1",7,M392="Level 2",14,M392="Level 3","30",M392="Info","Info",M392="Closed","Closed")</f>
        <v>Info</v>
      </c>
      <c r="T392" s="174"/>
    </row>
    <row r="393" spans="1:20" ht="61.2" x14ac:dyDescent="0.7">
      <c r="A393" s="211">
        <v>392</v>
      </c>
      <c r="B393" s="172" t="s">
        <v>10983</v>
      </c>
      <c r="C393" s="239">
        <v>45943</v>
      </c>
      <c r="D393" s="168">
        <v>45877</v>
      </c>
      <c r="E393" s="167" t="s">
        <v>39</v>
      </c>
      <c r="F393" s="170" t="s">
        <v>11034</v>
      </c>
      <c r="G393" s="170" t="s">
        <v>11035</v>
      </c>
      <c r="H393" s="172" t="s">
        <v>5508</v>
      </c>
      <c r="I393" s="172" t="s">
        <v>7640</v>
      </c>
      <c r="J393" s="172" t="s">
        <v>6953</v>
      </c>
      <c r="K393" s="174"/>
      <c r="L393" s="167" t="s">
        <v>1308</v>
      </c>
      <c r="M393" s="167" t="s">
        <v>1308</v>
      </c>
      <c r="N393" s="166" t="s">
        <v>10515</v>
      </c>
      <c r="O393" s="177" t="s">
        <v>10488</v>
      </c>
      <c r="P393" s="170" t="str">
        <f ca="1">DATEDIF(C393,'Incoming 2023'!$O$2,"Y")&amp;" tahun, "&amp;DATEDIF(C393,'Incoming 2023'!$O$2,"YM")&amp;" bulan, "&amp;DATEDIF(C393,'Incoming 2023'!$O$2,"MD")&amp;" hari"</f>
        <v>0 tahun, 9 bulan, 2 hari</v>
      </c>
      <c r="Q393" s="208">
        <f ca="1">DATEDIF(C393,Summary!$A$1,"d")</f>
        <v>275</v>
      </c>
      <c r="R393" s="166" t="str" cm="1">
        <f t="array" aca="1" ref="R393" ca="1">_xlfn.IFS(Q393&lt;=S393,S393,Q393&lt;=S393*2,S393*2,Q393&lt;=S393*3,S393*3,Q393&gt;S393*3,"&gt;"&amp;S393*3)</f>
        <v>Info</v>
      </c>
      <c r="S393" s="166" t="str" cm="1">
        <f t="array" ref="S393">_xlfn.IFS(M393="Level 1",7,M393="Level 2",14,M393="Level 3","30",M393="Info","Info",M393="Closed","Closed")</f>
        <v>Info</v>
      </c>
      <c r="T393" s="174"/>
    </row>
    <row r="394" spans="1:20" ht="40.799999999999997" x14ac:dyDescent="0.7">
      <c r="A394" s="211">
        <v>393</v>
      </c>
      <c r="B394" s="172" t="s">
        <v>11399</v>
      </c>
      <c r="C394" s="239">
        <v>45947</v>
      </c>
      <c r="D394" s="168">
        <v>45937</v>
      </c>
      <c r="E394" s="167" t="s">
        <v>39</v>
      </c>
      <c r="F394" s="170" t="s">
        <v>11425</v>
      </c>
      <c r="G394" s="170" t="s">
        <v>11426</v>
      </c>
      <c r="H394" s="172" t="s">
        <v>5508</v>
      </c>
      <c r="I394" s="172" t="s">
        <v>5989</v>
      </c>
      <c r="J394" s="172" t="s">
        <v>1088</v>
      </c>
      <c r="K394" s="174"/>
      <c r="L394" s="167" t="s">
        <v>1308</v>
      </c>
      <c r="M394" s="167" t="s">
        <v>1308</v>
      </c>
      <c r="N394" s="166" t="s">
        <v>1088</v>
      </c>
      <c r="O394" s="177" t="s">
        <v>1089</v>
      </c>
      <c r="P394" s="170" t="str">
        <f ca="1">DATEDIF(C394,'Incoming 2023'!$O$2,"Y")&amp;" tahun, "&amp;DATEDIF(C394,'Incoming 2023'!$O$2,"YM")&amp;" bulan, "&amp;DATEDIF(C394,'Incoming 2023'!$O$2,"MD")&amp;" hari"</f>
        <v>0 tahun, 8 bulan, 28 hari</v>
      </c>
      <c r="Q394" s="208">
        <f ca="1">DATEDIF(C394,Summary!$A$1,"d")</f>
        <v>271</v>
      </c>
      <c r="R394" s="166" t="str" cm="1">
        <f t="array" aca="1" ref="R394" ca="1">_xlfn.IFS(Q394&lt;=S394,S394,Q394&lt;=S394*2,S394*2,Q394&lt;=S394*3,S394*3,Q394&gt;S394*3,"&gt;"&amp;S394*3)</f>
        <v>Info</v>
      </c>
      <c r="S394" s="166" t="str" cm="1">
        <f t="array" ref="S394">_xlfn.IFS(M394="Level 1",7,M394="Level 2",14,M394="Level 3","30",M394="Info","Info",M394="Closed","Closed")</f>
        <v>Info</v>
      </c>
      <c r="T394" s="174"/>
    </row>
    <row r="395" spans="1:20" ht="61.2" x14ac:dyDescent="0.7">
      <c r="A395" s="211">
        <v>394</v>
      </c>
      <c r="B395" s="172" t="s">
        <v>11400</v>
      </c>
      <c r="C395" s="239">
        <v>45947</v>
      </c>
      <c r="D395" s="168">
        <v>45946</v>
      </c>
      <c r="E395" s="167" t="s">
        <v>10388</v>
      </c>
      <c r="F395" s="170" t="s">
        <v>11427</v>
      </c>
      <c r="G395" s="170" t="s">
        <v>10985</v>
      </c>
      <c r="H395" s="172" t="s">
        <v>5508</v>
      </c>
      <c r="I395" s="172" t="s">
        <v>3191</v>
      </c>
      <c r="J395" s="172" t="s">
        <v>5845</v>
      </c>
      <c r="K395" s="174"/>
      <c r="L395" s="167" t="s">
        <v>1308</v>
      </c>
      <c r="M395" s="167" t="s">
        <v>1308</v>
      </c>
      <c r="N395" s="166" t="s">
        <v>1070</v>
      </c>
      <c r="O395" s="177" t="s">
        <v>10357</v>
      </c>
      <c r="P395" s="170" t="str">
        <f ca="1">DATEDIF(C395,'Incoming 2023'!$O$2,"Y")&amp;" tahun, "&amp;DATEDIF(C395,'Incoming 2023'!$O$2,"YM")&amp;" bulan, "&amp;DATEDIF(C395,'Incoming 2023'!$O$2,"MD")&amp;" hari"</f>
        <v>0 tahun, 8 bulan, 28 hari</v>
      </c>
      <c r="Q395" s="208">
        <f ca="1">DATEDIF(C395,Summary!$A$1,"d")</f>
        <v>271</v>
      </c>
      <c r="R395" s="166" t="str" cm="1">
        <f t="array" aca="1" ref="R395" ca="1">_xlfn.IFS(Q395&lt;=S395,S395,Q395&lt;=S395*2,S395*2,Q395&lt;=S395*3,S395*3,Q395&gt;S395*3,"&gt;"&amp;S395*3)</f>
        <v>Info</v>
      </c>
      <c r="S395" s="166" t="str" cm="1">
        <f t="array" ref="S395">_xlfn.IFS(M395="Level 1",7,M395="Level 2",14,M395="Level 3","30",M395="Info","Info",M395="Closed","Closed")</f>
        <v>Info</v>
      </c>
      <c r="T395" s="174"/>
    </row>
    <row r="396" spans="1:20" ht="40.799999999999997" x14ac:dyDescent="0.7">
      <c r="A396" s="211">
        <v>395</v>
      </c>
      <c r="B396" s="172" t="s">
        <v>11401</v>
      </c>
      <c r="C396" s="239">
        <v>45949</v>
      </c>
      <c r="D396" s="168">
        <v>45949</v>
      </c>
      <c r="E396" s="167" t="s">
        <v>10388</v>
      </c>
      <c r="F396" s="170" t="s">
        <v>11428</v>
      </c>
      <c r="G396" s="170" t="s">
        <v>10985</v>
      </c>
      <c r="H396" s="172" t="s">
        <v>5508</v>
      </c>
      <c r="I396" s="172" t="s">
        <v>5990</v>
      </c>
      <c r="J396" s="172" t="s">
        <v>5845</v>
      </c>
      <c r="K396" s="174"/>
      <c r="L396" s="167" t="s">
        <v>1308</v>
      </c>
      <c r="M396" s="167" t="s">
        <v>1308</v>
      </c>
      <c r="N396" s="166" t="s">
        <v>1070</v>
      </c>
      <c r="O396" s="177" t="s">
        <v>5481</v>
      </c>
      <c r="P396" s="170" t="str">
        <f ca="1">DATEDIF(C396,'Incoming 2023'!$O$2,"Y")&amp;" tahun, "&amp;DATEDIF(C396,'Incoming 2023'!$O$2,"YM")&amp;" bulan, "&amp;DATEDIF(C396,'Incoming 2023'!$O$2,"MD")&amp;" hari"</f>
        <v>0 tahun, 8 bulan, 26 hari</v>
      </c>
      <c r="Q396" s="208">
        <f ca="1">DATEDIF(C396,Summary!$A$1,"d")</f>
        <v>269</v>
      </c>
      <c r="R396" s="166" t="str" cm="1">
        <f t="array" aca="1" ref="R396" ca="1">_xlfn.IFS(Q396&lt;=S396,S396,Q396&lt;=S396*2,S396*2,Q396&lt;=S396*3,S396*3,Q396&gt;S396*3,"&gt;"&amp;S396*3)</f>
        <v>Info</v>
      </c>
      <c r="S396" s="166" t="str" cm="1">
        <f t="array" ref="S396">_xlfn.IFS(M396="Level 1",7,M396="Level 2",14,M396="Level 3","30",M396="Info","Info",M396="Closed","Closed")</f>
        <v>Info</v>
      </c>
      <c r="T396" s="174"/>
    </row>
    <row r="397" spans="1:20" ht="40.799999999999997" x14ac:dyDescent="0.7">
      <c r="A397" s="211">
        <v>396</v>
      </c>
      <c r="B397" s="172" t="s">
        <v>11402</v>
      </c>
      <c r="C397" s="239">
        <v>45950</v>
      </c>
      <c r="D397" s="168">
        <v>45940</v>
      </c>
      <c r="E397" s="167" t="s">
        <v>10388</v>
      </c>
      <c r="F397" s="170" t="s">
        <v>11429</v>
      </c>
      <c r="G397" s="170" t="s">
        <v>10796</v>
      </c>
      <c r="H397" s="172" t="s">
        <v>5508</v>
      </c>
      <c r="I397" s="172" t="s">
        <v>7640</v>
      </c>
      <c r="J397" s="172" t="s">
        <v>5845</v>
      </c>
      <c r="K397" s="174"/>
      <c r="L397" s="167" t="s">
        <v>1308</v>
      </c>
      <c r="M397" s="167" t="s">
        <v>1308</v>
      </c>
      <c r="N397" s="166" t="s">
        <v>1070</v>
      </c>
      <c r="O397" s="177" t="s">
        <v>8067</v>
      </c>
      <c r="P397" s="170" t="str">
        <f ca="1">DATEDIF(C397,'Incoming 2023'!$O$2,"Y")&amp;" tahun, "&amp;DATEDIF(C397,'Incoming 2023'!$O$2,"YM")&amp;" bulan, "&amp;DATEDIF(C397,'Incoming 2023'!$O$2,"MD")&amp;" hari"</f>
        <v>0 tahun, 8 bulan, 25 hari</v>
      </c>
      <c r="Q397" s="208">
        <f ca="1">DATEDIF(C397,Summary!$A$1,"d")</f>
        <v>268</v>
      </c>
      <c r="R397" s="166" t="str" cm="1">
        <f t="array" aca="1" ref="R397" ca="1">_xlfn.IFS(Q397&lt;=S397,S397,Q397&lt;=S397*2,S397*2,Q397&lt;=S397*3,S397*3,Q397&gt;S397*3,"&gt;"&amp;S397*3)</f>
        <v>Info</v>
      </c>
      <c r="S397" s="166" t="str" cm="1">
        <f t="array" ref="S397">_xlfn.IFS(M397="Level 1",7,M397="Level 2",14,M397="Level 3","30",M397="Info","Info",M397="Closed","Closed")</f>
        <v>Info</v>
      </c>
      <c r="T397" s="174"/>
    </row>
    <row r="398" spans="1:20" ht="61.2" x14ac:dyDescent="0.7">
      <c r="A398" s="211">
        <v>397</v>
      </c>
      <c r="B398" s="172" t="s">
        <v>11403</v>
      </c>
      <c r="C398" s="239">
        <v>45950</v>
      </c>
      <c r="D398" s="168">
        <v>45946</v>
      </c>
      <c r="E398" s="167" t="s">
        <v>10388</v>
      </c>
      <c r="F398" s="170" t="s">
        <v>11430</v>
      </c>
      <c r="G398" s="170" t="s">
        <v>11431</v>
      </c>
      <c r="H398" s="172" t="s">
        <v>5508</v>
      </c>
      <c r="I398" s="172" t="s">
        <v>5989</v>
      </c>
      <c r="J398" s="172" t="s">
        <v>8792</v>
      </c>
      <c r="K398" s="174"/>
      <c r="L398" s="167" t="s">
        <v>1308</v>
      </c>
      <c r="M398" s="167" t="s">
        <v>1308</v>
      </c>
      <c r="N398" s="166" t="s">
        <v>10300</v>
      </c>
      <c r="O398" s="177" t="s">
        <v>1071</v>
      </c>
      <c r="P398" s="170" t="str">
        <f ca="1">DATEDIF(C398,'Incoming 2023'!$O$2,"Y")&amp;" tahun, "&amp;DATEDIF(C398,'Incoming 2023'!$O$2,"YM")&amp;" bulan, "&amp;DATEDIF(C398,'Incoming 2023'!$O$2,"MD")&amp;" hari"</f>
        <v>0 tahun, 8 bulan, 25 hari</v>
      </c>
      <c r="Q398" s="208">
        <f ca="1">DATEDIF(C398,Summary!$A$1,"d")</f>
        <v>268</v>
      </c>
      <c r="R398" s="166" t="str" cm="1">
        <f t="array" aca="1" ref="R398" ca="1">_xlfn.IFS(Q398&lt;=S398,S398,Q398&lt;=S398*2,S398*2,Q398&lt;=S398*3,S398*3,Q398&gt;S398*3,"&gt;"&amp;S398*3)</f>
        <v>Info</v>
      </c>
      <c r="S398" s="166" t="str" cm="1">
        <f t="array" ref="S398">_xlfn.IFS(M398="Level 1",7,M398="Level 2",14,M398="Level 3","30",M398="Info","Info",M398="Closed","Closed")</f>
        <v>Info</v>
      </c>
      <c r="T398" s="174"/>
    </row>
    <row r="399" spans="1:20" ht="40.799999999999997" x14ac:dyDescent="0.7">
      <c r="A399" s="211">
        <v>398</v>
      </c>
      <c r="B399" s="172" t="s">
        <v>11404</v>
      </c>
      <c r="C399" s="239">
        <v>45950</v>
      </c>
      <c r="D399" s="168">
        <v>45940</v>
      </c>
      <c r="E399" s="167" t="s">
        <v>10388</v>
      </c>
      <c r="F399" s="170" t="s">
        <v>11432</v>
      </c>
      <c r="G399" s="170" t="s">
        <v>11433</v>
      </c>
      <c r="H399" s="172" t="s">
        <v>5508</v>
      </c>
      <c r="I399" s="172" t="s">
        <v>3191</v>
      </c>
      <c r="J399" s="172" t="s">
        <v>8837</v>
      </c>
      <c r="K399" s="174"/>
      <c r="L399" s="167" t="s">
        <v>1308</v>
      </c>
      <c r="M399" s="167" t="s">
        <v>1308</v>
      </c>
      <c r="N399" s="166" t="s">
        <v>1070</v>
      </c>
      <c r="O399" s="177" t="s">
        <v>10357</v>
      </c>
      <c r="P399" s="170" t="str">
        <f ca="1">DATEDIF(C399,'Incoming 2023'!$O$2,"Y")&amp;" tahun, "&amp;DATEDIF(C399,'Incoming 2023'!$O$2,"YM")&amp;" bulan, "&amp;DATEDIF(C399,'Incoming 2023'!$O$2,"MD")&amp;" hari"</f>
        <v>0 tahun, 8 bulan, 25 hari</v>
      </c>
      <c r="Q399" s="208">
        <f ca="1">DATEDIF(C399,Summary!$A$1,"d")</f>
        <v>268</v>
      </c>
      <c r="R399" s="166" t="str" cm="1">
        <f t="array" aca="1" ref="R399" ca="1">_xlfn.IFS(Q399&lt;=S399,S399,Q399&lt;=S399*2,S399*2,Q399&lt;=S399*3,S399*3,Q399&gt;S399*3,"&gt;"&amp;S399*3)</f>
        <v>Info</v>
      </c>
      <c r="S399" s="166" t="str" cm="1">
        <f t="array" ref="S399">_xlfn.IFS(M399="Level 1",7,M399="Level 2",14,M399="Level 3","30",M399="Info","Info",M399="Closed","Closed")</f>
        <v>Info</v>
      </c>
      <c r="T399" s="174"/>
    </row>
    <row r="400" spans="1:20" ht="40.799999999999997" x14ac:dyDescent="0.7">
      <c r="A400" s="211">
        <v>399</v>
      </c>
      <c r="B400" s="172" t="s">
        <v>11405</v>
      </c>
      <c r="C400" s="239">
        <v>45950</v>
      </c>
      <c r="D400" s="168">
        <v>45940</v>
      </c>
      <c r="E400" s="167" t="s">
        <v>10388</v>
      </c>
      <c r="F400" s="170" t="s">
        <v>11434</v>
      </c>
      <c r="G400" s="170" t="s">
        <v>11435</v>
      </c>
      <c r="H400" s="172" t="s">
        <v>5508</v>
      </c>
      <c r="I400" s="172" t="s">
        <v>5990</v>
      </c>
      <c r="J400" s="172" t="s">
        <v>8837</v>
      </c>
      <c r="K400" s="174"/>
      <c r="L400" s="167" t="s">
        <v>1308</v>
      </c>
      <c r="M400" s="167" t="s">
        <v>1308</v>
      </c>
      <c r="N400" s="166" t="s">
        <v>1070</v>
      </c>
      <c r="O400" s="177" t="s">
        <v>5481</v>
      </c>
      <c r="P400" s="170" t="str">
        <f ca="1">DATEDIF(C400,'Incoming 2023'!$O$2,"Y")&amp;" tahun, "&amp;DATEDIF(C400,'Incoming 2023'!$O$2,"YM")&amp;" bulan, "&amp;DATEDIF(C400,'Incoming 2023'!$O$2,"MD")&amp;" hari"</f>
        <v>0 tahun, 8 bulan, 25 hari</v>
      </c>
      <c r="Q400" s="208">
        <f ca="1">DATEDIF(C400,Summary!$A$1,"d")</f>
        <v>268</v>
      </c>
      <c r="R400" s="166" t="str" cm="1">
        <f t="array" aca="1" ref="R400" ca="1">_xlfn.IFS(Q400&lt;=S400,S400,Q400&lt;=S400*2,S400*2,Q400&lt;=S400*3,S400*3,Q400&gt;S400*3,"&gt;"&amp;S400*3)</f>
        <v>Info</v>
      </c>
      <c r="S400" s="166" t="str" cm="1">
        <f t="array" ref="S400">_xlfn.IFS(M400="Level 1",7,M400="Level 2",14,M400="Level 3","30",M400="Info","Info",M400="Closed","Closed")</f>
        <v>Info</v>
      </c>
      <c r="T400" s="174"/>
    </row>
    <row r="401" spans="1:20" ht="40.799999999999997" x14ac:dyDescent="0.7">
      <c r="A401" s="211">
        <v>400</v>
      </c>
      <c r="B401" s="172" t="s">
        <v>11406</v>
      </c>
      <c r="C401" s="239">
        <v>45950</v>
      </c>
      <c r="D401" s="168">
        <v>45945</v>
      </c>
      <c r="E401" s="167" t="s">
        <v>11436</v>
      </c>
      <c r="F401" s="170" t="s">
        <v>11437</v>
      </c>
      <c r="G401" s="170" t="s">
        <v>11438</v>
      </c>
      <c r="H401" s="172" t="s">
        <v>5508</v>
      </c>
      <c r="I401" s="172" t="s">
        <v>5989</v>
      </c>
      <c r="J401" s="172" t="s">
        <v>6953</v>
      </c>
      <c r="K401" s="174"/>
      <c r="L401" s="167" t="s">
        <v>1308</v>
      </c>
      <c r="M401" s="167" t="s">
        <v>1308</v>
      </c>
      <c r="N401" s="166" t="s">
        <v>1070</v>
      </c>
      <c r="O401" s="170" t="s">
        <v>5604</v>
      </c>
      <c r="P401" s="170" t="str">
        <f ca="1">DATEDIF(C401,'Incoming 2023'!$O$2,"Y")&amp;" tahun, "&amp;DATEDIF(C401,'Incoming 2023'!$O$2,"YM")&amp;" bulan, "&amp;DATEDIF(C401,'Incoming 2023'!$O$2,"MD")&amp;" hari"</f>
        <v>0 tahun, 8 bulan, 25 hari</v>
      </c>
      <c r="Q401" s="208">
        <f ca="1">DATEDIF(C401,Summary!$A$1,"d")</f>
        <v>268</v>
      </c>
      <c r="R401" s="166" t="str" cm="1">
        <f t="array" aca="1" ref="R401" ca="1">_xlfn.IFS(Q401&lt;=S401,S401,Q401&lt;=S401*2,S401*2,Q401&lt;=S401*3,S401*3,Q401&gt;S401*3,"&gt;"&amp;S401*3)</f>
        <v>Info</v>
      </c>
      <c r="S401" s="166" t="str" cm="1">
        <f t="array" ref="S401">_xlfn.IFS(M401="Level 1",7,M401="Level 2",14,M401="Level 3","30",M401="Info","Info",M401="Closed","Closed")</f>
        <v>Info</v>
      </c>
      <c r="T401" s="174"/>
    </row>
    <row r="402" spans="1:20" ht="81.599999999999994" x14ac:dyDescent="0.7">
      <c r="A402" s="211">
        <v>401</v>
      </c>
      <c r="B402" s="172" t="s">
        <v>11407</v>
      </c>
      <c r="C402" s="239">
        <v>45953</v>
      </c>
      <c r="D402" s="168">
        <v>45939</v>
      </c>
      <c r="E402" s="167" t="s">
        <v>39</v>
      </c>
      <c r="F402" s="170" t="s">
        <v>11439</v>
      </c>
      <c r="G402" s="170" t="s">
        <v>11440</v>
      </c>
      <c r="H402" s="172" t="s">
        <v>5508</v>
      </c>
      <c r="I402" s="167" t="s">
        <v>5989</v>
      </c>
      <c r="J402" s="172" t="s">
        <v>8792</v>
      </c>
      <c r="K402" s="168">
        <v>45958</v>
      </c>
      <c r="L402" s="246" t="s">
        <v>1305</v>
      </c>
      <c r="M402" s="246" t="s">
        <v>5815</v>
      </c>
      <c r="N402" s="166" t="s">
        <v>1070</v>
      </c>
      <c r="O402" s="170" t="s">
        <v>7652</v>
      </c>
      <c r="P402" s="170" t="str">
        <f ca="1">DATEDIF(C402,'Incoming 2023'!$O$2,"Y")&amp;" tahun, "&amp;DATEDIF(C402,'Incoming 2023'!$O$2,"YM")&amp;" bulan, "&amp;DATEDIF(C402,'Incoming 2023'!$O$2,"MD")&amp;" hari"</f>
        <v>0 tahun, 8 bulan, 22 hari</v>
      </c>
      <c r="Q402" s="208">
        <f ca="1">DATEDIF(C402,Summary!$A$1,"d")</f>
        <v>265</v>
      </c>
      <c r="R402" s="166" t="str" cm="1">
        <f t="array" aca="1" ref="R402" ca="1">_xlfn.IFS(Q402&lt;=S402,S402,Q402&lt;=S402*2,S402*2,Q402&lt;=S402*3,S402*3,Q402&gt;S402*3,"&gt;"&amp;S402*3)</f>
        <v>&gt;21</v>
      </c>
      <c r="S402" s="166" cm="1">
        <f t="array" ref="S402">_xlfn.IFS(M402="Level 1",7,M402="Level 2",14,M402="Level 3","30",M402="Info","Info",M402="Closed","Closed")</f>
        <v>7</v>
      </c>
      <c r="T402" s="174"/>
    </row>
    <row r="403" spans="1:20" ht="61.2" x14ac:dyDescent="0.7">
      <c r="A403" s="211">
        <v>402</v>
      </c>
      <c r="B403" s="172" t="s">
        <v>11408</v>
      </c>
      <c r="C403" s="239">
        <v>45953</v>
      </c>
      <c r="D403" s="168">
        <v>45937</v>
      </c>
      <c r="E403" s="167" t="s">
        <v>39</v>
      </c>
      <c r="F403" s="170" t="s">
        <v>11441</v>
      </c>
      <c r="G403" s="170" t="s">
        <v>11442</v>
      </c>
      <c r="H403" s="172" t="s">
        <v>5508</v>
      </c>
      <c r="I403" s="172" t="s">
        <v>3200</v>
      </c>
      <c r="J403" s="172" t="s">
        <v>5939</v>
      </c>
      <c r="K403" s="174"/>
      <c r="L403" s="281" t="s">
        <v>1184</v>
      </c>
      <c r="M403" s="281" t="s">
        <v>1184</v>
      </c>
      <c r="N403" s="166" t="s">
        <v>10661</v>
      </c>
      <c r="O403" s="177" t="s">
        <v>10891</v>
      </c>
      <c r="P403" s="170" t="str">
        <f ca="1">DATEDIF(C403,'Incoming 2023'!$O$2,"Y")&amp;" tahun, "&amp;DATEDIF(C403,'Incoming 2023'!$O$2,"YM")&amp;" bulan, "&amp;DATEDIF(C403,'Incoming 2023'!$O$2,"MD")&amp;" hari"</f>
        <v>0 tahun, 8 bulan, 22 hari</v>
      </c>
      <c r="Q403" s="208">
        <f ca="1">DATEDIF(C403,Summary!$A$1,"d")</f>
        <v>265</v>
      </c>
      <c r="R403" s="166" t="str" cm="1">
        <f t="array" aca="1" ref="R403" ca="1">_xlfn.IFS(Q403&lt;=S403,S403,Q403&lt;=S403*2,S403*2,Q403&lt;=S403*3,S403*3,Q403&gt;S403*3,"&gt;"&amp;S403*3)</f>
        <v>Closed</v>
      </c>
      <c r="S403" s="166" t="str" cm="1">
        <f t="array" ref="S403">_xlfn.IFS(M403="Level 1",7,M403="Level 2",14,M403="Level 3","30",M403="Info","Info",M403="Closed","Closed")</f>
        <v>Closed</v>
      </c>
      <c r="T403" s="174"/>
    </row>
    <row r="404" spans="1:20" ht="61.2" x14ac:dyDescent="0.7">
      <c r="A404" s="211">
        <v>403</v>
      </c>
      <c r="B404" s="172" t="s">
        <v>11409</v>
      </c>
      <c r="C404" s="239">
        <v>45953</v>
      </c>
      <c r="D404" s="168">
        <v>45944</v>
      </c>
      <c r="E404" s="167" t="s">
        <v>39</v>
      </c>
      <c r="F404" s="170" t="s">
        <v>11443</v>
      </c>
      <c r="G404" s="170" t="s">
        <v>11444</v>
      </c>
      <c r="H404" s="172" t="s">
        <v>5508</v>
      </c>
      <c r="I404" s="172" t="s">
        <v>5989</v>
      </c>
      <c r="J404" s="172" t="s">
        <v>1088</v>
      </c>
      <c r="K404" s="174"/>
      <c r="L404" s="167" t="s">
        <v>1308</v>
      </c>
      <c r="M404" s="167" t="s">
        <v>1308</v>
      </c>
      <c r="N404" s="166" t="s">
        <v>1088</v>
      </c>
      <c r="O404" s="177" t="s">
        <v>1089</v>
      </c>
      <c r="P404" s="170" t="str">
        <f ca="1">DATEDIF(C404,'Incoming 2023'!$O$2,"Y")&amp;" tahun, "&amp;DATEDIF(C404,'Incoming 2023'!$O$2,"YM")&amp;" bulan, "&amp;DATEDIF(C404,'Incoming 2023'!$O$2,"MD")&amp;" hari"</f>
        <v>0 tahun, 8 bulan, 22 hari</v>
      </c>
      <c r="Q404" s="208">
        <f ca="1">DATEDIF(C404,Summary!$A$1,"d")</f>
        <v>265</v>
      </c>
      <c r="R404" s="166" t="str" cm="1">
        <f t="array" aca="1" ref="R404" ca="1">_xlfn.IFS(Q404&lt;=S404,S404,Q404&lt;=S404*2,S404*2,Q404&lt;=S404*3,S404*3,Q404&gt;S404*3,"&gt;"&amp;S404*3)</f>
        <v>Info</v>
      </c>
      <c r="S404" s="166" t="str" cm="1">
        <f t="array" ref="S404">_xlfn.IFS(M404="Level 1",7,M404="Level 2",14,M404="Level 3","30",M404="Info","Info",M404="Closed","Closed")</f>
        <v>Info</v>
      </c>
      <c r="T404" s="174"/>
    </row>
    <row r="405" spans="1:20" ht="61.2" x14ac:dyDescent="0.7">
      <c r="A405" s="211">
        <v>404</v>
      </c>
      <c r="B405" s="172" t="s">
        <v>11410</v>
      </c>
      <c r="C405" s="239">
        <v>45953</v>
      </c>
      <c r="D405" s="168">
        <v>45943</v>
      </c>
      <c r="E405" s="167" t="s">
        <v>39</v>
      </c>
      <c r="F405" s="170" t="s">
        <v>11445</v>
      </c>
      <c r="G405" s="170" t="s">
        <v>11446</v>
      </c>
      <c r="H405" s="172" t="s">
        <v>5508</v>
      </c>
      <c r="I405" s="172" t="s">
        <v>3200</v>
      </c>
      <c r="J405" s="172" t="s">
        <v>6030</v>
      </c>
      <c r="K405" s="174"/>
      <c r="L405" s="167" t="s">
        <v>1308</v>
      </c>
      <c r="M405" s="167" t="s">
        <v>1308</v>
      </c>
      <c r="N405" s="166" t="s">
        <v>1175</v>
      </c>
      <c r="O405" s="177" t="s">
        <v>1176</v>
      </c>
      <c r="P405" s="170" t="str">
        <f ca="1">DATEDIF(C405,'Incoming 2023'!$O$2,"Y")&amp;" tahun, "&amp;DATEDIF(C405,'Incoming 2023'!$O$2,"YM")&amp;" bulan, "&amp;DATEDIF(C405,'Incoming 2023'!$O$2,"MD")&amp;" hari"</f>
        <v>0 tahun, 8 bulan, 22 hari</v>
      </c>
      <c r="Q405" s="208">
        <f ca="1">DATEDIF(C405,Summary!$A$1,"d")</f>
        <v>265</v>
      </c>
      <c r="R405" s="166" t="str" cm="1">
        <f t="array" aca="1" ref="R405" ca="1">_xlfn.IFS(Q405&lt;=S405,S405,Q405&lt;=S405*2,S405*2,Q405&lt;=S405*3,S405*3,Q405&gt;S405*3,"&gt;"&amp;S405*3)</f>
        <v>Info</v>
      </c>
      <c r="S405" s="166" t="str" cm="1">
        <f t="array" ref="S405">_xlfn.IFS(M405="Level 1",7,M405="Level 2",14,M405="Level 3","30",M405="Info","Info",M405="Closed","Closed")</f>
        <v>Info</v>
      </c>
      <c r="T405" s="174"/>
    </row>
    <row r="406" spans="1:20" ht="61.2" x14ac:dyDescent="0.7">
      <c r="A406" s="211">
        <v>405</v>
      </c>
      <c r="B406" s="172" t="s">
        <v>11411</v>
      </c>
      <c r="C406" s="239">
        <v>45953</v>
      </c>
      <c r="D406" s="168">
        <v>45943</v>
      </c>
      <c r="E406" s="167" t="s">
        <v>39</v>
      </c>
      <c r="F406" s="170" t="s">
        <v>11447</v>
      </c>
      <c r="G406" s="170" t="s">
        <v>11448</v>
      </c>
      <c r="H406" s="172" t="s">
        <v>5508</v>
      </c>
      <c r="I406" s="172" t="s">
        <v>5989</v>
      </c>
      <c r="J406" s="172" t="s">
        <v>8792</v>
      </c>
      <c r="K406" s="174"/>
      <c r="L406" s="167" t="s">
        <v>1308</v>
      </c>
      <c r="M406" s="167" t="s">
        <v>1308</v>
      </c>
      <c r="N406" s="166" t="s">
        <v>1070</v>
      </c>
      <c r="O406" s="170" t="s">
        <v>7652</v>
      </c>
      <c r="P406" s="170" t="str">
        <f ca="1">DATEDIF(C406,'Incoming 2023'!$O$2,"Y")&amp;" tahun, "&amp;DATEDIF(C406,'Incoming 2023'!$O$2,"YM")&amp;" bulan, "&amp;DATEDIF(C406,'Incoming 2023'!$O$2,"MD")&amp;" hari"</f>
        <v>0 tahun, 8 bulan, 22 hari</v>
      </c>
      <c r="Q406" s="208">
        <f ca="1">DATEDIF(C406,Summary!$A$1,"d")</f>
        <v>265</v>
      </c>
      <c r="R406" s="166" t="str" cm="1">
        <f t="array" aca="1" ref="R406" ca="1">_xlfn.IFS(Q406&lt;=S406,S406,Q406&lt;=S406*2,S406*2,Q406&lt;=S406*3,S406*3,Q406&gt;S406*3,"&gt;"&amp;S406*3)</f>
        <v>Info</v>
      </c>
      <c r="S406" s="166" t="str" cm="1">
        <f t="array" ref="S406">_xlfn.IFS(M406="Level 1",7,M406="Level 2",14,M406="Level 3","30",M406="Info","Info",M406="Closed","Closed")</f>
        <v>Info</v>
      </c>
      <c r="T406" s="174"/>
    </row>
    <row r="407" spans="1:20" ht="61.2" x14ac:dyDescent="0.7">
      <c r="A407" s="211">
        <v>406</v>
      </c>
      <c r="B407" s="172" t="s">
        <v>11412</v>
      </c>
      <c r="C407" s="239">
        <v>45953</v>
      </c>
      <c r="D407" s="168">
        <v>45959</v>
      </c>
      <c r="E407" s="167" t="s">
        <v>10388</v>
      </c>
      <c r="F407" s="170" t="s">
        <v>11449</v>
      </c>
      <c r="G407" s="170" t="s">
        <v>10796</v>
      </c>
      <c r="H407" s="172" t="s">
        <v>5508</v>
      </c>
      <c r="I407" s="172" t="s">
        <v>3191</v>
      </c>
      <c r="J407" s="172" t="s">
        <v>5845</v>
      </c>
      <c r="K407" s="174"/>
      <c r="L407" s="167" t="s">
        <v>1308</v>
      </c>
      <c r="M407" s="167" t="s">
        <v>1308</v>
      </c>
      <c r="N407" s="166" t="s">
        <v>1070</v>
      </c>
      <c r="O407" s="177" t="s">
        <v>10357</v>
      </c>
      <c r="P407" s="170" t="str">
        <f ca="1">DATEDIF(C407,'Incoming 2023'!$O$2,"Y")&amp;" tahun, "&amp;DATEDIF(C407,'Incoming 2023'!$O$2,"YM")&amp;" bulan, "&amp;DATEDIF(C407,'Incoming 2023'!$O$2,"MD")&amp;" hari"</f>
        <v>0 tahun, 8 bulan, 22 hari</v>
      </c>
      <c r="Q407" s="208">
        <f ca="1">DATEDIF(C407,Summary!$A$1,"d")</f>
        <v>265</v>
      </c>
      <c r="R407" s="166" t="str" cm="1">
        <f t="array" aca="1" ref="R407" ca="1">_xlfn.IFS(Q407&lt;=S407,S407,Q407&lt;=S407*2,S407*2,Q407&lt;=S407*3,S407*3,Q407&gt;S407*3,"&gt;"&amp;S407*3)</f>
        <v>Info</v>
      </c>
      <c r="S407" s="166" t="str" cm="1">
        <f t="array" ref="S407">_xlfn.IFS(M407="Level 1",7,M407="Level 2",14,M407="Level 3","30",M407="Info","Info",M407="Closed","Closed")</f>
        <v>Info</v>
      </c>
      <c r="T407" s="174"/>
    </row>
    <row r="408" spans="1:20" ht="40.799999999999997" x14ac:dyDescent="0.7">
      <c r="A408" s="211">
        <v>407</v>
      </c>
      <c r="B408" s="172" t="s">
        <v>11413</v>
      </c>
      <c r="C408" s="239">
        <v>45953</v>
      </c>
      <c r="D408" s="168">
        <v>45953</v>
      </c>
      <c r="E408" s="167" t="s">
        <v>10388</v>
      </c>
      <c r="F408" s="170" t="s">
        <v>11450</v>
      </c>
      <c r="G408" s="170" t="s">
        <v>11451</v>
      </c>
      <c r="H408" s="172" t="s">
        <v>5508</v>
      </c>
      <c r="I408" s="172" t="s">
        <v>5508</v>
      </c>
      <c r="J408" s="172" t="s">
        <v>7423</v>
      </c>
      <c r="K408" s="174"/>
      <c r="L408" s="167" t="s">
        <v>1308</v>
      </c>
      <c r="M408" s="167" t="s">
        <v>1308</v>
      </c>
      <c r="N408" s="166" t="s">
        <v>1080</v>
      </c>
      <c r="O408" s="177" t="s">
        <v>8269</v>
      </c>
      <c r="P408" s="170" t="str">
        <f ca="1">DATEDIF(C408,'Incoming 2023'!$O$2,"Y")&amp;" tahun, "&amp;DATEDIF(C408,'Incoming 2023'!$O$2,"YM")&amp;" bulan, "&amp;DATEDIF(C408,'Incoming 2023'!$O$2,"MD")&amp;" hari"</f>
        <v>0 tahun, 8 bulan, 22 hari</v>
      </c>
      <c r="Q408" s="208">
        <f ca="1">DATEDIF(C408,Summary!$A$1,"d")</f>
        <v>265</v>
      </c>
      <c r="R408" s="166" t="str" cm="1">
        <f t="array" aca="1" ref="R408" ca="1">_xlfn.IFS(Q408&lt;=S408,S408,Q408&lt;=S408*2,S408*2,Q408&lt;=S408*3,S408*3,Q408&gt;S408*3,"&gt;"&amp;S408*3)</f>
        <v>Info</v>
      </c>
      <c r="S408" s="166" t="str" cm="1">
        <f t="array" ref="S408">_xlfn.IFS(M408="Level 1",7,M408="Level 2",14,M408="Level 3","30",M408="Info","Info",M408="Closed","Closed")</f>
        <v>Info</v>
      </c>
      <c r="T408" s="174"/>
    </row>
    <row r="409" spans="1:20" ht="20.399999999999999" x14ac:dyDescent="0.7">
      <c r="A409" s="211">
        <v>408</v>
      </c>
      <c r="B409" s="172" t="s">
        <v>11414</v>
      </c>
      <c r="C409" s="239">
        <v>45954</v>
      </c>
      <c r="D409" s="168">
        <v>45950</v>
      </c>
      <c r="E409" s="167" t="s">
        <v>39</v>
      </c>
      <c r="F409" s="170" t="s">
        <v>11452</v>
      </c>
      <c r="G409" s="170" t="s">
        <v>11453</v>
      </c>
      <c r="H409" s="172" t="s">
        <v>1079</v>
      </c>
      <c r="I409" s="172" t="s">
        <v>3199</v>
      </c>
      <c r="J409" s="172" t="s">
        <v>5701</v>
      </c>
      <c r="K409" s="174"/>
      <c r="L409" s="281" t="s">
        <v>1184</v>
      </c>
      <c r="M409" s="281" t="s">
        <v>1184</v>
      </c>
      <c r="N409" s="166" t="s">
        <v>1080</v>
      </c>
      <c r="O409" s="177" t="s">
        <v>8269</v>
      </c>
      <c r="P409" s="170" t="str">
        <f ca="1">DATEDIF(C409,'Incoming 2023'!$O$2,"Y")&amp;" tahun, "&amp;DATEDIF(C409,'Incoming 2023'!$O$2,"YM")&amp;" bulan, "&amp;DATEDIF(C409,'Incoming 2023'!$O$2,"MD")&amp;" hari"</f>
        <v>0 tahun, 8 bulan, 21 hari</v>
      </c>
      <c r="Q409" s="208">
        <f ca="1">DATEDIF(C409,Summary!$A$1,"d")</f>
        <v>264</v>
      </c>
      <c r="R409" s="166" t="str" cm="1">
        <f t="array" aca="1" ref="R409" ca="1">_xlfn.IFS(Q409&lt;=S409,S409,Q409&lt;=S409*2,S409*2,Q409&lt;=S409*3,S409*3,Q409&gt;S409*3,"&gt;"&amp;S409*3)</f>
        <v>Closed</v>
      </c>
      <c r="S409" s="166" t="str" cm="1">
        <f t="array" ref="S409">_xlfn.IFS(M409="Level 1",7,M409="Level 2",14,M409="Level 3","30",M409="Info","Info",M409="Closed","Closed")</f>
        <v>Closed</v>
      </c>
      <c r="T409" s="174"/>
    </row>
    <row r="410" spans="1:20" ht="102" x14ac:dyDescent="0.25">
      <c r="A410" s="211">
        <v>409</v>
      </c>
      <c r="B410" s="172" t="s">
        <v>11415</v>
      </c>
      <c r="C410" s="239">
        <v>45954</v>
      </c>
      <c r="D410" s="168">
        <v>45939</v>
      </c>
      <c r="E410" s="167" t="s">
        <v>39</v>
      </c>
      <c r="F410" s="170" t="s">
        <v>11454</v>
      </c>
      <c r="G410" s="170" t="s">
        <v>11455</v>
      </c>
      <c r="H410" s="172" t="s">
        <v>1079</v>
      </c>
      <c r="I410" s="167" t="s">
        <v>3277</v>
      </c>
      <c r="J410" s="172" t="s">
        <v>6953</v>
      </c>
      <c r="K410" s="168">
        <v>45968</v>
      </c>
      <c r="L410" s="281" t="s">
        <v>1184</v>
      </c>
      <c r="M410" s="281" t="s">
        <v>1184</v>
      </c>
      <c r="N410" s="166" t="s">
        <v>1079</v>
      </c>
      <c r="O410" s="177" t="s">
        <v>2488</v>
      </c>
      <c r="P410" s="170" t="str">
        <f ca="1">DATEDIF(C410,'Incoming 2023'!$O$2,"Y")&amp;" tahun, "&amp;DATEDIF(C410,'Incoming 2023'!$O$2,"YM")&amp;" bulan, "&amp;DATEDIF(C410,'Incoming 2023'!$O$2,"MD")&amp;" hari"</f>
        <v>0 tahun, 8 bulan, 21 hari</v>
      </c>
      <c r="Q410" s="208">
        <f ca="1">DATEDIF(C410,Summary!$A$1,"d")</f>
        <v>264</v>
      </c>
      <c r="R410" s="166" t="str" cm="1">
        <f t="array" aca="1" ref="R410" ca="1">_xlfn.IFS(Q410&lt;=S410,S410,Q410&lt;=S410*2,S410*2,Q410&lt;=S410*3,S410*3,Q410&gt;S410*3,"&gt;"&amp;S410*3)</f>
        <v>Closed</v>
      </c>
      <c r="S410" s="166" t="str" cm="1">
        <f t="array" ref="S410">_xlfn.IFS(M410="Level 1",7,M410="Level 2",14,M410="Level 3","30",M410="Info","Info",M410="Closed","Closed")</f>
        <v>Closed</v>
      </c>
      <c r="T410" s="170" t="s">
        <v>11975</v>
      </c>
    </row>
    <row r="411" spans="1:20" ht="40.799999999999997" x14ac:dyDescent="0.7">
      <c r="A411" s="211">
        <v>410</v>
      </c>
      <c r="B411" s="172" t="s">
        <v>11416</v>
      </c>
      <c r="C411" s="239">
        <v>45958</v>
      </c>
      <c r="D411" s="168">
        <v>45950</v>
      </c>
      <c r="E411" s="167" t="s">
        <v>39</v>
      </c>
      <c r="F411" s="170" t="s">
        <v>11456</v>
      </c>
      <c r="G411" s="170" t="s">
        <v>11457</v>
      </c>
      <c r="H411" s="172" t="s">
        <v>5508</v>
      </c>
      <c r="I411" s="172" t="s">
        <v>3200</v>
      </c>
      <c r="J411" s="172" t="s">
        <v>6005</v>
      </c>
      <c r="K411" s="174"/>
      <c r="L411" s="167" t="s">
        <v>1308</v>
      </c>
      <c r="M411" s="167" t="s">
        <v>1308</v>
      </c>
      <c r="N411" s="166" t="s">
        <v>10661</v>
      </c>
      <c r="O411" s="177" t="s">
        <v>11458</v>
      </c>
      <c r="P411" s="170" t="str">
        <f ca="1">DATEDIF(C411,'Incoming 2023'!$O$2,"Y")&amp;" tahun, "&amp;DATEDIF(C411,'Incoming 2023'!$O$2,"YM")&amp;" bulan, "&amp;DATEDIF(C411,'Incoming 2023'!$O$2,"MD")&amp;" hari"</f>
        <v>0 tahun, 8 bulan, 17 hari</v>
      </c>
      <c r="Q411" s="208">
        <f ca="1">DATEDIF(C411,Summary!$A$1,"d")</f>
        <v>260</v>
      </c>
      <c r="R411" s="166" t="str" cm="1">
        <f t="array" aca="1" ref="R411" ca="1">_xlfn.IFS(Q411&lt;=S411,S411,Q411&lt;=S411*2,S411*2,Q411&lt;=S411*3,S411*3,Q411&gt;S411*3,"&gt;"&amp;S411*3)</f>
        <v>Info</v>
      </c>
      <c r="S411" s="166" t="str" cm="1">
        <f t="array" ref="S411">_xlfn.IFS(M411="Level 1",7,M411="Level 2",14,M411="Level 3","30",M411="Info","Info",M411="Closed","Closed")</f>
        <v>Info</v>
      </c>
      <c r="T411" s="174"/>
    </row>
    <row r="412" spans="1:20" ht="40.799999999999997" x14ac:dyDescent="0.25">
      <c r="A412" s="211">
        <v>411</v>
      </c>
      <c r="B412" s="172" t="s">
        <v>11417</v>
      </c>
      <c r="C412" s="239">
        <v>45957</v>
      </c>
      <c r="D412" s="168">
        <v>45936</v>
      </c>
      <c r="E412" s="167" t="s">
        <v>39</v>
      </c>
      <c r="F412" s="170" t="s">
        <v>11459</v>
      </c>
      <c r="G412" s="170" t="s">
        <v>11460</v>
      </c>
      <c r="H412" s="172" t="s">
        <v>5508</v>
      </c>
      <c r="I412" s="172" t="s">
        <v>5999</v>
      </c>
      <c r="J412" s="172" t="s">
        <v>5841</v>
      </c>
      <c r="K412" s="168">
        <v>45971</v>
      </c>
      <c r="L412" s="281" t="s">
        <v>1184</v>
      </c>
      <c r="M412" s="281" t="s">
        <v>1184</v>
      </c>
      <c r="N412" s="166" t="s">
        <v>1079</v>
      </c>
      <c r="O412" s="177" t="s">
        <v>2488</v>
      </c>
      <c r="P412" s="170" t="str">
        <f ca="1">DATEDIF(C412,'Incoming 2023'!$O$2,"Y")&amp;" tahun, "&amp;DATEDIF(C412,'Incoming 2023'!$O$2,"YM")&amp;" bulan, "&amp;DATEDIF(C412,'Incoming 2023'!$O$2,"MD")&amp;" hari"</f>
        <v>0 tahun, 8 bulan, 18 hari</v>
      </c>
      <c r="Q412" s="208">
        <f ca="1">DATEDIF(C412,Summary!$A$1,"d")</f>
        <v>261</v>
      </c>
      <c r="R412" s="166" t="str" cm="1">
        <f t="array" aca="1" ref="R412" ca="1">_xlfn.IFS(Q412&lt;=S412,S412,Q412&lt;=S412*2,S412*2,Q412&lt;=S412*3,S412*3,Q412&gt;S412*3,"&gt;"&amp;S412*3)</f>
        <v>Closed</v>
      </c>
      <c r="S412" s="166" t="str" cm="1">
        <f t="array" ref="S412">_xlfn.IFS(M412="Level 1",7,M412="Level 2",14,M412="Level 3","30",M412="Info","Info",M412="Closed","Closed")</f>
        <v>Closed</v>
      </c>
      <c r="T412" s="170" t="s">
        <v>11626</v>
      </c>
    </row>
    <row r="413" spans="1:20" ht="61.2" x14ac:dyDescent="0.7">
      <c r="A413" s="211">
        <v>412</v>
      </c>
      <c r="B413" s="172" t="s">
        <v>11418</v>
      </c>
      <c r="C413" s="239">
        <v>45959</v>
      </c>
      <c r="D413" s="168">
        <v>45950</v>
      </c>
      <c r="E413" s="167" t="s">
        <v>39</v>
      </c>
      <c r="F413" s="170" t="s">
        <v>11461</v>
      </c>
      <c r="G413" s="170" t="s">
        <v>11462</v>
      </c>
      <c r="H413" s="172" t="s">
        <v>5508</v>
      </c>
      <c r="I413" s="172" t="s">
        <v>5989</v>
      </c>
      <c r="J413" s="172" t="s">
        <v>1088</v>
      </c>
      <c r="K413" s="174"/>
      <c r="L413" s="167" t="s">
        <v>1308</v>
      </c>
      <c r="M413" s="167" t="s">
        <v>1308</v>
      </c>
      <c r="N413" s="166" t="s">
        <v>1088</v>
      </c>
      <c r="O413" s="177" t="s">
        <v>1089</v>
      </c>
      <c r="P413" s="170" t="str">
        <f ca="1">DATEDIF(C413,'Incoming 2023'!$O$2,"Y")&amp;" tahun, "&amp;DATEDIF(C413,'Incoming 2023'!$O$2,"YM")&amp;" bulan, "&amp;DATEDIF(C413,'Incoming 2023'!$O$2,"MD")&amp;" hari"</f>
        <v>0 tahun, 8 bulan, 16 hari</v>
      </c>
      <c r="Q413" s="208">
        <f ca="1">DATEDIF(C413,Summary!$A$1,"d")</f>
        <v>259</v>
      </c>
      <c r="R413" s="166" t="str" cm="1">
        <f t="array" aca="1" ref="R413" ca="1">_xlfn.IFS(Q413&lt;=S413,S413,Q413&lt;=S413*2,S413*2,Q413&lt;=S413*3,S413*3,Q413&gt;S413*3,"&gt;"&amp;S413*3)</f>
        <v>Info</v>
      </c>
      <c r="S413" s="166" t="str" cm="1">
        <f t="array" ref="S413">_xlfn.IFS(M413="Level 1",7,M413="Level 2",14,M413="Level 3","30",M413="Info","Info",M413="Closed","Closed")</f>
        <v>Info</v>
      </c>
      <c r="T413" s="174"/>
    </row>
    <row r="414" spans="1:20" ht="40.799999999999997" x14ac:dyDescent="0.7">
      <c r="A414" s="211">
        <v>413</v>
      </c>
      <c r="B414" s="172" t="s">
        <v>11419</v>
      </c>
      <c r="C414" s="239">
        <v>45959</v>
      </c>
      <c r="D414" s="168">
        <v>45934</v>
      </c>
      <c r="E414" s="167" t="s">
        <v>10388</v>
      </c>
      <c r="F414" s="170" t="s">
        <v>11463</v>
      </c>
      <c r="G414" s="170" t="s">
        <v>11464</v>
      </c>
      <c r="H414" s="172" t="s">
        <v>5508</v>
      </c>
      <c r="I414" s="172" t="s">
        <v>5989</v>
      </c>
      <c r="J414" s="172" t="s">
        <v>8792</v>
      </c>
      <c r="K414" s="174"/>
      <c r="L414" s="167" t="s">
        <v>1308</v>
      </c>
      <c r="M414" s="167" t="s">
        <v>1308</v>
      </c>
      <c r="N414" s="166" t="s">
        <v>10300</v>
      </c>
      <c r="O414" s="177" t="s">
        <v>1071</v>
      </c>
      <c r="P414" s="170" t="str">
        <f ca="1">DATEDIF(C414,'Incoming 2023'!$O$2,"Y")&amp;" tahun, "&amp;DATEDIF(C414,'Incoming 2023'!$O$2,"YM")&amp;" bulan, "&amp;DATEDIF(C414,'Incoming 2023'!$O$2,"MD")&amp;" hari"</f>
        <v>0 tahun, 8 bulan, 16 hari</v>
      </c>
      <c r="Q414" s="208">
        <f ca="1">DATEDIF(C414,Summary!$A$1,"d")</f>
        <v>259</v>
      </c>
      <c r="R414" s="166" t="str" cm="1">
        <f t="array" aca="1" ref="R414" ca="1">_xlfn.IFS(Q414&lt;=S414,S414,Q414&lt;=S414*2,S414*2,Q414&lt;=S414*3,S414*3,Q414&gt;S414*3,"&gt;"&amp;S414*3)</f>
        <v>Info</v>
      </c>
      <c r="S414" s="166" t="str" cm="1">
        <f t="array" ref="S414">_xlfn.IFS(M414="Level 1",7,M414="Level 2",14,M414="Level 3","30",M414="Info","Info",M414="Closed","Closed")</f>
        <v>Info</v>
      </c>
      <c r="T414" s="174"/>
    </row>
    <row r="415" spans="1:20" ht="81.599999999999994" x14ac:dyDescent="0.7">
      <c r="A415" s="211">
        <v>414</v>
      </c>
      <c r="B415" s="172" t="s">
        <v>11420</v>
      </c>
      <c r="C415" s="239">
        <v>45959</v>
      </c>
      <c r="D415" s="168">
        <v>45954</v>
      </c>
      <c r="E415" s="167" t="s">
        <v>10388</v>
      </c>
      <c r="F415" s="170" t="s">
        <v>11465</v>
      </c>
      <c r="G415" s="170" t="s">
        <v>10796</v>
      </c>
      <c r="H415" s="172" t="s">
        <v>5508</v>
      </c>
      <c r="I415" s="172" t="s">
        <v>5990</v>
      </c>
      <c r="J415" s="172" t="s">
        <v>5845</v>
      </c>
      <c r="K415" s="174"/>
      <c r="L415" s="167" t="s">
        <v>1308</v>
      </c>
      <c r="M415" s="167" t="s">
        <v>1308</v>
      </c>
      <c r="N415" s="166" t="s">
        <v>10515</v>
      </c>
      <c r="O415" s="177" t="s">
        <v>10488</v>
      </c>
      <c r="P415" s="170" t="str">
        <f ca="1">DATEDIF(C415,'Incoming 2023'!$O$2,"Y")&amp;" tahun, "&amp;DATEDIF(C415,'Incoming 2023'!$O$2,"YM")&amp;" bulan, "&amp;DATEDIF(C415,'Incoming 2023'!$O$2,"MD")&amp;" hari"</f>
        <v>0 tahun, 8 bulan, 16 hari</v>
      </c>
      <c r="Q415" s="208">
        <f ca="1">DATEDIF(C415,Summary!$A$1,"d")</f>
        <v>259</v>
      </c>
      <c r="R415" s="166" t="str" cm="1">
        <f t="array" aca="1" ref="R415" ca="1">_xlfn.IFS(Q415&lt;=S415,S415,Q415&lt;=S415*2,S415*2,Q415&lt;=S415*3,S415*3,Q415&gt;S415*3,"&gt;"&amp;S415*3)</f>
        <v>Info</v>
      </c>
      <c r="S415" s="166" t="str" cm="1">
        <f t="array" ref="S415">_xlfn.IFS(M415="Level 1",7,M415="Level 2",14,M415="Level 3","30",M415="Info","Info",M415="Closed","Closed")</f>
        <v>Info</v>
      </c>
      <c r="T415" s="174"/>
    </row>
    <row r="416" spans="1:20" ht="40.799999999999997" x14ac:dyDescent="0.25">
      <c r="A416" s="211">
        <v>415</v>
      </c>
      <c r="B416" s="172" t="s">
        <v>11421</v>
      </c>
      <c r="C416" s="239">
        <v>45959</v>
      </c>
      <c r="D416" s="168">
        <v>45890</v>
      </c>
      <c r="E416" s="167" t="s">
        <v>39</v>
      </c>
      <c r="F416" s="170" t="s">
        <v>11466</v>
      </c>
      <c r="G416" s="170" t="s">
        <v>11467</v>
      </c>
      <c r="H416" s="172" t="s">
        <v>1079</v>
      </c>
      <c r="I416" s="167" t="s">
        <v>7876</v>
      </c>
      <c r="J416" s="172" t="s">
        <v>5841</v>
      </c>
      <c r="K416" s="166" t="s">
        <v>11477</v>
      </c>
      <c r="L416" s="281" t="s">
        <v>1184</v>
      </c>
      <c r="M416" s="281" t="s">
        <v>1184</v>
      </c>
      <c r="N416" s="166" t="s">
        <v>1079</v>
      </c>
      <c r="O416" s="177" t="s">
        <v>11468</v>
      </c>
      <c r="P416" s="170" t="str">
        <f ca="1">DATEDIF(C416,'Incoming 2023'!$O$2,"Y")&amp;" tahun, "&amp;DATEDIF(C416,'Incoming 2023'!$O$2,"YM")&amp;" bulan, "&amp;DATEDIF(C416,'Incoming 2023'!$O$2,"MD")&amp;" hari"</f>
        <v>0 tahun, 8 bulan, 16 hari</v>
      </c>
      <c r="Q416" s="208">
        <f ca="1">DATEDIF(C416,Summary!$A$1,"d")</f>
        <v>259</v>
      </c>
      <c r="R416" s="166" t="str" cm="1">
        <f t="array" aca="1" ref="R416" ca="1">_xlfn.IFS(Q416&lt;=S416,S416,Q416&lt;=S416*2,S416*2,Q416&lt;=S416*3,S416*3,Q416&gt;S416*3,"&gt;"&amp;S416*3)</f>
        <v>Closed</v>
      </c>
      <c r="S416" s="166" t="str" cm="1">
        <f t="array" ref="S416">_xlfn.IFS(M416="Level 1",7,M416="Level 2",14,M416="Level 3","30",M416="Info","Info",M416="Closed","Closed")</f>
        <v>Closed</v>
      </c>
      <c r="T416" s="170" t="s">
        <v>12320</v>
      </c>
    </row>
    <row r="417" spans="1:20" ht="61.2" x14ac:dyDescent="0.7">
      <c r="A417" s="211">
        <v>416</v>
      </c>
      <c r="B417" s="172" t="s">
        <v>11422</v>
      </c>
      <c r="C417" s="239">
        <v>45960</v>
      </c>
      <c r="D417" s="168">
        <v>45958</v>
      </c>
      <c r="E417" s="167" t="s">
        <v>10388</v>
      </c>
      <c r="F417" s="170" t="s">
        <v>11469</v>
      </c>
      <c r="G417" s="170" t="s">
        <v>10796</v>
      </c>
      <c r="H417" s="172" t="s">
        <v>5508</v>
      </c>
      <c r="I417" s="172" t="s">
        <v>7640</v>
      </c>
      <c r="J417" s="172" t="s">
        <v>5845</v>
      </c>
      <c r="K417" s="174"/>
      <c r="L417" s="167" t="s">
        <v>1308</v>
      </c>
      <c r="M417" s="167" t="s">
        <v>1308</v>
      </c>
      <c r="N417" s="166" t="s">
        <v>1070</v>
      </c>
      <c r="O417" s="177" t="s">
        <v>8067</v>
      </c>
      <c r="P417" s="170" t="str">
        <f ca="1">DATEDIF(C417,'Incoming 2023'!$O$2,"Y")&amp;" tahun, "&amp;DATEDIF(C417,'Incoming 2023'!$O$2,"YM")&amp;" bulan, "&amp;DATEDIF(C417,'Incoming 2023'!$O$2,"MD")&amp;" hari"</f>
        <v>0 tahun, 8 bulan, 15 hari</v>
      </c>
      <c r="Q417" s="208">
        <f ca="1">DATEDIF(C417,Summary!$A$1,"d")</f>
        <v>258</v>
      </c>
      <c r="R417" s="166" t="str" cm="1">
        <f t="array" aca="1" ref="R417" ca="1">_xlfn.IFS(Q417&lt;=S417,S417,Q417&lt;=S417*2,S417*2,Q417&lt;=S417*3,S417*3,Q417&gt;S417*3,"&gt;"&amp;S417*3)</f>
        <v>Info</v>
      </c>
      <c r="S417" s="166" t="str" cm="1">
        <f t="array" ref="S417">_xlfn.IFS(M417="Level 1",7,M417="Level 2",14,M417="Level 3","30",M417="Info","Info",M417="Closed","Closed")</f>
        <v>Info</v>
      </c>
      <c r="T417" s="174"/>
    </row>
    <row r="418" spans="1:20" ht="40.799999999999997" x14ac:dyDescent="0.7">
      <c r="A418" s="211">
        <v>417</v>
      </c>
      <c r="B418" s="172" t="s">
        <v>11423</v>
      </c>
      <c r="C418" s="239">
        <v>45960</v>
      </c>
      <c r="D418" s="168">
        <v>45953</v>
      </c>
      <c r="E418" s="167" t="s">
        <v>39</v>
      </c>
      <c r="F418" s="170" t="s">
        <v>11470</v>
      </c>
      <c r="G418" s="170" t="s">
        <v>11471</v>
      </c>
      <c r="H418" s="172" t="s">
        <v>1079</v>
      </c>
      <c r="I418" s="172" t="s">
        <v>5999</v>
      </c>
      <c r="J418" s="172" t="s">
        <v>6005</v>
      </c>
      <c r="K418" s="174"/>
      <c r="L418" s="281" t="s">
        <v>1184</v>
      </c>
      <c r="M418" s="281" t="s">
        <v>1184</v>
      </c>
      <c r="N418" s="166" t="s">
        <v>1744</v>
      </c>
      <c r="O418" s="177" t="s">
        <v>1744</v>
      </c>
      <c r="P418" s="170" t="str">
        <f ca="1">DATEDIF(C418,'Incoming 2023'!$O$2,"Y")&amp;" tahun, "&amp;DATEDIF(C418,'Incoming 2023'!$O$2,"YM")&amp;" bulan, "&amp;DATEDIF(C418,'Incoming 2023'!$O$2,"MD")&amp;" hari"</f>
        <v>0 tahun, 8 bulan, 15 hari</v>
      </c>
      <c r="Q418" s="208">
        <f ca="1">DATEDIF(C418,Summary!$A$1,"d")</f>
        <v>258</v>
      </c>
      <c r="R418" s="166" t="str" cm="1">
        <f t="array" aca="1" ref="R418" ca="1">_xlfn.IFS(Q418&lt;=S418,S418,Q418&lt;=S418*2,S418*2,Q418&lt;=S418*3,S418*3,Q418&gt;S418*3,"&gt;"&amp;S418*3)</f>
        <v>Closed</v>
      </c>
      <c r="S418" s="166" t="str" cm="1">
        <f t="array" ref="S418">_xlfn.IFS(M418="Level 1",7,M418="Level 2",14,M418="Level 3","30",M418="Info","Info",M418="Closed","Closed")</f>
        <v>Closed</v>
      </c>
      <c r="T418" s="176" t="s">
        <v>11473</v>
      </c>
    </row>
    <row r="419" spans="1:20" ht="40.799999999999997" x14ac:dyDescent="0.7">
      <c r="A419" s="211">
        <v>418</v>
      </c>
      <c r="B419" s="172" t="s">
        <v>11424</v>
      </c>
      <c r="C419" s="239">
        <v>45960</v>
      </c>
      <c r="D419" s="168">
        <v>45960</v>
      </c>
      <c r="E419" s="167" t="s">
        <v>10388</v>
      </c>
      <c r="F419" s="170" t="s">
        <v>11472</v>
      </c>
      <c r="G419" s="170" t="s">
        <v>10985</v>
      </c>
      <c r="H419" s="172" t="s">
        <v>5508</v>
      </c>
      <c r="I419" s="172" t="s">
        <v>5990</v>
      </c>
      <c r="J419" s="172" t="s">
        <v>5845</v>
      </c>
      <c r="K419" s="174"/>
      <c r="L419" s="167" t="s">
        <v>1308</v>
      </c>
      <c r="M419" s="167" t="s">
        <v>1308</v>
      </c>
      <c r="N419" s="166" t="s">
        <v>1070</v>
      </c>
      <c r="O419" s="177" t="s">
        <v>5481</v>
      </c>
      <c r="P419" s="170" t="str">
        <f ca="1">DATEDIF(C419,'Incoming 2023'!$O$2,"Y")&amp;" tahun, "&amp;DATEDIF(C419,'Incoming 2023'!$O$2,"YM")&amp;" bulan, "&amp;DATEDIF(C419,'Incoming 2023'!$O$2,"MD")&amp;" hari"</f>
        <v>0 tahun, 8 bulan, 15 hari</v>
      </c>
      <c r="Q419" s="208">
        <f ca="1">DATEDIF(C419,Summary!$A$1,"d")</f>
        <v>258</v>
      </c>
      <c r="R419" s="166" t="str" cm="1">
        <f t="array" aca="1" ref="R419" ca="1">_xlfn.IFS(Q419&lt;=S419,S419,Q419&lt;=S419*2,S419*2,Q419&lt;=S419*3,S419*3,Q419&gt;S419*3,"&gt;"&amp;S419*3)</f>
        <v>Info</v>
      </c>
      <c r="S419" s="166" t="str" cm="1">
        <f t="array" ref="S419">_xlfn.IFS(M419="Level 1",7,M419="Level 2",14,M419="Level 3","30",M419="Info","Info",M419="Closed","Closed")</f>
        <v>Info</v>
      </c>
      <c r="T419" s="174"/>
    </row>
    <row r="420" spans="1:20" ht="61.2" x14ac:dyDescent="0.7">
      <c r="A420" s="211">
        <v>419</v>
      </c>
      <c r="B420" s="172" t="s">
        <v>11563</v>
      </c>
      <c r="C420" s="237">
        <v>45961</v>
      </c>
      <c r="D420" s="209">
        <v>45961</v>
      </c>
      <c r="E420" s="167" t="s">
        <v>10388</v>
      </c>
      <c r="F420" s="170" t="s">
        <v>11584</v>
      </c>
      <c r="G420" s="170" t="s">
        <v>10796</v>
      </c>
      <c r="H420" s="172" t="s">
        <v>5508</v>
      </c>
      <c r="I420" s="167" t="s">
        <v>5990</v>
      </c>
      <c r="J420" s="175" t="s">
        <v>5845</v>
      </c>
      <c r="K420" s="174"/>
      <c r="L420" s="167" t="s">
        <v>1308</v>
      </c>
      <c r="M420" s="167" t="s">
        <v>1308</v>
      </c>
      <c r="N420" s="166" t="s">
        <v>10515</v>
      </c>
      <c r="O420" s="177" t="s">
        <v>10488</v>
      </c>
      <c r="P420" s="170" t="str">
        <f ca="1">DATEDIF(C420,'Incoming 2023'!$O$2,"Y")&amp;" tahun, "&amp;DATEDIF(C420,'Incoming 2023'!$O$2,"YM")&amp;" bulan, "&amp;DATEDIF(C420,'Incoming 2023'!$O$2,"MD")&amp;" hari"</f>
        <v>0 tahun, 8 bulan, 14 hari</v>
      </c>
      <c r="Q420" s="208">
        <f ca="1">DATEDIF(C420,Summary!$A$1,"d")</f>
        <v>257</v>
      </c>
      <c r="R420" s="166" t="str" cm="1">
        <f t="array" aca="1" ref="R420" ca="1">_xlfn.IFS(Q420&lt;=S420,S420,Q420&lt;=S420*2,S420*2,Q420&lt;=S420*3,S420*3,Q420&gt;S420*3,"&gt;"&amp;S420*3)</f>
        <v>Info</v>
      </c>
      <c r="S420" s="166" t="str" cm="1">
        <f t="array" ref="S420">_xlfn.IFS(M420="Level 1",7,M420="Level 2",14,M420="Level 3","30",M420="Info","Info",M420="Closed","Closed")</f>
        <v>Info</v>
      </c>
      <c r="T420" s="177"/>
    </row>
    <row r="421" spans="1:20" ht="40.799999999999997" x14ac:dyDescent="0.7">
      <c r="A421" s="211">
        <v>420</v>
      </c>
      <c r="B421" s="172" t="s">
        <v>11564</v>
      </c>
      <c r="C421" s="237">
        <v>45964</v>
      </c>
      <c r="D421" s="209">
        <v>45991</v>
      </c>
      <c r="E421" s="167" t="s">
        <v>10388</v>
      </c>
      <c r="F421" s="170" t="s">
        <v>11585</v>
      </c>
      <c r="G421" s="170" t="s">
        <v>11586</v>
      </c>
      <c r="H421" s="172" t="s">
        <v>5508</v>
      </c>
      <c r="I421" s="167" t="s">
        <v>5989</v>
      </c>
      <c r="J421" s="175" t="s">
        <v>11587</v>
      </c>
      <c r="K421" s="174"/>
      <c r="L421" s="167" t="s">
        <v>1308</v>
      </c>
      <c r="M421" s="167" t="s">
        <v>1308</v>
      </c>
      <c r="N421" s="166" t="s">
        <v>1070</v>
      </c>
      <c r="O421" s="170" t="s">
        <v>7652</v>
      </c>
      <c r="P421" s="170" t="str">
        <f ca="1">DATEDIF(C421,'Incoming 2023'!$O$2,"Y")&amp;" tahun, "&amp;DATEDIF(C421,'Incoming 2023'!$O$2,"YM")&amp;" bulan, "&amp;DATEDIF(C421,'Incoming 2023'!$O$2,"MD")&amp;" hari"</f>
        <v>0 tahun, 8 bulan, 12 hari</v>
      </c>
      <c r="Q421" s="208">
        <f ca="1">DATEDIF(C421,Summary!$A$1,"d")</f>
        <v>254</v>
      </c>
      <c r="R421" s="166" t="str" cm="1">
        <f t="array" aca="1" ref="R421" ca="1">_xlfn.IFS(Q421&lt;=S421,S421,Q421&lt;=S421*2,S421*2,Q421&lt;=S421*3,S421*3,Q421&gt;S421*3,"&gt;"&amp;S421*3)</f>
        <v>Info</v>
      </c>
      <c r="S421" s="166" t="str" cm="1">
        <f t="array" ref="S421">_xlfn.IFS(M421="Level 1",7,M421="Level 2",14,M421="Level 3","30",M421="Info","Info",M421="Closed","Closed")</f>
        <v>Info</v>
      </c>
      <c r="T421" s="177"/>
    </row>
    <row r="422" spans="1:20" ht="40.799999999999997" x14ac:dyDescent="0.7">
      <c r="A422" s="211">
        <v>421</v>
      </c>
      <c r="B422" s="172" t="s">
        <v>11565</v>
      </c>
      <c r="C422" s="237">
        <v>45965</v>
      </c>
      <c r="D422" s="209">
        <v>45940</v>
      </c>
      <c r="E422" s="167" t="s">
        <v>10388</v>
      </c>
      <c r="F422" s="170" t="s">
        <v>11588</v>
      </c>
      <c r="G422" s="170" t="s">
        <v>11589</v>
      </c>
      <c r="H422" s="172" t="s">
        <v>5508</v>
      </c>
      <c r="I422" s="167" t="s">
        <v>5990</v>
      </c>
      <c r="J422" s="175" t="s">
        <v>8837</v>
      </c>
      <c r="K422" s="174"/>
      <c r="L422" s="167" t="s">
        <v>1308</v>
      </c>
      <c r="M422" s="167" t="s">
        <v>1308</v>
      </c>
      <c r="N422" s="166" t="s">
        <v>1070</v>
      </c>
      <c r="O422" s="170" t="s">
        <v>5604</v>
      </c>
      <c r="P422" s="170" t="str">
        <f ca="1">DATEDIF(C422,'Incoming 2023'!$O$2,"Y")&amp;" tahun, "&amp;DATEDIF(C422,'Incoming 2023'!$O$2,"YM")&amp;" bulan, "&amp;DATEDIF(C422,'Incoming 2023'!$O$2,"MD")&amp;" hari"</f>
        <v>0 tahun, 8 bulan, 11 hari</v>
      </c>
      <c r="Q422" s="208">
        <f ca="1">DATEDIF(C422,Summary!$A$1,"d")</f>
        <v>253</v>
      </c>
      <c r="R422" s="166" t="str" cm="1">
        <f t="array" aca="1" ref="R422" ca="1">_xlfn.IFS(Q422&lt;=S422,S422,Q422&lt;=S422*2,S422*2,Q422&lt;=S422*3,S422*3,Q422&gt;S422*3,"&gt;"&amp;S422*3)</f>
        <v>Info</v>
      </c>
      <c r="S422" s="166" t="str" cm="1">
        <f t="array" ref="S422">_xlfn.IFS(M422="Level 1",7,M422="Level 2",14,M422="Level 3","30",M422="Info","Info",M422="Closed","Closed")</f>
        <v>Info</v>
      </c>
      <c r="T422" s="177"/>
    </row>
    <row r="423" spans="1:20" ht="81.599999999999994" x14ac:dyDescent="0.7">
      <c r="A423" s="211">
        <v>422</v>
      </c>
      <c r="B423" s="172" t="s">
        <v>11566</v>
      </c>
      <c r="C423" s="237">
        <v>45965</v>
      </c>
      <c r="D423" s="209">
        <v>45940</v>
      </c>
      <c r="E423" s="167" t="s">
        <v>10388</v>
      </c>
      <c r="F423" s="170" t="s">
        <v>11590</v>
      </c>
      <c r="G423" s="170" t="s">
        <v>11591</v>
      </c>
      <c r="H423" s="172" t="s">
        <v>5508</v>
      </c>
      <c r="I423" s="167" t="s">
        <v>5990</v>
      </c>
      <c r="J423" s="175" t="s">
        <v>8837</v>
      </c>
      <c r="K423" s="174"/>
      <c r="L423" s="167" t="s">
        <v>1308</v>
      </c>
      <c r="M423" s="167" t="s">
        <v>1308</v>
      </c>
      <c r="N423" s="166" t="s">
        <v>1070</v>
      </c>
      <c r="O423" s="177" t="s">
        <v>5481</v>
      </c>
      <c r="P423" s="170" t="str">
        <f ca="1">DATEDIF(C423,'Incoming 2023'!$O$2,"Y")&amp;" tahun, "&amp;DATEDIF(C423,'Incoming 2023'!$O$2,"YM")&amp;" bulan, "&amp;DATEDIF(C423,'Incoming 2023'!$O$2,"MD")&amp;" hari"</f>
        <v>0 tahun, 8 bulan, 11 hari</v>
      </c>
      <c r="Q423" s="208">
        <f ca="1">DATEDIF(C423,Summary!$A$1,"d")</f>
        <v>253</v>
      </c>
      <c r="R423" s="166" t="str" cm="1">
        <f t="array" aca="1" ref="R423" ca="1">_xlfn.IFS(Q423&lt;=S423,S423,Q423&lt;=S423*2,S423*2,Q423&lt;=S423*3,S423*3,Q423&gt;S423*3,"&gt;"&amp;S423*3)</f>
        <v>Info</v>
      </c>
      <c r="S423" s="166" t="str" cm="1">
        <f t="array" ref="S423">_xlfn.IFS(M423="Level 1",7,M423="Level 2",14,M423="Level 3","30",M423="Info","Info",M423="Closed","Closed")</f>
        <v>Info</v>
      </c>
      <c r="T423" s="177"/>
    </row>
    <row r="424" spans="1:20" ht="61.2" x14ac:dyDescent="0.7">
      <c r="A424" s="211">
        <v>423</v>
      </c>
      <c r="B424" s="172" t="s">
        <v>11567</v>
      </c>
      <c r="C424" s="237">
        <v>45967</v>
      </c>
      <c r="D424" s="209">
        <v>45949</v>
      </c>
      <c r="E424" s="167" t="s">
        <v>10388</v>
      </c>
      <c r="F424" s="170" t="s">
        <v>11592</v>
      </c>
      <c r="G424" s="170" t="s">
        <v>11593</v>
      </c>
      <c r="H424" s="172" t="s">
        <v>5508</v>
      </c>
      <c r="I424" s="167" t="s">
        <v>5989</v>
      </c>
      <c r="J424" s="175" t="s">
        <v>6030</v>
      </c>
      <c r="K424" s="174"/>
      <c r="L424" s="167" t="s">
        <v>1308</v>
      </c>
      <c r="M424" s="167" t="s">
        <v>1308</v>
      </c>
      <c r="N424" s="166" t="s">
        <v>1175</v>
      </c>
      <c r="O424" s="177" t="s">
        <v>7484</v>
      </c>
      <c r="P424" s="170" t="str">
        <f ca="1">DATEDIF(C424,'Incoming 2023'!$O$2,"Y")&amp;" tahun, "&amp;DATEDIF(C424,'Incoming 2023'!$O$2,"YM")&amp;" bulan, "&amp;DATEDIF(C424,'Incoming 2023'!$O$2,"MD")&amp;" hari"</f>
        <v>0 tahun, 8 bulan, 9 hari</v>
      </c>
      <c r="Q424" s="208">
        <f ca="1">DATEDIF(C424,Summary!$A$1,"d")</f>
        <v>251</v>
      </c>
      <c r="R424" s="166" t="str" cm="1">
        <f t="array" aca="1" ref="R424" ca="1">_xlfn.IFS(Q424&lt;=S424,S424,Q424&lt;=S424*2,S424*2,Q424&lt;=S424*3,S424*3,Q424&gt;S424*3,"&gt;"&amp;S424*3)</f>
        <v>Info</v>
      </c>
      <c r="S424" s="166" t="str" cm="1">
        <f t="array" ref="S424">_xlfn.IFS(M424="Level 1",7,M424="Level 2",14,M424="Level 3","30",M424="Info","Info",M424="Closed","Closed")</f>
        <v>Info</v>
      </c>
      <c r="T424" s="177"/>
    </row>
    <row r="425" spans="1:20" ht="61.2" x14ac:dyDescent="0.7">
      <c r="A425" s="211">
        <v>424</v>
      </c>
      <c r="B425" s="172" t="s">
        <v>11568</v>
      </c>
      <c r="C425" s="237">
        <v>45967</v>
      </c>
      <c r="D425" s="209">
        <v>45949</v>
      </c>
      <c r="E425" s="167" t="s">
        <v>10388</v>
      </c>
      <c r="F425" s="170" t="s">
        <v>11594</v>
      </c>
      <c r="G425" s="170" t="s">
        <v>11595</v>
      </c>
      <c r="H425" s="172" t="s">
        <v>5508</v>
      </c>
      <c r="I425" s="167" t="s">
        <v>5989</v>
      </c>
      <c r="J425" s="175" t="s">
        <v>6030</v>
      </c>
      <c r="K425" s="174"/>
      <c r="L425" s="167" t="s">
        <v>1308</v>
      </c>
      <c r="M425" s="167" t="s">
        <v>1308</v>
      </c>
      <c r="N425" s="166" t="s">
        <v>1175</v>
      </c>
      <c r="O425" s="177" t="s">
        <v>7484</v>
      </c>
      <c r="P425" s="170" t="str">
        <f ca="1">DATEDIF(C425,'Incoming 2023'!$O$2,"Y")&amp;" tahun, "&amp;DATEDIF(C425,'Incoming 2023'!$O$2,"YM")&amp;" bulan, "&amp;DATEDIF(C425,'Incoming 2023'!$O$2,"MD")&amp;" hari"</f>
        <v>0 tahun, 8 bulan, 9 hari</v>
      </c>
      <c r="Q425" s="208">
        <f ca="1">DATEDIF(C425,Summary!$A$1,"d")</f>
        <v>251</v>
      </c>
      <c r="R425" s="166" t="str" cm="1">
        <f t="array" aca="1" ref="R425" ca="1">_xlfn.IFS(Q425&lt;=S425,S425,Q425&lt;=S425*2,S425*2,Q425&lt;=S425*3,S425*3,Q425&gt;S425*3,"&gt;"&amp;S425*3)</f>
        <v>Info</v>
      </c>
      <c r="S425" s="166" t="str" cm="1">
        <f t="array" ref="S425">_xlfn.IFS(M425="Level 1",7,M425="Level 2",14,M425="Level 3","30",M425="Info","Info",M425="Closed","Closed")</f>
        <v>Info</v>
      </c>
      <c r="T425" s="177"/>
    </row>
    <row r="426" spans="1:20" ht="61.2" x14ac:dyDescent="0.7">
      <c r="A426" s="211">
        <v>425</v>
      </c>
      <c r="B426" s="172" t="s">
        <v>11569</v>
      </c>
      <c r="C426" s="237">
        <v>45968</v>
      </c>
      <c r="D426" s="209">
        <v>45954</v>
      </c>
      <c r="E426" s="167" t="s">
        <v>39</v>
      </c>
      <c r="F426" s="170" t="s">
        <v>11596</v>
      </c>
      <c r="G426" s="170" t="s">
        <v>11597</v>
      </c>
      <c r="H426" s="172" t="s">
        <v>5508</v>
      </c>
      <c r="I426" s="167" t="s">
        <v>3200</v>
      </c>
      <c r="J426" s="175" t="s">
        <v>5701</v>
      </c>
      <c r="K426" s="174"/>
      <c r="L426" s="167" t="s">
        <v>1308</v>
      </c>
      <c r="M426" s="167" t="s">
        <v>1308</v>
      </c>
      <c r="N426" s="166" t="s">
        <v>10661</v>
      </c>
      <c r="O426" s="177" t="s">
        <v>3139</v>
      </c>
      <c r="P426" s="170" t="str">
        <f ca="1">DATEDIF(C426,'Incoming 2023'!$O$2,"Y")&amp;" tahun, "&amp;DATEDIF(C426,'Incoming 2023'!$O$2,"YM")&amp;" bulan, "&amp;DATEDIF(C426,'Incoming 2023'!$O$2,"MD")&amp;" hari"</f>
        <v>0 tahun, 8 bulan, 8 hari</v>
      </c>
      <c r="Q426" s="208">
        <f ca="1">DATEDIF(C426,Summary!$A$1,"d")</f>
        <v>250</v>
      </c>
      <c r="R426" s="166" t="str" cm="1">
        <f t="array" aca="1" ref="R426" ca="1">_xlfn.IFS(Q426&lt;=S426,S426,Q426&lt;=S426*2,S426*2,Q426&lt;=S426*3,S426*3,Q426&gt;S426*3,"&gt;"&amp;S426*3)</f>
        <v>Info</v>
      </c>
      <c r="S426" s="166" t="str" cm="1">
        <f t="array" ref="S426">_xlfn.IFS(M426="Level 1",7,M426="Level 2",14,M426="Level 3","30",M426="Info","Info",M426="Closed","Closed")</f>
        <v>Info</v>
      </c>
      <c r="T426" s="177"/>
    </row>
    <row r="427" spans="1:20" ht="61.2" x14ac:dyDescent="0.7">
      <c r="A427" s="211">
        <v>426</v>
      </c>
      <c r="B427" s="172" t="s">
        <v>11570</v>
      </c>
      <c r="C427" s="237">
        <v>45968</v>
      </c>
      <c r="D427" s="209">
        <v>45964</v>
      </c>
      <c r="E427" s="167" t="s">
        <v>39</v>
      </c>
      <c r="F427" s="170" t="s">
        <v>11598</v>
      </c>
      <c r="G427" s="170" t="s">
        <v>11599</v>
      </c>
      <c r="H427" s="172" t="s">
        <v>5508</v>
      </c>
      <c r="I427" s="167" t="s">
        <v>5989</v>
      </c>
      <c r="J427" s="175" t="s">
        <v>9425</v>
      </c>
      <c r="K427" s="174"/>
      <c r="L427" s="281" t="s">
        <v>1184</v>
      </c>
      <c r="M427" s="281" t="s">
        <v>1184</v>
      </c>
      <c r="N427" s="166" t="s">
        <v>11600</v>
      </c>
      <c r="O427" s="177" t="s">
        <v>11601</v>
      </c>
      <c r="P427" s="170" t="str">
        <f ca="1">DATEDIF(C427,'Incoming 2023'!$O$2,"Y")&amp;" tahun, "&amp;DATEDIF(C427,'Incoming 2023'!$O$2,"YM")&amp;" bulan, "&amp;DATEDIF(C427,'Incoming 2023'!$O$2,"MD")&amp;" hari"</f>
        <v>0 tahun, 8 bulan, 8 hari</v>
      </c>
      <c r="Q427" s="208">
        <f ca="1">DATEDIF(C427,Summary!$A$1,"d")</f>
        <v>250</v>
      </c>
      <c r="R427" s="166" t="str" cm="1">
        <f t="array" aca="1" ref="R427" ca="1">_xlfn.IFS(Q427&lt;=S427,S427,Q427&lt;=S427*2,S427*2,Q427&lt;=S427*3,S427*3,Q427&gt;S427*3,"&gt;"&amp;S427*3)</f>
        <v>Closed</v>
      </c>
      <c r="S427" s="166" t="str" cm="1">
        <f t="array" ref="S427">_xlfn.IFS(M427="Level 1",7,M427="Level 2",14,M427="Level 3","30",M427="Info","Info",M427="Closed","Closed")</f>
        <v>Closed</v>
      </c>
      <c r="T427" s="177" t="s">
        <v>11625</v>
      </c>
    </row>
    <row r="428" spans="1:20" ht="81.599999999999994" x14ac:dyDescent="0.7">
      <c r="A428" s="211">
        <v>427</v>
      </c>
      <c r="B428" s="172" t="s">
        <v>11571</v>
      </c>
      <c r="C428" s="237">
        <v>45968</v>
      </c>
      <c r="D428" s="209">
        <v>45957</v>
      </c>
      <c r="E428" s="167" t="s">
        <v>39</v>
      </c>
      <c r="F428" s="170" t="s">
        <v>11602</v>
      </c>
      <c r="G428" s="170" t="s">
        <v>11603</v>
      </c>
      <c r="H428" s="172" t="s">
        <v>5508</v>
      </c>
      <c r="I428" s="167" t="s">
        <v>3200</v>
      </c>
      <c r="J428" s="175" t="s">
        <v>6953</v>
      </c>
      <c r="K428" s="174"/>
      <c r="L428" s="281" t="s">
        <v>1184</v>
      </c>
      <c r="M428" s="281" t="s">
        <v>1184</v>
      </c>
      <c r="N428" s="166" t="s">
        <v>1175</v>
      </c>
      <c r="O428" s="177" t="s">
        <v>1176</v>
      </c>
      <c r="P428" s="170" t="str">
        <f ca="1">DATEDIF(C428,'Incoming 2023'!$O$2,"Y")&amp;" tahun, "&amp;DATEDIF(C428,'Incoming 2023'!$O$2,"YM")&amp;" bulan, "&amp;DATEDIF(C428,'Incoming 2023'!$O$2,"MD")&amp;" hari"</f>
        <v>0 tahun, 8 bulan, 8 hari</v>
      </c>
      <c r="Q428" s="208">
        <f ca="1">DATEDIF(C428,Summary!$A$1,"d")</f>
        <v>250</v>
      </c>
      <c r="R428" s="166" t="str" cm="1">
        <f t="array" aca="1" ref="R428" ca="1">_xlfn.IFS(Q428&lt;=S428,S428,Q428&lt;=S428*2,S428*2,Q428&lt;=S428*3,S428*3,Q428&gt;S428*3,"&gt;"&amp;S428*3)</f>
        <v>Closed</v>
      </c>
      <c r="S428" s="166" t="str" cm="1">
        <f t="array" ref="S428">_xlfn.IFS(M428="Level 1",7,M428="Level 2",14,M428="Level 3","30",M428="Info","Info",M428="Closed","Closed")</f>
        <v>Closed</v>
      </c>
      <c r="T428" s="170" t="s">
        <v>11976</v>
      </c>
    </row>
    <row r="429" spans="1:20" ht="61.2" x14ac:dyDescent="0.25">
      <c r="A429" s="211">
        <v>428</v>
      </c>
      <c r="B429" s="172" t="s">
        <v>11572</v>
      </c>
      <c r="C429" s="237">
        <v>45968</v>
      </c>
      <c r="D429" s="209">
        <v>45954</v>
      </c>
      <c r="E429" s="167" t="s">
        <v>39</v>
      </c>
      <c r="F429" s="170" t="s">
        <v>11604</v>
      </c>
      <c r="G429" s="170" t="s">
        <v>10419</v>
      </c>
      <c r="H429" s="172" t="s">
        <v>5508</v>
      </c>
      <c r="I429" s="167" t="s">
        <v>5989</v>
      </c>
      <c r="J429" s="175" t="s">
        <v>2881</v>
      </c>
      <c r="K429" s="168">
        <v>45978</v>
      </c>
      <c r="L429" s="246" t="s">
        <v>1305</v>
      </c>
      <c r="M429" s="246" t="s">
        <v>5815</v>
      </c>
      <c r="N429" s="166" t="s">
        <v>1080</v>
      </c>
      <c r="O429" s="177" t="s">
        <v>8269</v>
      </c>
      <c r="P429" s="170" t="str">
        <f ca="1">DATEDIF(C429,'Incoming 2023'!$O$2,"Y")&amp;" tahun, "&amp;DATEDIF(C429,'Incoming 2023'!$O$2,"YM")&amp;" bulan, "&amp;DATEDIF(C429,'Incoming 2023'!$O$2,"MD")&amp;" hari"</f>
        <v>0 tahun, 8 bulan, 8 hari</v>
      </c>
      <c r="Q429" s="208">
        <f ca="1">DATEDIF(C429,Summary!$A$1,"d")</f>
        <v>250</v>
      </c>
      <c r="R429" s="166" t="str" cm="1">
        <f t="array" aca="1" ref="R429" ca="1">_xlfn.IFS(Q429&lt;=S429,S429,Q429&lt;=S429*2,S429*2,Q429&lt;=S429*3,S429*3,Q429&gt;S429*3,"&gt;"&amp;S429*3)</f>
        <v>&gt;21</v>
      </c>
      <c r="S429" s="166" cm="1">
        <f t="array" ref="S429">_xlfn.IFS(M429="Level 1",7,M429="Level 2",14,M429="Level 3","30",M429="Info","Info",M429="Closed","Closed")</f>
        <v>7</v>
      </c>
      <c r="T429" s="177"/>
    </row>
    <row r="430" spans="1:20" ht="61.2" x14ac:dyDescent="0.7">
      <c r="A430" s="211">
        <v>429</v>
      </c>
      <c r="B430" s="172" t="s">
        <v>11573</v>
      </c>
      <c r="C430" s="237">
        <v>45968</v>
      </c>
      <c r="D430" s="209">
        <v>45958</v>
      </c>
      <c r="E430" s="167" t="s">
        <v>39</v>
      </c>
      <c r="F430" s="170" t="s">
        <v>11605</v>
      </c>
      <c r="G430" s="170" t="s">
        <v>11606</v>
      </c>
      <c r="H430" s="172" t="s">
        <v>5508</v>
      </c>
      <c r="I430" s="167" t="s">
        <v>3200</v>
      </c>
      <c r="J430" s="175" t="s">
        <v>5701</v>
      </c>
      <c r="K430" s="174"/>
      <c r="L430" s="167" t="s">
        <v>1308</v>
      </c>
      <c r="M430" s="167" t="s">
        <v>1308</v>
      </c>
      <c r="N430" s="166" t="s">
        <v>10661</v>
      </c>
      <c r="O430" s="177" t="s">
        <v>3139</v>
      </c>
      <c r="P430" s="170" t="str">
        <f ca="1">DATEDIF(C430,'Incoming 2023'!$O$2,"Y")&amp;" tahun, "&amp;DATEDIF(C430,'Incoming 2023'!$O$2,"YM")&amp;" bulan, "&amp;DATEDIF(C430,'Incoming 2023'!$O$2,"MD")&amp;" hari"</f>
        <v>0 tahun, 8 bulan, 8 hari</v>
      </c>
      <c r="Q430" s="208">
        <f ca="1">DATEDIF(C430,Summary!$A$1,"d")</f>
        <v>250</v>
      </c>
      <c r="R430" s="166" t="str" cm="1">
        <f t="array" aca="1" ref="R430" ca="1">_xlfn.IFS(Q430&lt;=S430,S430,Q430&lt;=S430*2,S430*2,Q430&lt;=S430*3,S430*3,Q430&gt;S430*3,"&gt;"&amp;S430*3)</f>
        <v>Info</v>
      </c>
      <c r="S430" s="166" t="str" cm="1">
        <f t="array" ref="S430">_xlfn.IFS(M430="Level 1",7,M430="Level 2",14,M430="Level 3","30",M430="Info","Info",M430="Closed","Closed")</f>
        <v>Info</v>
      </c>
      <c r="T430" s="177"/>
    </row>
    <row r="431" spans="1:20" ht="81.599999999999994" x14ac:dyDescent="0.7">
      <c r="A431" s="211">
        <v>430</v>
      </c>
      <c r="B431" s="172" t="s">
        <v>11574</v>
      </c>
      <c r="C431" s="237">
        <v>45968</v>
      </c>
      <c r="D431" s="209">
        <v>45960</v>
      </c>
      <c r="E431" s="167" t="s">
        <v>39</v>
      </c>
      <c r="F431" s="170" t="s">
        <v>11607</v>
      </c>
      <c r="G431" s="170" t="s">
        <v>11608</v>
      </c>
      <c r="H431" s="172" t="s">
        <v>1079</v>
      </c>
      <c r="I431" s="167" t="s">
        <v>7715</v>
      </c>
      <c r="J431" s="175" t="s">
        <v>2883</v>
      </c>
      <c r="K431" s="174"/>
      <c r="L431" s="281" t="s">
        <v>1184</v>
      </c>
      <c r="M431" s="281" t="s">
        <v>1184</v>
      </c>
      <c r="N431" s="166" t="s">
        <v>1079</v>
      </c>
      <c r="O431" s="177" t="s">
        <v>5499</v>
      </c>
      <c r="P431" s="170" t="str">
        <f ca="1">DATEDIF(C431,'Incoming 2023'!$O$2,"Y")&amp;" tahun, "&amp;DATEDIF(C431,'Incoming 2023'!$O$2,"YM")&amp;" bulan, "&amp;DATEDIF(C431,'Incoming 2023'!$O$2,"MD")&amp;" hari"</f>
        <v>0 tahun, 8 bulan, 8 hari</v>
      </c>
      <c r="Q431" s="208">
        <f ca="1">DATEDIF(C431,Summary!$A$1,"d")</f>
        <v>250</v>
      </c>
      <c r="R431" s="166" t="str" cm="1">
        <f t="array" aca="1" ref="R431" ca="1">_xlfn.IFS(Q431&lt;=S431,S431,Q431&lt;=S431*2,S431*2,Q431&lt;=S431*3,S431*3,Q431&gt;S431*3,"&gt;"&amp;S431*3)</f>
        <v>Closed</v>
      </c>
      <c r="S431" s="166" t="str" cm="1">
        <f t="array" ref="S431">_xlfn.IFS(M431="Level 1",7,M431="Level 2",14,M431="Level 3","30",M431="Info","Info",M431="Closed","Closed")</f>
        <v>Closed</v>
      </c>
      <c r="T431" s="177" t="s">
        <v>12689</v>
      </c>
    </row>
    <row r="432" spans="1:20" ht="61.2" x14ac:dyDescent="0.7">
      <c r="A432" s="211">
        <v>431</v>
      </c>
      <c r="B432" s="172" t="s">
        <v>11575</v>
      </c>
      <c r="C432" s="237">
        <v>45968</v>
      </c>
      <c r="D432" s="209">
        <v>45958</v>
      </c>
      <c r="E432" s="167" t="s">
        <v>39</v>
      </c>
      <c r="F432" s="170" t="s">
        <v>11609</v>
      </c>
      <c r="G432" s="170" t="s">
        <v>11610</v>
      </c>
      <c r="H432" s="172" t="s">
        <v>1079</v>
      </c>
      <c r="I432" s="167" t="s">
        <v>5940</v>
      </c>
      <c r="J432" s="175" t="s">
        <v>5701</v>
      </c>
      <c r="K432" s="174"/>
      <c r="L432" s="167" t="s">
        <v>1308</v>
      </c>
      <c r="M432" s="167" t="s">
        <v>1308</v>
      </c>
      <c r="N432" s="166" t="s">
        <v>1079</v>
      </c>
      <c r="O432" s="177" t="s">
        <v>2488</v>
      </c>
      <c r="P432" s="170" t="str">
        <f ca="1">DATEDIF(C432,'Incoming 2023'!$O$2,"Y")&amp;" tahun, "&amp;DATEDIF(C432,'Incoming 2023'!$O$2,"YM")&amp;" bulan, "&amp;DATEDIF(C432,'Incoming 2023'!$O$2,"MD")&amp;" hari"</f>
        <v>0 tahun, 8 bulan, 8 hari</v>
      </c>
      <c r="Q432" s="208">
        <f ca="1">DATEDIF(C432,Summary!$A$1,"d")</f>
        <v>250</v>
      </c>
      <c r="R432" s="166" t="str" cm="1">
        <f t="array" aca="1" ref="R432" ca="1">_xlfn.IFS(Q432&lt;=S432,S432,Q432&lt;=S432*2,S432*2,Q432&lt;=S432*3,S432*3,Q432&gt;S432*3,"&gt;"&amp;S432*3)</f>
        <v>Info</v>
      </c>
      <c r="S432" s="166" t="str" cm="1">
        <f t="array" ref="S432">_xlfn.IFS(M432="Level 1",7,M432="Level 2",14,M432="Level 3","30",M432="Info","Info",M432="Closed","Closed")</f>
        <v>Info</v>
      </c>
      <c r="T432" s="177"/>
    </row>
    <row r="433" spans="1:20" ht="61.2" x14ac:dyDescent="0.25">
      <c r="A433" s="211">
        <v>432</v>
      </c>
      <c r="B433" s="172" t="s">
        <v>11576</v>
      </c>
      <c r="C433" s="237">
        <v>45968</v>
      </c>
      <c r="D433" s="209">
        <v>45960</v>
      </c>
      <c r="E433" s="167" t="s">
        <v>39</v>
      </c>
      <c r="F433" s="170" t="s">
        <v>11611</v>
      </c>
      <c r="G433" s="170" t="s">
        <v>11612</v>
      </c>
      <c r="H433" s="172" t="s">
        <v>5508</v>
      </c>
      <c r="I433" s="167" t="s">
        <v>3191</v>
      </c>
      <c r="J433" s="175" t="s">
        <v>2883</v>
      </c>
      <c r="K433" s="168">
        <f>C433+7</f>
        <v>45975</v>
      </c>
      <c r="L433" s="281" t="s">
        <v>1184</v>
      </c>
      <c r="M433" s="281" t="s">
        <v>1184</v>
      </c>
      <c r="N433" s="166" t="s">
        <v>10515</v>
      </c>
      <c r="O433" s="177" t="s">
        <v>10488</v>
      </c>
      <c r="P433" s="170" t="str">
        <f ca="1">DATEDIF(C433,'Incoming 2023'!$O$2,"Y")&amp;" tahun, "&amp;DATEDIF(C433,'Incoming 2023'!$O$2,"YM")&amp;" bulan, "&amp;DATEDIF(C433,'Incoming 2023'!$O$2,"MD")&amp;" hari"</f>
        <v>0 tahun, 8 bulan, 8 hari</v>
      </c>
      <c r="Q433" s="208">
        <f ca="1">DATEDIF(C433,Summary!$A$1,"d")</f>
        <v>250</v>
      </c>
      <c r="R433" s="166" t="str" cm="1">
        <f t="array" aca="1" ref="R433" ca="1">_xlfn.IFS(Q433&lt;=S433,S433,Q433&lt;=S433*2,S433*2,Q433&lt;=S433*3,S433*3,Q433&gt;S433*3,"&gt;"&amp;S433*3)</f>
        <v>Closed</v>
      </c>
      <c r="S433" s="166" t="str" cm="1">
        <f t="array" ref="S433">_xlfn.IFS(M433="Level 1",7,M433="Level 2",14,M433="Level 3","30",M433="Info","Info",M433="Closed","Closed")</f>
        <v>Closed</v>
      </c>
      <c r="T433" s="170" t="s">
        <v>11973</v>
      </c>
    </row>
    <row r="434" spans="1:20" ht="61.2" x14ac:dyDescent="0.7">
      <c r="A434" s="211">
        <v>433</v>
      </c>
      <c r="B434" s="172" t="s">
        <v>11577</v>
      </c>
      <c r="C434" s="237">
        <v>45968</v>
      </c>
      <c r="D434" s="209">
        <v>45967</v>
      </c>
      <c r="E434" s="167" t="s">
        <v>10388</v>
      </c>
      <c r="F434" s="170" t="s">
        <v>11613</v>
      </c>
      <c r="G434" s="170" t="s">
        <v>9069</v>
      </c>
      <c r="H434" s="172" t="s">
        <v>5508</v>
      </c>
      <c r="I434" s="167" t="s">
        <v>3191</v>
      </c>
      <c r="J434" s="175" t="s">
        <v>5845</v>
      </c>
      <c r="K434" s="174"/>
      <c r="L434" s="167" t="s">
        <v>1308</v>
      </c>
      <c r="M434" s="167" t="s">
        <v>1308</v>
      </c>
      <c r="N434" s="166" t="s">
        <v>1070</v>
      </c>
      <c r="O434" s="177" t="s">
        <v>10357</v>
      </c>
      <c r="P434" s="170" t="str">
        <f ca="1">DATEDIF(C434,'Incoming 2023'!$O$2,"Y")&amp;" tahun, "&amp;DATEDIF(C434,'Incoming 2023'!$O$2,"YM")&amp;" bulan, "&amp;DATEDIF(C434,'Incoming 2023'!$O$2,"MD")&amp;" hari"</f>
        <v>0 tahun, 8 bulan, 8 hari</v>
      </c>
      <c r="Q434" s="208">
        <f ca="1">DATEDIF(C434,Summary!$A$1,"d")</f>
        <v>250</v>
      </c>
      <c r="R434" s="166" t="str" cm="1">
        <f t="array" aca="1" ref="R434" ca="1">_xlfn.IFS(Q434&lt;=S434,S434,Q434&lt;=S434*2,S434*2,Q434&lt;=S434*3,S434*3,Q434&gt;S434*3,"&gt;"&amp;S434*3)</f>
        <v>Info</v>
      </c>
      <c r="S434" s="166" t="str" cm="1">
        <f t="array" ref="S434">_xlfn.IFS(M434="Level 1",7,M434="Level 2",14,M434="Level 3","30",M434="Info","Info",M434="Closed","Closed")</f>
        <v>Info</v>
      </c>
      <c r="T434" s="177"/>
    </row>
    <row r="435" spans="1:20" ht="61.2" x14ac:dyDescent="0.7">
      <c r="A435" s="211">
        <v>434</v>
      </c>
      <c r="B435" s="172" t="s">
        <v>11578</v>
      </c>
      <c r="C435" s="237">
        <v>45968</v>
      </c>
      <c r="D435" s="209">
        <v>45967</v>
      </c>
      <c r="E435" s="167" t="s">
        <v>39</v>
      </c>
      <c r="F435" s="170" t="s">
        <v>11614</v>
      </c>
      <c r="G435" s="170" t="s">
        <v>11615</v>
      </c>
      <c r="H435" s="172" t="s">
        <v>5508</v>
      </c>
      <c r="I435" s="167" t="s">
        <v>5989</v>
      </c>
      <c r="J435" s="175" t="s">
        <v>5845</v>
      </c>
      <c r="K435" s="174"/>
      <c r="L435" s="167" t="s">
        <v>1308</v>
      </c>
      <c r="M435" s="167" t="s">
        <v>1308</v>
      </c>
      <c r="N435" s="166" t="s">
        <v>1070</v>
      </c>
      <c r="O435" s="177" t="s">
        <v>10357</v>
      </c>
      <c r="P435" s="170" t="str">
        <f ca="1">DATEDIF(C435,'Incoming 2023'!$O$2,"Y")&amp;" tahun, "&amp;DATEDIF(C435,'Incoming 2023'!$O$2,"YM")&amp;" bulan, "&amp;DATEDIF(C435,'Incoming 2023'!$O$2,"MD")&amp;" hari"</f>
        <v>0 tahun, 8 bulan, 8 hari</v>
      </c>
      <c r="Q435" s="208">
        <f ca="1">DATEDIF(C435,Summary!$A$1,"d")</f>
        <v>250</v>
      </c>
      <c r="R435" s="166" t="str" cm="1">
        <f t="array" aca="1" ref="R435" ca="1">_xlfn.IFS(Q435&lt;=S435,S435,Q435&lt;=S435*2,S435*2,Q435&lt;=S435*3,S435*3,Q435&gt;S435*3,"&gt;"&amp;S435*3)</f>
        <v>Info</v>
      </c>
      <c r="S435" s="166" t="str" cm="1">
        <f t="array" ref="S435">_xlfn.IFS(M435="Level 1",7,M435="Level 2",14,M435="Level 3","30",M435="Info","Info",M435="Closed","Closed")</f>
        <v>Info</v>
      </c>
      <c r="T435" s="177"/>
    </row>
    <row r="436" spans="1:20" ht="40.799999999999997" x14ac:dyDescent="0.7">
      <c r="A436" s="211">
        <v>435</v>
      </c>
      <c r="B436" s="172" t="s">
        <v>11579</v>
      </c>
      <c r="C436" s="237">
        <v>45972</v>
      </c>
      <c r="D436" s="209">
        <v>45964</v>
      </c>
      <c r="E436" s="167" t="s">
        <v>794</v>
      </c>
      <c r="F436" s="170" t="s">
        <v>11616</v>
      </c>
      <c r="G436" s="170" t="s">
        <v>11617</v>
      </c>
      <c r="H436" s="172" t="s">
        <v>5508</v>
      </c>
      <c r="I436" s="167" t="s">
        <v>3200</v>
      </c>
      <c r="J436" s="175" t="s">
        <v>2895</v>
      </c>
      <c r="K436" s="174"/>
      <c r="L436" s="167" t="s">
        <v>1308</v>
      </c>
      <c r="M436" s="167" t="s">
        <v>1308</v>
      </c>
      <c r="N436" s="166" t="s">
        <v>10661</v>
      </c>
      <c r="O436" s="177" t="s">
        <v>11458</v>
      </c>
      <c r="P436" s="170" t="str">
        <f ca="1">DATEDIF(C436,'Incoming 2023'!$O$2,"Y")&amp;" tahun, "&amp;DATEDIF(C436,'Incoming 2023'!$O$2,"YM")&amp;" bulan, "&amp;DATEDIF(C436,'Incoming 2023'!$O$2,"MD")&amp;" hari"</f>
        <v>0 tahun, 8 bulan, 4 hari</v>
      </c>
      <c r="Q436" s="208">
        <f ca="1">DATEDIF(C436,Summary!$A$1,"d")</f>
        <v>246</v>
      </c>
      <c r="R436" s="166" t="str" cm="1">
        <f t="array" aca="1" ref="R436" ca="1">_xlfn.IFS(Q436&lt;=S436,S436,Q436&lt;=S436*2,S436*2,Q436&lt;=S436*3,S436*3,Q436&gt;S436*3,"&gt;"&amp;S436*3)</f>
        <v>Info</v>
      </c>
      <c r="S436" s="166" t="str" cm="1">
        <f t="array" ref="S436">_xlfn.IFS(M436="Level 1",7,M436="Level 2",14,M436="Level 3","30",M436="Info","Info",M436="Closed","Closed")</f>
        <v>Info</v>
      </c>
      <c r="T436" s="177"/>
    </row>
    <row r="437" spans="1:20" ht="20.399999999999999" x14ac:dyDescent="0.7">
      <c r="A437" s="211">
        <v>436</v>
      </c>
      <c r="B437" s="172" t="s">
        <v>11580</v>
      </c>
      <c r="C437" s="237">
        <v>45973</v>
      </c>
      <c r="D437" s="209">
        <v>45971</v>
      </c>
      <c r="E437" s="167" t="s">
        <v>10388</v>
      </c>
      <c r="F437" s="170" t="s">
        <v>11618</v>
      </c>
      <c r="G437" s="170" t="s">
        <v>11619</v>
      </c>
      <c r="H437" s="172" t="s">
        <v>5508</v>
      </c>
      <c r="I437" s="167" t="s">
        <v>5989</v>
      </c>
      <c r="J437" s="175" t="s">
        <v>7866</v>
      </c>
      <c r="K437" s="174"/>
      <c r="L437" s="281" t="s">
        <v>1184</v>
      </c>
      <c r="M437" s="281" t="s">
        <v>1184</v>
      </c>
      <c r="N437" s="166" t="s">
        <v>10720</v>
      </c>
      <c r="O437" s="177" t="s">
        <v>9788</v>
      </c>
      <c r="P437" s="170" t="str">
        <f ca="1">DATEDIF(C437,'Incoming 2023'!$O$2,"Y")&amp;" tahun, "&amp;DATEDIF(C437,'Incoming 2023'!$O$2,"YM")&amp;" bulan, "&amp;DATEDIF(C437,'Incoming 2023'!$O$2,"MD")&amp;" hari"</f>
        <v>0 tahun, 8 bulan, 3 hari</v>
      </c>
      <c r="Q437" s="208">
        <f ca="1">DATEDIF(C437,Summary!$A$1,"d")</f>
        <v>245</v>
      </c>
      <c r="R437" s="166" t="str" cm="1">
        <f t="array" aca="1" ref="R437" ca="1">_xlfn.IFS(Q437&lt;=S437,S437,Q437&lt;=S437*2,S437*2,Q437&lt;=S437*3,S437*3,Q437&gt;S437*3,"&gt;"&amp;S437*3)</f>
        <v>Closed</v>
      </c>
      <c r="S437" s="166" t="str" cm="1">
        <f t="array" ref="S437">_xlfn.IFS(M437="Level 1",7,M437="Level 2",14,M437="Level 3","30",M437="Info","Info",M437="Closed","Closed")</f>
        <v>Closed</v>
      </c>
      <c r="T437" s="177"/>
    </row>
    <row r="438" spans="1:20" ht="40.799999999999997" x14ac:dyDescent="0.7">
      <c r="A438" s="211">
        <v>437</v>
      </c>
      <c r="B438" s="172" t="s">
        <v>11581</v>
      </c>
      <c r="C438" s="237">
        <v>45973</v>
      </c>
      <c r="D438" s="209">
        <v>45963</v>
      </c>
      <c r="E438" s="167" t="s">
        <v>10388</v>
      </c>
      <c r="F438" s="170" t="s">
        <v>10704</v>
      </c>
      <c r="G438" s="170" t="s">
        <v>11620</v>
      </c>
      <c r="H438" s="172" t="s">
        <v>5508</v>
      </c>
      <c r="I438" s="167" t="s">
        <v>5989</v>
      </c>
      <c r="J438" s="175" t="s">
        <v>6030</v>
      </c>
      <c r="K438" s="174"/>
      <c r="L438" s="167" t="s">
        <v>1308</v>
      </c>
      <c r="M438" s="167" t="s">
        <v>1308</v>
      </c>
      <c r="N438" s="166" t="s">
        <v>1175</v>
      </c>
      <c r="O438" s="177" t="s">
        <v>7484</v>
      </c>
      <c r="P438" s="170" t="str">
        <f ca="1">DATEDIF(C438,'Incoming 2023'!$O$2,"Y")&amp;" tahun, "&amp;DATEDIF(C438,'Incoming 2023'!$O$2,"YM")&amp;" bulan, "&amp;DATEDIF(C438,'Incoming 2023'!$O$2,"MD")&amp;" hari"</f>
        <v>0 tahun, 8 bulan, 3 hari</v>
      </c>
      <c r="Q438" s="208">
        <f ca="1">DATEDIF(C438,Summary!$A$1,"d")</f>
        <v>245</v>
      </c>
      <c r="R438" s="166" t="str" cm="1">
        <f t="array" aca="1" ref="R438" ca="1">_xlfn.IFS(Q438&lt;=S438,S438,Q438&lt;=S438*2,S438*2,Q438&lt;=S438*3,S438*3,Q438&gt;S438*3,"&gt;"&amp;S438*3)</f>
        <v>Info</v>
      </c>
      <c r="S438" s="166" t="str" cm="1">
        <f t="array" ref="S438">_xlfn.IFS(M438="Level 1",7,M438="Level 2",14,M438="Level 3","30",M438="Info","Info",M438="Closed","Closed")</f>
        <v>Info</v>
      </c>
      <c r="T438" s="177"/>
    </row>
    <row r="439" spans="1:20" ht="40.799999999999997" x14ac:dyDescent="0.7">
      <c r="A439" s="211">
        <v>438</v>
      </c>
      <c r="B439" s="172" t="s">
        <v>11582</v>
      </c>
      <c r="C439" s="237">
        <v>45974</v>
      </c>
      <c r="D439" s="209">
        <v>45973</v>
      </c>
      <c r="E439" s="167" t="s">
        <v>10388</v>
      </c>
      <c r="F439" s="170" t="s">
        <v>11621</v>
      </c>
      <c r="G439" s="170" t="s">
        <v>11622</v>
      </c>
      <c r="H439" s="172" t="s">
        <v>5508</v>
      </c>
      <c r="I439" s="167" t="s">
        <v>5990</v>
      </c>
      <c r="J439" s="175" t="s">
        <v>6030</v>
      </c>
      <c r="K439" s="174"/>
      <c r="L439" s="167" t="s">
        <v>1308</v>
      </c>
      <c r="M439" s="167" t="s">
        <v>1308</v>
      </c>
      <c r="N439" s="166" t="s">
        <v>1175</v>
      </c>
      <c r="O439" s="177" t="s">
        <v>7484</v>
      </c>
      <c r="P439" s="170" t="str">
        <f ca="1">DATEDIF(C439,'Incoming 2023'!$O$2,"Y")&amp;" tahun, "&amp;DATEDIF(C439,'Incoming 2023'!$O$2,"YM")&amp;" bulan, "&amp;DATEDIF(C439,'Incoming 2023'!$O$2,"MD")&amp;" hari"</f>
        <v>0 tahun, 8 bulan, 2 hari</v>
      </c>
      <c r="Q439" s="208">
        <f ca="1">DATEDIF(C439,Summary!$A$1,"d")</f>
        <v>244</v>
      </c>
      <c r="R439" s="166" t="str" cm="1">
        <f t="array" aca="1" ref="R439" ca="1">_xlfn.IFS(Q439&lt;=S439,S439,Q439&lt;=S439*2,S439*2,Q439&lt;=S439*3,S439*3,Q439&gt;S439*3,"&gt;"&amp;S439*3)</f>
        <v>Info</v>
      </c>
      <c r="S439" s="166" t="str" cm="1">
        <f t="array" ref="S439">_xlfn.IFS(M439="Level 1",7,M439="Level 2",14,M439="Level 3","30",M439="Info","Info",M439="Closed","Closed")</f>
        <v>Info</v>
      </c>
      <c r="T439" s="177"/>
    </row>
    <row r="440" spans="1:20" ht="61.2" x14ac:dyDescent="0.7">
      <c r="A440" s="211">
        <v>439</v>
      </c>
      <c r="B440" s="172" t="s">
        <v>11583</v>
      </c>
      <c r="C440" s="237">
        <v>45974</v>
      </c>
      <c r="D440" s="209">
        <v>45974</v>
      </c>
      <c r="E440" s="167" t="s">
        <v>10388</v>
      </c>
      <c r="F440" s="170" t="s">
        <v>11623</v>
      </c>
      <c r="G440" s="170" t="s">
        <v>11624</v>
      </c>
      <c r="H440" s="172" t="s">
        <v>5508</v>
      </c>
      <c r="I440" s="167" t="s">
        <v>5990</v>
      </c>
      <c r="J440" s="175" t="s">
        <v>5845</v>
      </c>
      <c r="K440" s="174"/>
      <c r="L440" s="167" t="s">
        <v>1308</v>
      </c>
      <c r="M440" s="167" t="s">
        <v>1308</v>
      </c>
      <c r="N440" s="166" t="s">
        <v>1070</v>
      </c>
      <c r="O440" s="170" t="s">
        <v>5604</v>
      </c>
      <c r="P440" s="170" t="str">
        <f ca="1">DATEDIF(C440,'Incoming 2023'!$O$2,"Y")&amp;" tahun, "&amp;DATEDIF(C440,'Incoming 2023'!$O$2,"YM")&amp;" bulan, "&amp;DATEDIF(C440,'Incoming 2023'!$O$2,"MD")&amp;" hari"</f>
        <v>0 tahun, 8 bulan, 2 hari</v>
      </c>
      <c r="Q440" s="208">
        <f ca="1">DATEDIF(C440,Summary!$A$1,"d")</f>
        <v>244</v>
      </c>
      <c r="R440" s="166" t="str" cm="1">
        <f t="array" aca="1" ref="R440" ca="1">_xlfn.IFS(Q440&lt;=S440,S440,Q440&lt;=S440*2,S440*2,Q440&lt;=S440*3,S440*3,Q440&gt;S440*3,"&gt;"&amp;S440*3)</f>
        <v>Info</v>
      </c>
      <c r="S440" s="166" t="str" cm="1">
        <f t="array" ref="S440">_xlfn.IFS(M440="Level 1",7,M440="Level 2",14,M440="Level 3","30",M440="Info","Info",M440="Closed","Closed")</f>
        <v>Info</v>
      </c>
      <c r="T440" s="177"/>
    </row>
    <row r="441" spans="1:20" ht="61.2" x14ac:dyDescent="0.7">
      <c r="A441" s="211">
        <v>440</v>
      </c>
      <c r="B441" s="172" t="s">
        <v>11834</v>
      </c>
      <c r="C441" s="239">
        <v>45978</v>
      </c>
      <c r="D441" s="168">
        <v>45967</v>
      </c>
      <c r="E441" s="167" t="s">
        <v>10388</v>
      </c>
      <c r="F441" s="170" t="s">
        <v>11879</v>
      </c>
      <c r="G441" s="170" t="s">
        <v>11880</v>
      </c>
      <c r="H441" s="172" t="s">
        <v>5508</v>
      </c>
      <c r="I441" s="172" t="s">
        <v>5989</v>
      </c>
      <c r="J441" s="172" t="s">
        <v>6030</v>
      </c>
      <c r="K441" s="174"/>
      <c r="L441" s="167" t="s">
        <v>1308</v>
      </c>
      <c r="M441" s="167" t="s">
        <v>1308</v>
      </c>
      <c r="N441" s="166" t="s">
        <v>1175</v>
      </c>
      <c r="O441" s="177" t="s">
        <v>7484</v>
      </c>
      <c r="P441" s="170" t="str">
        <f ca="1">DATEDIF(C441,'Incoming 2023'!$O$2,"Y")&amp;" tahun, "&amp;DATEDIF(C441,'Incoming 2023'!$O$2,"YM")&amp;" bulan, "&amp;DATEDIF(C441,'Incoming 2023'!$O$2,"MD")&amp;" hari"</f>
        <v>0 tahun, 7 bulan, 28 hari</v>
      </c>
      <c r="Q441" s="208">
        <f ca="1">DATEDIF(C441,Summary!$A$1,"d")</f>
        <v>240</v>
      </c>
      <c r="R441" s="166" t="str" cm="1">
        <f t="array" aca="1" ref="R441" ca="1">_xlfn.IFS(Q441&lt;=S441,S441,Q441&lt;=S441*2,S441*2,Q441&lt;=S441*3,S441*3,Q441&gt;S441*3,"&gt;"&amp;S441*3)</f>
        <v>Info</v>
      </c>
      <c r="S441" s="166" t="str" cm="1">
        <f t="array" ref="S441">_xlfn.IFS(M441="Level 1",7,M441="Level 2",14,M441="Level 3","30",M441="Info","Info",M441="Closed","Closed")</f>
        <v>Info</v>
      </c>
      <c r="T441" s="174"/>
    </row>
    <row r="442" spans="1:20" ht="102" x14ac:dyDescent="0.7">
      <c r="A442" s="211">
        <v>441</v>
      </c>
      <c r="B442" s="172" t="s">
        <v>11835</v>
      </c>
      <c r="C442" s="239">
        <v>45978</v>
      </c>
      <c r="D442" s="168">
        <v>45961</v>
      </c>
      <c r="E442" s="167" t="s">
        <v>10388</v>
      </c>
      <c r="F442" s="170" t="s">
        <v>11881</v>
      </c>
      <c r="G442" s="170" t="s">
        <v>11882</v>
      </c>
      <c r="H442" s="172" t="s">
        <v>1079</v>
      </c>
      <c r="I442" s="172" t="s">
        <v>1079</v>
      </c>
      <c r="J442" s="172" t="s">
        <v>2882</v>
      </c>
      <c r="K442" s="174"/>
      <c r="L442" s="167" t="s">
        <v>1308</v>
      </c>
      <c r="M442" s="167" t="s">
        <v>1308</v>
      </c>
      <c r="N442" s="166" t="s">
        <v>1080</v>
      </c>
      <c r="O442" s="177" t="s">
        <v>8269</v>
      </c>
      <c r="P442" s="170" t="str">
        <f ca="1">DATEDIF(C442,'Incoming 2023'!$O$2,"Y")&amp;" tahun, "&amp;DATEDIF(C442,'Incoming 2023'!$O$2,"YM")&amp;" bulan, "&amp;DATEDIF(C442,'Incoming 2023'!$O$2,"MD")&amp;" hari"</f>
        <v>0 tahun, 7 bulan, 28 hari</v>
      </c>
      <c r="Q442" s="208">
        <f ca="1">DATEDIF(C442,Summary!$A$1,"d")</f>
        <v>240</v>
      </c>
      <c r="R442" s="166" t="str" cm="1">
        <f t="array" aca="1" ref="R442" ca="1">_xlfn.IFS(Q442&lt;=S442,S442,Q442&lt;=S442*2,S442*2,Q442&lt;=S442*3,S442*3,Q442&gt;S442*3,"&gt;"&amp;S442*3)</f>
        <v>Info</v>
      </c>
      <c r="S442" s="166" t="str" cm="1">
        <f t="array" ref="S442">_xlfn.IFS(M442="Level 1",7,M442="Level 2",14,M442="Level 3","30",M442="Info","Info",M442="Closed","Closed")</f>
        <v>Info</v>
      </c>
      <c r="T442" s="174"/>
    </row>
    <row r="443" spans="1:20" ht="61.2" x14ac:dyDescent="0.7">
      <c r="A443" s="211">
        <v>442</v>
      </c>
      <c r="B443" s="172" t="s">
        <v>11836</v>
      </c>
      <c r="C443" s="239">
        <v>45978</v>
      </c>
      <c r="D443" s="168">
        <v>45978</v>
      </c>
      <c r="E443" s="167" t="s">
        <v>10388</v>
      </c>
      <c r="F443" s="170" t="s">
        <v>11883</v>
      </c>
      <c r="G443" s="170" t="s">
        <v>11884</v>
      </c>
      <c r="H443" s="172" t="s">
        <v>5508</v>
      </c>
      <c r="I443" s="172" t="s">
        <v>3191</v>
      </c>
      <c r="J443" s="172" t="s">
        <v>5845</v>
      </c>
      <c r="K443" s="174"/>
      <c r="L443" s="167" t="s">
        <v>1308</v>
      </c>
      <c r="M443" s="167" t="s">
        <v>1308</v>
      </c>
      <c r="N443" s="166" t="s">
        <v>11545</v>
      </c>
      <c r="O443" s="177" t="s">
        <v>11722</v>
      </c>
      <c r="P443" s="170" t="str">
        <f ca="1">DATEDIF(C443,'Incoming 2023'!$O$2,"Y")&amp;" tahun, "&amp;DATEDIF(C443,'Incoming 2023'!$O$2,"YM")&amp;" bulan, "&amp;DATEDIF(C443,'Incoming 2023'!$O$2,"MD")&amp;" hari"</f>
        <v>0 tahun, 7 bulan, 28 hari</v>
      </c>
      <c r="Q443" s="208">
        <f ca="1">DATEDIF(C443,Summary!$A$1,"d")</f>
        <v>240</v>
      </c>
      <c r="R443" s="166" t="str" cm="1">
        <f t="array" aca="1" ref="R443" ca="1">_xlfn.IFS(Q443&lt;=S443,S443,Q443&lt;=S443*2,S443*2,Q443&lt;=S443*3,S443*3,Q443&gt;S443*3,"&gt;"&amp;S443*3)</f>
        <v>Info</v>
      </c>
      <c r="S443" s="166" t="str" cm="1">
        <f t="array" ref="S443">_xlfn.IFS(M443="Level 1",7,M443="Level 2",14,M443="Level 3","30",M443="Info","Info",M443="Closed","Closed")</f>
        <v>Info</v>
      </c>
      <c r="T443" s="174"/>
    </row>
    <row r="444" spans="1:20" ht="61.2" x14ac:dyDescent="0.7">
      <c r="A444" s="211">
        <v>443</v>
      </c>
      <c r="B444" s="172" t="s">
        <v>11837</v>
      </c>
      <c r="C444" s="239">
        <v>45979</v>
      </c>
      <c r="D444" s="168">
        <v>45978</v>
      </c>
      <c r="E444" s="167" t="s">
        <v>10388</v>
      </c>
      <c r="F444" s="170" t="s">
        <v>11885</v>
      </c>
      <c r="G444" s="170" t="s">
        <v>11886</v>
      </c>
      <c r="H444" s="172" t="s">
        <v>5508</v>
      </c>
      <c r="I444" s="172" t="s">
        <v>5989</v>
      </c>
      <c r="J444" s="172" t="s">
        <v>6030</v>
      </c>
      <c r="K444" s="174"/>
      <c r="L444" s="167" t="s">
        <v>1308</v>
      </c>
      <c r="M444" s="167" t="s">
        <v>1308</v>
      </c>
      <c r="N444" s="166" t="s">
        <v>1175</v>
      </c>
      <c r="O444" s="177" t="s">
        <v>7484</v>
      </c>
      <c r="P444" s="170" t="str">
        <f ca="1">DATEDIF(C444,'Incoming 2023'!$O$2,"Y")&amp;" tahun, "&amp;DATEDIF(C444,'Incoming 2023'!$O$2,"YM")&amp;" bulan, "&amp;DATEDIF(C444,'Incoming 2023'!$O$2,"MD")&amp;" hari"</f>
        <v>0 tahun, 7 bulan, 27 hari</v>
      </c>
      <c r="Q444" s="208">
        <f ca="1">DATEDIF(C444,Summary!$A$1,"d")</f>
        <v>239</v>
      </c>
      <c r="R444" s="166" t="str" cm="1">
        <f t="array" aca="1" ref="R444" ca="1">_xlfn.IFS(Q444&lt;=S444,S444,Q444&lt;=S444*2,S444*2,Q444&lt;=S444*3,S444*3,Q444&gt;S444*3,"&gt;"&amp;S444*3)</f>
        <v>Info</v>
      </c>
      <c r="S444" s="166" t="str" cm="1">
        <f t="array" ref="S444">_xlfn.IFS(M444="Level 1",7,M444="Level 2",14,M444="Level 3","30",M444="Info","Info",M444="Closed","Closed")</f>
        <v>Info</v>
      </c>
      <c r="T444" s="174"/>
    </row>
    <row r="445" spans="1:20" ht="61.2" x14ac:dyDescent="0.7">
      <c r="A445" s="211">
        <v>444</v>
      </c>
      <c r="B445" s="172" t="s">
        <v>11838</v>
      </c>
      <c r="C445" s="239">
        <v>45979</v>
      </c>
      <c r="D445" s="168">
        <v>45978</v>
      </c>
      <c r="E445" s="167" t="s">
        <v>10388</v>
      </c>
      <c r="F445" s="170" t="s">
        <v>11887</v>
      </c>
      <c r="G445" s="170" t="s">
        <v>11888</v>
      </c>
      <c r="H445" s="172" t="s">
        <v>5508</v>
      </c>
      <c r="I445" s="172" t="s">
        <v>5990</v>
      </c>
      <c r="J445" s="172" t="s">
        <v>6030</v>
      </c>
      <c r="K445" s="174"/>
      <c r="L445" s="167" t="s">
        <v>1308</v>
      </c>
      <c r="M445" s="167" t="s">
        <v>1308</v>
      </c>
      <c r="N445" s="166" t="s">
        <v>1175</v>
      </c>
      <c r="O445" s="177" t="s">
        <v>7484</v>
      </c>
      <c r="P445" s="170" t="str">
        <f ca="1">DATEDIF(C445,'Incoming 2023'!$O$2,"Y")&amp;" tahun, "&amp;DATEDIF(C445,'Incoming 2023'!$O$2,"YM")&amp;" bulan, "&amp;DATEDIF(C445,'Incoming 2023'!$O$2,"MD")&amp;" hari"</f>
        <v>0 tahun, 7 bulan, 27 hari</v>
      </c>
      <c r="Q445" s="208">
        <f ca="1">DATEDIF(C445,Summary!$A$1,"d")</f>
        <v>239</v>
      </c>
      <c r="R445" s="166" t="str" cm="1">
        <f t="array" aca="1" ref="R445" ca="1">_xlfn.IFS(Q445&lt;=S445,S445,Q445&lt;=S445*2,S445*2,Q445&lt;=S445*3,S445*3,Q445&gt;S445*3,"&gt;"&amp;S445*3)</f>
        <v>Info</v>
      </c>
      <c r="S445" s="166" t="str" cm="1">
        <f t="array" ref="S445">_xlfn.IFS(M445="Level 1",7,M445="Level 2",14,M445="Level 3","30",M445="Info","Info",M445="Closed","Closed")</f>
        <v>Info</v>
      </c>
      <c r="T445" s="174"/>
    </row>
    <row r="446" spans="1:20" ht="40.799999999999997" x14ac:dyDescent="0.7">
      <c r="A446" s="211">
        <v>445</v>
      </c>
      <c r="B446" s="172" t="s">
        <v>11839</v>
      </c>
      <c r="C446" s="239">
        <v>45980</v>
      </c>
      <c r="D446" s="168">
        <v>45939</v>
      </c>
      <c r="E446" s="167" t="s">
        <v>39</v>
      </c>
      <c r="F446" s="170" t="s">
        <v>11889</v>
      </c>
      <c r="G446" s="170" t="s">
        <v>11890</v>
      </c>
      <c r="H446" s="172" t="s">
        <v>5508</v>
      </c>
      <c r="I446" s="172" t="s">
        <v>3200</v>
      </c>
      <c r="J446" s="172" t="s">
        <v>6953</v>
      </c>
      <c r="K446" s="174"/>
      <c r="L446" s="167" t="s">
        <v>1308</v>
      </c>
      <c r="M446" s="167" t="s">
        <v>1308</v>
      </c>
      <c r="N446" s="166" t="s">
        <v>10661</v>
      </c>
      <c r="O446" s="177" t="s">
        <v>10891</v>
      </c>
      <c r="P446" s="170" t="str">
        <f ca="1">DATEDIF(C446,'Incoming 2023'!$O$2,"Y")&amp;" tahun, "&amp;DATEDIF(C446,'Incoming 2023'!$O$2,"YM")&amp;" bulan, "&amp;DATEDIF(C446,'Incoming 2023'!$O$2,"MD")&amp;" hari"</f>
        <v>0 tahun, 7 bulan, 26 hari</v>
      </c>
      <c r="Q446" s="208">
        <f ca="1">DATEDIF(C446,Summary!$A$1,"d")</f>
        <v>238</v>
      </c>
      <c r="R446" s="166" t="str" cm="1">
        <f t="array" aca="1" ref="R446" ca="1">_xlfn.IFS(Q446&lt;=S446,S446,Q446&lt;=S446*2,S446*2,Q446&lt;=S446*3,S446*3,Q446&gt;S446*3,"&gt;"&amp;S446*3)</f>
        <v>Info</v>
      </c>
      <c r="S446" s="166" t="str" cm="1">
        <f t="array" ref="S446">_xlfn.IFS(M446="Level 1",7,M446="Level 2",14,M446="Level 3","30",M446="Info","Info",M446="Closed","Closed")</f>
        <v>Info</v>
      </c>
      <c r="T446" s="174"/>
    </row>
    <row r="447" spans="1:20" ht="102" x14ac:dyDescent="0.7">
      <c r="A447" s="211">
        <v>446</v>
      </c>
      <c r="B447" s="172" t="s">
        <v>11840</v>
      </c>
      <c r="C447" s="239">
        <v>45981</v>
      </c>
      <c r="D447" s="168">
        <v>45981</v>
      </c>
      <c r="E447" s="167" t="s">
        <v>10388</v>
      </c>
      <c r="F447" s="170" t="s">
        <v>11891</v>
      </c>
      <c r="G447" s="170" t="s">
        <v>11624</v>
      </c>
      <c r="H447" s="172" t="s">
        <v>5508</v>
      </c>
      <c r="I447" s="172" t="s">
        <v>3191</v>
      </c>
      <c r="J447" s="172" t="s">
        <v>5845</v>
      </c>
      <c r="K447" s="174"/>
      <c r="L447" s="167" t="s">
        <v>1308</v>
      </c>
      <c r="M447" s="167" t="s">
        <v>1308</v>
      </c>
      <c r="N447" s="166" t="s">
        <v>10515</v>
      </c>
      <c r="O447" s="177" t="s">
        <v>10488</v>
      </c>
      <c r="P447" s="170" t="str">
        <f ca="1">DATEDIF(C447,'Incoming 2023'!$O$2,"Y")&amp;" tahun, "&amp;DATEDIF(C447,'Incoming 2023'!$O$2,"YM")&amp;" bulan, "&amp;DATEDIF(C447,'Incoming 2023'!$O$2,"MD")&amp;" hari"</f>
        <v>0 tahun, 7 bulan, 25 hari</v>
      </c>
      <c r="Q447" s="208">
        <f ca="1">DATEDIF(C447,Summary!$A$1,"d")</f>
        <v>237</v>
      </c>
      <c r="R447" s="166" t="str" cm="1">
        <f t="array" aca="1" ref="R447" ca="1">_xlfn.IFS(Q447&lt;=S447,S447,Q447&lt;=S447*2,S447*2,Q447&lt;=S447*3,S447*3,Q447&gt;S447*3,"&gt;"&amp;S447*3)</f>
        <v>Info</v>
      </c>
      <c r="S447" s="166" t="str" cm="1">
        <f t="array" ref="S447">_xlfn.IFS(M447="Level 1",7,M447="Level 2",14,M447="Level 3","30",M447="Info","Info",M447="Closed","Closed")</f>
        <v>Info</v>
      </c>
      <c r="T447" s="174"/>
    </row>
    <row r="448" spans="1:20" ht="81.599999999999994" x14ac:dyDescent="0.7">
      <c r="A448" s="211">
        <v>447</v>
      </c>
      <c r="B448" s="172" t="s">
        <v>11841</v>
      </c>
      <c r="C448" s="239">
        <v>45983</v>
      </c>
      <c r="D448" s="168">
        <v>45982</v>
      </c>
      <c r="E448" s="167" t="s">
        <v>10388</v>
      </c>
      <c r="F448" s="170" t="s">
        <v>11892</v>
      </c>
      <c r="G448" s="170" t="s">
        <v>11884</v>
      </c>
      <c r="H448" s="172" t="s">
        <v>5508</v>
      </c>
      <c r="I448" s="172" t="s">
        <v>3191</v>
      </c>
      <c r="J448" s="172" t="s">
        <v>5845</v>
      </c>
      <c r="K448" s="174"/>
      <c r="L448" s="167" t="s">
        <v>1308</v>
      </c>
      <c r="M448" s="167" t="s">
        <v>1308</v>
      </c>
      <c r="N448" s="166" t="s">
        <v>10515</v>
      </c>
      <c r="O448" s="177" t="s">
        <v>10488</v>
      </c>
      <c r="P448" s="170" t="str">
        <f ca="1">DATEDIF(C448,'Incoming 2023'!$O$2,"Y")&amp;" tahun, "&amp;DATEDIF(C448,'Incoming 2023'!$O$2,"YM")&amp;" bulan, "&amp;DATEDIF(C448,'Incoming 2023'!$O$2,"MD")&amp;" hari"</f>
        <v>0 tahun, 7 bulan, 23 hari</v>
      </c>
      <c r="Q448" s="208">
        <f ca="1">DATEDIF(C448,Summary!$A$1,"d")</f>
        <v>235</v>
      </c>
      <c r="R448" s="166" t="str" cm="1">
        <f t="array" aca="1" ref="R448" ca="1">_xlfn.IFS(Q448&lt;=S448,S448,Q448&lt;=S448*2,S448*2,Q448&lt;=S448*3,S448*3,Q448&gt;S448*3,"&gt;"&amp;S448*3)</f>
        <v>Info</v>
      </c>
      <c r="S448" s="166" t="str" cm="1">
        <f t="array" ref="S448">_xlfn.IFS(M448="Level 1",7,M448="Level 2",14,M448="Level 3","30",M448="Info","Info",M448="Closed","Closed")</f>
        <v>Info</v>
      </c>
      <c r="T448" s="174"/>
    </row>
    <row r="449" spans="1:20" ht="61.2" x14ac:dyDescent="0.7">
      <c r="A449" s="211">
        <v>448</v>
      </c>
      <c r="B449" s="172" t="s">
        <v>11842</v>
      </c>
      <c r="C449" s="239">
        <v>45985</v>
      </c>
      <c r="D449" s="168">
        <v>45985</v>
      </c>
      <c r="E449" s="167" t="s">
        <v>10388</v>
      </c>
      <c r="F449" s="170" t="s">
        <v>11893</v>
      </c>
      <c r="G449" s="170" t="s">
        <v>11884</v>
      </c>
      <c r="H449" s="172" t="s">
        <v>5508</v>
      </c>
      <c r="I449" s="172" t="s">
        <v>3191</v>
      </c>
      <c r="J449" s="172" t="s">
        <v>5845</v>
      </c>
      <c r="K449" s="174"/>
      <c r="L449" s="167" t="s">
        <v>1308</v>
      </c>
      <c r="M449" s="167" t="s">
        <v>1308</v>
      </c>
      <c r="N449" s="166" t="s">
        <v>11545</v>
      </c>
      <c r="O449" s="177" t="s">
        <v>11722</v>
      </c>
      <c r="P449" s="170" t="str">
        <f ca="1">DATEDIF(C449,'Incoming 2023'!$O$2,"Y")&amp;" tahun, "&amp;DATEDIF(C449,'Incoming 2023'!$O$2,"YM")&amp;" bulan, "&amp;DATEDIF(C449,'Incoming 2023'!$O$2,"MD")&amp;" hari"</f>
        <v>0 tahun, 7 bulan, 21 hari</v>
      </c>
      <c r="Q449" s="208">
        <f ca="1">DATEDIF(C449,Summary!$A$1,"d")</f>
        <v>233</v>
      </c>
      <c r="R449" s="166" t="str" cm="1">
        <f t="array" aca="1" ref="R449" ca="1">_xlfn.IFS(Q449&lt;=S449,S449,Q449&lt;=S449*2,S449*2,Q449&lt;=S449*3,S449*3,Q449&gt;S449*3,"&gt;"&amp;S449*3)</f>
        <v>Info</v>
      </c>
      <c r="S449" s="166" t="str" cm="1">
        <f t="array" ref="S449">_xlfn.IFS(M449="Level 1",7,M449="Level 2",14,M449="Level 3","30",M449="Info","Info",M449="Closed","Closed")</f>
        <v>Info</v>
      </c>
      <c r="T449" s="174"/>
    </row>
    <row r="450" spans="1:20" ht="61.2" x14ac:dyDescent="0.7">
      <c r="A450" s="211">
        <v>449</v>
      </c>
      <c r="B450" s="172" t="s">
        <v>11843</v>
      </c>
      <c r="C450" s="239">
        <v>45986</v>
      </c>
      <c r="D450" s="168"/>
      <c r="E450" s="167" t="s">
        <v>10388</v>
      </c>
      <c r="F450" s="170" t="s">
        <v>11894</v>
      </c>
      <c r="G450" s="170" t="s">
        <v>11895</v>
      </c>
      <c r="H450" s="172" t="s">
        <v>5508</v>
      </c>
      <c r="I450" s="172" t="s">
        <v>5990</v>
      </c>
      <c r="J450" s="172" t="s">
        <v>5845</v>
      </c>
      <c r="K450" s="174"/>
      <c r="L450" s="167" t="s">
        <v>1308</v>
      </c>
      <c r="M450" s="167" t="s">
        <v>1308</v>
      </c>
      <c r="N450" s="166" t="s">
        <v>11545</v>
      </c>
      <c r="O450" s="177" t="s">
        <v>5604</v>
      </c>
      <c r="P450" s="170" t="str">
        <f ca="1">DATEDIF(C450,'Incoming 2023'!$O$2,"Y")&amp;" tahun, "&amp;DATEDIF(C450,'Incoming 2023'!$O$2,"YM")&amp;" bulan, "&amp;DATEDIF(C450,'Incoming 2023'!$O$2,"MD")&amp;" hari"</f>
        <v>0 tahun, 7 bulan, 20 hari</v>
      </c>
      <c r="Q450" s="208">
        <f ca="1">DATEDIF(C450,Summary!$A$1,"d")</f>
        <v>232</v>
      </c>
      <c r="R450" s="166" t="str" cm="1">
        <f t="array" aca="1" ref="R450" ca="1">_xlfn.IFS(Q450&lt;=S450,S450,Q450&lt;=S450*2,S450*2,Q450&lt;=S450*3,S450*3,Q450&gt;S450*3,"&gt;"&amp;S450*3)</f>
        <v>Info</v>
      </c>
      <c r="S450" s="166" t="str" cm="1">
        <f t="array" ref="S450">_xlfn.IFS(M450="Level 1",7,M450="Level 2",14,M450="Level 3","30",M450="Info","Info",M450="Closed","Closed")</f>
        <v>Info</v>
      </c>
      <c r="T450" s="174"/>
    </row>
    <row r="451" spans="1:20" ht="61.2" x14ac:dyDescent="0.7">
      <c r="A451" s="211">
        <v>450</v>
      </c>
      <c r="B451" s="172" t="s">
        <v>11844</v>
      </c>
      <c r="C451" s="239">
        <v>45987</v>
      </c>
      <c r="D451" s="168">
        <v>45974</v>
      </c>
      <c r="E451" s="167" t="s">
        <v>39</v>
      </c>
      <c r="F451" s="170" t="s">
        <v>11896</v>
      </c>
      <c r="G451" s="170" t="s">
        <v>11897</v>
      </c>
      <c r="H451" s="172" t="s">
        <v>5508</v>
      </c>
      <c r="I451" s="172" t="s">
        <v>5989</v>
      </c>
      <c r="J451" s="172" t="s">
        <v>6030</v>
      </c>
      <c r="K451" s="174"/>
      <c r="L451" s="167" t="s">
        <v>1308</v>
      </c>
      <c r="M451" s="167" t="s">
        <v>1308</v>
      </c>
      <c r="N451" s="166" t="s">
        <v>11898</v>
      </c>
      <c r="O451" s="177" t="s">
        <v>11899</v>
      </c>
      <c r="P451" s="170" t="str">
        <f ca="1">DATEDIF(C451,'Incoming 2023'!$O$2,"Y")&amp;" tahun, "&amp;DATEDIF(C451,'Incoming 2023'!$O$2,"YM")&amp;" bulan, "&amp;DATEDIF(C451,'Incoming 2023'!$O$2,"MD")&amp;" hari"</f>
        <v>0 tahun, 7 bulan, 19 hari</v>
      </c>
      <c r="Q451" s="208">
        <f ca="1">DATEDIF(C451,Summary!$A$1,"d")</f>
        <v>231</v>
      </c>
      <c r="R451" s="166" t="str" cm="1">
        <f t="array" aca="1" ref="R451" ca="1">_xlfn.IFS(Q451&lt;=S451,S451,Q451&lt;=S451*2,S451*2,Q451&lt;=S451*3,S451*3,Q451&gt;S451*3,"&gt;"&amp;S451*3)</f>
        <v>Info</v>
      </c>
      <c r="S451" s="166" t="str" cm="1">
        <f t="array" ref="S451">_xlfn.IFS(M451="Level 1",7,M451="Level 2",14,M451="Level 3","30",M451="Info","Info",M451="Closed","Closed")</f>
        <v>Info</v>
      </c>
      <c r="T451" s="174"/>
    </row>
    <row r="452" spans="1:20" ht="40.799999999999997" x14ac:dyDescent="0.7">
      <c r="A452" s="211">
        <v>451</v>
      </c>
      <c r="B452" s="172" t="s">
        <v>11845</v>
      </c>
      <c r="C452" s="239">
        <v>45987</v>
      </c>
      <c r="D452" s="168">
        <v>45981</v>
      </c>
      <c r="E452" s="167" t="s">
        <v>39</v>
      </c>
      <c r="F452" s="170" t="s">
        <v>11900</v>
      </c>
      <c r="G452" s="170" t="s">
        <v>11901</v>
      </c>
      <c r="H452" s="172" t="s">
        <v>1079</v>
      </c>
      <c r="I452" s="172" t="s">
        <v>5999</v>
      </c>
      <c r="J452" s="172" t="s">
        <v>1088</v>
      </c>
      <c r="K452" s="174"/>
      <c r="L452" s="281" t="s">
        <v>1184</v>
      </c>
      <c r="M452" s="281" t="s">
        <v>1184</v>
      </c>
      <c r="N452" s="166" t="s">
        <v>1088</v>
      </c>
      <c r="O452" s="177" t="s">
        <v>1089</v>
      </c>
      <c r="P452" s="170" t="str">
        <f ca="1">DATEDIF(C452,'Incoming 2023'!$O$2,"Y")&amp;" tahun, "&amp;DATEDIF(C452,'Incoming 2023'!$O$2,"YM")&amp;" bulan, "&amp;DATEDIF(C452,'Incoming 2023'!$O$2,"MD")&amp;" hari"</f>
        <v>0 tahun, 7 bulan, 19 hari</v>
      </c>
      <c r="Q452" s="208">
        <f ca="1">DATEDIF(C452,Summary!$A$1,"d")</f>
        <v>231</v>
      </c>
      <c r="R452" s="166" t="str" cm="1">
        <f t="array" aca="1" ref="R452" ca="1">_xlfn.IFS(Q452&lt;=S452,S452,Q452&lt;=S452*2,S452*2,Q452&lt;=S452*3,S452*3,Q452&gt;S452*3,"&gt;"&amp;S452*3)</f>
        <v>Closed</v>
      </c>
      <c r="S452" s="166" t="str" cm="1">
        <f t="array" ref="S452">_xlfn.IFS(M452="Level 1",7,M452="Level 2",14,M452="Level 3","30",M452="Info","Info",M452="Closed","Closed")</f>
        <v>Closed</v>
      </c>
      <c r="T452" s="170" t="s">
        <v>11968</v>
      </c>
    </row>
    <row r="453" spans="1:20" ht="61.2" x14ac:dyDescent="0.7">
      <c r="A453" s="211">
        <v>452</v>
      </c>
      <c r="B453" s="172" t="s">
        <v>11846</v>
      </c>
      <c r="C453" s="239">
        <v>45987</v>
      </c>
      <c r="D453" s="168">
        <v>45978</v>
      </c>
      <c r="E453" s="167" t="s">
        <v>39</v>
      </c>
      <c r="F453" s="170" t="s">
        <v>11902</v>
      </c>
      <c r="G453" s="170" t="s">
        <v>11903</v>
      </c>
      <c r="H453" s="172" t="s">
        <v>5508</v>
      </c>
      <c r="I453" s="172" t="s">
        <v>7640</v>
      </c>
      <c r="J453" s="172" t="s">
        <v>6030</v>
      </c>
      <c r="K453" s="174"/>
      <c r="L453" s="167" t="s">
        <v>1308</v>
      </c>
      <c r="M453" s="167" t="s">
        <v>1308</v>
      </c>
      <c r="N453" s="166" t="s">
        <v>1175</v>
      </c>
      <c r="O453" s="177" t="s">
        <v>7484</v>
      </c>
      <c r="P453" s="170" t="str">
        <f ca="1">DATEDIF(C453,'Incoming 2023'!$O$2,"Y")&amp;" tahun, "&amp;DATEDIF(C453,'Incoming 2023'!$O$2,"YM")&amp;" bulan, "&amp;DATEDIF(C453,'Incoming 2023'!$O$2,"MD")&amp;" hari"</f>
        <v>0 tahun, 7 bulan, 19 hari</v>
      </c>
      <c r="Q453" s="208">
        <f ca="1">DATEDIF(C453,Summary!$A$1,"d")</f>
        <v>231</v>
      </c>
      <c r="R453" s="166" t="str" cm="1">
        <f t="array" aca="1" ref="R453" ca="1">_xlfn.IFS(Q453&lt;=S453,S453,Q453&lt;=S453*2,S453*2,Q453&lt;=S453*3,S453*3,Q453&gt;S453*3,"&gt;"&amp;S453*3)</f>
        <v>Info</v>
      </c>
      <c r="S453" s="166" t="str" cm="1">
        <f t="array" ref="S453">_xlfn.IFS(M453="Level 1",7,M453="Level 2",14,M453="Level 3","30",M453="Info","Info",M453="Closed","Closed")</f>
        <v>Info</v>
      </c>
      <c r="T453" s="174"/>
    </row>
    <row r="454" spans="1:20" ht="81.599999999999994" x14ac:dyDescent="0.7">
      <c r="A454" s="211">
        <v>453</v>
      </c>
      <c r="B454" s="172" t="s">
        <v>11847</v>
      </c>
      <c r="C454" s="239">
        <v>45987</v>
      </c>
      <c r="D454" s="168">
        <v>45947</v>
      </c>
      <c r="E454" s="167" t="s">
        <v>39</v>
      </c>
      <c r="F454" s="170" t="s">
        <v>11904</v>
      </c>
      <c r="G454" s="170" t="s">
        <v>11905</v>
      </c>
      <c r="H454" s="172" t="s">
        <v>5508</v>
      </c>
      <c r="I454" s="172" t="s">
        <v>5508</v>
      </c>
      <c r="J454" s="172" t="s">
        <v>2882</v>
      </c>
      <c r="K454" s="174"/>
      <c r="L454" s="167" t="s">
        <v>1308</v>
      </c>
      <c r="M454" s="167" t="s">
        <v>1308</v>
      </c>
      <c r="N454" s="166" t="s">
        <v>1080</v>
      </c>
      <c r="O454" s="177" t="s">
        <v>8269</v>
      </c>
      <c r="P454" s="170" t="str">
        <f ca="1">DATEDIF(C454,'Incoming 2023'!$O$2,"Y")&amp;" tahun, "&amp;DATEDIF(C454,'Incoming 2023'!$O$2,"YM")&amp;" bulan, "&amp;DATEDIF(C454,'Incoming 2023'!$O$2,"MD")&amp;" hari"</f>
        <v>0 tahun, 7 bulan, 19 hari</v>
      </c>
      <c r="Q454" s="208">
        <f ca="1">DATEDIF(C454,Summary!$A$1,"d")</f>
        <v>231</v>
      </c>
      <c r="R454" s="166" t="str" cm="1">
        <f t="array" aca="1" ref="R454" ca="1">_xlfn.IFS(Q454&lt;=S454,S454,Q454&lt;=S454*2,S454*2,Q454&lt;=S454*3,S454*3,Q454&gt;S454*3,"&gt;"&amp;S454*3)</f>
        <v>Info</v>
      </c>
      <c r="S454" s="166" t="str" cm="1">
        <f t="array" ref="S454">_xlfn.IFS(M454="Level 1",7,M454="Level 2",14,M454="Level 3","30",M454="Info","Info",M454="Closed","Closed")</f>
        <v>Info</v>
      </c>
      <c r="T454" s="174"/>
    </row>
    <row r="455" spans="1:20" ht="81.599999999999994" x14ac:dyDescent="0.7">
      <c r="A455" s="211">
        <v>454</v>
      </c>
      <c r="B455" s="172" t="s">
        <v>11848</v>
      </c>
      <c r="C455" s="239">
        <v>45987</v>
      </c>
      <c r="D455" s="168">
        <v>45954</v>
      </c>
      <c r="E455" s="167" t="s">
        <v>39</v>
      </c>
      <c r="F455" s="170" t="s">
        <v>11906</v>
      </c>
      <c r="G455" s="170" t="s">
        <v>11907</v>
      </c>
      <c r="H455" s="172" t="s">
        <v>5508</v>
      </c>
      <c r="I455" s="172" t="s">
        <v>5989</v>
      </c>
      <c r="J455" s="172" t="s">
        <v>6030</v>
      </c>
      <c r="K455" s="174"/>
      <c r="L455" s="167" t="s">
        <v>1308</v>
      </c>
      <c r="M455" s="167" t="s">
        <v>1308</v>
      </c>
      <c r="N455" s="166" t="s">
        <v>1175</v>
      </c>
      <c r="O455" s="177" t="s">
        <v>7484</v>
      </c>
      <c r="P455" s="170" t="str">
        <f ca="1">DATEDIF(C455,'Incoming 2023'!$O$2,"Y")&amp;" tahun, "&amp;DATEDIF(C455,'Incoming 2023'!$O$2,"YM")&amp;" bulan, "&amp;DATEDIF(C455,'Incoming 2023'!$O$2,"MD")&amp;" hari"</f>
        <v>0 tahun, 7 bulan, 19 hari</v>
      </c>
      <c r="Q455" s="208">
        <f ca="1">DATEDIF(C455,Summary!$A$1,"d")</f>
        <v>231</v>
      </c>
      <c r="R455" s="166" t="str" cm="1">
        <f t="array" aca="1" ref="R455" ca="1">_xlfn.IFS(Q455&lt;=S455,S455,Q455&lt;=S455*2,S455*2,Q455&lt;=S455*3,S455*3,Q455&gt;S455*3,"&gt;"&amp;S455*3)</f>
        <v>Info</v>
      </c>
      <c r="S455" s="166" t="str" cm="1">
        <f t="array" ref="S455">_xlfn.IFS(M455="Level 1",7,M455="Level 2",14,M455="Level 3","30",M455="Info","Info",M455="Closed","Closed")</f>
        <v>Info</v>
      </c>
      <c r="T455" s="174"/>
    </row>
    <row r="456" spans="1:20" ht="61.2" x14ac:dyDescent="0.7">
      <c r="A456" s="211">
        <v>455</v>
      </c>
      <c r="B456" s="172" t="s">
        <v>11849</v>
      </c>
      <c r="C456" s="239">
        <v>45985</v>
      </c>
      <c r="D456" s="168">
        <v>45952</v>
      </c>
      <c r="E456" s="167" t="s">
        <v>39</v>
      </c>
      <c r="F456" s="170" t="s">
        <v>11908</v>
      </c>
      <c r="G456" s="170" t="s">
        <v>11909</v>
      </c>
      <c r="H456" s="172" t="s">
        <v>5508</v>
      </c>
      <c r="I456" s="172" t="s">
        <v>7715</v>
      </c>
      <c r="J456" s="172" t="s">
        <v>6030</v>
      </c>
      <c r="K456" s="174"/>
      <c r="L456" s="281" t="s">
        <v>1184</v>
      </c>
      <c r="M456" s="281" t="s">
        <v>1184</v>
      </c>
      <c r="N456" s="166" t="s">
        <v>1175</v>
      </c>
      <c r="O456" s="177" t="s">
        <v>1176</v>
      </c>
      <c r="P456" s="170" t="str">
        <f ca="1">DATEDIF(C456,'Incoming 2023'!$O$2,"Y")&amp;" tahun, "&amp;DATEDIF(C456,'Incoming 2023'!$O$2,"YM")&amp;" bulan, "&amp;DATEDIF(C456,'Incoming 2023'!$O$2,"MD")&amp;" hari"</f>
        <v>0 tahun, 7 bulan, 21 hari</v>
      </c>
      <c r="Q456" s="208">
        <f ca="1">DATEDIF(C456,Summary!$A$1,"d")</f>
        <v>233</v>
      </c>
      <c r="R456" s="166" t="str" cm="1">
        <f t="array" aca="1" ref="R456" ca="1">_xlfn.IFS(Q456&lt;=S456,S456,Q456&lt;=S456*2,S456*2,Q456&lt;=S456*3,S456*3,Q456&gt;S456*3,"&gt;"&amp;S456*3)</f>
        <v>Closed</v>
      </c>
      <c r="S456" s="166" t="str" cm="1">
        <f t="array" ref="S456">_xlfn.IFS(M456="Level 1",7,M456="Level 2",14,M456="Level 3","30",M456="Info","Info",M456="Closed","Closed")</f>
        <v>Closed</v>
      </c>
      <c r="T456" s="170" t="s">
        <v>11969</v>
      </c>
    </row>
    <row r="457" spans="1:20" ht="61.2" x14ac:dyDescent="0.7">
      <c r="A457" s="211">
        <v>456</v>
      </c>
      <c r="B457" s="172" t="s">
        <v>11850</v>
      </c>
      <c r="C457" s="239">
        <v>45988</v>
      </c>
      <c r="D457" s="168">
        <v>45979</v>
      </c>
      <c r="E457" s="167" t="s">
        <v>10388</v>
      </c>
      <c r="F457" s="170" t="s">
        <v>11910</v>
      </c>
      <c r="G457" s="170" t="s">
        <v>11911</v>
      </c>
      <c r="H457" s="172" t="s">
        <v>5508</v>
      </c>
      <c r="I457" s="172" t="s">
        <v>7640</v>
      </c>
      <c r="J457" s="172" t="s">
        <v>5939</v>
      </c>
      <c r="K457" s="174"/>
      <c r="L457" s="167" t="s">
        <v>1308</v>
      </c>
      <c r="M457" s="167" t="s">
        <v>1308</v>
      </c>
      <c r="N457" s="166" t="s">
        <v>10515</v>
      </c>
      <c r="O457" s="177" t="s">
        <v>10488</v>
      </c>
      <c r="P457" s="170" t="str">
        <f ca="1">DATEDIF(C457,'Incoming 2023'!$O$2,"Y")&amp;" tahun, "&amp;DATEDIF(C457,'Incoming 2023'!$O$2,"YM")&amp;" bulan, "&amp;DATEDIF(C457,'Incoming 2023'!$O$2,"MD")&amp;" hari"</f>
        <v>0 tahun, 7 bulan, 18 hari</v>
      </c>
      <c r="Q457" s="208">
        <f ca="1">DATEDIF(C457,Summary!$A$1,"d")</f>
        <v>230</v>
      </c>
      <c r="R457" s="166" t="str" cm="1">
        <f t="array" aca="1" ref="R457" ca="1">_xlfn.IFS(Q457&lt;=S457,S457,Q457&lt;=S457*2,S457*2,Q457&lt;=S457*3,S457*3,Q457&gt;S457*3,"&gt;"&amp;S457*3)</f>
        <v>Info</v>
      </c>
      <c r="S457" s="166" t="str" cm="1">
        <f t="array" ref="S457">_xlfn.IFS(M457="Level 1",7,M457="Level 2",14,M457="Level 3","30",M457="Info","Info",M457="Closed","Closed")</f>
        <v>Info</v>
      </c>
      <c r="T457" s="174"/>
    </row>
    <row r="458" spans="1:20" ht="40.799999999999997" x14ac:dyDescent="0.7">
      <c r="A458" s="211">
        <v>457</v>
      </c>
      <c r="B458" s="172" t="s">
        <v>11851</v>
      </c>
      <c r="C458" s="239">
        <v>45988</v>
      </c>
      <c r="D458" s="168">
        <v>45924</v>
      </c>
      <c r="E458" s="167" t="s">
        <v>39</v>
      </c>
      <c r="F458" s="170" t="s">
        <v>11912</v>
      </c>
      <c r="G458" s="170" t="s">
        <v>11913</v>
      </c>
      <c r="H458" s="172" t="s">
        <v>5508</v>
      </c>
      <c r="I458" s="167" t="s">
        <v>5989</v>
      </c>
      <c r="J458" s="172" t="s">
        <v>6030</v>
      </c>
      <c r="K458" s="174"/>
      <c r="L458" s="246" t="s">
        <v>1305</v>
      </c>
      <c r="M458" s="246" t="s">
        <v>5813</v>
      </c>
      <c r="N458" s="166" t="s">
        <v>10720</v>
      </c>
      <c r="O458" s="177" t="s">
        <v>9788</v>
      </c>
      <c r="P458" s="170" t="str">
        <f ca="1">DATEDIF(C458,'Incoming 2023'!$O$2,"Y")&amp;" tahun, "&amp;DATEDIF(C458,'Incoming 2023'!$O$2,"YM")&amp;" bulan, "&amp;DATEDIF(C458,'Incoming 2023'!$O$2,"MD")&amp;" hari"</f>
        <v>0 tahun, 7 bulan, 18 hari</v>
      </c>
      <c r="Q458" s="208">
        <f ca="1">DATEDIF(C458,Summary!$A$1,"d")</f>
        <v>230</v>
      </c>
      <c r="R458" s="166" t="str" cm="1">
        <f t="array" aca="1" ref="R458" ca="1">_xlfn.IFS(Q458&lt;=S458,S458,Q458&lt;=S458*2,S458*2,Q458&lt;=S458*3,S458*3,Q458&gt;S458*3,"&gt;"&amp;S458*3)</f>
        <v>30</v>
      </c>
      <c r="S458" s="166" t="str" cm="1">
        <f t="array" ref="S458">_xlfn.IFS(M458="Level 1",7,M458="Level 2",14,M458="Level 3","30",M458="Info","Info",M458="Closed","Closed")</f>
        <v>30</v>
      </c>
      <c r="T458" s="174"/>
    </row>
    <row r="459" spans="1:20" ht="61.2" x14ac:dyDescent="0.7">
      <c r="A459" s="211">
        <v>458</v>
      </c>
      <c r="B459" s="172" t="s">
        <v>11852</v>
      </c>
      <c r="C459" s="239">
        <v>45989</v>
      </c>
      <c r="D459" s="168">
        <v>45989</v>
      </c>
      <c r="E459" s="167" t="s">
        <v>10388</v>
      </c>
      <c r="F459" s="170" t="s">
        <v>11914</v>
      </c>
      <c r="G459" s="170" t="s">
        <v>11915</v>
      </c>
      <c r="H459" s="172" t="s">
        <v>5508</v>
      </c>
      <c r="I459" s="172" t="s">
        <v>7640</v>
      </c>
      <c r="J459" s="172" t="s">
        <v>5845</v>
      </c>
      <c r="K459" s="174"/>
      <c r="L459" s="167" t="s">
        <v>1308</v>
      </c>
      <c r="M459" s="167" t="s">
        <v>1308</v>
      </c>
      <c r="N459" s="166" t="s">
        <v>11545</v>
      </c>
      <c r="O459" s="177" t="s">
        <v>8067</v>
      </c>
      <c r="P459" s="170" t="str">
        <f ca="1">DATEDIF(C459,'Incoming 2023'!$O$2,"Y")&amp;" tahun, "&amp;DATEDIF(C459,'Incoming 2023'!$O$2,"YM")&amp;" bulan, "&amp;DATEDIF(C459,'Incoming 2023'!$O$2,"MD")&amp;" hari"</f>
        <v>0 tahun, 7 bulan, 17 hari</v>
      </c>
      <c r="Q459" s="208">
        <f ca="1">DATEDIF(C459,Summary!$A$1,"d")</f>
        <v>229</v>
      </c>
      <c r="R459" s="166" t="str" cm="1">
        <f t="array" aca="1" ref="R459" ca="1">_xlfn.IFS(Q459&lt;=S459,S459,Q459&lt;=S459*2,S459*2,Q459&lt;=S459*3,S459*3,Q459&gt;S459*3,"&gt;"&amp;S459*3)</f>
        <v>Info</v>
      </c>
      <c r="S459" s="166" t="str" cm="1">
        <f t="array" ref="S459">_xlfn.IFS(M459="Level 1",7,M459="Level 2",14,M459="Level 3","30",M459="Info","Info",M459="Closed","Closed")</f>
        <v>Info</v>
      </c>
      <c r="T459" s="174"/>
    </row>
    <row r="460" spans="1:20" ht="40.799999999999997" x14ac:dyDescent="0.7">
      <c r="A460" s="211">
        <v>459</v>
      </c>
      <c r="B460" s="172" t="s">
        <v>11853</v>
      </c>
      <c r="C460" s="239">
        <v>45989</v>
      </c>
      <c r="D460" s="168">
        <v>45989</v>
      </c>
      <c r="E460" s="167" t="s">
        <v>10388</v>
      </c>
      <c r="F460" s="170" t="s">
        <v>11916</v>
      </c>
      <c r="G460" s="170" t="s">
        <v>11917</v>
      </c>
      <c r="H460" s="172" t="s">
        <v>5508</v>
      </c>
      <c r="I460" s="172" t="s">
        <v>5985</v>
      </c>
      <c r="J460" s="172" t="s">
        <v>7423</v>
      </c>
      <c r="K460" s="174"/>
      <c r="L460" s="167" t="s">
        <v>1308</v>
      </c>
      <c r="M460" s="167" t="s">
        <v>1308</v>
      </c>
      <c r="N460" s="166" t="s">
        <v>1080</v>
      </c>
      <c r="O460" s="177" t="s">
        <v>8269</v>
      </c>
      <c r="P460" s="170" t="str">
        <f ca="1">DATEDIF(C460,'Incoming 2023'!$O$2,"Y")&amp;" tahun, "&amp;DATEDIF(C460,'Incoming 2023'!$O$2,"YM")&amp;" bulan, "&amp;DATEDIF(C460,'Incoming 2023'!$O$2,"MD")&amp;" hari"</f>
        <v>0 tahun, 7 bulan, 17 hari</v>
      </c>
      <c r="Q460" s="208">
        <f ca="1">DATEDIF(C460,Summary!$A$1,"d")</f>
        <v>229</v>
      </c>
      <c r="R460" s="166" t="str" cm="1">
        <f t="array" aca="1" ref="R460" ca="1">_xlfn.IFS(Q460&lt;=S460,S460,Q460&lt;=S460*2,S460*2,Q460&lt;=S460*3,S460*3,Q460&gt;S460*3,"&gt;"&amp;S460*3)</f>
        <v>Info</v>
      </c>
      <c r="S460" s="166" t="str" cm="1">
        <f t="array" ref="S460">_xlfn.IFS(M460="Level 1",7,M460="Level 2",14,M460="Level 3","30",M460="Info","Info",M460="Closed","Closed")</f>
        <v>Info</v>
      </c>
      <c r="T460" s="174"/>
    </row>
    <row r="461" spans="1:20" ht="61.2" x14ac:dyDescent="0.7">
      <c r="A461" s="211">
        <v>460</v>
      </c>
      <c r="B461" s="172" t="s">
        <v>11854</v>
      </c>
      <c r="C461" s="239">
        <v>45991</v>
      </c>
      <c r="D461" s="168">
        <v>45978</v>
      </c>
      <c r="E461" s="167" t="s">
        <v>10388</v>
      </c>
      <c r="F461" s="170" t="s">
        <v>11918</v>
      </c>
      <c r="G461" s="170" t="s">
        <v>11919</v>
      </c>
      <c r="H461" s="172" t="s">
        <v>5508</v>
      </c>
      <c r="I461" s="172" t="s">
        <v>5989</v>
      </c>
      <c r="J461" s="172" t="s">
        <v>6030</v>
      </c>
      <c r="K461" s="174"/>
      <c r="L461" s="167" t="s">
        <v>1308</v>
      </c>
      <c r="M461" s="167" t="s">
        <v>1308</v>
      </c>
      <c r="N461" s="166" t="s">
        <v>1175</v>
      </c>
      <c r="O461" s="177" t="s">
        <v>7484</v>
      </c>
      <c r="P461" s="170" t="str">
        <f ca="1">DATEDIF(C461,'Incoming 2023'!$O$2,"Y")&amp;" tahun, "&amp;DATEDIF(C461,'Incoming 2023'!$O$2,"YM")&amp;" bulan, "&amp;DATEDIF(C461,'Incoming 2023'!$O$2,"MD")&amp;" hari"</f>
        <v>0 tahun, 7 bulan, 15 hari</v>
      </c>
      <c r="Q461" s="208">
        <f ca="1">DATEDIF(C461,Summary!$A$1,"d")</f>
        <v>227</v>
      </c>
      <c r="R461" s="166" t="str" cm="1">
        <f t="array" aca="1" ref="R461" ca="1">_xlfn.IFS(Q461&lt;=S461,S461,Q461&lt;=S461*2,S461*2,Q461&lt;=S461*3,S461*3,Q461&gt;S461*3,"&gt;"&amp;S461*3)</f>
        <v>Info</v>
      </c>
      <c r="S461" s="166" t="str" cm="1">
        <f t="array" ref="S461">_xlfn.IFS(M461="Level 1",7,M461="Level 2",14,M461="Level 3","30",M461="Info","Info",M461="Closed","Closed")</f>
        <v>Info</v>
      </c>
      <c r="T461" s="174"/>
    </row>
    <row r="462" spans="1:20" ht="61.2" x14ac:dyDescent="0.7">
      <c r="A462" s="211">
        <v>461</v>
      </c>
      <c r="B462" s="172" t="s">
        <v>11855</v>
      </c>
      <c r="C462" s="239">
        <v>45991</v>
      </c>
      <c r="D462" s="168">
        <v>45979</v>
      </c>
      <c r="E462" s="167" t="s">
        <v>10388</v>
      </c>
      <c r="F462" s="170" t="s">
        <v>11920</v>
      </c>
      <c r="G462" s="170" t="s">
        <v>11921</v>
      </c>
      <c r="H462" s="172" t="s">
        <v>5508</v>
      </c>
      <c r="I462" s="172" t="s">
        <v>3191</v>
      </c>
      <c r="J462" s="172" t="s">
        <v>8837</v>
      </c>
      <c r="K462" s="174"/>
      <c r="L462" s="167" t="s">
        <v>1308</v>
      </c>
      <c r="M462" s="167" t="s">
        <v>1308</v>
      </c>
      <c r="N462" s="166" t="s">
        <v>11545</v>
      </c>
      <c r="O462" s="177" t="s">
        <v>11722</v>
      </c>
      <c r="P462" s="170" t="str">
        <f ca="1">DATEDIF(C462,'Incoming 2023'!$O$2,"Y")&amp;" tahun, "&amp;DATEDIF(C462,'Incoming 2023'!$O$2,"YM")&amp;" bulan, "&amp;DATEDIF(C462,'Incoming 2023'!$O$2,"MD")&amp;" hari"</f>
        <v>0 tahun, 7 bulan, 15 hari</v>
      </c>
      <c r="Q462" s="208">
        <f ca="1">DATEDIF(C462,Summary!$A$1,"d")</f>
        <v>227</v>
      </c>
      <c r="R462" s="166" t="str" cm="1">
        <f t="array" aca="1" ref="R462" ca="1">_xlfn.IFS(Q462&lt;=S462,S462,Q462&lt;=S462*2,S462*2,Q462&lt;=S462*3,S462*3,Q462&gt;S462*3,"&gt;"&amp;S462*3)</f>
        <v>Info</v>
      </c>
      <c r="S462" s="166" t="str" cm="1">
        <f t="array" ref="S462">_xlfn.IFS(M462="Level 1",7,M462="Level 2",14,M462="Level 3","30",M462="Info","Info",M462="Closed","Closed")</f>
        <v>Info</v>
      </c>
      <c r="T462" s="174"/>
    </row>
    <row r="463" spans="1:20" ht="40.799999999999997" x14ac:dyDescent="0.7">
      <c r="A463" s="211">
        <v>462</v>
      </c>
      <c r="B463" s="172" t="s">
        <v>11856</v>
      </c>
      <c r="C463" s="239">
        <v>45992</v>
      </c>
      <c r="D463" s="168">
        <v>45989</v>
      </c>
      <c r="E463" s="167" t="s">
        <v>10388</v>
      </c>
      <c r="F463" s="170" t="s">
        <v>11922</v>
      </c>
      <c r="G463" s="170" t="s">
        <v>11923</v>
      </c>
      <c r="H463" s="172" t="s">
        <v>5508</v>
      </c>
      <c r="I463" s="172" t="s">
        <v>3200</v>
      </c>
      <c r="J463" s="172" t="s">
        <v>6030</v>
      </c>
      <c r="K463" s="174"/>
      <c r="L463" s="167" t="s">
        <v>1308</v>
      </c>
      <c r="M463" s="167" t="s">
        <v>1308</v>
      </c>
      <c r="N463" s="166" t="s">
        <v>10661</v>
      </c>
      <c r="O463" s="177" t="s">
        <v>10891</v>
      </c>
      <c r="P463" s="170" t="str">
        <f ca="1">DATEDIF(C463,'Incoming 2023'!$O$2,"Y")&amp;" tahun, "&amp;DATEDIF(C463,'Incoming 2023'!$O$2,"YM")&amp;" bulan, "&amp;DATEDIF(C463,'Incoming 2023'!$O$2,"MD")&amp;" hari"</f>
        <v>0 tahun, 7 bulan, 14 hari</v>
      </c>
      <c r="Q463" s="208">
        <f ca="1">DATEDIF(C463,Summary!$A$1,"d")</f>
        <v>226</v>
      </c>
      <c r="R463" s="166" t="str" cm="1">
        <f t="array" aca="1" ref="R463" ca="1">_xlfn.IFS(Q463&lt;=S463,S463,Q463&lt;=S463*2,S463*2,Q463&lt;=S463*3,S463*3,Q463&gt;S463*3,"&gt;"&amp;S463*3)</f>
        <v>Info</v>
      </c>
      <c r="S463" s="166" t="str" cm="1">
        <f t="array" ref="S463">_xlfn.IFS(M463="Level 1",7,M463="Level 2",14,M463="Level 3","30",M463="Info","Info",M463="Closed","Closed")</f>
        <v>Info</v>
      </c>
      <c r="T463" s="174"/>
    </row>
    <row r="464" spans="1:20" ht="40.799999999999997" x14ac:dyDescent="0.7">
      <c r="A464" s="211">
        <v>463</v>
      </c>
      <c r="B464" s="172" t="s">
        <v>11857</v>
      </c>
      <c r="C464" s="239">
        <v>45994</v>
      </c>
      <c r="D464" s="168">
        <v>45961</v>
      </c>
      <c r="E464" s="167" t="s">
        <v>10388</v>
      </c>
      <c r="F464" s="170" t="s">
        <v>11924</v>
      </c>
      <c r="G464" s="170" t="s">
        <v>11925</v>
      </c>
      <c r="H464" s="172" t="s">
        <v>5508</v>
      </c>
      <c r="I464" s="172" t="s">
        <v>5989</v>
      </c>
      <c r="J464" s="172" t="s">
        <v>8792</v>
      </c>
      <c r="K464" s="174"/>
      <c r="L464" s="167" t="s">
        <v>1308</v>
      </c>
      <c r="M464" s="167" t="s">
        <v>1308</v>
      </c>
      <c r="N464" s="166" t="s">
        <v>1080</v>
      </c>
      <c r="O464" s="177" t="s">
        <v>8269</v>
      </c>
      <c r="P464" s="170" t="str">
        <f ca="1">DATEDIF(C464,'Incoming 2023'!$O$2,"Y")&amp;" tahun, "&amp;DATEDIF(C464,'Incoming 2023'!$O$2,"YM")&amp;" bulan, "&amp;DATEDIF(C464,'Incoming 2023'!$O$2,"MD")&amp;" hari"</f>
        <v>0 tahun, 7 bulan, 12 hari</v>
      </c>
      <c r="Q464" s="208">
        <f ca="1">DATEDIF(C464,Summary!$A$1,"d")</f>
        <v>224</v>
      </c>
      <c r="R464" s="166" t="str" cm="1">
        <f t="array" aca="1" ref="R464" ca="1">_xlfn.IFS(Q464&lt;=S464,S464,Q464&lt;=S464*2,S464*2,Q464&lt;=S464*3,S464*3,Q464&gt;S464*3,"&gt;"&amp;S464*3)</f>
        <v>Info</v>
      </c>
      <c r="S464" s="166" t="str" cm="1">
        <f t="array" ref="S464">_xlfn.IFS(M464="Level 1",7,M464="Level 2",14,M464="Level 3","30",M464="Info","Info",M464="Closed","Closed")</f>
        <v>Info</v>
      </c>
      <c r="T464" s="174"/>
    </row>
    <row r="465" spans="1:20" ht="40.799999999999997" x14ac:dyDescent="0.7">
      <c r="A465" s="211">
        <v>464</v>
      </c>
      <c r="B465" s="172" t="s">
        <v>11858</v>
      </c>
      <c r="C465" s="239">
        <v>45995</v>
      </c>
      <c r="D465" s="168">
        <v>45971</v>
      </c>
      <c r="E465" s="167" t="s">
        <v>39</v>
      </c>
      <c r="F465" s="170" t="s">
        <v>11926</v>
      </c>
      <c r="G465" s="170" t="s">
        <v>11927</v>
      </c>
      <c r="H465" s="172" t="s">
        <v>5508</v>
      </c>
      <c r="I465" s="167" t="s">
        <v>5989</v>
      </c>
      <c r="J465" s="172" t="s">
        <v>6030</v>
      </c>
      <c r="K465" s="174"/>
      <c r="L465" s="246" t="s">
        <v>1305</v>
      </c>
      <c r="M465" s="246" t="s">
        <v>5814</v>
      </c>
      <c r="N465" s="166" t="s">
        <v>1175</v>
      </c>
      <c r="O465" s="177" t="s">
        <v>7484</v>
      </c>
      <c r="P465" s="170" t="str">
        <f ca="1">DATEDIF(C465,'Incoming 2023'!$O$2,"Y")&amp;" tahun, "&amp;DATEDIF(C465,'Incoming 2023'!$O$2,"YM")&amp;" bulan, "&amp;DATEDIF(C465,'Incoming 2023'!$O$2,"MD")&amp;" hari"</f>
        <v>0 tahun, 7 bulan, 11 hari</v>
      </c>
      <c r="Q465" s="208">
        <f ca="1">DATEDIF(C465,Summary!$A$1,"d")</f>
        <v>223</v>
      </c>
      <c r="R465" s="166" t="str" cm="1">
        <f t="array" aca="1" ref="R465" ca="1">_xlfn.IFS(Q465&lt;=S465,S465,Q465&lt;=S465*2,S465*2,Q465&lt;=S465*3,S465*3,Q465&gt;S465*3,"&gt;"&amp;S465*3)</f>
        <v>&gt;42</v>
      </c>
      <c r="S465" s="166" cm="1">
        <f t="array" ref="S465">_xlfn.IFS(M465="Level 1",7,M465="Level 2",14,M465="Level 3","30",M465="Info","Info",M465="Closed","Closed")</f>
        <v>14</v>
      </c>
      <c r="T465" s="174"/>
    </row>
    <row r="466" spans="1:20" ht="81.599999999999994" x14ac:dyDescent="0.7">
      <c r="A466" s="211">
        <v>465</v>
      </c>
      <c r="B466" s="172" t="s">
        <v>11859</v>
      </c>
      <c r="C466" s="239">
        <v>45995</v>
      </c>
      <c r="D466" s="168">
        <v>45968</v>
      </c>
      <c r="E466" s="167" t="s">
        <v>39</v>
      </c>
      <c r="F466" s="170" t="s">
        <v>11928</v>
      </c>
      <c r="G466" s="170" t="s">
        <v>11929</v>
      </c>
      <c r="H466" s="172" t="s">
        <v>5508</v>
      </c>
      <c r="I466" s="172" t="s">
        <v>3200</v>
      </c>
      <c r="J466" s="172" t="s">
        <v>5939</v>
      </c>
      <c r="K466" s="174"/>
      <c r="L466" s="281" t="s">
        <v>1184</v>
      </c>
      <c r="M466" s="281" t="s">
        <v>1184</v>
      </c>
      <c r="N466" s="166" t="s">
        <v>10661</v>
      </c>
      <c r="O466" s="177" t="s">
        <v>10891</v>
      </c>
      <c r="P466" s="170" t="str">
        <f ca="1">DATEDIF(C466,'Incoming 2023'!$O$2,"Y")&amp;" tahun, "&amp;DATEDIF(C466,'Incoming 2023'!$O$2,"YM")&amp;" bulan, "&amp;DATEDIF(C466,'Incoming 2023'!$O$2,"MD")&amp;" hari"</f>
        <v>0 tahun, 7 bulan, 11 hari</v>
      </c>
      <c r="Q466" s="208">
        <f ca="1">DATEDIF(C466,Summary!$A$1,"d")</f>
        <v>223</v>
      </c>
      <c r="R466" s="166" t="str" cm="1">
        <f t="array" aca="1" ref="R466" ca="1">_xlfn.IFS(Q466&lt;=S466,S466,Q466&lt;=S466*2,S466*2,Q466&lt;=S466*3,S466*3,Q466&gt;S466*3,"&gt;"&amp;S466*3)</f>
        <v>Closed</v>
      </c>
      <c r="S466" s="166" t="str" cm="1">
        <f t="array" ref="S466">_xlfn.IFS(M466="Level 1",7,M466="Level 2",14,M466="Level 3","30",M466="Info","Info",M466="Closed","Closed")</f>
        <v>Closed</v>
      </c>
      <c r="T466" s="170" t="s">
        <v>11977</v>
      </c>
    </row>
    <row r="467" spans="1:20" ht="61.2" x14ac:dyDescent="0.7">
      <c r="A467" s="211">
        <v>466</v>
      </c>
      <c r="B467" s="172" t="s">
        <v>11860</v>
      </c>
      <c r="C467" s="239">
        <v>45995</v>
      </c>
      <c r="D467" s="168">
        <v>45964</v>
      </c>
      <c r="E467" s="167" t="s">
        <v>39</v>
      </c>
      <c r="F467" s="170" t="s">
        <v>11930</v>
      </c>
      <c r="G467" s="170" t="s">
        <v>11931</v>
      </c>
      <c r="H467" s="172" t="s">
        <v>1079</v>
      </c>
      <c r="I467" s="172" t="s">
        <v>3199</v>
      </c>
      <c r="J467" s="172" t="s">
        <v>1088</v>
      </c>
      <c r="K467" s="174"/>
      <c r="L467" s="281" t="s">
        <v>1184</v>
      </c>
      <c r="M467" s="281" t="s">
        <v>1184</v>
      </c>
      <c r="N467" s="166" t="s">
        <v>1088</v>
      </c>
      <c r="O467" s="177" t="s">
        <v>1089</v>
      </c>
      <c r="P467" s="170" t="str">
        <f ca="1">DATEDIF(C467,'Incoming 2023'!$O$2,"Y")&amp;" tahun, "&amp;DATEDIF(C467,'Incoming 2023'!$O$2,"YM")&amp;" bulan, "&amp;DATEDIF(C467,'Incoming 2023'!$O$2,"MD")&amp;" hari"</f>
        <v>0 tahun, 7 bulan, 11 hari</v>
      </c>
      <c r="Q467" s="208">
        <f ca="1">DATEDIF(C467,Summary!$A$1,"d")</f>
        <v>223</v>
      </c>
      <c r="R467" s="166" t="str" cm="1">
        <f t="array" aca="1" ref="R467" ca="1">_xlfn.IFS(Q467&lt;=S467,S467,Q467&lt;=S467*2,S467*2,Q467&lt;=S467*3,S467*3,Q467&gt;S467*3,"&gt;"&amp;S467*3)</f>
        <v>Closed</v>
      </c>
      <c r="S467" s="166" t="str" cm="1">
        <f t="array" ref="S467">_xlfn.IFS(M467="Level 1",7,M467="Level 2",14,M467="Level 3","30",M467="Info","Info",M467="Closed","Closed")</f>
        <v>Closed</v>
      </c>
      <c r="T467" s="170" t="s">
        <v>11970</v>
      </c>
    </row>
    <row r="468" spans="1:20" ht="61.2" x14ac:dyDescent="0.7">
      <c r="A468" s="211">
        <v>467</v>
      </c>
      <c r="B468" s="172" t="s">
        <v>11861</v>
      </c>
      <c r="C468" s="239">
        <v>45995</v>
      </c>
      <c r="D468" s="168">
        <v>45967</v>
      </c>
      <c r="E468" s="167" t="s">
        <v>39</v>
      </c>
      <c r="F468" s="170" t="s">
        <v>11932</v>
      </c>
      <c r="G468" s="170" t="s">
        <v>11933</v>
      </c>
      <c r="H468" s="172" t="s">
        <v>5508</v>
      </c>
      <c r="I468" s="167" t="s">
        <v>7640</v>
      </c>
      <c r="J468" s="172" t="s">
        <v>5841</v>
      </c>
      <c r="K468" s="174"/>
      <c r="L468" s="246" t="s">
        <v>1305</v>
      </c>
      <c r="M468" s="246" t="s">
        <v>5814</v>
      </c>
      <c r="N468" s="166" t="s">
        <v>11545</v>
      </c>
      <c r="O468" s="177" t="s">
        <v>8067</v>
      </c>
      <c r="P468" s="170" t="str">
        <f ca="1">DATEDIF(C468,'Incoming 2023'!$O$2,"Y")&amp;" tahun, "&amp;DATEDIF(C468,'Incoming 2023'!$O$2,"YM")&amp;" bulan, "&amp;DATEDIF(C468,'Incoming 2023'!$O$2,"MD")&amp;" hari"</f>
        <v>0 tahun, 7 bulan, 11 hari</v>
      </c>
      <c r="Q468" s="208">
        <f ca="1">DATEDIF(C468,Summary!$A$1,"d")</f>
        <v>223</v>
      </c>
      <c r="R468" s="166" t="str" cm="1">
        <f t="array" aca="1" ref="R468" ca="1">_xlfn.IFS(Q468&lt;=S468,S468,Q468&lt;=S468*2,S468*2,Q468&lt;=S468*3,S468*3,Q468&gt;S468*3,"&gt;"&amp;S468*3)</f>
        <v>&gt;42</v>
      </c>
      <c r="S468" s="166" cm="1">
        <f t="array" ref="S468">_xlfn.IFS(M468="Level 1",7,M468="Level 2",14,M468="Level 3","30",M468="Info","Info",M468="Closed","Closed")</f>
        <v>14</v>
      </c>
      <c r="T468" s="174"/>
    </row>
    <row r="469" spans="1:20" ht="40.799999999999997" x14ac:dyDescent="0.7">
      <c r="A469" s="211">
        <v>468</v>
      </c>
      <c r="B469" s="172" t="s">
        <v>11862</v>
      </c>
      <c r="C469" s="239">
        <v>45996</v>
      </c>
      <c r="D469" s="168">
        <v>45995</v>
      </c>
      <c r="E469" s="167" t="s">
        <v>794</v>
      </c>
      <c r="F469" s="170" t="s">
        <v>11934</v>
      </c>
      <c r="G469" s="170" t="s">
        <v>11935</v>
      </c>
      <c r="H469" s="172" t="s">
        <v>5508</v>
      </c>
      <c r="I469" s="172" t="s">
        <v>3191</v>
      </c>
      <c r="J469" s="172" t="s">
        <v>5939</v>
      </c>
      <c r="K469" s="174"/>
      <c r="L469" s="167" t="s">
        <v>1308</v>
      </c>
      <c r="M469" s="167" t="s">
        <v>1308</v>
      </c>
      <c r="N469" s="166" t="s">
        <v>11545</v>
      </c>
      <c r="O469" s="177" t="s">
        <v>11722</v>
      </c>
      <c r="P469" s="170" t="str">
        <f ca="1">DATEDIF(C469,'Incoming 2023'!$O$2,"Y")&amp;" tahun, "&amp;DATEDIF(C469,'Incoming 2023'!$O$2,"YM")&amp;" bulan, "&amp;DATEDIF(C469,'Incoming 2023'!$O$2,"MD")&amp;" hari"</f>
        <v>0 tahun, 7 bulan, 10 hari</v>
      </c>
      <c r="Q469" s="208">
        <f ca="1">DATEDIF(C469,Summary!$A$1,"d")</f>
        <v>222</v>
      </c>
      <c r="R469" s="166" t="str" cm="1">
        <f t="array" aca="1" ref="R469" ca="1">_xlfn.IFS(Q469&lt;=S469,S469,Q469&lt;=S469*2,S469*2,Q469&lt;=S469*3,S469*3,Q469&gt;S469*3,"&gt;"&amp;S469*3)</f>
        <v>Info</v>
      </c>
      <c r="S469" s="166" t="str" cm="1">
        <f t="array" ref="S469">_xlfn.IFS(M469="Level 1",7,M469="Level 2",14,M469="Level 3","30",M469="Info","Info",M469="Closed","Closed")</f>
        <v>Info</v>
      </c>
      <c r="T469" s="174"/>
    </row>
    <row r="470" spans="1:20" ht="61.2" x14ac:dyDescent="0.7">
      <c r="A470" s="211">
        <v>469</v>
      </c>
      <c r="B470" s="172" t="s">
        <v>11863</v>
      </c>
      <c r="C470" s="239">
        <v>45996</v>
      </c>
      <c r="D470" s="168">
        <v>45996</v>
      </c>
      <c r="E470" s="167" t="s">
        <v>10388</v>
      </c>
      <c r="F470" s="170" t="s">
        <v>11936</v>
      </c>
      <c r="G470" s="170" t="s">
        <v>11884</v>
      </c>
      <c r="H470" s="172" t="s">
        <v>5508</v>
      </c>
      <c r="I470" s="172" t="s">
        <v>3191</v>
      </c>
      <c r="J470" s="172" t="s">
        <v>5845</v>
      </c>
      <c r="K470" s="174"/>
      <c r="L470" s="167" t="s">
        <v>1308</v>
      </c>
      <c r="M470" s="167" t="s">
        <v>1308</v>
      </c>
      <c r="N470" s="166" t="s">
        <v>11545</v>
      </c>
      <c r="O470" s="177" t="s">
        <v>11722</v>
      </c>
      <c r="P470" s="170" t="str">
        <f ca="1">DATEDIF(C470,'Incoming 2023'!$O$2,"Y")&amp;" tahun, "&amp;DATEDIF(C470,'Incoming 2023'!$O$2,"YM")&amp;" bulan, "&amp;DATEDIF(C470,'Incoming 2023'!$O$2,"MD")&amp;" hari"</f>
        <v>0 tahun, 7 bulan, 10 hari</v>
      </c>
      <c r="Q470" s="208">
        <f ca="1">DATEDIF(C470,Summary!$A$1,"d")</f>
        <v>222</v>
      </c>
      <c r="R470" s="166" t="str" cm="1">
        <f t="array" aca="1" ref="R470" ca="1">_xlfn.IFS(Q470&lt;=S470,S470,Q470&lt;=S470*2,S470*2,Q470&lt;=S470*3,S470*3,Q470&gt;S470*3,"&gt;"&amp;S470*3)</f>
        <v>Info</v>
      </c>
      <c r="S470" s="166" t="str" cm="1">
        <f t="array" ref="S470">_xlfn.IFS(M470="Level 1",7,M470="Level 2",14,M470="Level 3","30",M470="Info","Info",M470="Closed","Closed")</f>
        <v>Info</v>
      </c>
      <c r="T470" s="174"/>
    </row>
    <row r="471" spans="1:20" ht="61.2" x14ac:dyDescent="0.7">
      <c r="A471" s="211">
        <v>470</v>
      </c>
      <c r="B471" s="172" t="s">
        <v>11864</v>
      </c>
      <c r="C471" s="239">
        <v>45999</v>
      </c>
      <c r="D471" s="168">
        <v>45987</v>
      </c>
      <c r="E471" s="167" t="s">
        <v>39</v>
      </c>
      <c r="F471" s="170" t="s">
        <v>11937</v>
      </c>
      <c r="G471" s="170" t="s">
        <v>11938</v>
      </c>
      <c r="H471" s="172" t="s">
        <v>5508</v>
      </c>
      <c r="I471" s="172" t="s">
        <v>5508</v>
      </c>
      <c r="J471" s="172" t="s">
        <v>11939</v>
      </c>
      <c r="K471" s="174"/>
      <c r="L471" s="167" t="s">
        <v>1308</v>
      </c>
      <c r="M471" s="167" t="s">
        <v>1308</v>
      </c>
      <c r="N471" s="166" t="s">
        <v>1080</v>
      </c>
      <c r="O471" s="177" t="s">
        <v>8269</v>
      </c>
      <c r="P471" s="170" t="str">
        <f ca="1">DATEDIF(C471,'Incoming 2023'!$O$2,"Y")&amp;" tahun, "&amp;DATEDIF(C471,'Incoming 2023'!$O$2,"YM")&amp;" bulan, "&amp;DATEDIF(C471,'Incoming 2023'!$O$2,"MD")&amp;" hari"</f>
        <v>0 tahun, 7 bulan, 7 hari</v>
      </c>
      <c r="Q471" s="208">
        <f ca="1">DATEDIF(C471,Summary!$A$1,"d")</f>
        <v>219</v>
      </c>
      <c r="R471" s="166" t="str" cm="1">
        <f t="array" aca="1" ref="R471" ca="1">_xlfn.IFS(Q471&lt;=S471,S471,Q471&lt;=S471*2,S471*2,Q471&lt;=S471*3,S471*3,Q471&gt;S471*3,"&gt;"&amp;S471*3)</f>
        <v>Info</v>
      </c>
      <c r="S471" s="166" t="str" cm="1">
        <f t="array" ref="S471">_xlfn.IFS(M471="Level 1",7,M471="Level 2",14,M471="Level 3","30",M471="Info","Info",M471="Closed","Closed")</f>
        <v>Info</v>
      </c>
      <c r="T471" s="174"/>
    </row>
    <row r="472" spans="1:20" ht="40.799999999999997" x14ac:dyDescent="0.7">
      <c r="A472" s="211">
        <v>471</v>
      </c>
      <c r="B472" s="172" t="s">
        <v>11865</v>
      </c>
      <c r="C472" s="239">
        <v>46000</v>
      </c>
      <c r="D472" s="168">
        <v>45992</v>
      </c>
      <c r="E472" s="167" t="s">
        <v>39</v>
      </c>
      <c r="F472" s="170" t="s">
        <v>11940</v>
      </c>
      <c r="G472" s="170" t="s">
        <v>11941</v>
      </c>
      <c r="H472" s="172" t="s">
        <v>5508</v>
      </c>
      <c r="I472" s="172" t="s">
        <v>5989</v>
      </c>
      <c r="J472" s="172" t="s">
        <v>6030</v>
      </c>
      <c r="K472" s="174"/>
      <c r="L472" s="281" t="s">
        <v>1184</v>
      </c>
      <c r="M472" s="281" t="s">
        <v>1184</v>
      </c>
      <c r="N472" s="166" t="s">
        <v>10720</v>
      </c>
      <c r="O472" s="177" t="s">
        <v>9788</v>
      </c>
      <c r="P472" s="170" t="str">
        <f ca="1">DATEDIF(C472,'Incoming 2023'!$O$2,"Y")&amp;" tahun, "&amp;DATEDIF(C472,'Incoming 2023'!$O$2,"YM")&amp;" bulan, "&amp;DATEDIF(C472,'Incoming 2023'!$O$2,"MD")&amp;" hari"</f>
        <v>0 tahun, 7 bulan, 6 hari</v>
      </c>
      <c r="Q472" s="208">
        <f ca="1">DATEDIF(C472,Summary!$A$1,"d")</f>
        <v>218</v>
      </c>
      <c r="R472" s="166" t="str" cm="1">
        <f t="array" aca="1" ref="R472" ca="1">_xlfn.IFS(Q472&lt;=S472,S472,Q472&lt;=S472*2,S472*2,Q472&lt;=S472*3,S472*3,Q472&gt;S472*3,"&gt;"&amp;S472*3)</f>
        <v>Closed</v>
      </c>
      <c r="S472" s="166" t="str" cm="1">
        <f t="array" ref="S472">_xlfn.IFS(M472="Level 1",7,M472="Level 2",14,M472="Level 3","30",M472="Info","Info",M472="Closed","Closed")</f>
        <v>Closed</v>
      </c>
      <c r="T472" s="170" t="s">
        <v>11972</v>
      </c>
    </row>
    <row r="473" spans="1:20" ht="102" x14ac:dyDescent="0.7">
      <c r="A473" s="211">
        <v>472</v>
      </c>
      <c r="B473" s="172" t="s">
        <v>11866</v>
      </c>
      <c r="C473" s="239">
        <v>46000</v>
      </c>
      <c r="D473" s="168">
        <v>45986</v>
      </c>
      <c r="E473" s="167" t="s">
        <v>39</v>
      </c>
      <c r="F473" s="170" t="s">
        <v>11942</v>
      </c>
      <c r="G473" s="170" t="s">
        <v>11943</v>
      </c>
      <c r="H473" s="172" t="s">
        <v>5508</v>
      </c>
      <c r="I473" s="172" t="s">
        <v>5989</v>
      </c>
      <c r="J473" s="172" t="s">
        <v>11944</v>
      </c>
      <c r="K473" s="174"/>
      <c r="L473" s="281" t="s">
        <v>1184</v>
      </c>
      <c r="M473" s="281" t="s">
        <v>1184</v>
      </c>
      <c r="N473" s="166" t="s">
        <v>1175</v>
      </c>
      <c r="O473" s="177" t="s">
        <v>1176</v>
      </c>
      <c r="P473" s="170" t="str">
        <f ca="1">DATEDIF(C473,'Incoming 2023'!$O$2,"Y")&amp;" tahun, "&amp;DATEDIF(C473,'Incoming 2023'!$O$2,"YM")&amp;" bulan, "&amp;DATEDIF(C473,'Incoming 2023'!$O$2,"MD")&amp;" hari"</f>
        <v>0 tahun, 7 bulan, 6 hari</v>
      </c>
      <c r="Q473" s="208">
        <f ca="1">DATEDIF(C473,Summary!$A$1,"d")</f>
        <v>218</v>
      </c>
      <c r="R473" s="166" t="str" cm="1">
        <f t="array" aca="1" ref="R473" ca="1">_xlfn.IFS(Q473&lt;=S473,S473,Q473&lt;=S473*2,S473*2,Q473&lt;=S473*3,S473*3,Q473&gt;S473*3,"&gt;"&amp;S473*3)</f>
        <v>Closed</v>
      </c>
      <c r="S473" s="166" t="str" cm="1">
        <f t="array" ref="S473">_xlfn.IFS(M473="Level 1",7,M473="Level 2",14,M473="Level 3","30",M473="Info","Info",M473="Closed","Closed")</f>
        <v>Closed</v>
      </c>
      <c r="T473" s="174" t="s">
        <v>12316</v>
      </c>
    </row>
    <row r="474" spans="1:20" ht="40.799999999999997" x14ac:dyDescent="0.7">
      <c r="A474" s="211">
        <v>473</v>
      </c>
      <c r="B474" s="172" t="s">
        <v>11867</v>
      </c>
      <c r="C474" s="239">
        <v>46000</v>
      </c>
      <c r="D474" s="168">
        <v>45987</v>
      </c>
      <c r="E474" s="167" t="s">
        <v>39</v>
      </c>
      <c r="F474" s="170" t="s">
        <v>11945</v>
      </c>
      <c r="G474" s="170" t="s">
        <v>11946</v>
      </c>
      <c r="H474" s="172" t="s">
        <v>5508</v>
      </c>
      <c r="I474" s="172" t="s">
        <v>7876</v>
      </c>
      <c r="J474" s="172" t="s">
        <v>1088</v>
      </c>
      <c r="K474" s="174"/>
      <c r="L474" s="281" t="s">
        <v>1184</v>
      </c>
      <c r="M474" s="281" t="s">
        <v>1184</v>
      </c>
      <c r="N474" s="166" t="s">
        <v>1088</v>
      </c>
      <c r="O474" s="177" t="s">
        <v>1089</v>
      </c>
      <c r="P474" s="170" t="str">
        <f ca="1">DATEDIF(C474,'Incoming 2023'!$O$2,"Y")&amp;" tahun, "&amp;DATEDIF(C474,'Incoming 2023'!$O$2,"YM")&amp;" bulan, "&amp;DATEDIF(C474,'Incoming 2023'!$O$2,"MD")&amp;" hari"</f>
        <v>0 tahun, 7 bulan, 6 hari</v>
      </c>
      <c r="Q474" s="208">
        <f ca="1">DATEDIF(C474,Summary!$A$1,"d")</f>
        <v>218</v>
      </c>
      <c r="R474" s="166" t="str" cm="1">
        <f t="array" aca="1" ref="R474" ca="1">_xlfn.IFS(Q474&lt;=S474,S474,Q474&lt;=S474*2,S474*2,Q474&lt;=S474*3,S474*3,Q474&gt;S474*3,"&gt;"&amp;S474*3)</f>
        <v>Closed</v>
      </c>
      <c r="S474" s="166" t="str" cm="1">
        <f t="array" ref="S474">_xlfn.IFS(M474="Level 1",7,M474="Level 2",14,M474="Level 3","30",M474="Info","Info",M474="Closed","Closed")</f>
        <v>Closed</v>
      </c>
      <c r="T474" s="170" t="s">
        <v>11971</v>
      </c>
    </row>
    <row r="475" spans="1:20" ht="61.2" x14ac:dyDescent="0.7">
      <c r="A475" s="211">
        <v>474</v>
      </c>
      <c r="B475" s="172" t="s">
        <v>11868</v>
      </c>
      <c r="C475" s="239">
        <v>46000</v>
      </c>
      <c r="D475" s="168">
        <v>45988</v>
      </c>
      <c r="E475" s="167" t="s">
        <v>39</v>
      </c>
      <c r="F475" s="170" t="s">
        <v>11947</v>
      </c>
      <c r="G475" s="170" t="s">
        <v>7241</v>
      </c>
      <c r="H475" s="172" t="s">
        <v>5508</v>
      </c>
      <c r="I475" s="172" t="s">
        <v>7397</v>
      </c>
      <c r="J475" s="172" t="s">
        <v>6005</v>
      </c>
      <c r="K475" s="174"/>
      <c r="L475" s="167" t="s">
        <v>1308</v>
      </c>
      <c r="M475" s="167" t="s">
        <v>1308</v>
      </c>
      <c r="N475" s="166" t="s">
        <v>10661</v>
      </c>
      <c r="O475" s="177" t="s">
        <v>3139</v>
      </c>
      <c r="P475" s="170" t="str">
        <f ca="1">DATEDIF(C475,'Incoming 2023'!$O$2,"Y")&amp;" tahun, "&amp;DATEDIF(C475,'Incoming 2023'!$O$2,"YM")&amp;" bulan, "&amp;DATEDIF(C475,'Incoming 2023'!$O$2,"MD")&amp;" hari"</f>
        <v>0 tahun, 7 bulan, 6 hari</v>
      </c>
      <c r="Q475" s="208">
        <f ca="1">DATEDIF(C475,Summary!$A$1,"d")</f>
        <v>218</v>
      </c>
      <c r="R475" s="166" t="str" cm="1">
        <f t="array" aca="1" ref="R475" ca="1">_xlfn.IFS(Q475&lt;=S475,S475,Q475&lt;=S475*2,S475*2,Q475&lt;=S475*3,S475*3,Q475&gt;S475*3,"&gt;"&amp;S475*3)</f>
        <v>Info</v>
      </c>
      <c r="S475" s="166" t="str" cm="1">
        <f t="array" ref="S475">_xlfn.IFS(M475="Level 1",7,M475="Level 2",14,M475="Level 3","30",M475="Info","Info",M475="Closed","Closed")</f>
        <v>Info</v>
      </c>
      <c r="T475" s="174"/>
    </row>
    <row r="476" spans="1:20" ht="61.2" x14ac:dyDescent="0.7">
      <c r="A476" s="211">
        <v>475</v>
      </c>
      <c r="B476" s="172" t="s">
        <v>11869</v>
      </c>
      <c r="C476" s="239">
        <v>46000</v>
      </c>
      <c r="D476" s="168">
        <v>45988</v>
      </c>
      <c r="E476" s="167" t="s">
        <v>39</v>
      </c>
      <c r="F476" s="170" t="s">
        <v>11948</v>
      </c>
      <c r="G476" s="170" t="s">
        <v>7241</v>
      </c>
      <c r="H476" s="172" t="s">
        <v>5508</v>
      </c>
      <c r="I476" s="172" t="s">
        <v>3200</v>
      </c>
      <c r="J476" s="172" t="s">
        <v>5701</v>
      </c>
      <c r="K476" s="174"/>
      <c r="L476" s="167" t="s">
        <v>1308</v>
      </c>
      <c r="M476" s="167" t="s">
        <v>1308</v>
      </c>
      <c r="N476" s="166" t="s">
        <v>10661</v>
      </c>
      <c r="O476" s="177" t="s">
        <v>3139</v>
      </c>
      <c r="P476" s="170" t="str">
        <f ca="1">DATEDIF(C476,'Incoming 2023'!$O$2,"Y")&amp;" tahun, "&amp;DATEDIF(C476,'Incoming 2023'!$O$2,"YM")&amp;" bulan, "&amp;DATEDIF(C476,'Incoming 2023'!$O$2,"MD")&amp;" hari"</f>
        <v>0 tahun, 7 bulan, 6 hari</v>
      </c>
      <c r="Q476" s="208">
        <f ca="1">DATEDIF(C476,Summary!$A$1,"d")</f>
        <v>218</v>
      </c>
      <c r="R476" s="166" t="str" cm="1">
        <f t="array" aca="1" ref="R476" ca="1">_xlfn.IFS(Q476&lt;=S476,S476,Q476&lt;=S476*2,S476*2,Q476&lt;=S476*3,S476*3,Q476&gt;S476*3,"&gt;"&amp;S476*3)</f>
        <v>Info</v>
      </c>
      <c r="S476" s="166" t="str" cm="1">
        <f t="array" ref="S476">_xlfn.IFS(M476="Level 1",7,M476="Level 2",14,M476="Level 3","30",M476="Info","Info",M476="Closed","Closed")</f>
        <v>Info</v>
      </c>
      <c r="T476" s="174"/>
    </row>
    <row r="477" spans="1:20" ht="40.799999999999997" x14ac:dyDescent="0.7">
      <c r="A477" s="211">
        <v>476</v>
      </c>
      <c r="B477" s="172" t="s">
        <v>11870</v>
      </c>
      <c r="C477" s="239">
        <v>46000</v>
      </c>
      <c r="D477" s="168">
        <v>45993</v>
      </c>
      <c r="E477" s="167" t="s">
        <v>39</v>
      </c>
      <c r="F477" s="170" t="s">
        <v>11949</v>
      </c>
      <c r="G477" s="170" t="s">
        <v>11941</v>
      </c>
      <c r="H477" s="172" t="s">
        <v>5508</v>
      </c>
      <c r="I477" s="172" t="s">
        <v>5989</v>
      </c>
      <c r="J477" s="172" t="s">
        <v>7866</v>
      </c>
      <c r="K477" s="174"/>
      <c r="L477" s="167" t="s">
        <v>1308</v>
      </c>
      <c r="M477" s="167" t="s">
        <v>1308</v>
      </c>
      <c r="N477" s="166" t="s">
        <v>10720</v>
      </c>
      <c r="O477" s="177" t="s">
        <v>9788</v>
      </c>
      <c r="P477" s="170" t="str">
        <f ca="1">DATEDIF(C477,'Incoming 2023'!$O$2,"Y")&amp;" tahun, "&amp;DATEDIF(C477,'Incoming 2023'!$O$2,"YM")&amp;" bulan, "&amp;DATEDIF(C477,'Incoming 2023'!$O$2,"MD")&amp;" hari"</f>
        <v>0 tahun, 7 bulan, 6 hari</v>
      </c>
      <c r="Q477" s="208">
        <f ca="1">DATEDIF(C477,Summary!$A$1,"d")</f>
        <v>218</v>
      </c>
      <c r="R477" s="166" t="str" cm="1">
        <f t="array" aca="1" ref="R477" ca="1">_xlfn.IFS(Q477&lt;=S477,S477,Q477&lt;=S477*2,S477*2,Q477&lt;=S477*3,S477*3,Q477&gt;S477*3,"&gt;"&amp;S477*3)</f>
        <v>Info</v>
      </c>
      <c r="S477" s="166" t="str" cm="1">
        <f t="array" ref="S477">_xlfn.IFS(M477="Level 1",7,M477="Level 2",14,M477="Level 3","30",M477="Info","Info",M477="Closed","Closed")</f>
        <v>Info</v>
      </c>
      <c r="T477" s="174"/>
    </row>
    <row r="478" spans="1:20" ht="61.2" x14ac:dyDescent="0.7">
      <c r="A478" s="211">
        <v>477</v>
      </c>
      <c r="B478" s="172" t="s">
        <v>11871</v>
      </c>
      <c r="C478" s="239">
        <v>46000</v>
      </c>
      <c r="D478" s="168">
        <v>46000</v>
      </c>
      <c r="E478" s="167" t="s">
        <v>10388</v>
      </c>
      <c r="F478" s="170" t="s">
        <v>11950</v>
      </c>
      <c r="G478" s="170" t="s">
        <v>11951</v>
      </c>
      <c r="H478" s="172" t="s">
        <v>5508</v>
      </c>
      <c r="I478" s="172" t="s">
        <v>3191</v>
      </c>
      <c r="J478" s="172" t="s">
        <v>5845</v>
      </c>
      <c r="K478" s="174"/>
      <c r="L478" s="167" t="s">
        <v>1308</v>
      </c>
      <c r="M478" s="167" t="s">
        <v>1308</v>
      </c>
      <c r="N478" s="166" t="s">
        <v>11545</v>
      </c>
      <c r="O478" s="177" t="s">
        <v>11722</v>
      </c>
      <c r="P478" s="170" t="str">
        <f ca="1">DATEDIF(C478,'Incoming 2023'!$O$2,"Y")&amp;" tahun, "&amp;DATEDIF(C478,'Incoming 2023'!$O$2,"YM")&amp;" bulan, "&amp;DATEDIF(C478,'Incoming 2023'!$O$2,"MD")&amp;" hari"</f>
        <v>0 tahun, 7 bulan, 6 hari</v>
      </c>
      <c r="Q478" s="208">
        <f ca="1">DATEDIF(C478,Summary!$A$1,"d")</f>
        <v>218</v>
      </c>
      <c r="R478" s="166" t="str" cm="1">
        <f t="array" aca="1" ref="R478" ca="1">_xlfn.IFS(Q478&lt;=S478,S478,Q478&lt;=S478*2,S478*2,Q478&lt;=S478*3,S478*3,Q478&gt;S478*3,"&gt;"&amp;S478*3)</f>
        <v>Info</v>
      </c>
      <c r="S478" s="166" t="str" cm="1">
        <f t="array" ref="S478">_xlfn.IFS(M478="Level 1",7,M478="Level 2",14,M478="Level 3","30",M478="Info","Info",M478="Closed","Closed")</f>
        <v>Info</v>
      </c>
      <c r="T478" s="174"/>
    </row>
    <row r="479" spans="1:20" ht="40.799999999999997" x14ac:dyDescent="0.7">
      <c r="A479" s="211">
        <v>478</v>
      </c>
      <c r="B479" s="172" t="s">
        <v>11872</v>
      </c>
      <c r="C479" s="239">
        <v>46001</v>
      </c>
      <c r="D479" s="168">
        <v>45995</v>
      </c>
      <c r="E479" s="167" t="s">
        <v>10388</v>
      </c>
      <c r="F479" s="170" t="s">
        <v>11952</v>
      </c>
      <c r="G479" s="170" t="s">
        <v>11953</v>
      </c>
      <c r="H479" s="172" t="s">
        <v>5508</v>
      </c>
      <c r="I479" s="172" t="s">
        <v>5990</v>
      </c>
      <c r="J479" s="172" t="s">
        <v>5875</v>
      </c>
      <c r="K479" s="174"/>
      <c r="L479" s="167" t="s">
        <v>1308</v>
      </c>
      <c r="M479" s="167" t="s">
        <v>1308</v>
      </c>
      <c r="N479" s="166" t="s">
        <v>10515</v>
      </c>
      <c r="O479" s="177" t="s">
        <v>10488</v>
      </c>
      <c r="P479" s="170" t="str">
        <f ca="1">DATEDIF(C479,'Incoming 2023'!$O$2,"Y")&amp;" tahun, "&amp;DATEDIF(C479,'Incoming 2023'!$O$2,"YM")&amp;" bulan, "&amp;DATEDIF(C479,'Incoming 2023'!$O$2,"MD")&amp;" hari"</f>
        <v>0 tahun, 7 bulan, 5 hari</v>
      </c>
      <c r="Q479" s="208">
        <f ca="1">DATEDIF(C479,Summary!$A$1,"d")</f>
        <v>217</v>
      </c>
      <c r="R479" s="166" t="str" cm="1">
        <f t="array" aca="1" ref="R479" ca="1">_xlfn.IFS(Q479&lt;=S479,S479,Q479&lt;=S479*2,S479*2,Q479&lt;=S479*3,S479*3,Q479&gt;S479*3,"&gt;"&amp;S479*3)</f>
        <v>Info</v>
      </c>
      <c r="S479" s="166" t="str" cm="1">
        <f t="array" ref="S479">_xlfn.IFS(M479="Level 1",7,M479="Level 2",14,M479="Level 3","30",M479="Info","Info",M479="Closed","Closed")</f>
        <v>Info</v>
      </c>
      <c r="T479" s="174"/>
    </row>
    <row r="480" spans="1:20" ht="61.2" x14ac:dyDescent="0.7">
      <c r="A480" s="211">
        <v>479</v>
      </c>
      <c r="B480" s="172" t="s">
        <v>11873</v>
      </c>
      <c r="C480" s="239">
        <v>46001</v>
      </c>
      <c r="D480" s="168">
        <v>46000</v>
      </c>
      <c r="E480" s="167" t="s">
        <v>10388</v>
      </c>
      <c r="F480" s="170" t="s">
        <v>11954</v>
      </c>
      <c r="G480" s="170" t="s">
        <v>11955</v>
      </c>
      <c r="H480" s="172" t="s">
        <v>5508</v>
      </c>
      <c r="I480" s="172" t="s">
        <v>5989</v>
      </c>
      <c r="J480" s="172" t="s">
        <v>11956</v>
      </c>
      <c r="K480" s="174"/>
      <c r="L480" s="167" t="s">
        <v>1308</v>
      </c>
      <c r="M480" s="167" t="s">
        <v>1308</v>
      </c>
      <c r="N480" s="166" t="s">
        <v>1070</v>
      </c>
      <c r="O480" s="177" t="s">
        <v>3085</v>
      </c>
      <c r="P480" s="170" t="str">
        <f ca="1">DATEDIF(C480,'Incoming 2023'!$O$2,"Y")&amp;" tahun, "&amp;DATEDIF(C480,'Incoming 2023'!$O$2,"YM")&amp;" bulan, "&amp;DATEDIF(C480,'Incoming 2023'!$O$2,"MD")&amp;" hari"</f>
        <v>0 tahun, 7 bulan, 5 hari</v>
      </c>
      <c r="Q480" s="208">
        <f ca="1">DATEDIF(C480,Summary!$A$1,"d")</f>
        <v>217</v>
      </c>
      <c r="R480" s="166" t="str" cm="1">
        <f t="array" aca="1" ref="R480" ca="1">_xlfn.IFS(Q480&lt;=S480,S480,Q480&lt;=S480*2,S480*2,Q480&lt;=S480*3,S480*3,Q480&gt;S480*3,"&gt;"&amp;S480*3)</f>
        <v>Info</v>
      </c>
      <c r="S480" s="166" t="str" cm="1">
        <f t="array" ref="S480">_xlfn.IFS(M480="Level 1",7,M480="Level 2",14,M480="Level 3","30",M480="Info","Info",M480="Closed","Closed")</f>
        <v>Info</v>
      </c>
      <c r="T480" s="174"/>
    </row>
    <row r="481" spans="1:20" ht="40.799999999999997" x14ac:dyDescent="0.7">
      <c r="A481" s="211">
        <v>480</v>
      </c>
      <c r="B481" s="172" t="s">
        <v>11874</v>
      </c>
      <c r="C481" s="239">
        <v>46001</v>
      </c>
      <c r="D481" s="168">
        <v>46000</v>
      </c>
      <c r="E481" s="167" t="s">
        <v>10388</v>
      </c>
      <c r="F481" s="170" t="s">
        <v>11957</v>
      </c>
      <c r="G481" s="170" t="s">
        <v>11958</v>
      </c>
      <c r="H481" s="172" t="s">
        <v>5508</v>
      </c>
      <c r="I481" s="172" t="s">
        <v>5989</v>
      </c>
      <c r="J481" s="172" t="s">
        <v>11956</v>
      </c>
      <c r="K481" s="174"/>
      <c r="L481" s="167" t="s">
        <v>1308</v>
      </c>
      <c r="M481" s="167" t="s">
        <v>1308</v>
      </c>
      <c r="N481" s="166" t="s">
        <v>1070</v>
      </c>
      <c r="O481" s="177" t="s">
        <v>3085</v>
      </c>
      <c r="P481" s="170" t="str">
        <f ca="1">DATEDIF(C481,'Incoming 2023'!$O$2,"Y")&amp;" tahun, "&amp;DATEDIF(C481,'Incoming 2023'!$O$2,"YM")&amp;" bulan, "&amp;DATEDIF(C481,'Incoming 2023'!$O$2,"MD")&amp;" hari"</f>
        <v>0 tahun, 7 bulan, 5 hari</v>
      </c>
      <c r="Q481" s="208">
        <f ca="1">DATEDIF(C481,Summary!$A$1,"d")</f>
        <v>217</v>
      </c>
      <c r="R481" s="166" t="str" cm="1">
        <f t="array" aca="1" ref="R481" ca="1">_xlfn.IFS(Q481&lt;=S481,S481,Q481&lt;=S481*2,S481*2,Q481&lt;=S481*3,S481*3,Q481&gt;S481*3,"&gt;"&amp;S481*3)</f>
        <v>Info</v>
      </c>
      <c r="S481" s="166" t="str" cm="1">
        <f t="array" ref="S481">_xlfn.IFS(M481="Level 1",7,M481="Level 2",14,M481="Level 3","30",M481="Info","Info",M481="Closed","Closed")</f>
        <v>Info</v>
      </c>
      <c r="T481" s="174"/>
    </row>
    <row r="482" spans="1:20" ht="61.2" x14ac:dyDescent="0.7">
      <c r="A482" s="211">
        <v>481</v>
      </c>
      <c r="B482" s="172" t="s">
        <v>11875</v>
      </c>
      <c r="C482" s="239">
        <v>46001</v>
      </c>
      <c r="D482" s="168">
        <v>46000</v>
      </c>
      <c r="E482" s="167" t="s">
        <v>10388</v>
      </c>
      <c r="F482" s="170" t="s">
        <v>11959</v>
      </c>
      <c r="G482" s="170" t="s">
        <v>11960</v>
      </c>
      <c r="H482" s="172" t="s">
        <v>5508</v>
      </c>
      <c r="I482" s="172" t="s">
        <v>5989</v>
      </c>
      <c r="J482" s="172" t="s">
        <v>11961</v>
      </c>
      <c r="K482" s="174"/>
      <c r="L482" s="167" t="s">
        <v>1308</v>
      </c>
      <c r="M482" s="167" t="s">
        <v>1308</v>
      </c>
      <c r="N482" s="166" t="s">
        <v>1256</v>
      </c>
      <c r="O482" s="177" t="s">
        <v>3085</v>
      </c>
      <c r="P482" s="170" t="str">
        <f ca="1">DATEDIF(C482,'Incoming 2023'!$O$2,"Y")&amp;" tahun, "&amp;DATEDIF(C482,'Incoming 2023'!$O$2,"YM")&amp;" bulan, "&amp;DATEDIF(C482,'Incoming 2023'!$O$2,"MD")&amp;" hari"</f>
        <v>0 tahun, 7 bulan, 5 hari</v>
      </c>
      <c r="Q482" s="208">
        <f ca="1">DATEDIF(C482,Summary!$A$1,"d")</f>
        <v>217</v>
      </c>
      <c r="R482" s="166" t="str" cm="1">
        <f t="array" aca="1" ref="R482" ca="1">_xlfn.IFS(Q482&lt;=S482,S482,Q482&lt;=S482*2,S482*2,Q482&lt;=S482*3,S482*3,Q482&gt;S482*3,"&gt;"&amp;S482*3)</f>
        <v>Info</v>
      </c>
      <c r="S482" s="166" t="str" cm="1">
        <f t="array" ref="S482">_xlfn.IFS(M482="Level 1",7,M482="Level 2",14,M482="Level 3","30",M482="Info","Info",M482="Closed","Closed")</f>
        <v>Info</v>
      </c>
      <c r="T482" s="174"/>
    </row>
    <row r="483" spans="1:20" ht="40.799999999999997" x14ac:dyDescent="0.7">
      <c r="A483" s="211">
        <v>482</v>
      </c>
      <c r="B483" s="172" t="s">
        <v>11876</v>
      </c>
      <c r="C483" s="239">
        <v>46002</v>
      </c>
      <c r="D483" s="168">
        <v>46001</v>
      </c>
      <c r="E483" s="167" t="s">
        <v>10388</v>
      </c>
      <c r="F483" s="170" t="s">
        <v>11962</v>
      </c>
      <c r="G483" s="170" t="s">
        <v>11963</v>
      </c>
      <c r="H483" s="172" t="s">
        <v>5508</v>
      </c>
      <c r="I483" s="172" t="s">
        <v>5508</v>
      </c>
      <c r="J483" s="172" t="s">
        <v>7423</v>
      </c>
      <c r="K483" s="174"/>
      <c r="L483" s="167" t="s">
        <v>1308</v>
      </c>
      <c r="M483" s="167" t="s">
        <v>1308</v>
      </c>
      <c r="N483" s="166" t="s">
        <v>1080</v>
      </c>
      <c r="O483" s="177" t="s">
        <v>8269</v>
      </c>
      <c r="P483" s="170" t="str">
        <f ca="1">DATEDIF(C483,'Incoming 2023'!$O$2,"Y")&amp;" tahun, "&amp;DATEDIF(C483,'Incoming 2023'!$O$2,"YM")&amp;" bulan, "&amp;DATEDIF(C483,'Incoming 2023'!$O$2,"MD")&amp;" hari"</f>
        <v>0 tahun, 7 bulan, 4 hari</v>
      </c>
      <c r="Q483" s="208">
        <f ca="1">DATEDIF(C483,Summary!$A$1,"d")</f>
        <v>216</v>
      </c>
      <c r="R483" s="166" t="str" cm="1">
        <f t="array" aca="1" ref="R483" ca="1">_xlfn.IFS(Q483&lt;=S483,S483,Q483&lt;=S483*2,S483*2,Q483&lt;=S483*3,S483*3,Q483&gt;S483*3,"&gt;"&amp;S483*3)</f>
        <v>Info</v>
      </c>
      <c r="S483" s="166" t="str" cm="1">
        <f t="array" ref="S483">_xlfn.IFS(M483="Level 1",7,M483="Level 2",14,M483="Level 3","30",M483="Info","Info",M483="Closed","Closed")</f>
        <v>Info</v>
      </c>
      <c r="T483" s="174"/>
    </row>
    <row r="484" spans="1:20" ht="40.799999999999997" x14ac:dyDescent="0.7">
      <c r="A484" s="211">
        <v>483</v>
      </c>
      <c r="B484" s="172" t="s">
        <v>11877</v>
      </c>
      <c r="C484" s="239">
        <v>46002</v>
      </c>
      <c r="D484" s="168">
        <v>46001</v>
      </c>
      <c r="E484" s="167" t="s">
        <v>10388</v>
      </c>
      <c r="F484" s="170" t="s">
        <v>11964</v>
      </c>
      <c r="G484" s="170" t="s">
        <v>11965</v>
      </c>
      <c r="H484" s="172" t="s">
        <v>5508</v>
      </c>
      <c r="I484" s="172" t="s">
        <v>5508</v>
      </c>
      <c r="J484" s="172" t="s">
        <v>7423</v>
      </c>
      <c r="K484" s="174"/>
      <c r="L484" s="167" t="s">
        <v>1308</v>
      </c>
      <c r="M484" s="167" t="s">
        <v>1308</v>
      </c>
      <c r="N484" s="166" t="s">
        <v>1080</v>
      </c>
      <c r="O484" s="177" t="s">
        <v>8269</v>
      </c>
      <c r="P484" s="170" t="str">
        <f ca="1">DATEDIF(C484,'Incoming 2023'!$O$2,"Y")&amp;" tahun, "&amp;DATEDIF(C484,'Incoming 2023'!$O$2,"YM")&amp;" bulan, "&amp;DATEDIF(C484,'Incoming 2023'!$O$2,"MD")&amp;" hari"</f>
        <v>0 tahun, 7 bulan, 4 hari</v>
      </c>
      <c r="Q484" s="208">
        <f ca="1">DATEDIF(C484,Summary!$A$1,"d")</f>
        <v>216</v>
      </c>
      <c r="R484" s="166" t="str" cm="1">
        <f t="array" aca="1" ref="R484" ca="1">_xlfn.IFS(Q484&lt;=S484,S484,Q484&lt;=S484*2,S484*2,Q484&lt;=S484*3,S484*3,Q484&gt;S484*3,"&gt;"&amp;S484*3)</f>
        <v>Info</v>
      </c>
      <c r="S484" s="166" t="str" cm="1">
        <f t="array" ref="S484">_xlfn.IFS(M484="Level 1",7,M484="Level 2",14,M484="Level 3","30",M484="Info","Info",M484="Closed","Closed")</f>
        <v>Info</v>
      </c>
      <c r="T484" s="174"/>
    </row>
    <row r="485" spans="1:20" ht="40.799999999999997" x14ac:dyDescent="0.7">
      <c r="A485" s="211">
        <v>484</v>
      </c>
      <c r="B485" s="172" t="s">
        <v>11878</v>
      </c>
      <c r="C485" s="239">
        <v>46003</v>
      </c>
      <c r="D485" s="168">
        <v>46001</v>
      </c>
      <c r="E485" s="167" t="s">
        <v>10388</v>
      </c>
      <c r="F485" s="170" t="s">
        <v>11966</v>
      </c>
      <c r="G485" s="170" t="s">
        <v>11967</v>
      </c>
      <c r="H485" s="172" t="s">
        <v>5508</v>
      </c>
      <c r="I485" s="172" t="s">
        <v>5508</v>
      </c>
      <c r="J485" s="172" t="s">
        <v>7423</v>
      </c>
      <c r="K485" s="174"/>
      <c r="L485" s="167" t="s">
        <v>1308</v>
      </c>
      <c r="M485" s="167" t="s">
        <v>1308</v>
      </c>
      <c r="N485" s="166" t="s">
        <v>1080</v>
      </c>
      <c r="O485" s="177" t="s">
        <v>8269</v>
      </c>
      <c r="P485" s="170" t="str">
        <f ca="1">DATEDIF(C485,'Incoming 2023'!$O$2,"Y")&amp;" tahun, "&amp;DATEDIF(C485,'Incoming 2023'!$O$2,"YM")&amp;" bulan, "&amp;DATEDIF(C485,'Incoming 2023'!$O$2,"MD")&amp;" hari"</f>
        <v>0 tahun, 7 bulan, 3 hari</v>
      </c>
      <c r="Q485" s="208">
        <f ca="1">DATEDIF(C485,Summary!$A$1,"d")</f>
        <v>215</v>
      </c>
      <c r="R485" s="166" t="str" cm="1">
        <f t="array" aca="1" ref="R485" ca="1">_xlfn.IFS(Q485&lt;=S485,S485,Q485&lt;=S485*2,S485*2,Q485&lt;=S485*3,S485*3,Q485&gt;S485*3,"&gt;"&amp;S485*3)</f>
        <v>Info</v>
      </c>
      <c r="S485" s="166" t="str" cm="1">
        <f t="array" ref="S485">_xlfn.IFS(M485="Level 1",7,M485="Level 2",14,M485="Level 3","30",M485="Info","Info",M485="Closed","Closed")</f>
        <v>Info</v>
      </c>
      <c r="T485" s="174"/>
    </row>
    <row r="486" spans="1:20" ht="61.2" x14ac:dyDescent="0.7">
      <c r="A486" s="211">
        <v>485</v>
      </c>
      <c r="B486" s="172" t="s">
        <v>12099</v>
      </c>
      <c r="C486" s="168">
        <v>46007</v>
      </c>
      <c r="D486" s="168">
        <v>46003</v>
      </c>
      <c r="E486" s="167" t="s">
        <v>10388</v>
      </c>
      <c r="F486" s="170" t="s">
        <v>12117</v>
      </c>
      <c r="G486" s="170" t="s">
        <v>12118</v>
      </c>
      <c r="H486" s="172" t="s">
        <v>5508</v>
      </c>
      <c r="I486" s="172" t="s">
        <v>5990</v>
      </c>
      <c r="J486" s="172" t="s">
        <v>5845</v>
      </c>
      <c r="K486" s="172"/>
      <c r="L486" s="167" t="s">
        <v>1308</v>
      </c>
      <c r="M486" s="167" t="s">
        <v>1308</v>
      </c>
      <c r="N486" s="166" t="s">
        <v>11545</v>
      </c>
      <c r="O486" s="177" t="s">
        <v>5604</v>
      </c>
      <c r="P486" s="170" t="str">
        <f ca="1">DATEDIF(C486,'Incoming 2023'!$O$2,"Y")&amp;" tahun, "&amp;DATEDIF(C486,'Incoming 2023'!$O$2,"YM")&amp;" bulan, "&amp;DATEDIF(C486,'Incoming 2023'!$O$2,"MD")&amp;" hari"</f>
        <v>0 tahun, 6 bulan, 29 hari</v>
      </c>
      <c r="Q486" s="208">
        <f ca="1">DATEDIF(C486,Summary!$A$1,"d")</f>
        <v>211</v>
      </c>
      <c r="R486" s="166" t="str" cm="1">
        <f t="array" aca="1" ref="R486" ca="1">_xlfn.IFS(Q486&lt;=S486,S486,Q486&lt;=S486*2,S486*2,Q486&lt;=S486*3,S486*3,Q486&gt;S486*3,"&gt;"&amp;S486*3)</f>
        <v>Info</v>
      </c>
      <c r="S486" s="166" t="str" cm="1">
        <f t="array" ref="S486">_xlfn.IFS(M486="Level 1",7,M486="Level 2",14,M486="Level 3","30",M486="Info","Info",M486="Closed","Closed")</f>
        <v>Info</v>
      </c>
      <c r="T486" s="174"/>
    </row>
    <row r="487" spans="1:20" ht="61.2" x14ac:dyDescent="0.7">
      <c r="A487" s="211">
        <v>486</v>
      </c>
      <c r="B487" s="172" t="s">
        <v>12100</v>
      </c>
      <c r="C487" s="168">
        <v>46007</v>
      </c>
      <c r="D487" s="168">
        <v>46007</v>
      </c>
      <c r="E487" s="167" t="s">
        <v>10388</v>
      </c>
      <c r="F487" s="170" t="s">
        <v>12119</v>
      </c>
      <c r="G487" s="170" t="s">
        <v>12120</v>
      </c>
      <c r="H487" s="172" t="s">
        <v>5508</v>
      </c>
      <c r="I487" s="172" t="s">
        <v>7640</v>
      </c>
      <c r="J487" s="172" t="s">
        <v>5845</v>
      </c>
      <c r="K487" s="172"/>
      <c r="L487" s="167" t="s">
        <v>1308</v>
      </c>
      <c r="M487" s="167" t="s">
        <v>1308</v>
      </c>
      <c r="N487" s="166" t="s">
        <v>11545</v>
      </c>
      <c r="O487" s="177" t="s">
        <v>8067</v>
      </c>
      <c r="P487" s="170" t="str">
        <f ca="1">DATEDIF(C487,'Incoming 2023'!$O$2,"Y")&amp;" tahun, "&amp;DATEDIF(C487,'Incoming 2023'!$O$2,"YM")&amp;" bulan, "&amp;DATEDIF(C487,'Incoming 2023'!$O$2,"MD")&amp;" hari"</f>
        <v>0 tahun, 6 bulan, 29 hari</v>
      </c>
      <c r="Q487" s="208">
        <f ca="1">DATEDIF(C487,Summary!$A$1,"d")</f>
        <v>211</v>
      </c>
      <c r="R487" s="166" t="str" cm="1">
        <f t="array" aca="1" ref="R487" ca="1">_xlfn.IFS(Q487&lt;=S487,S487,Q487&lt;=S487*2,S487*2,Q487&lt;=S487*3,S487*3,Q487&gt;S487*3,"&gt;"&amp;S487*3)</f>
        <v>Info</v>
      </c>
      <c r="S487" s="166" t="str" cm="1">
        <f t="array" ref="S487">_xlfn.IFS(M487="Level 1",7,M487="Level 2",14,M487="Level 3","30",M487="Info","Info",M487="Closed","Closed")</f>
        <v>Info</v>
      </c>
      <c r="T487" s="174"/>
    </row>
    <row r="488" spans="1:20" ht="61.2" x14ac:dyDescent="0.7">
      <c r="A488" s="211">
        <v>487</v>
      </c>
      <c r="B488" s="172" t="s">
        <v>12101</v>
      </c>
      <c r="C488" s="168">
        <v>46008</v>
      </c>
      <c r="D488" s="168">
        <v>46008</v>
      </c>
      <c r="E488" s="167" t="s">
        <v>10388</v>
      </c>
      <c r="F488" s="170" t="s">
        <v>12121</v>
      </c>
      <c r="G488" s="170" t="s">
        <v>12122</v>
      </c>
      <c r="H488" s="172" t="s">
        <v>5508</v>
      </c>
      <c r="I488" s="172" t="s">
        <v>3191</v>
      </c>
      <c r="J488" s="172" t="s">
        <v>5845</v>
      </c>
      <c r="K488" s="174"/>
      <c r="L488" s="167" t="s">
        <v>1308</v>
      </c>
      <c r="M488" s="167" t="s">
        <v>1308</v>
      </c>
      <c r="N488" s="166" t="s">
        <v>11545</v>
      </c>
      <c r="O488" s="177" t="s">
        <v>11722</v>
      </c>
      <c r="P488" s="170" t="str">
        <f ca="1">DATEDIF(C488,'Incoming 2023'!$O$2,"Y")&amp;" tahun, "&amp;DATEDIF(C488,'Incoming 2023'!$O$2,"YM")&amp;" bulan, "&amp;DATEDIF(C488,'Incoming 2023'!$O$2,"MD")&amp;" hari"</f>
        <v>0 tahun, 6 bulan, 28 hari</v>
      </c>
      <c r="Q488" s="208">
        <f ca="1">DATEDIF(C488,Summary!$A$1,"d")</f>
        <v>210</v>
      </c>
      <c r="R488" s="166" t="str" cm="1">
        <f t="array" aca="1" ref="R488" ca="1">_xlfn.IFS(Q488&lt;=S488,S488,Q488&lt;=S488*2,S488*2,Q488&lt;=S488*3,S488*3,Q488&gt;S488*3,"&gt;"&amp;S488*3)</f>
        <v>Info</v>
      </c>
      <c r="S488" s="166" t="str" cm="1">
        <f t="array" ref="S488">_xlfn.IFS(M488="Level 1",7,M488="Level 2",14,M488="Level 3","30",M488="Info","Info",M488="Closed","Closed")</f>
        <v>Info</v>
      </c>
      <c r="T488" s="174"/>
    </row>
    <row r="489" spans="1:20" ht="40.799999999999997" x14ac:dyDescent="0.7">
      <c r="A489" s="211">
        <v>488</v>
      </c>
      <c r="B489" s="172" t="s">
        <v>12102</v>
      </c>
      <c r="C489" s="168">
        <v>46009</v>
      </c>
      <c r="D489" s="168">
        <v>46007</v>
      </c>
      <c r="E489" s="167" t="s">
        <v>794</v>
      </c>
      <c r="F489" s="170" t="s">
        <v>12123</v>
      </c>
      <c r="G489" s="170" t="s">
        <v>12124</v>
      </c>
      <c r="H489" s="172" t="s">
        <v>5508</v>
      </c>
      <c r="I489" s="172" t="s">
        <v>3189</v>
      </c>
      <c r="J489" s="172" t="s">
        <v>6953</v>
      </c>
      <c r="K489" s="174"/>
      <c r="L489" s="167" t="s">
        <v>1308</v>
      </c>
      <c r="M489" s="167" t="s">
        <v>1308</v>
      </c>
      <c r="N489" s="166" t="s">
        <v>12125</v>
      </c>
      <c r="O489" s="177" t="s">
        <v>6684</v>
      </c>
      <c r="P489" s="170" t="str">
        <f ca="1">DATEDIF(C489,'Incoming 2023'!$O$2,"Y")&amp;" tahun, "&amp;DATEDIF(C489,'Incoming 2023'!$O$2,"YM")&amp;" bulan, "&amp;DATEDIF(C489,'Incoming 2023'!$O$2,"MD")&amp;" hari"</f>
        <v>0 tahun, 6 bulan, 27 hari</v>
      </c>
      <c r="Q489" s="208">
        <f ca="1">DATEDIF(C489,Summary!$A$1,"d")</f>
        <v>209</v>
      </c>
      <c r="R489" s="166" t="str" cm="1">
        <f t="array" aca="1" ref="R489" ca="1">_xlfn.IFS(Q489&lt;=S489,S489,Q489&lt;=S489*2,S489*2,Q489&lt;=S489*3,S489*3,Q489&gt;S489*3,"&gt;"&amp;S489*3)</f>
        <v>Info</v>
      </c>
      <c r="S489" s="166" t="str" cm="1">
        <f t="array" ref="S489">_xlfn.IFS(M489="Level 1",7,M489="Level 2",14,M489="Level 3","30",M489="Info","Info",M489="Closed","Closed")</f>
        <v>Info</v>
      </c>
      <c r="T489" s="174"/>
    </row>
    <row r="490" spans="1:20" ht="40.799999999999997" x14ac:dyDescent="0.7">
      <c r="A490" s="211">
        <v>489</v>
      </c>
      <c r="B490" s="172" t="s">
        <v>12103</v>
      </c>
      <c r="C490" s="168">
        <v>46010</v>
      </c>
      <c r="D490" s="168">
        <v>46003</v>
      </c>
      <c r="E490" s="167" t="s">
        <v>10388</v>
      </c>
      <c r="F490" s="170" t="s">
        <v>12126</v>
      </c>
      <c r="G490" s="170" t="s">
        <v>12127</v>
      </c>
      <c r="H490" s="172" t="s">
        <v>5508</v>
      </c>
      <c r="I490" s="172" t="s">
        <v>5508</v>
      </c>
      <c r="J490" s="172" t="s">
        <v>8704</v>
      </c>
      <c r="K490" s="174"/>
      <c r="L490" s="167" t="s">
        <v>1308</v>
      </c>
      <c r="M490" s="167" t="s">
        <v>1308</v>
      </c>
      <c r="N490" s="166" t="s">
        <v>10300</v>
      </c>
      <c r="O490" s="177" t="s">
        <v>1071</v>
      </c>
      <c r="P490" s="170" t="str">
        <f ca="1">DATEDIF(C490,'Incoming 2023'!$O$2,"Y")&amp;" tahun, "&amp;DATEDIF(C490,'Incoming 2023'!$O$2,"YM")&amp;" bulan, "&amp;DATEDIF(C490,'Incoming 2023'!$O$2,"MD")&amp;" hari"</f>
        <v>0 tahun, 6 bulan, 26 hari</v>
      </c>
      <c r="Q490" s="208">
        <f ca="1">DATEDIF(C490,Summary!$A$1,"d")</f>
        <v>208</v>
      </c>
      <c r="R490" s="166" t="str" cm="1">
        <f t="array" aca="1" ref="R490" ca="1">_xlfn.IFS(Q490&lt;=S490,S490,Q490&lt;=S490*2,S490*2,Q490&lt;=S490*3,S490*3,Q490&gt;S490*3,"&gt;"&amp;S490*3)</f>
        <v>Info</v>
      </c>
      <c r="S490" s="166" t="str" cm="1">
        <f t="array" ref="S490">_xlfn.IFS(M490="Level 1",7,M490="Level 2",14,M490="Level 3","30",M490="Info","Info",M490="Closed","Closed")</f>
        <v>Info</v>
      </c>
      <c r="T490" s="174"/>
    </row>
    <row r="491" spans="1:20" ht="61.2" x14ac:dyDescent="0.7">
      <c r="A491" s="211">
        <v>490</v>
      </c>
      <c r="B491" s="172" t="s">
        <v>12104</v>
      </c>
      <c r="C491" s="168">
        <v>46010</v>
      </c>
      <c r="D491" s="168">
        <v>46009</v>
      </c>
      <c r="E491" s="167" t="s">
        <v>10388</v>
      </c>
      <c r="F491" s="170" t="s">
        <v>12128</v>
      </c>
      <c r="G491" s="170" t="s">
        <v>11884</v>
      </c>
      <c r="H491" s="172" t="s">
        <v>5508</v>
      </c>
      <c r="I491" s="172" t="s">
        <v>3191</v>
      </c>
      <c r="J491" s="172" t="s">
        <v>5845</v>
      </c>
      <c r="K491" s="174"/>
      <c r="L491" s="167" t="s">
        <v>1308</v>
      </c>
      <c r="M491" s="167" t="s">
        <v>1308</v>
      </c>
      <c r="N491" s="166" t="s">
        <v>11545</v>
      </c>
      <c r="O491" s="177" t="s">
        <v>11722</v>
      </c>
      <c r="P491" s="170" t="str">
        <f ca="1">DATEDIF(C491,'Incoming 2023'!$O$2,"Y")&amp;" tahun, "&amp;DATEDIF(C491,'Incoming 2023'!$O$2,"YM")&amp;" bulan, "&amp;DATEDIF(C491,'Incoming 2023'!$O$2,"MD")&amp;" hari"</f>
        <v>0 tahun, 6 bulan, 26 hari</v>
      </c>
      <c r="Q491" s="208">
        <f ca="1">DATEDIF(C491,Summary!$A$1,"d")</f>
        <v>208</v>
      </c>
      <c r="R491" s="166" t="str" cm="1">
        <f t="array" aca="1" ref="R491" ca="1">_xlfn.IFS(Q491&lt;=S491,S491,Q491&lt;=S491*2,S491*2,Q491&lt;=S491*3,S491*3,Q491&gt;S491*3,"&gt;"&amp;S491*3)</f>
        <v>Info</v>
      </c>
      <c r="S491" s="166" t="str" cm="1">
        <f t="array" ref="S491">_xlfn.IFS(M491="Level 1",7,M491="Level 2",14,M491="Level 3","30",M491="Info","Info",M491="Closed","Closed")</f>
        <v>Info</v>
      </c>
      <c r="T491" s="174"/>
    </row>
    <row r="492" spans="1:20" ht="61.2" x14ac:dyDescent="0.7">
      <c r="A492" s="211">
        <v>491</v>
      </c>
      <c r="B492" s="172" t="s">
        <v>12105</v>
      </c>
      <c r="C492" s="168">
        <v>46010</v>
      </c>
      <c r="D492" s="168">
        <v>46010</v>
      </c>
      <c r="E492" s="167" t="s">
        <v>10388</v>
      </c>
      <c r="F492" s="170" t="s">
        <v>12129</v>
      </c>
      <c r="G492" s="170" t="s">
        <v>11884</v>
      </c>
      <c r="H492" s="172" t="s">
        <v>5508</v>
      </c>
      <c r="I492" s="172" t="s">
        <v>3191</v>
      </c>
      <c r="J492" s="172" t="s">
        <v>5845</v>
      </c>
      <c r="K492" s="174"/>
      <c r="L492" s="167" t="s">
        <v>1308</v>
      </c>
      <c r="M492" s="167" t="s">
        <v>1308</v>
      </c>
      <c r="N492" s="166" t="s">
        <v>11545</v>
      </c>
      <c r="O492" s="177" t="s">
        <v>11722</v>
      </c>
      <c r="P492" s="170" t="str">
        <f ca="1">DATEDIF(C492,'Incoming 2023'!$O$2,"Y")&amp;" tahun, "&amp;DATEDIF(C492,'Incoming 2023'!$O$2,"YM")&amp;" bulan, "&amp;DATEDIF(C492,'Incoming 2023'!$O$2,"MD")&amp;" hari"</f>
        <v>0 tahun, 6 bulan, 26 hari</v>
      </c>
      <c r="Q492" s="208">
        <f ca="1">DATEDIF(C492,Summary!$A$1,"d")</f>
        <v>208</v>
      </c>
      <c r="R492" s="166" t="str" cm="1">
        <f t="array" aca="1" ref="R492" ca="1">_xlfn.IFS(Q492&lt;=S492,S492,Q492&lt;=S492*2,S492*2,Q492&lt;=S492*3,S492*3,Q492&gt;S492*3,"&gt;"&amp;S492*3)</f>
        <v>Info</v>
      </c>
      <c r="S492" s="166" t="str" cm="1">
        <f t="array" ref="S492">_xlfn.IFS(M492="Level 1",7,M492="Level 2",14,M492="Level 3","30",M492="Info","Info",M492="Closed","Closed")</f>
        <v>Info</v>
      </c>
      <c r="T492" s="174"/>
    </row>
    <row r="493" spans="1:20" ht="61.2" x14ac:dyDescent="0.7">
      <c r="A493" s="211">
        <v>492</v>
      </c>
      <c r="B493" s="172" t="s">
        <v>12106</v>
      </c>
      <c r="C493" s="168">
        <v>46013</v>
      </c>
      <c r="D493" s="168">
        <v>46010</v>
      </c>
      <c r="E493" s="167" t="s">
        <v>10388</v>
      </c>
      <c r="F493" s="170" t="s">
        <v>12130</v>
      </c>
      <c r="G493" s="170" t="s">
        <v>10796</v>
      </c>
      <c r="H493" s="172" t="s">
        <v>5508</v>
      </c>
      <c r="I493" s="172" t="s">
        <v>5990</v>
      </c>
      <c r="J493" s="172" t="s">
        <v>5845</v>
      </c>
      <c r="K493" s="174"/>
      <c r="L493" s="167" t="s">
        <v>1308</v>
      </c>
      <c r="M493" s="167" t="s">
        <v>1308</v>
      </c>
      <c r="N493" s="166" t="s">
        <v>11545</v>
      </c>
      <c r="O493" s="177" t="s">
        <v>5481</v>
      </c>
      <c r="P493" s="170" t="str">
        <f ca="1">DATEDIF(C493,'Incoming 2023'!$O$2,"Y")&amp;" tahun, "&amp;DATEDIF(C493,'Incoming 2023'!$O$2,"YM")&amp;" bulan, "&amp;DATEDIF(C493,'Incoming 2023'!$O$2,"MD")&amp;" hari"</f>
        <v>0 tahun, 6 bulan, 23 hari</v>
      </c>
      <c r="Q493" s="208">
        <f ca="1">DATEDIF(C493,Summary!$A$1,"d")</f>
        <v>205</v>
      </c>
      <c r="R493" s="166" t="str" cm="1">
        <f t="array" aca="1" ref="R493" ca="1">_xlfn.IFS(Q493&lt;=S493,S493,Q493&lt;=S493*2,S493*2,Q493&lt;=S493*3,S493*3,Q493&gt;S493*3,"&gt;"&amp;S493*3)</f>
        <v>Info</v>
      </c>
      <c r="S493" s="166" t="str" cm="1">
        <f t="array" ref="S493">_xlfn.IFS(M493="Level 1",7,M493="Level 2",14,M493="Level 3","30",M493="Info","Info",M493="Closed","Closed")</f>
        <v>Info</v>
      </c>
      <c r="T493" s="174"/>
    </row>
    <row r="494" spans="1:20" ht="40.799999999999997" x14ac:dyDescent="0.7">
      <c r="A494" s="211">
        <v>493</v>
      </c>
      <c r="B494" s="172" t="s">
        <v>12107</v>
      </c>
      <c r="C494" s="168">
        <v>46013</v>
      </c>
      <c r="D494" s="168">
        <v>46009</v>
      </c>
      <c r="E494" s="167" t="s">
        <v>10388</v>
      </c>
      <c r="F494" s="170" t="s">
        <v>12131</v>
      </c>
      <c r="G494" s="170" t="s">
        <v>12132</v>
      </c>
      <c r="H494" s="172" t="s">
        <v>5508</v>
      </c>
      <c r="I494" s="172" t="s">
        <v>3200</v>
      </c>
      <c r="J494" s="172" t="s">
        <v>6953</v>
      </c>
      <c r="K494" s="174"/>
      <c r="L494" s="167" t="s">
        <v>1308</v>
      </c>
      <c r="M494" s="167" t="s">
        <v>1308</v>
      </c>
      <c r="N494" s="166" t="s">
        <v>10300</v>
      </c>
      <c r="O494" s="177" t="s">
        <v>1071</v>
      </c>
      <c r="P494" s="170" t="str">
        <f ca="1">DATEDIF(C494,'Incoming 2023'!$O$2,"Y")&amp;" tahun, "&amp;DATEDIF(C494,'Incoming 2023'!$O$2,"YM")&amp;" bulan, "&amp;DATEDIF(C494,'Incoming 2023'!$O$2,"MD")&amp;" hari"</f>
        <v>0 tahun, 6 bulan, 23 hari</v>
      </c>
      <c r="Q494" s="208">
        <f ca="1">DATEDIF(C494,Summary!$A$1,"d")</f>
        <v>205</v>
      </c>
      <c r="R494" s="166" t="str" cm="1">
        <f t="array" aca="1" ref="R494" ca="1">_xlfn.IFS(Q494&lt;=S494,S494,Q494&lt;=S494*2,S494*2,Q494&lt;=S494*3,S494*3,Q494&gt;S494*3,"&gt;"&amp;S494*3)</f>
        <v>Info</v>
      </c>
      <c r="S494" s="166" t="str" cm="1">
        <f t="array" ref="S494">_xlfn.IFS(M494="Level 1",7,M494="Level 2",14,M494="Level 3","30",M494="Info","Info",M494="Closed","Closed")</f>
        <v>Info</v>
      </c>
      <c r="T494" s="174"/>
    </row>
    <row r="495" spans="1:20" ht="163.19999999999999" x14ac:dyDescent="0.7">
      <c r="A495" s="211">
        <v>494</v>
      </c>
      <c r="B495" s="172" t="s">
        <v>12108</v>
      </c>
      <c r="C495" s="168">
        <v>46013</v>
      </c>
      <c r="D495" s="168">
        <v>46007</v>
      </c>
      <c r="E495" s="167" t="s">
        <v>39</v>
      </c>
      <c r="F495" s="170" t="s">
        <v>12133</v>
      </c>
      <c r="G495" s="170" t="s">
        <v>12134</v>
      </c>
      <c r="H495" s="172" t="s">
        <v>5508</v>
      </c>
      <c r="I495" s="167" t="s">
        <v>5508</v>
      </c>
      <c r="J495" s="172" t="s">
        <v>6086</v>
      </c>
      <c r="K495" s="174"/>
      <c r="L495" s="281" t="s">
        <v>1184</v>
      </c>
      <c r="M495" s="281" t="s">
        <v>1184</v>
      </c>
      <c r="N495" s="166" t="s">
        <v>1744</v>
      </c>
      <c r="O495" s="177" t="s">
        <v>11562</v>
      </c>
      <c r="P495" s="170" t="str">
        <f ca="1">DATEDIF(C495,'Incoming 2023'!$O$2,"Y")&amp;" tahun, "&amp;DATEDIF(C495,'Incoming 2023'!$O$2,"YM")&amp;" bulan, "&amp;DATEDIF(C495,'Incoming 2023'!$O$2,"MD")&amp;" hari"</f>
        <v>0 tahun, 6 bulan, 23 hari</v>
      </c>
      <c r="Q495" s="208">
        <f ca="1">DATEDIF(C495,Summary!$A$1,"d")</f>
        <v>205</v>
      </c>
      <c r="R495" s="166" t="str" cm="1">
        <f t="array" aca="1" ref="R495" ca="1">_xlfn.IFS(Q495&lt;=S495,S495,Q495&lt;=S495*2,S495*2,Q495&lt;=S495*3,S495*3,Q495&gt;S495*3,"&gt;"&amp;S495*3)</f>
        <v>Closed</v>
      </c>
      <c r="S495" s="166" t="str" cm="1">
        <f t="array" ref="S495">_xlfn.IFS(M495="Level 1",7,M495="Level 2",14,M495="Level 3","30",M495="Info","Info",M495="Closed","Closed")</f>
        <v>Closed</v>
      </c>
      <c r="T495" s="170" t="s">
        <v>12317</v>
      </c>
    </row>
    <row r="496" spans="1:20" ht="40.799999999999997" x14ac:dyDescent="0.7">
      <c r="A496" s="211">
        <v>495</v>
      </c>
      <c r="B496" s="172" t="s">
        <v>12109</v>
      </c>
      <c r="C496" s="168">
        <v>46013</v>
      </c>
      <c r="D496" s="168">
        <v>46006</v>
      </c>
      <c r="E496" s="167" t="s">
        <v>39</v>
      </c>
      <c r="F496" s="170" t="s">
        <v>12135</v>
      </c>
      <c r="G496" s="170" t="s">
        <v>12136</v>
      </c>
      <c r="H496" s="172" t="s">
        <v>5508</v>
      </c>
      <c r="I496" s="167" t="s">
        <v>5989</v>
      </c>
      <c r="J496" s="172" t="s">
        <v>6030</v>
      </c>
      <c r="K496" s="174"/>
      <c r="L496" s="246" t="s">
        <v>1305</v>
      </c>
      <c r="M496" s="246" t="s">
        <v>5814</v>
      </c>
      <c r="N496" s="166" t="s">
        <v>11545</v>
      </c>
      <c r="O496" s="177" t="s">
        <v>5604</v>
      </c>
      <c r="P496" s="170" t="str">
        <f ca="1">DATEDIF(C496,'Incoming 2023'!$O$2,"Y")&amp;" tahun, "&amp;DATEDIF(C496,'Incoming 2023'!$O$2,"YM")&amp;" bulan, "&amp;DATEDIF(C496,'Incoming 2023'!$O$2,"MD")&amp;" hari"</f>
        <v>0 tahun, 6 bulan, 23 hari</v>
      </c>
      <c r="Q496" s="208">
        <f ca="1">DATEDIF(C496,Summary!$A$1,"d")</f>
        <v>205</v>
      </c>
      <c r="R496" s="166" t="str" cm="1">
        <f t="array" aca="1" ref="R496" ca="1">_xlfn.IFS(Q496&lt;=S496,S496,Q496&lt;=S496*2,S496*2,Q496&lt;=S496*3,S496*3,Q496&gt;S496*3,"&gt;"&amp;S496*3)</f>
        <v>&gt;42</v>
      </c>
      <c r="S496" s="166" cm="1">
        <f t="array" ref="S496">_xlfn.IFS(M496="Level 1",7,M496="Level 2",14,M496="Level 3","30",M496="Info","Info",M496="Closed","Closed")</f>
        <v>14</v>
      </c>
      <c r="T496" s="174"/>
    </row>
    <row r="497" spans="1:20" ht="40.799999999999997" x14ac:dyDescent="0.7">
      <c r="A497" s="211">
        <v>496</v>
      </c>
      <c r="B497" s="172" t="s">
        <v>12110</v>
      </c>
      <c r="C497" s="168">
        <v>46013</v>
      </c>
      <c r="D497" s="168">
        <v>46002</v>
      </c>
      <c r="E497" s="167" t="s">
        <v>39</v>
      </c>
      <c r="F497" s="170" t="s">
        <v>12137</v>
      </c>
      <c r="G497" s="170" t="s">
        <v>12138</v>
      </c>
      <c r="H497" s="172" t="s">
        <v>1079</v>
      </c>
      <c r="I497" s="172" t="s">
        <v>3199</v>
      </c>
      <c r="J497" s="172" t="s">
        <v>5841</v>
      </c>
      <c r="K497" s="174"/>
      <c r="L497" s="281" t="s">
        <v>1184</v>
      </c>
      <c r="M497" s="281" t="s">
        <v>1184</v>
      </c>
      <c r="N497" s="166" t="s">
        <v>1079</v>
      </c>
      <c r="O497" s="177" t="s">
        <v>2490</v>
      </c>
      <c r="P497" s="170" t="str">
        <f ca="1">DATEDIF(C497,'Incoming 2023'!$O$2,"Y")&amp;" tahun, "&amp;DATEDIF(C497,'Incoming 2023'!$O$2,"YM")&amp;" bulan, "&amp;DATEDIF(C497,'Incoming 2023'!$O$2,"MD")&amp;" hari"</f>
        <v>0 tahun, 6 bulan, 23 hari</v>
      </c>
      <c r="Q497" s="208">
        <f ca="1">DATEDIF(C497,Summary!$A$1,"d")</f>
        <v>205</v>
      </c>
      <c r="R497" s="166" t="str" cm="1">
        <f t="array" aca="1" ref="R497" ca="1">_xlfn.IFS(Q497&lt;=S497,S497,Q497&lt;=S497*2,S497*2,Q497&lt;=S497*3,S497*3,Q497&gt;S497*3,"&gt;"&amp;S497*3)</f>
        <v>Closed</v>
      </c>
      <c r="S497" s="166" t="str" cm="1">
        <f t="array" ref="S497">_xlfn.IFS(M497="Level 1",7,M497="Level 2",14,M497="Level 3","30",M497="Info","Info",M497="Closed","Closed")</f>
        <v>Closed</v>
      </c>
      <c r="T497" s="170" t="s">
        <v>12319</v>
      </c>
    </row>
    <row r="498" spans="1:20" ht="61.2" x14ac:dyDescent="0.7">
      <c r="A498" s="211">
        <v>497</v>
      </c>
      <c r="B498" s="172" t="s">
        <v>12111</v>
      </c>
      <c r="C498" s="168">
        <v>46013</v>
      </c>
      <c r="D498" s="168">
        <v>46013</v>
      </c>
      <c r="E498" s="167" t="s">
        <v>10388</v>
      </c>
      <c r="F498" s="170" t="s">
        <v>12139</v>
      </c>
      <c r="G498" s="170" t="s">
        <v>12140</v>
      </c>
      <c r="H498" s="172" t="s">
        <v>5508</v>
      </c>
      <c r="I498" s="172" t="s">
        <v>5990</v>
      </c>
      <c r="J498" s="172" t="s">
        <v>5845</v>
      </c>
      <c r="K498" s="174"/>
      <c r="L498" s="167" t="s">
        <v>1308</v>
      </c>
      <c r="M498" s="167" t="s">
        <v>1308</v>
      </c>
      <c r="N498" s="166" t="s">
        <v>11545</v>
      </c>
      <c r="O498" s="177" t="s">
        <v>5481</v>
      </c>
      <c r="P498" s="170" t="str">
        <f ca="1">DATEDIF(C498,'Incoming 2023'!$O$2,"Y")&amp;" tahun, "&amp;DATEDIF(C498,'Incoming 2023'!$O$2,"YM")&amp;" bulan, "&amp;DATEDIF(C498,'Incoming 2023'!$O$2,"MD")&amp;" hari"</f>
        <v>0 tahun, 6 bulan, 23 hari</v>
      </c>
      <c r="Q498" s="208">
        <f ca="1">DATEDIF(C498,Summary!$A$1,"d")</f>
        <v>205</v>
      </c>
      <c r="R498" s="166" t="str" cm="1">
        <f t="array" aca="1" ref="R498" ca="1">_xlfn.IFS(Q498&lt;=S498,S498,Q498&lt;=S498*2,S498*2,Q498&lt;=S498*3,S498*3,Q498&gt;S498*3,"&gt;"&amp;S498*3)</f>
        <v>Info</v>
      </c>
      <c r="S498" s="166" t="str" cm="1">
        <f t="array" ref="S498">_xlfn.IFS(M498="Level 1",7,M498="Level 2",14,M498="Level 3","30",M498="Info","Info",M498="Closed","Closed")</f>
        <v>Info</v>
      </c>
      <c r="T498" s="174"/>
    </row>
    <row r="499" spans="1:20" ht="61.2" x14ac:dyDescent="0.7">
      <c r="A499" s="211">
        <v>498</v>
      </c>
      <c r="B499" s="172" t="s">
        <v>12112</v>
      </c>
      <c r="C499" s="168">
        <v>46013</v>
      </c>
      <c r="D499" s="168">
        <v>46013</v>
      </c>
      <c r="E499" s="167" t="s">
        <v>10388</v>
      </c>
      <c r="F499" s="170" t="s">
        <v>12141</v>
      </c>
      <c r="G499" s="170" t="s">
        <v>10796</v>
      </c>
      <c r="H499" s="172" t="s">
        <v>5508</v>
      </c>
      <c r="I499" s="172" t="s">
        <v>5990</v>
      </c>
      <c r="J499" s="172" t="s">
        <v>5845</v>
      </c>
      <c r="K499" s="174"/>
      <c r="L499" s="167" t="s">
        <v>1308</v>
      </c>
      <c r="M499" s="167" t="s">
        <v>1308</v>
      </c>
      <c r="N499" s="166" t="s">
        <v>11545</v>
      </c>
      <c r="O499" s="177" t="s">
        <v>5481</v>
      </c>
      <c r="P499" s="170" t="str">
        <f ca="1">DATEDIF(C499,'Incoming 2023'!$O$2,"Y")&amp;" tahun, "&amp;DATEDIF(C499,'Incoming 2023'!$O$2,"YM")&amp;" bulan, "&amp;DATEDIF(C499,'Incoming 2023'!$O$2,"MD")&amp;" hari"</f>
        <v>0 tahun, 6 bulan, 23 hari</v>
      </c>
      <c r="Q499" s="208">
        <f ca="1">DATEDIF(C499,Summary!$A$1,"d")</f>
        <v>205</v>
      </c>
      <c r="R499" s="166" t="str" cm="1">
        <f t="array" aca="1" ref="R499" ca="1">_xlfn.IFS(Q499&lt;=S499,S499,Q499&lt;=S499*2,S499*2,Q499&lt;=S499*3,S499*3,Q499&gt;S499*3,"&gt;"&amp;S499*3)</f>
        <v>Info</v>
      </c>
      <c r="S499" s="166" t="str" cm="1">
        <f t="array" ref="S499">_xlfn.IFS(M499="Level 1",7,M499="Level 2",14,M499="Level 3","30",M499="Info","Info",M499="Closed","Closed")</f>
        <v>Info</v>
      </c>
      <c r="T499" s="174"/>
    </row>
    <row r="500" spans="1:20" ht="61.2" x14ac:dyDescent="0.7">
      <c r="A500" s="211">
        <v>499</v>
      </c>
      <c r="B500" s="172" t="s">
        <v>12113</v>
      </c>
      <c r="C500" s="168">
        <v>46014</v>
      </c>
      <c r="D500" s="168">
        <v>46008</v>
      </c>
      <c r="E500" s="167" t="s">
        <v>10388</v>
      </c>
      <c r="F500" s="170" t="s">
        <v>12142</v>
      </c>
      <c r="G500" s="170" t="s">
        <v>12143</v>
      </c>
      <c r="H500" s="172" t="s">
        <v>5508</v>
      </c>
      <c r="I500" s="167" t="s">
        <v>5989</v>
      </c>
      <c r="J500" s="172" t="s">
        <v>12144</v>
      </c>
      <c r="K500" s="174"/>
      <c r="L500" s="281" t="s">
        <v>1184</v>
      </c>
      <c r="M500" s="281" t="s">
        <v>1184</v>
      </c>
      <c r="N500" s="166" t="s">
        <v>1175</v>
      </c>
      <c r="O500" s="177" t="s">
        <v>1176</v>
      </c>
      <c r="P500" s="170" t="str">
        <f ca="1">DATEDIF(C500,'Incoming 2023'!$O$2,"Y")&amp;" tahun, "&amp;DATEDIF(C500,'Incoming 2023'!$O$2,"YM")&amp;" bulan, "&amp;DATEDIF(C500,'Incoming 2023'!$O$2,"MD")&amp;" hari"</f>
        <v>0 tahun, 6 bulan, 22 hari</v>
      </c>
      <c r="Q500" s="208">
        <f ca="1">DATEDIF(C500,Summary!$A$1,"d")</f>
        <v>204</v>
      </c>
      <c r="R500" s="166" t="str" cm="1">
        <f t="array" aca="1" ref="R500" ca="1">_xlfn.IFS(Q500&lt;=S500,S500,Q500&lt;=S500*2,S500*2,Q500&lt;=S500*3,S500*3,Q500&gt;S500*3,"&gt;"&amp;S500*3)</f>
        <v>Closed</v>
      </c>
      <c r="S500" s="166" t="str" cm="1">
        <f t="array" ref="S500">_xlfn.IFS(M500="Level 1",7,M500="Level 2",14,M500="Level 3","30",M500="Info","Info",M500="Closed","Closed")</f>
        <v>Closed</v>
      </c>
      <c r="T500" s="174"/>
    </row>
    <row r="501" spans="1:20" ht="61.2" x14ac:dyDescent="0.7">
      <c r="A501" s="211">
        <v>500</v>
      </c>
      <c r="B501" s="172" t="s">
        <v>12114</v>
      </c>
      <c r="C501" s="168">
        <v>46014</v>
      </c>
      <c r="D501" s="168">
        <v>46014</v>
      </c>
      <c r="E501" s="167" t="s">
        <v>10388</v>
      </c>
      <c r="F501" s="170" t="s">
        <v>12145</v>
      </c>
      <c r="G501" s="170" t="s">
        <v>11884</v>
      </c>
      <c r="H501" s="172" t="s">
        <v>5508</v>
      </c>
      <c r="I501" s="172" t="s">
        <v>7640</v>
      </c>
      <c r="J501" s="172" t="s">
        <v>5845</v>
      </c>
      <c r="K501" s="174"/>
      <c r="L501" s="167" t="s">
        <v>1308</v>
      </c>
      <c r="M501" s="167" t="s">
        <v>1308</v>
      </c>
      <c r="N501" s="166" t="s">
        <v>10515</v>
      </c>
      <c r="O501" s="177" t="s">
        <v>10488</v>
      </c>
      <c r="P501" s="170" t="str">
        <f ca="1">DATEDIF(C501,'Incoming 2023'!$O$2,"Y")&amp;" tahun, "&amp;DATEDIF(C501,'Incoming 2023'!$O$2,"YM")&amp;" bulan, "&amp;DATEDIF(C501,'Incoming 2023'!$O$2,"MD")&amp;" hari"</f>
        <v>0 tahun, 6 bulan, 22 hari</v>
      </c>
      <c r="Q501" s="208">
        <f ca="1">DATEDIF(C501,Summary!$A$1,"d")</f>
        <v>204</v>
      </c>
      <c r="R501" s="166" t="str" cm="1">
        <f t="array" aca="1" ref="R501" ca="1">_xlfn.IFS(Q501&lt;=S501,S501,Q501&lt;=S501*2,S501*2,Q501&lt;=S501*3,S501*3,Q501&gt;S501*3,"&gt;"&amp;S501*3)</f>
        <v>Info</v>
      </c>
      <c r="S501" s="166" t="str" cm="1">
        <f t="array" ref="S501">_xlfn.IFS(M501="Level 1",7,M501="Level 2",14,M501="Level 3","30",M501="Info","Info",M501="Closed","Closed")</f>
        <v>Info</v>
      </c>
      <c r="T501" s="174"/>
    </row>
    <row r="502" spans="1:20" ht="61.2" x14ac:dyDescent="0.7">
      <c r="A502" s="211">
        <v>501</v>
      </c>
      <c r="B502" s="172" t="s">
        <v>12115</v>
      </c>
      <c r="C502" s="168">
        <v>46021</v>
      </c>
      <c r="D502" s="168">
        <v>46021</v>
      </c>
      <c r="E502" s="167" t="s">
        <v>10388</v>
      </c>
      <c r="F502" s="170" t="s">
        <v>12146</v>
      </c>
      <c r="G502" s="170" t="s">
        <v>12140</v>
      </c>
      <c r="H502" s="172" t="s">
        <v>5508</v>
      </c>
      <c r="I502" s="172" t="s">
        <v>5990</v>
      </c>
      <c r="J502" s="172" t="s">
        <v>5845</v>
      </c>
      <c r="K502" s="174"/>
      <c r="L502" s="167" t="s">
        <v>1308</v>
      </c>
      <c r="M502" s="167" t="s">
        <v>1308</v>
      </c>
      <c r="N502" s="166" t="s">
        <v>11545</v>
      </c>
      <c r="O502" s="177" t="s">
        <v>5481</v>
      </c>
      <c r="P502" s="170" t="str">
        <f ca="1">DATEDIF(C502,'Incoming 2023'!$O$2,"Y")&amp;" tahun, "&amp;DATEDIF(C502,'Incoming 2023'!$O$2,"YM")&amp;" bulan, "&amp;DATEDIF(C502,'Incoming 2023'!$O$2,"MD")&amp;" hari"</f>
        <v>0 tahun, 6 bulan, 15 hari</v>
      </c>
      <c r="Q502" s="208">
        <f ca="1">DATEDIF(C502,Summary!$A$1,"d")</f>
        <v>197</v>
      </c>
      <c r="R502" s="166" t="str" cm="1">
        <f t="array" aca="1" ref="R502" ca="1">_xlfn.IFS(Q502&lt;=S502,S502,Q502&lt;=S502*2,S502*2,Q502&lt;=S502*3,S502*3,Q502&gt;S502*3,"&gt;"&amp;S502*3)</f>
        <v>Info</v>
      </c>
      <c r="S502" s="166" t="str" cm="1">
        <f t="array" ref="S502">_xlfn.IFS(M502="Level 1",7,M502="Level 2",14,M502="Level 3","30",M502="Info","Info",M502="Closed","Closed")</f>
        <v>Info</v>
      </c>
      <c r="T502" s="174"/>
    </row>
    <row r="503" spans="1:20" ht="40.799999999999997" x14ac:dyDescent="0.7">
      <c r="A503" s="211">
        <v>502</v>
      </c>
      <c r="B503" s="172" t="s">
        <v>12116</v>
      </c>
      <c r="C503" s="168">
        <v>46022</v>
      </c>
      <c r="D503" s="168">
        <v>46022</v>
      </c>
      <c r="E503" s="167" t="s">
        <v>10388</v>
      </c>
      <c r="F503" s="170" t="s">
        <v>12147</v>
      </c>
      <c r="G503" s="170" t="s">
        <v>12148</v>
      </c>
      <c r="H503" s="172" t="s">
        <v>5508</v>
      </c>
      <c r="I503" s="172" t="s">
        <v>5508</v>
      </c>
      <c r="J503" s="172" t="s">
        <v>7423</v>
      </c>
      <c r="K503" s="174"/>
      <c r="L503" s="167" t="s">
        <v>1308</v>
      </c>
      <c r="M503" s="167" t="s">
        <v>1308</v>
      </c>
      <c r="N503" s="166" t="s">
        <v>1080</v>
      </c>
      <c r="O503" s="177" t="s">
        <v>8269</v>
      </c>
      <c r="P503" s="170" t="str">
        <f ca="1">DATEDIF(C503,'Incoming 2023'!$O$2,"Y")&amp;" tahun, "&amp;DATEDIF(C503,'Incoming 2023'!$O$2,"YM")&amp;" bulan, "&amp;DATEDIF(C503,'Incoming 2023'!$O$2,"MD")&amp;" hari"</f>
        <v>0 tahun, 6 bulan, 14 hari</v>
      </c>
      <c r="Q503" s="208">
        <f ca="1">DATEDIF(C503,Summary!$A$1,"d")</f>
        <v>196</v>
      </c>
      <c r="R503" s="166" t="str" cm="1">
        <f t="array" aca="1" ref="R503" ca="1">_xlfn.IFS(Q503&lt;=S503,S503,Q503&lt;=S503*2,S503*2,Q503&lt;=S503*3,S503*3,Q503&gt;S503*3,"&gt;"&amp;S503*3)</f>
        <v>Info</v>
      </c>
      <c r="S503" s="166" t="str" cm="1">
        <f t="array" ref="S503">_xlfn.IFS(M503="Level 1",7,M503="Level 2",14,M503="Level 3","30",M503="Info","Info",M503="Closed","Closed")</f>
        <v>Info</v>
      </c>
      <c r="T503" s="174"/>
    </row>
  </sheetData>
  <autoFilter ref="A1:T503" xr:uid="{029A7EBE-FCD5-4FC4-8948-7C6C20E3D972}"/>
  <conditionalFormatting sqref="L1:L2">
    <cfRule type="containsText" dxfId="826" priority="631" operator="containsText" text="closed">
      <formula>NOT(ISERROR(SEARCH("closed",L1)))</formula>
    </cfRule>
    <cfRule type="containsText" dxfId="825" priority="632" operator="containsText" text="open">
      <formula>NOT(ISERROR(SEARCH("open",L1)))</formula>
    </cfRule>
  </conditionalFormatting>
  <conditionalFormatting sqref="L2">
    <cfRule type="containsText" dxfId="824" priority="633" operator="containsText" text="Closed">
      <formula>NOT(ISERROR(SEARCH("Closed",L2)))</formula>
    </cfRule>
    <cfRule type="containsText" dxfId="823" priority="634" operator="containsText" text="Open">
      <formula>NOT(ISERROR(SEARCH("Open",L2)))</formula>
    </cfRule>
    <cfRule type="containsText" dxfId="822" priority="635" operator="containsText" text="Closed">
      <formula>NOT(ISERROR(SEARCH("Closed",L2)))</formula>
    </cfRule>
    <cfRule type="containsText" dxfId="821" priority="636" operator="containsText" text="Open">
      <formula>NOT(ISERROR(SEARCH("Open",L2)))</formula>
    </cfRule>
  </conditionalFormatting>
  <conditionalFormatting sqref="L15:L16">
    <cfRule type="containsText" dxfId="820" priority="619" operator="containsText" text="closed">
      <formula>NOT(ISERROR(SEARCH("closed",L15)))</formula>
    </cfRule>
    <cfRule type="containsText" dxfId="819" priority="620" operator="containsText" text="open">
      <formula>NOT(ISERROR(SEARCH("open",L15)))</formula>
    </cfRule>
    <cfRule type="containsText" dxfId="818" priority="621" operator="containsText" text="Closed">
      <formula>NOT(ISERROR(SEARCH("Closed",L15)))</formula>
    </cfRule>
    <cfRule type="containsText" dxfId="817" priority="622" operator="containsText" text="Open">
      <formula>NOT(ISERROR(SEARCH("Open",L15)))</formula>
    </cfRule>
    <cfRule type="containsText" dxfId="816" priority="623" operator="containsText" text="Closed">
      <formula>NOT(ISERROR(SEARCH("Closed",L15)))</formula>
    </cfRule>
    <cfRule type="containsText" dxfId="815" priority="624" operator="containsText" text="Open">
      <formula>NOT(ISERROR(SEARCH("Open",L15)))</formula>
    </cfRule>
  </conditionalFormatting>
  <conditionalFormatting sqref="L19">
    <cfRule type="containsText" dxfId="814" priority="613" operator="containsText" text="closed">
      <formula>NOT(ISERROR(SEARCH("closed",L19)))</formula>
    </cfRule>
    <cfRule type="containsText" dxfId="813" priority="614" operator="containsText" text="open">
      <formula>NOT(ISERROR(SEARCH("open",L19)))</formula>
    </cfRule>
    <cfRule type="containsText" dxfId="812" priority="615" operator="containsText" text="Closed">
      <formula>NOT(ISERROR(SEARCH("Closed",L19)))</formula>
    </cfRule>
    <cfRule type="containsText" dxfId="811" priority="616" operator="containsText" text="Open">
      <formula>NOT(ISERROR(SEARCH("Open",L19)))</formula>
    </cfRule>
    <cfRule type="containsText" dxfId="810" priority="617" operator="containsText" text="Closed">
      <formula>NOT(ISERROR(SEARCH("Closed",L19)))</formula>
    </cfRule>
    <cfRule type="containsText" dxfId="809" priority="618" operator="containsText" text="Open">
      <formula>NOT(ISERROR(SEARCH("Open",L19)))</formula>
    </cfRule>
  </conditionalFormatting>
  <conditionalFormatting sqref="L46">
    <cfRule type="containsText" dxfId="808" priority="553" operator="containsText" text="closed">
      <formula>NOT(ISERROR(SEARCH("closed",L46)))</formula>
    </cfRule>
    <cfRule type="containsText" dxfId="807" priority="554" operator="containsText" text="open">
      <formula>NOT(ISERROR(SEARCH("open",L46)))</formula>
    </cfRule>
    <cfRule type="containsText" dxfId="806" priority="555" operator="containsText" text="Closed">
      <formula>NOT(ISERROR(SEARCH("Closed",L46)))</formula>
    </cfRule>
    <cfRule type="containsText" dxfId="805" priority="556" operator="containsText" text="Open">
      <formula>NOT(ISERROR(SEARCH("Open",L46)))</formula>
    </cfRule>
    <cfRule type="containsText" dxfId="804" priority="557" operator="containsText" text="Closed">
      <formula>NOT(ISERROR(SEARCH("Closed",L46)))</formula>
    </cfRule>
    <cfRule type="containsText" dxfId="803" priority="558" operator="containsText" text="Open">
      <formula>NOT(ISERROR(SEARCH("Open",L46)))</formula>
    </cfRule>
  </conditionalFormatting>
  <conditionalFormatting sqref="M1">
    <cfRule type="containsText" dxfId="802" priority="639" operator="containsText" text="Reguler">
      <formula>NOT(ISERROR(SEARCH("Reguler",M1)))</formula>
    </cfRule>
    <cfRule type="containsText" dxfId="801" priority="640" operator="containsText" text="Urgent Level 3">
      <formula>NOT(ISERROR(SEARCH("Urgent Level 3",M1)))</formula>
    </cfRule>
    <cfRule type="containsText" dxfId="800" priority="641" operator="containsText" text="Urgent Level 2">
      <formula>NOT(ISERROR(SEARCH("Urgent Level 2",M1)))</formula>
    </cfRule>
    <cfRule type="containsText" dxfId="799" priority="642" operator="containsText" text="Urgent Level 1">
      <formula>NOT(ISERROR(SEARCH("Urgent Level 1",M1)))</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643" operator="containsText" text="Closed" id="{6F12E32E-CEB6-4836-8702-46AE36950CD5}">
            <xm:f>NOT(ISERROR(SEARCH("Closed",'Incoming 2023'!L1)))</xm:f>
            <x14:dxf>
              <fill>
                <patternFill>
                  <bgColor theme="9" tint="0.39994506668294322"/>
                </patternFill>
              </fill>
            </x14:dxf>
          </x14:cfRule>
          <x14:cfRule type="containsText" priority="644" operator="containsText" text="Open" id="{47079BFA-926F-486E-AED9-41205C61AA88}">
            <xm:f>NOT(ISERROR(SEARCH("Open",'Incoming 2023'!L1)))</xm:f>
            <x14:dxf>
              <fill>
                <patternFill>
                  <bgColor rgb="FFFF6969"/>
                </patternFill>
              </fill>
            </x14:dxf>
          </x14:cfRule>
          <x14:cfRule type="containsText" priority="645" operator="containsText" text="Closed" id="{647B3ACC-0E12-4B81-A8B3-532A0EF54C96}">
            <xm:f>NOT(ISERROR(SEARCH("Closed",'Incoming 2023'!L1)))</xm:f>
            <x14:dxf>
              <fill>
                <patternFill>
                  <bgColor theme="9" tint="0.39994506668294322"/>
                </patternFill>
              </fill>
            </x14:dxf>
          </x14:cfRule>
          <x14:cfRule type="containsText" priority="646" operator="containsText" text="Open" id="{58386BE2-1479-4862-9E61-FC6C7B541A4A}">
            <xm:f>NOT(ISERROR(SEARCH("Open",'Incoming 2023'!L1)))</xm:f>
            <x14:dxf>
              <fill>
                <patternFill>
                  <bgColor rgb="FFFF7171"/>
                </patternFill>
              </fill>
            </x14:dxf>
          </x14:cfRule>
          <xm:sqref>L1:M1</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4DC40A-D28C-430A-A907-6288B628FBFE}">
  <sheetPr codeName="Sheet5">
    <tabColor theme="5"/>
  </sheetPr>
  <dimension ref="A1:AC835"/>
  <sheetViews>
    <sheetView zoomScale="70" zoomScaleNormal="70" workbookViewId="0">
      <pane xSplit="2" ySplit="1" topLeftCell="D2" activePane="bottomRight" state="frozen"/>
      <selection activeCell="M9" sqref="M9"/>
      <selection pane="topRight" activeCell="M9" sqref="M9"/>
      <selection pane="bottomLeft" activeCell="M9" sqref="M9"/>
      <selection pane="bottomRight" activeCell="J1" sqref="J1"/>
    </sheetView>
  </sheetViews>
  <sheetFormatPr defaultColWidth="8.77734375" defaultRowHeight="14.4" x14ac:dyDescent="0.3"/>
  <cols>
    <col min="1" max="1" width="7.44140625" style="2" customWidth="1"/>
    <col min="2" max="2" width="27.6640625" style="1" customWidth="1"/>
    <col min="3" max="3" width="19.109375" style="4" customWidth="1"/>
    <col min="4" max="4" width="19.88671875" style="4" customWidth="1"/>
    <col min="5" max="5" width="16.5546875" style="2" customWidth="1"/>
    <col min="6" max="6" width="47.109375" style="1" customWidth="1"/>
    <col min="7" max="7" width="60.6640625" style="64" customWidth="1"/>
    <col min="8" max="8" width="24.44140625" style="33" customWidth="1"/>
    <col min="9" max="9" width="16" style="29" customWidth="1"/>
    <col min="10" max="10" width="16.21875" style="33" customWidth="1"/>
    <col min="11" max="11" width="19.109375" style="4" customWidth="1"/>
    <col min="12" max="12" width="9.6640625" style="29" customWidth="1"/>
    <col min="13" max="13" width="18.109375" style="29" customWidth="1"/>
    <col min="14" max="14" width="20.21875" style="29" customWidth="1"/>
    <col min="15" max="15" width="17" style="29" customWidth="1"/>
    <col min="16" max="16" width="25.77734375" style="17" bestFit="1" customWidth="1"/>
    <col min="17" max="17" width="16.44140625" style="29" customWidth="1"/>
    <col min="18" max="18" width="20.88671875" style="29" customWidth="1"/>
    <col min="19" max="19" width="17.109375" style="29" customWidth="1"/>
    <col min="20" max="20" width="28" style="1" customWidth="1"/>
    <col min="21" max="16384" width="8.77734375" style="2"/>
  </cols>
  <sheetData>
    <row r="1" spans="1:20" s="17" customFormat="1" x14ac:dyDescent="0.3">
      <c r="A1" s="100" t="s">
        <v>7</v>
      </c>
      <c r="B1" s="101" t="s">
        <v>5</v>
      </c>
      <c r="C1" s="100" t="s">
        <v>3</v>
      </c>
      <c r="D1" s="100" t="s">
        <v>1085</v>
      </c>
      <c r="E1" s="101" t="s">
        <v>0</v>
      </c>
      <c r="F1" s="101" t="s">
        <v>1</v>
      </c>
      <c r="G1" s="101" t="s">
        <v>1090</v>
      </c>
      <c r="H1" s="34" t="s">
        <v>5929</v>
      </c>
      <c r="I1" s="34" t="s">
        <v>5930</v>
      </c>
      <c r="J1" s="34" t="s">
        <v>2602</v>
      </c>
      <c r="K1" s="100" t="s">
        <v>6</v>
      </c>
      <c r="L1" s="100" t="s">
        <v>4</v>
      </c>
      <c r="M1" s="100" t="s">
        <v>5824</v>
      </c>
      <c r="N1" s="121" t="s">
        <v>4135</v>
      </c>
      <c r="O1" s="81" t="s">
        <v>1069</v>
      </c>
      <c r="P1" s="81" t="s">
        <v>1894</v>
      </c>
      <c r="Q1" s="81" t="s">
        <v>1895</v>
      </c>
      <c r="R1" s="81" t="s">
        <v>5816</v>
      </c>
      <c r="S1" s="81" t="s">
        <v>5817</v>
      </c>
      <c r="T1" s="101" t="s">
        <v>2</v>
      </c>
    </row>
    <row r="2" spans="1:20" ht="41.4" x14ac:dyDescent="0.3">
      <c r="A2" s="51">
        <f t="shared" ref="A2:A65" si="0">ROW(A1)</f>
        <v>1</v>
      </c>
      <c r="B2" s="52" t="s">
        <v>2903</v>
      </c>
      <c r="C2" s="56">
        <v>45294</v>
      </c>
      <c r="D2" s="56">
        <v>45289</v>
      </c>
      <c r="E2" s="53" t="s">
        <v>39</v>
      </c>
      <c r="F2" s="54" t="s">
        <v>2904</v>
      </c>
      <c r="G2" s="58" t="s">
        <v>2905</v>
      </c>
      <c r="H2" s="59" t="s">
        <v>5508</v>
      </c>
      <c r="I2" s="59" t="s">
        <v>3191</v>
      </c>
      <c r="J2" s="59" t="s">
        <v>3188</v>
      </c>
      <c r="K2" s="55"/>
      <c r="L2" s="77" t="s">
        <v>1302</v>
      </c>
      <c r="M2" s="77" t="s">
        <v>1302</v>
      </c>
      <c r="N2" s="77" t="s">
        <v>1170</v>
      </c>
      <c r="O2" s="77" t="s">
        <v>1171</v>
      </c>
      <c r="P2" s="66" t="str">
        <f ca="1">DATEDIF(C2,'Incoming 2023'!$O$2,"Y")&amp;" tahun, "&amp;DATEDIF(C2,'Incoming 2023'!$O$2,"YM")&amp;" bulan, "&amp;DATEDIF(C2,'Incoming 2023'!$O$2,"MD")&amp;" hari"</f>
        <v>2 tahun, 6 bulan, 12 hari</v>
      </c>
      <c r="Q2" s="77">
        <f ca="1">DATEDIF(C2,Summary!$A$1,"d")</f>
        <v>924</v>
      </c>
      <c r="R2" s="77" t="str" cm="1">
        <f t="array" aca="1" ref="R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 s="77" t="str" cm="1">
        <f t="array" ref="S2">_xlfn.IFS(Table1[[#This Row],[Level Status]]="Level 1",7,Table1[[#This Row],[Level Status]]="Level 2",14,Table1[[#This Row],[Level Status]]="Level 3","30",Table1[[#This Row],[Level Status]]="Info","Info",Table1[[#This Row],[Level Status]]="Closed","Closed")</f>
        <v>Info</v>
      </c>
      <c r="T2" s="54"/>
    </row>
    <row r="3" spans="1:20" ht="41.4" x14ac:dyDescent="0.3">
      <c r="A3" s="51">
        <f t="shared" si="0"/>
        <v>2</v>
      </c>
      <c r="B3" s="52" t="s">
        <v>2907</v>
      </c>
      <c r="C3" s="56">
        <v>45294</v>
      </c>
      <c r="D3" s="56">
        <v>45282</v>
      </c>
      <c r="E3" s="53" t="s">
        <v>39</v>
      </c>
      <c r="F3" s="54" t="s">
        <v>1781</v>
      </c>
      <c r="G3" s="58" t="s">
        <v>2908</v>
      </c>
      <c r="H3" s="59" t="s">
        <v>5508</v>
      </c>
      <c r="I3" s="59" t="s">
        <v>3189</v>
      </c>
      <c r="J3" s="59" t="s">
        <v>3192</v>
      </c>
      <c r="K3" s="55"/>
      <c r="L3" s="77" t="s">
        <v>1302</v>
      </c>
      <c r="M3" s="77" t="s">
        <v>1302</v>
      </c>
      <c r="N3" s="77" t="s">
        <v>1070</v>
      </c>
      <c r="O3" s="77" t="s">
        <v>1071</v>
      </c>
      <c r="P3" s="66" t="str">
        <f ca="1">DATEDIF(C3,'Incoming 2023'!$O$2,"Y")&amp;" tahun, "&amp;DATEDIF(C3,'Incoming 2023'!$O$2,"YM")&amp;" bulan, "&amp;DATEDIF(C3,'Incoming 2023'!$O$2,"MD")&amp;" hari"</f>
        <v>2 tahun, 6 bulan, 12 hari</v>
      </c>
      <c r="Q3" s="77">
        <f ca="1">DATEDIF(C3,Summary!$A$1,"d")</f>
        <v>924</v>
      </c>
      <c r="R3" s="77" t="str" cm="1">
        <f t="array" aca="1" ref="R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 s="77" t="str" cm="1">
        <f t="array" ref="S3">_xlfn.IFS(Table1[[#This Row],[Level Status]]="Level 1",7,Table1[[#This Row],[Level Status]]="Level 2",14,Table1[[#This Row],[Level Status]]="Level 3","30",Table1[[#This Row],[Level Status]]="Info","Info",Table1[[#This Row],[Level Status]]="Closed","Closed")</f>
        <v>Info</v>
      </c>
      <c r="T3" s="54"/>
    </row>
    <row r="4" spans="1:20" x14ac:dyDescent="0.3">
      <c r="A4" s="51">
        <f t="shared" si="0"/>
        <v>3</v>
      </c>
      <c r="B4" s="52" t="s">
        <v>2902</v>
      </c>
      <c r="C4" s="56">
        <v>45294</v>
      </c>
      <c r="D4" s="56">
        <v>45287</v>
      </c>
      <c r="E4" s="53" t="s">
        <v>39</v>
      </c>
      <c r="F4" s="54" t="s">
        <v>2027</v>
      </c>
      <c r="G4" s="58" t="s">
        <v>2027</v>
      </c>
      <c r="H4" s="59" t="s">
        <v>1079</v>
      </c>
      <c r="I4" s="59" t="s">
        <v>1079</v>
      </c>
      <c r="J4" s="59" t="s">
        <v>5702</v>
      </c>
      <c r="K4" s="55"/>
      <c r="L4" s="77" t="s">
        <v>1302</v>
      </c>
      <c r="M4" s="77" t="s">
        <v>1302</v>
      </c>
      <c r="N4" s="77" t="s">
        <v>1072</v>
      </c>
      <c r="O4" s="77" t="s">
        <v>1073</v>
      </c>
      <c r="P4" s="66" t="str">
        <f ca="1">DATEDIF(C4,'Incoming 2023'!$O$2,"Y")&amp;" tahun, "&amp;DATEDIF(C4,'Incoming 2023'!$O$2,"YM")&amp;" bulan, "&amp;DATEDIF(C4,'Incoming 2023'!$O$2,"MD")&amp;" hari"</f>
        <v>2 tahun, 6 bulan, 12 hari</v>
      </c>
      <c r="Q4" s="77">
        <f ca="1">DATEDIF(C4,Summary!$A$1,"d")</f>
        <v>924</v>
      </c>
      <c r="R4" s="77" t="str" cm="1">
        <f t="array" aca="1" ref="R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 s="77" t="str" cm="1">
        <f t="array" ref="S4">_xlfn.IFS(Table1[[#This Row],[Level Status]]="Level 1",7,Table1[[#This Row],[Level Status]]="Level 2",14,Table1[[#This Row],[Level Status]]="Level 3","30",Table1[[#This Row],[Level Status]]="Info","Info",Table1[[#This Row],[Level Status]]="Closed","Closed")</f>
        <v>Info</v>
      </c>
      <c r="T4" s="54"/>
    </row>
    <row r="5" spans="1:20" ht="27.6" x14ac:dyDescent="0.3">
      <c r="A5" s="51">
        <f t="shared" si="0"/>
        <v>4</v>
      </c>
      <c r="B5" s="52" t="s">
        <v>2909</v>
      </c>
      <c r="C5" s="56">
        <v>45294</v>
      </c>
      <c r="D5" s="56">
        <v>45287</v>
      </c>
      <c r="E5" s="53" t="s">
        <v>39</v>
      </c>
      <c r="F5" s="54" t="s">
        <v>2910</v>
      </c>
      <c r="G5" s="58" t="s">
        <v>2910</v>
      </c>
      <c r="H5" s="59" t="s">
        <v>1079</v>
      </c>
      <c r="I5" s="59" t="s">
        <v>1079</v>
      </c>
      <c r="J5" s="59" t="s">
        <v>5702</v>
      </c>
      <c r="K5" s="55"/>
      <c r="L5" s="77" t="s">
        <v>1302</v>
      </c>
      <c r="M5" s="77" t="s">
        <v>1302</v>
      </c>
      <c r="N5" s="77" t="s">
        <v>1072</v>
      </c>
      <c r="O5" s="77" t="s">
        <v>1073</v>
      </c>
      <c r="P5" s="66" t="str">
        <f ca="1">DATEDIF(C5,'Incoming 2023'!$O$2,"Y")&amp;" tahun, "&amp;DATEDIF(C5,'Incoming 2023'!$O$2,"YM")&amp;" bulan, "&amp;DATEDIF(C5,'Incoming 2023'!$O$2,"MD")&amp;" hari"</f>
        <v>2 tahun, 6 bulan, 12 hari</v>
      </c>
      <c r="Q5" s="77">
        <f ca="1">DATEDIF(C5,Summary!$A$1,"d")</f>
        <v>924</v>
      </c>
      <c r="R5" s="77" t="str" cm="1">
        <f t="array" aca="1" ref="R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 s="77" t="str" cm="1">
        <f t="array" ref="S5">_xlfn.IFS(Table1[[#This Row],[Level Status]]="Level 1",7,Table1[[#This Row],[Level Status]]="Level 2",14,Table1[[#This Row],[Level Status]]="Level 3","30",Table1[[#This Row],[Level Status]]="Info","Info",Table1[[#This Row],[Level Status]]="Closed","Closed")</f>
        <v>Info</v>
      </c>
      <c r="T5" s="54"/>
    </row>
    <row r="6" spans="1:20" ht="88.5" customHeight="1" x14ac:dyDescent="0.3">
      <c r="A6" s="51">
        <f t="shared" si="0"/>
        <v>5</v>
      </c>
      <c r="B6" s="52" t="s">
        <v>2906</v>
      </c>
      <c r="C6" s="56">
        <v>45294</v>
      </c>
      <c r="D6" s="56">
        <v>45289</v>
      </c>
      <c r="E6" s="53" t="s">
        <v>39</v>
      </c>
      <c r="F6" s="54" t="s">
        <v>1516</v>
      </c>
      <c r="G6" s="58" t="s">
        <v>5931</v>
      </c>
      <c r="H6" s="59" t="s">
        <v>5508</v>
      </c>
      <c r="I6" s="59" t="s">
        <v>3190</v>
      </c>
      <c r="J6" s="59" t="s">
        <v>6030</v>
      </c>
      <c r="K6" s="55"/>
      <c r="L6" s="77" t="s">
        <v>1302</v>
      </c>
      <c r="M6" s="77" t="s">
        <v>1302</v>
      </c>
      <c r="N6" s="77" t="s">
        <v>1070</v>
      </c>
      <c r="O6" s="77" t="s">
        <v>1071</v>
      </c>
      <c r="P6" s="66" t="str">
        <f ca="1">DATEDIF(C6,'Incoming 2023'!$O$2,"Y")&amp;" tahun, "&amp;DATEDIF(C6,'Incoming 2023'!$O$2,"YM")&amp;" bulan, "&amp;DATEDIF(C6,'Incoming 2023'!$O$2,"MD")&amp;" hari"</f>
        <v>2 tahun, 6 bulan, 12 hari</v>
      </c>
      <c r="Q6" s="77">
        <f ca="1">DATEDIF(C6,Summary!$A$1,"d")</f>
        <v>924</v>
      </c>
      <c r="R6" s="77" t="str" cm="1">
        <f t="array" aca="1" ref="R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 s="77" t="str" cm="1">
        <f t="array" ref="S6">_xlfn.IFS(Table1[[#This Row],[Level Status]]="Level 1",7,Table1[[#This Row],[Level Status]]="Level 2",14,Table1[[#This Row],[Level Status]]="Level 3","30",Table1[[#This Row],[Level Status]]="Info","Info",Table1[[#This Row],[Level Status]]="Closed","Closed")</f>
        <v>Info</v>
      </c>
      <c r="T6" s="54"/>
    </row>
    <row r="7" spans="1:20" ht="222" customHeight="1" x14ac:dyDescent="0.3">
      <c r="A7" s="51">
        <f t="shared" si="0"/>
        <v>6</v>
      </c>
      <c r="B7" s="52" t="s">
        <v>2950</v>
      </c>
      <c r="C7" s="56">
        <v>45299</v>
      </c>
      <c r="D7" s="56">
        <v>45296</v>
      </c>
      <c r="E7" s="53" t="s">
        <v>39</v>
      </c>
      <c r="F7" s="54" t="s">
        <v>2951</v>
      </c>
      <c r="G7" s="58" t="s">
        <v>2952</v>
      </c>
      <c r="H7" s="59" t="s">
        <v>5508</v>
      </c>
      <c r="I7" s="59" t="s">
        <v>3196</v>
      </c>
      <c r="J7" s="59" t="s">
        <v>6030</v>
      </c>
      <c r="K7" s="55"/>
      <c r="L7" s="77" t="s">
        <v>120</v>
      </c>
      <c r="M7" s="77" t="s">
        <v>120</v>
      </c>
      <c r="N7" s="77" t="s">
        <v>1070</v>
      </c>
      <c r="O7" s="59" t="s">
        <v>3080</v>
      </c>
      <c r="P7" s="66" t="str">
        <f ca="1">DATEDIF(C7,'Incoming 2023'!$O$2,"Y")&amp;" tahun, "&amp;DATEDIF(C7,'Incoming 2023'!$O$2,"YM")&amp;" bulan, "&amp;DATEDIF(C7,'Incoming 2023'!$O$2,"MD")&amp;" hari"</f>
        <v>2 tahun, 6 bulan, 7 hari</v>
      </c>
      <c r="Q7" s="77">
        <f ca="1">DATEDIF(C7,Summary!$A$1,"d")</f>
        <v>919</v>
      </c>
      <c r="R7" s="77" t="str" cm="1">
        <f t="array" aca="1" ref="R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7" s="77" t="str" cm="1">
        <f t="array" ref="S7">_xlfn.IFS(Table1[[#This Row],[Level Status]]="Level 1",7,Table1[[#This Row],[Level Status]]="Level 2",14,Table1[[#This Row],[Level Status]]="Level 3","30",Table1[[#This Row],[Level Status]]="Info","Info",Table1[[#This Row],[Level Status]]="Closed","Closed")</f>
        <v>Closed</v>
      </c>
      <c r="T7" s="54" t="s">
        <v>4616</v>
      </c>
    </row>
    <row r="8" spans="1:20" ht="27.6" x14ac:dyDescent="0.3">
      <c r="A8" s="51">
        <f t="shared" si="0"/>
        <v>7</v>
      </c>
      <c r="B8" s="52" t="s">
        <v>2953</v>
      </c>
      <c r="C8" s="56">
        <v>45299</v>
      </c>
      <c r="D8" s="56">
        <v>45282</v>
      </c>
      <c r="E8" s="53" t="s">
        <v>39</v>
      </c>
      <c r="F8" s="54" t="s">
        <v>2954</v>
      </c>
      <c r="G8" s="58" t="s">
        <v>2955</v>
      </c>
      <c r="H8" s="59" t="s">
        <v>5508</v>
      </c>
      <c r="I8" s="59" t="s">
        <v>5508</v>
      </c>
      <c r="J8" s="59" t="s">
        <v>3194</v>
      </c>
      <c r="K8" s="55"/>
      <c r="L8" s="77" t="s">
        <v>120</v>
      </c>
      <c r="M8" s="77" t="s">
        <v>120</v>
      </c>
      <c r="N8" s="77" t="s">
        <v>1175</v>
      </c>
      <c r="O8" s="77" t="s">
        <v>1176</v>
      </c>
      <c r="P8" s="66" t="str">
        <f ca="1">DATEDIF(C8,'Incoming 2023'!$O$2,"Y")&amp;" tahun, "&amp;DATEDIF(C8,'Incoming 2023'!$O$2,"YM")&amp;" bulan, "&amp;DATEDIF(C8,'Incoming 2023'!$O$2,"MD")&amp;" hari"</f>
        <v>2 tahun, 6 bulan, 7 hari</v>
      </c>
      <c r="Q8" s="77">
        <f ca="1">DATEDIF(C8,Summary!$A$1,"d")</f>
        <v>919</v>
      </c>
      <c r="R8" s="77" t="str" cm="1">
        <f t="array" aca="1" ref="R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8" s="77" t="str" cm="1">
        <f t="array" ref="S8">_xlfn.IFS(Table1[[#This Row],[Level Status]]="Level 1",7,Table1[[#This Row],[Level Status]]="Level 2",14,Table1[[#This Row],[Level Status]]="Level 3","30",Table1[[#This Row],[Level Status]]="Info","Info",Table1[[#This Row],[Level Status]]="Closed","Closed")</f>
        <v>Closed</v>
      </c>
      <c r="T8" s="54" t="s">
        <v>3884</v>
      </c>
    </row>
    <row r="9" spans="1:20" ht="69" x14ac:dyDescent="0.3">
      <c r="A9" s="51">
        <f t="shared" si="0"/>
        <v>8</v>
      </c>
      <c r="B9" s="52" t="s">
        <v>2988</v>
      </c>
      <c r="C9" s="56">
        <v>45300</v>
      </c>
      <c r="D9" s="56">
        <v>45299</v>
      </c>
      <c r="E9" s="53" t="s">
        <v>39</v>
      </c>
      <c r="F9" s="54" t="s">
        <v>2989</v>
      </c>
      <c r="G9" s="112" t="s">
        <v>2990</v>
      </c>
      <c r="H9" s="123" t="s">
        <v>5508</v>
      </c>
      <c r="I9" s="59" t="s">
        <v>5990</v>
      </c>
      <c r="J9" s="59" t="s">
        <v>3188</v>
      </c>
      <c r="K9" s="55"/>
      <c r="L9" s="77" t="s">
        <v>120</v>
      </c>
      <c r="M9" s="77" t="s">
        <v>120</v>
      </c>
      <c r="N9" s="77" t="s">
        <v>1170</v>
      </c>
      <c r="O9" s="77" t="s">
        <v>1171</v>
      </c>
      <c r="P9" s="66" t="str">
        <f ca="1">DATEDIF(C9,'Incoming 2023'!$O$2,"Y")&amp;" tahun, "&amp;DATEDIF(C9,'Incoming 2023'!$O$2,"YM")&amp;" bulan, "&amp;DATEDIF(C9,'Incoming 2023'!$O$2,"MD")&amp;" hari"</f>
        <v>2 tahun, 6 bulan, 6 hari</v>
      </c>
      <c r="Q9" s="77">
        <f ca="1">DATEDIF(C9,Summary!$A$1,"d")</f>
        <v>918</v>
      </c>
      <c r="R9" s="77" t="str" cm="1">
        <f t="array" aca="1" ref="R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9" s="77" t="str" cm="1">
        <f t="array" ref="S9">_xlfn.IFS(Table1[[#This Row],[Level Status]]="Level 1",7,Table1[[#This Row],[Level Status]]="Level 2",14,Table1[[#This Row],[Level Status]]="Level 3","30",Table1[[#This Row],[Level Status]]="Info","Info",Table1[[#This Row],[Level Status]]="Closed","Closed")</f>
        <v>Closed</v>
      </c>
      <c r="T9" s="54" t="s">
        <v>4458</v>
      </c>
    </row>
    <row r="10" spans="1:20" ht="28.95" customHeight="1" x14ac:dyDescent="0.3">
      <c r="A10" s="51">
        <f t="shared" si="0"/>
        <v>9</v>
      </c>
      <c r="B10" s="52" t="s">
        <v>2982</v>
      </c>
      <c r="C10" s="56">
        <v>45300</v>
      </c>
      <c r="D10" s="56">
        <v>45299</v>
      </c>
      <c r="E10" s="53" t="s">
        <v>39</v>
      </c>
      <c r="F10" s="54" t="s">
        <v>2983</v>
      </c>
      <c r="G10" s="112" t="s">
        <v>2984</v>
      </c>
      <c r="H10" s="123" t="s">
        <v>5508</v>
      </c>
      <c r="I10" s="59" t="s">
        <v>5990</v>
      </c>
      <c r="J10" s="59" t="s">
        <v>5892</v>
      </c>
      <c r="K10" s="55"/>
      <c r="L10" s="77" t="s">
        <v>1302</v>
      </c>
      <c r="M10" s="77" t="s">
        <v>1302</v>
      </c>
      <c r="N10" s="77" t="s">
        <v>1175</v>
      </c>
      <c r="O10" s="77" t="s">
        <v>1176</v>
      </c>
      <c r="P10" s="66" t="str">
        <f ca="1">DATEDIF(C10,'Incoming 2023'!$O$2,"Y")&amp;" tahun, "&amp;DATEDIF(C10,'Incoming 2023'!$O$2,"YM")&amp;" bulan, "&amp;DATEDIF(C10,'Incoming 2023'!$O$2,"MD")&amp;" hari"</f>
        <v>2 tahun, 6 bulan, 6 hari</v>
      </c>
      <c r="Q10" s="77">
        <f ca="1">DATEDIF(C10,Summary!$A$1,"d")</f>
        <v>918</v>
      </c>
      <c r="R10" s="77" t="str" cm="1">
        <f t="array" aca="1" ref="R1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0" s="77" t="str" cm="1">
        <f t="array" ref="S10">_xlfn.IFS(Table1[[#This Row],[Level Status]]="Level 1",7,Table1[[#This Row],[Level Status]]="Level 2",14,Table1[[#This Row],[Level Status]]="Level 3","30",Table1[[#This Row],[Level Status]]="Info","Info",Table1[[#This Row],[Level Status]]="Closed","Closed")</f>
        <v>Info</v>
      </c>
      <c r="T10" s="54"/>
    </row>
    <row r="11" spans="1:20" ht="41.4" x14ac:dyDescent="0.3">
      <c r="A11" s="51">
        <f t="shared" si="0"/>
        <v>10</v>
      </c>
      <c r="B11" s="52" t="s">
        <v>2985</v>
      </c>
      <c r="C11" s="56">
        <v>45300</v>
      </c>
      <c r="D11" s="56">
        <v>45299</v>
      </c>
      <c r="E11" s="53" t="s">
        <v>39</v>
      </c>
      <c r="F11" s="54" t="s">
        <v>2986</v>
      </c>
      <c r="G11" s="58" t="s">
        <v>2987</v>
      </c>
      <c r="H11" s="59" t="s">
        <v>5508</v>
      </c>
      <c r="I11" s="59" t="s">
        <v>3190</v>
      </c>
      <c r="J11" s="59" t="s">
        <v>5702</v>
      </c>
      <c r="K11" s="55"/>
      <c r="L11" s="77" t="s">
        <v>1302</v>
      </c>
      <c r="M11" s="77" t="s">
        <v>1302</v>
      </c>
      <c r="N11" s="77" t="s">
        <v>1072</v>
      </c>
      <c r="O11" s="77" t="s">
        <v>1073</v>
      </c>
      <c r="P11" s="66" t="str">
        <f ca="1">DATEDIF(C11,'Incoming 2023'!$O$2,"Y")&amp;" tahun, "&amp;DATEDIF(C11,'Incoming 2023'!$O$2,"YM")&amp;" bulan, "&amp;DATEDIF(C11,'Incoming 2023'!$O$2,"MD")&amp;" hari"</f>
        <v>2 tahun, 6 bulan, 6 hari</v>
      </c>
      <c r="Q11" s="77">
        <f ca="1">DATEDIF(C11,Summary!$A$1,"d")</f>
        <v>918</v>
      </c>
      <c r="R11" s="77" t="str" cm="1">
        <f t="array" aca="1" ref="R1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1" s="77" t="str" cm="1">
        <f t="array" ref="S11">_xlfn.IFS(Table1[[#This Row],[Level Status]]="Level 1",7,Table1[[#This Row],[Level Status]]="Level 2",14,Table1[[#This Row],[Level Status]]="Level 3","30",Table1[[#This Row],[Level Status]]="Info","Info",Table1[[#This Row],[Level Status]]="Closed","Closed")</f>
        <v>Info</v>
      </c>
      <c r="T11" s="54" t="s">
        <v>3046</v>
      </c>
    </row>
    <row r="12" spans="1:20" ht="41.4" x14ac:dyDescent="0.3">
      <c r="A12" s="51">
        <f t="shared" si="0"/>
        <v>11</v>
      </c>
      <c r="B12" s="52" t="s">
        <v>2968</v>
      </c>
      <c r="C12" s="56">
        <v>45300</v>
      </c>
      <c r="D12" s="56">
        <v>45299</v>
      </c>
      <c r="E12" s="53" t="s">
        <v>39</v>
      </c>
      <c r="F12" s="54" t="s">
        <v>2969</v>
      </c>
      <c r="G12" s="58" t="s">
        <v>2970</v>
      </c>
      <c r="H12" s="59" t="s">
        <v>5508</v>
      </c>
      <c r="I12" s="59" t="s">
        <v>3189</v>
      </c>
      <c r="J12" s="59" t="s">
        <v>3188</v>
      </c>
      <c r="K12" s="55"/>
      <c r="L12" s="77" t="s">
        <v>120</v>
      </c>
      <c r="M12" s="77" t="s">
        <v>120</v>
      </c>
      <c r="N12" s="77" t="s">
        <v>1070</v>
      </c>
      <c r="O12" s="59" t="s">
        <v>2971</v>
      </c>
      <c r="P12" s="66" t="str">
        <f ca="1">DATEDIF(C12,'Incoming 2023'!$O$2,"Y")&amp;" tahun, "&amp;DATEDIF(C12,'Incoming 2023'!$O$2,"YM")&amp;" bulan, "&amp;DATEDIF(C12,'Incoming 2023'!$O$2,"MD")&amp;" hari"</f>
        <v>2 tahun, 6 bulan, 6 hari</v>
      </c>
      <c r="Q12" s="77">
        <f ca="1">DATEDIF(C12,Summary!$A$1,"d")</f>
        <v>918</v>
      </c>
      <c r="R12" s="77" t="str" cm="1">
        <f t="array" aca="1" ref="R1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2" s="77" t="str" cm="1">
        <f t="array" ref="S12">_xlfn.IFS(Table1[[#This Row],[Level Status]]="Level 1",7,Table1[[#This Row],[Level Status]]="Level 2",14,Table1[[#This Row],[Level Status]]="Level 3","30",Table1[[#This Row],[Level Status]]="Info","Info",Table1[[#This Row],[Level Status]]="Closed","Closed")</f>
        <v>Closed</v>
      </c>
      <c r="T12" s="54" t="s">
        <v>3132</v>
      </c>
    </row>
    <row r="13" spans="1:20" ht="41.4" x14ac:dyDescent="0.3">
      <c r="A13" s="51">
        <f t="shared" si="0"/>
        <v>12</v>
      </c>
      <c r="B13" s="52" t="s">
        <v>2966</v>
      </c>
      <c r="C13" s="56">
        <v>45300</v>
      </c>
      <c r="D13" s="56">
        <v>45289</v>
      </c>
      <c r="E13" s="53" t="s">
        <v>39</v>
      </c>
      <c r="F13" s="54" t="s">
        <v>2967</v>
      </c>
      <c r="G13" s="58" t="s">
        <v>2967</v>
      </c>
      <c r="H13" s="59" t="s">
        <v>1079</v>
      </c>
      <c r="I13" s="59" t="s">
        <v>3196</v>
      </c>
      <c r="J13" s="59" t="s">
        <v>5841</v>
      </c>
      <c r="K13" s="54" t="s">
        <v>2965</v>
      </c>
      <c r="L13" s="77" t="s">
        <v>120</v>
      </c>
      <c r="M13" s="77" t="s">
        <v>120</v>
      </c>
      <c r="N13" s="77" t="s">
        <v>1079</v>
      </c>
      <c r="O13" s="59" t="s">
        <v>2450</v>
      </c>
      <c r="P13" s="66" t="str">
        <f ca="1">DATEDIF(C13,'Incoming 2023'!$O$2,"Y")&amp;" tahun, "&amp;DATEDIF(C13,'Incoming 2023'!$O$2,"YM")&amp;" bulan, "&amp;DATEDIF(C13,'Incoming 2023'!$O$2,"MD")&amp;" hari"</f>
        <v>2 tahun, 6 bulan, 6 hari</v>
      </c>
      <c r="Q13" s="77">
        <f ca="1">DATEDIF(C13,Summary!$A$1,"d")</f>
        <v>918</v>
      </c>
      <c r="R13" s="77" t="str" cm="1">
        <f t="array" aca="1" ref="R1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3" s="77" t="str" cm="1">
        <f t="array" ref="S13">_xlfn.IFS(Table1[[#This Row],[Level Status]]="Level 1",7,Table1[[#This Row],[Level Status]]="Level 2",14,Table1[[#This Row],[Level Status]]="Level 3","30",Table1[[#This Row],[Level Status]]="Info","Info",Table1[[#This Row],[Level Status]]="Closed","Closed")</f>
        <v>Closed</v>
      </c>
      <c r="T13" s="54" t="s">
        <v>3473</v>
      </c>
    </row>
    <row r="14" spans="1:20" ht="187.95" customHeight="1" x14ac:dyDescent="0.3">
      <c r="A14" s="51">
        <f t="shared" si="0"/>
        <v>13</v>
      </c>
      <c r="B14" s="52" t="s">
        <v>2972</v>
      </c>
      <c r="C14" s="56">
        <v>45300</v>
      </c>
      <c r="D14" s="56">
        <v>45299</v>
      </c>
      <c r="E14" s="53" t="s">
        <v>39</v>
      </c>
      <c r="F14" s="54" t="s">
        <v>2973</v>
      </c>
      <c r="G14" s="58" t="s">
        <v>2981</v>
      </c>
      <c r="H14" s="59" t="s">
        <v>5508</v>
      </c>
      <c r="I14" s="59" t="s">
        <v>3191</v>
      </c>
      <c r="J14" s="59" t="s">
        <v>3194</v>
      </c>
      <c r="K14" s="55"/>
      <c r="L14" s="77" t="s">
        <v>120</v>
      </c>
      <c r="M14" s="77" t="s">
        <v>120</v>
      </c>
      <c r="N14" s="77" t="s">
        <v>1175</v>
      </c>
      <c r="O14" s="77" t="s">
        <v>1176</v>
      </c>
      <c r="P14" s="66" t="str">
        <f ca="1">DATEDIF(C14,'Incoming 2023'!$O$2,"Y")&amp;" tahun, "&amp;DATEDIF(C14,'Incoming 2023'!$O$2,"YM")&amp;" bulan, "&amp;DATEDIF(C14,'Incoming 2023'!$O$2,"MD")&amp;" hari"</f>
        <v>2 tahun, 6 bulan, 6 hari</v>
      </c>
      <c r="Q14" s="77">
        <f ca="1">DATEDIF(C14,Summary!$A$1,"d")</f>
        <v>918</v>
      </c>
      <c r="R14" s="77" t="str" cm="1">
        <f t="array" aca="1" ref="R1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4" s="77" t="str" cm="1">
        <f t="array" ref="S14">_xlfn.IFS(Table1[[#This Row],[Level Status]]="Level 1",7,Table1[[#This Row],[Level Status]]="Level 2",14,Table1[[#This Row],[Level Status]]="Level 3","30",Table1[[#This Row],[Level Status]]="Info","Info",Table1[[#This Row],[Level Status]]="Closed","Closed")</f>
        <v>Closed</v>
      </c>
      <c r="T14" s="54" t="s">
        <v>3225</v>
      </c>
    </row>
    <row r="15" spans="1:20" ht="41.4" x14ac:dyDescent="0.3">
      <c r="A15" s="51">
        <f t="shared" si="0"/>
        <v>14</v>
      </c>
      <c r="B15" s="52" t="s">
        <v>2962</v>
      </c>
      <c r="C15" s="56">
        <v>45300</v>
      </c>
      <c r="D15" s="56">
        <v>45289</v>
      </c>
      <c r="E15" s="53" t="s">
        <v>39</v>
      </c>
      <c r="F15" s="54" t="s">
        <v>2963</v>
      </c>
      <c r="G15" s="58" t="s">
        <v>2964</v>
      </c>
      <c r="H15" s="59" t="s">
        <v>1079</v>
      </c>
      <c r="I15" s="59" t="s">
        <v>3195</v>
      </c>
      <c r="J15" s="59" t="s">
        <v>5841</v>
      </c>
      <c r="K15" s="54" t="s">
        <v>2965</v>
      </c>
      <c r="L15" s="77" t="s">
        <v>120</v>
      </c>
      <c r="M15" s="77" t="s">
        <v>120</v>
      </c>
      <c r="N15" s="77" t="s">
        <v>1088</v>
      </c>
      <c r="O15" s="77" t="s">
        <v>1089</v>
      </c>
      <c r="P15" s="66" t="str">
        <f ca="1">DATEDIF(C15,'Incoming 2023'!$O$2,"Y")&amp;" tahun, "&amp;DATEDIF(C15,'Incoming 2023'!$O$2,"YM")&amp;" bulan, "&amp;DATEDIF(C15,'Incoming 2023'!$O$2,"MD")&amp;" hari"</f>
        <v>2 tahun, 6 bulan, 6 hari</v>
      </c>
      <c r="Q15" s="77">
        <f ca="1">DATEDIF(C15,Summary!$A$1,"d")</f>
        <v>918</v>
      </c>
      <c r="R15" s="77" t="str" cm="1">
        <f t="array" aca="1" ref="R1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5" s="77" t="str" cm="1">
        <f t="array" ref="S15">_xlfn.IFS(Table1[[#This Row],[Level Status]]="Level 1",7,Table1[[#This Row],[Level Status]]="Level 2",14,Table1[[#This Row],[Level Status]]="Level 3","30",Table1[[#This Row],[Level Status]]="Info","Info",Table1[[#This Row],[Level Status]]="Closed","Closed")</f>
        <v>Closed</v>
      </c>
      <c r="T15" s="54" t="s">
        <v>3435</v>
      </c>
    </row>
    <row r="16" spans="1:20" ht="41.4" x14ac:dyDescent="0.3">
      <c r="A16" s="51">
        <f t="shared" si="0"/>
        <v>15</v>
      </c>
      <c r="B16" s="54" t="s">
        <v>3014</v>
      </c>
      <c r="C16" s="56">
        <v>45301</v>
      </c>
      <c r="D16" s="56">
        <v>45299</v>
      </c>
      <c r="E16" s="53" t="s">
        <v>9</v>
      </c>
      <c r="F16" s="54" t="s">
        <v>3015</v>
      </c>
      <c r="G16" s="58" t="s">
        <v>3070</v>
      </c>
      <c r="H16" s="59" t="s">
        <v>5508</v>
      </c>
      <c r="I16" s="59" t="s">
        <v>3189</v>
      </c>
      <c r="J16" s="59" t="s">
        <v>6030</v>
      </c>
      <c r="K16" s="55"/>
      <c r="L16" s="77" t="s">
        <v>1302</v>
      </c>
      <c r="M16" s="77" t="s">
        <v>1302</v>
      </c>
      <c r="N16" s="77" t="s">
        <v>1070</v>
      </c>
      <c r="O16" s="77" t="s">
        <v>1071</v>
      </c>
      <c r="P16" s="66" t="str">
        <f ca="1">DATEDIF(C16,'Incoming 2023'!$O$2,"Y")&amp;" tahun, "&amp;DATEDIF(C16,'Incoming 2023'!$O$2,"YM")&amp;" bulan, "&amp;DATEDIF(C16,'Incoming 2023'!$O$2,"MD")&amp;" hari"</f>
        <v>2 tahun, 6 bulan, 5 hari</v>
      </c>
      <c r="Q16" s="77">
        <f ca="1">DATEDIF(C16,Summary!$A$1,"d")</f>
        <v>917</v>
      </c>
      <c r="R16" s="77" t="str" cm="1">
        <f t="array" aca="1" ref="R1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6" s="77" t="str" cm="1">
        <f t="array" ref="S16">_xlfn.IFS(Table1[[#This Row],[Level Status]]="Level 1",7,Table1[[#This Row],[Level Status]]="Level 2",14,Table1[[#This Row],[Level Status]]="Level 3","30",Table1[[#This Row],[Level Status]]="Info","Info",Table1[[#This Row],[Level Status]]="Closed","Closed")</f>
        <v>Info</v>
      </c>
      <c r="T16" s="54"/>
    </row>
    <row r="17" spans="1:20" ht="27.6" x14ac:dyDescent="0.3">
      <c r="A17" s="51">
        <f t="shared" si="0"/>
        <v>16</v>
      </c>
      <c r="B17" s="52" t="s">
        <v>3017</v>
      </c>
      <c r="C17" s="56">
        <v>45301</v>
      </c>
      <c r="D17" s="56">
        <v>45288</v>
      </c>
      <c r="E17" s="53" t="s">
        <v>39</v>
      </c>
      <c r="F17" s="54" t="s">
        <v>53</v>
      </c>
      <c r="G17" s="58" t="s">
        <v>53</v>
      </c>
      <c r="H17" s="59" t="s">
        <v>1079</v>
      </c>
      <c r="I17" s="59" t="s">
        <v>1079</v>
      </c>
      <c r="J17" s="59" t="s">
        <v>3198</v>
      </c>
      <c r="K17" s="55"/>
      <c r="L17" s="77" t="s">
        <v>1302</v>
      </c>
      <c r="M17" s="77" t="s">
        <v>1302</v>
      </c>
      <c r="N17" s="77" t="s">
        <v>1079</v>
      </c>
      <c r="O17" s="77" t="s">
        <v>1172</v>
      </c>
      <c r="P17" s="66" t="str">
        <f ca="1">DATEDIF(C17,'Incoming 2023'!$O$2,"Y")&amp;" tahun, "&amp;DATEDIF(C17,'Incoming 2023'!$O$2,"YM")&amp;" bulan, "&amp;DATEDIF(C17,'Incoming 2023'!$O$2,"MD")&amp;" hari"</f>
        <v>2 tahun, 6 bulan, 5 hari</v>
      </c>
      <c r="Q17" s="77">
        <f ca="1">DATEDIF(C17,Summary!$A$1,"d")</f>
        <v>917</v>
      </c>
      <c r="R17" s="77" t="str" cm="1">
        <f t="array" aca="1" ref="R1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7" s="77" t="str" cm="1">
        <f t="array" ref="S17">_xlfn.IFS(Table1[[#This Row],[Level Status]]="Level 1",7,Table1[[#This Row],[Level Status]]="Level 2",14,Table1[[#This Row],[Level Status]]="Level 3","30",Table1[[#This Row],[Level Status]]="Info","Info",Table1[[#This Row],[Level Status]]="Closed","Closed")</f>
        <v>Info</v>
      </c>
      <c r="T17" s="54"/>
    </row>
    <row r="18" spans="1:20" ht="27.6" x14ac:dyDescent="0.3">
      <c r="A18" s="51">
        <f t="shared" si="0"/>
        <v>17</v>
      </c>
      <c r="B18" s="52" t="s">
        <v>3018</v>
      </c>
      <c r="C18" s="56">
        <v>45301</v>
      </c>
      <c r="D18" s="56">
        <v>45289</v>
      </c>
      <c r="E18" s="53" t="s">
        <v>39</v>
      </c>
      <c r="F18" s="54" t="s">
        <v>53</v>
      </c>
      <c r="G18" s="58" t="s">
        <v>53</v>
      </c>
      <c r="H18" s="59" t="s">
        <v>1079</v>
      </c>
      <c r="I18" s="59" t="s">
        <v>3196</v>
      </c>
      <c r="J18" s="59" t="s">
        <v>3198</v>
      </c>
      <c r="K18" s="55"/>
      <c r="L18" s="77" t="s">
        <v>1302</v>
      </c>
      <c r="M18" s="77" t="s">
        <v>1302</v>
      </c>
      <c r="N18" s="77" t="s">
        <v>1079</v>
      </c>
      <c r="O18" s="77" t="s">
        <v>1172</v>
      </c>
      <c r="P18" s="66" t="str">
        <f ca="1">DATEDIF(C18,'Incoming 2023'!$O$2,"Y")&amp;" tahun, "&amp;DATEDIF(C18,'Incoming 2023'!$O$2,"YM")&amp;" bulan, "&amp;DATEDIF(C18,'Incoming 2023'!$O$2,"MD")&amp;" hari"</f>
        <v>2 tahun, 6 bulan, 5 hari</v>
      </c>
      <c r="Q18" s="77">
        <f ca="1">DATEDIF(C18,Summary!$A$1,"d")</f>
        <v>917</v>
      </c>
      <c r="R18" s="77" t="str" cm="1">
        <f t="array" aca="1" ref="R1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8" s="77" t="str" cm="1">
        <f t="array" ref="S18">_xlfn.IFS(Table1[[#This Row],[Level Status]]="Level 1",7,Table1[[#This Row],[Level Status]]="Level 2",14,Table1[[#This Row],[Level Status]]="Level 3","30",Table1[[#This Row],[Level Status]]="Info","Info",Table1[[#This Row],[Level Status]]="Closed","Closed")</f>
        <v>Info</v>
      </c>
      <c r="T18" s="54"/>
    </row>
    <row r="19" spans="1:20" ht="29.7" customHeight="1" x14ac:dyDescent="0.3">
      <c r="A19" s="51">
        <f t="shared" si="0"/>
        <v>18</v>
      </c>
      <c r="B19" s="52" t="s">
        <v>3019</v>
      </c>
      <c r="C19" s="56">
        <v>45301</v>
      </c>
      <c r="D19" s="56">
        <v>45293</v>
      </c>
      <c r="E19" s="53" t="s">
        <v>39</v>
      </c>
      <c r="F19" s="54" t="s">
        <v>53</v>
      </c>
      <c r="G19" s="58" t="s">
        <v>53</v>
      </c>
      <c r="H19" s="59" t="s">
        <v>1079</v>
      </c>
      <c r="I19" s="59" t="s">
        <v>1079</v>
      </c>
      <c r="J19" s="59" t="s">
        <v>3198</v>
      </c>
      <c r="K19" s="55"/>
      <c r="L19" s="77" t="s">
        <v>1302</v>
      </c>
      <c r="M19" s="77" t="s">
        <v>1302</v>
      </c>
      <c r="N19" s="77" t="s">
        <v>1079</v>
      </c>
      <c r="O19" s="77" t="s">
        <v>1172</v>
      </c>
      <c r="P19" s="66" t="str">
        <f ca="1">DATEDIF(C19,'Incoming 2023'!$O$2,"Y")&amp;" tahun, "&amp;DATEDIF(C19,'Incoming 2023'!$O$2,"YM")&amp;" bulan, "&amp;DATEDIF(C19,'Incoming 2023'!$O$2,"MD")&amp;" hari"</f>
        <v>2 tahun, 6 bulan, 5 hari</v>
      </c>
      <c r="Q19" s="77">
        <f ca="1">DATEDIF(C19,Summary!$A$1,"d")</f>
        <v>917</v>
      </c>
      <c r="R19" s="77" t="str" cm="1">
        <f t="array" aca="1" ref="R1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9" s="77" t="str" cm="1">
        <f t="array" ref="S19">_xlfn.IFS(Table1[[#This Row],[Level Status]]="Level 1",7,Table1[[#This Row],[Level Status]]="Level 2",14,Table1[[#This Row],[Level Status]]="Level 3","30",Table1[[#This Row],[Level Status]]="Info","Info",Table1[[#This Row],[Level Status]]="Closed","Closed")</f>
        <v>Info</v>
      </c>
      <c r="T19" s="54"/>
    </row>
    <row r="20" spans="1:20" ht="207" x14ac:dyDescent="0.3">
      <c r="A20" s="51">
        <f t="shared" si="0"/>
        <v>19</v>
      </c>
      <c r="B20" s="52" t="s">
        <v>3012</v>
      </c>
      <c r="C20" s="56">
        <v>45301</v>
      </c>
      <c r="D20" s="56">
        <v>45299</v>
      </c>
      <c r="E20" s="53" t="s">
        <v>9</v>
      </c>
      <c r="F20" s="54" t="s">
        <v>3013</v>
      </c>
      <c r="G20" s="112" t="s">
        <v>3347</v>
      </c>
      <c r="H20" s="123" t="s">
        <v>5508</v>
      </c>
      <c r="I20" s="59" t="s">
        <v>5989</v>
      </c>
      <c r="J20" s="59" t="s">
        <v>6030</v>
      </c>
      <c r="K20" s="51"/>
      <c r="L20" s="77" t="s">
        <v>120</v>
      </c>
      <c r="M20" s="77" t="s">
        <v>120</v>
      </c>
      <c r="N20" s="77" t="s">
        <v>1070</v>
      </c>
      <c r="O20" s="59" t="s">
        <v>3229</v>
      </c>
      <c r="P20" s="66" t="str">
        <f ca="1">DATEDIF(C20,'Incoming 2023'!$O$2,"Y")&amp;" tahun, "&amp;DATEDIF(C20,'Incoming 2023'!$O$2,"YM")&amp;" bulan, "&amp;DATEDIF(C20,'Incoming 2023'!$O$2,"MD")&amp;" hari"</f>
        <v>2 tahun, 6 bulan, 5 hari</v>
      </c>
      <c r="Q20" s="77">
        <f ca="1">DATEDIF(C20,Summary!$A$1,"d")</f>
        <v>917</v>
      </c>
      <c r="R20" s="77" t="str" cm="1">
        <f t="array" aca="1" ref="R2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20" s="77" t="str" cm="1">
        <f t="array" ref="S20">_xlfn.IFS(Table1[[#This Row],[Level Status]]="Level 1",7,Table1[[#This Row],[Level Status]]="Level 2",14,Table1[[#This Row],[Level Status]]="Level 3","30",Table1[[#This Row],[Level Status]]="Info","Info",Table1[[#This Row],[Level Status]]="Closed","Closed")</f>
        <v>Closed</v>
      </c>
      <c r="T20" s="54" t="s">
        <v>3346</v>
      </c>
    </row>
    <row r="21" spans="1:20" ht="179.4" x14ac:dyDescent="0.3">
      <c r="A21" s="51">
        <f t="shared" si="0"/>
        <v>20</v>
      </c>
      <c r="B21" s="52" t="s">
        <v>3034</v>
      </c>
      <c r="C21" s="56">
        <v>45302</v>
      </c>
      <c r="D21" s="56">
        <v>45301</v>
      </c>
      <c r="E21" s="53" t="s">
        <v>39</v>
      </c>
      <c r="F21" s="54" t="s">
        <v>3035</v>
      </c>
      <c r="G21" s="112" t="s">
        <v>3036</v>
      </c>
      <c r="H21" s="123" t="s">
        <v>1079</v>
      </c>
      <c r="I21" s="59" t="s">
        <v>3195</v>
      </c>
      <c r="J21" s="59" t="s">
        <v>2895</v>
      </c>
      <c r="K21" s="55"/>
      <c r="L21" s="77" t="s">
        <v>1302</v>
      </c>
      <c r="M21" s="77" t="s">
        <v>1302</v>
      </c>
      <c r="N21" s="77" t="s">
        <v>1079</v>
      </c>
      <c r="O21" s="59" t="s">
        <v>2447</v>
      </c>
      <c r="P21" s="66" t="str">
        <f ca="1">DATEDIF(C21,'Incoming 2023'!$O$2,"Y")&amp;" tahun, "&amp;DATEDIF(C21,'Incoming 2023'!$O$2,"YM")&amp;" bulan, "&amp;DATEDIF(C21,'Incoming 2023'!$O$2,"MD")&amp;" hari"</f>
        <v>2 tahun, 6 bulan, 4 hari</v>
      </c>
      <c r="Q21" s="77">
        <f ca="1">DATEDIF(C21,Summary!$A$1,"d")</f>
        <v>916</v>
      </c>
      <c r="R21" s="77" t="str" cm="1">
        <f t="array" aca="1" ref="R2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1" s="77" t="str" cm="1">
        <f t="array" ref="S21">_xlfn.IFS(Table1[[#This Row],[Level Status]]="Level 1",7,Table1[[#This Row],[Level Status]]="Level 2",14,Table1[[#This Row],[Level Status]]="Level 3","30",Table1[[#This Row],[Level Status]]="Info","Info",Table1[[#This Row],[Level Status]]="Closed","Closed")</f>
        <v>Info</v>
      </c>
      <c r="T21" s="54"/>
    </row>
    <row r="22" spans="1:20" ht="303.60000000000002" x14ac:dyDescent="0.3">
      <c r="A22" s="51">
        <f t="shared" si="0"/>
        <v>21</v>
      </c>
      <c r="B22" s="52" t="s">
        <v>3040</v>
      </c>
      <c r="C22" s="56">
        <v>45302</v>
      </c>
      <c r="D22" s="56">
        <v>45301</v>
      </c>
      <c r="E22" s="53" t="s">
        <v>39</v>
      </c>
      <c r="F22" s="54" t="s">
        <v>3041</v>
      </c>
      <c r="G22" s="112" t="s">
        <v>3042</v>
      </c>
      <c r="H22" s="123" t="s">
        <v>5508</v>
      </c>
      <c r="I22" s="77" t="s">
        <v>3200</v>
      </c>
      <c r="J22" s="59" t="s">
        <v>6030</v>
      </c>
      <c r="K22" s="55"/>
      <c r="L22" s="77" t="s">
        <v>120</v>
      </c>
      <c r="M22" s="77" t="s">
        <v>120</v>
      </c>
      <c r="N22" s="77" t="s">
        <v>1175</v>
      </c>
      <c r="O22" s="77" t="s">
        <v>1176</v>
      </c>
      <c r="P22" s="66" t="str">
        <f ca="1">DATEDIF(C22,'Incoming 2023'!$O$2,"Y")&amp;" tahun, "&amp;DATEDIF(C22,'Incoming 2023'!$O$2,"YM")&amp;" bulan, "&amp;DATEDIF(C22,'Incoming 2023'!$O$2,"MD")&amp;" hari"</f>
        <v>2 tahun, 6 bulan, 4 hari</v>
      </c>
      <c r="Q22" s="77">
        <f ca="1">DATEDIF(C22,Summary!$A$1,"d")</f>
        <v>916</v>
      </c>
      <c r="R22" s="77" t="str" cm="1">
        <f t="array" aca="1" ref="R2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22" s="77" t="str" cm="1">
        <f t="array" ref="S22">_xlfn.IFS(Table1[[#This Row],[Level Status]]="Level 1",7,Table1[[#This Row],[Level Status]]="Level 2",14,Table1[[#This Row],[Level Status]]="Level 3","30",Table1[[#This Row],[Level Status]]="Info","Info",Table1[[#This Row],[Level Status]]="Closed","Closed")</f>
        <v>Closed</v>
      </c>
      <c r="T22" s="54" t="s">
        <v>3547</v>
      </c>
    </row>
    <row r="23" spans="1:20" ht="124.2" x14ac:dyDescent="0.3">
      <c r="A23" s="51">
        <f t="shared" si="0"/>
        <v>22</v>
      </c>
      <c r="B23" s="52" t="s">
        <v>3037</v>
      </c>
      <c r="C23" s="56">
        <v>45302</v>
      </c>
      <c r="D23" s="56">
        <v>45301</v>
      </c>
      <c r="E23" s="53" t="s">
        <v>39</v>
      </c>
      <c r="F23" s="54" t="s">
        <v>3038</v>
      </c>
      <c r="G23" s="112" t="s">
        <v>3039</v>
      </c>
      <c r="H23" s="123" t="s">
        <v>1079</v>
      </c>
      <c r="I23" s="59" t="s">
        <v>3199</v>
      </c>
      <c r="J23" s="59" t="s">
        <v>1079</v>
      </c>
      <c r="K23" s="55"/>
      <c r="L23" s="77" t="s">
        <v>120</v>
      </c>
      <c r="M23" s="77" t="s">
        <v>120</v>
      </c>
      <c r="N23" s="77" t="s">
        <v>1079</v>
      </c>
      <c r="O23" s="59" t="s">
        <v>2448</v>
      </c>
      <c r="P23" s="66" t="str">
        <f ca="1">DATEDIF(C23,'Incoming 2023'!$O$2,"Y")&amp;" tahun, "&amp;DATEDIF(C23,'Incoming 2023'!$O$2,"YM")&amp;" bulan, "&amp;DATEDIF(C23,'Incoming 2023'!$O$2,"MD")&amp;" hari"</f>
        <v>2 tahun, 6 bulan, 4 hari</v>
      </c>
      <c r="Q23" s="77">
        <f ca="1">DATEDIF(C23,Summary!$A$1,"d")</f>
        <v>916</v>
      </c>
      <c r="R23" s="77" t="str" cm="1">
        <f t="array" aca="1" ref="R2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23" s="77" t="str" cm="1">
        <f t="array" ref="S23">_xlfn.IFS(Table1[[#This Row],[Level Status]]="Level 1",7,Table1[[#This Row],[Level Status]]="Level 2",14,Table1[[#This Row],[Level Status]]="Level 3","30",Table1[[#This Row],[Level Status]]="Info","Info",Table1[[#This Row],[Level Status]]="Closed","Closed")</f>
        <v>Closed</v>
      </c>
      <c r="T23" s="54" t="s">
        <v>3492</v>
      </c>
    </row>
    <row r="24" spans="1:20" ht="55.2" x14ac:dyDescent="0.3">
      <c r="A24" s="51">
        <f t="shared" si="0"/>
        <v>23</v>
      </c>
      <c r="B24" s="52" t="s">
        <v>3022</v>
      </c>
      <c r="C24" s="56">
        <v>45302</v>
      </c>
      <c r="D24" s="56">
        <v>45300</v>
      </c>
      <c r="E24" s="53" t="s">
        <v>9</v>
      </c>
      <c r="F24" s="54" t="s">
        <v>3023</v>
      </c>
      <c r="G24" s="58" t="s">
        <v>3024</v>
      </c>
      <c r="H24" s="123" t="s">
        <v>1079</v>
      </c>
      <c r="I24" s="59" t="s">
        <v>3193</v>
      </c>
      <c r="J24" s="59" t="s">
        <v>5700</v>
      </c>
      <c r="K24" s="55"/>
      <c r="L24" s="77" t="s">
        <v>1302</v>
      </c>
      <c r="M24" s="77" t="s">
        <v>1302</v>
      </c>
      <c r="N24" s="77" t="s">
        <v>1080</v>
      </c>
      <c r="O24" s="77" t="s">
        <v>1083</v>
      </c>
      <c r="P24" s="66" t="str">
        <f ca="1">DATEDIF(C24,'Incoming 2023'!$O$2,"Y")&amp;" tahun, "&amp;DATEDIF(C24,'Incoming 2023'!$O$2,"YM")&amp;" bulan, "&amp;DATEDIF(C24,'Incoming 2023'!$O$2,"MD")&amp;" hari"</f>
        <v>2 tahun, 6 bulan, 4 hari</v>
      </c>
      <c r="Q24" s="77">
        <f ca="1">DATEDIF(C24,Summary!$A$1,"d")</f>
        <v>916</v>
      </c>
      <c r="R24" s="77" t="str" cm="1">
        <f t="array" aca="1" ref="R2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4" s="77" t="str" cm="1">
        <f t="array" ref="S24">_xlfn.IFS(Table1[[#This Row],[Level Status]]="Level 1",7,Table1[[#This Row],[Level Status]]="Level 2",14,Table1[[#This Row],[Level Status]]="Level 3","30",Table1[[#This Row],[Level Status]]="Info","Info",Table1[[#This Row],[Level Status]]="Closed","Closed")</f>
        <v>Info</v>
      </c>
      <c r="T24" s="54"/>
    </row>
    <row r="25" spans="1:20" ht="31.95" customHeight="1" x14ac:dyDescent="0.3">
      <c r="A25" s="51">
        <f t="shared" si="0"/>
        <v>24</v>
      </c>
      <c r="B25" s="52" t="s">
        <v>3032</v>
      </c>
      <c r="C25" s="56">
        <v>45302</v>
      </c>
      <c r="D25" s="56">
        <v>45301</v>
      </c>
      <c r="E25" s="53" t="s">
        <v>39</v>
      </c>
      <c r="F25" s="54" t="s">
        <v>3033</v>
      </c>
      <c r="G25" s="58" t="s">
        <v>3033</v>
      </c>
      <c r="H25" s="123" t="s">
        <v>1079</v>
      </c>
      <c r="I25" s="59" t="s">
        <v>1079</v>
      </c>
      <c r="J25" s="59" t="s">
        <v>5704</v>
      </c>
      <c r="K25" s="55"/>
      <c r="L25" s="77" t="s">
        <v>1302</v>
      </c>
      <c r="M25" s="77" t="s">
        <v>1302</v>
      </c>
      <c r="N25" s="77" t="s">
        <v>1070</v>
      </c>
      <c r="O25" s="77" t="s">
        <v>1071</v>
      </c>
      <c r="P25" s="66" t="str">
        <f ca="1">DATEDIF(C25,'Incoming 2023'!$O$2,"Y")&amp;" tahun, "&amp;DATEDIF(C25,'Incoming 2023'!$O$2,"YM")&amp;" bulan, "&amp;DATEDIF(C25,'Incoming 2023'!$O$2,"MD")&amp;" hari"</f>
        <v>2 tahun, 6 bulan, 4 hari</v>
      </c>
      <c r="Q25" s="77">
        <f ca="1">DATEDIF(C25,Summary!$A$1,"d")</f>
        <v>916</v>
      </c>
      <c r="R25" s="77" t="str" cm="1">
        <f t="array" aca="1" ref="R2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5" s="77" t="str" cm="1">
        <f t="array" ref="S25">_xlfn.IFS(Table1[[#This Row],[Level Status]]="Level 1",7,Table1[[#This Row],[Level Status]]="Level 2",14,Table1[[#This Row],[Level Status]]="Level 3","30",Table1[[#This Row],[Level Status]]="Info","Info",Table1[[#This Row],[Level Status]]="Closed","Closed")</f>
        <v>Info</v>
      </c>
      <c r="T25" s="54"/>
    </row>
    <row r="26" spans="1:20" ht="276" x14ac:dyDescent="0.3">
      <c r="A26" s="51">
        <f t="shared" si="0"/>
        <v>25</v>
      </c>
      <c r="B26" s="52" t="s">
        <v>3020</v>
      </c>
      <c r="C26" s="56">
        <v>45302</v>
      </c>
      <c r="D26" s="56">
        <v>45299</v>
      </c>
      <c r="E26" s="53" t="s">
        <v>9</v>
      </c>
      <c r="F26" s="54" t="s">
        <v>3021</v>
      </c>
      <c r="G26" s="112" t="s">
        <v>5838</v>
      </c>
      <c r="H26" s="123" t="s">
        <v>5508</v>
      </c>
      <c r="I26" s="59" t="s">
        <v>3193</v>
      </c>
      <c r="J26" s="59" t="s">
        <v>5844</v>
      </c>
      <c r="K26" s="55"/>
      <c r="L26" s="77" t="s">
        <v>120</v>
      </c>
      <c r="M26" s="77" t="s">
        <v>120</v>
      </c>
      <c r="N26" s="77" t="s">
        <v>1175</v>
      </c>
      <c r="O26" s="77" t="s">
        <v>1176</v>
      </c>
      <c r="P26" s="66" t="str">
        <f ca="1">DATEDIF(C26,'Incoming 2023'!$O$2,"Y")&amp;" tahun, "&amp;DATEDIF(C26,'Incoming 2023'!$O$2,"YM")&amp;" bulan, "&amp;DATEDIF(C26,'Incoming 2023'!$O$2,"MD")&amp;" hari"</f>
        <v>2 tahun, 6 bulan, 4 hari</v>
      </c>
      <c r="Q26" s="77">
        <f ca="1">DATEDIF(C26,Summary!$A$1,"d")</f>
        <v>916</v>
      </c>
      <c r="R26" s="77" t="str" cm="1">
        <f t="array" aca="1" ref="R2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26" s="77" t="str" cm="1">
        <f t="array" ref="S26">_xlfn.IFS(Table1[[#This Row],[Level Status]]="Level 1",7,Table1[[#This Row],[Level Status]]="Level 2",14,Table1[[#This Row],[Level Status]]="Level 3","30",Table1[[#This Row],[Level Status]]="Info","Info",Table1[[#This Row],[Level Status]]="Closed","Closed")</f>
        <v>Closed</v>
      </c>
      <c r="T26" s="54" t="s">
        <v>3633</v>
      </c>
    </row>
    <row r="27" spans="1:20" ht="110.4" x14ac:dyDescent="0.3">
      <c r="A27" s="51">
        <f t="shared" si="0"/>
        <v>26</v>
      </c>
      <c r="B27" s="52" t="s">
        <v>3052</v>
      </c>
      <c r="C27" s="56">
        <v>45303</v>
      </c>
      <c r="D27" s="56">
        <v>45299</v>
      </c>
      <c r="E27" s="53" t="s">
        <v>9</v>
      </c>
      <c r="F27" s="54" t="s">
        <v>3053</v>
      </c>
      <c r="G27" s="112" t="s">
        <v>7246</v>
      </c>
      <c r="H27" s="123" t="s">
        <v>5508</v>
      </c>
      <c r="I27" s="77" t="s">
        <v>5932</v>
      </c>
      <c r="J27" s="59" t="s">
        <v>6030</v>
      </c>
      <c r="K27" s="51"/>
      <c r="L27" s="77" t="s">
        <v>120</v>
      </c>
      <c r="M27" s="77" t="s">
        <v>120</v>
      </c>
      <c r="N27" s="77" t="s">
        <v>1070</v>
      </c>
      <c r="O27" s="77" t="s">
        <v>3230</v>
      </c>
      <c r="P27" s="66" t="str">
        <f ca="1">DATEDIF(C27,'Incoming 2023'!$O$2,"Y")&amp;" tahun, "&amp;DATEDIF(C27,'Incoming 2023'!$O$2,"YM")&amp;" bulan, "&amp;DATEDIF(C27,'Incoming 2023'!$O$2,"MD")&amp;" hari"</f>
        <v>2 tahun, 6 bulan, 3 hari</v>
      </c>
      <c r="Q27" s="77">
        <f ca="1">DATEDIF(C27,Summary!$A$1,"d")</f>
        <v>915</v>
      </c>
      <c r="R27" s="77" t="str" cm="1">
        <f t="array" aca="1" ref="R2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27" s="77" t="str" cm="1">
        <f t="array" ref="S27">_xlfn.IFS(Table1[[#This Row],[Level Status]]="Level 1",7,Table1[[#This Row],[Level Status]]="Level 2",14,Table1[[#This Row],[Level Status]]="Level 3","30",Table1[[#This Row],[Level Status]]="Info","Info",Table1[[#This Row],[Level Status]]="Closed","Closed")</f>
        <v>Closed</v>
      </c>
      <c r="T27" s="54" t="s">
        <v>7247</v>
      </c>
    </row>
    <row r="28" spans="1:20" ht="41.4" x14ac:dyDescent="0.3">
      <c r="A28" s="51">
        <f t="shared" si="0"/>
        <v>27</v>
      </c>
      <c r="B28" s="52" t="s">
        <v>3054</v>
      </c>
      <c r="C28" s="56">
        <v>45303</v>
      </c>
      <c r="D28" s="56">
        <v>45303</v>
      </c>
      <c r="E28" s="53" t="s">
        <v>9</v>
      </c>
      <c r="F28" s="54" t="s">
        <v>3055</v>
      </c>
      <c r="G28" s="112" t="s">
        <v>3057</v>
      </c>
      <c r="H28" s="123" t="s">
        <v>5508</v>
      </c>
      <c r="I28" s="77" t="s">
        <v>3191</v>
      </c>
      <c r="J28" s="59" t="s">
        <v>6030</v>
      </c>
      <c r="K28" s="51"/>
      <c r="L28" s="77" t="s">
        <v>120</v>
      </c>
      <c r="M28" s="77" t="s">
        <v>5813</v>
      </c>
      <c r="N28" s="77" t="s">
        <v>1070</v>
      </c>
      <c r="O28" s="77" t="s">
        <v>3230</v>
      </c>
      <c r="P28" s="66" t="str">
        <f ca="1">DATEDIF(C28,'Incoming 2023'!$O$2,"Y")&amp;" tahun, "&amp;DATEDIF(C28,'Incoming 2023'!$O$2,"YM")&amp;" bulan, "&amp;DATEDIF(C28,'Incoming 2023'!$O$2,"MD")&amp;" hari"</f>
        <v>2 tahun, 6 bulan, 3 hari</v>
      </c>
      <c r="Q28" s="77">
        <f ca="1">DATEDIF(C28,Summary!$A$1,"d")</f>
        <v>915</v>
      </c>
      <c r="R28" s="77" t="str" cm="1">
        <f t="array" aca="1" ref="R2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28" s="77" t="str" cm="1">
        <f t="array" ref="S28">_xlfn.IFS(Table1[[#This Row],[Level Status]]="Level 1",7,Table1[[#This Row],[Level Status]]="Level 2",14,Table1[[#This Row],[Level Status]]="Level 3","30",Table1[[#This Row],[Level Status]]="Info","Info",Table1[[#This Row],[Level Status]]="Closed","Closed")</f>
        <v>30</v>
      </c>
      <c r="T28" s="54" t="s">
        <v>8609</v>
      </c>
    </row>
    <row r="29" spans="1:20" ht="41.4" x14ac:dyDescent="0.3">
      <c r="A29" s="51">
        <f t="shared" si="0"/>
        <v>28</v>
      </c>
      <c r="B29" s="52" t="s">
        <v>3064</v>
      </c>
      <c r="C29" s="56">
        <v>45303</v>
      </c>
      <c r="D29" s="56">
        <v>45303</v>
      </c>
      <c r="E29" s="53" t="s">
        <v>9</v>
      </c>
      <c r="F29" s="54" t="s">
        <v>3065</v>
      </c>
      <c r="G29" s="58" t="s">
        <v>3066</v>
      </c>
      <c r="H29" s="59" t="s">
        <v>5508</v>
      </c>
      <c r="I29" s="77" t="s">
        <v>5932</v>
      </c>
      <c r="J29" s="59" t="s">
        <v>6030</v>
      </c>
      <c r="K29" s="55"/>
      <c r="L29" s="77" t="s">
        <v>1302</v>
      </c>
      <c r="M29" s="77" t="s">
        <v>1302</v>
      </c>
      <c r="N29" s="77" t="s">
        <v>1070</v>
      </c>
      <c r="O29" s="77" t="s">
        <v>1071</v>
      </c>
      <c r="P29" s="66" t="str">
        <f ca="1">DATEDIF(C29,'Incoming 2023'!$O$2,"Y")&amp;" tahun, "&amp;DATEDIF(C29,'Incoming 2023'!$O$2,"YM")&amp;" bulan, "&amp;DATEDIF(C29,'Incoming 2023'!$O$2,"MD")&amp;" hari"</f>
        <v>2 tahun, 6 bulan, 3 hari</v>
      </c>
      <c r="Q29" s="77">
        <f ca="1">DATEDIF(C29,Summary!$A$1,"d")</f>
        <v>915</v>
      </c>
      <c r="R29" s="77" t="str" cm="1">
        <f t="array" aca="1" ref="R2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9" s="77" t="str" cm="1">
        <f t="array" ref="S29">_xlfn.IFS(Table1[[#This Row],[Level Status]]="Level 1",7,Table1[[#This Row],[Level Status]]="Level 2",14,Table1[[#This Row],[Level Status]]="Level 3","30",Table1[[#This Row],[Level Status]]="Info","Info",Table1[[#This Row],[Level Status]]="Closed","Closed")</f>
        <v>Info</v>
      </c>
      <c r="T29" s="54"/>
    </row>
    <row r="30" spans="1:20" ht="55.2" x14ac:dyDescent="0.3">
      <c r="A30" s="51">
        <f t="shared" si="0"/>
        <v>29</v>
      </c>
      <c r="B30" s="52" t="s">
        <v>3067</v>
      </c>
      <c r="C30" s="56">
        <v>45306</v>
      </c>
      <c r="D30" s="56">
        <v>45306</v>
      </c>
      <c r="E30" s="53" t="s">
        <v>9</v>
      </c>
      <c r="F30" s="54" t="s">
        <v>3068</v>
      </c>
      <c r="G30" s="58" t="s">
        <v>3068</v>
      </c>
      <c r="H30" s="59" t="s">
        <v>5508</v>
      </c>
      <c r="I30" s="77" t="s">
        <v>5508</v>
      </c>
      <c r="J30" s="59" t="s">
        <v>5700</v>
      </c>
      <c r="K30" s="55"/>
      <c r="L30" s="77" t="s">
        <v>1302</v>
      </c>
      <c r="M30" s="77" t="s">
        <v>1302</v>
      </c>
      <c r="N30" s="77" t="s">
        <v>1080</v>
      </c>
      <c r="O30" s="77" t="s">
        <v>1083</v>
      </c>
      <c r="P30" s="66" t="str">
        <f ca="1">DATEDIF(C30,'Incoming 2023'!$O$2,"Y")&amp;" tahun, "&amp;DATEDIF(C30,'Incoming 2023'!$O$2,"YM")&amp;" bulan, "&amp;DATEDIF(C30,'Incoming 2023'!$O$2,"MD")&amp;" hari"</f>
        <v>2 tahun, 6 bulan, 0 hari</v>
      </c>
      <c r="Q30" s="77">
        <f ca="1">DATEDIF(C30,Summary!$A$1,"d")</f>
        <v>912</v>
      </c>
      <c r="R30" s="77" t="str" cm="1">
        <f t="array" aca="1" ref="R3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0" s="77" t="str" cm="1">
        <f t="array" ref="S30">_xlfn.IFS(Table1[[#This Row],[Level Status]]="Level 1",7,Table1[[#This Row],[Level Status]]="Level 2",14,Table1[[#This Row],[Level Status]]="Level 3","30",Table1[[#This Row],[Level Status]]="Info","Info",Table1[[#This Row],[Level Status]]="Closed","Closed")</f>
        <v>Info</v>
      </c>
      <c r="T30" s="54"/>
    </row>
    <row r="31" spans="1:20" ht="43.2" customHeight="1" x14ac:dyDescent="0.3">
      <c r="A31" s="51">
        <f t="shared" si="0"/>
        <v>30</v>
      </c>
      <c r="B31" s="52" t="s">
        <v>3102</v>
      </c>
      <c r="C31" s="56">
        <v>45307</v>
      </c>
      <c r="D31" s="56">
        <v>45302</v>
      </c>
      <c r="E31" s="53" t="s">
        <v>39</v>
      </c>
      <c r="F31" s="54" t="s">
        <v>3103</v>
      </c>
      <c r="G31" s="112" t="s">
        <v>3104</v>
      </c>
      <c r="H31" s="123" t="s">
        <v>5508</v>
      </c>
      <c r="I31" s="77" t="s">
        <v>3189</v>
      </c>
      <c r="J31" s="59" t="s">
        <v>3188</v>
      </c>
      <c r="K31" s="51"/>
      <c r="L31" s="77" t="s">
        <v>120</v>
      </c>
      <c r="M31" s="77" t="s">
        <v>120</v>
      </c>
      <c r="N31" s="77" t="s">
        <v>1170</v>
      </c>
      <c r="O31" s="77" t="s">
        <v>1171</v>
      </c>
      <c r="P31" s="66" t="str">
        <f ca="1">DATEDIF(C31,'Incoming 2023'!$O$2,"Y")&amp;" tahun, "&amp;DATEDIF(C31,'Incoming 2023'!$O$2,"YM")&amp;" bulan, "&amp;DATEDIF(C31,'Incoming 2023'!$O$2,"MD")&amp;" hari"</f>
        <v>2 tahun, 5 bulan, 29 hari</v>
      </c>
      <c r="Q31" s="77">
        <f ca="1">DATEDIF(C31,Summary!$A$1,"d")</f>
        <v>911</v>
      </c>
      <c r="R31" s="77" t="str" cm="1">
        <f t="array" aca="1" ref="R3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1" s="77" t="str" cm="1">
        <f t="array" ref="S31">_xlfn.IFS(Table1[[#This Row],[Level Status]]="Level 1",7,Table1[[#This Row],[Level Status]]="Level 2",14,Table1[[#This Row],[Level Status]]="Level 3","30",Table1[[#This Row],[Level Status]]="Info","Info",Table1[[#This Row],[Level Status]]="Closed","Closed")</f>
        <v>Closed</v>
      </c>
      <c r="T31" s="54" t="s">
        <v>5682</v>
      </c>
    </row>
    <row r="32" spans="1:20" ht="58.2" customHeight="1" x14ac:dyDescent="0.3">
      <c r="A32" s="51">
        <f t="shared" si="0"/>
        <v>31</v>
      </c>
      <c r="B32" s="52" t="s">
        <v>3105</v>
      </c>
      <c r="C32" s="56">
        <v>45307</v>
      </c>
      <c r="D32" s="56">
        <v>45302</v>
      </c>
      <c r="E32" s="53" t="s">
        <v>39</v>
      </c>
      <c r="F32" s="54" t="s">
        <v>3106</v>
      </c>
      <c r="G32" s="58" t="s">
        <v>5848</v>
      </c>
      <c r="H32" s="59" t="s">
        <v>1079</v>
      </c>
      <c r="I32" s="77" t="s">
        <v>3195</v>
      </c>
      <c r="J32" s="59" t="s">
        <v>5701</v>
      </c>
      <c r="K32" s="55"/>
      <c r="L32" s="77" t="s">
        <v>1302</v>
      </c>
      <c r="M32" s="77" t="s">
        <v>1302</v>
      </c>
      <c r="N32" s="77" t="s">
        <v>1079</v>
      </c>
      <c r="O32" s="59" t="s">
        <v>2447</v>
      </c>
      <c r="P32" s="66" t="str">
        <f ca="1">DATEDIF(C32,'Incoming 2023'!$O$2,"Y")&amp;" tahun, "&amp;DATEDIF(C32,'Incoming 2023'!$O$2,"YM")&amp;" bulan, "&amp;DATEDIF(C32,'Incoming 2023'!$O$2,"MD")&amp;" hari"</f>
        <v>2 tahun, 5 bulan, 29 hari</v>
      </c>
      <c r="Q32" s="77">
        <f ca="1">DATEDIF(C32,Summary!$A$1,"d")</f>
        <v>911</v>
      </c>
      <c r="R32" s="77" t="str" cm="1">
        <f t="array" aca="1" ref="R3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2" s="77" t="str" cm="1">
        <f t="array" ref="S32">_xlfn.IFS(Table1[[#This Row],[Level Status]]="Level 1",7,Table1[[#This Row],[Level Status]]="Level 2",14,Table1[[#This Row],[Level Status]]="Level 3","30",Table1[[#This Row],[Level Status]]="Info","Info",Table1[[#This Row],[Level Status]]="Closed","Closed")</f>
        <v>Info</v>
      </c>
      <c r="T32" s="54"/>
    </row>
    <row r="33" spans="1:20" ht="110.4" x14ac:dyDescent="0.3">
      <c r="A33" s="51">
        <f t="shared" si="0"/>
        <v>32</v>
      </c>
      <c r="B33" s="52" t="s">
        <v>3167</v>
      </c>
      <c r="C33" s="56">
        <v>45308</v>
      </c>
      <c r="D33" s="56">
        <v>45306</v>
      </c>
      <c r="E33" s="53" t="s">
        <v>9</v>
      </c>
      <c r="F33" s="54" t="s">
        <v>3115</v>
      </c>
      <c r="G33" s="112" t="s">
        <v>3116</v>
      </c>
      <c r="H33" s="123" t="s">
        <v>5508</v>
      </c>
      <c r="I33" s="77" t="s">
        <v>5508</v>
      </c>
      <c r="J33" s="59" t="s">
        <v>6030</v>
      </c>
      <c r="K33" s="55"/>
      <c r="L33" s="77" t="s">
        <v>1302</v>
      </c>
      <c r="M33" s="77" t="s">
        <v>1302</v>
      </c>
      <c r="N33" s="77" t="s">
        <v>1175</v>
      </c>
      <c r="O33" s="77" t="s">
        <v>1176</v>
      </c>
      <c r="P33" s="66" t="str">
        <f ca="1">DATEDIF(C33,'Incoming 2023'!$O$2,"Y")&amp;" tahun, "&amp;DATEDIF(C33,'Incoming 2023'!$O$2,"YM")&amp;" bulan, "&amp;DATEDIF(C33,'Incoming 2023'!$O$2,"MD")&amp;" hari"</f>
        <v>2 tahun, 5 bulan, 28 hari</v>
      </c>
      <c r="Q33" s="77">
        <f ca="1">DATEDIF(C33,Summary!$A$1,"d")</f>
        <v>910</v>
      </c>
      <c r="R33" s="77" t="str" cm="1">
        <f t="array" aca="1" ref="R3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3" s="77" t="str" cm="1">
        <f t="array" ref="S33">_xlfn.IFS(Table1[[#This Row],[Level Status]]="Level 1",7,Table1[[#This Row],[Level Status]]="Level 2",14,Table1[[#This Row],[Level Status]]="Level 3","30",Table1[[#This Row],[Level Status]]="Info","Info",Table1[[#This Row],[Level Status]]="Closed","Closed")</f>
        <v>Info</v>
      </c>
      <c r="T33" s="54" t="s">
        <v>3520</v>
      </c>
    </row>
    <row r="34" spans="1:20" ht="41.4" x14ac:dyDescent="0.3">
      <c r="A34" s="51">
        <f t="shared" si="0"/>
        <v>33</v>
      </c>
      <c r="B34" s="52" t="s">
        <v>3110</v>
      </c>
      <c r="C34" s="56">
        <v>45308</v>
      </c>
      <c r="D34" s="56">
        <v>45306</v>
      </c>
      <c r="E34" s="53" t="s">
        <v>9</v>
      </c>
      <c r="F34" s="54" t="s">
        <v>2326</v>
      </c>
      <c r="G34" s="127" t="s">
        <v>3111</v>
      </c>
      <c r="H34" s="59" t="s">
        <v>5508</v>
      </c>
      <c r="I34" s="77" t="s">
        <v>3200</v>
      </c>
      <c r="J34" s="59" t="s">
        <v>6030</v>
      </c>
      <c r="K34" s="51"/>
      <c r="L34" s="77" t="s">
        <v>120</v>
      </c>
      <c r="M34" s="77" t="s">
        <v>120</v>
      </c>
      <c r="N34" s="77" t="s">
        <v>1070</v>
      </c>
      <c r="O34" s="77" t="s">
        <v>3230</v>
      </c>
      <c r="P34" s="66" t="str">
        <f ca="1">DATEDIF(C34,'Incoming 2023'!$O$2,"Y")&amp;" tahun, "&amp;DATEDIF(C34,'Incoming 2023'!$O$2,"YM")&amp;" bulan, "&amp;DATEDIF(C34,'Incoming 2023'!$O$2,"MD")&amp;" hari"</f>
        <v>2 tahun, 5 bulan, 28 hari</v>
      </c>
      <c r="Q34" s="77">
        <f ca="1">DATEDIF(C34,Summary!$A$1,"d")</f>
        <v>910</v>
      </c>
      <c r="R34" s="77" t="str" cm="1">
        <f t="array" aca="1" ref="R3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4" s="77" t="str" cm="1">
        <f t="array" ref="S34">_xlfn.IFS(Table1[[#This Row],[Level Status]]="Level 1",7,Table1[[#This Row],[Level Status]]="Level 2",14,Table1[[#This Row],[Level Status]]="Level 3","30",Table1[[#This Row],[Level Status]]="Info","Info",Table1[[#This Row],[Level Status]]="Closed","Closed")</f>
        <v>Closed</v>
      </c>
      <c r="T34" s="54"/>
    </row>
    <row r="35" spans="1:20" ht="41.4" x14ac:dyDescent="0.3">
      <c r="A35" s="51">
        <f t="shared" si="0"/>
        <v>34</v>
      </c>
      <c r="B35" s="52" t="s">
        <v>3112</v>
      </c>
      <c r="C35" s="56">
        <v>45308</v>
      </c>
      <c r="D35" s="56">
        <v>45306</v>
      </c>
      <c r="E35" s="53" t="s">
        <v>9</v>
      </c>
      <c r="F35" s="54" t="s">
        <v>3113</v>
      </c>
      <c r="G35" s="58" t="s">
        <v>3114</v>
      </c>
      <c r="H35" s="59" t="s">
        <v>5508</v>
      </c>
      <c r="I35" s="77" t="s">
        <v>5508</v>
      </c>
      <c r="J35" s="59" t="s">
        <v>2881</v>
      </c>
      <c r="K35" s="55"/>
      <c r="L35" s="77" t="s">
        <v>1302</v>
      </c>
      <c r="M35" s="77" t="s">
        <v>1302</v>
      </c>
      <c r="N35" s="77" t="s">
        <v>1070</v>
      </c>
      <c r="O35" s="77" t="s">
        <v>1071</v>
      </c>
      <c r="P35" s="66" t="str">
        <f ca="1">DATEDIF(C35,'Incoming 2023'!$O$2,"Y")&amp;" tahun, "&amp;DATEDIF(C35,'Incoming 2023'!$O$2,"YM")&amp;" bulan, "&amp;DATEDIF(C35,'Incoming 2023'!$O$2,"MD")&amp;" hari"</f>
        <v>2 tahun, 5 bulan, 28 hari</v>
      </c>
      <c r="Q35" s="77">
        <f ca="1">DATEDIF(C35,Summary!$A$1,"d")</f>
        <v>910</v>
      </c>
      <c r="R35" s="77" t="str" cm="1">
        <f t="array" aca="1" ref="R3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5" s="77" t="str" cm="1">
        <f t="array" ref="S35">_xlfn.IFS(Table1[[#This Row],[Level Status]]="Level 1",7,Table1[[#This Row],[Level Status]]="Level 2",14,Table1[[#This Row],[Level Status]]="Level 3","30",Table1[[#This Row],[Level Status]]="Info","Info",Table1[[#This Row],[Level Status]]="Closed","Closed")</f>
        <v>Info</v>
      </c>
      <c r="T35" s="54"/>
    </row>
    <row r="36" spans="1:20" ht="138" x14ac:dyDescent="0.3">
      <c r="A36" s="51">
        <f t="shared" si="0"/>
        <v>35</v>
      </c>
      <c r="B36" s="52" t="s">
        <v>3129</v>
      </c>
      <c r="C36" s="56">
        <v>45309</v>
      </c>
      <c r="D36" s="56">
        <v>45309</v>
      </c>
      <c r="E36" s="53" t="s">
        <v>9</v>
      </c>
      <c r="F36" s="54" t="s">
        <v>3130</v>
      </c>
      <c r="G36" s="112" t="s">
        <v>3131</v>
      </c>
      <c r="H36" s="123" t="s">
        <v>5508</v>
      </c>
      <c r="I36" s="77" t="s">
        <v>5932</v>
      </c>
      <c r="J36" s="59" t="s">
        <v>6030</v>
      </c>
      <c r="K36" s="51"/>
      <c r="L36" s="77" t="s">
        <v>120</v>
      </c>
      <c r="M36" s="77" t="s">
        <v>5813</v>
      </c>
      <c r="N36" s="77" t="s">
        <v>1070</v>
      </c>
      <c r="O36" s="77" t="s">
        <v>3230</v>
      </c>
      <c r="P36" s="66" t="str">
        <f ca="1">DATEDIF(C36,'Incoming 2023'!$O$2,"Y")&amp;" tahun, "&amp;DATEDIF(C36,'Incoming 2023'!$O$2,"YM")&amp;" bulan, "&amp;DATEDIF(C36,'Incoming 2023'!$O$2,"MD")&amp;" hari"</f>
        <v>2 tahun, 5 bulan, 27 hari</v>
      </c>
      <c r="Q36" s="77">
        <f ca="1">DATEDIF(C36,Summary!$A$1,"d")</f>
        <v>909</v>
      </c>
      <c r="R36" s="77" t="str" cm="1">
        <f t="array" aca="1" ref="R3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6" s="77" t="str" cm="1">
        <f t="array" ref="S36">_xlfn.IFS(Table1[[#This Row],[Level Status]]="Level 1",7,Table1[[#This Row],[Level Status]]="Level 2",14,Table1[[#This Row],[Level Status]]="Level 3","30",Table1[[#This Row],[Level Status]]="Info","Info",Table1[[#This Row],[Level Status]]="Closed","Closed")</f>
        <v>30</v>
      </c>
      <c r="T36" s="54" t="s">
        <v>8609</v>
      </c>
    </row>
    <row r="37" spans="1:20" ht="110.4" x14ac:dyDescent="0.3">
      <c r="A37" s="51">
        <f t="shared" si="0"/>
        <v>36</v>
      </c>
      <c r="B37" s="52" t="s">
        <v>3148</v>
      </c>
      <c r="C37" s="56">
        <v>45313</v>
      </c>
      <c r="D37" s="56">
        <v>45309</v>
      </c>
      <c r="E37" s="53" t="s">
        <v>9</v>
      </c>
      <c r="F37" s="54" t="s">
        <v>3149</v>
      </c>
      <c r="G37" s="112" t="s">
        <v>3154</v>
      </c>
      <c r="H37" s="123" t="s">
        <v>5508</v>
      </c>
      <c r="I37" s="77" t="s">
        <v>5932</v>
      </c>
      <c r="J37" s="59" t="s">
        <v>6030</v>
      </c>
      <c r="K37" s="51"/>
      <c r="L37" s="77" t="s">
        <v>120</v>
      </c>
      <c r="M37" s="77" t="s">
        <v>5813</v>
      </c>
      <c r="N37" s="77" t="s">
        <v>1070</v>
      </c>
      <c r="O37" s="77" t="s">
        <v>3230</v>
      </c>
      <c r="P37" s="66" t="str">
        <f ca="1">DATEDIF(C37,'Incoming 2023'!$O$2,"Y")&amp;" tahun, "&amp;DATEDIF(C37,'Incoming 2023'!$O$2,"YM")&amp;" bulan, "&amp;DATEDIF(C37,'Incoming 2023'!$O$2,"MD")&amp;" hari"</f>
        <v>2 tahun, 5 bulan, 23 hari</v>
      </c>
      <c r="Q37" s="77">
        <f ca="1">DATEDIF(C37,Summary!$A$1,"d")</f>
        <v>905</v>
      </c>
      <c r="R37" s="77" t="str" cm="1">
        <f t="array" aca="1" ref="R3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7" s="77" t="str" cm="1">
        <f t="array" ref="S37">_xlfn.IFS(Table1[[#This Row],[Level Status]]="Level 1",7,Table1[[#This Row],[Level Status]]="Level 2",14,Table1[[#This Row],[Level Status]]="Level 3","30",Table1[[#This Row],[Level Status]]="Info","Info",Table1[[#This Row],[Level Status]]="Closed","Closed")</f>
        <v>30</v>
      </c>
      <c r="T37" s="54" t="s">
        <v>8609</v>
      </c>
    </row>
    <row r="38" spans="1:20" ht="165.6" x14ac:dyDescent="0.3">
      <c r="A38" s="51">
        <f t="shared" si="0"/>
        <v>37</v>
      </c>
      <c r="B38" s="52" t="s">
        <v>3164</v>
      </c>
      <c r="C38" s="56">
        <v>45314</v>
      </c>
      <c r="D38" s="56">
        <v>45306</v>
      </c>
      <c r="E38" s="53" t="s">
        <v>9</v>
      </c>
      <c r="F38" s="54" t="s">
        <v>3165</v>
      </c>
      <c r="G38" s="58" t="s">
        <v>3166</v>
      </c>
      <c r="H38" s="59" t="s">
        <v>5508</v>
      </c>
      <c r="I38" s="77" t="s">
        <v>5932</v>
      </c>
      <c r="J38" s="59" t="s">
        <v>6030</v>
      </c>
      <c r="K38" s="55"/>
      <c r="L38" s="77" t="s">
        <v>1302</v>
      </c>
      <c r="M38" s="77" t="s">
        <v>1302</v>
      </c>
      <c r="N38" s="77" t="s">
        <v>1175</v>
      </c>
      <c r="O38" s="77" t="s">
        <v>1176</v>
      </c>
      <c r="P38" s="66" t="str">
        <f ca="1">DATEDIF(C38,'Incoming 2023'!$O$2,"Y")&amp;" tahun, "&amp;DATEDIF(C38,'Incoming 2023'!$O$2,"YM")&amp;" bulan, "&amp;DATEDIF(C38,'Incoming 2023'!$O$2,"MD")&amp;" hari"</f>
        <v>2 tahun, 5 bulan, 22 hari</v>
      </c>
      <c r="Q38" s="77">
        <f ca="1">DATEDIF(C38,Summary!$A$1,"d")</f>
        <v>904</v>
      </c>
      <c r="R38" s="77" t="str" cm="1">
        <f t="array" aca="1" ref="R3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8" s="77" t="str" cm="1">
        <f t="array" ref="S38">_xlfn.IFS(Table1[[#This Row],[Level Status]]="Level 1",7,Table1[[#This Row],[Level Status]]="Level 2",14,Table1[[#This Row],[Level Status]]="Level 3","30",Table1[[#This Row],[Level Status]]="Info","Info",Table1[[#This Row],[Level Status]]="Closed","Closed")</f>
        <v>Info</v>
      </c>
      <c r="T38" s="54"/>
    </row>
    <row r="39" spans="1:20" ht="179.4" x14ac:dyDescent="0.3">
      <c r="A39" s="51">
        <f t="shared" si="0"/>
        <v>38</v>
      </c>
      <c r="B39" s="52" t="s">
        <v>3182</v>
      </c>
      <c r="C39" s="56">
        <v>45315</v>
      </c>
      <c r="D39" s="56">
        <v>45309</v>
      </c>
      <c r="E39" s="53" t="s">
        <v>9</v>
      </c>
      <c r="F39" s="54" t="s">
        <v>3183</v>
      </c>
      <c r="G39" s="112" t="s">
        <v>3184</v>
      </c>
      <c r="H39" s="123" t="s">
        <v>5508</v>
      </c>
      <c r="I39" s="77" t="s">
        <v>3189</v>
      </c>
      <c r="J39" s="59" t="s">
        <v>6030</v>
      </c>
      <c r="K39" s="55"/>
      <c r="L39" s="77" t="s">
        <v>120</v>
      </c>
      <c r="M39" s="77" t="s">
        <v>120</v>
      </c>
      <c r="N39" s="77" t="s">
        <v>1070</v>
      </c>
      <c r="O39" s="77" t="s">
        <v>3081</v>
      </c>
      <c r="P39" s="66" t="str">
        <f ca="1">DATEDIF(C39,'Incoming 2023'!$O$2,"Y")&amp;" tahun, "&amp;DATEDIF(C39,'Incoming 2023'!$O$2,"YM")&amp;" bulan, "&amp;DATEDIF(C39,'Incoming 2023'!$O$2,"MD")&amp;" hari"</f>
        <v>2 tahun, 5 bulan, 21 hari</v>
      </c>
      <c r="Q39" s="77">
        <f ca="1">DATEDIF(C39,Summary!$A$1,"d")</f>
        <v>903</v>
      </c>
      <c r="R39" s="77" t="str" cm="1">
        <f t="array" aca="1" ref="R3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9" s="77" t="str" cm="1">
        <f t="array" ref="S39">_xlfn.IFS(Table1[[#This Row],[Level Status]]="Level 1",7,Table1[[#This Row],[Level Status]]="Level 2",14,Table1[[#This Row],[Level Status]]="Level 3","30",Table1[[#This Row],[Level Status]]="Info","Info",Table1[[#This Row],[Level Status]]="Closed","Closed")</f>
        <v>Closed</v>
      </c>
      <c r="T39" s="54" t="s">
        <v>3430</v>
      </c>
    </row>
    <row r="40" spans="1:20" ht="262.2" x14ac:dyDescent="0.3">
      <c r="A40" s="51">
        <f t="shared" si="0"/>
        <v>39</v>
      </c>
      <c r="B40" s="52" t="s">
        <v>3185</v>
      </c>
      <c r="C40" s="56">
        <v>45315</v>
      </c>
      <c r="D40" s="56">
        <v>45313</v>
      </c>
      <c r="E40" s="53" t="s">
        <v>9</v>
      </c>
      <c r="F40" s="54" t="s">
        <v>3186</v>
      </c>
      <c r="G40" s="112" t="s">
        <v>3187</v>
      </c>
      <c r="H40" s="123" t="s">
        <v>5508</v>
      </c>
      <c r="I40" s="77" t="s">
        <v>5932</v>
      </c>
      <c r="J40" s="59" t="s">
        <v>6030</v>
      </c>
      <c r="K40" s="55"/>
      <c r="L40" s="77" t="s">
        <v>120</v>
      </c>
      <c r="M40" s="77" t="s">
        <v>120</v>
      </c>
      <c r="N40" s="77" t="s">
        <v>1175</v>
      </c>
      <c r="O40" s="77" t="s">
        <v>1176</v>
      </c>
      <c r="P40" s="66" t="str">
        <f ca="1">DATEDIF(C40,'Incoming 2023'!$O$2,"Y")&amp;" tahun, "&amp;DATEDIF(C40,'Incoming 2023'!$O$2,"YM")&amp;" bulan, "&amp;DATEDIF(C40,'Incoming 2023'!$O$2,"MD")&amp;" hari"</f>
        <v>2 tahun, 5 bulan, 21 hari</v>
      </c>
      <c r="Q40" s="77">
        <f ca="1">DATEDIF(C40,Summary!$A$1,"d")</f>
        <v>903</v>
      </c>
      <c r="R40" s="77" t="str" cm="1">
        <f t="array" aca="1" ref="R4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40" s="77" t="str" cm="1">
        <f t="array" ref="S40">_xlfn.IFS(Table1[[#This Row],[Level Status]]="Level 1",7,Table1[[#This Row],[Level Status]]="Level 2",14,Table1[[#This Row],[Level Status]]="Level 3","30",Table1[[#This Row],[Level Status]]="Info","Info",Table1[[#This Row],[Level Status]]="Closed","Closed")</f>
        <v>Closed</v>
      </c>
      <c r="T40" s="54" t="s">
        <v>3314</v>
      </c>
    </row>
    <row r="41" spans="1:20" ht="131.69999999999999" customHeight="1" x14ac:dyDescent="0.3">
      <c r="A41" s="51">
        <f t="shared" si="0"/>
        <v>40</v>
      </c>
      <c r="B41" s="54" t="s">
        <v>3217</v>
      </c>
      <c r="C41" s="56">
        <v>45316</v>
      </c>
      <c r="D41" s="56">
        <v>45315</v>
      </c>
      <c r="E41" s="53" t="s">
        <v>3073</v>
      </c>
      <c r="F41" s="54" t="s">
        <v>3218</v>
      </c>
      <c r="G41" s="112" t="s">
        <v>3228</v>
      </c>
      <c r="H41" s="123" t="s">
        <v>5508</v>
      </c>
      <c r="I41" s="77" t="s">
        <v>3200</v>
      </c>
      <c r="J41" s="59" t="s">
        <v>5702</v>
      </c>
      <c r="K41" s="51"/>
      <c r="L41" s="77" t="s">
        <v>1302</v>
      </c>
      <c r="M41" s="77" t="s">
        <v>1302</v>
      </c>
      <c r="N41" s="77" t="s">
        <v>1070</v>
      </c>
      <c r="O41" s="59" t="s">
        <v>3080</v>
      </c>
      <c r="P41" s="66" t="str">
        <f ca="1">DATEDIF(C41,'Incoming 2023'!$O$2,"Y")&amp;" tahun, "&amp;DATEDIF(C41,'Incoming 2023'!$O$2,"YM")&amp;" bulan, "&amp;DATEDIF(C41,'Incoming 2023'!$O$2,"MD")&amp;" hari"</f>
        <v>2 tahun, 5 bulan, 20 hari</v>
      </c>
      <c r="Q41" s="77">
        <f ca="1">DATEDIF(C41,Summary!$A$1,"d")</f>
        <v>902</v>
      </c>
      <c r="R41" s="77" t="str" cm="1">
        <f t="array" aca="1" ref="R4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1" s="77" t="str" cm="1">
        <f t="array" ref="S41">_xlfn.IFS(Table1[[#This Row],[Level Status]]="Level 1",7,Table1[[#This Row],[Level Status]]="Level 2",14,Table1[[#This Row],[Level Status]]="Level 3","30",Table1[[#This Row],[Level Status]]="Info","Info",Table1[[#This Row],[Level Status]]="Closed","Closed")</f>
        <v>Info</v>
      </c>
      <c r="T41" s="54"/>
    </row>
    <row r="42" spans="1:20" ht="165.6" x14ac:dyDescent="0.3">
      <c r="A42" s="51">
        <f t="shared" si="0"/>
        <v>41</v>
      </c>
      <c r="B42" s="52" t="s">
        <v>3210</v>
      </c>
      <c r="C42" s="56">
        <v>45316</v>
      </c>
      <c r="D42" s="56">
        <v>45310</v>
      </c>
      <c r="E42" s="53" t="s">
        <v>39</v>
      </c>
      <c r="F42" s="54" t="s">
        <v>3211</v>
      </c>
      <c r="G42" s="58" t="s">
        <v>3212</v>
      </c>
      <c r="H42" s="59" t="s">
        <v>5508</v>
      </c>
      <c r="I42" s="77" t="s">
        <v>5508</v>
      </c>
      <c r="J42" s="59" t="s">
        <v>5703</v>
      </c>
      <c r="K42" s="55"/>
      <c r="L42" s="77" t="s">
        <v>120</v>
      </c>
      <c r="M42" s="77" t="s">
        <v>120</v>
      </c>
      <c r="N42" s="77" t="s">
        <v>1070</v>
      </c>
      <c r="O42" s="77" t="s">
        <v>3213</v>
      </c>
      <c r="P42" s="66" t="str">
        <f ca="1">DATEDIF(C42,'Incoming 2023'!$O$2,"Y")&amp;" tahun, "&amp;DATEDIF(C42,'Incoming 2023'!$O$2,"YM")&amp;" bulan, "&amp;DATEDIF(C42,'Incoming 2023'!$O$2,"MD")&amp;" hari"</f>
        <v>2 tahun, 5 bulan, 20 hari</v>
      </c>
      <c r="Q42" s="77">
        <f ca="1">DATEDIF(C42,Summary!$A$1,"d")</f>
        <v>902</v>
      </c>
      <c r="R42" s="77" t="str" cm="1">
        <f t="array" aca="1" ref="R4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42" s="77" t="str" cm="1">
        <f t="array" ref="S42">_xlfn.IFS(Table1[[#This Row],[Level Status]]="Level 1",7,Table1[[#This Row],[Level Status]]="Level 2",14,Table1[[#This Row],[Level Status]]="Level 3","30",Table1[[#This Row],[Level Status]]="Info","Info",Table1[[#This Row],[Level Status]]="Closed","Closed")</f>
        <v>Closed</v>
      </c>
      <c r="T42" s="54" t="s">
        <v>3785</v>
      </c>
    </row>
    <row r="43" spans="1:20" ht="48" customHeight="1" x14ac:dyDescent="0.3">
      <c r="A43" s="51">
        <f t="shared" si="0"/>
        <v>42</v>
      </c>
      <c r="B43" s="52" t="s">
        <v>3207</v>
      </c>
      <c r="C43" s="56">
        <v>45316</v>
      </c>
      <c r="D43" s="56">
        <v>45310</v>
      </c>
      <c r="E43" s="53" t="s">
        <v>39</v>
      </c>
      <c r="F43" s="54" t="s">
        <v>3208</v>
      </c>
      <c r="G43" s="58" t="s">
        <v>3209</v>
      </c>
      <c r="H43" s="59" t="s">
        <v>5508</v>
      </c>
      <c r="I43" s="77" t="s">
        <v>5508</v>
      </c>
      <c r="J43" s="59" t="s">
        <v>2881</v>
      </c>
      <c r="K43" s="55"/>
      <c r="L43" s="77" t="s">
        <v>1302</v>
      </c>
      <c r="M43" s="77" t="s">
        <v>1302</v>
      </c>
      <c r="N43" s="77" t="s">
        <v>1175</v>
      </c>
      <c r="O43" s="77" t="s">
        <v>1176</v>
      </c>
      <c r="P43" s="66" t="str">
        <f ca="1">DATEDIF(C43,'Incoming 2023'!$O$2,"Y")&amp;" tahun, "&amp;DATEDIF(C43,'Incoming 2023'!$O$2,"YM")&amp;" bulan, "&amp;DATEDIF(C43,'Incoming 2023'!$O$2,"MD")&amp;" hari"</f>
        <v>2 tahun, 5 bulan, 20 hari</v>
      </c>
      <c r="Q43" s="77">
        <f ca="1">DATEDIF(C43,Summary!$A$1,"d")</f>
        <v>902</v>
      </c>
      <c r="R43" s="77" t="str" cm="1">
        <f t="array" aca="1" ref="R4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3" s="77" t="str" cm="1">
        <f t="array" ref="S43">_xlfn.IFS(Table1[[#This Row],[Level Status]]="Level 1",7,Table1[[#This Row],[Level Status]]="Level 2",14,Table1[[#This Row],[Level Status]]="Level 3","30",Table1[[#This Row],[Level Status]]="Info","Info",Table1[[#This Row],[Level Status]]="Closed","Closed")</f>
        <v>Info</v>
      </c>
      <c r="T43" s="54" t="s">
        <v>3338</v>
      </c>
    </row>
    <row r="44" spans="1:20" ht="55.2" x14ac:dyDescent="0.3">
      <c r="A44" s="51">
        <f t="shared" si="0"/>
        <v>43</v>
      </c>
      <c r="B44" s="52" t="s">
        <v>3264</v>
      </c>
      <c r="C44" s="56">
        <v>45320</v>
      </c>
      <c r="D44" s="56">
        <v>45309</v>
      </c>
      <c r="E44" s="53" t="s">
        <v>39</v>
      </c>
      <c r="F44" s="54" t="s">
        <v>3265</v>
      </c>
      <c r="G44" s="112" t="s">
        <v>3267</v>
      </c>
      <c r="H44" s="123" t="s">
        <v>5508</v>
      </c>
      <c r="I44" s="77" t="s">
        <v>5508</v>
      </c>
      <c r="J44" s="59" t="s">
        <v>5703</v>
      </c>
      <c r="K44" s="55"/>
      <c r="L44" s="77" t="s">
        <v>1302</v>
      </c>
      <c r="M44" s="77" t="s">
        <v>1302</v>
      </c>
      <c r="N44" s="77" t="s">
        <v>1080</v>
      </c>
      <c r="O44" s="77" t="s">
        <v>1083</v>
      </c>
      <c r="P44" s="66" t="str">
        <f ca="1">DATEDIF(C44,'Incoming 2023'!$O$2,"Y")&amp;" tahun, "&amp;DATEDIF(C44,'Incoming 2023'!$O$2,"YM")&amp;" bulan, "&amp;DATEDIF(C44,'Incoming 2023'!$O$2,"MD")&amp;" hari"</f>
        <v>2 tahun, 5 bulan, 16 hari</v>
      </c>
      <c r="Q44" s="77">
        <f ca="1">DATEDIF(C44,Summary!$A$1,"d")</f>
        <v>898</v>
      </c>
      <c r="R44" s="77" t="str" cm="1">
        <f t="array" aca="1" ref="R4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4" s="77" t="str" cm="1">
        <f t="array" ref="S44">_xlfn.IFS(Table1[[#This Row],[Level Status]]="Level 1",7,Table1[[#This Row],[Level Status]]="Level 2",14,Table1[[#This Row],[Level Status]]="Level 3","30",Table1[[#This Row],[Level Status]]="Info","Info",Table1[[#This Row],[Level Status]]="Closed","Closed")</f>
        <v>Info</v>
      </c>
      <c r="T44" s="54"/>
    </row>
    <row r="45" spans="1:20" ht="96.6" x14ac:dyDescent="0.3">
      <c r="A45" s="51">
        <f t="shared" si="0"/>
        <v>44</v>
      </c>
      <c r="B45" s="52" t="s">
        <v>3261</v>
      </c>
      <c r="C45" s="56">
        <v>45320</v>
      </c>
      <c r="D45" s="56">
        <v>45316</v>
      </c>
      <c r="E45" s="53" t="s">
        <v>39</v>
      </c>
      <c r="F45" s="54" t="s">
        <v>3262</v>
      </c>
      <c r="G45" s="112" t="s">
        <v>3263</v>
      </c>
      <c r="H45" s="123" t="s">
        <v>5508</v>
      </c>
      <c r="I45" s="77" t="s">
        <v>3200</v>
      </c>
      <c r="J45" s="59" t="s">
        <v>6030</v>
      </c>
      <c r="K45" s="55"/>
      <c r="L45" s="77" t="s">
        <v>1302</v>
      </c>
      <c r="M45" s="77" t="s">
        <v>1302</v>
      </c>
      <c r="N45" s="77" t="s">
        <v>1175</v>
      </c>
      <c r="O45" s="77" t="s">
        <v>1176</v>
      </c>
      <c r="P45" s="66" t="str">
        <f ca="1">DATEDIF(C45,'Incoming 2023'!$O$2,"Y")&amp;" tahun, "&amp;DATEDIF(C45,'Incoming 2023'!$O$2,"YM")&amp;" bulan, "&amp;DATEDIF(C45,'Incoming 2023'!$O$2,"MD")&amp;" hari"</f>
        <v>2 tahun, 5 bulan, 16 hari</v>
      </c>
      <c r="Q45" s="77">
        <f ca="1">DATEDIF(C45,Summary!$A$1,"d")</f>
        <v>898</v>
      </c>
      <c r="R45" s="77" t="str" cm="1">
        <f t="array" aca="1" ref="R4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5" s="77" t="str" cm="1">
        <f t="array" ref="S45">_xlfn.IFS(Table1[[#This Row],[Level Status]]="Level 1",7,Table1[[#This Row],[Level Status]]="Level 2",14,Table1[[#This Row],[Level Status]]="Level 3","30",Table1[[#This Row],[Level Status]]="Info","Info",Table1[[#This Row],[Level Status]]="Closed","Closed")</f>
        <v>Info</v>
      </c>
      <c r="T45" s="54" t="s">
        <v>3706</v>
      </c>
    </row>
    <row r="46" spans="1:20" ht="55.2" x14ac:dyDescent="0.3">
      <c r="A46" s="51">
        <f t="shared" si="0"/>
        <v>45</v>
      </c>
      <c r="B46" s="52" t="s">
        <v>3246</v>
      </c>
      <c r="C46" s="56">
        <v>45320</v>
      </c>
      <c r="D46" s="56">
        <v>45316</v>
      </c>
      <c r="E46" s="53" t="s">
        <v>39</v>
      </c>
      <c r="F46" s="54" t="s">
        <v>3247</v>
      </c>
      <c r="G46" s="58" t="s">
        <v>3248</v>
      </c>
      <c r="H46" s="59" t="s">
        <v>1079</v>
      </c>
      <c r="I46" s="77" t="s">
        <v>5999</v>
      </c>
      <c r="J46" s="59" t="s">
        <v>2895</v>
      </c>
      <c r="K46" s="55"/>
      <c r="L46" s="77" t="s">
        <v>1302</v>
      </c>
      <c r="M46" s="77" t="s">
        <v>1302</v>
      </c>
      <c r="N46" s="77" t="s">
        <v>1079</v>
      </c>
      <c r="O46" s="77" t="s">
        <v>1172</v>
      </c>
      <c r="P46" s="66" t="str">
        <f ca="1">DATEDIF(C46,'Incoming 2023'!$O$2,"Y")&amp;" tahun, "&amp;DATEDIF(C46,'Incoming 2023'!$O$2,"YM")&amp;" bulan, "&amp;DATEDIF(C46,'Incoming 2023'!$O$2,"MD")&amp;" hari"</f>
        <v>2 tahun, 5 bulan, 16 hari</v>
      </c>
      <c r="Q46" s="77">
        <f ca="1">DATEDIF(C46,Summary!$A$1,"d")</f>
        <v>898</v>
      </c>
      <c r="R46" s="77" t="str" cm="1">
        <f t="array" aca="1" ref="R4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6" s="77" t="str" cm="1">
        <f t="array" ref="S46">_xlfn.IFS(Table1[[#This Row],[Level Status]]="Level 1",7,Table1[[#This Row],[Level Status]]="Level 2",14,Table1[[#This Row],[Level Status]]="Level 3","30",Table1[[#This Row],[Level Status]]="Info","Info",Table1[[#This Row],[Level Status]]="Closed","Closed")</f>
        <v>Info</v>
      </c>
      <c r="T46" s="54"/>
    </row>
    <row r="47" spans="1:20" ht="69" x14ac:dyDescent="0.3">
      <c r="A47" s="51">
        <f t="shared" si="0"/>
        <v>46</v>
      </c>
      <c r="B47" s="52" t="s">
        <v>3271</v>
      </c>
      <c r="C47" s="56">
        <v>45320</v>
      </c>
      <c r="D47" s="56">
        <v>45309</v>
      </c>
      <c r="E47" s="53" t="s">
        <v>39</v>
      </c>
      <c r="F47" s="54" t="s">
        <v>3272</v>
      </c>
      <c r="G47" s="58" t="s">
        <v>3273</v>
      </c>
      <c r="H47" s="59" t="s">
        <v>5508</v>
      </c>
      <c r="I47" s="59" t="s">
        <v>5990</v>
      </c>
      <c r="J47" s="59" t="s">
        <v>3188</v>
      </c>
      <c r="K47" s="55"/>
      <c r="L47" s="77" t="s">
        <v>1302</v>
      </c>
      <c r="M47" s="77" t="s">
        <v>1302</v>
      </c>
      <c r="N47" s="77" t="s">
        <v>1170</v>
      </c>
      <c r="O47" s="77" t="s">
        <v>1171</v>
      </c>
      <c r="P47" s="66" t="str">
        <f ca="1">DATEDIF(C47,'Incoming 2023'!$O$2,"Y")&amp;" tahun, "&amp;DATEDIF(C47,'Incoming 2023'!$O$2,"YM")&amp;" bulan, "&amp;DATEDIF(C47,'Incoming 2023'!$O$2,"MD")&amp;" hari"</f>
        <v>2 tahun, 5 bulan, 16 hari</v>
      </c>
      <c r="Q47" s="77">
        <f ca="1">DATEDIF(C47,Summary!$A$1,"d")</f>
        <v>898</v>
      </c>
      <c r="R47" s="77" t="str" cm="1">
        <f t="array" aca="1" ref="R4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7" s="77" t="str" cm="1">
        <f t="array" ref="S47">_xlfn.IFS(Table1[[#This Row],[Level Status]]="Level 1",7,Table1[[#This Row],[Level Status]]="Level 2",14,Table1[[#This Row],[Level Status]]="Level 3","30",Table1[[#This Row],[Level Status]]="Info","Info",Table1[[#This Row],[Level Status]]="Closed","Closed")</f>
        <v>Info</v>
      </c>
      <c r="T47" s="54"/>
    </row>
    <row r="48" spans="1:20" ht="69" x14ac:dyDescent="0.3">
      <c r="A48" s="51">
        <f t="shared" si="0"/>
        <v>47</v>
      </c>
      <c r="B48" s="52" t="s">
        <v>3255</v>
      </c>
      <c r="C48" s="56">
        <v>45320</v>
      </c>
      <c r="D48" s="56">
        <v>45316</v>
      </c>
      <c r="E48" s="53" t="s">
        <v>39</v>
      </c>
      <c r="F48" s="54" t="s">
        <v>3256</v>
      </c>
      <c r="G48" s="58" t="s">
        <v>3257</v>
      </c>
      <c r="H48" s="59" t="s">
        <v>5508</v>
      </c>
      <c r="I48" s="77" t="s">
        <v>5932</v>
      </c>
      <c r="J48" s="59" t="s">
        <v>5892</v>
      </c>
      <c r="K48" s="55"/>
      <c r="L48" s="77" t="s">
        <v>1302</v>
      </c>
      <c r="M48" s="77" t="s">
        <v>1302</v>
      </c>
      <c r="N48" s="77" t="s">
        <v>1070</v>
      </c>
      <c r="O48" s="77" t="s">
        <v>1077</v>
      </c>
      <c r="P48" s="66" t="str">
        <f ca="1">DATEDIF(C48,'Incoming 2023'!$O$2,"Y")&amp;" tahun, "&amp;DATEDIF(C48,'Incoming 2023'!$O$2,"YM")&amp;" bulan, "&amp;DATEDIF(C48,'Incoming 2023'!$O$2,"MD")&amp;" hari"</f>
        <v>2 tahun, 5 bulan, 16 hari</v>
      </c>
      <c r="Q48" s="77">
        <f ca="1">DATEDIF(C48,Summary!$A$1,"d")</f>
        <v>898</v>
      </c>
      <c r="R48" s="77" t="str" cm="1">
        <f t="array" aca="1" ref="R4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8" s="77" t="str" cm="1">
        <f t="array" ref="S48">_xlfn.IFS(Table1[[#This Row],[Level Status]]="Level 1",7,Table1[[#This Row],[Level Status]]="Level 2",14,Table1[[#This Row],[Level Status]]="Level 3","30",Table1[[#This Row],[Level Status]]="Info","Info",Table1[[#This Row],[Level Status]]="Closed","Closed")</f>
        <v>Info</v>
      </c>
      <c r="T48" s="54"/>
    </row>
    <row r="49" spans="1:20" ht="96.6" x14ac:dyDescent="0.3">
      <c r="A49" s="51">
        <f t="shared" si="0"/>
        <v>48</v>
      </c>
      <c r="B49" s="52" t="s">
        <v>3258</v>
      </c>
      <c r="C49" s="56">
        <v>45320</v>
      </c>
      <c r="D49" s="56">
        <v>45316</v>
      </c>
      <c r="E49" s="53" t="s">
        <v>39</v>
      </c>
      <c r="F49" s="54" t="s">
        <v>3259</v>
      </c>
      <c r="G49" s="58" t="s">
        <v>3260</v>
      </c>
      <c r="H49" s="59" t="s">
        <v>5508</v>
      </c>
      <c r="I49" s="77" t="s">
        <v>5508</v>
      </c>
      <c r="J49" s="59" t="s">
        <v>6030</v>
      </c>
      <c r="K49" s="55"/>
      <c r="L49" s="77" t="s">
        <v>1302</v>
      </c>
      <c r="M49" s="77" t="s">
        <v>1308</v>
      </c>
      <c r="N49" s="77" t="s">
        <v>1070</v>
      </c>
      <c r="O49" s="77" t="s">
        <v>3213</v>
      </c>
      <c r="P49" s="66" t="str">
        <f ca="1">DATEDIF(C49,'Incoming 2023'!$O$2,"Y")&amp;" tahun, "&amp;DATEDIF(C49,'Incoming 2023'!$O$2,"YM")&amp;" bulan, "&amp;DATEDIF(C49,'Incoming 2023'!$O$2,"MD")&amp;" hari"</f>
        <v>2 tahun, 5 bulan, 16 hari</v>
      </c>
      <c r="Q49" s="77">
        <f ca="1">DATEDIF(C49,Summary!$A$1,"d")</f>
        <v>898</v>
      </c>
      <c r="R49" s="77" t="str" cm="1">
        <f t="array" aca="1" ref="R4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9" s="77" t="str" cm="1">
        <f t="array" ref="S49">_xlfn.IFS(Table1[[#This Row],[Level Status]]="Level 1",7,Table1[[#This Row],[Level Status]]="Level 2",14,Table1[[#This Row],[Level Status]]="Level 3","30",Table1[[#This Row],[Level Status]]="Info","Info",Table1[[#This Row],[Level Status]]="Closed","Closed")</f>
        <v>Info</v>
      </c>
      <c r="T49" s="54" t="s">
        <v>3440</v>
      </c>
    </row>
    <row r="50" spans="1:20" ht="69" x14ac:dyDescent="0.3">
      <c r="A50" s="51">
        <f t="shared" si="0"/>
        <v>49</v>
      </c>
      <c r="B50" s="52" t="s">
        <v>3268</v>
      </c>
      <c r="C50" s="56">
        <v>45320</v>
      </c>
      <c r="D50" s="56">
        <v>45306</v>
      </c>
      <c r="E50" s="53" t="s">
        <v>39</v>
      </c>
      <c r="F50" s="54" t="s">
        <v>3269</v>
      </c>
      <c r="G50" s="58" t="s">
        <v>3270</v>
      </c>
      <c r="H50" s="59" t="s">
        <v>5508</v>
      </c>
      <c r="I50" s="77" t="s">
        <v>5932</v>
      </c>
      <c r="J50" s="59" t="s">
        <v>3188</v>
      </c>
      <c r="K50" s="55"/>
      <c r="L50" s="77" t="s">
        <v>1302</v>
      </c>
      <c r="M50" s="77" t="s">
        <v>1308</v>
      </c>
      <c r="N50" s="77" t="s">
        <v>1170</v>
      </c>
      <c r="O50" s="77" t="s">
        <v>1171</v>
      </c>
      <c r="P50" s="66" t="str">
        <f ca="1">DATEDIF(C50,'Incoming 2023'!$O$2,"Y")&amp;" tahun, "&amp;DATEDIF(C50,'Incoming 2023'!$O$2,"YM")&amp;" bulan, "&amp;DATEDIF(C50,'Incoming 2023'!$O$2,"MD")&amp;" hari"</f>
        <v>2 tahun, 5 bulan, 16 hari</v>
      </c>
      <c r="Q50" s="77">
        <f ca="1">DATEDIF(C50,Summary!$A$1,"d")</f>
        <v>898</v>
      </c>
      <c r="R50" s="77" t="str" cm="1">
        <f t="array" aca="1" ref="R5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0" s="77" t="str" cm="1">
        <f t="array" ref="S50">_xlfn.IFS(Table1[[#This Row],[Level Status]]="Level 1",7,Table1[[#This Row],[Level Status]]="Level 2",14,Table1[[#This Row],[Level Status]]="Level 3","30",Table1[[#This Row],[Level Status]]="Info","Info",Table1[[#This Row],[Level Status]]="Closed","Closed")</f>
        <v>Info</v>
      </c>
      <c r="T50" s="54"/>
    </row>
    <row r="51" spans="1:20" ht="27.6" x14ac:dyDescent="0.3">
      <c r="A51" s="51">
        <f t="shared" si="0"/>
        <v>50</v>
      </c>
      <c r="B51" s="52" t="s">
        <v>3242</v>
      </c>
      <c r="C51" s="56">
        <v>45320</v>
      </c>
      <c r="D51" s="56">
        <v>45303</v>
      </c>
      <c r="E51" s="53" t="s">
        <v>39</v>
      </c>
      <c r="F51" s="54" t="s">
        <v>1904</v>
      </c>
      <c r="G51" s="58" t="s">
        <v>3245</v>
      </c>
      <c r="H51" s="59" t="s">
        <v>5508</v>
      </c>
      <c r="I51" s="77" t="s">
        <v>5932</v>
      </c>
      <c r="J51" s="59" t="s">
        <v>3194</v>
      </c>
      <c r="K51" s="55"/>
      <c r="L51" s="77" t="s">
        <v>120</v>
      </c>
      <c r="M51" s="77" t="s">
        <v>120</v>
      </c>
      <c r="N51" s="77" t="s">
        <v>1175</v>
      </c>
      <c r="O51" s="77" t="s">
        <v>1176</v>
      </c>
      <c r="P51" s="66" t="str">
        <f ca="1">DATEDIF(C51,'Incoming 2023'!$O$2,"Y")&amp;" tahun, "&amp;DATEDIF(C51,'Incoming 2023'!$O$2,"YM")&amp;" bulan, "&amp;DATEDIF(C51,'Incoming 2023'!$O$2,"MD")&amp;" hari"</f>
        <v>2 tahun, 5 bulan, 16 hari</v>
      </c>
      <c r="Q51" s="77">
        <f ca="1">DATEDIF(C51,Summary!$A$1,"d")</f>
        <v>898</v>
      </c>
      <c r="R51" s="77" t="str" cm="1">
        <f t="array" aca="1" ref="R5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51" s="77" t="str" cm="1">
        <f t="array" ref="S51">_xlfn.IFS(Table1[[#This Row],[Level Status]]="Level 1",7,Table1[[#This Row],[Level Status]]="Level 2",14,Table1[[#This Row],[Level Status]]="Level 3","30",Table1[[#This Row],[Level Status]]="Info","Info",Table1[[#This Row],[Level Status]]="Closed","Closed")</f>
        <v>Closed</v>
      </c>
      <c r="T51" s="54" t="s">
        <v>3812</v>
      </c>
    </row>
    <row r="52" spans="1:20" ht="27.6" x14ac:dyDescent="0.3">
      <c r="A52" s="51">
        <f t="shared" si="0"/>
        <v>51</v>
      </c>
      <c r="B52" s="52" t="s">
        <v>3238</v>
      </c>
      <c r="C52" s="56">
        <v>45320</v>
      </c>
      <c r="D52" s="56">
        <v>45303</v>
      </c>
      <c r="E52" s="53" t="s">
        <v>39</v>
      </c>
      <c r="F52" s="54" t="s">
        <v>3239</v>
      </c>
      <c r="G52" s="58" t="s">
        <v>3243</v>
      </c>
      <c r="H52" s="59" t="s">
        <v>5508</v>
      </c>
      <c r="I52" s="77" t="s">
        <v>5932</v>
      </c>
      <c r="J52" s="59" t="s">
        <v>3194</v>
      </c>
      <c r="K52" s="55"/>
      <c r="L52" s="77" t="s">
        <v>120</v>
      </c>
      <c r="M52" s="77" t="s">
        <v>120</v>
      </c>
      <c r="N52" s="77" t="s">
        <v>1175</v>
      </c>
      <c r="O52" s="77" t="s">
        <v>1176</v>
      </c>
      <c r="P52" s="66" t="str">
        <f ca="1">DATEDIF(C52,'Incoming 2023'!$O$2,"Y")&amp;" tahun, "&amp;DATEDIF(C52,'Incoming 2023'!$O$2,"YM")&amp;" bulan, "&amp;DATEDIF(C52,'Incoming 2023'!$O$2,"MD")&amp;" hari"</f>
        <v>2 tahun, 5 bulan, 16 hari</v>
      </c>
      <c r="Q52" s="77">
        <f ca="1">DATEDIF(C52,Summary!$A$1,"d")</f>
        <v>898</v>
      </c>
      <c r="R52" s="77" t="str" cm="1">
        <f t="array" aca="1" ref="R5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52" s="77" t="str" cm="1">
        <f t="array" ref="S52">_xlfn.IFS(Table1[[#This Row],[Level Status]]="Level 1",7,Table1[[#This Row],[Level Status]]="Level 2",14,Table1[[#This Row],[Level Status]]="Level 3","30",Table1[[#This Row],[Level Status]]="Info","Info",Table1[[#This Row],[Level Status]]="Closed","Closed")</f>
        <v>Closed</v>
      </c>
      <c r="T52" s="54" t="s">
        <v>3812</v>
      </c>
    </row>
    <row r="53" spans="1:20" ht="27.6" x14ac:dyDescent="0.3">
      <c r="A53" s="51">
        <f t="shared" si="0"/>
        <v>52</v>
      </c>
      <c r="B53" s="52" t="s">
        <v>3240</v>
      </c>
      <c r="C53" s="56">
        <v>45320</v>
      </c>
      <c r="D53" s="56">
        <v>45303</v>
      </c>
      <c r="E53" s="53" t="s">
        <v>39</v>
      </c>
      <c r="F53" s="54" t="s">
        <v>3241</v>
      </c>
      <c r="G53" s="58" t="s">
        <v>3244</v>
      </c>
      <c r="H53" s="59" t="s">
        <v>5508</v>
      </c>
      <c r="I53" s="77" t="s">
        <v>5932</v>
      </c>
      <c r="J53" s="59" t="s">
        <v>3194</v>
      </c>
      <c r="K53" s="55"/>
      <c r="L53" s="77" t="s">
        <v>120</v>
      </c>
      <c r="M53" s="77" t="s">
        <v>120</v>
      </c>
      <c r="N53" s="77" t="s">
        <v>1175</v>
      </c>
      <c r="O53" s="77" t="s">
        <v>1176</v>
      </c>
      <c r="P53" s="66" t="str">
        <f ca="1">DATEDIF(C53,'Incoming 2023'!$O$2,"Y")&amp;" tahun, "&amp;DATEDIF(C53,'Incoming 2023'!$O$2,"YM")&amp;" bulan, "&amp;DATEDIF(C53,'Incoming 2023'!$O$2,"MD")&amp;" hari"</f>
        <v>2 tahun, 5 bulan, 16 hari</v>
      </c>
      <c r="Q53" s="77">
        <f ca="1">DATEDIF(C53,Summary!$A$1,"d")</f>
        <v>898</v>
      </c>
      <c r="R53" s="77" t="str" cm="1">
        <f t="array" aca="1" ref="R5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53" s="77" t="str" cm="1">
        <f t="array" ref="S53">_xlfn.IFS(Table1[[#This Row],[Level Status]]="Level 1",7,Table1[[#This Row],[Level Status]]="Level 2",14,Table1[[#This Row],[Level Status]]="Level 3","30",Table1[[#This Row],[Level Status]]="Info","Info",Table1[[#This Row],[Level Status]]="Closed","Closed")</f>
        <v>Closed</v>
      </c>
      <c r="T53" s="54" t="s">
        <v>3812</v>
      </c>
    </row>
    <row r="54" spans="1:20" ht="138" x14ac:dyDescent="0.3">
      <c r="A54" s="51">
        <f t="shared" si="0"/>
        <v>53</v>
      </c>
      <c r="B54" s="52" t="s">
        <v>3249</v>
      </c>
      <c r="C54" s="56">
        <v>45320</v>
      </c>
      <c r="D54" s="56">
        <v>45317</v>
      </c>
      <c r="E54" s="53" t="s">
        <v>39</v>
      </c>
      <c r="F54" s="54" t="s">
        <v>3250</v>
      </c>
      <c r="G54" s="58" t="s">
        <v>3251</v>
      </c>
      <c r="H54" s="59" t="s">
        <v>5508</v>
      </c>
      <c r="I54" s="77" t="s">
        <v>5999</v>
      </c>
      <c r="J54" s="59" t="s">
        <v>5703</v>
      </c>
      <c r="K54" s="55"/>
      <c r="L54" s="77" t="s">
        <v>1302</v>
      </c>
      <c r="M54" s="77" t="s">
        <v>1308</v>
      </c>
      <c r="N54" s="77" t="s">
        <v>1070</v>
      </c>
      <c r="O54" s="77" t="s">
        <v>1082</v>
      </c>
      <c r="P54" s="66" t="str">
        <f ca="1">DATEDIF(C54,'Incoming 2023'!$O$2,"Y")&amp;" tahun, "&amp;DATEDIF(C54,'Incoming 2023'!$O$2,"YM")&amp;" bulan, "&amp;DATEDIF(C54,'Incoming 2023'!$O$2,"MD")&amp;" hari"</f>
        <v>2 tahun, 5 bulan, 16 hari</v>
      </c>
      <c r="Q54" s="77">
        <f ca="1">DATEDIF(C54,Summary!$A$1,"d")</f>
        <v>898</v>
      </c>
      <c r="R54" s="77" t="str" cm="1">
        <f t="array" aca="1" ref="R5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4" s="77" t="str" cm="1">
        <f t="array" ref="S54">_xlfn.IFS(Table1[[#This Row],[Level Status]]="Level 1",7,Table1[[#This Row],[Level Status]]="Level 2",14,Table1[[#This Row],[Level Status]]="Level 3","30",Table1[[#This Row],[Level Status]]="Info","Info",Table1[[#This Row],[Level Status]]="Closed","Closed")</f>
        <v>Info</v>
      </c>
      <c r="T54" s="54"/>
    </row>
    <row r="55" spans="1:20" ht="103.2" customHeight="1" x14ac:dyDescent="0.3">
      <c r="A55" s="51">
        <f t="shared" si="0"/>
        <v>54</v>
      </c>
      <c r="B55" s="52" t="s">
        <v>3274</v>
      </c>
      <c r="C55" s="56">
        <v>45321</v>
      </c>
      <c r="D55" s="56">
        <v>45320</v>
      </c>
      <c r="E55" s="53" t="s">
        <v>9</v>
      </c>
      <c r="F55" s="54" t="s">
        <v>3275</v>
      </c>
      <c r="G55" s="112" t="s">
        <v>3276</v>
      </c>
      <c r="H55" s="123" t="s">
        <v>5508</v>
      </c>
      <c r="I55" s="77" t="s">
        <v>3200</v>
      </c>
      <c r="J55" s="59" t="s">
        <v>6030</v>
      </c>
      <c r="K55" s="51"/>
      <c r="L55" s="77" t="s">
        <v>120</v>
      </c>
      <c r="M55" s="77" t="s">
        <v>5813</v>
      </c>
      <c r="N55" s="77" t="s">
        <v>1070</v>
      </c>
      <c r="O55" s="77" t="s">
        <v>3230</v>
      </c>
      <c r="P55" s="66" t="str">
        <f ca="1">DATEDIF(C55,'Incoming 2023'!$O$2,"Y")&amp;" tahun, "&amp;DATEDIF(C55,'Incoming 2023'!$O$2,"YM")&amp;" bulan, "&amp;DATEDIF(C55,'Incoming 2023'!$O$2,"MD")&amp;" hari"</f>
        <v>2 tahun, 5 bulan, 15 hari</v>
      </c>
      <c r="Q55" s="77">
        <f ca="1">DATEDIF(C55,Summary!$A$1,"d")</f>
        <v>897</v>
      </c>
      <c r="R55" s="77" t="str" cm="1">
        <f t="array" aca="1" ref="R5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55" s="77" t="str" cm="1">
        <f t="array" ref="S55">_xlfn.IFS(Table1[[#This Row],[Level Status]]="Level 1",7,Table1[[#This Row],[Level Status]]="Level 2",14,Table1[[#This Row],[Level Status]]="Level 3","30",Table1[[#This Row],[Level Status]]="Info","Info",Table1[[#This Row],[Level Status]]="Closed","Closed")</f>
        <v>30</v>
      </c>
      <c r="T55" s="54"/>
    </row>
    <row r="56" spans="1:20" ht="179.4" x14ac:dyDescent="0.3">
      <c r="A56" s="51">
        <f t="shared" si="0"/>
        <v>55</v>
      </c>
      <c r="B56" s="52" t="s">
        <v>3278</v>
      </c>
      <c r="C56" s="56">
        <v>45321</v>
      </c>
      <c r="D56" s="56">
        <v>45321</v>
      </c>
      <c r="E56" s="53" t="s">
        <v>9</v>
      </c>
      <c r="F56" s="54" t="s">
        <v>3279</v>
      </c>
      <c r="G56" s="112" t="s">
        <v>3280</v>
      </c>
      <c r="H56" s="59" t="s">
        <v>5508</v>
      </c>
      <c r="I56" s="77" t="s">
        <v>3193</v>
      </c>
      <c r="J56" s="59" t="s">
        <v>6030</v>
      </c>
      <c r="K56" s="55"/>
      <c r="L56" s="77" t="s">
        <v>120</v>
      </c>
      <c r="M56" s="77" t="s">
        <v>120</v>
      </c>
      <c r="N56" s="77" t="s">
        <v>1070</v>
      </c>
      <c r="O56" s="77" t="s">
        <v>3213</v>
      </c>
      <c r="P56" s="66" t="str">
        <f ca="1">DATEDIF(C56,'Incoming 2023'!$O$2,"Y")&amp;" tahun, "&amp;DATEDIF(C56,'Incoming 2023'!$O$2,"YM")&amp;" bulan, "&amp;DATEDIF(C56,'Incoming 2023'!$O$2,"MD")&amp;" hari"</f>
        <v>2 tahun, 5 bulan, 15 hari</v>
      </c>
      <c r="Q56" s="77">
        <f ca="1">DATEDIF(C56,Summary!$A$1,"d")</f>
        <v>897</v>
      </c>
      <c r="R56" s="77" t="str" cm="1">
        <f t="array" aca="1" ref="R5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56" s="77" t="str" cm="1">
        <f t="array" ref="S56">_xlfn.IFS(Table1[[#This Row],[Level Status]]="Level 1",7,Table1[[#This Row],[Level Status]]="Level 2",14,Table1[[#This Row],[Level Status]]="Level 3","30",Table1[[#This Row],[Level Status]]="Info","Info",Table1[[#This Row],[Level Status]]="Closed","Closed")</f>
        <v>Closed</v>
      </c>
      <c r="T56" s="54" t="s">
        <v>3791</v>
      </c>
    </row>
    <row r="57" spans="1:20" ht="41.4" x14ac:dyDescent="0.3">
      <c r="A57" s="51">
        <f t="shared" si="0"/>
        <v>56</v>
      </c>
      <c r="B57" s="52" t="s">
        <v>3252</v>
      </c>
      <c r="C57" s="56">
        <v>45321</v>
      </c>
      <c r="D57" s="56">
        <v>45307</v>
      </c>
      <c r="E57" s="53" t="s">
        <v>39</v>
      </c>
      <c r="F57" s="54" t="s">
        <v>3253</v>
      </c>
      <c r="G57" s="58" t="s">
        <v>3254</v>
      </c>
      <c r="H57" s="59" t="s">
        <v>5508</v>
      </c>
      <c r="I57" s="77" t="s">
        <v>5932</v>
      </c>
      <c r="J57" s="59" t="s">
        <v>3188</v>
      </c>
      <c r="K57" s="55"/>
      <c r="L57" s="77" t="s">
        <v>1302</v>
      </c>
      <c r="M57" s="77" t="s">
        <v>1308</v>
      </c>
      <c r="N57" s="77" t="s">
        <v>1070</v>
      </c>
      <c r="O57" s="59" t="s">
        <v>3135</v>
      </c>
      <c r="P57" s="66" t="str">
        <f ca="1">DATEDIF(C57,'Incoming 2023'!$O$2,"Y")&amp;" tahun, "&amp;DATEDIF(C57,'Incoming 2023'!$O$2,"YM")&amp;" bulan, "&amp;DATEDIF(C57,'Incoming 2023'!$O$2,"MD")&amp;" hari"</f>
        <v>2 tahun, 5 bulan, 15 hari</v>
      </c>
      <c r="Q57" s="77">
        <f ca="1">DATEDIF(C57,Summary!$A$1,"d")</f>
        <v>897</v>
      </c>
      <c r="R57" s="77" t="str" cm="1">
        <f t="array" aca="1" ref="R5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7" s="77" t="str" cm="1">
        <f t="array" ref="S57">_xlfn.IFS(Table1[[#This Row],[Level Status]]="Level 1",7,Table1[[#This Row],[Level Status]]="Level 2",14,Table1[[#This Row],[Level Status]]="Level 3","30",Table1[[#This Row],[Level Status]]="Info","Info",Table1[[#This Row],[Level Status]]="Closed","Closed")</f>
        <v>Info</v>
      </c>
      <c r="T57" s="54"/>
    </row>
    <row r="58" spans="1:20" ht="151.80000000000001" x14ac:dyDescent="0.3">
      <c r="A58" s="51">
        <f t="shared" si="0"/>
        <v>57</v>
      </c>
      <c r="B58" s="52" t="s">
        <v>3281</v>
      </c>
      <c r="C58" s="56">
        <v>45322</v>
      </c>
      <c r="D58" s="56">
        <v>45320</v>
      </c>
      <c r="E58" s="53" t="s">
        <v>9</v>
      </c>
      <c r="F58" s="54" t="s">
        <v>3282</v>
      </c>
      <c r="G58" s="112" t="s">
        <v>3283</v>
      </c>
      <c r="H58" s="123" t="s">
        <v>5508</v>
      </c>
      <c r="I58" s="77" t="s">
        <v>5932</v>
      </c>
      <c r="J58" s="59" t="s">
        <v>6030</v>
      </c>
      <c r="K58" s="51"/>
      <c r="L58" s="77" t="s">
        <v>120</v>
      </c>
      <c r="M58" s="77" t="s">
        <v>5813</v>
      </c>
      <c r="N58" s="77" t="s">
        <v>1070</v>
      </c>
      <c r="O58" s="77" t="s">
        <v>3230</v>
      </c>
      <c r="P58" s="66" t="str">
        <f ca="1">DATEDIF(C58,'Incoming 2023'!$O$2,"Y")&amp;" tahun, "&amp;DATEDIF(C58,'Incoming 2023'!$O$2,"YM")&amp;" bulan, "&amp;DATEDIF(C58,'Incoming 2023'!$O$2,"MD")&amp;" hari"</f>
        <v>2 tahun, 5 bulan, 14 hari</v>
      </c>
      <c r="Q58" s="77">
        <f ca="1">DATEDIF(C58,Summary!$A$1,"d")</f>
        <v>896</v>
      </c>
      <c r="R58" s="77" t="str" cm="1">
        <f t="array" aca="1" ref="R5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58" s="77" t="str" cm="1">
        <f t="array" ref="S58">_xlfn.IFS(Table1[[#This Row],[Level Status]]="Level 1",7,Table1[[#This Row],[Level Status]]="Level 2",14,Table1[[#This Row],[Level Status]]="Level 3","30",Table1[[#This Row],[Level Status]]="Info","Info",Table1[[#This Row],[Level Status]]="Closed","Closed")</f>
        <v>30</v>
      </c>
      <c r="T58" s="54" t="s">
        <v>8609</v>
      </c>
    </row>
    <row r="59" spans="1:20" ht="82.8" x14ac:dyDescent="0.3">
      <c r="A59" s="51">
        <f t="shared" si="0"/>
        <v>58</v>
      </c>
      <c r="B59" s="52" t="s">
        <v>3306</v>
      </c>
      <c r="C59" s="56">
        <v>45323</v>
      </c>
      <c r="D59" s="56">
        <v>45273</v>
      </c>
      <c r="E59" s="53" t="s">
        <v>3073</v>
      </c>
      <c r="F59" s="54" t="s">
        <v>3307</v>
      </c>
      <c r="G59" s="112" t="s">
        <v>3308</v>
      </c>
      <c r="H59" s="123" t="s">
        <v>5508</v>
      </c>
      <c r="I59" s="77" t="s">
        <v>3200</v>
      </c>
      <c r="J59" s="59" t="s">
        <v>5849</v>
      </c>
      <c r="K59" s="51"/>
      <c r="L59" s="77" t="s">
        <v>120</v>
      </c>
      <c r="M59" s="77" t="s">
        <v>5813</v>
      </c>
      <c r="N59" s="77" t="s">
        <v>1070</v>
      </c>
      <c r="O59" s="77" t="s">
        <v>3139</v>
      </c>
      <c r="P59" s="66" t="str">
        <f ca="1">DATEDIF(C59,'Incoming 2023'!$O$2,"Y")&amp;" tahun, "&amp;DATEDIF(C59,'Incoming 2023'!$O$2,"YM")&amp;" bulan, "&amp;DATEDIF(C59,'Incoming 2023'!$O$2,"MD")&amp;" hari"</f>
        <v>2 tahun, 5 bulan, 14 hari</v>
      </c>
      <c r="Q59" s="77">
        <f ca="1">DATEDIF(C59,Summary!$A$1,"d")</f>
        <v>895</v>
      </c>
      <c r="R59" s="77" t="str" cm="1">
        <f t="array" aca="1" ref="R5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59" s="77" t="str" cm="1">
        <f t="array" ref="S59">_xlfn.IFS(Table1[[#This Row],[Level Status]]="Level 1",7,Table1[[#This Row],[Level Status]]="Level 2",14,Table1[[#This Row],[Level Status]]="Level 3","30",Table1[[#This Row],[Level Status]]="Info","Info",Table1[[#This Row],[Level Status]]="Closed","Closed")</f>
        <v>30</v>
      </c>
      <c r="T59" s="54"/>
    </row>
    <row r="60" spans="1:20" ht="55.2" x14ac:dyDescent="0.3">
      <c r="A60" s="51">
        <f t="shared" si="0"/>
        <v>59</v>
      </c>
      <c r="B60" s="52" t="s">
        <v>3329</v>
      </c>
      <c r="C60" s="56">
        <v>45323</v>
      </c>
      <c r="D60" s="56">
        <v>45309</v>
      </c>
      <c r="E60" s="53" t="s">
        <v>39</v>
      </c>
      <c r="F60" s="54" t="s">
        <v>3330</v>
      </c>
      <c r="G60" s="112" t="s">
        <v>3331</v>
      </c>
      <c r="H60" s="123" t="s">
        <v>5508</v>
      </c>
      <c r="I60" s="77" t="s">
        <v>5932</v>
      </c>
      <c r="J60" s="59" t="s">
        <v>3188</v>
      </c>
      <c r="K60" s="55"/>
      <c r="L60" s="77" t="s">
        <v>1302</v>
      </c>
      <c r="M60" s="77" t="s">
        <v>1308</v>
      </c>
      <c r="N60" s="77" t="s">
        <v>1170</v>
      </c>
      <c r="O60" s="77" t="s">
        <v>1171</v>
      </c>
      <c r="P60" s="66" t="str">
        <f ca="1">DATEDIF(C60,'Incoming 2023'!$O$2,"Y")&amp;" tahun, "&amp;DATEDIF(C60,'Incoming 2023'!$O$2,"YM")&amp;" bulan, "&amp;DATEDIF(C60,'Incoming 2023'!$O$2,"MD")&amp;" hari"</f>
        <v>2 tahun, 5 bulan, 14 hari</v>
      </c>
      <c r="Q60" s="77">
        <f ca="1">DATEDIF(C60,Summary!$A$1,"d")</f>
        <v>895</v>
      </c>
      <c r="R60" s="77" t="str" cm="1">
        <f t="array" aca="1" ref="R6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0" s="77" t="str" cm="1">
        <f t="array" ref="S60">_xlfn.IFS(Table1[[#This Row],[Level Status]]="Level 1",7,Table1[[#This Row],[Level Status]]="Level 2",14,Table1[[#This Row],[Level Status]]="Level 3","30",Table1[[#This Row],[Level Status]]="Info","Info",Table1[[#This Row],[Level Status]]="Closed","Closed")</f>
        <v>Info</v>
      </c>
      <c r="T60" s="54"/>
    </row>
    <row r="61" spans="1:20" ht="207" x14ac:dyDescent="0.3">
      <c r="A61" s="51">
        <f t="shared" si="0"/>
        <v>60</v>
      </c>
      <c r="B61" s="52" t="s">
        <v>3295</v>
      </c>
      <c r="C61" s="56">
        <v>45323</v>
      </c>
      <c r="D61" s="56">
        <v>45323</v>
      </c>
      <c r="E61" s="53" t="s">
        <v>9</v>
      </c>
      <c r="F61" s="54" t="s">
        <v>3296</v>
      </c>
      <c r="G61" s="58" t="s">
        <v>3297</v>
      </c>
      <c r="H61" s="59" t="s">
        <v>5508</v>
      </c>
      <c r="I61" s="77" t="s">
        <v>3200</v>
      </c>
      <c r="J61" s="59" t="s">
        <v>3201</v>
      </c>
      <c r="K61" s="51"/>
      <c r="L61" s="77" t="s">
        <v>120</v>
      </c>
      <c r="M61" s="77" t="s">
        <v>5813</v>
      </c>
      <c r="N61" s="77" t="s">
        <v>1070</v>
      </c>
      <c r="O61" s="59" t="s">
        <v>3080</v>
      </c>
      <c r="P61" s="66" t="str">
        <f ca="1">DATEDIF(C61,'Incoming 2023'!$O$2,"Y")&amp;" tahun, "&amp;DATEDIF(C61,'Incoming 2023'!$O$2,"YM")&amp;" bulan, "&amp;DATEDIF(C61,'Incoming 2023'!$O$2,"MD")&amp;" hari"</f>
        <v>2 tahun, 5 bulan, 14 hari</v>
      </c>
      <c r="Q61" s="77">
        <f ca="1">DATEDIF(C61,Summary!$A$1,"d")</f>
        <v>895</v>
      </c>
      <c r="R61" s="77" t="str" cm="1">
        <f t="array" aca="1" ref="R6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61" s="77" t="str" cm="1">
        <f t="array" ref="S61">_xlfn.IFS(Table1[[#This Row],[Level Status]]="Level 1",7,Table1[[#This Row],[Level Status]]="Level 2",14,Table1[[#This Row],[Level Status]]="Level 3","30",Table1[[#This Row],[Level Status]]="Info","Info",Table1[[#This Row],[Level Status]]="Closed","Closed")</f>
        <v>30</v>
      </c>
      <c r="T61" s="54" t="s">
        <v>8608</v>
      </c>
    </row>
    <row r="62" spans="1:20" ht="41.4" x14ac:dyDescent="0.3">
      <c r="A62" s="51">
        <f t="shared" si="0"/>
        <v>61</v>
      </c>
      <c r="B62" s="52" t="s">
        <v>3292</v>
      </c>
      <c r="C62" s="56">
        <v>45323</v>
      </c>
      <c r="D62" s="56">
        <v>45323</v>
      </c>
      <c r="E62" s="53" t="s">
        <v>9</v>
      </c>
      <c r="F62" s="54" t="s">
        <v>3293</v>
      </c>
      <c r="G62" s="58" t="s">
        <v>3294</v>
      </c>
      <c r="H62" s="59" t="s">
        <v>5508</v>
      </c>
      <c r="I62" s="77" t="s">
        <v>3200</v>
      </c>
      <c r="J62" s="59" t="s">
        <v>3203</v>
      </c>
      <c r="K62" s="55"/>
      <c r="L62" s="77" t="s">
        <v>1302</v>
      </c>
      <c r="M62" s="77" t="s">
        <v>1308</v>
      </c>
      <c r="N62" s="77" t="s">
        <v>1070</v>
      </c>
      <c r="O62" s="59" t="s">
        <v>3128</v>
      </c>
      <c r="P62" s="66" t="str">
        <f ca="1">DATEDIF(C62,'Incoming 2023'!$O$2,"Y")&amp;" tahun, "&amp;DATEDIF(C62,'Incoming 2023'!$O$2,"YM")&amp;" bulan, "&amp;DATEDIF(C62,'Incoming 2023'!$O$2,"MD")&amp;" hari"</f>
        <v>2 tahun, 5 bulan, 14 hari</v>
      </c>
      <c r="Q62" s="77">
        <f ca="1">DATEDIF(C62,Summary!$A$1,"d")</f>
        <v>895</v>
      </c>
      <c r="R62" s="77" t="str" cm="1">
        <f t="array" aca="1" ref="R6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2" s="77" t="str" cm="1">
        <f t="array" ref="S62">_xlfn.IFS(Table1[[#This Row],[Level Status]]="Level 1",7,Table1[[#This Row],[Level Status]]="Level 2",14,Table1[[#This Row],[Level Status]]="Level 3","30",Table1[[#This Row],[Level Status]]="Info","Info",Table1[[#This Row],[Level Status]]="Closed","Closed")</f>
        <v>Info</v>
      </c>
      <c r="T62" s="54"/>
    </row>
    <row r="63" spans="1:20" ht="55.2" x14ac:dyDescent="0.3">
      <c r="A63" s="51">
        <f t="shared" si="0"/>
        <v>62</v>
      </c>
      <c r="B63" s="52" t="s">
        <v>3298</v>
      </c>
      <c r="C63" s="56">
        <v>45323</v>
      </c>
      <c r="D63" s="56">
        <v>45322</v>
      </c>
      <c r="E63" s="53" t="s">
        <v>39</v>
      </c>
      <c r="F63" s="54" t="s">
        <v>3299</v>
      </c>
      <c r="G63" s="58" t="s">
        <v>3301</v>
      </c>
      <c r="H63" s="59" t="s">
        <v>5508</v>
      </c>
      <c r="I63" s="77" t="s">
        <v>5932</v>
      </c>
      <c r="J63" s="59" t="s">
        <v>6030</v>
      </c>
      <c r="K63" s="55"/>
      <c r="L63" s="77" t="s">
        <v>120</v>
      </c>
      <c r="M63" s="77" t="s">
        <v>120</v>
      </c>
      <c r="N63" s="77" t="s">
        <v>1175</v>
      </c>
      <c r="O63" s="77" t="s">
        <v>1176</v>
      </c>
      <c r="P63" s="66" t="str">
        <f ca="1">DATEDIF(C63,'Incoming 2023'!$O$2,"Y")&amp;" tahun, "&amp;DATEDIF(C63,'Incoming 2023'!$O$2,"YM")&amp;" bulan, "&amp;DATEDIF(C63,'Incoming 2023'!$O$2,"MD")&amp;" hari"</f>
        <v>2 tahun, 5 bulan, 14 hari</v>
      </c>
      <c r="Q63" s="77">
        <f ca="1">DATEDIF(C63,Summary!$A$1,"d")</f>
        <v>895</v>
      </c>
      <c r="R63" s="77" t="str" cm="1">
        <f t="array" aca="1" ref="R6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63" s="77" t="str" cm="1">
        <f t="array" ref="S63">_xlfn.IFS(Table1[[#This Row],[Level Status]]="Level 1",7,Table1[[#This Row],[Level Status]]="Level 2",14,Table1[[#This Row],[Level Status]]="Level 3","30",Table1[[#This Row],[Level Status]]="Info","Info",Table1[[#This Row],[Level Status]]="Closed","Closed")</f>
        <v>Closed</v>
      </c>
      <c r="T63" s="54" t="s">
        <v>4533</v>
      </c>
    </row>
    <row r="64" spans="1:20" ht="55.2" x14ac:dyDescent="0.3">
      <c r="A64" s="51">
        <f t="shared" si="0"/>
        <v>63</v>
      </c>
      <c r="B64" s="52" t="s">
        <v>3332</v>
      </c>
      <c r="C64" s="56">
        <v>45323</v>
      </c>
      <c r="D64" s="56">
        <v>45303</v>
      </c>
      <c r="E64" s="53" t="s">
        <v>39</v>
      </c>
      <c r="F64" s="54" t="s">
        <v>3333</v>
      </c>
      <c r="G64" s="58" t="s">
        <v>3334</v>
      </c>
      <c r="H64" s="59" t="s">
        <v>5508</v>
      </c>
      <c r="I64" s="77" t="s">
        <v>5932</v>
      </c>
      <c r="J64" s="59" t="s">
        <v>3188</v>
      </c>
      <c r="K64" s="55"/>
      <c r="L64" s="77" t="s">
        <v>1302</v>
      </c>
      <c r="M64" s="77" t="s">
        <v>1308</v>
      </c>
      <c r="N64" s="77" t="s">
        <v>1170</v>
      </c>
      <c r="O64" s="77" t="s">
        <v>1171</v>
      </c>
      <c r="P64" s="66" t="str">
        <f ca="1">DATEDIF(C64,'Incoming 2023'!$O$2,"Y")&amp;" tahun, "&amp;DATEDIF(C64,'Incoming 2023'!$O$2,"YM")&amp;" bulan, "&amp;DATEDIF(C64,'Incoming 2023'!$O$2,"MD")&amp;" hari"</f>
        <v>2 tahun, 5 bulan, 14 hari</v>
      </c>
      <c r="Q64" s="77">
        <f ca="1">DATEDIF(C64,Summary!$A$1,"d")</f>
        <v>895</v>
      </c>
      <c r="R64" s="77" t="str" cm="1">
        <f t="array" aca="1" ref="R6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4" s="77" t="str" cm="1">
        <f t="array" ref="S64">_xlfn.IFS(Table1[[#This Row],[Level Status]]="Level 1",7,Table1[[#This Row],[Level Status]]="Level 2",14,Table1[[#This Row],[Level Status]]="Level 3","30",Table1[[#This Row],[Level Status]]="Info","Info",Table1[[#This Row],[Level Status]]="Closed","Closed")</f>
        <v>Info</v>
      </c>
      <c r="T64" s="54"/>
    </row>
    <row r="65" spans="1:20" ht="55.2" x14ac:dyDescent="0.3">
      <c r="A65" s="51">
        <f t="shared" si="0"/>
        <v>64</v>
      </c>
      <c r="B65" s="52" t="s">
        <v>3335</v>
      </c>
      <c r="C65" s="56">
        <v>45323</v>
      </c>
      <c r="D65" s="56">
        <v>45303</v>
      </c>
      <c r="E65" s="53" t="s">
        <v>39</v>
      </c>
      <c r="F65" s="54" t="s">
        <v>3333</v>
      </c>
      <c r="G65" s="58" t="s">
        <v>3334</v>
      </c>
      <c r="H65" s="59" t="s">
        <v>5508</v>
      </c>
      <c r="I65" s="77" t="s">
        <v>5932</v>
      </c>
      <c r="J65" s="59" t="s">
        <v>3188</v>
      </c>
      <c r="K65" s="55"/>
      <c r="L65" s="77" t="s">
        <v>1302</v>
      </c>
      <c r="M65" s="77" t="s">
        <v>1308</v>
      </c>
      <c r="N65" s="77" t="s">
        <v>1170</v>
      </c>
      <c r="O65" s="77" t="s">
        <v>1171</v>
      </c>
      <c r="P65" s="66" t="str">
        <f ca="1">DATEDIF(C65,'Incoming 2023'!$O$2,"Y")&amp;" tahun, "&amp;DATEDIF(C65,'Incoming 2023'!$O$2,"YM")&amp;" bulan, "&amp;DATEDIF(C65,'Incoming 2023'!$O$2,"MD")&amp;" hari"</f>
        <v>2 tahun, 5 bulan, 14 hari</v>
      </c>
      <c r="Q65" s="77">
        <f ca="1">DATEDIF(C65,Summary!$A$1,"d")</f>
        <v>895</v>
      </c>
      <c r="R65" s="77" t="str" cm="1">
        <f t="array" aca="1" ref="R6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5" s="77" t="str" cm="1">
        <f t="array" ref="S65">_xlfn.IFS(Table1[[#This Row],[Level Status]]="Level 1",7,Table1[[#This Row],[Level Status]]="Level 2",14,Table1[[#This Row],[Level Status]]="Level 3","30",Table1[[#This Row],[Level Status]]="Info","Info",Table1[[#This Row],[Level Status]]="Closed","Closed")</f>
        <v>Info</v>
      </c>
      <c r="T65" s="54"/>
    </row>
    <row r="66" spans="1:20" x14ac:dyDescent="0.3">
      <c r="A66" s="51">
        <f t="shared" ref="A66:A129" si="1">ROW(A65)</f>
        <v>65</v>
      </c>
      <c r="B66" s="52" t="s">
        <v>3302</v>
      </c>
      <c r="C66" s="56">
        <v>45323</v>
      </c>
      <c r="D66" s="56">
        <v>45322</v>
      </c>
      <c r="E66" s="53" t="s">
        <v>39</v>
      </c>
      <c r="F66" s="54" t="s">
        <v>2027</v>
      </c>
      <c r="G66" s="58" t="s">
        <v>2027</v>
      </c>
      <c r="H66" s="59" t="s">
        <v>1079</v>
      </c>
      <c r="I66" s="77" t="s">
        <v>1079</v>
      </c>
      <c r="J66" s="59" t="s">
        <v>5702</v>
      </c>
      <c r="K66" s="55"/>
      <c r="L66" s="77" t="s">
        <v>1302</v>
      </c>
      <c r="M66" s="77" t="s">
        <v>1308</v>
      </c>
      <c r="N66" s="77" t="s">
        <v>1072</v>
      </c>
      <c r="O66" s="77" t="s">
        <v>1073</v>
      </c>
      <c r="P66" s="66" t="str">
        <f ca="1">DATEDIF(C66,'Incoming 2023'!$O$2,"Y")&amp;" tahun, "&amp;DATEDIF(C66,'Incoming 2023'!$O$2,"YM")&amp;" bulan, "&amp;DATEDIF(C66,'Incoming 2023'!$O$2,"MD")&amp;" hari"</f>
        <v>2 tahun, 5 bulan, 14 hari</v>
      </c>
      <c r="Q66" s="77">
        <f ca="1">DATEDIF(C66,Summary!$A$1,"d")</f>
        <v>895</v>
      </c>
      <c r="R66" s="77" t="str" cm="1">
        <f t="array" aca="1" ref="R6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6" s="77" t="str" cm="1">
        <f t="array" ref="S66">_xlfn.IFS(Table1[[#This Row],[Level Status]]="Level 1",7,Table1[[#This Row],[Level Status]]="Level 2",14,Table1[[#This Row],[Level Status]]="Level 3","30",Table1[[#This Row],[Level Status]]="Info","Info",Table1[[#This Row],[Level Status]]="Closed","Closed")</f>
        <v>Info</v>
      </c>
      <c r="T66" s="54"/>
    </row>
    <row r="67" spans="1:20" ht="214.2" customHeight="1" x14ac:dyDescent="0.3">
      <c r="A67" s="51">
        <f t="shared" si="1"/>
        <v>66</v>
      </c>
      <c r="B67" s="52" t="s">
        <v>3303</v>
      </c>
      <c r="C67" s="56">
        <v>45323</v>
      </c>
      <c r="D67" s="56">
        <v>45322</v>
      </c>
      <c r="E67" s="53" t="s">
        <v>39</v>
      </c>
      <c r="F67" s="54" t="s">
        <v>3304</v>
      </c>
      <c r="G67" s="58" t="s">
        <v>3305</v>
      </c>
      <c r="H67" s="59" t="s">
        <v>5508</v>
      </c>
      <c r="I67" s="77" t="s">
        <v>5508</v>
      </c>
      <c r="J67" s="59" t="s">
        <v>5704</v>
      </c>
      <c r="K67" s="55"/>
      <c r="L67" s="77" t="s">
        <v>1302</v>
      </c>
      <c r="M67" s="77" t="s">
        <v>1308</v>
      </c>
      <c r="N67" s="77" t="s">
        <v>1070</v>
      </c>
      <c r="O67" s="77" t="s">
        <v>3213</v>
      </c>
      <c r="P67" s="66" t="str">
        <f ca="1">DATEDIF(C67,'Incoming 2023'!$O$2,"Y")&amp;" tahun, "&amp;DATEDIF(C67,'Incoming 2023'!$O$2,"YM")&amp;" bulan, "&amp;DATEDIF(C67,'Incoming 2023'!$O$2,"MD")&amp;" hari"</f>
        <v>2 tahun, 5 bulan, 14 hari</v>
      </c>
      <c r="Q67" s="77">
        <f ca="1">DATEDIF(C67,Summary!$A$1,"d")</f>
        <v>895</v>
      </c>
      <c r="R67" s="77" t="str" cm="1">
        <f t="array" aca="1" ref="R6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7" s="77" t="str" cm="1">
        <f t="array" ref="S67">_xlfn.IFS(Table1[[#This Row],[Level Status]]="Level 1",7,Table1[[#This Row],[Level Status]]="Level 2",14,Table1[[#This Row],[Level Status]]="Level 3","30",Table1[[#This Row],[Level Status]]="Info","Info",Table1[[#This Row],[Level Status]]="Closed","Closed")</f>
        <v>Info</v>
      </c>
      <c r="T67" s="54" t="s">
        <v>3850</v>
      </c>
    </row>
    <row r="68" spans="1:20" ht="220.8" x14ac:dyDescent="0.3">
      <c r="A68" s="51">
        <f t="shared" si="1"/>
        <v>67</v>
      </c>
      <c r="B68" s="52" t="s">
        <v>3326</v>
      </c>
      <c r="C68" s="56">
        <v>45324</v>
      </c>
      <c r="D68" s="56">
        <v>45323</v>
      </c>
      <c r="E68" s="53" t="s">
        <v>39</v>
      </c>
      <c r="F68" s="54" t="s">
        <v>3327</v>
      </c>
      <c r="G68" s="112" t="s">
        <v>5991</v>
      </c>
      <c r="H68" s="123" t="s">
        <v>5508</v>
      </c>
      <c r="I68" s="77" t="s">
        <v>5932</v>
      </c>
      <c r="J68" s="59" t="s">
        <v>6030</v>
      </c>
      <c r="K68" s="55"/>
      <c r="L68" s="77" t="s">
        <v>120</v>
      </c>
      <c r="M68" s="77" t="s">
        <v>120</v>
      </c>
      <c r="N68" s="77" t="s">
        <v>1175</v>
      </c>
      <c r="O68" s="77" t="s">
        <v>1176</v>
      </c>
      <c r="P68" s="66" t="str">
        <f ca="1">DATEDIF(C68,'Incoming 2023'!$O$2,"Y")&amp;" tahun, "&amp;DATEDIF(C68,'Incoming 2023'!$O$2,"YM")&amp;" bulan, "&amp;DATEDIF(C68,'Incoming 2023'!$O$2,"MD")&amp;" hari"</f>
        <v>2 tahun, 5 bulan, 13 hari</v>
      </c>
      <c r="Q68" s="77">
        <f ca="1">DATEDIF(C68,Summary!$A$1,"d")</f>
        <v>894</v>
      </c>
      <c r="R68" s="77" t="str" cm="1">
        <f t="array" aca="1" ref="R6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68" s="77" t="str" cm="1">
        <f t="array" ref="S68">_xlfn.IFS(Table1[[#This Row],[Level Status]]="Level 1",7,Table1[[#This Row],[Level Status]]="Level 2",14,Table1[[#This Row],[Level Status]]="Level 3","30",Table1[[#This Row],[Level Status]]="Info","Info",Table1[[#This Row],[Level Status]]="Closed","Closed")</f>
        <v>Closed</v>
      </c>
      <c r="T68" s="54" t="s">
        <v>3888</v>
      </c>
    </row>
    <row r="69" spans="1:20" ht="82.8" x14ac:dyDescent="0.3">
      <c r="A69" s="51">
        <f t="shared" si="1"/>
        <v>68</v>
      </c>
      <c r="B69" s="52" t="s">
        <v>3322</v>
      </c>
      <c r="C69" s="56">
        <v>45324</v>
      </c>
      <c r="D69" s="56">
        <v>45323</v>
      </c>
      <c r="E69" s="53" t="s">
        <v>39</v>
      </c>
      <c r="F69" s="54" t="s">
        <v>3323</v>
      </c>
      <c r="G69" s="58" t="s">
        <v>3324</v>
      </c>
      <c r="H69" s="59" t="s">
        <v>1079</v>
      </c>
      <c r="I69" s="59" t="s">
        <v>1079</v>
      </c>
      <c r="J69" s="59" t="s">
        <v>5701</v>
      </c>
      <c r="K69" s="55"/>
      <c r="L69" s="77" t="s">
        <v>1302</v>
      </c>
      <c r="M69" s="77" t="s">
        <v>1308</v>
      </c>
      <c r="N69" s="77" t="s">
        <v>1079</v>
      </c>
      <c r="O69" s="59" t="s">
        <v>3325</v>
      </c>
      <c r="P69" s="66" t="str">
        <f ca="1">DATEDIF(C69,'Incoming 2023'!$O$2,"Y")&amp;" tahun, "&amp;DATEDIF(C69,'Incoming 2023'!$O$2,"YM")&amp;" bulan, "&amp;DATEDIF(C69,'Incoming 2023'!$O$2,"MD")&amp;" hari"</f>
        <v>2 tahun, 5 bulan, 13 hari</v>
      </c>
      <c r="Q69" s="77">
        <f ca="1">DATEDIF(C69,Summary!$A$1,"d")</f>
        <v>894</v>
      </c>
      <c r="R69" s="77" t="str" cm="1">
        <f t="array" aca="1" ref="R6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9" s="77" t="str" cm="1">
        <f t="array" ref="S69">_xlfn.IFS(Table1[[#This Row],[Level Status]]="Level 1",7,Table1[[#This Row],[Level Status]]="Level 2",14,Table1[[#This Row],[Level Status]]="Level 3","30",Table1[[#This Row],[Level Status]]="Info","Info",Table1[[#This Row],[Level Status]]="Closed","Closed")</f>
        <v>Info</v>
      </c>
      <c r="T69" s="54"/>
    </row>
    <row r="70" spans="1:20" ht="27.6" x14ac:dyDescent="0.3">
      <c r="A70" s="51">
        <f t="shared" si="1"/>
        <v>69</v>
      </c>
      <c r="B70" s="52" t="s">
        <v>3319</v>
      </c>
      <c r="C70" s="56">
        <v>45324</v>
      </c>
      <c r="D70" s="56">
        <v>45323</v>
      </c>
      <c r="E70" s="53" t="s">
        <v>39</v>
      </c>
      <c r="F70" s="54" t="s">
        <v>3320</v>
      </c>
      <c r="G70" s="58" t="s">
        <v>3321</v>
      </c>
      <c r="H70" s="59" t="s">
        <v>1079</v>
      </c>
      <c r="I70" s="59" t="s">
        <v>3196</v>
      </c>
      <c r="J70" s="59" t="s">
        <v>5841</v>
      </c>
      <c r="K70" s="55"/>
      <c r="L70" s="77" t="s">
        <v>120</v>
      </c>
      <c r="M70" s="77" t="s">
        <v>120</v>
      </c>
      <c r="N70" s="77" t="s">
        <v>1088</v>
      </c>
      <c r="O70" s="77" t="s">
        <v>1089</v>
      </c>
      <c r="P70" s="66" t="str">
        <f ca="1">DATEDIF(C70,'Incoming 2023'!$O$2,"Y")&amp;" tahun, "&amp;DATEDIF(C70,'Incoming 2023'!$O$2,"YM")&amp;" bulan, "&amp;DATEDIF(C70,'Incoming 2023'!$O$2,"MD")&amp;" hari"</f>
        <v>2 tahun, 5 bulan, 13 hari</v>
      </c>
      <c r="Q70" s="77">
        <f ca="1">DATEDIF(C70,Summary!$A$1,"d")</f>
        <v>894</v>
      </c>
      <c r="R70" s="77" t="str" cm="1">
        <f t="array" aca="1" ref="R7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70" s="77" t="str" cm="1">
        <f t="array" ref="S70">_xlfn.IFS(Table1[[#This Row],[Level Status]]="Level 1",7,Table1[[#This Row],[Level Status]]="Level 2",14,Table1[[#This Row],[Level Status]]="Level 3","30",Table1[[#This Row],[Level Status]]="Info","Info",Table1[[#This Row],[Level Status]]="Closed","Closed")</f>
        <v>Closed</v>
      </c>
      <c r="T70" s="54" t="s">
        <v>3435</v>
      </c>
    </row>
    <row r="71" spans="1:20" ht="124.2" x14ac:dyDescent="0.3">
      <c r="A71" s="51">
        <f t="shared" si="1"/>
        <v>70</v>
      </c>
      <c r="B71" s="52" t="s">
        <v>3349</v>
      </c>
      <c r="C71" s="56">
        <v>45327</v>
      </c>
      <c r="D71" s="56">
        <v>45324</v>
      </c>
      <c r="E71" s="53" t="s">
        <v>39</v>
      </c>
      <c r="F71" s="54" t="s">
        <v>3350</v>
      </c>
      <c r="G71" s="112" t="s">
        <v>3351</v>
      </c>
      <c r="H71" s="123" t="s">
        <v>5985</v>
      </c>
      <c r="I71" s="77" t="s">
        <v>1079</v>
      </c>
      <c r="J71" s="59" t="s">
        <v>5701</v>
      </c>
      <c r="K71" s="55"/>
      <c r="L71" s="77" t="s">
        <v>120</v>
      </c>
      <c r="M71" s="77" t="s">
        <v>120</v>
      </c>
      <c r="N71" s="77" t="s">
        <v>1080</v>
      </c>
      <c r="O71" s="77" t="s">
        <v>1083</v>
      </c>
      <c r="P71" s="66" t="str">
        <f ca="1">DATEDIF(C71,'Incoming 2023'!$O$2,"Y")&amp;" tahun, "&amp;DATEDIF(C71,'Incoming 2023'!$O$2,"YM")&amp;" bulan, "&amp;DATEDIF(C71,'Incoming 2023'!$O$2,"MD")&amp;" hari"</f>
        <v>2 tahun, 5 bulan, 10 hari</v>
      </c>
      <c r="Q71" s="77">
        <f ca="1">DATEDIF(C71,Summary!$A$1,"d")</f>
        <v>891</v>
      </c>
      <c r="R71" s="77" t="str" cm="1">
        <f t="array" aca="1" ref="R7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71" s="77" t="str" cm="1">
        <f t="array" ref="S71">_xlfn.IFS(Table1[[#This Row],[Level Status]]="Level 1",7,Table1[[#This Row],[Level Status]]="Level 2",14,Table1[[#This Row],[Level Status]]="Level 3","30",Table1[[#This Row],[Level Status]]="Info","Info",Table1[[#This Row],[Level Status]]="Closed","Closed")</f>
        <v>Closed</v>
      </c>
      <c r="T71" s="54" t="s">
        <v>6827</v>
      </c>
    </row>
    <row r="72" spans="1:20" ht="27.6" x14ac:dyDescent="0.3">
      <c r="A72" s="51">
        <f t="shared" si="1"/>
        <v>71</v>
      </c>
      <c r="B72" s="52" t="s">
        <v>3358</v>
      </c>
      <c r="C72" s="56">
        <v>45327</v>
      </c>
      <c r="D72" s="56">
        <v>45324</v>
      </c>
      <c r="E72" s="53" t="s">
        <v>39</v>
      </c>
      <c r="F72" s="54" t="s">
        <v>3359</v>
      </c>
      <c r="G72" s="58" t="s">
        <v>3360</v>
      </c>
      <c r="H72" s="59" t="s">
        <v>1079</v>
      </c>
      <c r="I72" s="77" t="s">
        <v>1079</v>
      </c>
      <c r="J72" s="59" t="s">
        <v>5703</v>
      </c>
      <c r="K72" s="55"/>
      <c r="L72" s="77" t="s">
        <v>1302</v>
      </c>
      <c r="M72" s="77" t="s">
        <v>1308</v>
      </c>
      <c r="N72" s="77" t="s">
        <v>1079</v>
      </c>
      <c r="O72" s="77" t="s">
        <v>3361</v>
      </c>
      <c r="P72" s="66" t="str">
        <f ca="1">DATEDIF(C72,'Incoming 2023'!$O$2,"Y")&amp;" tahun, "&amp;DATEDIF(C72,'Incoming 2023'!$O$2,"YM")&amp;" bulan, "&amp;DATEDIF(C72,'Incoming 2023'!$O$2,"MD")&amp;" hari"</f>
        <v>2 tahun, 5 bulan, 10 hari</v>
      </c>
      <c r="Q72" s="77">
        <f ca="1">DATEDIF(C72,Summary!$A$1,"d")</f>
        <v>891</v>
      </c>
      <c r="R72" s="77" t="str" cm="1">
        <f t="array" aca="1" ref="R7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2" s="77" t="str" cm="1">
        <f t="array" ref="S72">_xlfn.IFS(Table1[[#This Row],[Level Status]]="Level 1",7,Table1[[#This Row],[Level Status]]="Level 2",14,Table1[[#This Row],[Level Status]]="Level 3","30",Table1[[#This Row],[Level Status]]="Info","Info",Table1[[#This Row],[Level Status]]="Closed","Closed")</f>
        <v>Info</v>
      </c>
      <c r="T72" s="54"/>
    </row>
    <row r="73" spans="1:20" ht="55.2" x14ac:dyDescent="0.3">
      <c r="A73" s="51">
        <f t="shared" si="1"/>
        <v>72</v>
      </c>
      <c r="B73" s="52" t="s">
        <v>3352</v>
      </c>
      <c r="C73" s="56">
        <v>45327</v>
      </c>
      <c r="D73" s="56">
        <v>45324</v>
      </c>
      <c r="E73" s="53" t="s">
        <v>39</v>
      </c>
      <c r="F73" s="54" t="s">
        <v>3353</v>
      </c>
      <c r="G73" s="58" t="s">
        <v>3354</v>
      </c>
      <c r="H73" s="59" t="s">
        <v>1079</v>
      </c>
      <c r="I73" s="77" t="s">
        <v>1079</v>
      </c>
      <c r="J73" s="59" t="s">
        <v>5701</v>
      </c>
      <c r="K73" s="55"/>
      <c r="L73" s="77" t="s">
        <v>1302</v>
      </c>
      <c r="M73" s="77" t="s">
        <v>1308</v>
      </c>
      <c r="N73" s="77" t="s">
        <v>1079</v>
      </c>
      <c r="O73" s="59" t="s">
        <v>6828</v>
      </c>
      <c r="P73" s="66" t="str">
        <f ca="1">DATEDIF(C73,'Incoming 2023'!$O$2,"Y")&amp;" tahun, "&amp;DATEDIF(C73,'Incoming 2023'!$O$2,"YM")&amp;" bulan, "&amp;DATEDIF(C73,'Incoming 2023'!$O$2,"MD")&amp;" hari"</f>
        <v>2 tahun, 5 bulan, 10 hari</v>
      </c>
      <c r="Q73" s="77">
        <f ca="1">DATEDIF(C73,Summary!$A$1,"d")</f>
        <v>891</v>
      </c>
      <c r="R73" s="77" t="str" cm="1">
        <f t="array" aca="1" ref="R7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3" s="77" t="str" cm="1">
        <f t="array" ref="S73">_xlfn.IFS(Table1[[#This Row],[Level Status]]="Level 1",7,Table1[[#This Row],[Level Status]]="Level 2",14,Table1[[#This Row],[Level Status]]="Level 3","30",Table1[[#This Row],[Level Status]]="Info","Info",Table1[[#This Row],[Level Status]]="Closed","Closed")</f>
        <v>Info</v>
      </c>
      <c r="T73" s="54"/>
    </row>
    <row r="74" spans="1:20" ht="41.4" x14ac:dyDescent="0.3">
      <c r="A74" s="51">
        <f t="shared" si="1"/>
        <v>73</v>
      </c>
      <c r="B74" s="52" t="s">
        <v>3371</v>
      </c>
      <c r="C74" s="56">
        <v>45328</v>
      </c>
      <c r="D74" s="56">
        <v>45327</v>
      </c>
      <c r="E74" s="53" t="s">
        <v>9</v>
      </c>
      <c r="F74" s="54" t="s">
        <v>3372</v>
      </c>
      <c r="G74" s="112" t="s">
        <v>3376</v>
      </c>
      <c r="H74" s="123" t="s">
        <v>5508</v>
      </c>
      <c r="I74" s="77" t="s">
        <v>3200</v>
      </c>
      <c r="J74" s="59" t="s">
        <v>6030</v>
      </c>
      <c r="K74" s="51"/>
      <c r="L74" s="77" t="s">
        <v>120</v>
      </c>
      <c r="M74" s="77" t="s">
        <v>5813</v>
      </c>
      <c r="N74" s="77" t="s">
        <v>1070</v>
      </c>
      <c r="O74" s="77" t="s">
        <v>3230</v>
      </c>
      <c r="P74" s="66" t="str">
        <f ca="1">DATEDIF(C74,'Incoming 2023'!$O$2,"Y")&amp;" tahun, "&amp;DATEDIF(C74,'Incoming 2023'!$O$2,"YM")&amp;" bulan, "&amp;DATEDIF(C74,'Incoming 2023'!$O$2,"MD")&amp;" hari"</f>
        <v>2 tahun, 5 bulan, 9 hari</v>
      </c>
      <c r="Q74" s="77">
        <f ca="1">DATEDIF(C74,Summary!$A$1,"d")</f>
        <v>890</v>
      </c>
      <c r="R74" s="77" t="str" cm="1">
        <f t="array" aca="1" ref="R7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74" s="77" t="str" cm="1">
        <f t="array" ref="S74">_xlfn.IFS(Table1[[#This Row],[Level Status]]="Level 1",7,Table1[[#This Row],[Level Status]]="Level 2",14,Table1[[#This Row],[Level Status]]="Level 3","30",Table1[[#This Row],[Level Status]]="Info","Info",Table1[[#This Row],[Level Status]]="Closed","Closed")</f>
        <v>30</v>
      </c>
      <c r="T74" s="54" t="s">
        <v>8608</v>
      </c>
    </row>
    <row r="75" spans="1:20" ht="193.2" x14ac:dyDescent="0.3">
      <c r="A75" s="51">
        <f t="shared" si="1"/>
        <v>74</v>
      </c>
      <c r="B75" s="52" t="s">
        <v>3377</v>
      </c>
      <c r="C75" s="56">
        <v>45328</v>
      </c>
      <c r="D75" s="56">
        <v>45327</v>
      </c>
      <c r="E75" s="53" t="s">
        <v>9</v>
      </c>
      <c r="F75" s="54" t="s">
        <v>3378</v>
      </c>
      <c r="G75" s="112" t="s">
        <v>3379</v>
      </c>
      <c r="H75" s="123" t="s">
        <v>5508</v>
      </c>
      <c r="I75" s="77" t="s">
        <v>3200</v>
      </c>
      <c r="J75" s="59" t="s">
        <v>3201</v>
      </c>
      <c r="K75" s="51"/>
      <c r="L75" s="77" t="s">
        <v>120</v>
      </c>
      <c r="M75" s="77" t="s">
        <v>5813</v>
      </c>
      <c r="N75" s="77" t="s">
        <v>1070</v>
      </c>
      <c r="O75" s="59" t="s">
        <v>3380</v>
      </c>
      <c r="P75" s="66" t="str">
        <f ca="1">DATEDIF(C75,'Incoming 2023'!$O$2,"Y")&amp;" tahun, "&amp;DATEDIF(C75,'Incoming 2023'!$O$2,"YM")&amp;" bulan, "&amp;DATEDIF(C75,'Incoming 2023'!$O$2,"MD")&amp;" hari"</f>
        <v>2 tahun, 5 bulan, 9 hari</v>
      </c>
      <c r="Q75" s="77">
        <f ca="1">DATEDIF(C75,Summary!$A$1,"d")</f>
        <v>890</v>
      </c>
      <c r="R75" s="77" t="str" cm="1">
        <f t="array" aca="1" ref="R7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75" s="77" t="str" cm="1">
        <f t="array" ref="S75">_xlfn.IFS(Table1[[#This Row],[Level Status]]="Level 1",7,Table1[[#This Row],[Level Status]]="Level 2",14,Table1[[#This Row],[Level Status]]="Level 3","30",Table1[[#This Row],[Level Status]]="Info","Info",Table1[[#This Row],[Level Status]]="Closed","Closed")</f>
        <v>30</v>
      </c>
      <c r="T75" s="54" t="s">
        <v>8608</v>
      </c>
    </row>
    <row r="76" spans="1:20" ht="82.8" x14ac:dyDescent="0.3">
      <c r="A76" s="51">
        <f t="shared" si="1"/>
        <v>75</v>
      </c>
      <c r="B76" s="52" t="s">
        <v>3417</v>
      </c>
      <c r="C76" s="56">
        <v>45329</v>
      </c>
      <c r="D76" s="56">
        <v>45328</v>
      </c>
      <c r="E76" s="53" t="s">
        <v>39</v>
      </c>
      <c r="F76" s="54" t="s">
        <v>3418</v>
      </c>
      <c r="G76" s="112" t="s">
        <v>3419</v>
      </c>
      <c r="H76" s="123" t="s">
        <v>1079</v>
      </c>
      <c r="I76" s="77" t="s">
        <v>1079</v>
      </c>
      <c r="J76" s="59" t="s">
        <v>1079</v>
      </c>
      <c r="K76" s="55"/>
      <c r="L76" s="77" t="s">
        <v>1302</v>
      </c>
      <c r="M76" s="77" t="s">
        <v>1308</v>
      </c>
      <c r="N76" s="77" t="s">
        <v>1168</v>
      </c>
      <c r="O76" s="77" t="s">
        <v>4425</v>
      </c>
      <c r="P76" s="66" t="str">
        <f ca="1">DATEDIF(C76,'Incoming 2023'!$O$2,"Y")&amp;" tahun, "&amp;DATEDIF(C76,'Incoming 2023'!$O$2,"YM")&amp;" bulan, "&amp;DATEDIF(C76,'Incoming 2023'!$O$2,"MD")&amp;" hari"</f>
        <v>2 tahun, 5 bulan, 8 hari</v>
      </c>
      <c r="Q76" s="77">
        <f ca="1">DATEDIF(C76,Summary!$A$1,"d")</f>
        <v>889</v>
      </c>
      <c r="R76" s="77" t="str" cm="1">
        <f t="array" aca="1" ref="R7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6" s="77" t="str" cm="1">
        <f t="array" ref="S76">_xlfn.IFS(Table1[[#This Row],[Level Status]]="Level 1",7,Table1[[#This Row],[Level Status]]="Level 2",14,Table1[[#This Row],[Level Status]]="Level 3","30",Table1[[#This Row],[Level Status]]="Info","Info",Table1[[#This Row],[Level Status]]="Closed","Closed")</f>
        <v>Info</v>
      </c>
      <c r="T76" s="54" t="s">
        <v>3561</v>
      </c>
    </row>
    <row r="77" spans="1:20" ht="248.4" x14ac:dyDescent="0.3">
      <c r="A77" s="51">
        <f t="shared" si="1"/>
        <v>76</v>
      </c>
      <c r="B77" s="52" t="s">
        <v>3404</v>
      </c>
      <c r="C77" s="56">
        <v>45329</v>
      </c>
      <c r="D77" s="56">
        <v>45328</v>
      </c>
      <c r="E77" s="53" t="s">
        <v>9</v>
      </c>
      <c r="F77" s="54" t="s">
        <v>3405</v>
      </c>
      <c r="G77" s="112" t="s">
        <v>3406</v>
      </c>
      <c r="H77" s="123" t="s">
        <v>5508</v>
      </c>
      <c r="I77" s="77" t="s">
        <v>5932</v>
      </c>
      <c r="J77" s="59" t="s">
        <v>6030</v>
      </c>
      <c r="K77" s="55"/>
      <c r="L77" s="77" t="s">
        <v>120</v>
      </c>
      <c r="M77" s="77" t="s">
        <v>120</v>
      </c>
      <c r="N77" s="77" t="s">
        <v>1070</v>
      </c>
      <c r="O77" s="77" t="s">
        <v>3230</v>
      </c>
      <c r="P77" s="66" t="str">
        <f ca="1">DATEDIF(C77,'Incoming 2023'!$O$2,"Y")&amp;" tahun, "&amp;DATEDIF(C77,'Incoming 2023'!$O$2,"YM")&amp;" bulan, "&amp;DATEDIF(C77,'Incoming 2023'!$O$2,"MD")&amp;" hari"</f>
        <v>2 tahun, 5 bulan, 8 hari</v>
      </c>
      <c r="Q77" s="77">
        <f ca="1">DATEDIF(C77,Summary!$A$1,"d")</f>
        <v>889</v>
      </c>
      <c r="R77" s="77" t="str" cm="1">
        <f t="array" aca="1" ref="R7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77" s="77" t="str" cm="1">
        <f t="array" ref="S77">_xlfn.IFS(Table1[[#This Row],[Level Status]]="Level 1",7,Table1[[#This Row],[Level Status]]="Level 2",14,Table1[[#This Row],[Level Status]]="Level 3","30",Table1[[#This Row],[Level Status]]="Info","Info",Table1[[#This Row],[Level Status]]="Closed","Closed")</f>
        <v>Closed</v>
      </c>
      <c r="T77" s="54" t="s">
        <v>5015</v>
      </c>
    </row>
    <row r="78" spans="1:20" ht="303.60000000000002" x14ac:dyDescent="0.3">
      <c r="A78" s="51">
        <f t="shared" si="1"/>
        <v>77</v>
      </c>
      <c r="B78" s="52" t="s">
        <v>3409</v>
      </c>
      <c r="C78" s="56">
        <v>45329</v>
      </c>
      <c r="D78" s="56">
        <v>45327</v>
      </c>
      <c r="E78" s="53" t="s">
        <v>39</v>
      </c>
      <c r="F78" s="54" t="s">
        <v>3410</v>
      </c>
      <c r="G78" s="112" t="s">
        <v>3411</v>
      </c>
      <c r="H78" s="123" t="s">
        <v>5508</v>
      </c>
      <c r="I78" s="77" t="s">
        <v>5508</v>
      </c>
      <c r="J78" s="59" t="s">
        <v>2881</v>
      </c>
      <c r="K78" s="55"/>
      <c r="L78" s="77" t="s">
        <v>120</v>
      </c>
      <c r="M78" s="77" t="s">
        <v>120</v>
      </c>
      <c r="N78" s="77" t="s">
        <v>1175</v>
      </c>
      <c r="O78" s="77" t="s">
        <v>1176</v>
      </c>
      <c r="P78" s="66" t="str">
        <f ca="1">DATEDIF(C78,'Incoming 2023'!$O$2,"Y")&amp;" tahun, "&amp;DATEDIF(C78,'Incoming 2023'!$O$2,"YM")&amp;" bulan, "&amp;DATEDIF(C78,'Incoming 2023'!$O$2,"MD")&amp;" hari"</f>
        <v>2 tahun, 5 bulan, 8 hari</v>
      </c>
      <c r="Q78" s="77">
        <f ca="1">DATEDIF(C78,Summary!$A$1,"d")</f>
        <v>889</v>
      </c>
      <c r="R78" s="77" t="str" cm="1">
        <f t="array" aca="1" ref="R7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78" s="77" t="str" cm="1">
        <f t="array" ref="S78">_xlfn.IFS(Table1[[#This Row],[Level Status]]="Level 1",7,Table1[[#This Row],[Level Status]]="Level 2",14,Table1[[#This Row],[Level Status]]="Level 3","30",Table1[[#This Row],[Level Status]]="Info","Info",Table1[[#This Row],[Level Status]]="Closed","Closed")</f>
        <v>Closed</v>
      </c>
      <c r="T78" s="54" t="s">
        <v>4958</v>
      </c>
    </row>
    <row r="79" spans="1:20" ht="110.4" x14ac:dyDescent="0.3">
      <c r="A79" s="51">
        <f t="shared" si="1"/>
        <v>78</v>
      </c>
      <c r="B79" s="52" t="s">
        <v>3412</v>
      </c>
      <c r="C79" s="56">
        <v>45329</v>
      </c>
      <c r="D79" s="56">
        <v>45327</v>
      </c>
      <c r="E79" s="53" t="s">
        <v>39</v>
      </c>
      <c r="F79" s="54" t="s">
        <v>3413</v>
      </c>
      <c r="G79" s="112" t="s">
        <v>5992</v>
      </c>
      <c r="H79" s="123" t="s">
        <v>5508</v>
      </c>
      <c r="I79" s="77" t="s">
        <v>5508</v>
      </c>
      <c r="J79" s="59" t="s">
        <v>5704</v>
      </c>
      <c r="K79" s="55"/>
      <c r="L79" s="77" t="s">
        <v>120</v>
      </c>
      <c r="M79" s="77" t="s">
        <v>120</v>
      </c>
      <c r="N79" s="77" t="s">
        <v>1070</v>
      </c>
      <c r="O79" s="77" t="s">
        <v>3230</v>
      </c>
      <c r="P79" s="66" t="str">
        <f ca="1">DATEDIF(C79,'Incoming 2023'!$O$2,"Y")&amp;" tahun, "&amp;DATEDIF(C79,'Incoming 2023'!$O$2,"YM")&amp;" bulan, "&amp;DATEDIF(C79,'Incoming 2023'!$O$2,"MD")&amp;" hari"</f>
        <v>2 tahun, 5 bulan, 8 hari</v>
      </c>
      <c r="Q79" s="77">
        <f ca="1">DATEDIF(C79,Summary!$A$1,"d")</f>
        <v>889</v>
      </c>
      <c r="R79" s="77" t="str" cm="1">
        <f t="array" aca="1" ref="R7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79" s="77" t="str" cm="1">
        <f t="array" ref="S79">_xlfn.IFS(Table1[[#This Row],[Level Status]]="Level 1",7,Table1[[#This Row],[Level Status]]="Level 2",14,Table1[[#This Row],[Level Status]]="Level 3","30",Table1[[#This Row],[Level Status]]="Info","Info",Table1[[#This Row],[Level Status]]="Closed","Closed")</f>
        <v>Closed</v>
      </c>
      <c r="T79" s="54" t="s">
        <v>3720</v>
      </c>
    </row>
    <row r="80" spans="1:20" ht="124.2" x14ac:dyDescent="0.3">
      <c r="A80" s="51">
        <f t="shared" si="1"/>
        <v>79</v>
      </c>
      <c r="B80" s="52" t="s">
        <v>3414</v>
      </c>
      <c r="C80" s="56">
        <v>45329</v>
      </c>
      <c r="D80" s="56">
        <v>45328</v>
      </c>
      <c r="E80" s="53" t="s">
        <v>39</v>
      </c>
      <c r="F80" s="54" t="s">
        <v>3262</v>
      </c>
      <c r="G80" s="112" t="s">
        <v>3416</v>
      </c>
      <c r="H80" s="123" t="s">
        <v>5508</v>
      </c>
      <c r="I80" s="77" t="s">
        <v>3200</v>
      </c>
      <c r="J80" s="59" t="s">
        <v>6030</v>
      </c>
      <c r="K80" s="55"/>
      <c r="L80" s="77" t="s">
        <v>120</v>
      </c>
      <c r="M80" s="77" t="s">
        <v>120</v>
      </c>
      <c r="N80" s="77" t="s">
        <v>1175</v>
      </c>
      <c r="O80" s="77" t="s">
        <v>1176</v>
      </c>
      <c r="P80" s="66" t="str">
        <f ca="1">DATEDIF(C80,'Incoming 2023'!$O$2,"Y")&amp;" tahun, "&amp;DATEDIF(C80,'Incoming 2023'!$O$2,"YM")&amp;" bulan, "&amp;DATEDIF(C80,'Incoming 2023'!$O$2,"MD")&amp;" hari"</f>
        <v>2 tahun, 5 bulan, 8 hari</v>
      </c>
      <c r="Q80" s="77">
        <f ca="1">DATEDIF(C80,Summary!$A$1,"d")</f>
        <v>889</v>
      </c>
      <c r="R80" s="77" t="str" cm="1">
        <f t="array" aca="1" ref="R8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80" s="77" t="str" cm="1">
        <f t="array" ref="S80">_xlfn.IFS(Table1[[#This Row],[Level Status]]="Level 1",7,Table1[[#This Row],[Level Status]]="Level 2",14,Table1[[#This Row],[Level Status]]="Level 3","30",Table1[[#This Row],[Level Status]]="Info","Info",Table1[[#This Row],[Level Status]]="Closed","Closed")</f>
        <v>Closed</v>
      </c>
      <c r="T80" s="54" t="s">
        <v>4163</v>
      </c>
    </row>
    <row r="81" spans="1:20" ht="27.6" x14ac:dyDescent="0.3">
      <c r="A81" s="51">
        <f t="shared" si="1"/>
        <v>80</v>
      </c>
      <c r="B81" s="52" t="s">
        <v>3407</v>
      </c>
      <c r="C81" s="56">
        <v>45329</v>
      </c>
      <c r="D81" s="56">
        <v>45327</v>
      </c>
      <c r="E81" s="53" t="s">
        <v>39</v>
      </c>
      <c r="F81" s="54" t="s">
        <v>3091</v>
      </c>
      <c r="G81" s="58" t="s">
        <v>3408</v>
      </c>
      <c r="H81" s="59" t="s">
        <v>5508</v>
      </c>
      <c r="I81" s="77" t="s">
        <v>3199</v>
      </c>
      <c r="J81" s="59" t="s">
        <v>1079</v>
      </c>
      <c r="K81" s="55"/>
      <c r="L81" s="77" t="s">
        <v>1302</v>
      </c>
      <c r="M81" s="77" t="s">
        <v>1308</v>
      </c>
      <c r="N81" s="77" t="s">
        <v>1070</v>
      </c>
      <c r="O81" s="77" t="s">
        <v>1082</v>
      </c>
      <c r="P81" s="66" t="str">
        <f ca="1">DATEDIF(C81,'Incoming 2023'!$O$2,"Y")&amp;" tahun, "&amp;DATEDIF(C81,'Incoming 2023'!$O$2,"YM")&amp;" bulan, "&amp;DATEDIF(C81,'Incoming 2023'!$O$2,"MD")&amp;" hari"</f>
        <v>2 tahun, 5 bulan, 8 hari</v>
      </c>
      <c r="Q81" s="77">
        <f ca="1">DATEDIF(C81,Summary!$A$1,"d")</f>
        <v>889</v>
      </c>
      <c r="R81" s="77" t="str" cm="1">
        <f t="array" aca="1" ref="R8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1" s="77" t="str" cm="1">
        <f t="array" ref="S81">_xlfn.IFS(Table1[[#This Row],[Level Status]]="Level 1",7,Table1[[#This Row],[Level Status]]="Level 2",14,Table1[[#This Row],[Level Status]]="Level 3","30",Table1[[#This Row],[Level Status]]="Info","Info",Table1[[#This Row],[Level Status]]="Closed","Closed")</f>
        <v>Info</v>
      </c>
      <c r="T81" s="54"/>
    </row>
    <row r="82" spans="1:20" ht="409.6" x14ac:dyDescent="0.3">
      <c r="A82" s="51">
        <f t="shared" si="1"/>
        <v>81</v>
      </c>
      <c r="B82" s="52" t="s">
        <v>3468</v>
      </c>
      <c r="C82" s="56">
        <v>45337</v>
      </c>
      <c r="D82" s="56">
        <v>45334</v>
      </c>
      <c r="E82" s="53" t="s">
        <v>39</v>
      </c>
      <c r="F82" s="54" t="s">
        <v>3469</v>
      </c>
      <c r="G82" s="112" t="s">
        <v>3470</v>
      </c>
      <c r="H82" s="123" t="s">
        <v>1079</v>
      </c>
      <c r="I82" s="77" t="s">
        <v>5933</v>
      </c>
      <c r="J82" s="59" t="s">
        <v>2895</v>
      </c>
      <c r="K82" s="55"/>
      <c r="L82" s="77" t="s">
        <v>120</v>
      </c>
      <c r="M82" s="77" t="s">
        <v>120</v>
      </c>
      <c r="N82" s="77" t="s">
        <v>1074</v>
      </c>
      <c r="O82" s="77" t="s">
        <v>1075</v>
      </c>
      <c r="P82" s="66" t="str">
        <f ca="1">DATEDIF(C82,'Incoming 2023'!$O$2,"Y")&amp;" tahun, "&amp;DATEDIF(C82,'Incoming 2023'!$O$2,"YM")&amp;" bulan, "&amp;DATEDIF(C82,'Incoming 2023'!$O$2,"MD")&amp;" hari"</f>
        <v>2 tahun, 5 bulan, 0 hari</v>
      </c>
      <c r="Q82" s="77">
        <f ca="1">DATEDIF(C82,Summary!$A$1,"d")</f>
        <v>881</v>
      </c>
      <c r="R82" s="77" t="str" cm="1">
        <f t="array" aca="1" ref="R8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82" s="77" t="str" cm="1">
        <f t="array" ref="S82">_xlfn.IFS(Table1[[#This Row],[Level Status]]="Level 1",7,Table1[[#This Row],[Level Status]]="Level 2",14,Table1[[#This Row],[Level Status]]="Level 3","30",Table1[[#This Row],[Level Status]]="Info","Info",Table1[[#This Row],[Level Status]]="Closed","Closed")</f>
        <v>Closed</v>
      </c>
      <c r="T82" s="54" t="s">
        <v>3863</v>
      </c>
    </row>
    <row r="83" spans="1:20" ht="82.8" x14ac:dyDescent="0.3">
      <c r="A83" s="51">
        <f t="shared" si="1"/>
        <v>82</v>
      </c>
      <c r="B83" s="52" t="s">
        <v>3449</v>
      </c>
      <c r="C83" s="56">
        <v>45337</v>
      </c>
      <c r="D83" s="56">
        <v>45334</v>
      </c>
      <c r="E83" s="53" t="s">
        <v>39</v>
      </c>
      <c r="F83" s="54" t="s">
        <v>3450</v>
      </c>
      <c r="G83" s="112" t="s">
        <v>5993</v>
      </c>
      <c r="H83" s="123" t="s">
        <v>5985</v>
      </c>
      <c r="I83" s="77" t="s">
        <v>5985</v>
      </c>
      <c r="J83" s="59" t="s">
        <v>2881</v>
      </c>
      <c r="K83" s="55"/>
      <c r="L83" s="77" t="s">
        <v>120</v>
      </c>
      <c r="M83" s="77" t="s">
        <v>120</v>
      </c>
      <c r="N83" s="77" t="s">
        <v>1175</v>
      </c>
      <c r="O83" s="77" t="s">
        <v>1176</v>
      </c>
      <c r="P83" s="66" t="str">
        <f ca="1">DATEDIF(C83,'Incoming 2023'!$O$2,"Y")&amp;" tahun, "&amp;DATEDIF(C83,'Incoming 2023'!$O$2,"YM")&amp;" bulan, "&amp;DATEDIF(C83,'Incoming 2023'!$O$2,"MD")&amp;" hari"</f>
        <v>2 tahun, 5 bulan, 0 hari</v>
      </c>
      <c r="Q83" s="77">
        <f ca="1">DATEDIF(C83,Summary!$A$1,"d")</f>
        <v>881</v>
      </c>
      <c r="R83" s="77" t="str" cm="1">
        <f t="array" aca="1" ref="R8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83" s="77" t="str" cm="1">
        <f t="array" ref="S83">_xlfn.IFS(Table1[[#This Row],[Level Status]]="Level 1",7,Table1[[#This Row],[Level Status]]="Level 2",14,Table1[[#This Row],[Level Status]]="Level 3","30",Table1[[#This Row],[Level Status]]="Info","Info",Table1[[#This Row],[Level Status]]="Closed","Closed")</f>
        <v>Closed</v>
      </c>
      <c r="T83" s="54" t="s">
        <v>3518</v>
      </c>
    </row>
    <row r="84" spans="1:20" ht="248.4" x14ac:dyDescent="0.3">
      <c r="A84" s="51">
        <f t="shared" si="1"/>
        <v>83</v>
      </c>
      <c r="B84" s="52" t="s">
        <v>3446</v>
      </c>
      <c r="C84" s="56">
        <v>45337</v>
      </c>
      <c r="D84" s="56">
        <v>45334</v>
      </c>
      <c r="E84" s="53" t="s">
        <v>39</v>
      </c>
      <c r="F84" s="54" t="s">
        <v>3447</v>
      </c>
      <c r="G84" s="112" t="s">
        <v>3448</v>
      </c>
      <c r="H84" s="123" t="s">
        <v>5508</v>
      </c>
      <c r="I84" s="77" t="s">
        <v>3190</v>
      </c>
      <c r="J84" s="59" t="s">
        <v>5939</v>
      </c>
      <c r="K84" s="51"/>
      <c r="L84" s="77" t="s">
        <v>120</v>
      </c>
      <c r="M84" s="77" t="s">
        <v>5813</v>
      </c>
      <c r="N84" s="77" t="s">
        <v>1175</v>
      </c>
      <c r="O84" s="77" t="s">
        <v>1176</v>
      </c>
      <c r="P84" s="66" t="str">
        <f ca="1">DATEDIF(C84,'Incoming 2023'!$O$2,"Y")&amp;" tahun, "&amp;DATEDIF(C84,'Incoming 2023'!$O$2,"YM")&amp;" bulan, "&amp;DATEDIF(C84,'Incoming 2023'!$O$2,"MD")&amp;" hari"</f>
        <v>2 tahun, 5 bulan, 0 hari</v>
      </c>
      <c r="Q84" s="77">
        <f ca="1">DATEDIF(C84,Summary!$A$1,"d")</f>
        <v>881</v>
      </c>
      <c r="R84" s="77" t="str" cm="1">
        <f t="array" aca="1" ref="R8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84" s="77" t="str" cm="1">
        <f t="array" ref="S84">_xlfn.IFS(Table1[[#This Row],[Level Status]]="Level 1",7,Table1[[#This Row],[Level Status]]="Level 2",14,Table1[[#This Row],[Level Status]]="Level 3","30",Table1[[#This Row],[Level Status]]="Info","Info",Table1[[#This Row],[Level Status]]="Closed","Closed")</f>
        <v>30</v>
      </c>
      <c r="T84" s="54" t="s">
        <v>6491</v>
      </c>
    </row>
    <row r="85" spans="1:20" ht="409.6" x14ac:dyDescent="0.3">
      <c r="A85" s="51">
        <f t="shared" si="1"/>
        <v>84</v>
      </c>
      <c r="B85" s="52" t="s">
        <v>3455</v>
      </c>
      <c r="C85" s="56">
        <v>45337</v>
      </c>
      <c r="D85" s="56">
        <v>45334</v>
      </c>
      <c r="E85" s="53" t="s">
        <v>39</v>
      </c>
      <c r="F85" s="54" t="s">
        <v>3456</v>
      </c>
      <c r="G85" s="112" t="s">
        <v>3457</v>
      </c>
      <c r="H85" s="123" t="s">
        <v>5508</v>
      </c>
      <c r="I85" s="77" t="s">
        <v>5508</v>
      </c>
      <c r="J85" s="59" t="s">
        <v>5703</v>
      </c>
      <c r="K85" s="55"/>
      <c r="L85" s="77" t="s">
        <v>1302</v>
      </c>
      <c r="M85" s="77" t="s">
        <v>1308</v>
      </c>
      <c r="N85" s="77" t="s">
        <v>1079</v>
      </c>
      <c r="O85" s="77" t="s">
        <v>1172</v>
      </c>
      <c r="P85" s="66" t="str">
        <f ca="1">DATEDIF(C85,'Incoming 2023'!$O$2,"Y")&amp;" tahun, "&amp;DATEDIF(C85,'Incoming 2023'!$O$2,"YM")&amp;" bulan, "&amp;DATEDIF(C85,'Incoming 2023'!$O$2,"MD")&amp;" hari"</f>
        <v>2 tahun, 5 bulan, 0 hari</v>
      </c>
      <c r="Q85" s="77">
        <f ca="1">DATEDIF(C85,Summary!$A$1,"d")</f>
        <v>881</v>
      </c>
      <c r="R85" s="77" t="str" cm="1">
        <f t="array" aca="1" ref="R8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5" s="77" t="str" cm="1">
        <f t="array" ref="S85">_xlfn.IFS(Table1[[#This Row],[Level Status]]="Level 1",7,Table1[[#This Row],[Level Status]]="Level 2",14,Table1[[#This Row],[Level Status]]="Level 3","30",Table1[[#This Row],[Level Status]]="Info","Info",Table1[[#This Row],[Level Status]]="Closed","Closed")</f>
        <v>Info</v>
      </c>
      <c r="T85" s="54" t="s">
        <v>3659</v>
      </c>
    </row>
    <row r="86" spans="1:20" ht="96.6" x14ac:dyDescent="0.3">
      <c r="A86" s="51">
        <f t="shared" si="1"/>
        <v>85</v>
      </c>
      <c r="B86" s="52" t="s">
        <v>3443</v>
      </c>
      <c r="C86" s="56">
        <v>45337</v>
      </c>
      <c r="D86" s="56">
        <v>45334</v>
      </c>
      <c r="E86" s="53" t="s">
        <v>39</v>
      </c>
      <c r="F86" s="54" t="s">
        <v>3444</v>
      </c>
      <c r="G86" s="112" t="s">
        <v>3445</v>
      </c>
      <c r="H86" s="123" t="s">
        <v>5508</v>
      </c>
      <c r="I86" s="77" t="s">
        <v>5932</v>
      </c>
      <c r="J86" s="59" t="s">
        <v>3188</v>
      </c>
      <c r="K86" s="55"/>
      <c r="L86" s="77" t="s">
        <v>1302</v>
      </c>
      <c r="M86" s="77" t="s">
        <v>1308</v>
      </c>
      <c r="N86" s="77" t="s">
        <v>1070</v>
      </c>
      <c r="O86" s="77" t="s">
        <v>1077</v>
      </c>
      <c r="P86" s="66" t="str">
        <f ca="1">DATEDIF(C86,'Incoming 2023'!$O$2,"Y")&amp;" tahun, "&amp;DATEDIF(C86,'Incoming 2023'!$O$2,"YM")&amp;" bulan, "&amp;DATEDIF(C86,'Incoming 2023'!$O$2,"MD")&amp;" hari"</f>
        <v>2 tahun, 5 bulan, 0 hari</v>
      </c>
      <c r="Q86" s="77">
        <f ca="1">DATEDIF(C86,Summary!$A$1,"d")</f>
        <v>881</v>
      </c>
      <c r="R86" s="77" t="str" cm="1">
        <f t="array" aca="1" ref="R8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6" s="77" t="str" cm="1">
        <f t="array" ref="S86">_xlfn.IFS(Table1[[#This Row],[Level Status]]="Level 1",7,Table1[[#This Row],[Level Status]]="Level 2",14,Table1[[#This Row],[Level Status]]="Level 3","30",Table1[[#This Row],[Level Status]]="Info","Info",Table1[[#This Row],[Level Status]]="Closed","Closed")</f>
        <v>Info</v>
      </c>
      <c r="T86" s="54"/>
    </row>
    <row r="87" spans="1:20" ht="409.6" x14ac:dyDescent="0.3">
      <c r="A87" s="51">
        <f t="shared" si="1"/>
        <v>86</v>
      </c>
      <c r="B87" s="52" t="s">
        <v>3451</v>
      </c>
      <c r="C87" s="56">
        <v>45337</v>
      </c>
      <c r="D87" s="56">
        <v>45334</v>
      </c>
      <c r="E87" s="53" t="s">
        <v>39</v>
      </c>
      <c r="F87" s="54" t="s">
        <v>3452</v>
      </c>
      <c r="G87" s="112" t="s">
        <v>5994</v>
      </c>
      <c r="H87" s="123" t="s">
        <v>5508</v>
      </c>
      <c r="I87" s="77" t="s">
        <v>5932</v>
      </c>
      <c r="J87" s="59" t="s">
        <v>6030</v>
      </c>
      <c r="K87" s="55"/>
      <c r="L87" s="77" t="s">
        <v>120</v>
      </c>
      <c r="M87" s="77" t="s">
        <v>120</v>
      </c>
      <c r="N87" s="77" t="s">
        <v>1175</v>
      </c>
      <c r="O87" s="77" t="s">
        <v>1176</v>
      </c>
      <c r="P87" s="66" t="str">
        <f ca="1">DATEDIF(C87,'Incoming 2023'!$O$2,"Y")&amp;" tahun, "&amp;DATEDIF(C87,'Incoming 2023'!$O$2,"YM")&amp;" bulan, "&amp;DATEDIF(C87,'Incoming 2023'!$O$2,"MD")&amp;" hari"</f>
        <v>2 tahun, 5 bulan, 0 hari</v>
      </c>
      <c r="Q87" s="77">
        <f ca="1">DATEDIF(C87,Summary!$A$1,"d")</f>
        <v>881</v>
      </c>
      <c r="R87" s="77" t="str" cm="1">
        <f t="array" aca="1" ref="R8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87" s="77" t="str" cm="1">
        <f t="array" ref="S87">_xlfn.IFS(Table1[[#This Row],[Level Status]]="Level 1",7,Table1[[#This Row],[Level Status]]="Level 2",14,Table1[[#This Row],[Level Status]]="Level 3","30",Table1[[#This Row],[Level Status]]="Info","Info",Table1[[#This Row],[Level Status]]="Closed","Closed")</f>
        <v>Closed</v>
      </c>
      <c r="T87" s="54" t="s">
        <v>3859</v>
      </c>
    </row>
    <row r="88" spans="1:20" ht="55.2" x14ac:dyDescent="0.3">
      <c r="A88" s="51">
        <f t="shared" si="1"/>
        <v>87</v>
      </c>
      <c r="B88" s="52" t="s">
        <v>3471</v>
      </c>
      <c r="C88" s="56">
        <v>45337</v>
      </c>
      <c r="D88" s="56">
        <v>45335</v>
      </c>
      <c r="E88" s="53" t="s">
        <v>39</v>
      </c>
      <c r="F88" s="54" t="s">
        <v>3472</v>
      </c>
      <c r="G88" s="58" t="s">
        <v>3324</v>
      </c>
      <c r="H88" s="59" t="s">
        <v>1079</v>
      </c>
      <c r="I88" s="77" t="s">
        <v>5999</v>
      </c>
      <c r="J88" s="59" t="s">
        <v>5701</v>
      </c>
      <c r="K88" s="55"/>
      <c r="L88" s="77" t="s">
        <v>1302</v>
      </c>
      <c r="M88" s="77" t="s">
        <v>1308</v>
      </c>
      <c r="N88" s="77" t="s">
        <v>1079</v>
      </c>
      <c r="O88" s="77" t="s">
        <v>2488</v>
      </c>
      <c r="P88" s="66" t="str">
        <f ca="1">DATEDIF(C88,'Incoming 2023'!$O$2,"Y")&amp;" tahun, "&amp;DATEDIF(C88,'Incoming 2023'!$O$2,"YM")&amp;" bulan, "&amp;DATEDIF(C88,'Incoming 2023'!$O$2,"MD")&amp;" hari"</f>
        <v>2 tahun, 5 bulan, 0 hari</v>
      </c>
      <c r="Q88" s="77">
        <f ca="1">DATEDIF(C88,Summary!$A$1,"d")</f>
        <v>881</v>
      </c>
      <c r="R88" s="77" t="str" cm="1">
        <f t="array" aca="1" ref="R8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8" s="77" t="str" cm="1">
        <f t="array" ref="S88">_xlfn.IFS(Table1[[#This Row],[Level Status]]="Level 1",7,Table1[[#This Row],[Level Status]]="Level 2",14,Table1[[#This Row],[Level Status]]="Level 3","30",Table1[[#This Row],[Level Status]]="Info","Info",Table1[[#This Row],[Level Status]]="Closed","Closed")</f>
        <v>Info</v>
      </c>
      <c r="T88" s="54"/>
    </row>
    <row r="89" spans="1:20" ht="124.2" x14ac:dyDescent="0.3">
      <c r="A89" s="51">
        <f t="shared" si="1"/>
        <v>88</v>
      </c>
      <c r="B89" s="52" t="s">
        <v>3465</v>
      </c>
      <c r="C89" s="56">
        <v>45337</v>
      </c>
      <c r="D89" s="56">
        <v>45334</v>
      </c>
      <c r="E89" s="53" t="s">
        <v>39</v>
      </c>
      <c r="F89" s="54" t="s">
        <v>3466</v>
      </c>
      <c r="G89" s="58" t="s">
        <v>3467</v>
      </c>
      <c r="H89" s="59" t="s">
        <v>1079</v>
      </c>
      <c r="I89" s="77" t="s">
        <v>3195</v>
      </c>
      <c r="J89" s="59" t="s">
        <v>2895</v>
      </c>
      <c r="K89" s="55"/>
      <c r="L89" s="77" t="s">
        <v>120</v>
      </c>
      <c r="M89" s="77" t="s">
        <v>120</v>
      </c>
      <c r="N89" s="77" t="s">
        <v>1079</v>
      </c>
      <c r="O89" s="77" t="s">
        <v>2489</v>
      </c>
      <c r="P89" s="66" t="str">
        <f ca="1">DATEDIF(C89,'Incoming 2023'!$O$2,"Y")&amp;" tahun, "&amp;DATEDIF(C89,'Incoming 2023'!$O$2,"YM")&amp;" bulan, "&amp;DATEDIF(C89,'Incoming 2023'!$O$2,"MD")&amp;" hari"</f>
        <v>2 tahun, 5 bulan, 0 hari</v>
      </c>
      <c r="Q89" s="77">
        <f ca="1">DATEDIF(C89,Summary!$A$1,"d")</f>
        <v>881</v>
      </c>
      <c r="R89" s="77" t="str" cm="1">
        <f t="array" aca="1" ref="R8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89" s="77" t="str" cm="1">
        <f t="array" ref="S89">_xlfn.IFS(Table1[[#This Row],[Level Status]]="Level 1",7,Table1[[#This Row],[Level Status]]="Level 2",14,Table1[[#This Row],[Level Status]]="Level 3","30",Table1[[#This Row],[Level Status]]="Info","Info",Table1[[#This Row],[Level Status]]="Closed","Closed")</f>
        <v>Closed</v>
      </c>
      <c r="T89" s="54" t="s">
        <v>3823</v>
      </c>
    </row>
    <row r="90" spans="1:20" ht="96.6" x14ac:dyDescent="0.3">
      <c r="A90" s="51">
        <f t="shared" si="1"/>
        <v>89</v>
      </c>
      <c r="B90" s="52" t="s">
        <v>3458</v>
      </c>
      <c r="C90" s="56">
        <v>45337</v>
      </c>
      <c r="D90" s="56">
        <v>45334</v>
      </c>
      <c r="E90" s="53" t="s">
        <v>39</v>
      </c>
      <c r="F90" s="54" t="s">
        <v>3459</v>
      </c>
      <c r="G90" s="58" t="s">
        <v>3460</v>
      </c>
      <c r="H90" s="59" t="s">
        <v>1079</v>
      </c>
      <c r="I90" s="77" t="s">
        <v>5999</v>
      </c>
      <c r="J90" s="59" t="s">
        <v>2895</v>
      </c>
      <c r="K90" s="55"/>
      <c r="L90" s="77" t="s">
        <v>1302</v>
      </c>
      <c r="M90" s="77" t="s">
        <v>1308</v>
      </c>
      <c r="N90" s="77" t="s">
        <v>1074</v>
      </c>
      <c r="O90" s="77" t="s">
        <v>1075</v>
      </c>
      <c r="P90" s="66" t="str">
        <f ca="1">DATEDIF(C90,'Incoming 2023'!$O$2,"Y")&amp;" tahun, "&amp;DATEDIF(C90,'Incoming 2023'!$O$2,"YM")&amp;" bulan, "&amp;DATEDIF(C90,'Incoming 2023'!$O$2,"MD")&amp;" hari"</f>
        <v>2 tahun, 5 bulan, 0 hari</v>
      </c>
      <c r="Q90" s="77">
        <f ca="1">DATEDIF(C90,Summary!$A$1,"d")</f>
        <v>881</v>
      </c>
      <c r="R90" s="77" t="str" cm="1">
        <f t="array" aca="1" ref="R9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90" s="77" t="str" cm="1">
        <f t="array" ref="S90">_xlfn.IFS(Table1[[#This Row],[Level Status]]="Level 1",7,Table1[[#This Row],[Level Status]]="Level 2",14,Table1[[#This Row],[Level Status]]="Level 3","30",Table1[[#This Row],[Level Status]]="Info","Info",Table1[[#This Row],[Level Status]]="Closed","Closed")</f>
        <v>Info</v>
      </c>
      <c r="T90" s="54"/>
    </row>
    <row r="91" spans="1:20" ht="96.6" x14ac:dyDescent="0.3">
      <c r="A91" s="51">
        <f t="shared" si="1"/>
        <v>90</v>
      </c>
      <c r="B91" s="52" t="s">
        <v>3461</v>
      </c>
      <c r="C91" s="56">
        <v>45337</v>
      </c>
      <c r="D91" s="56">
        <v>45334</v>
      </c>
      <c r="E91" s="53" t="s">
        <v>39</v>
      </c>
      <c r="F91" s="54" t="s">
        <v>3462</v>
      </c>
      <c r="G91" s="58" t="s">
        <v>3460</v>
      </c>
      <c r="H91" s="59" t="s">
        <v>1079</v>
      </c>
      <c r="I91" s="77" t="s">
        <v>5999</v>
      </c>
      <c r="J91" s="59" t="s">
        <v>2895</v>
      </c>
      <c r="K91" s="55"/>
      <c r="L91" s="77" t="s">
        <v>1302</v>
      </c>
      <c r="M91" s="77" t="s">
        <v>1308</v>
      </c>
      <c r="N91" s="77" t="s">
        <v>1074</v>
      </c>
      <c r="O91" s="77" t="s">
        <v>1075</v>
      </c>
      <c r="P91" s="66" t="str">
        <f ca="1">DATEDIF(C91,'Incoming 2023'!$O$2,"Y")&amp;" tahun, "&amp;DATEDIF(C91,'Incoming 2023'!$O$2,"YM")&amp;" bulan, "&amp;DATEDIF(C91,'Incoming 2023'!$O$2,"MD")&amp;" hari"</f>
        <v>2 tahun, 5 bulan, 0 hari</v>
      </c>
      <c r="Q91" s="77">
        <f ca="1">DATEDIF(C91,Summary!$A$1,"d")</f>
        <v>881</v>
      </c>
      <c r="R91" s="77" t="str" cm="1">
        <f t="array" aca="1" ref="R9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91" s="77" t="str" cm="1">
        <f t="array" ref="S91">_xlfn.IFS(Table1[[#This Row],[Level Status]]="Level 1",7,Table1[[#This Row],[Level Status]]="Level 2",14,Table1[[#This Row],[Level Status]]="Level 3","30",Table1[[#This Row],[Level Status]]="Info","Info",Table1[[#This Row],[Level Status]]="Closed","Closed")</f>
        <v>Info</v>
      </c>
      <c r="T91" s="54"/>
    </row>
    <row r="92" spans="1:20" ht="96.6" x14ac:dyDescent="0.3">
      <c r="A92" s="51">
        <f t="shared" si="1"/>
        <v>91</v>
      </c>
      <c r="B92" s="52" t="s">
        <v>3463</v>
      </c>
      <c r="C92" s="56">
        <v>45337</v>
      </c>
      <c r="D92" s="56">
        <v>45334</v>
      </c>
      <c r="E92" s="53" t="s">
        <v>39</v>
      </c>
      <c r="F92" s="54" t="s">
        <v>3464</v>
      </c>
      <c r="G92" s="58" t="s">
        <v>3460</v>
      </c>
      <c r="H92" s="59" t="s">
        <v>1079</v>
      </c>
      <c r="I92" s="77" t="s">
        <v>3199</v>
      </c>
      <c r="J92" s="59" t="s">
        <v>2895</v>
      </c>
      <c r="K92" s="55"/>
      <c r="L92" s="77" t="s">
        <v>1302</v>
      </c>
      <c r="M92" s="77" t="s">
        <v>1308</v>
      </c>
      <c r="N92" s="77" t="s">
        <v>1074</v>
      </c>
      <c r="O92" s="77" t="s">
        <v>1075</v>
      </c>
      <c r="P92" s="66" t="str">
        <f ca="1">DATEDIF(C92,'Incoming 2023'!$O$2,"Y")&amp;" tahun, "&amp;DATEDIF(C92,'Incoming 2023'!$O$2,"YM")&amp;" bulan, "&amp;DATEDIF(C92,'Incoming 2023'!$O$2,"MD")&amp;" hari"</f>
        <v>2 tahun, 5 bulan, 0 hari</v>
      </c>
      <c r="Q92" s="77">
        <f ca="1">DATEDIF(C92,Summary!$A$1,"d")</f>
        <v>881</v>
      </c>
      <c r="R92" s="77" t="str" cm="1">
        <f t="array" aca="1" ref="R9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92" s="77" t="str" cm="1">
        <f t="array" ref="S92">_xlfn.IFS(Table1[[#This Row],[Level Status]]="Level 1",7,Table1[[#This Row],[Level Status]]="Level 2",14,Table1[[#This Row],[Level Status]]="Level 3","30",Table1[[#This Row],[Level Status]]="Info","Info",Table1[[#This Row],[Level Status]]="Closed","Closed")</f>
        <v>Info</v>
      </c>
      <c r="T92" s="54"/>
    </row>
    <row r="93" spans="1:20" ht="55.2" x14ac:dyDescent="0.3">
      <c r="A93" s="51">
        <f t="shared" si="1"/>
        <v>92</v>
      </c>
      <c r="B93" s="52" t="s">
        <v>3484</v>
      </c>
      <c r="C93" s="56">
        <v>45338</v>
      </c>
      <c r="D93" s="56">
        <v>45337</v>
      </c>
      <c r="E93" s="53" t="s">
        <v>9</v>
      </c>
      <c r="F93" s="54" t="s">
        <v>3485</v>
      </c>
      <c r="G93" s="58" t="s">
        <v>3485</v>
      </c>
      <c r="H93" s="59" t="s">
        <v>5508</v>
      </c>
      <c r="I93" s="77" t="s">
        <v>5508</v>
      </c>
      <c r="J93" s="59" t="s">
        <v>5700</v>
      </c>
      <c r="K93" s="55"/>
      <c r="L93" s="77" t="s">
        <v>1302</v>
      </c>
      <c r="M93" s="77" t="s">
        <v>1308</v>
      </c>
      <c r="N93" s="77" t="s">
        <v>1080</v>
      </c>
      <c r="O93" s="77" t="s">
        <v>1083</v>
      </c>
      <c r="P93" s="66" t="str">
        <f ca="1">DATEDIF(C93,'Incoming 2023'!$O$2,"Y")&amp;" tahun, "&amp;DATEDIF(C93,'Incoming 2023'!$O$2,"YM")&amp;" bulan, "&amp;DATEDIF(C93,'Incoming 2023'!$O$2,"MD")&amp;" hari"</f>
        <v>2 tahun, 4 bulan, 29 hari</v>
      </c>
      <c r="Q93" s="77">
        <f ca="1">DATEDIF(C93,Summary!$A$1,"d")</f>
        <v>880</v>
      </c>
      <c r="R93" s="77" t="str" cm="1">
        <f t="array" aca="1" ref="R9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93" s="77" t="str" cm="1">
        <f t="array" ref="S93">_xlfn.IFS(Table1[[#This Row],[Level Status]]="Level 1",7,Table1[[#This Row],[Level Status]]="Level 2",14,Table1[[#This Row],[Level Status]]="Level 3","30",Table1[[#This Row],[Level Status]]="Info","Info",Table1[[#This Row],[Level Status]]="Closed","Closed")</f>
        <v>Info</v>
      </c>
      <c r="T93" s="54"/>
    </row>
    <row r="94" spans="1:20" ht="358.8" x14ac:dyDescent="0.3">
      <c r="A94" s="51">
        <f t="shared" si="1"/>
        <v>93</v>
      </c>
      <c r="B94" s="52" t="s">
        <v>3524</v>
      </c>
      <c r="C94" s="56">
        <v>45342</v>
      </c>
      <c r="D94" s="56">
        <v>45337</v>
      </c>
      <c r="E94" s="53" t="s">
        <v>39</v>
      </c>
      <c r="F94" s="54" t="s">
        <v>3525</v>
      </c>
      <c r="G94" s="112" t="s">
        <v>3526</v>
      </c>
      <c r="H94" s="123" t="s">
        <v>5508</v>
      </c>
      <c r="I94" s="77" t="s">
        <v>3190</v>
      </c>
      <c r="J94" s="59" t="s">
        <v>6030</v>
      </c>
      <c r="K94" s="55"/>
      <c r="L94" s="77" t="s">
        <v>120</v>
      </c>
      <c r="M94" s="77" t="s">
        <v>120</v>
      </c>
      <c r="N94" s="77" t="s">
        <v>1070</v>
      </c>
      <c r="O94" s="77" t="s">
        <v>1077</v>
      </c>
      <c r="P94" s="66" t="str">
        <f ca="1">DATEDIF(C94,'Incoming 2023'!$O$2,"Y")&amp;" tahun, "&amp;DATEDIF(C94,'Incoming 2023'!$O$2,"YM")&amp;" bulan, "&amp;DATEDIF(C94,'Incoming 2023'!$O$2,"MD")&amp;" hari"</f>
        <v>2 tahun, 4 bulan, 25 hari</v>
      </c>
      <c r="Q94" s="77">
        <f ca="1">DATEDIF(C94,Summary!$A$1,"d")</f>
        <v>876</v>
      </c>
      <c r="R94" s="77" t="str" cm="1">
        <f t="array" aca="1" ref="R9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94" s="77" t="str" cm="1">
        <f t="array" ref="S94">_xlfn.IFS(Table1[[#This Row],[Level Status]]="Level 1",7,Table1[[#This Row],[Level Status]]="Level 2",14,Table1[[#This Row],[Level Status]]="Level 3","30",Table1[[#This Row],[Level Status]]="Info","Info",Table1[[#This Row],[Level Status]]="Closed","Closed")</f>
        <v>Closed</v>
      </c>
      <c r="T94" s="54" t="s">
        <v>3709</v>
      </c>
    </row>
    <row r="95" spans="1:20" ht="409.6" x14ac:dyDescent="0.3">
      <c r="A95" s="51">
        <f t="shared" si="1"/>
        <v>94</v>
      </c>
      <c r="B95" s="52" t="s">
        <v>3506</v>
      </c>
      <c r="C95" s="56">
        <v>45342</v>
      </c>
      <c r="D95" s="56">
        <v>45341</v>
      </c>
      <c r="E95" s="53" t="s">
        <v>9</v>
      </c>
      <c r="F95" s="54" t="s">
        <v>3507</v>
      </c>
      <c r="G95" s="112" t="s">
        <v>3510</v>
      </c>
      <c r="H95" s="123" t="s">
        <v>5508</v>
      </c>
      <c r="I95" s="77" t="s">
        <v>5989</v>
      </c>
      <c r="J95" s="59" t="s">
        <v>6030</v>
      </c>
      <c r="K95" s="51"/>
      <c r="L95" s="77" t="s">
        <v>120</v>
      </c>
      <c r="M95" s="77" t="s">
        <v>5813</v>
      </c>
      <c r="N95" s="77" t="s">
        <v>1070</v>
      </c>
      <c r="O95" s="77" t="s">
        <v>3230</v>
      </c>
      <c r="P95" s="66" t="str">
        <f ca="1">DATEDIF(C95,'Incoming 2023'!$O$2,"Y")&amp;" tahun, "&amp;DATEDIF(C95,'Incoming 2023'!$O$2,"YM")&amp;" bulan, "&amp;DATEDIF(C95,'Incoming 2023'!$O$2,"MD")&amp;" hari"</f>
        <v>2 tahun, 4 bulan, 25 hari</v>
      </c>
      <c r="Q95" s="77">
        <f ca="1">DATEDIF(C95,Summary!$A$1,"d")</f>
        <v>876</v>
      </c>
      <c r="R95" s="77" t="str" cm="1">
        <f t="array" aca="1" ref="R9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95" s="77" t="str" cm="1">
        <f t="array" ref="S95">_xlfn.IFS(Table1[[#This Row],[Level Status]]="Level 1",7,Table1[[#This Row],[Level Status]]="Level 2",14,Table1[[#This Row],[Level Status]]="Level 3","30",Table1[[#This Row],[Level Status]]="Info","Info",Table1[[#This Row],[Level Status]]="Closed","Closed")</f>
        <v>30</v>
      </c>
      <c r="T95" s="54" t="s">
        <v>8609</v>
      </c>
    </row>
    <row r="96" spans="1:20" ht="138" x14ac:dyDescent="0.3">
      <c r="A96" s="51">
        <f t="shared" si="1"/>
        <v>95</v>
      </c>
      <c r="B96" s="52" t="s">
        <v>3520</v>
      </c>
      <c r="C96" s="56">
        <v>45342</v>
      </c>
      <c r="D96" s="56">
        <v>45341</v>
      </c>
      <c r="E96" s="53" t="s">
        <v>39</v>
      </c>
      <c r="F96" s="54" t="s">
        <v>3521</v>
      </c>
      <c r="G96" s="112" t="s">
        <v>3523</v>
      </c>
      <c r="H96" s="123" t="s">
        <v>5508</v>
      </c>
      <c r="I96" s="77" t="s">
        <v>5932</v>
      </c>
      <c r="J96" s="59" t="s">
        <v>6030</v>
      </c>
      <c r="K96" s="51"/>
      <c r="L96" s="77" t="s">
        <v>1302</v>
      </c>
      <c r="M96" s="77" t="s">
        <v>1302</v>
      </c>
      <c r="N96" s="77" t="s">
        <v>1070</v>
      </c>
      <c r="O96" s="77" t="s">
        <v>1070</v>
      </c>
      <c r="P96" s="66" t="str">
        <f ca="1">DATEDIF(C96,'Incoming 2023'!$O$2,"Y")&amp;" tahun, "&amp;DATEDIF(C96,'Incoming 2023'!$O$2,"YM")&amp;" bulan, "&amp;DATEDIF(C96,'Incoming 2023'!$O$2,"MD")&amp;" hari"</f>
        <v>2 tahun, 4 bulan, 25 hari</v>
      </c>
      <c r="Q96" s="77">
        <f ca="1">DATEDIF(C96,Summary!$A$1,"d")</f>
        <v>876</v>
      </c>
      <c r="R96" s="77" t="str" cm="1">
        <f t="array" aca="1" ref="R9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96" s="77" t="str" cm="1">
        <f t="array" ref="S96">_xlfn.IFS(Table1[[#This Row],[Level Status]]="Level 1",7,Table1[[#This Row],[Level Status]]="Level 2",14,Table1[[#This Row],[Level Status]]="Level 3","30",Table1[[#This Row],[Level Status]]="Info","Info",Table1[[#This Row],[Level Status]]="Closed","Closed")</f>
        <v>Info</v>
      </c>
      <c r="T96" s="54"/>
    </row>
    <row r="97" spans="1:20" ht="409.6" x14ac:dyDescent="0.3">
      <c r="A97" s="51">
        <f t="shared" si="1"/>
        <v>96</v>
      </c>
      <c r="B97" s="52" t="s">
        <v>3527</v>
      </c>
      <c r="C97" s="56">
        <v>45342</v>
      </c>
      <c r="D97" s="56">
        <v>45337</v>
      </c>
      <c r="E97" s="53" t="s">
        <v>39</v>
      </c>
      <c r="F97" s="54" t="s">
        <v>3528</v>
      </c>
      <c r="G97" s="58" t="s">
        <v>3530</v>
      </c>
      <c r="H97" s="59" t="s">
        <v>5508</v>
      </c>
      <c r="I97" s="77" t="s">
        <v>5508</v>
      </c>
      <c r="J97" s="59" t="s">
        <v>6030</v>
      </c>
      <c r="K97" s="55"/>
      <c r="L97" s="77" t="s">
        <v>120</v>
      </c>
      <c r="M97" s="77" t="s">
        <v>120</v>
      </c>
      <c r="N97" s="77" t="s">
        <v>1175</v>
      </c>
      <c r="O97" s="77" t="s">
        <v>1077</v>
      </c>
      <c r="P97" s="66" t="str">
        <f ca="1">DATEDIF(C97,'Incoming 2023'!$O$2,"Y")&amp;" tahun, "&amp;DATEDIF(C97,'Incoming 2023'!$O$2,"YM")&amp;" bulan, "&amp;DATEDIF(C97,'Incoming 2023'!$O$2,"MD")&amp;" hari"</f>
        <v>2 tahun, 4 bulan, 25 hari</v>
      </c>
      <c r="Q97" s="77">
        <f ca="1">DATEDIF(C97,Summary!$A$1,"d")</f>
        <v>876</v>
      </c>
      <c r="R97" s="77" t="str" cm="1">
        <f t="array" aca="1" ref="R9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97" s="77" t="str" cm="1">
        <f t="array" ref="S97">_xlfn.IFS(Table1[[#This Row],[Level Status]]="Level 1",7,Table1[[#This Row],[Level Status]]="Level 2",14,Table1[[#This Row],[Level Status]]="Level 3","30",Table1[[#This Row],[Level Status]]="Info","Info",Table1[[#This Row],[Level Status]]="Closed","Closed")</f>
        <v>Closed</v>
      </c>
      <c r="T97" s="54" t="s">
        <v>3695</v>
      </c>
    </row>
    <row r="98" spans="1:20" ht="41.4" x14ac:dyDescent="0.3">
      <c r="A98" s="51">
        <f t="shared" si="1"/>
        <v>97</v>
      </c>
      <c r="B98" s="52" t="s">
        <v>3503</v>
      </c>
      <c r="C98" s="56">
        <v>45342</v>
      </c>
      <c r="D98" s="56">
        <v>45338</v>
      </c>
      <c r="E98" s="53" t="s">
        <v>9</v>
      </c>
      <c r="F98" s="54" t="s">
        <v>3504</v>
      </c>
      <c r="G98" s="58" t="s">
        <v>3505</v>
      </c>
      <c r="H98" s="59" t="s">
        <v>5508</v>
      </c>
      <c r="I98" s="77" t="s">
        <v>3200</v>
      </c>
      <c r="J98" s="59" t="s">
        <v>3203</v>
      </c>
      <c r="K98" s="55"/>
      <c r="L98" s="77" t="s">
        <v>1302</v>
      </c>
      <c r="M98" s="77" t="s">
        <v>1308</v>
      </c>
      <c r="N98" s="77" t="s">
        <v>1070</v>
      </c>
      <c r="O98" s="77" t="s">
        <v>3082</v>
      </c>
      <c r="P98" s="66" t="str">
        <f ca="1">DATEDIF(C98,'Incoming 2023'!$O$2,"Y")&amp;" tahun, "&amp;DATEDIF(C98,'Incoming 2023'!$O$2,"YM")&amp;" bulan, "&amp;DATEDIF(C98,'Incoming 2023'!$O$2,"MD")&amp;" hari"</f>
        <v>2 tahun, 4 bulan, 25 hari</v>
      </c>
      <c r="Q98" s="77">
        <f ca="1">DATEDIF(C98,Summary!$A$1,"d")</f>
        <v>876</v>
      </c>
      <c r="R98" s="77" t="str" cm="1">
        <f t="array" aca="1" ref="R9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98" s="77" t="str" cm="1">
        <f t="array" ref="S98">_xlfn.IFS(Table1[[#This Row],[Level Status]]="Level 1",7,Table1[[#This Row],[Level Status]]="Level 2",14,Table1[[#This Row],[Level Status]]="Level 3","30",Table1[[#This Row],[Level Status]]="Info","Info",Table1[[#This Row],[Level Status]]="Closed","Closed")</f>
        <v>Info</v>
      </c>
      <c r="T98" s="54"/>
    </row>
    <row r="99" spans="1:20" ht="248.4" x14ac:dyDescent="0.3">
      <c r="A99" s="51">
        <f t="shared" si="1"/>
        <v>98</v>
      </c>
      <c r="B99" s="52" t="s">
        <v>3500</v>
      </c>
      <c r="C99" s="56">
        <v>45342</v>
      </c>
      <c r="D99" s="56">
        <v>45338</v>
      </c>
      <c r="E99" s="53" t="s">
        <v>9</v>
      </c>
      <c r="F99" s="54" t="s">
        <v>3501</v>
      </c>
      <c r="G99" s="58" t="s">
        <v>3632</v>
      </c>
      <c r="H99" s="59" t="s">
        <v>5508</v>
      </c>
      <c r="I99" s="77" t="s">
        <v>3200</v>
      </c>
      <c r="J99" s="59" t="s">
        <v>6030</v>
      </c>
      <c r="K99" s="51"/>
      <c r="L99" s="77" t="s">
        <v>120</v>
      </c>
      <c r="M99" s="77" t="s">
        <v>5813</v>
      </c>
      <c r="N99" s="77" t="s">
        <v>1070</v>
      </c>
      <c r="O99" s="77" t="s">
        <v>3230</v>
      </c>
      <c r="P99" s="66" t="str">
        <f ca="1">DATEDIF(C99,'Incoming 2023'!$O$2,"Y")&amp;" tahun, "&amp;DATEDIF(C99,'Incoming 2023'!$O$2,"YM")&amp;" bulan, "&amp;DATEDIF(C99,'Incoming 2023'!$O$2,"MD")&amp;" hari"</f>
        <v>2 tahun, 4 bulan, 25 hari</v>
      </c>
      <c r="Q99" s="77">
        <f ca="1">DATEDIF(C99,Summary!$A$1,"d")</f>
        <v>876</v>
      </c>
      <c r="R99" s="77" t="str" cm="1">
        <f t="array" aca="1" ref="R9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99" s="77" t="str" cm="1">
        <f t="array" ref="S99">_xlfn.IFS(Table1[[#This Row],[Level Status]]="Level 1",7,Table1[[#This Row],[Level Status]]="Level 2",14,Table1[[#This Row],[Level Status]]="Level 3","30",Table1[[#This Row],[Level Status]]="Info","Info",Table1[[#This Row],[Level Status]]="Closed","Closed")</f>
        <v>30</v>
      </c>
      <c r="T99" s="54" t="s">
        <v>8608</v>
      </c>
    </row>
    <row r="100" spans="1:20" ht="55.2" x14ac:dyDescent="0.3">
      <c r="A100" s="51">
        <f t="shared" si="1"/>
        <v>99</v>
      </c>
      <c r="B100" s="52" t="s">
        <v>3496</v>
      </c>
      <c r="C100" s="56">
        <v>45342</v>
      </c>
      <c r="D100" s="56">
        <v>45338</v>
      </c>
      <c r="E100" s="53" t="s">
        <v>9</v>
      </c>
      <c r="F100" s="54" t="s">
        <v>3497</v>
      </c>
      <c r="G100" s="58" t="s">
        <v>3499</v>
      </c>
      <c r="H100" s="59" t="s">
        <v>5508</v>
      </c>
      <c r="I100" s="77" t="s">
        <v>3200</v>
      </c>
      <c r="J100" s="59" t="s">
        <v>6030</v>
      </c>
      <c r="K100" s="55"/>
      <c r="L100" s="77" t="s">
        <v>1302</v>
      </c>
      <c r="M100" s="77" t="s">
        <v>1308</v>
      </c>
      <c r="N100" s="77" t="s">
        <v>1175</v>
      </c>
      <c r="O100" s="77" t="s">
        <v>1176</v>
      </c>
      <c r="P100" s="66" t="str">
        <f ca="1">DATEDIF(C100,'Incoming 2023'!$O$2,"Y")&amp;" tahun, "&amp;DATEDIF(C100,'Incoming 2023'!$O$2,"YM")&amp;" bulan, "&amp;DATEDIF(C100,'Incoming 2023'!$O$2,"MD")&amp;" hari"</f>
        <v>2 tahun, 4 bulan, 25 hari</v>
      </c>
      <c r="Q100" s="77">
        <f ca="1">DATEDIF(C100,Summary!$A$1,"d")</f>
        <v>876</v>
      </c>
      <c r="R100" s="77" t="str" cm="1">
        <f t="array" aca="1" ref="R10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00" s="77" t="str" cm="1">
        <f t="array" ref="S100">_xlfn.IFS(Table1[[#This Row],[Level Status]]="Level 1",7,Table1[[#This Row],[Level Status]]="Level 2",14,Table1[[#This Row],[Level Status]]="Level 3","30",Table1[[#This Row],[Level Status]]="Info","Info",Table1[[#This Row],[Level Status]]="Closed","Closed")</f>
        <v>Info</v>
      </c>
      <c r="T100" s="54"/>
    </row>
    <row r="101" spans="1:20" ht="345" x14ac:dyDescent="0.3">
      <c r="A101" s="51">
        <f t="shared" si="1"/>
        <v>100</v>
      </c>
      <c r="B101" s="52" t="s">
        <v>3561</v>
      </c>
      <c r="C101" s="56">
        <v>45344</v>
      </c>
      <c r="D101" s="56">
        <v>45343</v>
      </c>
      <c r="E101" s="53" t="s">
        <v>9</v>
      </c>
      <c r="F101" s="54" t="s">
        <v>3562</v>
      </c>
      <c r="G101" s="112" t="s">
        <v>3563</v>
      </c>
      <c r="H101" s="123" t="s">
        <v>1079</v>
      </c>
      <c r="I101" s="77" t="s">
        <v>1079</v>
      </c>
      <c r="J101" s="59" t="s">
        <v>1079</v>
      </c>
      <c r="K101" s="55"/>
      <c r="L101" s="77" t="s">
        <v>120</v>
      </c>
      <c r="M101" s="77" t="s">
        <v>120</v>
      </c>
      <c r="N101" s="77" t="s">
        <v>1168</v>
      </c>
      <c r="O101" s="77" t="s">
        <v>4425</v>
      </c>
      <c r="P101" s="66" t="str">
        <f ca="1">DATEDIF(C101,'Incoming 2023'!$O$2,"Y")&amp;" tahun, "&amp;DATEDIF(C101,'Incoming 2023'!$O$2,"YM")&amp;" bulan, "&amp;DATEDIF(C101,'Incoming 2023'!$O$2,"MD")&amp;" hari"</f>
        <v>2 tahun, 4 bulan, 23 hari</v>
      </c>
      <c r="Q101" s="77">
        <f ca="1">DATEDIF(C101,Summary!$A$1,"d")</f>
        <v>874</v>
      </c>
      <c r="R101" s="77" t="str" cm="1">
        <f t="array" aca="1" ref="R10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01" s="77" t="str" cm="1">
        <f t="array" ref="S101">_xlfn.IFS(Table1[[#This Row],[Level Status]]="Level 1",7,Table1[[#This Row],[Level Status]]="Level 2",14,Table1[[#This Row],[Level Status]]="Level 3","30",Table1[[#This Row],[Level Status]]="Info","Info",Table1[[#This Row],[Level Status]]="Closed","Closed")</f>
        <v>Closed</v>
      </c>
      <c r="T101" s="54" t="s">
        <v>4421</v>
      </c>
    </row>
    <row r="102" spans="1:20" ht="372.6" x14ac:dyDescent="0.3">
      <c r="A102" s="51">
        <f t="shared" si="1"/>
        <v>101</v>
      </c>
      <c r="B102" s="52" t="s">
        <v>3762</v>
      </c>
      <c r="C102" s="56">
        <v>45344</v>
      </c>
      <c r="D102" s="56">
        <v>45343</v>
      </c>
      <c r="E102" s="53" t="s">
        <v>9</v>
      </c>
      <c r="F102" s="54" t="s">
        <v>3763</v>
      </c>
      <c r="G102" s="112" t="s">
        <v>3764</v>
      </c>
      <c r="H102" s="123" t="s">
        <v>5508</v>
      </c>
      <c r="I102" s="77" t="s">
        <v>5932</v>
      </c>
      <c r="J102" s="59" t="s">
        <v>6030</v>
      </c>
      <c r="K102" s="55"/>
      <c r="L102" s="77" t="s">
        <v>120</v>
      </c>
      <c r="M102" s="77" t="s">
        <v>120</v>
      </c>
      <c r="N102" s="77" t="s">
        <v>1175</v>
      </c>
      <c r="O102" s="77" t="s">
        <v>1176</v>
      </c>
      <c r="P102" s="66" t="str">
        <f ca="1">DATEDIF(C102,'Incoming 2023'!$O$2,"Y")&amp;" tahun, "&amp;DATEDIF(C102,'Incoming 2023'!$O$2,"YM")&amp;" bulan, "&amp;DATEDIF(C102,'Incoming 2023'!$O$2,"MD")&amp;" hari"</f>
        <v>2 tahun, 4 bulan, 23 hari</v>
      </c>
      <c r="Q102" s="77">
        <f ca="1">DATEDIF(C102,Summary!$A$1,"d")</f>
        <v>874</v>
      </c>
      <c r="R102" s="77" t="str" cm="1">
        <f t="array" aca="1" ref="R10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02" s="77" t="str" cm="1">
        <f t="array" ref="S102">_xlfn.IFS(Table1[[#This Row],[Level Status]]="Level 1",7,Table1[[#This Row],[Level Status]]="Level 2",14,Table1[[#This Row],[Level Status]]="Level 3","30",Table1[[#This Row],[Level Status]]="Info","Info",Table1[[#This Row],[Level Status]]="Closed","Closed")</f>
        <v>Closed</v>
      </c>
      <c r="T102" s="54" t="s">
        <v>3900</v>
      </c>
    </row>
    <row r="103" spans="1:20" ht="165.6" x14ac:dyDescent="0.3">
      <c r="A103" s="51">
        <f t="shared" si="1"/>
        <v>102</v>
      </c>
      <c r="B103" s="52" t="s">
        <v>3553</v>
      </c>
      <c r="C103" s="56">
        <v>45344</v>
      </c>
      <c r="D103" s="56">
        <v>45343</v>
      </c>
      <c r="E103" s="53" t="s">
        <v>9</v>
      </c>
      <c r="F103" s="54" t="s">
        <v>3554</v>
      </c>
      <c r="G103" s="58" t="s">
        <v>3556</v>
      </c>
      <c r="H103" s="59" t="s">
        <v>5508</v>
      </c>
      <c r="I103" s="77" t="s">
        <v>5932</v>
      </c>
      <c r="J103" s="59" t="s">
        <v>6030</v>
      </c>
      <c r="K103" s="55"/>
      <c r="L103" s="77" t="s">
        <v>1302</v>
      </c>
      <c r="M103" s="77" t="s">
        <v>1308</v>
      </c>
      <c r="N103" s="77" t="s">
        <v>1070</v>
      </c>
      <c r="O103" s="77" t="s">
        <v>1077</v>
      </c>
      <c r="P103" s="66" t="str">
        <f ca="1">DATEDIF(C103,'Incoming 2023'!$O$2,"Y")&amp;" tahun, "&amp;DATEDIF(C103,'Incoming 2023'!$O$2,"YM")&amp;" bulan, "&amp;DATEDIF(C103,'Incoming 2023'!$O$2,"MD")&amp;" hari"</f>
        <v>2 tahun, 4 bulan, 23 hari</v>
      </c>
      <c r="Q103" s="77">
        <f ca="1">DATEDIF(C103,Summary!$A$1,"d")</f>
        <v>874</v>
      </c>
      <c r="R103" s="77" t="str" cm="1">
        <f t="array" aca="1" ref="R10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03" s="77" t="str" cm="1">
        <f t="array" ref="S103">_xlfn.IFS(Table1[[#This Row],[Level Status]]="Level 1",7,Table1[[#This Row],[Level Status]]="Level 2",14,Table1[[#This Row],[Level Status]]="Level 3","30",Table1[[#This Row],[Level Status]]="Info","Info",Table1[[#This Row],[Level Status]]="Closed","Closed")</f>
        <v>Info</v>
      </c>
      <c r="T103" s="54"/>
    </row>
    <row r="104" spans="1:20" ht="96.6" x14ac:dyDescent="0.3">
      <c r="A104" s="51">
        <f t="shared" si="1"/>
        <v>103</v>
      </c>
      <c r="B104" s="52" t="s">
        <v>3579</v>
      </c>
      <c r="C104" s="56">
        <v>45345</v>
      </c>
      <c r="D104" s="56">
        <v>45334</v>
      </c>
      <c r="E104" s="53" t="s">
        <v>3073</v>
      </c>
      <c r="F104" s="54" t="s">
        <v>3580</v>
      </c>
      <c r="G104" s="112" t="s">
        <v>3581</v>
      </c>
      <c r="H104" s="123" t="s">
        <v>5508</v>
      </c>
      <c r="I104" s="77" t="s">
        <v>3200</v>
      </c>
      <c r="J104" s="59" t="s">
        <v>5849</v>
      </c>
      <c r="K104" s="55"/>
      <c r="L104" s="77" t="s">
        <v>1302</v>
      </c>
      <c r="M104" s="77" t="s">
        <v>1308</v>
      </c>
      <c r="N104" s="77" t="s">
        <v>1070</v>
      </c>
      <c r="O104" s="77" t="s">
        <v>1082</v>
      </c>
      <c r="P104" s="66" t="str">
        <f ca="1">DATEDIF(C104,'Incoming 2023'!$O$2,"Y")&amp;" tahun, "&amp;DATEDIF(C104,'Incoming 2023'!$O$2,"YM")&amp;" bulan, "&amp;DATEDIF(C104,'Incoming 2023'!$O$2,"MD")&amp;" hari"</f>
        <v>2 tahun, 4 bulan, 22 hari</v>
      </c>
      <c r="Q104" s="77">
        <f ca="1">DATEDIF(C104,Summary!$A$1,"d")</f>
        <v>873</v>
      </c>
      <c r="R104" s="77" t="str" cm="1">
        <f t="array" aca="1" ref="R10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04" s="77" t="str" cm="1">
        <f t="array" ref="S104">_xlfn.IFS(Table1[[#This Row],[Level Status]]="Level 1",7,Table1[[#This Row],[Level Status]]="Level 2",14,Table1[[#This Row],[Level Status]]="Level 3","30",Table1[[#This Row],[Level Status]]="Info","Info",Table1[[#This Row],[Level Status]]="Closed","Closed")</f>
        <v>Info</v>
      </c>
      <c r="T104" s="54"/>
    </row>
    <row r="105" spans="1:20" ht="82.8" x14ac:dyDescent="0.3">
      <c r="A105" s="51">
        <f t="shared" si="1"/>
        <v>104</v>
      </c>
      <c r="B105" s="52" t="s">
        <v>3577</v>
      </c>
      <c r="C105" s="56">
        <v>45345</v>
      </c>
      <c r="D105" s="56">
        <v>45328</v>
      </c>
      <c r="E105" s="53" t="s">
        <v>3073</v>
      </c>
      <c r="F105" s="54" t="s">
        <v>3576</v>
      </c>
      <c r="G105" s="112" t="s">
        <v>3578</v>
      </c>
      <c r="H105" s="123" t="s">
        <v>5508</v>
      </c>
      <c r="I105" s="77" t="s">
        <v>3200</v>
      </c>
      <c r="J105" s="59" t="s">
        <v>5704</v>
      </c>
      <c r="K105" s="55"/>
      <c r="L105" s="77" t="s">
        <v>1302</v>
      </c>
      <c r="M105" s="77" t="s">
        <v>1308</v>
      </c>
      <c r="N105" s="77" t="s">
        <v>1070</v>
      </c>
      <c r="O105" s="77" t="s">
        <v>1082</v>
      </c>
      <c r="P105" s="66" t="str">
        <f ca="1">DATEDIF(C105,'Incoming 2023'!$O$2,"Y")&amp;" tahun, "&amp;DATEDIF(C105,'Incoming 2023'!$O$2,"YM")&amp;" bulan, "&amp;DATEDIF(C105,'Incoming 2023'!$O$2,"MD")&amp;" hari"</f>
        <v>2 tahun, 4 bulan, 22 hari</v>
      </c>
      <c r="Q105" s="77">
        <f ca="1">DATEDIF(C105,Summary!$A$1,"d")</f>
        <v>873</v>
      </c>
      <c r="R105" s="77" t="str" cm="1">
        <f t="array" aca="1" ref="R10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05" s="77" t="str" cm="1">
        <f t="array" ref="S105">_xlfn.IFS(Table1[[#This Row],[Level Status]]="Level 1",7,Table1[[#This Row],[Level Status]]="Level 2",14,Table1[[#This Row],[Level Status]]="Level 3","30",Table1[[#This Row],[Level Status]]="Info","Info",Table1[[#This Row],[Level Status]]="Closed","Closed")</f>
        <v>Info</v>
      </c>
      <c r="T105" s="54"/>
    </row>
    <row r="106" spans="1:20" ht="82.8" x14ac:dyDescent="0.3">
      <c r="A106" s="51">
        <f t="shared" si="1"/>
        <v>105</v>
      </c>
      <c r="B106" s="52" t="s">
        <v>3573</v>
      </c>
      <c r="C106" s="56">
        <v>45345</v>
      </c>
      <c r="D106" s="56">
        <v>45324</v>
      </c>
      <c r="E106" s="53" t="s">
        <v>3073</v>
      </c>
      <c r="F106" s="54" t="s">
        <v>3574</v>
      </c>
      <c r="G106" s="112" t="s">
        <v>3575</v>
      </c>
      <c r="H106" s="123" t="s">
        <v>5508</v>
      </c>
      <c r="I106" s="77" t="s">
        <v>5508</v>
      </c>
      <c r="J106" s="59" t="s">
        <v>5849</v>
      </c>
      <c r="K106" s="55"/>
      <c r="L106" s="77" t="s">
        <v>1302</v>
      </c>
      <c r="M106" s="77" t="s">
        <v>1308</v>
      </c>
      <c r="N106" s="77" t="s">
        <v>1070</v>
      </c>
      <c r="O106" s="77" t="s">
        <v>1077</v>
      </c>
      <c r="P106" s="66" t="str">
        <f ca="1">DATEDIF(C106,'Incoming 2023'!$O$2,"Y")&amp;" tahun, "&amp;DATEDIF(C106,'Incoming 2023'!$O$2,"YM")&amp;" bulan, "&amp;DATEDIF(C106,'Incoming 2023'!$O$2,"MD")&amp;" hari"</f>
        <v>2 tahun, 4 bulan, 22 hari</v>
      </c>
      <c r="Q106" s="77">
        <f ca="1">DATEDIF(C106,Summary!$A$1,"d")</f>
        <v>873</v>
      </c>
      <c r="R106" s="77" t="str" cm="1">
        <f t="array" aca="1" ref="R10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06" s="77" t="str" cm="1">
        <f t="array" ref="S106">_xlfn.IFS(Table1[[#This Row],[Level Status]]="Level 1",7,Table1[[#This Row],[Level Status]]="Level 2",14,Table1[[#This Row],[Level Status]]="Level 3","30",Table1[[#This Row],[Level Status]]="Info","Info",Table1[[#This Row],[Level Status]]="Closed","Closed")</f>
        <v>Info</v>
      </c>
      <c r="T106" s="54"/>
    </row>
    <row r="107" spans="1:20" ht="124.2" x14ac:dyDescent="0.3">
      <c r="A107" s="51">
        <f t="shared" si="1"/>
        <v>106</v>
      </c>
      <c r="B107" s="52" t="s">
        <v>3588</v>
      </c>
      <c r="C107" s="56">
        <v>45348</v>
      </c>
      <c r="D107" s="56">
        <v>45329</v>
      </c>
      <c r="E107" s="53" t="s">
        <v>3073</v>
      </c>
      <c r="F107" s="54" t="s">
        <v>3589</v>
      </c>
      <c r="G107" s="112" t="s">
        <v>3590</v>
      </c>
      <c r="H107" s="123" t="s">
        <v>5508</v>
      </c>
      <c r="I107" s="77" t="s">
        <v>5508</v>
      </c>
      <c r="J107" s="59" t="s">
        <v>3188</v>
      </c>
      <c r="K107" s="55"/>
      <c r="L107" s="77" t="s">
        <v>1302</v>
      </c>
      <c r="M107" s="77" t="s">
        <v>1308</v>
      </c>
      <c r="N107" s="77" t="s">
        <v>1070</v>
      </c>
      <c r="O107" s="77" t="s">
        <v>1076</v>
      </c>
      <c r="P107" s="66" t="str">
        <f ca="1">DATEDIF(C107,'Incoming 2023'!$O$2,"Y")&amp;" tahun, "&amp;DATEDIF(C107,'Incoming 2023'!$O$2,"YM")&amp;" bulan, "&amp;DATEDIF(C107,'Incoming 2023'!$O$2,"MD")&amp;" hari"</f>
        <v>2 tahun, 4 bulan, 19 hari</v>
      </c>
      <c r="Q107" s="77">
        <f ca="1">DATEDIF(C107,Summary!$A$1,"d")</f>
        <v>870</v>
      </c>
      <c r="R107" s="77" t="str" cm="1">
        <f t="array" aca="1" ref="R10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07" s="77" t="str" cm="1">
        <f t="array" ref="S107">_xlfn.IFS(Table1[[#This Row],[Level Status]]="Level 1",7,Table1[[#This Row],[Level Status]]="Level 2",14,Table1[[#This Row],[Level Status]]="Level 3","30",Table1[[#This Row],[Level Status]]="Info","Info",Table1[[#This Row],[Level Status]]="Closed","Closed")</f>
        <v>Info</v>
      </c>
      <c r="T107" s="54"/>
    </row>
    <row r="108" spans="1:20" ht="110.4" x14ac:dyDescent="0.3">
      <c r="A108" s="51">
        <f t="shared" si="1"/>
        <v>107</v>
      </c>
      <c r="B108" s="52" t="s">
        <v>3585</v>
      </c>
      <c r="C108" s="56">
        <v>45348</v>
      </c>
      <c r="D108" s="56">
        <v>45335</v>
      </c>
      <c r="E108" s="53" t="s">
        <v>3073</v>
      </c>
      <c r="F108" s="54" t="s">
        <v>3586</v>
      </c>
      <c r="G108" s="112" t="s">
        <v>3587</v>
      </c>
      <c r="H108" s="123" t="s">
        <v>5508</v>
      </c>
      <c r="I108" s="59" t="s">
        <v>3196</v>
      </c>
      <c r="J108" s="59" t="s">
        <v>5892</v>
      </c>
      <c r="K108" s="55"/>
      <c r="L108" s="77" t="s">
        <v>1302</v>
      </c>
      <c r="M108" s="77" t="s">
        <v>1308</v>
      </c>
      <c r="N108" s="77" t="s">
        <v>1070</v>
      </c>
      <c r="O108" s="77" t="s">
        <v>1082</v>
      </c>
      <c r="P108" s="66" t="str">
        <f ca="1">DATEDIF(C108,'Incoming 2023'!$O$2,"Y")&amp;" tahun, "&amp;DATEDIF(C108,'Incoming 2023'!$O$2,"YM")&amp;" bulan, "&amp;DATEDIF(C108,'Incoming 2023'!$O$2,"MD")&amp;" hari"</f>
        <v>2 tahun, 4 bulan, 19 hari</v>
      </c>
      <c r="Q108" s="77">
        <f ca="1">DATEDIF(C108,Summary!$A$1,"d")</f>
        <v>870</v>
      </c>
      <c r="R108" s="77" t="str" cm="1">
        <f t="array" aca="1" ref="R10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08" s="77" t="str" cm="1">
        <f t="array" ref="S108">_xlfn.IFS(Table1[[#This Row],[Level Status]]="Level 1",7,Table1[[#This Row],[Level Status]]="Level 2",14,Table1[[#This Row],[Level Status]]="Level 3","30",Table1[[#This Row],[Level Status]]="Info","Info",Table1[[#This Row],[Level Status]]="Closed","Closed")</f>
        <v>Info</v>
      </c>
      <c r="T108" s="54"/>
    </row>
    <row r="109" spans="1:20" ht="96.6" x14ac:dyDescent="0.3">
      <c r="A109" s="51">
        <f t="shared" si="1"/>
        <v>108</v>
      </c>
      <c r="B109" s="52" t="s">
        <v>3603</v>
      </c>
      <c r="C109" s="56">
        <v>45348</v>
      </c>
      <c r="D109" s="56">
        <v>45338</v>
      </c>
      <c r="E109" s="53" t="s">
        <v>3073</v>
      </c>
      <c r="F109" s="54" t="s">
        <v>3605</v>
      </c>
      <c r="G109" s="112" t="s">
        <v>3604</v>
      </c>
      <c r="H109" s="123" t="s">
        <v>5508</v>
      </c>
      <c r="I109" s="77" t="s">
        <v>3200</v>
      </c>
      <c r="J109" s="59" t="s">
        <v>5849</v>
      </c>
      <c r="K109" s="55"/>
      <c r="L109" s="77" t="s">
        <v>1302</v>
      </c>
      <c r="M109" s="77" t="s">
        <v>1308</v>
      </c>
      <c r="N109" s="77" t="s">
        <v>1070</v>
      </c>
      <c r="O109" s="77" t="s">
        <v>1082</v>
      </c>
      <c r="P109" s="66" t="str">
        <f ca="1">DATEDIF(C109,'Incoming 2023'!$O$2,"Y")&amp;" tahun, "&amp;DATEDIF(C109,'Incoming 2023'!$O$2,"YM")&amp;" bulan, "&amp;DATEDIF(C109,'Incoming 2023'!$O$2,"MD")&amp;" hari"</f>
        <v>2 tahun, 4 bulan, 19 hari</v>
      </c>
      <c r="Q109" s="77">
        <f ca="1">DATEDIF(C109,Summary!$A$1,"d")</f>
        <v>870</v>
      </c>
      <c r="R109" s="77" t="str" cm="1">
        <f t="array" aca="1" ref="R10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09" s="77" t="str" cm="1">
        <f t="array" ref="S109">_xlfn.IFS(Table1[[#This Row],[Level Status]]="Level 1",7,Table1[[#This Row],[Level Status]]="Level 2",14,Table1[[#This Row],[Level Status]]="Level 3","30",Table1[[#This Row],[Level Status]]="Info","Info",Table1[[#This Row],[Level Status]]="Closed","Closed")</f>
        <v>Info</v>
      </c>
      <c r="T109" s="54"/>
    </row>
    <row r="110" spans="1:20" ht="82.8" x14ac:dyDescent="0.3">
      <c r="A110" s="51">
        <f t="shared" si="1"/>
        <v>109</v>
      </c>
      <c r="B110" s="52" t="s">
        <v>3607</v>
      </c>
      <c r="C110" s="56">
        <v>45348</v>
      </c>
      <c r="D110" s="56">
        <v>45338</v>
      </c>
      <c r="E110" s="53" t="s">
        <v>3073</v>
      </c>
      <c r="F110" s="54" t="s">
        <v>3606</v>
      </c>
      <c r="G110" s="112" t="s">
        <v>3608</v>
      </c>
      <c r="H110" s="123" t="s">
        <v>5508</v>
      </c>
      <c r="I110" s="77" t="s">
        <v>5990</v>
      </c>
      <c r="J110" s="59" t="s">
        <v>5849</v>
      </c>
      <c r="K110" s="55"/>
      <c r="L110" s="77" t="s">
        <v>1302</v>
      </c>
      <c r="M110" s="77" t="s">
        <v>1308</v>
      </c>
      <c r="N110" s="77" t="s">
        <v>1070</v>
      </c>
      <c r="O110" s="77" t="s">
        <v>1471</v>
      </c>
      <c r="P110" s="66" t="str">
        <f ca="1">DATEDIF(C110,'Incoming 2023'!$O$2,"Y")&amp;" tahun, "&amp;DATEDIF(C110,'Incoming 2023'!$O$2,"YM")&amp;" bulan, "&amp;DATEDIF(C110,'Incoming 2023'!$O$2,"MD")&amp;" hari"</f>
        <v>2 tahun, 4 bulan, 19 hari</v>
      </c>
      <c r="Q110" s="77">
        <f ca="1">DATEDIF(C110,Summary!$A$1,"d")</f>
        <v>870</v>
      </c>
      <c r="R110" s="77" t="str" cm="1">
        <f t="array" aca="1" ref="R11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10" s="77" t="str" cm="1">
        <f t="array" ref="S110">_xlfn.IFS(Table1[[#This Row],[Level Status]]="Level 1",7,Table1[[#This Row],[Level Status]]="Level 2",14,Table1[[#This Row],[Level Status]]="Level 3","30",Table1[[#This Row],[Level Status]]="Info","Info",Table1[[#This Row],[Level Status]]="Closed","Closed")</f>
        <v>Info</v>
      </c>
      <c r="T110" s="54"/>
    </row>
    <row r="111" spans="1:20" ht="82.8" x14ac:dyDescent="0.3">
      <c r="A111" s="51">
        <f t="shared" si="1"/>
        <v>110</v>
      </c>
      <c r="B111" s="52" t="s">
        <v>3582</v>
      </c>
      <c r="C111" s="56">
        <v>45348</v>
      </c>
      <c r="D111" s="56">
        <v>45334</v>
      </c>
      <c r="E111" s="53" t="s">
        <v>3073</v>
      </c>
      <c r="F111" s="54" t="s">
        <v>3583</v>
      </c>
      <c r="G111" s="112" t="s">
        <v>3584</v>
      </c>
      <c r="H111" s="123" t="s">
        <v>5508</v>
      </c>
      <c r="I111" s="77" t="s">
        <v>3199</v>
      </c>
      <c r="J111" s="59" t="s">
        <v>5849</v>
      </c>
      <c r="K111" s="55"/>
      <c r="L111" s="77" t="s">
        <v>1302</v>
      </c>
      <c r="M111" s="77" t="s">
        <v>1308</v>
      </c>
      <c r="N111" s="77" t="s">
        <v>1070</v>
      </c>
      <c r="O111" s="77" t="s">
        <v>1471</v>
      </c>
      <c r="P111" s="66" t="str">
        <f ca="1">DATEDIF(C111,'Incoming 2023'!$O$2,"Y")&amp;" tahun, "&amp;DATEDIF(C111,'Incoming 2023'!$O$2,"YM")&amp;" bulan, "&amp;DATEDIF(C111,'Incoming 2023'!$O$2,"MD")&amp;" hari"</f>
        <v>2 tahun, 4 bulan, 19 hari</v>
      </c>
      <c r="Q111" s="77">
        <f ca="1">DATEDIF(C111,Summary!$A$1,"d")</f>
        <v>870</v>
      </c>
      <c r="R111" s="77" t="str" cm="1">
        <f t="array" aca="1" ref="R11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11" s="77" t="str" cm="1">
        <f t="array" ref="S111">_xlfn.IFS(Table1[[#This Row],[Level Status]]="Level 1",7,Table1[[#This Row],[Level Status]]="Level 2",14,Table1[[#This Row],[Level Status]]="Level 3","30",Table1[[#This Row],[Level Status]]="Info","Info",Table1[[#This Row],[Level Status]]="Closed","Closed")</f>
        <v>Info</v>
      </c>
      <c r="T111" s="54"/>
    </row>
    <row r="112" spans="1:20" ht="124.2" x14ac:dyDescent="0.3">
      <c r="A112" s="51">
        <f t="shared" si="1"/>
        <v>111</v>
      </c>
      <c r="B112" s="52" t="s">
        <v>3609</v>
      </c>
      <c r="C112" s="56">
        <v>45348</v>
      </c>
      <c r="D112" s="56">
        <v>45335</v>
      </c>
      <c r="E112" s="53" t="s">
        <v>3073</v>
      </c>
      <c r="F112" s="54" t="s">
        <v>3610</v>
      </c>
      <c r="G112" s="58" t="s">
        <v>4718</v>
      </c>
      <c r="H112" s="123" t="s">
        <v>5508</v>
      </c>
      <c r="I112" s="77" t="s">
        <v>3190</v>
      </c>
      <c r="J112" s="59" t="s">
        <v>5849</v>
      </c>
      <c r="K112" s="55"/>
      <c r="L112" s="77" t="s">
        <v>1302</v>
      </c>
      <c r="M112" s="77" t="s">
        <v>1308</v>
      </c>
      <c r="N112" s="77" t="s">
        <v>1070</v>
      </c>
      <c r="O112" s="77" t="s">
        <v>1077</v>
      </c>
      <c r="P112" s="66" t="str">
        <f ca="1">DATEDIF(C112,'Incoming 2023'!$O$2,"Y")&amp;" tahun, "&amp;DATEDIF(C112,'Incoming 2023'!$O$2,"YM")&amp;" bulan, "&amp;DATEDIF(C112,'Incoming 2023'!$O$2,"MD")&amp;" hari"</f>
        <v>2 tahun, 4 bulan, 19 hari</v>
      </c>
      <c r="Q112" s="77">
        <f ca="1">DATEDIF(C112,Summary!$A$1,"d")</f>
        <v>870</v>
      </c>
      <c r="R112" s="77" t="str" cm="1">
        <f t="array" aca="1" ref="R11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12" s="77" t="str" cm="1">
        <f t="array" ref="S112">_xlfn.IFS(Table1[[#This Row],[Level Status]]="Level 1",7,Table1[[#This Row],[Level Status]]="Level 2",14,Table1[[#This Row],[Level Status]]="Level 3","30",Table1[[#This Row],[Level Status]]="Info","Info",Table1[[#This Row],[Level Status]]="Closed","Closed")</f>
        <v>Info</v>
      </c>
      <c r="T112" s="54"/>
    </row>
    <row r="113" spans="1:20" ht="69" x14ac:dyDescent="0.3">
      <c r="A113" s="51">
        <f t="shared" si="1"/>
        <v>112</v>
      </c>
      <c r="B113" s="52" t="s">
        <v>3591</v>
      </c>
      <c r="C113" s="56">
        <v>45348</v>
      </c>
      <c r="D113" s="56">
        <v>45337</v>
      </c>
      <c r="E113" s="53" t="s">
        <v>3073</v>
      </c>
      <c r="F113" s="54" t="s">
        <v>3592</v>
      </c>
      <c r="G113" s="58" t="s">
        <v>3593</v>
      </c>
      <c r="H113" s="123" t="s">
        <v>5508</v>
      </c>
      <c r="I113" s="77" t="s">
        <v>5935</v>
      </c>
      <c r="J113" s="59" t="s">
        <v>5849</v>
      </c>
      <c r="K113" s="55"/>
      <c r="L113" s="77" t="s">
        <v>1302</v>
      </c>
      <c r="M113" s="77" t="s">
        <v>1308</v>
      </c>
      <c r="N113" s="77" t="s">
        <v>1070</v>
      </c>
      <c r="O113" s="77" t="s">
        <v>1082</v>
      </c>
      <c r="P113" s="66" t="str">
        <f ca="1">DATEDIF(C113,'Incoming 2023'!$O$2,"Y")&amp;" tahun, "&amp;DATEDIF(C113,'Incoming 2023'!$O$2,"YM")&amp;" bulan, "&amp;DATEDIF(C113,'Incoming 2023'!$O$2,"MD")&amp;" hari"</f>
        <v>2 tahun, 4 bulan, 19 hari</v>
      </c>
      <c r="Q113" s="77">
        <f ca="1">DATEDIF(C113,Summary!$A$1,"d")</f>
        <v>870</v>
      </c>
      <c r="R113" s="77" t="str" cm="1">
        <f t="array" aca="1" ref="R11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13" s="77" t="str" cm="1">
        <f t="array" ref="S113">_xlfn.IFS(Table1[[#This Row],[Level Status]]="Level 1",7,Table1[[#This Row],[Level Status]]="Level 2",14,Table1[[#This Row],[Level Status]]="Level 3","30",Table1[[#This Row],[Level Status]]="Info","Info",Table1[[#This Row],[Level Status]]="Closed","Closed")</f>
        <v>Info</v>
      </c>
      <c r="T113" s="54"/>
    </row>
    <row r="114" spans="1:20" ht="151.80000000000001" x14ac:dyDescent="0.3">
      <c r="A114" s="51">
        <f t="shared" si="1"/>
        <v>113</v>
      </c>
      <c r="B114" s="52" t="s">
        <v>3600</v>
      </c>
      <c r="C114" s="56">
        <v>45348</v>
      </c>
      <c r="D114" s="56">
        <v>45338</v>
      </c>
      <c r="E114" s="53" t="s">
        <v>3073</v>
      </c>
      <c r="F114" s="54" t="s">
        <v>3602</v>
      </c>
      <c r="G114" s="58" t="s">
        <v>3601</v>
      </c>
      <c r="H114" s="123" t="s">
        <v>5508</v>
      </c>
      <c r="I114" s="77" t="s">
        <v>3200</v>
      </c>
      <c r="J114" s="59" t="s">
        <v>5849</v>
      </c>
      <c r="K114" s="55"/>
      <c r="L114" s="77" t="s">
        <v>1302</v>
      </c>
      <c r="M114" s="77" t="s">
        <v>1308</v>
      </c>
      <c r="N114" s="77" t="s">
        <v>1070</v>
      </c>
      <c r="O114" s="77" t="s">
        <v>1082</v>
      </c>
      <c r="P114" s="66" t="str">
        <f ca="1">DATEDIF(C114,'Incoming 2023'!$O$2,"Y")&amp;" tahun, "&amp;DATEDIF(C114,'Incoming 2023'!$O$2,"YM")&amp;" bulan, "&amp;DATEDIF(C114,'Incoming 2023'!$O$2,"MD")&amp;" hari"</f>
        <v>2 tahun, 4 bulan, 19 hari</v>
      </c>
      <c r="Q114" s="77">
        <f ca="1">DATEDIF(C114,Summary!$A$1,"d")</f>
        <v>870</v>
      </c>
      <c r="R114" s="77" t="str" cm="1">
        <f t="array" aca="1" ref="R11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14" s="77" t="str" cm="1">
        <f t="array" ref="S114">_xlfn.IFS(Table1[[#This Row],[Level Status]]="Level 1",7,Table1[[#This Row],[Level Status]]="Level 2",14,Table1[[#This Row],[Level Status]]="Level 3","30",Table1[[#This Row],[Level Status]]="Info","Info",Table1[[#This Row],[Level Status]]="Closed","Closed")</f>
        <v>Info</v>
      </c>
      <c r="T114" s="54"/>
    </row>
    <row r="115" spans="1:20" ht="69" x14ac:dyDescent="0.3">
      <c r="A115" s="51">
        <f t="shared" si="1"/>
        <v>114</v>
      </c>
      <c r="B115" s="52" t="s">
        <v>3594</v>
      </c>
      <c r="C115" s="56">
        <v>45348</v>
      </c>
      <c r="D115" s="56">
        <v>45337</v>
      </c>
      <c r="E115" s="53" t="s">
        <v>3073</v>
      </c>
      <c r="F115" s="54" t="s">
        <v>3595</v>
      </c>
      <c r="G115" s="58" t="s">
        <v>3596</v>
      </c>
      <c r="H115" s="123" t="s">
        <v>5508</v>
      </c>
      <c r="I115" s="77" t="s">
        <v>5990</v>
      </c>
      <c r="J115" s="59" t="s">
        <v>5849</v>
      </c>
      <c r="K115" s="55"/>
      <c r="L115" s="77" t="s">
        <v>1302</v>
      </c>
      <c r="M115" s="77" t="s">
        <v>1308</v>
      </c>
      <c r="N115" s="77" t="s">
        <v>1070</v>
      </c>
      <c r="O115" s="77" t="s">
        <v>1471</v>
      </c>
      <c r="P115" s="66" t="str">
        <f ca="1">DATEDIF(C115,'Incoming 2023'!$O$2,"Y")&amp;" tahun, "&amp;DATEDIF(C115,'Incoming 2023'!$O$2,"YM")&amp;" bulan, "&amp;DATEDIF(C115,'Incoming 2023'!$O$2,"MD")&amp;" hari"</f>
        <v>2 tahun, 4 bulan, 19 hari</v>
      </c>
      <c r="Q115" s="77">
        <f ca="1">DATEDIF(C115,Summary!$A$1,"d")</f>
        <v>870</v>
      </c>
      <c r="R115" s="77" t="str" cm="1">
        <f t="array" aca="1" ref="R11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15" s="77" t="str" cm="1">
        <f t="array" ref="S115">_xlfn.IFS(Table1[[#This Row],[Level Status]]="Level 1",7,Table1[[#This Row],[Level Status]]="Level 2",14,Table1[[#This Row],[Level Status]]="Level 3","30",Table1[[#This Row],[Level Status]]="Info","Info",Table1[[#This Row],[Level Status]]="Closed","Closed")</f>
        <v>Info</v>
      </c>
      <c r="T115" s="54"/>
    </row>
    <row r="116" spans="1:20" ht="96.6" x14ac:dyDescent="0.3">
      <c r="A116" s="51">
        <f t="shared" si="1"/>
        <v>115</v>
      </c>
      <c r="B116" s="52" t="s">
        <v>3597</v>
      </c>
      <c r="C116" s="56">
        <v>45348</v>
      </c>
      <c r="D116" s="56">
        <v>45338</v>
      </c>
      <c r="E116" s="53" t="s">
        <v>3073</v>
      </c>
      <c r="F116" s="54" t="s">
        <v>3599</v>
      </c>
      <c r="G116" s="58" t="s">
        <v>3598</v>
      </c>
      <c r="H116" s="59" t="s">
        <v>5508</v>
      </c>
      <c r="I116" s="77" t="s">
        <v>3189</v>
      </c>
      <c r="J116" s="59" t="s">
        <v>5849</v>
      </c>
      <c r="K116" s="55"/>
      <c r="L116" s="77" t="s">
        <v>1302</v>
      </c>
      <c r="M116" s="77" t="s">
        <v>1308</v>
      </c>
      <c r="N116" s="77" t="s">
        <v>1070</v>
      </c>
      <c r="O116" s="59" t="s">
        <v>3135</v>
      </c>
      <c r="P116" s="66" t="str">
        <f ca="1">DATEDIF(C116,'Incoming 2023'!$O$2,"Y")&amp;" tahun, "&amp;DATEDIF(C116,'Incoming 2023'!$O$2,"YM")&amp;" bulan, "&amp;DATEDIF(C116,'Incoming 2023'!$O$2,"MD")&amp;" hari"</f>
        <v>2 tahun, 4 bulan, 19 hari</v>
      </c>
      <c r="Q116" s="77">
        <f ca="1">DATEDIF(C116,Summary!$A$1,"d")</f>
        <v>870</v>
      </c>
      <c r="R116" s="77" t="str" cm="1">
        <f t="array" aca="1" ref="R11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16" s="77" t="str" cm="1">
        <f t="array" ref="S116">_xlfn.IFS(Table1[[#This Row],[Level Status]]="Level 1",7,Table1[[#This Row],[Level Status]]="Level 2",14,Table1[[#This Row],[Level Status]]="Level 3","30",Table1[[#This Row],[Level Status]]="Info","Info",Table1[[#This Row],[Level Status]]="Closed","Closed")</f>
        <v>Info</v>
      </c>
      <c r="T116" s="54"/>
    </row>
    <row r="117" spans="1:20" ht="409.6" x14ac:dyDescent="0.3">
      <c r="A117" s="51">
        <f t="shared" si="1"/>
        <v>116</v>
      </c>
      <c r="B117" s="52" t="s">
        <v>3643</v>
      </c>
      <c r="C117" s="56">
        <v>45350</v>
      </c>
      <c r="D117" s="56">
        <v>45349</v>
      </c>
      <c r="E117" s="53" t="s">
        <v>39</v>
      </c>
      <c r="F117" s="54" t="s">
        <v>3644</v>
      </c>
      <c r="G117" s="112" t="s">
        <v>3646</v>
      </c>
      <c r="H117" s="123" t="s">
        <v>5985</v>
      </c>
      <c r="I117" s="59" t="s">
        <v>5985</v>
      </c>
      <c r="J117" s="59" t="s">
        <v>2881</v>
      </c>
      <c r="K117" s="55"/>
      <c r="L117" s="77" t="s">
        <v>120</v>
      </c>
      <c r="M117" s="77" t="s">
        <v>120</v>
      </c>
      <c r="N117" s="77" t="s">
        <v>1080</v>
      </c>
      <c r="O117" s="77" t="s">
        <v>1083</v>
      </c>
      <c r="P117" s="66" t="str">
        <f ca="1">DATEDIF(C117,'Incoming 2023'!$O$2,"Y")&amp;" tahun, "&amp;DATEDIF(C117,'Incoming 2023'!$O$2,"YM")&amp;" bulan, "&amp;DATEDIF(C117,'Incoming 2023'!$O$2,"MD")&amp;" hari"</f>
        <v>2 tahun, 4 bulan, 17 hari</v>
      </c>
      <c r="Q117" s="77">
        <f ca="1">DATEDIF(C117,Summary!$A$1,"d")</f>
        <v>868</v>
      </c>
      <c r="R117" s="77" t="str" cm="1">
        <f t="array" aca="1" ref="R11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17" s="77" t="str" cm="1">
        <f t="array" ref="S117">_xlfn.IFS(Table1[[#This Row],[Level Status]]="Level 1",7,Table1[[#This Row],[Level Status]]="Level 2",14,Table1[[#This Row],[Level Status]]="Level 3","30",Table1[[#This Row],[Level Status]]="Info","Info",Table1[[#This Row],[Level Status]]="Closed","Closed")</f>
        <v>Closed</v>
      </c>
      <c r="T117" s="54" t="s">
        <v>4126</v>
      </c>
    </row>
    <row r="118" spans="1:20" ht="138" x14ac:dyDescent="0.3">
      <c r="A118" s="51">
        <f t="shared" si="1"/>
        <v>117</v>
      </c>
      <c r="B118" s="52" t="s">
        <v>3629</v>
      </c>
      <c r="C118" s="56">
        <v>45350</v>
      </c>
      <c r="D118" s="56">
        <v>45348</v>
      </c>
      <c r="E118" s="53" t="s">
        <v>9</v>
      </c>
      <c r="F118" s="54" t="s">
        <v>3630</v>
      </c>
      <c r="G118" s="112" t="s">
        <v>3631</v>
      </c>
      <c r="H118" s="123" t="s">
        <v>5508</v>
      </c>
      <c r="I118" s="77" t="s">
        <v>5990</v>
      </c>
      <c r="J118" s="59" t="s">
        <v>5845</v>
      </c>
      <c r="K118" s="55"/>
      <c r="L118" s="77" t="s">
        <v>120</v>
      </c>
      <c r="M118" s="77" t="s">
        <v>120</v>
      </c>
      <c r="N118" s="77" t="s">
        <v>1070</v>
      </c>
      <c r="O118" s="77" t="s">
        <v>1471</v>
      </c>
      <c r="P118" s="66" t="str">
        <f ca="1">DATEDIF(C118,'Incoming 2023'!$O$2,"Y")&amp;" tahun, "&amp;DATEDIF(C118,'Incoming 2023'!$O$2,"YM")&amp;" bulan, "&amp;DATEDIF(C118,'Incoming 2023'!$O$2,"MD")&amp;" hari"</f>
        <v>2 tahun, 4 bulan, 17 hari</v>
      </c>
      <c r="Q118" s="77">
        <f ca="1">DATEDIF(C118,Summary!$A$1,"d")</f>
        <v>868</v>
      </c>
      <c r="R118" s="77" t="str" cm="1">
        <f t="array" aca="1" ref="R11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18" s="77" t="str" cm="1">
        <f t="array" ref="S118">_xlfn.IFS(Table1[[#This Row],[Level Status]]="Level 1",7,Table1[[#This Row],[Level Status]]="Level 2",14,Table1[[#This Row],[Level Status]]="Level 3","30",Table1[[#This Row],[Level Status]]="Info","Info",Table1[[#This Row],[Level Status]]="Closed","Closed")</f>
        <v>Closed</v>
      </c>
      <c r="T118" s="54" t="s">
        <v>3721</v>
      </c>
    </row>
    <row r="119" spans="1:20" ht="409.6" x14ac:dyDescent="0.3">
      <c r="A119" s="51">
        <f t="shared" si="1"/>
        <v>118</v>
      </c>
      <c r="B119" s="52" t="s">
        <v>3647</v>
      </c>
      <c r="C119" s="56">
        <v>45350</v>
      </c>
      <c r="D119" s="56">
        <v>45348</v>
      </c>
      <c r="E119" s="53" t="s">
        <v>39</v>
      </c>
      <c r="F119" s="54" t="s">
        <v>3648</v>
      </c>
      <c r="G119" s="58" t="s">
        <v>3649</v>
      </c>
      <c r="H119" s="59" t="s">
        <v>5508</v>
      </c>
      <c r="I119" s="77" t="s">
        <v>5989</v>
      </c>
      <c r="J119" s="59" t="s">
        <v>5704</v>
      </c>
      <c r="K119" s="55"/>
      <c r="L119" s="77" t="s">
        <v>120</v>
      </c>
      <c r="M119" s="77" t="s">
        <v>120</v>
      </c>
      <c r="N119" s="77" t="s">
        <v>1070</v>
      </c>
      <c r="O119" s="77" t="s">
        <v>3230</v>
      </c>
      <c r="P119" s="66" t="str">
        <f ca="1">DATEDIF(C119,'Incoming 2023'!$O$2,"Y")&amp;" tahun, "&amp;DATEDIF(C119,'Incoming 2023'!$O$2,"YM")&amp;" bulan, "&amp;DATEDIF(C119,'Incoming 2023'!$O$2,"MD")&amp;" hari"</f>
        <v>2 tahun, 4 bulan, 17 hari</v>
      </c>
      <c r="Q119" s="77">
        <f ca="1">DATEDIF(C119,Summary!$A$1,"d")</f>
        <v>868</v>
      </c>
      <c r="R119" s="77" t="str" cm="1">
        <f t="array" aca="1" ref="R11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19" s="77" t="str" cm="1">
        <f t="array" ref="S119">_xlfn.IFS(Table1[[#This Row],[Level Status]]="Level 1",7,Table1[[#This Row],[Level Status]]="Level 2",14,Table1[[#This Row],[Level Status]]="Level 3","30",Table1[[#This Row],[Level Status]]="Info","Info",Table1[[#This Row],[Level Status]]="Closed","Closed")</f>
        <v>Closed</v>
      </c>
      <c r="T119" s="54" t="s">
        <v>4415</v>
      </c>
    </row>
    <row r="120" spans="1:20" ht="165.6" x14ac:dyDescent="0.3">
      <c r="A120" s="51">
        <f t="shared" si="1"/>
        <v>119</v>
      </c>
      <c r="B120" s="52" t="s">
        <v>3621</v>
      </c>
      <c r="C120" s="56">
        <v>45350</v>
      </c>
      <c r="D120" s="56">
        <v>45348</v>
      </c>
      <c r="E120" s="53" t="s">
        <v>9</v>
      </c>
      <c r="F120" s="54" t="s">
        <v>3622</v>
      </c>
      <c r="G120" s="58" t="s">
        <v>3624</v>
      </c>
      <c r="H120" s="59" t="s">
        <v>5508</v>
      </c>
      <c r="I120" s="77" t="s">
        <v>5990</v>
      </c>
      <c r="J120" s="59" t="s">
        <v>6030</v>
      </c>
      <c r="K120" s="51"/>
      <c r="L120" s="77" t="s">
        <v>120</v>
      </c>
      <c r="M120" s="77" t="s">
        <v>5813</v>
      </c>
      <c r="N120" s="77" t="s">
        <v>1070</v>
      </c>
      <c r="O120" s="77" t="s">
        <v>1471</v>
      </c>
      <c r="P120" s="66" t="str">
        <f ca="1">DATEDIF(C120,'Incoming 2023'!$O$2,"Y")&amp;" tahun, "&amp;DATEDIF(C120,'Incoming 2023'!$O$2,"YM")&amp;" bulan, "&amp;DATEDIF(C120,'Incoming 2023'!$O$2,"MD")&amp;" hari"</f>
        <v>2 tahun, 4 bulan, 17 hari</v>
      </c>
      <c r="Q120" s="77">
        <f ca="1">DATEDIF(C120,Summary!$A$1,"d")</f>
        <v>868</v>
      </c>
      <c r="R120" s="77" t="str" cm="1">
        <f t="array" aca="1" ref="R12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20" s="77" t="str" cm="1">
        <f t="array" ref="S120">_xlfn.IFS(Table1[[#This Row],[Level Status]]="Level 1",7,Table1[[#This Row],[Level Status]]="Level 2",14,Table1[[#This Row],[Level Status]]="Level 3","30",Table1[[#This Row],[Level Status]]="Info","Info",Table1[[#This Row],[Level Status]]="Closed","Closed")</f>
        <v>30</v>
      </c>
      <c r="T120" s="54" t="s">
        <v>8609</v>
      </c>
    </row>
    <row r="121" spans="1:20" ht="82.8" x14ac:dyDescent="0.3">
      <c r="A121" s="51">
        <f t="shared" si="1"/>
        <v>120</v>
      </c>
      <c r="B121" s="52" t="s">
        <v>4213</v>
      </c>
      <c r="C121" s="56">
        <v>45350</v>
      </c>
      <c r="D121" s="56">
        <v>45327</v>
      </c>
      <c r="E121" s="53" t="s">
        <v>3073</v>
      </c>
      <c r="F121" s="54" t="s">
        <v>4214</v>
      </c>
      <c r="G121" s="58" t="s">
        <v>4215</v>
      </c>
      <c r="H121" s="59" t="s">
        <v>5508</v>
      </c>
      <c r="I121" s="77" t="s">
        <v>3190</v>
      </c>
      <c r="J121" s="59" t="s">
        <v>5849</v>
      </c>
      <c r="K121" s="55"/>
      <c r="L121" s="77" t="s">
        <v>1302</v>
      </c>
      <c r="M121" s="77" t="s">
        <v>1308</v>
      </c>
      <c r="N121" s="77" t="s">
        <v>1070</v>
      </c>
      <c r="O121" s="77" t="s">
        <v>1082</v>
      </c>
      <c r="P121" s="66" t="str">
        <f ca="1">DATEDIF(C121,'Incoming 2023'!$O$2,"Y")&amp;" tahun, "&amp;DATEDIF(C121,'Incoming 2023'!$O$2,"YM")&amp;" bulan, "&amp;DATEDIF(C121,'Incoming 2023'!$O$2,"MD")&amp;" hari"</f>
        <v>2 tahun, 4 bulan, 17 hari</v>
      </c>
      <c r="Q121" s="77">
        <f ca="1">DATEDIF(C121,Summary!$A$1,"d")</f>
        <v>868</v>
      </c>
      <c r="R121" s="77" t="str" cm="1">
        <f t="array" aca="1" ref="R12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21" s="77" t="str" cm="1">
        <f t="array" ref="S121">_xlfn.IFS(Table1[[#This Row],[Level Status]]="Level 1",7,Table1[[#This Row],[Level Status]]="Level 2",14,Table1[[#This Row],[Level Status]]="Level 3","30",Table1[[#This Row],[Level Status]]="Info","Info",Table1[[#This Row],[Level Status]]="Closed","Closed")</f>
        <v>Info</v>
      </c>
      <c r="T121" s="54"/>
    </row>
    <row r="122" spans="1:20" ht="82.8" x14ac:dyDescent="0.3">
      <c r="A122" s="51">
        <f t="shared" si="1"/>
        <v>121</v>
      </c>
      <c r="B122" s="52" t="s">
        <v>4225</v>
      </c>
      <c r="C122" s="56">
        <v>45350</v>
      </c>
      <c r="D122" s="56">
        <v>45344</v>
      </c>
      <c r="E122" s="53" t="s">
        <v>3073</v>
      </c>
      <c r="F122" s="54" t="s">
        <v>4226</v>
      </c>
      <c r="G122" s="58" t="s">
        <v>4227</v>
      </c>
      <c r="H122" s="123" t="s">
        <v>5508</v>
      </c>
      <c r="I122" s="77" t="s">
        <v>3200</v>
      </c>
      <c r="J122" s="59" t="s">
        <v>5849</v>
      </c>
      <c r="K122" s="55"/>
      <c r="L122" s="77" t="s">
        <v>1302</v>
      </c>
      <c r="M122" s="77" t="s">
        <v>1308</v>
      </c>
      <c r="N122" s="77" t="s">
        <v>1070</v>
      </c>
      <c r="O122" s="77" t="s">
        <v>1082</v>
      </c>
      <c r="P122" s="66" t="str">
        <f ca="1">DATEDIF(C122,'Incoming 2023'!$O$2,"Y")&amp;" tahun, "&amp;DATEDIF(C122,'Incoming 2023'!$O$2,"YM")&amp;" bulan, "&amp;DATEDIF(C122,'Incoming 2023'!$O$2,"MD")&amp;" hari"</f>
        <v>2 tahun, 4 bulan, 17 hari</v>
      </c>
      <c r="Q122" s="77">
        <f ca="1">DATEDIF(C122,Summary!$A$1,"d")</f>
        <v>868</v>
      </c>
      <c r="R122" s="77" t="str" cm="1">
        <f t="array" aca="1" ref="R12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22" s="77" t="str" cm="1">
        <f t="array" ref="S122">_xlfn.IFS(Table1[[#This Row],[Level Status]]="Level 1",7,Table1[[#This Row],[Level Status]]="Level 2",14,Table1[[#This Row],[Level Status]]="Level 3","30",Table1[[#This Row],[Level Status]]="Info","Info",Table1[[#This Row],[Level Status]]="Closed","Closed")</f>
        <v>Info</v>
      </c>
      <c r="T122" s="54"/>
    </row>
    <row r="123" spans="1:20" ht="69" x14ac:dyDescent="0.3">
      <c r="A123" s="51">
        <f t="shared" si="1"/>
        <v>122</v>
      </c>
      <c r="B123" s="52" t="s">
        <v>4222</v>
      </c>
      <c r="C123" s="56">
        <v>45350</v>
      </c>
      <c r="D123" s="56">
        <v>45344</v>
      </c>
      <c r="E123" s="53" t="s">
        <v>3073</v>
      </c>
      <c r="F123" s="54" t="s">
        <v>4223</v>
      </c>
      <c r="G123" s="58" t="s">
        <v>4224</v>
      </c>
      <c r="H123" s="123" t="s">
        <v>5508</v>
      </c>
      <c r="I123" s="77" t="s">
        <v>3200</v>
      </c>
      <c r="J123" s="59" t="s">
        <v>5849</v>
      </c>
      <c r="K123" s="55"/>
      <c r="L123" s="77" t="s">
        <v>1302</v>
      </c>
      <c r="M123" s="77" t="s">
        <v>1308</v>
      </c>
      <c r="N123" s="77" t="s">
        <v>1070</v>
      </c>
      <c r="O123" s="77" t="s">
        <v>1082</v>
      </c>
      <c r="P123" s="66" t="str">
        <f ca="1">DATEDIF(C123,'Incoming 2023'!$O$2,"Y")&amp;" tahun, "&amp;DATEDIF(C123,'Incoming 2023'!$O$2,"YM")&amp;" bulan, "&amp;DATEDIF(C123,'Incoming 2023'!$O$2,"MD")&amp;" hari"</f>
        <v>2 tahun, 4 bulan, 17 hari</v>
      </c>
      <c r="Q123" s="77">
        <f ca="1">DATEDIF(C123,Summary!$A$1,"d")</f>
        <v>868</v>
      </c>
      <c r="R123" s="77" t="str" cm="1">
        <f t="array" aca="1" ref="R12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23" s="77" t="str" cm="1">
        <f t="array" ref="S123">_xlfn.IFS(Table1[[#This Row],[Level Status]]="Level 1",7,Table1[[#This Row],[Level Status]]="Level 2",14,Table1[[#This Row],[Level Status]]="Level 3","30",Table1[[#This Row],[Level Status]]="Info","Info",Table1[[#This Row],[Level Status]]="Closed","Closed")</f>
        <v>Info</v>
      </c>
      <c r="T123" s="54"/>
    </row>
    <row r="124" spans="1:20" ht="69" x14ac:dyDescent="0.3">
      <c r="A124" s="51">
        <f t="shared" si="1"/>
        <v>123</v>
      </c>
      <c r="B124" s="52" t="s">
        <v>4228</v>
      </c>
      <c r="C124" s="56">
        <v>45350</v>
      </c>
      <c r="D124" s="56">
        <v>45344</v>
      </c>
      <c r="E124" s="53" t="s">
        <v>3073</v>
      </c>
      <c r="F124" s="54" t="s">
        <v>4229</v>
      </c>
      <c r="G124" s="58" t="s">
        <v>4230</v>
      </c>
      <c r="H124" s="123" t="s">
        <v>5508</v>
      </c>
      <c r="I124" s="77" t="s">
        <v>3200</v>
      </c>
      <c r="J124" s="59" t="s">
        <v>5849</v>
      </c>
      <c r="K124" s="55"/>
      <c r="L124" s="77" t="s">
        <v>1302</v>
      </c>
      <c r="M124" s="77" t="s">
        <v>1308</v>
      </c>
      <c r="N124" s="77" t="s">
        <v>1070</v>
      </c>
      <c r="O124" s="77" t="s">
        <v>1082</v>
      </c>
      <c r="P124" s="66" t="str">
        <f ca="1">DATEDIF(C124,'Incoming 2023'!$O$2,"Y")&amp;" tahun, "&amp;DATEDIF(C124,'Incoming 2023'!$O$2,"YM")&amp;" bulan, "&amp;DATEDIF(C124,'Incoming 2023'!$O$2,"MD")&amp;" hari"</f>
        <v>2 tahun, 4 bulan, 17 hari</v>
      </c>
      <c r="Q124" s="77">
        <f ca="1">DATEDIF(C124,Summary!$A$1,"d")</f>
        <v>868</v>
      </c>
      <c r="R124" s="77" t="str" cm="1">
        <f t="array" aca="1" ref="R12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24" s="77" t="str" cm="1">
        <f t="array" ref="S124">_xlfn.IFS(Table1[[#This Row],[Level Status]]="Level 1",7,Table1[[#This Row],[Level Status]]="Level 2",14,Table1[[#This Row],[Level Status]]="Level 3","30",Table1[[#This Row],[Level Status]]="Info","Info",Table1[[#This Row],[Level Status]]="Closed","Closed")</f>
        <v>Info</v>
      </c>
      <c r="T124" s="54"/>
    </row>
    <row r="125" spans="1:20" ht="69" x14ac:dyDescent="0.3">
      <c r="A125" s="51">
        <f t="shared" si="1"/>
        <v>124</v>
      </c>
      <c r="B125" s="52" t="s">
        <v>4219</v>
      </c>
      <c r="C125" s="56">
        <v>45350</v>
      </c>
      <c r="D125" s="56">
        <v>45344</v>
      </c>
      <c r="E125" s="53" t="s">
        <v>3073</v>
      </c>
      <c r="F125" s="54" t="s">
        <v>4220</v>
      </c>
      <c r="G125" s="58" t="s">
        <v>4221</v>
      </c>
      <c r="H125" s="123" t="s">
        <v>5508</v>
      </c>
      <c r="I125" s="77" t="s">
        <v>5933</v>
      </c>
      <c r="J125" s="59" t="s">
        <v>5849</v>
      </c>
      <c r="K125" s="55"/>
      <c r="L125" s="77" t="s">
        <v>1302</v>
      </c>
      <c r="M125" s="77" t="s">
        <v>1308</v>
      </c>
      <c r="N125" s="77" t="s">
        <v>1070</v>
      </c>
      <c r="O125" s="77" t="s">
        <v>1082</v>
      </c>
      <c r="P125" s="66" t="str">
        <f ca="1">DATEDIF(C125,'Incoming 2023'!$O$2,"Y")&amp;" tahun, "&amp;DATEDIF(C125,'Incoming 2023'!$O$2,"YM")&amp;" bulan, "&amp;DATEDIF(C125,'Incoming 2023'!$O$2,"MD")&amp;" hari"</f>
        <v>2 tahun, 4 bulan, 17 hari</v>
      </c>
      <c r="Q125" s="77">
        <f ca="1">DATEDIF(C125,Summary!$A$1,"d")</f>
        <v>868</v>
      </c>
      <c r="R125" s="77" t="str" cm="1">
        <f t="array" aca="1" ref="R12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25" s="77" t="str" cm="1">
        <f t="array" ref="S125">_xlfn.IFS(Table1[[#This Row],[Level Status]]="Level 1",7,Table1[[#This Row],[Level Status]]="Level 2",14,Table1[[#This Row],[Level Status]]="Level 3","30",Table1[[#This Row],[Level Status]]="Info","Info",Table1[[#This Row],[Level Status]]="Closed","Closed")</f>
        <v>Info</v>
      </c>
      <c r="T125" s="54"/>
    </row>
    <row r="126" spans="1:20" ht="69" x14ac:dyDescent="0.3">
      <c r="A126" s="51">
        <f t="shared" si="1"/>
        <v>125</v>
      </c>
      <c r="B126" s="52" t="s">
        <v>4216</v>
      </c>
      <c r="C126" s="56">
        <v>45350</v>
      </c>
      <c r="D126" s="56">
        <v>45343</v>
      </c>
      <c r="E126" s="53" t="s">
        <v>3073</v>
      </c>
      <c r="F126" s="54" t="s">
        <v>4217</v>
      </c>
      <c r="G126" s="58" t="s">
        <v>4218</v>
      </c>
      <c r="H126" s="123" t="s">
        <v>5508</v>
      </c>
      <c r="I126" s="77" t="s">
        <v>3200</v>
      </c>
      <c r="J126" s="59" t="s">
        <v>5849</v>
      </c>
      <c r="K126" s="55"/>
      <c r="L126" s="77" t="s">
        <v>1302</v>
      </c>
      <c r="M126" s="77" t="s">
        <v>1308</v>
      </c>
      <c r="N126" s="77" t="s">
        <v>1070</v>
      </c>
      <c r="O126" s="77" t="s">
        <v>6243</v>
      </c>
      <c r="P126" s="66" t="str">
        <f ca="1">DATEDIF(C126,'Incoming 2023'!$O$2,"Y")&amp;" tahun, "&amp;DATEDIF(C126,'Incoming 2023'!$O$2,"YM")&amp;" bulan, "&amp;DATEDIF(C126,'Incoming 2023'!$O$2,"MD")&amp;" hari"</f>
        <v>2 tahun, 4 bulan, 17 hari</v>
      </c>
      <c r="Q126" s="77">
        <f ca="1">DATEDIF(C126,Summary!$A$1,"d")</f>
        <v>868</v>
      </c>
      <c r="R126" s="77" t="str" cm="1">
        <f t="array" aca="1" ref="R12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26" s="77" t="str" cm="1">
        <f t="array" ref="S126">_xlfn.IFS(Table1[[#This Row],[Level Status]]="Level 1",7,Table1[[#This Row],[Level Status]]="Level 2",14,Table1[[#This Row],[Level Status]]="Level 3","30",Table1[[#This Row],[Level Status]]="Info","Info",Table1[[#This Row],[Level Status]]="Closed","Closed")</f>
        <v>Info</v>
      </c>
      <c r="T126" s="54"/>
    </row>
    <row r="127" spans="1:20" ht="41.4" x14ac:dyDescent="0.3">
      <c r="A127" s="51">
        <f t="shared" si="1"/>
        <v>126</v>
      </c>
      <c r="B127" s="52" t="s">
        <v>3625</v>
      </c>
      <c r="C127" s="56">
        <v>45350</v>
      </c>
      <c r="D127" s="56">
        <v>45348</v>
      </c>
      <c r="E127" s="53" t="s">
        <v>9</v>
      </c>
      <c r="F127" s="54" t="s">
        <v>3626</v>
      </c>
      <c r="G127" s="58" t="s">
        <v>3628</v>
      </c>
      <c r="H127" s="59" t="s">
        <v>5508</v>
      </c>
      <c r="I127" s="77" t="s">
        <v>3200</v>
      </c>
      <c r="J127" s="59" t="s">
        <v>3203</v>
      </c>
      <c r="K127" s="55"/>
      <c r="L127" s="77" t="s">
        <v>1302</v>
      </c>
      <c r="M127" s="77" t="s">
        <v>1308</v>
      </c>
      <c r="N127" s="77" t="s">
        <v>1070</v>
      </c>
      <c r="O127" s="77" t="s">
        <v>3082</v>
      </c>
      <c r="P127" s="66" t="str">
        <f ca="1">DATEDIF(C127,'Incoming 2023'!$O$2,"Y")&amp;" tahun, "&amp;DATEDIF(C127,'Incoming 2023'!$O$2,"YM")&amp;" bulan, "&amp;DATEDIF(C127,'Incoming 2023'!$O$2,"MD")&amp;" hari"</f>
        <v>2 tahun, 4 bulan, 17 hari</v>
      </c>
      <c r="Q127" s="77">
        <f ca="1">DATEDIF(C127,Summary!$A$1,"d")</f>
        <v>868</v>
      </c>
      <c r="R127" s="77" t="str" cm="1">
        <f t="array" aca="1" ref="R12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27" s="77" t="str" cm="1">
        <f t="array" ref="S127">_xlfn.IFS(Table1[[#This Row],[Level Status]]="Level 1",7,Table1[[#This Row],[Level Status]]="Level 2",14,Table1[[#This Row],[Level Status]]="Level 3","30",Table1[[#This Row],[Level Status]]="Info","Info",Table1[[#This Row],[Level Status]]="Closed","Closed")</f>
        <v>Info</v>
      </c>
      <c r="T127" s="54"/>
    </row>
    <row r="128" spans="1:20" ht="41.4" x14ac:dyDescent="0.3">
      <c r="A128" s="51">
        <f t="shared" si="1"/>
        <v>127</v>
      </c>
      <c r="B128" s="52" t="s">
        <v>3640</v>
      </c>
      <c r="C128" s="56">
        <v>45350</v>
      </c>
      <c r="D128" s="56">
        <v>45342</v>
      </c>
      <c r="E128" s="53" t="s">
        <v>284</v>
      </c>
      <c r="F128" s="54" t="s">
        <v>3641</v>
      </c>
      <c r="G128" s="58" t="s">
        <v>3642</v>
      </c>
      <c r="H128" s="59" t="s">
        <v>5508</v>
      </c>
      <c r="I128" s="77" t="s">
        <v>5508</v>
      </c>
      <c r="J128" s="59" t="s">
        <v>5702</v>
      </c>
      <c r="K128" s="55"/>
      <c r="L128" s="77" t="s">
        <v>1302</v>
      </c>
      <c r="M128" s="77" t="s">
        <v>1308</v>
      </c>
      <c r="N128" s="77" t="s">
        <v>1175</v>
      </c>
      <c r="O128" s="77" t="s">
        <v>1176</v>
      </c>
      <c r="P128" s="66" t="str">
        <f ca="1">DATEDIF(C128,'Incoming 2023'!$O$2,"Y")&amp;" tahun, "&amp;DATEDIF(C128,'Incoming 2023'!$O$2,"YM")&amp;" bulan, "&amp;DATEDIF(C128,'Incoming 2023'!$O$2,"MD")&amp;" hari"</f>
        <v>2 tahun, 4 bulan, 17 hari</v>
      </c>
      <c r="Q128" s="77">
        <f ca="1">DATEDIF(C128,Summary!$A$1,"d")</f>
        <v>868</v>
      </c>
      <c r="R128" s="77" t="str" cm="1">
        <f t="array" aca="1" ref="R12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28" s="77" t="str" cm="1">
        <f t="array" ref="S128">_xlfn.IFS(Table1[[#This Row],[Level Status]]="Level 1",7,Table1[[#This Row],[Level Status]]="Level 2",14,Table1[[#This Row],[Level Status]]="Level 3","30",Table1[[#This Row],[Level Status]]="Info","Info",Table1[[#This Row],[Level Status]]="Closed","Closed")</f>
        <v>Info</v>
      </c>
      <c r="T128" s="54"/>
    </row>
    <row r="129" spans="1:20" ht="165.6" x14ac:dyDescent="0.3">
      <c r="A129" s="51">
        <f t="shared" si="1"/>
        <v>128</v>
      </c>
      <c r="B129" s="52" t="s">
        <v>3655</v>
      </c>
      <c r="C129" s="56">
        <v>45351</v>
      </c>
      <c r="D129" s="56">
        <v>45350</v>
      </c>
      <c r="E129" s="53" t="s">
        <v>9</v>
      </c>
      <c r="F129" s="54" t="s">
        <v>3656</v>
      </c>
      <c r="G129" s="112" t="s">
        <v>3657</v>
      </c>
      <c r="H129" s="123" t="s">
        <v>5508</v>
      </c>
      <c r="I129" s="77" t="s">
        <v>3200</v>
      </c>
      <c r="J129" s="59" t="s">
        <v>3201</v>
      </c>
      <c r="K129" s="51"/>
      <c r="L129" s="77" t="s">
        <v>120</v>
      </c>
      <c r="M129" s="77" t="s">
        <v>5813</v>
      </c>
      <c r="N129" s="77" t="s">
        <v>1070</v>
      </c>
      <c r="O129" s="59" t="s">
        <v>3658</v>
      </c>
      <c r="P129" s="66" t="str">
        <f ca="1">DATEDIF(C129,'Incoming 2023'!$O$2,"Y")&amp;" tahun, "&amp;DATEDIF(C129,'Incoming 2023'!$O$2,"YM")&amp;" bulan, "&amp;DATEDIF(C129,'Incoming 2023'!$O$2,"MD")&amp;" hari"</f>
        <v>2 tahun, 4 bulan, 16 hari</v>
      </c>
      <c r="Q129" s="77">
        <f ca="1">DATEDIF(C129,Summary!$A$1,"d")</f>
        <v>867</v>
      </c>
      <c r="R129" s="77" t="str" cm="1">
        <f t="array" aca="1" ref="R12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29" s="77" t="str" cm="1">
        <f t="array" ref="S129">_xlfn.IFS(Table1[[#This Row],[Level Status]]="Level 1",7,Table1[[#This Row],[Level Status]]="Level 2",14,Table1[[#This Row],[Level Status]]="Level 3","30",Table1[[#This Row],[Level Status]]="Info","Info",Table1[[#This Row],[Level Status]]="Closed","Closed")</f>
        <v>30</v>
      </c>
      <c r="T129" s="54" t="s">
        <v>8608</v>
      </c>
    </row>
    <row r="130" spans="1:20" ht="208.95" customHeight="1" x14ac:dyDescent="0.3">
      <c r="A130" s="51">
        <f t="shared" ref="A130:A193" si="2">ROW(A129)</f>
        <v>129</v>
      </c>
      <c r="B130" s="52" t="s">
        <v>3663</v>
      </c>
      <c r="C130" s="56">
        <v>45351</v>
      </c>
      <c r="D130" s="56">
        <v>45351</v>
      </c>
      <c r="E130" s="53" t="s">
        <v>9</v>
      </c>
      <c r="F130" s="54" t="s">
        <v>3664</v>
      </c>
      <c r="G130" s="58" t="s">
        <v>3665</v>
      </c>
      <c r="H130" s="59" t="s">
        <v>5508</v>
      </c>
      <c r="I130" s="77" t="s">
        <v>3200</v>
      </c>
      <c r="J130" s="59" t="s">
        <v>3203</v>
      </c>
      <c r="K130" s="51"/>
      <c r="L130" s="77" t="s">
        <v>120</v>
      </c>
      <c r="M130" s="77" t="s">
        <v>120</v>
      </c>
      <c r="N130" s="77" t="s">
        <v>1070</v>
      </c>
      <c r="O130" s="77" t="s">
        <v>3139</v>
      </c>
      <c r="P130" s="66" t="str">
        <f ca="1">DATEDIF(C130,'Incoming 2023'!$O$2,"Y")&amp;" tahun, "&amp;DATEDIF(C130,'Incoming 2023'!$O$2,"YM")&amp;" bulan, "&amp;DATEDIF(C130,'Incoming 2023'!$O$2,"MD")&amp;" hari"</f>
        <v>2 tahun, 4 bulan, 16 hari</v>
      </c>
      <c r="Q130" s="77">
        <f ca="1">DATEDIF(C130,Summary!$A$1,"d")</f>
        <v>867</v>
      </c>
      <c r="R130" s="77" t="str" cm="1">
        <f t="array" aca="1" ref="R13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30" s="77" t="str" cm="1">
        <f t="array" ref="S130">_xlfn.IFS(Table1[[#This Row],[Level Status]]="Level 1",7,Table1[[#This Row],[Level Status]]="Level 2",14,Table1[[#This Row],[Level Status]]="Level 3","30",Table1[[#This Row],[Level Status]]="Info","Info",Table1[[#This Row],[Level Status]]="Closed","Closed")</f>
        <v>Closed</v>
      </c>
      <c r="T130" s="54"/>
    </row>
    <row r="131" spans="1:20" ht="41.4" x14ac:dyDescent="0.3">
      <c r="A131" s="51">
        <f t="shared" si="2"/>
        <v>130</v>
      </c>
      <c r="B131" s="52" t="s">
        <v>3669</v>
      </c>
      <c r="C131" s="56">
        <v>45351</v>
      </c>
      <c r="D131" s="56">
        <v>45351</v>
      </c>
      <c r="E131" s="53" t="s">
        <v>9</v>
      </c>
      <c r="F131" s="54" t="s">
        <v>3670</v>
      </c>
      <c r="G131" s="58" t="s">
        <v>3671</v>
      </c>
      <c r="H131" s="59" t="s">
        <v>5508</v>
      </c>
      <c r="I131" s="77" t="s">
        <v>3200</v>
      </c>
      <c r="J131" s="59" t="s">
        <v>3203</v>
      </c>
      <c r="K131" s="55"/>
      <c r="L131" s="77" t="s">
        <v>1302</v>
      </c>
      <c r="M131" s="77" t="s">
        <v>1308</v>
      </c>
      <c r="N131" s="77" t="s">
        <v>1070</v>
      </c>
      <c r="O131" s="77" t="s">
        <v>3082</v>
      </c>
      <c r="P131" s="66" t="str">
        <f ca="1">DATEDIF(C131,'Incoming 2023'!$O$2,"Y")&amp;" tahun, "&amp;DATEDIF(C131,'Incoming 2023'!$O$2,"YM")&amp;" bulan, "&amp;DATEDIF(C131,'Incoming 2023'!$O$2,"MD")&amp;" hari"</f>
        <v>2 tahun, 4 bulan, 16 hari</v>
      </c>
      <c r="Q131" s="77">
        <f ca="1">DATEDIF(C131,Summary!$A$1,"d")</f>
        <v>867</v>
      </c>
      <c r="R131" s="77" t="str" cm="1">
        <f t="array" aca="1" ref="R13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31" s="77" t="str" cm="1">
        <f t="array" ref="S131">_xlfn.IFS(Table1[[#This Row],[Level Status]]="Level 1",7,Table1[[#This Row],[Level Status]]="Level 2",14,Table1[[#This Row],[Level Status]]="Level 3","30",Table1[[#This Row],[Level Status]]="Info","Info",Table1[[#This Row],[Level Status]]="Closed","Closed")</f>
        <v>Info</v>
      </c>
      <c r="T131" s="54"/>
    </row>
    <row r="132" spans="1:20" ht="207" x14ac:dyDescent="0.3">
      <c r="A132" s="51">
        <f t="shared" si="2"/>
        <v>131</v>
      </c>
      <c r="B132" s="52" t="s">
        <v>3660</v>
      </c>
      <c r="C132" s="56">
        <v>45351</v>
      </c>
      <c r="D132" s="56">
        <v>45350</v>
      </c>
      <c r="E132" s="53" t="s">
        <v>9</v>
      </c>
      <c r="F132" s="54" t="s">
        <v>3661</v>
      </c>
      <c r="G132" s="58" t="s">
        <v>3662</v>
      </c>
      <c r="H132" s="59" t="s">
        <v>5508</v>
      </c>
      <c r="I132" s="77" t="s">
        <v>5508</v>
      </c>
      <c r="J132" s="59" t="s">
        <v>5701</v>
      </c>
      <c r="K132" s="55"/>
      <c r="L132" s="77" t="s">
        <v>1302</v>
      </c>
      <c r="M132" s="77" t="s">
        <v>1308</v>
      </c>
      <c r="N132" s="77" t="s">
        <v>1070</v>
      </c>
      <c r="O132" s="77" t="s">
        <v>1076</v>
      </c>
      <c r="P132" s="66" t="str">
        <f ca="1">DATEDIF(C132,'Incoming 2023'!$O$2,"Y")&amp;" tahun, "&amp;DATEDIF(C132,'Incoming 2023'!$O$2,"YM")&amp;" bulan, "&amp;DATEDIF(C132,'Incoming 2023'!$O$2,"MD")&amp;" hari"</f>
        <v>2 tahun, 4 bulan, 16 hari</v>
      </c>
      <c r="Q132" s="77">
        <f ca="1">DATEDIF(C132,Summary!$A$1,"d")</f>
        <v>867</v>
      </c>
      <c r="R132" s="77" t="str" cm="1">
        <f t="array" aca="1" ref="R13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32" s="77" t="str" cm="1">
        <f t="array" ref="S132">_xlfn.IFS(Table1[[#This Row],[Level Status]]="Level 1",7,Table1[[#This Row],[Level Status]]="Level 2",14,Table1[[#This Row],[Level Status]]="Level 3","30",Table1[[#This Row],[Level Status]]="Info","Info",Table1[[#This Row],[Level Status]]="Closed","Closed")</f>
        <v>Info</v>
      </c>
      <c r="T132" s="54"/>
    </row>
    <row r="133" spans="1:20" ht="165.6" x14ac:dyDescent="0.3">
      <c r="A133" s="51">
        <f t="shared" si="2"/>
        <v>132</v>
      </c>
      <c r="B133" s="52" t="s">
        <v>3666</v>
      </c>
      <c r="C133" s="56">
        <v>45351</v>
      </c>
      <c r="D133" s="56">
        <v>45351</v>
      </c>
      <c r="E133" s="53" t="s">
        <v>9</v>
      </c>
      <c r="F133" s="54" t="s">
        <v>3667</v>
      </c>
      <c r="G133" s="58" t="s">
        <v>3668</v>
      </c>
      <c r="H133" s="59" t="s">
        <v>5508</v>
      </c>
      <c r="I133" s="77" t="s">
        <v>3189</v>
      </c>
      <c r="J133" s="59" t="s">
        <v>6030</v>
      </c>
      <c r="K133" s="51"/>
      <c r="L133" s="77" t="s">
        <v>120</v>
      </c>
      <c r="M133" s="77" t="s">
        <v>5813</v>
      </c>
      <c r="N133" s="77" t="s">
        <v>1070</v>
      </c>
      <c r="O133" s="59" t="s">
        <v>3135</v>
      </c>
      <c r="P133" s="66" t="str">
        <f ca="1">DATEDIF(C133,'Incoming 2023'!$O$2,"Y")&amp;" tahun, "&amp;DATEDIF(C133,'Incoming 2023'!$O$2,"YM")&amp;" bulan, "&amp;DATEDIF(C133,'Incoming 2023'!$O$2,"MD")&amp;" hari"</f>
        <v>2 tahun, 4 bulan, 16 hari</v>
      </c>
      <c r="Q133" s="77">
        <f ca="1">DATEDIF(C133,Summary!$A$1,"d")</f>
        <v>867</v>
      </c>
      <c r="R133" s="77" t="str" cm="1">
        <f t="array" aca="1" ref="R13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33" s="77" t="str" cm="1">
        <f t="array" ref="S133">_xlfn.IFS(Table1[[#This Row],[Level Status]]="Level 1",7,Table1[[#This Row],[Level Status]]="Level 2",14,Table1[[#This Row],[Level Status]]="Level 3","30",Table1[[#This Row],[Level Status]]="Info","Info",Table1[[#This Row],[Level Status]]="Closed","Closed")</f>
        <v>30</v>
      </c>
      <c r="T133" s="54" t="s">
        <v>8609</v>
      </c>
    </row>
    <row r="134" spans="1:20" ht="27.6" x14ac:dyDescent="0.3">
      <c r="A134" s="51">
        <f t="shared" si="2"/>
        <v>133</v>
      </c>
      <c r="B134" s="52" t="s">
        <v>3683</v>
      </c>
      <c r="C134" s="56">
        <v>45351</v>
      </c>
      <c r="D134" s="56">
        <v>45341</v>
      </c>
      <c r="E134" s="53" t="s">
        <v>39</v>
      </c>
      <c r="F134" s="54" t="s">
        <v>53</v>
      </c>
      <c r="G134" s="58" t="s">
        <v>53</v>
      </c>
      <c r="H134" s="59" t="s">
        <v>1079</v>
      </c>
      <c r="I134" s="59" t="s">
        <v>1079</v>
      </c>
      <c r="J134" s="59" t="s">
        <v>3198</v>
      </c>
      <c r="K134" s="55"/>
      <c r="L134" s="77" t="s">
        <v>1302</v>
      </c>
      <c r="M134" s="77" t="s">
        <v>1308</v>
      </c>
      <c r="N134" s="77" t="s">
        <v>1079</v>
      </c>
      <c r="O134" s="77" t="s">
        <v>3361</v>
      </c>
      <c r="P134" s="66" t="str">
        <f ca="1">DATEDIF(C134,'Incoming 2023'!$O$2,"Y")&amp;" tahun, "&amp;DATEDIF(C134,'Incoming 2023'!$O$2,"YM")&amp;" bulan, "&amp;DATEDIF(C134,'Incoming 2023'!$O$2,"MD")&amp;" hari"</f>
        <v>2 tahun, 4 bulan, 16 hari</v>
      </c>
      <c r="Q134" s="77">
        <f ca="1">DATEDIF(C134,Summary!$A$1,"d")</f>
        <v>867</v>
      </c>
      <c r="R134" s="77" t="str" cm="1">
        <f t="array" aca="1" ref="R13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34" s="77" t="str" cm="1">
        <f t="array" ref="S134">_xlfn.IFS(Table1[[#This Row],[Level Status]]="Level 1",7,Table1[[#This Row],[Level Status]]="Level 2",14,Table1[[#This Row],[Level Status]]="Level 3","30",Table1[[#This Row],[Level Status]]="Info","Info",Table1[[#This Row],[Level Status]]="Closed","Closed")</f>
        <v>Info</v>
      </c>
      <c r="T134" s="54"/>
    </row>
    <row r="135" spans="1:20" ht="27.6" x14ac:dyDescent="0.3">
      <c r="A135" s="51">
        <f t="shared" si="2"/>
        <v>134</v>
      </c>
      <c r="B135" s="52" t="s">
        <v>3684</v>
      </c>
      <c r="C135" s="56">
        <v>45351</v>
      </c>
      <c r="D135" s="56">
        <v>45341</v>
      </c>
      <c r="E135" s="53" t="s">
        <v>39</v>
      </c>
      <c r="F135" s="54" t="s">
        <v>53</v>
      </c>
      <c r="G135" s="58" t="s">
        <v>53</v>
      </c>
      <c r="H135" s="59" t="s">
        <v>1079</v>
      </c>
      <c r="I135" s="59" t="s">
        <v>1079</v>
      </c>
      <c r="J135" s="59" t="s">
        <v>3198</v>
      </c>
      <c r="K135" s="55"/>
      <c r="L135" s="77" t="s">
        <v>1302</v>
      </c>
      <c r="M135" s="77" t="s">
        <v>1308</v>
      </c>
      <c r="N135" s="77" t="s">
        <v>1079</v>
      </c>
      <c r="O135" s="77" t="s">
        <v>3361</v>
      </c>
      <c r="P135" s="66" t="str">
        <f ca="1">DATEDIF(C135,'Incoming 2023'!$O$2,"Y")&amp;" tahun, "&amp;DATEDIF(C135,'Incoming 2023'!$O$2,"YM")&amp;" bulan, "&amp;DATEDIF(C135,'Incoming 2023'!$O$2,"MD")&amp;" hari"</f>
        <v>2 tahun, 4 bulan, 16 hari</v>
      </c>
      <c r="Q135" s="77">
        <f ca="1">DATEDIF(C135,Summary!$A$1,"d")</f>
        <v>867</v>
      </c>
      <c r="R135" s="77" t="str" cm="1">
        <f t="array" aca="1" ref="R13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35" s="77" t="str" cm="1">
        <f t="array" ref="S135">_xlfn.IFS(Table1[[#This Row],[Level Status]]="Level 1",7,Table1[[#This Row],[Level Status]]="Level 2",14,Table1[[#This Row],[Level Status]]="Level 3","30",Table1[[#This Row],[Level Status]]="Info","Info",Table1[[#This Row],[Level Status]]="Closed","Closed")</f>
        <v>Info</v>
      </c>
      <c r="T135" s="54"/>
    </row>
    <row r="136" spans="1:20" ht="27.6" x14ac:dyDescent="0.3">
      <c r="A136" s="51">
        <f t="shared" si="2"/>
        <v>135</v>
      </c>
      <c r="B136" s="52" t="s">
        <v>3685</v>
      </c>
      <c r="C136" s="56">
        <v>45351</v>
      </c>
      <c r="D136" s="56">
        <v>45341</v>
      </c>
      <c r="E136" s="53" t="s">
        <v>39</v>
      </c>
      <c r="F136" s="54" t="s">
        <v>53</v>
      </c>
      <c r="G136" s="58" t="s">
        <v>53</v>
      </c>
      <c r="H136" s="59" t="s">
        <v>1079</v>
      </c>
      <c r="I136" s="59" t="s">
        <v>1079</v>
      </c>
      <c r="J136" s="59" t="s">
        <v>3198</v>
      </c>
      <c r="K136" s="55"/>
      <c r="L136" s="77" t="s">
        <v>1302</v>
      </c>
      <c r="M136" s="77" t="s">
        <v>1308</v>
      </c>
      <c r="N136" s="77" t="s">
        <v>1079</v>
      </c>
      <c r="O136" s="77" t="s">
        <v>3361</v>
      </c>
      <c r="P136" s="66" t="str">
        <f ca="1">DATEDIF(C136,'Incoming 2023'!$O$2,"Y")&amp;" tahun, "&amp;DATEDIF(C136,'Incoming 2023'!$O$2,"YM")&amp;" bulan, "&amp;DATEDIF(C136,'Incoming 2023'!$O$2,"MD")&amp;" hari"</f>
        <v>2 tahun, 4 bulan, 16 hari</v>
      </c>
      <c r="Q136" s="77">
        <f ca="1">DATEDIF(C136,Summary!$A$1,"d")</f>
        <v>867</v>
      </c>
      <c r="R136" s="77" t="str" cm="1">
        <f t="array" aca="1" ref="R13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36" s="77" t="str" cm="1">
        <f t="array" ref="S136">_xlfn.IFS(Table1[[#This Row],[Level Status]]="Level 1",7,Table1[[#This Row],[Level Status]]="Level 2",14,Table1[[#This Row],[Level Status]]="Level 3","30",Table1[[#This Row],[Level Status]]="Info","Info",Table1[[#This Row],[Level Status]]="Closed","Closed")</f>
        <v>Info</v>
      </c>
      <c r="T136" s="54"/>
    </row>
    <row r="137" spans="1:20" ht="27.6" x14ac:dyDescent="0.3">
      <c r="A137" s="51">
        <f t="shared" si="2"/>
        <v>136</v>
      </c>
      <c r="B137" s="52" t="s">
        <v>3686</v>
      </c>
      <c r="C137" s="56">
        <v>45351</v>
      </c>
      <c r="D137" s="56">
        <v>45341</v>
      </c>
      <c r="E137" s="53" t="s">
        <v>39</v>
      </c>
      <c r="F137" s="54" t="s">
        <v>53</v>
      </c>
      <c r="G137" s="58" t="s">
        <v>53</v>
      </c>
      <c r="H137" s="59" t="s">
        <v>1079</v>
      </c>
      <c r="I137" s="59" t="s">
        <v>1079</v>
      </c>
      <c r="J137" s="59" t="s">
        <v>3198</v>
      </c>
      <c r="K137" s="55"/>
      <c r="L137" s="77" t="s">
        <v>1302</v>
      </c>
      <c r="M137" s="77" t="s">
        <v>1308</v>
      </c>
      <c r="N137" s="77" t="s">
        <v>1079</v>
      </c>
      <c r="O137" s="77" t="s">
        <v>3361</v>
      </c>
      <c r="P137" s="66" t="str">
        <f ca="1">DATEDIF(C137,'Incoming 2023'!$O$2,"Y")&amp;" tahun, "&amp;DATEDIF(C137,'Incoming 2023'!$O$2,"YM")&amp;" bulan, "&amp;DATEDIF(C137,'Incoming 2023'!$O$2,"MD")&amp;" hari"</f>
        <v>2 tahun, 4 bulan, 16 hari</v>
      </c>
      <c r="Q137" s="77">
        <f ca="1">DATEDIF(C137,Summary!$A$1,"d")</f>
        <v>867</v>
      </c>
      <c r="R137" s="77" t="str" cm="1">
        <f t="array" aca="1" ref="R13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37" s="77" t="str" cm="1">
        <f t="array" ref="S137">_xlfn.IFS(Table1[[#This Row],[Level Status]]="Level 1",7,Table1[[#This Row],[Level Status]]="Level 2",14,Table1[[#This Row],[Level Status]]="Level 3","30",Table1[[#This Row],[Level Status]]="Info","Info",Table1[[#This Row],[Level Status]]="Closed","Closed")</f>
        <v>Info</v>
      </c>
      <c r="T137" s="54"/>
    </row>
    <row r="138" spans="1:20" ht="55.2" x14ac:dyDescent="0.3">
      <c r="A138" s="51">
        <f t="shared" si="2"/>
        <v>137</v>
      </c>
      <c r="B138" s="52" t="s">
        <v>3650</v>
      </c>
      <c r="C138" s="56">
        <v>45351</v>
      </c>
      <c r="D138" s="56">
        <v>45350</v>
      </c>
      <c r="E138" s="53" t="s">
        <v>9</v>
      </c>
      <c r="F138" s="54" t="s">
        <v>3651</v>
      </c>
      <c r="G138" s="58" t="s">
        <v>3653</v>
      </c>
      <c r="H138" s="59" t="s">
        <v>5508</v>
      </c>
      <c r="I138" s="77" t="s">
        <v>3200</v>
      </c>
      <c r="J138" s="59" t="s">
        <v>3201</v>
      </c>
      <c r="K138" s="51"/>
      <c r="L138" s="77" t="s">
        <v>120</v>
      </c>
      <c r="M138" s="77" t="s">
        <v>5813</v>
      </c>
      <c r="N138" s="77" t="s">
        <v>1070</v>
      </c>
      <c r="O138" s="59" t="s">
        <v>3654</v>
      </c>
      <c r="P138" s="66" t="str">
        <f ca="1">DATEDIF(C138,'Incoming 2023'!$O$2,"Y")&amp;" tahun, "&amp;DATEDIF(C138,'Incoming 2023'!$O$2,"YM")&amp;" bulan, "&amp;DATEDIF(C138,'Incoming 2023'!$O$2,"MD")&amp;" hari"</f>
        <v>2 tahun, 4 bulan, 16 hari</v>
      </c>
      <c r="Q138" s="77">
        <f ca="1">DATEDIF(C138,Summary!$A$1,"d")</f>
        <v>867</v>
      </c>
      <c r="R138" s="77" t="str" cm="1">
        <f t="array" aca="1" ref="R13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38" s="77" t="str" cm="1">
        <f t="array" ref="S138">_xlfn.IFS(Table1[[#This Row],[Level Status]]="Level 1",7,Table1[[#This Row],[Level Status]]="Level 2",14,Table1[[#This Row],[Level Status]]="Level 3","30",Table1[[#This Row],[Level Status]]="Info","Info",Table1[[#This Row],[Level Status]]="Closed","Closed")</f>
        <v>30</v>
      </c>
      <c r="T138" s="54" t="s">
        <v>8608</v>
      </c>
    </row>
    <row r="139" spans="1:20" ht="331.2" x14ac:dyDescent="0.3">
      <c r="A139" s="51">
        <f t="shared" si="2"/>
        <v>138</v>
      </c>
      <c r="B139" s="52" t="s">
        <v>3693</v>
      </c>
      <c r="C139" s="56">
        <v>45352</v>
      </c>
      <c r="D139" s="56">
        <v>45351</v>
      </c>
      <c r="E139" s="53" t="s">
        <v>39</v>
      </c>
      <c r="F139" s="54" t="s">
        <v>3694</v>
      </c>
      <c r="G139" s="58" t="s">
        <v>5850</v>
      </c>
      <c r="H139" s="59" t="s">
        <v>5508</v>
      </c>
      <c r="I139" s="77" t="s">
        <v>5990</v>
      </c>
      <c r="J139" s="59" t="s">
        <v>6030</v>
      </c>
      <c r="K139" s="55"/>
      <c r="L139" s="77" t="s">
        <v>120</v>
      </c>
      <c r="M139" s="77" t="s">
        <v>120</v>
      </c>
      <c r="N139" s="77" t="s">
        <v>1070</v>
      </c>
      <c r="O139" s="77" t="s">
        <v>3230</v>
      </c>
      <c r="P139" s="66" t="str">
        <f ca="1">DATEDIF(C139,'Incoming 2023'!$O$2,"Y")&amp;" tahun, "&amp;DATEDIF(C139,'Incoming 2023'!$O$2,"YM")&amp;" bulan, "&amp;DATEDIF(C139,'Incoming 2023'!$O$2,"MD")&amp;" hari"</f>
        <v>2 tahun, 4 bulan, 14 hari</v>
      </c>
      <c r="Q139" s="77">
        <f ca="1">DATEDIF(C139,Summary!$A$1,"d")</f>
        <v>866</v>
      </c>
      <c r="R139" s="77" t="str" cm="1">
        <f t="array" aca="1" ref="R13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39" s="77" t="str" cm="1">
        <f t="array" ref="S139">_xlfn.IFS(Table1[[#This Row],[Level Status]]="Level 1",7,Table1[[#This Row],[Level Status]]="Level 2",14,Table1[[#This Row],[Level Status]]="Level 3","30",Table1[[#This Row],[Level Status]]="Info","Info",Table1[[#This Row],[Level Status]]="Closed","Closed")</f>
        <v>Closed</v>
      </c>
      <c r="T139" s="54" t="s">
        <v>3886</v>
      </c>
    </row>
    <row r="140" spans="1:20" x14ac:dyDescent="0.3">
      <c r="A140" s="51">
        <f t="shared" si="2"/>
        <v>139</v>
      </c>
      <c r="B140" s="52" t="s">
        <v>3690</v>
      </c>
      <c r="C140" s="56">
        <v>45352</v>
      </c>
      <c r="D140" s="56">
        <v>45351</v>
      </c>
      <c r="E140" s="53" t="s">
        <v>487</v>
      </c>
      <c r="F140" s="54" t="s">
        <v>3691</v>
      </c>
      <c r="G140" s="58" t="s">
        <v>3692</v>
      </c>
      <c r="H140" s="59" t="s">
        <v>5985</v>
      </c>
      <c r="I140" s="77" t="s">
        <v>5985</v>
      </c>
      <c r="J140" s="59" t="s">
        <v>5873</v>
      </c>
      <c r="K140" s="55"/>
      <c r="L140" s="77" t="s">
        <v>120</v>
      </c>
      <c r="M140" s="77" t="s">
        <v>120</v>
      </c>
      <c r="N140" s="77" t="s">
        <v>1197</v>
      </c>
      <c r="O140" s="77" t="s">
        <v>1198</v>
      </c>
      <c r="P140" s="66" t="str">
        <f ca="1">DATEDIF(C140,'Incoming 2023'!$O$2,"Y")&amp;" tahun, "&amp;DATEDIF(C140,'Incoming 2023'!$O$2,"YM")&amp;" bulan, "&amp;DATEDIF(C140,'Incoming 2023'!$O$2,"MD")&amp;" hari"</f>
        <v>2 tahun, 4 bulan, 14 hari</v>
      </c>
      <c r="Q140" s="77">
        <f ca="1">DATEDIF(C140,Summary!$A$1,"d")</f>
        <v>866</v>
      </c>
      <c r="R140" s="77" t="str" cm="1">
        <f t="array" aca="1" ref="R14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40" s="77" t="str" cm="1">
        <f t="array" ref="S140">_xlfn.IFS(Table1[[#This Row],[Level Status]]="Level 1",7,Table1[[#This Row],[Level Status]]="Level 2",14,Table1[[#This Row],[Level Status]]="Level 3","30",Table1[[#This Row],[Level Status]]="Info","Info",Table1[[#This Row],[Level Status]]="Closed","Closed")</f>
        <v>Closed</v>
      </c>
      <c r="T140" s="54" t="s">
        <v>3703</v>
      </c>
    </row>
    <row r="141" spans="1:20" ht="41.4" x14ac:dyDescent="0.3">
      <c r="A141" s="51">
        <f t="shared" si="2"/>
        <v>140</v>
      </c>
      <c r="B141" s="52" t="s">
        <v>3725</v>
      </c>
      <c r="C141" s="56">
        <v>45356</v>
      </c>
      <c r="D141" s="56">
        <v>45351</v>
      </c>
      <c r="E141" s="53" t="s">
        <v>9</v>
      </c>
      <c r="F141" s="54" t="s">
        <v>3726</v>
      </c>
      <c r="G141" s="112" t="s">
        <v>3727</v>
      </c>
      <c r="H141" s="123" t="s">
        <v>5508</v>
      </c>
      <c r="I141" s="77" t="s">
        <v>3200</v>
      </c>
      <c r="J141" s="59" t="s">
        <v>3203</v>
      </c>
      <c r="K141" s="51"/>
      <c r="L141" s="77" t="s">
        <v>120</v>
      </c>
      <c r="M141" s="77" t="s">
        <v>5813</v>
      </c>
      <c r="N141" s="77" t="s">
        <v>1070</v>
      </c>
      <c r="O141" s="77" t="s">
        <v>3084</v>
      </c>
      <c r="P141" s="66" t="str">
        <f ca="1">DATEDIF(C141,'Incoming 2023'!$O$2,"Y")&amp;" tahun, "&amp;DATEDIF(C141,'Incoming 2023'!$O$2,"YM")&amp;" bulan, "&amp;DATEDIF(C141,'Incoming 2023'!$O$2,"MD")&amp;" hari"</f>
        <v>2 tahun, 4 bulan, 10 hari</v>
      </c>
      <c r="Q141" s="77">
        <f ca="1">DATEDIF(C141,Summary!$A$1,"d")</f>
        <v>862</v>
      </c>
      <c r="R141" s="77" t="str" cm="1">
        <f t="array" aca="1" ref="R14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41" s="77" t="str" cm="1">
        <f t="array" ref="S141">_xlfn.IFS(Table1[[#This Row],[Level Status]]="Level 1",7,Table1[[#This Row],[Level Status]]="Level 2",14,Table1[[#This Row],[Level Status]]="Level 3","30",Table1[[#This Row],[Level Status]]="Info","Info",Table1[[#This Row],[Level Status]]="Closed","Closed")</f>
        <v>30</v>
      </c>
      <c r="T141" s="54" t="s">
        <v>8608</v>
      </c>
    </row>
    <row r="142" spans="1:20" ht="409.6" x14ac:dyDescent="0.3">
      <c r="A142" s="51">
        <f t="shared" si="2"/>
        <v>141</v>
      </c>
      <c r="B142" s="52" t="s">
        <v>3741</v>
      </c>
      <c r="C142" s="56">
        <v>45356</v>
      </c>
      <c r="D142" s="56">
        <v>45355</v>
      </c>
      <c r="E142" s="53" t="s">
        <v>9</v>
      </c>
      <c r="F142" s="54" t="s">
        <v>3742</v>
      </c>
      <c r="G142" s="58" t="s">
        <v>3743</v>
      </c>
      <c r="H142" s="59" t="s">
        <v>5508</v>
      </c>
      <c r="I142" s="77" t="s">
        <v>5990</v>
      </c>
      <c r="J142" s="59" t="s">
        <v>6030</v>
      </c>
      <c r="K142" s="51"/>
      <c r="L142" s="77" t="s">
        <v>120</v>
      </c>
      <c r="M142" s="77" t="s">
        <v>5813</v>
      </c>
      <c r="N142" s="77" t="s">
        <v>1070</v>
      </c>
      <c r="O142" s="77" t="s">
        <v>1471</v>
      </c>
      <c r="P142" s="66" t="str">
        <f ca="1">DATEDIF(C142,'Incoming 2023'!$O$2,"Y")&amp;" tahun, "&amp;DATEDIF(C142,'Incoming 2023'!$O$2,"YM")&amp;" bulan, "&amp;DATEDIF(C142,'Incoming 2023'!$O$2,"MD")&amp;" hari"</f>
        <v>2 tahun, 4 bulan, 10 hari</v>
      </c>
      <c r="Q142" s="77">
        <f ca="1">DATEDIF(C142,Summary!$A$1,"d")</f>
        <v>862</v>
      </c>
      <c r="R142" s="77" t="str" cm="1">
        <f t="array" aca="1" ref="R14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42" s="77" t="str" cm="1">
        <f t="array" ref="S142">_xlfn.IFS(Table1[[#This Row],[Level Status]]="Level 1",7,Table1[[#This Row],[Level Status]]="Level 2",14,Table1[[#This Row],[Level Status]]="Level 3","30",Table1[[#This Row],[Level Status]]="Info","Info",Table1[[#This Row],[Level Status]]="Closed","Closed")</f>
        <v>30</v>
      </c>
      <c r="T142" s="54" t="s">
        <v>8609</v>
      </c>
    </row>
    <row r="143" spans="1:20" ht="409.6" x14ac:dyDescent="0.3">
      <c r="A143" s="51">
        <f t="shared" si="2"/>
        <v>142</v>
      </c>
      <c r="B143" s="52" t="s">
        <v>3723</v>
      </c>
      <c r="C143" s="56">
        <v>45356</v>
      </c>
      <c r="D143" s="56">
        <v>45351</v>
      </c>
      <c r="E143" s="53" t="s">
        <v>9</v>
      </c>
      <c r="F143" s="54" t="s">
        <v>3724</v>
      </c>
      <c r="G143" s="58" t="s">
        <v>4719</v>
      </c>
      <c r="H143" s="59" t="s">
        <v>5508</v>
      </c>
      <c r="I143" s="77" t="s">
        <v>5989</v>
      </c>
      <c r="J143" s="59" t="s">
        <v>2881</v>
      </c>
      <c r="K143" s="55"/>
      <c r="L143" s="77" t="s">
        <v>1302</v>
      </c>
      <c r="M143" s="77" t="s">
        <v>1308</v>
      </c>
      <c r="N143" s="77" t="s">
        <v>1080</v>
      </c>
      <c r="O143" s="77" t="s">
        <v>1083</v>
      </c>
      <c r="P143" s="66" t="str">
        <f ca="1">DATEDIF(C143,'Incoming 2023'!$O$2,"Y")&amp;" tahun, "&amp;DATEDIF(C143,'Incoming 2023'!$O$2,"YM")&amp;" bulan, "&amp;DATEDIF(C143,'Incoming 2023'!$O$2,"MD")&amp;" hari"</f>
        <v>2 tahun, 4 bulan, 10 hari</v>
      </c>
      <c r="Q143" s="77">
        <f ca="1">DATEDIF(C143,Summary!$A$1,"d")</f>
        <v>862</v>
      </c>
      <c r="R143" s="77" t="str" cm="1">
        <f t="array" aca="1" ref="R14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43" s="77" t="str" cm="1">
        <f t="array" ref="S143">_xlfn.IFS(Table1[[#This Row],[Level Status]]="Level 1",7,Table1[[#This Row],[Level Status]]="Level 2",14,Table1[[#This Row],[Level Status]]="Level 3","30",Table1[[#This Row],[Level Status]]="Info","Info",Table1[[#This Row],[Level Status]]="Closed","Closed")</f>
        <v>Info</v>
      </c>
      <c r="T143" s="54"/>
    </row>
    <row r="144" spans="1:20" ht="41.4" x14ac:dyDescent="0.3">
      <c r="A144" s="51">
        <f t="shared" si="2"/>
        <v>143</v>
      </c>
      <c r="B144" s="52" t="s">
        <v>3735</v>
      </c>
      <c r="C144" s="56">
        <v>45356</v>
      </c>
      <c r="D144" s="56">
        <v>45355</v>
      </c>
      <c r="E144" s="53" t="s">
        <v>9</v>
      </c>
      <c r="F144" s="54" t="s">
        <v>3736</v>
      </c>
      <c r="G144" s="58" t="s">
        <v>3737</v>
      </c>
      <c r="H144" s="59" t="s">
        <v>5508</v>
      </c>
      <c r="I144" s="77" t="s">
        <v>3200</v>
      </c>
      <c r="J144" s="59" t="s">
        <v>3203</v>
      </c>
      <c r="K144" s="55"/>
      <c r="L144" s="77" t="s">
        <v>1302</v>
      </c>
      <c r="M144" s="77" t="s">
        <v>1308</v>
      </c>
      <c r="N144" s="77" t="s">
        <v>1070</v>
      </c>
      <c r="O144" s="77" t="s">
        <v>3082</v>
      </c>
      <c r="P144" s="66" t="str">
        <f ca="1">DATEDIF(C144,'Incoming 2023'!$O$2,"Y")&amp;" tahun, "&amp;DATEDIF(C144,'Incoming 2023'!$O$2,"YM")&amp;" bulan, "&amp;DATEDIF(C144,'Incoming 2023'!$O$2,"MD")&amp;" hari"</f>
        <v>2 tahun, 4 bulan, 10 hari</v>
      </c>
      <c r="Q144" s="77">
        <f ca="1">DATEDIF(C144,Summary!$A$1,"d")</f>
        <v>862</v>
      </c>
      <c r="R144" s="77" t="str" cm="1">
        <f t="array" aca="1" ref="R14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44" s="77" t="str" cm="1">
        <f t="array" ref="S144">_xlfn.IFS(Table1[[#This Row],[Level Status]]="Level 1",7,Table1[[#This Row],[Level Status]]="Level 2",14,Table1[[#This Row],[Level Status]]="Level 3","30",Table1[[#This Row],[Level Status]]="Info","Info",Table1[[#This Row],[Level Status]]="Closed","Closed")</f>
        <v>Info</v>
      </c>
      <c r="T144" s="54"/>
    </row>
    <row r="145" spans="1:20" ht="41.4" x14ac:dyDescent="0.3">
      <c r="A145" s="51">
        <f t="shared" si="2"/>
        <v>144</v>
      </c>
      <c r="B145" s="52" t="s">
        <v>3738</v>
      </c>
      <c r="C145" s="56">
        <v>45356</v>
      </c>
      <c r="D145" s="56">
        <v>45355</v>
      </c>
      <c r="E145" s="53" t="s">
        <v>9</v>
      </c>
      <c r="F145" s="54" t="s">
        <v>3739</v>
      </c>
      <c r="G145" s="58" t="s">
        <v>3740</v>
      </c>
      <c r="H145" s="59" t="s">
        <v>5508</v>
      </c>
      <c r="I145" s="77" t="s">
        <v>3200</v>
      </c>
      <c r="J145" s="59" t="s">
        <v>3203</v>
      </c>
      <c r="K145" s="55"/>
      <c r="L145" s="77" t="s">
        <v>1302</v>
      </c>
      <c r="M145" s="77" t="s">
        <v>1308</v>
      </c>
      <c r="N145" s="77" t="s">
        <v>1070</v>
      </c>
      <c r="O145" s="77" t="s">
        <v>3082</v>
      </c>
      <c r="P145" s="66" t="str">
        <f ca="1">DATEDIF(C145,'Incoming 2023'!$O$2,"Y")&amp;" tahun, "&amp;DATEDIF(C145,'Incoming 2023'!$O$2,"YM")&amp;" bulan, "&amp;DATEDIF(C145,'Incoming 2023'!$O$2,"MD")&amp;" hari"</f>
        <v>2 tahun, 4 bulan, 10 hari</v>
      </c>
      <c r="Q145" s="77">
        <f ca="1">DATEDIF(C145,Summary!$A$1,"d")</f>
        <v>862</v>
      </c>
      <c r="R145" s="77" t="str" cm="1">
        <f t="array" aca="1" ref="R14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45" s="77" t="str" cm="1">
        <f t="array" ref="S145">_xlfn.IFS(Table1[[#This Row],[Level Status]]="Level 1",7,Table1[[#This Row],[Level Status]]="Level 2",14,Table1[[#This Row],[Level Status]]="Level 3","30",Table1[[#This Row],[Level Status]]="Info","Info",Table1[[#This Row],[Level Status]]="Closed","Closed")</f>
        <v>Info</v>
      </c>
      <c r="T145" s="54"/>
    </row>
    <row r="146" spans="1:20" ht="110.4" x14ac:dyDescent="0.3">
      <c r="A146" s="51">
        <f t="shared" si="2"/>
        <v>145</v>
      </c>
      <c r="B146" s="52" t="s">
        <v>3728</v>
      </c>
      <c r="C146" s="56">
        <v>45356</v>
      </c>
      <c r="D146" s="56">
        <v>45355</v>
      </c>
      <c r="E146" s="53" t="s">
        <v>9</v>
      </c>
      <c r="F146" s="54" t="s">
        <v>3730</v>
      </c>
      <c r="G146" s="58" t="s">
        <v>3731</v>
      </c>
      <c r="H146" s="59" t="s">
        <v>5508</v>
      </c>
      <c r="I146" s="77" t="s">
        <v>3200</v>
      </c>
      <c r="J146" s="59" t="s">
        <v>6000</v>
      </c>
      <c r="K146" s="51"/>
      <c r="L146" s="77" t="s">
        <v>120</v>
      </c>
      <c r="M146" s="77" t="s">
        <v>5813</v>
      </c>
      <c r="N146" s="77" t="s">
        <v>1070</v>
      </c>
      <c r="O146" s="77" t="s">
        <v>3084</v>
      </c>
      <c r="P146" s="66" t="str">
        <f ca="1">DATEDIF(C146,'Incoming 2023'!$O$2,"Y")&amp;" tahun, "&amp;DATEDIF(C146,'Incoming 2023'!$O$2,"YM")&amp;" bulan, "&amp;DATEDIF(C146,'Incoming 2023'!$O$2,"MD")&amp;" hari"</f>
        <v>2 tahun, 4 bulan, 10 hari</v>
      </c>
      <c r="Q146" s="77">
        <f ca="1">DATEDIF(C146,Summary!$A$1,"d")</f>
        <v>862</v>
      </c>
      <c r="R146" s="77" t="str" cm="1">
        <f t="array" aca="1" ref="R14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46" s="77" t="str" cm="1">
        <f t="array" ref="S146">_xlfn.IFS(Table1[[#This Row],[Level Status]]="Level 1",7,Table1[[#This Row],[Level Status]]="Level 2",14,Table1[[#This Row],[Level Status]]="Level 3","30",Table1[[#This Row],[Level Status]]="Info","Info",Table1[[#This Row],[Level Status]]="Closed","Closed")</f>
        <v>30</v>
      </c>
      <c r="T146" s="54" t="s">
        <v>8608</v>
      </c>
    </row>
    <row r="147" spans="1:20" ht="41.4" x14ac:dyDescent="0.3">
      <c r="A147" s="51">
        <f t="shared" si="2"/>
        <v>146</v>
      </c>
      <c r="B147" s="52" t="s">
        <v>3732</v>
      </c>
      <c r="C147" s="56">
        <v>45356</v>
      </c>
      <c r="D147" s="56">
        <v>45355</v>
      </c>
      <c r="E147" s="53" t="s">
        <v>9</v>
      </c>
      <c r="F147" s="54" t="s">
        <v>3733</v>
      </c>
      <c r="G147" s="58" t="s">
        <v>3734</v>
      </c>
      <c r="H147" s="59" t="s">
        <v>5508</v>
      </c>
      <c r="I147" s="77" t="s">
        <v>3200</v>
      </c>
      <c r="J147" s="59" t="s">
        <v>3203</v>
      </c>
      <c r="K147" s="51"/>
      <c r="L147" s="77" t="s">
        <v>120</v>
      </c>
      <c r="M147" s="77" t="s">
        <v>5813</v>
      </c>
      <c r="N147" s="77" t="s">
        <v>1070</v>
      </c>
      <c r="O147" s="59" t="s">
        <v>3173</v>
      </c>
      <c r="P147" s="66" t="str">
        <f ca="1">DATEDIF(C147,'Incoming 2023'!$O$2,"Y")&amp;" tahun, "&amp;DATEDIF(C147,'Incoming 2023'!$O$2,"YM")&amp;" bulan, "&amp;DATEDIF(C147,'Incoming 2023'!$O$2,"MD")&amp;" hari"</f>
        <v>2 tahun, 4 bulan, 10 hari</v>
      </c>
      <c r="Q147" s="77">
        <f ca="1">DATEDIF(C147,Summary!$A$1,"d")</f>
        <v>862</v>
      </c>
      <c r="R147" s="77" t="str" cm="1">
        <f t="array" aca="1" ref="R14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47" s="77" t="str" cm="1">
        <f t="array" ref="S147">_xlfn.IFS(Table1[[#This Row],[Level Status]]="Level 1",7,Table1[[#This Row],[Level Status]]="Level 2",14,Table1[[#This Row],[Level Status]]="Level 3","30",Table1[[#This Row],[Level Status]]="Info","Info",Table1[[#This Row],[Level Status]]="Closed","Closed")</f>
        <v>30</v>
      </c>
      <c r="T147" s="54" t="s">
        <v>8608</v>
      </c>
    </row>
    <row r="148" spans="1:20" ht="345" x14ac:dyDescent="0.3">
      <c r="A148" s="51">
        <f t="shared" si="2"/>
        <v>147</v>
      </c>
      <c r="B148" s="52" t="s">
        <v>3765</v>
      </c>
      <c r="C148" s="56">
        <v>45357</v>
      </c>
      <c r="D148" s="56">
        <v>45355</v>
      </c>
      <c r="E148" s="53" t="s">
        <v>39</v>
      </c>
      <c r="F148" s="54" t="s">
        <v>3766</v>
      </c>
      <c r="G148" s="58" t="s">
        <v>3767</v>
      </c>
      <c r="H148" s="59" t="s">
        <v>5508</v>
      </c>
      <c r="I148" s="77" t="s">
        <v>5990</v>
      </c>
      <c r="J148" s="59" t="s">
        <v>6030</v>
      </c>
      <c r="K148" s="55"/>
      <c r="L148" s="77" t="s">
        <v>120</v>
      </c>
      <c r="M148" s="77" t="s">
        <v>120</v>
      </c>
      <c r="N148" s="77" t="s">
        <v>1070</v>
      </c>
      <c r="O148" s="77" t="s">
        <v>3230</v>
      </c>
      <c r="P148" s="66" t="str">
        <f ca="1">DATEDIF(C148,'Incoming 2023'!$O$2,"Y")&amp;" tahun, "&amp;DATEDIF(C148,'Incoming 2023'!$O$2,"YM")&amp;" bulan, "&amp;DATEDIF(C148,'Incoming 2023'!$O$2,"MD")&amp;" hari"</f>
        <v>2 tahun, 4 bulan, 9 hari</v>
      </c>
      <c r="Q148" s="77">
        <f ca="1">DATEDIF(C148,Summary!$A$1,"d")</f>
        <v>861</v>
      </c>
      <c r="R148" s="77" t="str" cm="1">
        <f t="array" aca="1" ref="R14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48" s="77" t="str" cm="1">
        <f t="array" ref="S148">_xlfn.IFS(Table1[[#This Row],[Level Status]]="Level 1",7,Table1[[#This Row],[Level Status]]="Level 2",14,Table1[[#This Row],[Level Status]]="Level 3","30",Table1[[#This Row],[Level Status]]="Info","Info",Table1[[#This Row],[Level Status]]="Closed","Closed")</f>
        <v>Closed</v>
      </c>
      <c r="T148" s="54" t="s">
        <v>4259</v>
      </c>
    </row>
    <row r="149" spans="1:20" ht="27.6" x14ac:dyDescent="0.3">
      <c r="A149" s="51">
        <f t="shared" si="2"/>
        <v>148</v>
      </c>
      <c r="B149" s="52" t="s">
        <v>3757</v>
      </c>
      <c r="C149" s="56">
        <v>45357</v>
      </c>
      <c r="D149" s="56">
        <v>45350</v>
      </c>
      <c r="E149" s="53" t="s">
        <v>39</v>
      </c>
      <c r="F149" s="54" t="s">
        <v>2027</v>
      </c>
      <c r="G149" s="58" t="s">
        <v>3758</v>
      </c>
      <c r="H149" s="59" t="s">
        <v>1079</v>
      </c>
      <c r="I149" s="77" t="s">
        <v>1079</v>
      </c>
      <c r="J149" s="59" t="s">
        <v>5702</v>
      </c>
      <c r="K149" s="55"/>
      <c r="L149" s="77" t="s">
        <v>1302</v>
      </c>
      <c r="M149" s="77" t="s">
        <v>1308</v>
      </c>
      <c r="N149" s="77" t="s">
        <v>1072</v>
      </c>
      <c r="O149" s="77" t="s">
        <v>1073</v>
      </c>
      <c r="P149" s="66" t="str">
        <f ca="1">DATEDIF(C149,'Incoming 2023'!$O$2,"Y")&amp;" tahun, "&amp;DATEDIF(C149,'Incoming 2023'!$O$2,"YM")&amp;" bulan, "&amp;DATEDIF(C149,'Incoming 2023'!$O$2,"MD")&amp;" hari"</f>
        <v>2 tahun, 4 bulan, 9 hari</v>
      </c>
      <c r="Q149" s="77">
        <f ca="1">DATEDIF(C149,Summary!$A$1,"d")</f>
        <v>861</v>
      </c>
      <c r="R149" s="77" t="str" cm="1">
        <f t="array" aca="1" ref="R14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49" s="77" t="str" cm="1">
        <f t="array" ref="S149">_xlfn.IFS(Table1[[#This Row],[Level Status]]="Level 1",7,Table1[[#This Row],[Level Status]]="Level 2",14,Table1[[#This Row],[Level Status]]="Level 3","30",Table1[[#This Row],[Level Status]]="Info","Info",Table1[[#This Row],[Level Status]]="Closed","Closed")</f>
        <v>Info</v>
      </c>
      <c r="T149" s="54"/>
    </row>
    <row r="150" spans="1:20" ht="317.39999999999998" x14ac:dyDescent="0.3">
      <c r="A150" s="51">
        <f t="shared" si="2"/>
        <v>149</v>
      </c>
      <c r="B150" s="52" t="s">
        <v>3759</v>
      </c>
      <c r="C150" s="56">
        <v>45357</v>
      </c>
      <c r="D150" s="56">
        <v>45355</v>
      </c>
      <c r="E150" s="53" t="s">
        <v>39</v>
      </c>
      <c r="F150" s="54" t="s">
        <v>3760</v>
      </c>
      <c r="G150" s="58" t="s">
        <v>3761</v>
      </c>
      <c r="H150" s="59" t="s">
        <v>5508</v>
      </c>
      <c r="I150" s="77" t="s">
        <v>3190</v>
      </c>
      <c r="J150" s="59" t="s">
        <v>5892</v>
      </c>
      <c r="K150" s="55"/>
      <c r="L150" s="77" t="s">
        <v>1302</v>
      </c>
      <c r="M150" s="77" t="s">
        <v>1308</v>
      </c>
      <c r="N150" s="77" t="s">
        <v>1070</v>
      </c>
      <c r="O150" s="77" t="s">
        <v>1077</v>
      </c>
      <c r="P150" s="66" t="str">
        <f ca="1">DATEDIF(C150,'Incoming 2023'!$O$2,"Y")&amp;" tahun, "&amp;DATEDIF(C150,'Incoming 2023'!$O$2,"YM")&amp;" bulan, "&amp;DATEDIF(C150,'Incoming 2023'!$O$2,"MD")&amp;" hari"</f>
        <v>2 tahun, 4 bulan, 9 hari</v>
      </c>
      <c r="Q150" s="77">
        <f ca="1">DATEDIF(C150,Summary!$A$1,"d")</f>
        <v>861</v>
      </c>
      <c r="R150" s="77" t="str" cm="1">
        <f t="array" aca="1" ref="R15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50" s="77" t="str" cm="1">
        <f t="array" ref="S150">_xlfn.IFS(Table1[[#This Row],[Level Status]]="Level 1",7,Table1[[#This Row],[Level Status]]="Level 2",14,Table1[[#This Row],[Level Status]]="Level 3","30",Table1[[#This Row],[Level Status]]="Info","Info",Table1[[#This Row],[Level Status]]="Closed","Closed")</f>
        <v>Info</v>
      </c>
      <c r="T150" s="54"/>
    </row>
    <row r="151" spans="1:20" ht="234.6" x14ac:dyDescent="0.3">
      <c r="A151" s="51">
        <f t="shared" si="2"/>
        <v>150</v>
      </c>
      <c r="B151" s="52" t="s">
        <v>3799</v>
      </c>
      <c r="C151" s="56">
        <v>45359</v>
      </c>
      <c r="D151" s="56">
        <v>45358</v>
      </c>
      <c r="E151" s="53" t="s">
        <v>9</v>
      </c>
      <c r="F151" s="54" t="s">
        <v>3800</v>
      </c>
      <c r="G151" s="112" t="s">
        <v>3801</v>
      </c>
      <c r="H151" s="123" t="s">
        <v>5508</v>
      </c>
      <c r="I151" s="77" t="s">
        <v>3200</v>
      </c>
      <c r="J151" s="59" t="s">
        <v>6030</v>
      </c>
      <c r="K151" s="51"/>
      <c r="L151" s="77" t="s">
        <v>120</v>
      </c>
      <c r="M151" s="77" t="s">
        <v>5813</v>
      </c>
      <c r="N151" s="77" t="s">
        <v>1070</v>
      </c>
      <c r="O151" s="77" t="s">
        <v>3230</v>
      </c>
      <c r="P151" s="66" t="str">
        <f ca="1">DATEDIF(C151,'Incoming 2023'!$O$2,"Y")&amp;" tahun, "&amp;DATEDIF(C151,'Incoming 2023'!$O$2,"YM")&amp;" bulan, "&amp;DATEDIF(C151,'Incoming 2023'!$O$2,"MD")&amp;" hari"</f>
        <v>2 tahun, 4 bulan, 7 hari</v>
      </c>
      <c r="Q151" s="77">
        <f ca="1">DATEDIF(C151,Summary!$A$1,"d")</f>
        <v>859</v>
      </c>
      <c r="R151" s="77" t="str" cm="1">
        <f t="array" aca="1" ref="R15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51" s="77" t="str" cm="1">
        <f t="array" ref="S151">_xlfn.IFS(Table1[[#This Row],[Level Status]]="Level 1",7,Table1[[#This Row],[Level Status]]="Level 2",14,Table1[[#This Row],[Level Status]]="Level 3","30",Table1[[#This Row],[Level Status]]="Info","Info",Table1[[#This Row],[Level Status]]="Closed","Closed")</f>
        <v>30</v>
      </c>
      <c r="T151" s="54" t="s">
        <v>8608</v>
      </c>
    </row>
    <row r="152" spans="1:20" ht="372.6" x14ac:dyDescent="0.3">
      <c r="A152" s="51">
        <f t="shared" si="2"/>
        <v>151</v>
      </c>
      <c r="B152" s="52" t="s">
        <v>3802</v>
      </c>
      <c r="C152" s="56">
        <v>45359</v>
      </c>
      <c r="D152" s="56">
        <v>45359</v>
      </c>
      <c r="E152" s="53" t="s">
        <v>9</v>
      </c>
      <c r="F152" s="54" t="s">
        <v>3804</v>
      </c>
      <c r="G152" s="112" t="s">
        <v>3805</v>
      </c>
      <c r="H152" s="123" t="s">
        <v>5508</v>
      </c>
      <c r="I152" s="77" t="s">
        <v>3200</v>
      </c>
      <c r="J152" s="59" t="s">
        <v>3203</v>
      </c>
      <c r="K152" s="51"/>
      <c r="L152" s="77" t="s">
        <v>120</v>
      </c>
      <c r="M152" s="77" t="s">
        <v>5813</v>
      </c>
      <c r="N152" s="77" t="s">
        <v>1070</v>
      </c>
      <c r="O152" s="59" t="s">
        <v>3173</v>
      </c>
      <c r="P152" s="66" t="str">
        <f ca="1">DATEDIF(C152,'Incoming 2023'!$O$2,"Y")&amp;" tahun, "&amp;DATEDIF(C152,'Incoming 2023'!$O$2,"YM")&amp;" bulan, "&amp;DATEDIF(C152,'Incoming 2023'!$O$2,"MD")&amp;" hari"</f>
        <v>2 tahun, 4 bulan, 7 hari</v>
      </c>
      <c r="Q152" s="77">
        <f ca="1">DATEDIF(C152,Summary!$A$1,"d")</f>
        <v>859</v>
      </c>
      <c r="R152" s="77" t="str" cm="1">
        <f t="array" aca="1" ref="R15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52" s="77" t="str" cm="1">
        <f t="array" ref="S152">_xlfn.IFS(Table1[[#This Row],[Level Status]]="Level 1",7,Table1[[#This Row],[Level Status]]="Level 2",14,Table1[[#This Row],[Level Status]]="Level 3","30",Table1[[#This Row],[Level Status]]="Info","Info",Table1[[#This Row],[Level Status]]="Closed","Closed")</f>
        <v>30</v>
      </c>
      <c r="T152" s="54" t="s">
        <v>8608</v>
      </c>
    </row>
    <row r="153" spans="1:20" ht="409.6" x14ac:dyDescent="0.3">
      <c r="A153" s="51">
        <f t="shared" si="2"/>
        <v>152</v>
      </c>
      <c r="B153" s="52" t="s">
        <v>3806</v>
      </c>
      <c r="C153" s="56">
        <v>45359</v>
      </c>
      <c r="D153" s="56">
        <v>45359</v>
      </c>
      <c r="E153" s="53" t="s">
        <v>9</v>
      </c>
      <c r="F153" s="54" t="s">
        <v>3807</v>
      </c>
      <c r="G153" s="112" t="s">
        <v>3808</v>
      </c>
      <c r="H153" s="123" t="s">
        <v>5508</v>
      </c>
      <c r="I153" s="77" t="s">
        <v>3190</v>
      </c>
      <c r="J153" s="59" t="s">
        <v>6030</v>
      </c>
      <c r="K153" s="51"/>
      <c r="L153" s="77" t="s">
        <v>120</v>
      </c>
      <c r="M153" s="77" t="s">
        <v>5813</v>
      </c>
      <c r="N153" s="77" t="s">
        <v>1070</v>
      </c>
      <c r="O153" s="77" t="s">
        <v>3230</v>
      </c>
      <c r="P153" s="66" t="str">
        <f ca="1">DATEDIF(C153,'Incoming 2023'!$O$2,"Y")&amp;" tahun, "&amp;DATEDIF(C153,'Incoming 2023'!$O$2,"YM")&amp;" bulan, "&amp;DATEDIF(C153,'Incoming 2023'!$O$2,"MD")&amp;" hari"</f>
        <v>2 tahun, 4 bulan, 7 hari</v>
      </c>
      <c r="Q153" s="77">
        <f ca="1">DATEDIF(C153,Summary!$A$1,"d")</f>
        <v>859</v>
      </c>
      <c r="R153" s="77" t="str" cm="1">
        <f t="array" aca="1" ref="R15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53" s="77" t="str" cm="1">
        <f t="array" ref="S153">_xlfn.IFS(Table1[[#This Row],[Level Status]]="Level 1",7,Table1[[#This Row],[Level Status]]="Level 2",14,Table1[[#This Row],[Level Status]]="Level 3","30",Table1[[#This Row],[Level Status]]="Info","Info",Table1[[#This Row],[Level Status]]="Closed","Closed")</f>
        <v>30</v>
      </c>
      <c r="T153" s="54" t="s">
        <v>8609</v>
      </c>
    </row>
    <row r="154" spans="1:20" ht="179.4" x14ac:dyDescent="0.3">
      <c r="A154" s="51">
        <f t="shared" si="2"/>
        <v>153</v>
      </c>
      <c r="B154" s="52" t="s">
        <v>3870</v>
      </c>
      <c r="C154" s="56">
        <v>45366</v>
      </c>
      <c r="D154" s="56">
        <v>45364</v>
      </c>
      <c r="E154" s="53" t="s">
        <v>39</v>
      </c>
      <c r="F154" s="54" t="s">
        <v>3871</v>
      </c>
      <c r="G154" s="58" t="s">
        <v>3872</v>
      </c>
      <c r="H154" s="59" t="s">
        <v>5508</v>
      </c>
      <c r="I154" s="77" t="s">
        <v>3190</v>
      </c>
      <c r="J154" s="59" t="s">
        <v>5704</v>
      </c>
      <c r="K154" s="55"/>
      <c r="L154" s="77" t="s">
        <v>1302</v>
      </c>
      <c r="M154" s="77" t="s">
        <v>1308</v>
      </c>
      <c r="N154" s="77" t="s">
        <v>1070</v>
      </c>
      <c r="O154" s="77" t="s">
        <v>1077</v>
      </c>
      <c r="P154" s="66" t="str">
        <f ca="1">DATEDIF(C154,'Incoming 2023'!$O$2,"Y")&amp;" tahun, "&amp;DATEDIF(C154,'Incoming 2023'!$O$2,"YM")&amp;" bulan, "&amp;DATEDIF(C154,'Incoming 2023'!$O$2,"MD")&amp;" hari"</f>
        <v>2 tahun, 4 bulan, 0 hari</v>
      </c>
      <c r="Q154" s="77">
        <f ca="1">DATEDIF(C154,Summary!$A$1,"d")</f>
        <v>852</v>
      </c>
      <c r="R154" s="77" t="str" cm="1">
        <f t="array" aca="1" ref="R15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54" s="77" t="str" cm="1">
        <f t="array" ref="S154">_xlfn.IFS(Table1[[#This Row],[Level Status]]="Level 1",7,Table1[[#This Row],[Level Status]]="Level 2",14,Table1[[#This Row],[Level Status]]="Level 3","30",Table1[[#This Row],[Level Status]]="Info","Info",Table1[[#This Row],[Level Status]]="Closed","Closed")</f>
        <v>Info</v>
      </c>
      <c r="T154" s="54"/>
    </row>
    <row r="155" spans="1:20" ht="165.6" x14ac:dyDescent="0.3">
      <c r="A155" s="51">
        <f t="shared" si="2"/>
        <v>154</v>
      </c>
      <c r="B155" s="52" t="s">
        <v>3866</v>
      </c>
      <c r="C155" s="56">
        <v>45366</v>
      </c>
      <c r="D155" s="56">
        <v>45364</v>
      </c>
      <c r="E155" s="53" t="s">
        <v>39</v>
      </c>
      <c r="F155" s="54" t="s">
        <v>3867</v>
      </c>
      <c r="G155" s="58" t="s">
        <v>3868</v>
      </c>
      <c r="H155" s="59" t="s">
        <v>5508</v>
      </c>
      <c r="I155" s="77" t="s">
        <v>3189</v>
      </c>
      <c r="J155" s="59" t="s">
        <v>6000</v>
      </c>
      <c r="K155" s="55"/>
      <c r="L155" s="77" t="s">
        <v>120</v>
      </c>
      <c r="M155" s="77" t="s">
        <v>120</v>
      </c>
      <c r="N155" s="77" t="s">
        <v>1070</v>
      </c>
      <c r="O155" s="59" t="s">
        <v>3869</v>
      </c>
      <c r="P155" s="66" t="str">
        <f ca="1">DATEDIF(C155,'Incoming 2023'!$O$2,"Y")&amp;" tahun, "&amp;DATEDIF(C155,'Incoming 2023'!$O$2,"YM")&amp;" bulan, "&amp;DATEDIF(C155,'Incoming 2023'!$O$2,"MD")&amp;" hari"</f>
        <v>2 tahun, 4 bulan, 0 hari</v>
      </c>
      <c r="Q155" s="77">
        <f ca="1">DATEDIF(C155,Summary!$A$1,"d")</f>
        <v>852</v>
      </c>
      <c r="R155" s="77" t="str" cm="1">
        <f t="array" aca="1" ref="R15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55" s="77" t="str" cm="1">
        <f t="array" ref="S155">_xlfn.IFS(Table1[[#This Row],[Level Status]]="Level 1",7,Table1[[#This Row],[Level Status]]="Level 2",14,Table1[[#This Row],[Level Status]]="Level 3","30",Table1[[#This Row],[Level Status]]="Info","Info",Table1[[#This Row],[Level Status]]="Closed","Closed")</f>
        <v>Closed</v>
      </c>
      <c r="T155" s="54" t="s">
        <v>3969</v>
      </c>
    </row>
    <row r="156" spans="1:20" ht="55.2" x14ac:dyDescent="0.3">
      <c r="A156" s="51">
        <f t="shared" si="2"/>
        <v>155</v>
      </c>
      <c r="B156" s="52" t="s">
        <v>3873</v>
      </c>
      <c r="C156" s="56">
        <v>45369</v>
      </c>
      <c r="D156" s="56">
        <v>45366</v>
      </c>
      <c r="E156" s="53" t="s">
        <v>9</v>
      </c>
      <c r="F156" s="54" t="s">
        <v>3874</v>
      </c>
      <c r="G156" s="58" t="s">
        <v>3874</v>
      </c>
      <c r="H156" s="59" t="s">
        <v>5508</v>
      </c>
      <c r="I156" s="77" t="s">
        <v>5508</v>
      </c>
      <c r="J156" s="59" t="s">
        <v>5700</v>
      </c>
      <c r="K156" s="55"/>
      <c r="L156" s="77" t="s">
        <v>1302</v>
      </c>
      <c r="M156" s="77" t="s">
        <v>1308</v>
      </c>
      <c r="N156" s="77" t="s">
        <v>1080</v>
      </c>
      <c r="O156" s="77" t="s">
        <v>1083</v>
      </c>
      <c r="P156" s="66" t="str">
        <f ca="1">DATEDIF(C156,'Incoming 2023'!$O$2,"Y")&amp;" tahun, "&amp;DATEDIF(C156,'Incoming 2023'!$O$2,"YM")&amp;" bulan, "&amp;DATEDIF(C156,'Incoming 2023'!$O$2,"MD")&amp;" hari"</f>
        <v>2 tahun, 3 bulan, 27 hari</v>
      </c>
      <c r="Q156" s="77">
        <f ca="1">DATEDIF(C156,Summary!$A$1,"d")</f>
        <v>849</v>
      </c>
      <c r="R156" s="77" t="str" cm="1">
        <f t="array" aca="1" ref="R15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56" s="77" t="str" cm="1">
        <f t="array" ref="S156">_xlfn.IFS(Table1[[#This Row],[Level Status]]="Level 1",7,Table1[[#This Row],[Level Status]]="Level 2",14,Table1[[#This Row],[Level Status]]="Level 3","30",Table1[[#This Row],[Level Status]]="Info","Info",Table1[[#This Row],[Level Status]]="Closed","Closed")</f>
        <v>Info</v>
      </c>
      <c r="T156" s="54"/>
    </row>
    <row r="157" spans="1:20" ht="409.6" x14ac:dyDescent="0.3">
      <c r="A157" s="51">
        <f t="shared" si="2"/>
        <v>156</v>
      </c>
      <c r="B157" s="52" t="s">
        <v>3878</v>
      </c>
      <c r="C157" s="56">
        <v>45370</v>
      </c>
      <c r="D157" s="56">
        <v>45369</v>
      </c>
      <c r="E157" s="53" t="s">
        <v>39</v>
      </c>
      <c r="F157" s="54" t="s">
        <v>3879</v>
      </c>
      <c r="G157" s="58" t="s">
        <v>3880</v>
      </c>
      <c r="H157" s="59" t="s">
        <v>5508</v>
      </c>
      <c r="I157" s="77" t="s">
        <v>5508</v>
      </c>
      <c r="J157" s="59" t="s">
        <v>5939</v>
      </c>
      <c r="K157" s="55"/>
      <c r="L157" s="77" t="s">
        <v>120</v>
      </c>
      <c r="M157" s="77" t="s">
        <v>120</v>
      </c>
      <c r="N157" s="77" t="s">
        <v>1175</v>
      </c>
      <c r="O157" s="77" t="s">
        <v>1176</v>
      </c>
      <c r="P157" s="66" t="str">
        <f ca="1">DATEDIF(C157,'Incoming 2023'!$O$2,"Y")&amp;" tahun, "&amp;DATEDIF(C157,'Incoming 2023'!$O$2,"YM")&amp;" bulan, "&amp;DATEDIF(C157,'Incoming 2023'!$O$2,"MD")&amp;" hari"</f>
        <v>2 tahun, 3 bulan, 26 hari</v>
      </c>
      <c r="Q157" s="77">
        <f ca="1">DATEDIF(C157,Summary!$A$1,"d")</f>
        <v>848</v>
      </c>
      <c r="R157" s="77" t="str" cm="1">
        <f t="array" aca="1" ref="R15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57" s="77" t="str" cm="1">
        <f t="array" ref="S157">_xlfn.IFS(Table1[[#This Row],[Level Status]]="Level 1",7,Table1[[#This Row],[Level Status]]="Level 2",14,Table1[[#This Row],[Level Status]]="Level 3","30",Table1[[#This Row],[Level Status]]="Info","Info",Table1[[#This Row],[Level Status]]="Closed","Closed")</f>
        <v>Closed</v>
      </c>
      <c r="T157" s="54" t="s">
        <v>4513</v>
      </c>
    </row>
    <row r="158" spans="1:20" ht="409.6" x14ac:dyDescent="0.3">
      <c r="A158" s="51">
        <f t="shared" si="2"/>
        <v>157</v>
      </c>
      <c r="B158" s="52" t="s">
        <v>3918</v>
      </c>
      <c r="C158" s="56">
        <v>45372</v>
      </c>
      <c r="D158" s="56">
        <v>45371</v>
      </c>
      <c r="E158" s="53" t="s">
        <v>9</v>
      </c>
      <c r="F158" s="54" t="s">
        <v>3919</v>
      </c>
      <c r="G158" s="58" t="s">
        <v>3920</v>
      </c>
      <c r="H158" s="59" t="s">
        <v>5508</v>
      </c>
      <c r="I158" s="77" t="s">
        <v>5932</v>
      </c>
      <c r="J158" s="59" t="s">
        <v>6030</v>
      </c>
      <c r="K158" s="51"/>
      <c r="L158" s="77" t="s">
        <v>120</v>
      </c>
      <c r="M158" s="77" t="s">
        <v>5813</v>
      </c>
      <c r="N158" s="77" t="s">
        <v>1070</v>
      </c>
      <c r="O158" s="77" t="s">
        <v>3230</v>
      </c>
      <c r="P158" s="66" t="str">
        <f ca="1">DATEDIF(C158,'Incoming 2023'!$O$2,"Y")&amp;" tahun, "&amp;DATEDIF(C158,'Incoming 2023'!$O$2,"YM")&amp;" bulan, "&amp;DATEDIF(C158,'Incoming 2023'!$O$2,"MD")&amp;" hari"</f>
        <v>2 tahun, 3 bulan, 24 hari</v>
      </c>
      <c r="Q158" s="77">
        <f ca="1">DATEDIF(C158,Summary!$A$1,"d")</f>
        <v>846</v>
      </c>
      <c r="R158" s="77" t="str" cm="1">
        <f t="array" aca="1" ref="R15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58" s="77" t="str" cm="1">
        <f t="array" ref="S158">_xlfn.IFS(Table1[[#This Row],[Level Status]]="Level 1",7,Table1[[#This Row],[Level Status]]="Level 2",14,Table1[[#This Row],[Level Status]]="Level 3","30",Table1[[#This Row],[Level Status]]="Info","Info",Table1[[#This Row],[Level Status]]="Closed","Closed")</f>
        <v>30</v>
      </c>
      <c r="T158" s="54" t="s">
        <v>8609</v>
      </c>
    </row>
    <row r="159" spans="1:20" ht="55.2" x14ac:dyDescent="0.3">
      <c r="A159" s="51">
        <f t="shared" si="2"/>
        <v>158</v>
      </c>
      <c r="B159" s="52" t="s">
        <v>3910</v>
      </c>
      <c r="C159" s="56">
        <v>45372</v>
      </c>
      <c r="D159" s="56">
        <v>45366</v>
      </c>
      <c r="E159" s="53" t="s">
        <v>9</v>
      </c>
      <c r="F159" s="54" t="s">
        <v>3911</v>
      </c>
      <c r="G159" s="58" t="s">
        <v>3912</v>
      </c>
      <c r="H159" s="59" t="s">
        <v>5508</v>
      </c>
      <c r="I159" s="77" t="s">
        <v>5508</v>
      </c>
      <c r="J159" s="59" t="s">
        <v>5704</v>
      </c>
      <c r="K159" s="55"/>
      <c r="L159" s="77" t="s">
        <v>120</v>
      </c>
      <c r="M159" s="77" t="s">
        <v>120</v>
      </c>
      <c r="N159" s="77" t="s">
        <v>1070</v>
      </c>
      <c r="O159" s="77" t="s">
        <v>1071</v>
      </c>
      <c r="P159" s="66" t="str">
        <f ca="1">DATEDIF(C159,'Incoming 2023'!$O$2,"Y")&amp;" tahun, "&amp;DATEDIF(C159,'Incoming 2023'!$O$2,"YM")&amp;" bulan, "&amp;DATEDIF(C159,'Incoming 2023'!$O$2,"MD")&amp;" hari"</f>
        <v>2 tahun, 3 bulan, 24 hari</v>
      </c>
      <c r="Q159" s="77">
        <f ca="1">DATEDIF(C159,Summary!$A$1,"d")</f>
        <v>846</v>
      </c>
      <c r="R159" s="77" t="str" cm="1">
        <f t="array" aca="1" ref="R15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59" s="77" t="str" cm="1">
        <f t="array" ref="S159">_xlfn.IFS(Table1[[#This Row],[Level Status]]="Level 1",7,Table1[[#This Row],[Level Status]]="Level 2",14,Table1[[#This Row],[Level Status]]="Level 3","30",Table1[[#This Row],[Level Status]]="Info","Info",Table1[[#This Row],[Level Status]]="Closed","Closed")</f>
        <v>Closed</v>
      </c>
      <c r="T159" s="54" t="s">
        <v>4267</v>
      </c>
    </row>
    <row r="160" spans="1:20" ht="151.80000000000001" x14ac:dyDescent="0.3">
      <c r="A160" s="51">
        <f t="shared" si="2"/>
        <v>159</v>
      </c>
      <c r="B160" s="52" t="s">
        <v>3907</v>
      </c>
      <c r="C160" s="56">
        <v>45372</v>
      </c>
      <c r="D160" s="56">
        <v>45364</v>
      </c>
      <c r="E160" s="53" t="s">
        <v>9</v>
      </c>
      <c r="F160" s="54" t="s">
        <v>3908</v>
      </c>
      <c r="G160" s="58" t="s">
        <v>3909</v>
      </c>
      <c r="H160" s="59" t="s">
        <v>5508</v>
      </c>
      <c r="I160" s="77" t="s">
        <v>3189</v>
      </c>
      <c r="J160" s="59" t="s">
        <v>6030</v>
      </c>
      <c r="K160" s="51"/>
      <c r="L160" s="77" t="s">
        <v>120</v>
      </c>
      <c r="M160" s="77" t="s">
        <v>5813</v>
      </c>
      <c r="N160" s="77" t="s">
        <v>1070</v>
      </c>
      <c r="O160" s="77" t="s">
        <v>3717</v>
      </c>
      <c r="P160" s="66" t="str">
        <f ca="1">DATEDIF(C160,'Incoming 2023'!$O$2,"Y")&amp;" tahun, "&amp;DATEDIF(C160,'Incoming 2023'!$O$2,"YM")&amp;" bulan, "&amp;DATEDIF(C160,'Incoming 2023'!$O$2,"MD")&amp;" hari"</f>
        <v>2 tahun, 3 bulan, 24 hari</v>
      </c>
      <c r="Q160" s="77">
        <f ca="1">DATEDIF(C160,Summary!$A$1,"d")</f>
        <v>846</v>
      </c>
      <c r="R160" s="77" t="str" cm="1">
        <f t="array" aca="1" ref="R16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60" s="77" t="str" cm="1">
        <f t="array" ref="S160">_xlfn.IFS(Table1[[#This Row],[Level Status]]="Level 1",7,Table1[[#This Row],[Level Status]]="Level 2",14,Table1[[#This Row],[Level Status]]="Level 3","30",Table1[[#This Row],[Level Status]]="Info","Info",Table1[[#This Row],[Level Status]]="Closed","Closed")</f>
        <v>30</v>
      </c>
      <c r="T160" s="54" t="s">
        <v>8609</v>
      </c>
    </row>
    <row r="161" spans="1:20" ht="220.8" x14ac:dyDescent="0.3">
      <c r="A161" s="51">
        <f t="shared" si="2"/>
        <v>160</v>
      </c>
      <c r="B161" s="52" t="s">
        <v>3913</v>
      </c>
      <c r="C161" s="56">
        <v>45372</v>
      </c>
      <c r="D161" s="56">
        <v>45369</v>
      </c>
      <c r="E161" s="53" t="s">
        <v>9</v>
      </c>
      <c r="F161" s="54" t="s">
        <v>3914</v>
      </c>
      <c r="G161" s="58" t="s">
        <v>3915</v>
      </c>
      <c r="H161" s="59" t="s">
        <v>5508</v>
      </c>
      <c r="I161" s="77" t="s">
        <v>5508</v>
      </c>
      <c r="J161" s="59" t="s">
        <v>5700</v>
      </c>
      <c r="K161" s="55"/>
      <c r="L161" s="77" t="s">
        <v>120</v>
      </c>
      <c r="M161" s="77" t="str">
        <f>IF(Table1[[#This Row],[Status]]="Closed","Closed")</f>
        <v>Closed</v>
      </c>
      <c r="N161" s="77" t="s">
        <v>1080</v>
      </c>
      <c r="O161" s="77" t="s">
        <v>1083</v>
      </c>
      <c r="P161" s="66" t="str">
        <f ca="1">DATEDIF(C161,'Incoming 2023'!$O$2,"Y")&amp;" tahun, "&amp;DATEDIF(C161,'Incoming 2023'!$O$2,"YM")&amp;" bulan, "&amp;DATEDIF(C161,'Incoming 2023'!$O$2,"MD")&amp;" hari"</f>
        <v>2 tahun, 3 bulan, 24 hari</v>
      </c>
      <c r="Q161" s="77">
        <f ca="1">DATEDIF(C161,Summary!$A$1,"d")</f>
        <v>846</v>
      </c>
      <c r="R161" s="77" t="str" cm="1">
        <f t="array" aca="1" ref="R16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61" s="77" t="str" cm="1">
        <f t="array" ref="S161">_xlfn.IFS(Table1[[#This Row],[Level Status]]="Level 1",7,Table1[[#This Row],[Level Status]]="Level 2",14,Table1[[#This Row],[Level Status]]="Level 3","30",Table1[[#This Row],[Level Status]]="Info","Info",Table1[[#This Row],[Level Status]]="Closed","Closed")</f>
        <v>Closed</v>
      </c>
      <c r="T161" s="54" t="s">
        <v>4247</v>
      </c>
    </row>
    <row r="162" spans="1:20" ht="27.6" x14ac:dyDescent="0.3">
      <c r="A162" s="51">
        <f t="shared" si="2"/>
        <v>161</v>
      </c>
      <c r="B162" s="52" t="s">
        <v>3916</v>
      </c>
      <c r="C162" s="56">
        <v>45372</v>
      </c>
      <c r="D162" s="56">
        <v>45369</v>
      </c>
      <c r="E162" s="53" t="s">
        <v>9</v>
      </c>
      <c r="F162" s="54" t="s">
        <v>3917</v>
      </c>
      <c r="G162" s="58" t="s">
        <v>5995</v>
      </c>
      <c r="H162" s="59" t="s">
        <v>5508</v>
      </c>
      <c r="I162" s="77" t="s">
        <v>5989</v>
      </c>
      <c r="J162" s="59" t="s">
        <v>2881</v>
      </c>
      <c r="K162" s="55"/>
      <c r="L162" s="77" t="s">
        <v>1302</v>
      </c>
      <c r="M162" s="77" t="s">
        <v>1308</v>
      </c>
      <c r="N162" s="77" t="s">
        <v>1080</v>
      </c>
      <c r="O162" s="77" t="s">
        <v>1083</v>
      </c>
      <c r="P162" s="66" t="str">
        <f ca="1">DATEDIF(C162,'Incoming 2023'!$O$2,"Y")&amp;" tahun, "&amp;DATEDIF(C162,'Incoming 2023'!$O$2,"YM")&amp;" bulan, "&amp;DATEDIF(C162,'Incoming 2023'!$O$2,"MD")&amp;" hari"</f>
        <v>2 tahun, 3 bulan, 24 hari</v>
      </c>
      <c r="Q162" s="77">
        <f ca="1">DATEDIF(C162,Summary!$A$1,"d")</f>
        <v>846</v>
      </c>
      <c r="R162" s="77" t="str" cm="1">
        <f t="array" aca="1" ref="R16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62" s="77" t="str" cm="1">
        <f t="array" ref="S162">_xlfn.IFS(Table1[[#This Row],[Level Status]]="Level 1",7,Table1[[#This Row],[Level Status]]="Level 2",14,Table1[[#This Row],[Level Status]]="Level 3","30",Table1[[#This Row],[Level Status]]="Info","Info",Table1[[#This Row],[Level Status]]="Closed","Closed")</f>
        <v>Info</v>
      </c>
      <c r="T162" s="54"/>
    </row>
    <row r="163" spans="1:20" ht="151.80000000000001" x14ac:dyDescent="0.3">
      <c r="A163" s="51">
        <f t="shared" si="2"/>
        <v>162</v>
      </c>
      <c r="B163" s="52" t="s">
        <v>3943</v>
      </c>
      <c r="C163" s="56">
        <v>45373</v>
      </c>
      <c r="D163" s="56">
        <v>45369</v>
      </c>
      <c r="E163" s="53" t="s">
        <v>39</v>
      </c>
      <c r="F163" s="54" t="s">
        <v>3944</v>
      </c>
      <c r="G163" s="58" t="s">
        <v>3945</v>
      </c>
      <c r="H163" s="59" t="s">
        <v>5508</v>
      </c>
      <c r="I163" s="77" t="s">
        <v>3190</v>
      </c>
      <c r="J163" s="59" t="s">
        <v>6030</v>
      </c>
      <c r="K163" s="55"/>
      <c r="L163" s="77" t="s">
        <v>1302</v>
      </c>
      <c r="M163" s="77" t="s">
        <v>1308</v>
      </c>
      <c r="N163" s="77" t="s">
        <v>1070</v>
      </c>
      <c r="O163" s="77" t="s">
        <v>1077</v>
      </c>
      <c r="P163" s="66" t="str">
        <f ca="1">DATEDIF(C163,'Incoming 2023'!$O$2,"Y")&amp;" tahun, "&amp;DATEDIF(C163,'Incoming 2023'!$O$2,"YM")&amp;" bulan, "&amp;DATEDIF(C163,'Incoming 2023'!$O$2,"MD")&amp;" hari"</f>
        <v>2 tahun, 3 bulan, 23 hari</v>
      </c>
      <c r="Q163" s="77">
        <f ca="1">DATEDIF(C163,Summary!$A$1,"d")</f>
        <v>845</v>
      </c>
      <c r="R163" s="77" t="str" cm="1">
        <f t="array" aca="1" ref="R16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63" s="77" t="str" cm="1">
        <f t="array" ref="S163">_xlfn.IFS(Table1[[#This Row],[Level Status]]="Level 1",7,Table1[[#This Row],[Level Status]]="Level 2",14,Table1[[#This Row],[Level Status]]="Level 3","30",Table1[[#This Row],[Level Status]]="Info","Info",Table1[[#This Row],[Level Status]]="Closed","Closed")</f>
        <v>Info</v>
      </c>
      <c r="T163" s="54"/>
    </row>
    <row r="164" spans="1:20" ht="69" x14ac:dyDescent="0.3">
      <c r="A164" s="51">
        <f t="shared" si="2"/>
        <v>163</v>
      </c>
      <c r="B164" s="52" t="s">
        <v>3924</v>
      </c>
      <c r="C164" s="56">
        <v>45373</v>
      </c>
      <c r="D164" s="56">
        <v>45372</v>
      </c>
      <c r="E164" s="53" t="s">
        <v>39</v>
      </c>
      <c r="F164" s="54" t="s">
        <v>3925</v>
      </c>
      <c r="G164" s="58" t="s">
        <v>3926</v>
      </c>
      <c r="H164" s="59" t="s">
        <v>1079</v>
      </c>
      <c r="I164" s="59" t="s">
        <v>3196</v>
      </c>
      <c r="J164" s="59" t="s">
        <v>1079</v>
      </c>
      <c r="K164" s="55"/>
      <c r="L164" s="77" t="s">
        <v>1302</v>
      </c>
      <c r="M164" s="77" t="s">
        <v>1308</v>
      </c>
      <c r="N164" s="77" t="s">
        <v>1079</v>
      </c>
      <c r="O164" s="77" t="s">
        <v>3361</v>
      </c>
      <c r="P164" s="66" t="str">
        <f ca="1">DATEDIF(C164,'Incoming 2023'!$O$2,"Y")&amp;" tahun, "&amp;DATEDIF(C164,'Incoming 2023'!$O$2,"YM")&amp;" bulan, "&amp;DATEDIF(C164,'Incoming 2023'!$O$2,"MD")&amp;" hari"</f>
        <v>2 tahun, 3 bulan, 23 hari</v>
      </c>
      <c r="Q164" s="77">
        <f ca="1">DATEDIF(C164,Summary!$A$1,"d")</f>
        <v>845</v>
      </c>
      <c r="R164" s="77" t="str" cm="1">
        <f t="array" aca="1" ref="R16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64" s="77" t="str" cm="1">
        <f t="array" ref="S164">_xlfn.IFS(Table1[[#This Row],[Level Status]]="Level 1",7,Table1[[#This Row],[Level Status]]="Level 2",14,Table1[[#This Row],[Level Status]]="Level 3","30",Table1[[#This Row],[Level Status]]="Info","Info",Table1[[#This Row],[Level Status]]="Closed","Closed")</f>
        <v>Info</v>
      </c>
      <c r="T164" s="54"/>
    </row>
    <row r="165" spans="1:20" ht="96.6" x14ac:dyDescent="0.3">
      <c r="A165" s="51">
        <f t="shared" si="2"/>
        <v>164</v>
      </c>
      <c r="B165" s="52" t="s">
        <v>3946</v>
      </c>
      <c r="C165" s="56">
        <v>45373</v>
      </c>
      <c r="D165" s="56">
        <v>45372</v>
      </c>
      <c r="E165" s="53" t="s">
        <v>39</v>
      </c>
      <c r="F165" s="54" t="s">
        <v>3947</v>
      </c>
      <c r="G165" s="58" t="s">
        <v>3948</v>
      </c>
      <c r="H165" s="59" t="s">
        <v>5508</v>
      </c>
      <c r="I165" s="77" t="s">
        <v>3189</v>
      </c>
      <c r="J165" s="59" t="s">
        <v>5704</v>
      </c>
      <c r="K165" s="55"/>
      <c r="L165" s="77" t="s">
        <v>1302</v>
      </c>
      <c r="M165" s="77" t="s">
        <v>1308</v>
      </c>
      <c r="N165" s="77" t="s">
        <v>1070</v>
      </c>
      <c r="O165" s="77" t="s">
        <v>3084</v>
      </c>
      <c r="P165" s="66" t="str">
        <f ca="1">DATEDIF(C165,'Incoming 2023'!$O$2,"Y")&amp;" tahun, "&amp;DATEDIF(C165,'Incoming 2023'!$O$2,"YM")&amp;" bulan, "&amp;DATEDIF(C165,'Incoming 2023'!$O$2,"MD")&amp;" hari"</f>
        <v>2 tahun, 3 bulan, 23 hari</v>
      </c>
      <c r="Q165" s="77">
        <f ca="1">DATEDIF(C165,Summary!$A$1,"d")</f>
        <v>845</v>
      </c>
      <c r="R165" s="77" t="str" cm="1">
        <f t="array" aca="1" ref="R16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65" s="77" t="str" cm="1">
        <f t="array" ref="S165">_xlfn.IFS(Table1[[#This Row],[Level Status]]="Level 1",7,Table1[[#This Row],[Level Status]]="Level 2",14,Table1[[#This Row],[Level Status]]="Level 3","30",Table1[[#This Row],[Level Status]]="Info","Info",Table1[[#This Row],[Level Status]]="Closed","Closed")</f>
        <v>Info</v>
      </c>
      <c r="T165" s="54"/>
    </row>
    <row r="166" spans="1:20" ht="138" x14ac:dyDescent="0.3">
      <c r="A166" s="51">
        <f t="shared" si="2"/>
        <v>165</v>
      </c>
      <c r="B166" s="52" t="s">
        <v>3936</v>
      </c>
      <c r="C166" s="56">
        <v>45373</v>
      </c>
      <c r="D166" s="56">
        <v>45372</v>
      </c>
      <c r="E166" s="53" t="s">
        <v>39</v>
      </c>
      <c r="F166" s="54" t="s">
        <v>3937</v>
      </c>
      <c r="G166" s="58" t="s">
        <v>3938</v>
      </c>
      <c r="H166" s="59" t="s">
        <v>1079</v>
      </c>
      <c r="I166" s="59" t="s">
        <v>1079</v>
      </c>
      <c r="J166" s="59" t="s">
        <v>1079</v>
      </c>
      <c r="K166" s="55"/>
      <c r="L166" s="77" t="s">
        <v>1302</v>
      </c>
      <c r="M166" s="77" t="s">
        <v>1308</v>
      </c>
      <c r="N166" s="77" t="s">
        <v>1079</v>
      </c>
      <c r="O166" s="77" t="s">
        <v>3361</v>
      </c>
      <c r="P166" s="66" t="str">
        <f ca="1">DATEDIF(C166,'Incoming 2023'!$O$2,"Y")&amp;" tahun, "&amp;DATEDIF(C166,'Incoming 2023'!$O$2,"YM")&amp;" bulan, "&amp;DATEDIF(C166,'Incoming 2023'!$O$2,"MD")&amp;" hari"</f>
        <v>2 tahun, 3 bulan, 23 hari</v>
      </c>
      <c r="Q166" s="77">
        <f ca="1">DATEDIF(C166,Summary!$A$1,"d")</f>
        <v>845</v>
      </c>
      <c r="R166" s="77" t="str" cm="1">
        <f t="array" aca="1" ref="R16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66" s="77" t="str" cm="1">
        <f t="array" ref="S166">_xlfn.IFS(Table1[[#This Row],[Level Status]]="Level 1",7,Table1[[#This Row],[Level Status]]="Level 2",14,Table1[[#This Row],[Level Status]]="Level 3","30",Table1[[#This Row],[Level Status]]="Info","Info",Table1[[#This Row],[Level Status]]="Closed","Closed")</f>
        <v>Info</v>
      </c>
      <c r="T166" s="54"/>
    </row>
    <row r="167" spans="1:20" ht="124.2" x14ac:dyDescent="0.3">
      <c r="A167" s="51">
        <f t="shared" si="2"/>
        <v>166</v>
      </c>
      <c r="B167" s="52" t="s">
        <v>3927</v>
      </c>
      <c r="C167" s="56">
        <v>45373</v>
      </c>
      <c r="D167" s="56">
        <v>45372</v>
      </c>
      <c r="E167" s="53" t="s">
        <v>39</v>
      </c>
      <c r="F167" s="54" t="s">
        <v>3928</v>
      </c>
      <c r="G167" s="58" t="s">
        <v>3929</v>
      </c>
      <c r="H167" s="59" t="s">
        <v>1079</v>
      </c>
      <c r="I167" s="77" t="s">
        <v>5933</v>
      </c>
      <c r="J167" s="59" t="s">
        <v>1079</v>
      </c>
      <c r="K167" s="55"/>
      <c r="L167" s="77" t="s">
        <v>1302</v>
      </c>
      <c r="M167" s="77" t="s">
        <v>1308</v>
      </c>
      <c r="N167" s="77" t="s">
        <v>1079</v>
      </c>
      <c r="O167" s="59" t="s">
        <v>6828</v>
      </c>
      <c r="P167" s="66" t="str">
        <f ca="1">DATEDIF(C167,'Incoming 2023'!$O$2,"Y")&amp;" tahun, "&amp;DATEDIF(C167,'Incoming 2023'!$O$2,"YM")&amp;" bulan, "&amp;DATEDIF(C167,'Incoming 2023'!$O$2,"MD")&amp;" hari"</f>
        <v>2 tahun, 3 bulan, 23 hari</v>
      </c>
      <c r="Q167" s="77">
        <f ca="1">DATEDIF(C167,Summary!$A$1,"d")</f>
        <v>845</v>
      </c>
      <c r="R167" s="77" t="str" cm="1">
        <f t="array" aca="1" ref="R16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67" s="77" t="str" cm="1">
        <f t="array" ref="S167">_xlfn.IFS(Table1[[#This Row],[Level Status]]="Level 1",7,Table1[[#This Row],[Level Status]]="Level 2",14,Table1[[#This Row],[Level Status]]="Level 3","30",Table1[[#This Row],[Level Status]]="Info","Info",Table1[[#This Row],[Level Status]]="Closed","Closed")</f>
        <v>Info</v>
      </c>
      <c r="T167" s="54"/>
    </row>
    <row r="168" spans="1:20" ht="69" x14ac:dyDescent="0.3">
      <c r="A168" s="51">
        <f t="shared" si="2"/>
        <v>167</v>
      </c>
      <c r="B168" s="52" t="s">
        <v>3930</v>
      </c>
      <c r="C168" s="56">
        <v>45373</v>
      </c>
      <c r="D168" s="56">
        <v>45372</v>
      </c>
      <c r="E168" s="53" t="s">
        <v>39</v>
      </c>
      <c r="F168" s="54" t="s">
        <v>3931</v>
      </c>
      <c r="G168" s="58" t="s">
        <v>3932</v>
      </c>
      <c r="H168" s="59" t="s">
        <v>1079</v>
      </c>
      <c r="I168" s="77" t="s">
        <v>5933</v>
      </c>
      <c r="J168" s="59" t="s">
        <v>2895</v>
      </c>
      <c r="K168" s="55"/>
      <c r="L168" s="77" t="s">
        <v>1302</v>
      </c>
      <c r="M168" s="77" t="s">
        <v>1308</v>
      </c>
      <c r="N168" s="77" t="s">
        <v>1079</v>
      </c>
      <c r="O168" s="59" t="s">
        <v>6828</v>
      </c>
      <c r="P168" s="66" t="str">
        <f ca="1">DATEDIF(C168,'Incoming 2023'!$O$2,"Y")&amp;" tahun, "&amp;DATEDIF(C168,'Incoming 2023'!$O$2,"YM")&amp;" bulan, "&amp;DATEDIF(C168,'Incoming 2023'!$O$2,"MD")&amp;" hari"</f>
        <v>2 tahun, 3 bulan, 23 hari</v>
      </c>
      <c r="Q168" s="77">
        <f ca="1">DATEDIF(C168,Summary!$A$1,"d")</f>
        <v>845</v>
      </c>
      <c r="R168" s="77" t="str" cm="1">
        <f t="array" aca="1" ref="R16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68" s="77" t="str" cm="1">
        <f t="array" ref="S168">_xlfn.IFS(Table1[[#This Row],[Level Status]]="Level 1",7,Table1[[#This Row],[Level Status]]="Level 2",14,Table1[[#This Row],[Level Status]]="Level 3","30",Table1[[#This Row],[Level Status]]="Info","Info",Table1[[#This Row],[Level Status]]="Closed","Closed")</f>
        <v>Info</v>
      </c>
      <c r="T168" s="54"/>
    </row>
    <row r="169" spans="1:20" ht="110.4" x14ac:dyDescent="0.3">
      <c r="A169" s="51">
        <f t="shared" si="2"/>
        <v>168</v>
      </c>
      <c r="B169" s="52" t="s">
        <v>3933</v>
      </c>
      <c r="C169" s="56">
        <v>45373</v>
      </c>
      <c r="D169" s="56">
        <v>45372</v>
      </c>
      <c r="E169" s="53" t="s">
        <v>39</v>
      </c>
      <c r="F169" s="54" t="s">
        <v>3934</v>
      </c>
      <c r="G169" s="58" t="s">
        <v>3935</v>
      </c>
      <c r="H169" s="59" t="s">
        <v>1079</v>
      </c>
      <c r="I169" s="59" t="s">
        <v>1079</v>
      </c>
      <c r="J169" s="59" t="s">
        <v>2895</v>
      </c>
      <c r="K169" s="55"/>
      <c r="L169" s="77" t="s">
        <v>1302</v>
      </c>
      <c r="M169" s="77" t="s">
        <v>1308</v>
      </c>
      <c r="N169" s="77" t="s">
        <v>1079</v>
      </c>
      <c r="O169" s="59" t="s">
        <v>6829</v>
      </c>
      <c r="P169" s="66" t="str">
        <f ca="1">DATEDIF(C169,'Incoming 2023'!$O$2,"Y")&amp;" tahun, "&amp;DATEDIF(C169,'Incoming 2023'!$O$2,"YM")&amp;" bulan, "&amp;DATEDIF(C169,'Incoming 2023'!$O$2,"MD")&amp;" hari"</f>
        <v>2 tahun, 3 bulan, 23 hari</v>
      </c>
      <c r="Q169" s="77">
        <f ca="1">DATEDIF(C169,Summary!$A$1,"d")</f>
        <v>845</v>
      </c>
      <c r="R169" s="77" t="str" cm="1">
        <f t="array" aca="1" ref="R16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69" s="77" t="str" cm="1">
        <f t="array" ref="S169">_xlfn.IFS(Table1[[#This Row],[Level Status]]="Level 1",7,Table1[[#This Row],[Level Status]]="Level 2",14,Table1[[#This Row],[Level Status]]="Level 3","30",Table1[[#This Row],[Level Status]]="Info","Info",Table1[[#This Row],[Level Status]]="Closed","Closed")</f>
        <v>Info</v>
      </c>
      <c r="T169" s="54"/>
    </row>
    <row r="170" spans="1:20" ht="207" x14ac:dyDescent="0.3">
      <c r="A170" s="51">
        <f t="shared" si="2"/>
        <v>169</v>
      </c>
      <c r="B170" s="52" t="s">
        <v>3939</v>
      </c>
      <c r="C170" s="56">
        <v>45373</v>
      </c>
      <c r="D170" s="56">
        <v>45372</v>
      </c>
      <c r="E170" s="53" t="s">
        <v>39</v>
      </c>
      <c r="F170" s="54" t="s">
        <v>3940</v>
      </c>
      <c r="G170" s="58" t="s">
        <v>3942</v>
      </c>
      <c r="H170" s="59" t="s">
        <v>5508</v>
      </c>
      <c r="I170" s="77" t="s">
        <v>5990</v>
      </c>
      <c r="J170" s="59" t="s">
        <v>6030</v>
      </c>
      <c r="K170" s="55"/>
      <c r="L170" s="77" t="s">
        <v>1302</v>
      </c>
      <c r="M170" s="77" t="s">
        <v>1308</v>
      </c>
      <c r="N170" s="77" t="s">
        <v>1175</v>
      </c>
      <c r="O170" s="77" t="s">
        <v>1176</v>
      </c>
      <c r="P170" s="66" t="str">
        <f ca="1">DATEDIF(C170,'Incoming 2023'!$O$2,"Y")&amp;" tahun, "&amp;DATEDIF(C170,'Incoming 2023'!$O$2,"YM")&amp;" bulan, "&amp;DATEDIF(C170,'Incoming 2023'!$O$2,"MD")&amp;" hari"</f>
        <v>2 tahun, 3 bulan, 23 hari</v>
      </c>
      <c r="Q170" s="77">
        <f ca="1">DATEDIF(C170,Summary!$A$1,"d")</f>
        <v>845</v>
      </c>
      <c r="R170" s="77" t="str" cm="1">
        <f t="array" aca="1" ref="R17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70" s="77" t="str" cm="1">
        <f t="array" ref="S170">_xlfn.IFS(Table1[[#This Row],[Level Status]]="Level 1",7,Table1[[#This Row],[Level Status]]="Level 2",14,Table1[[#This Row],[Level Status]]="Level 3","30",Table1[[#This Row],[Level Status]]="Info","Info",Table1[[#This Row],[Level Status]]="Closed","Closed")</f>
        <v>Info</v>
      </c>
      <c r="T170" s="54" t="s">
        <v>4526</v>
      </c>
    </row>
    <row r="171" spans="1:20" ht="409.6" x14ac:dyDescent="0.3">
      <c r="A171" s="51">
        <f t="shared" si="2"/>
        <v>170</v>
      </c>
      <c r="B171" s="52" t="s">
        <v>4002</v>
      </c>
      <c r="C171" s="56">
        <v>45379</v>
      </c>
      <c r="D171" s="56">
        <v>45377</v>
      </c>
      <c r="E171" s="53" t="s">
        <v>9</v>
      </c>
      <c r="F171" s="54" t="s">
        <v>4003</v>
      </c>
      <c r="G171" s="58" t="s">
        <v>4004</v>
      </c>
      <c r="H171" s="59" t="s">
        <v>1079</v>
      </c>
      <c r="I171" s="77" t="s">
        <v>3193</v>
      </c>
      <c r="J171" s="59" t="s">
        <v>5700</v>
      </c>
      <c r="K171" s="55"/>
      <c r="L171" s="77" t="s">
        <v>120</v>
      </c>
      <c r="M171" s="77" t="str">
        <f>IF(Table1[[#This Row],[Status]]="Closed","Closed")</f>
        <v>Closed</v>
      </c>
      <c r="N171" s="77" t="s">
        <v>1168</v>
      </c>
      <c r="O171" s="77" t="s">
        <v>4425</v>
      </c>
      <c r="P171" s="66" t="str">
        <f ca="1">DATEDIF(C171,'Incoming 2023'!$O$2,"Y")&amp;" tahun, "&amp;DATEDIF(C171,'Incoming 2023'!$O$2,"YM")&amp;" bulan, "&amp;DATEDIF(C171,'Incoming 2023'!$O$2,"MD")&amp;" hari"</f>
        <v>2 tahun, 3 bulan, 17 hari</v>
      </c>
      <c r="Q171" s="77">
        <f ca="1">DATEDIF(C171,Summary!$A$1,"d")</f>
        <v>839</v>
      </c>
      <c r="R171" s="77" t="str" cm="1">
        <f t="array" aca="1" ref="R17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71" s="77" t="str" cm="1">
        <f t="array" ref="S171">_xlfn.IFS(Table1[[#This Row],[Level Status]]="Level 1",7,Table1[[#This Row],[Level Status]]="Level 2",14,Table1[[#This Row],[Level Status]]="Level 3","30",Table1[[#This Row],[Level Status]]="Info","Info",Table1[[#This Row],[Level Status]]="Closed","Closed")</f>
        <v>Closed</v>
      </c>
      <c r="T171" s="54" t="s">
        <v>4459</v>
      </c>
    </row>
    <row r="172" spans="1:20" ht="262.2" x14ac:dyDescent="0.3">
      <c r="A172" s="51">
        <f t="shared" si="2"/>
        <v>171</v>
      </c>
      <c r="B172" s="52" t="s">
        <v>3988</v>
      </c>
      <c r="C172" s="56">
        <v>45379</v>
      </c>
      <c r="D172" s="56">
        <v>45372</v>
      </c>
      <c r="E172" s="53" t="s">
        <v>9</v>
      </c>
      <c r="F172" s="54" t="s">
        <v>3989</v>
      </c>
      <c r="G172" s="58" t="s">
        <v>3990</v>
      </c>
      <c r="H172" s="59" t="s">
        <v>5508</v>
      </c>
      <c r="I172" s="77" t="s">
        <v>5932</v>
      </c>
      <c r="J172" s="59" t="s">
        <v>3201</v>
      </c>
      <c r="K172" s="51"/>
      <c r="L172" s="77" t="s">
        <v>120</v>
      </c>
      <c r="M172" s="77" t="s">
        <v>5813</v>
      </c>
      <c r="N172" s="77" t="s">
        <v>1070</v>
      </c>
      <c r="O172" s="77" t="s">
        <v>3230</v>
      </c>
      <c r="P172" s="66" t="str">
        <f ca="1">DATEDIF(C172,'Incoming 2023'!$O$2,"Y")&amp;" tahun, "&amp;DATEDIF(C172,'Incoming 2023'!$O$2,"YM")&amp;" bulan, "&amp;DATEDIF(C172,'Incoming 2023'!$O$2,"MD")&amp;" hari"</f>
        <v>2 tahun, 3 bulan, 17 hari</v>
      </c>
      <c r="Q172" s="77">
        <f ca="1">DATEDIF(C172,Summary!$A$1,"d")</f>
        <v>839</v>
      </c>
      <c r="R172" s="77" t="str" cm="1">
        <f t="array" aca="1" ref="R17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72" s="77" t="str" cm="1">
        <f t="array" ref="S172">_xlfn.IFS(Table1[[#This Row],[Level Status]]="Level 1",7,Table1[[#This Row],[Level Status]]="Level 2",14,Table1[[#This Row],[Level Status]]="Level 3","30",Table1[[#This Row],[Level Status]]="Info","Info",Table1[[#This Row],[Level Status]]="Closed","Closed")</f>
        <v>30</v>
      </c>
      <c r="T172" s="54"/>
    </row>
    <row r="173" spans="1:20" ht="165.6" x14ac:dyDescent="0.3">
      <c r="A173" s="51">
        <f t="shared" si="2"/>
        <v>172</v>
      </c>
      <c r="B173" s="52" t="s">
        <v>4007</v>
      </c>
      <c r="C173" s="56">
        <v>45379</v>
      </c>
      <c r="D173" s="56">
        <v>45377</v>
      </c>
      <c r="E173" s="53" t="s">
        <v>9</v>
      </c>
      <c r="F173" s="54" t="s">
        <v>4008</v>
      </c>
      <c r="G173" s="58" t="s">
        <v>4009</v>
      </c>
      <c r="H173" s="59" t="s">
        <v>5508</v>
      </c>
      <c r="I173" s="77" t="s">
        <v>3200</v>
      </c>
      <c r="J173" s="59" t="s">
        <v>6030</v>
      </c>
      <c r="K173" s="51"/>
      <c r="L173" s="77" t="s">
        <v>120</v>
      </c>
      <c r="M173" s="77" t="s">
        <v>5813</v>
      </c>
      <c r="N173" s="77" t="s">
        <v>1070</v>
      </c>
      <c r="O173" s="77" t="s">
        <v>3230</v>
      </c>
      <c r="P173" s="66" t="str">
        <f ca="1">DATEDIF(C173,'Incoming 2023'!$O$2,"Y")&amp;" tahun, "&amp;DATEDIF(C173,'Incoming 2023'!$O$2,"YM")&amp;" bulan, "&amp;DATEDIF(C173,'Incoming 2023'!$O$2,"MD")&amp;" hari"</f>
        <v>2 tahun, 3 bulan, 17 hari</v>
      </c>
      <c r="Q173" s="77">
        <f ca="1">DATEDIF(C173,Summary!$A$1,"d")</f>
        <v>839</v>
      </c>
      <c r="R173" s="77" t="str" cm="1">
        <f t="array" aca="1" ref="R17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73" s="77" t="str" cm="1">
        <f t="array" ref="S173">_xlfn.IFS(Table1[[#This Row],[Level Status]]="Level 1",7,Table1[[#This Row],[Level Status]]="Level 2",14,Table1[[#This Row],[Level Status]]="Level 3","30",Table1[[#This Row],[Level Status]]="Info","Info",Table1[[#This Row],[Level Status]]="Closed","Closed")</f>
        <v>30</v>
      </c>
      <c r="T173" s="54" t="s">
        <v>8608</v>
      </c>
    </row>
    <row r="174" spans="1:20" ht="345" x14ac:dyDescent="0.3">
      <c r="A174" s="51">
        <f t="shared" si="2"/>
        <v>173</v>
      </c>
      <c r="B174" s="52" t="s">
        <v>3991</v>
      </c>
      <c r="C174" s="56">
        <v>45379</v>
      </c>
      <c r="D174" s="56">
        <v>45376</v>
      </c>
      <c r="E174" s="53" t="s">
        <v>9</v>
      </c>
      <c r="F174" s="54" t="s">
        <v>3992</v>
      </c>
      <c r="G174" s="58" t="s">
        <v>4720</v>
      </c>
      <c r="H174" s="59" t="s">
        <v>5508</v>
      </c>
      <c r="I174" s="77" t="s">
        <v>5990</v>
      </c>
      <c r="J174" s="59" t="s">
        <v>5845</v>
      </c>
      <c r="K174" s="51"/>
      <c r="L174" s="77" t="s">
        <v>1302</v>
      </c>
      <c r="M174" s="77" t="s">
        <v>5813</v>
      </c>
      <c r="N174" s="77" t="s">
        <v>1070</v>
      </c>
      <c r="O174" s="77" t="s">
        <v>1471</v>
      </c>
      <c r="P174" s="66" t="str">
        <f ca="1">DATEDIF(C174,'Incoming 2023'!$O$2,"Y")&amp;" tahun, "&amp;DATEDIF(C174,'Incoming 2023'!$O$2,"YM")&amp;" bulan, "&amp;DATEDIF(C174,'Incoming 2023'!$O$2,"MD")&amp;" hari"</f>
        <v>2 tahun, 3 bulan, 17 hari</v>
      </c>
      <c r="Q174" s="77">
        <f ca="1">DATEDIF(C174,Summary!$A$1,"d")</f>
        <v>839</v>
      </c>
      <c r="R174" s="77" t="str" cm="1">
        <f t="array" aca="1" ref="R17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74" s="77" t="str" cm="1">
        <f t="array" ref="S174">_xlfn.IFS(Table1[[#This Row],[Level Status]]="Level 1",7,Table1[[#This Row],[Level Status]]="Level 2",14,Table1[[#This Row],[Level Status]]="Level 3","30",Table1[[#This Row],[Level Status]]="Info","Info",Table1[[#This Row],[Level Status]]="Closed","Closed")</f>
        <v>30</v>
      </c>
      <c r="T174" s="54"/>
    </row>
    <row r="175" spans="1:20" ht="345" x14ac:dyDescent="0.3">
      <c r="A175" s="51">
        <f t="shared" si="2"/>
        <v>174</v>
      </c>
      <c r="B175" s="52" t="s">
        <v>3994</v>
      </c>
      <c r="C175" s="56">
        <v>45379</v>
      </c>
      <c r="D175" s="56">
        <v>45376</v>
      </c>
      <c r="E175" s="53" t="s">
        <v>9</v>
      </c>
      <c r="F175" s="54" t="s">
        <v>3995</v>
      </c>
      <c r="G175" s="58" t="s">
        <v>4721</v>
      </c>
      <c r="H175" s="59" t="s">
        <v>5508</v>
      </c>
      <c r="I175" s="77" t="s">
        <v>5990</v>
      </c>
      <c r="J175" s="59" t="s">
        <v>5845</v>
      </c>
      <c r="K175" s="51"/>
      <c r="L175" s="77" t="s">
        <v>1302</v>
      </c>
      <c r="M175" s="77" t="s">
        <v>5813</v>
      </c>
      <c r="N175" s="77" t="s">
        <v>1070</v>
      </c>
      <c r="O175" s="77" t="s">
        <v>1471</v>
      </c>
      <c r="P175" s="66" t="str">
        <f ca="1">DATEDIF(C175,'Incoming 2023'!$O$2,"Y")&amp;" tahun, "&amp;DATEDIF(C175,'Incoming 2023'!$O$2,"YM")&amp;" bulan, "&amp;DATEDIF(C175,'Incoming 2023'!$O$2,"MD")&amp;" hari"</f>
        <v>2 tahun, 3 bulan, 17 hari</v>
      </c>
      <c r="Q175" s="77">
        <f ca="1">DATEDIF(C175,Summary!$A$1,"d")</f>
        <v>839</v>
      </c>
      <c r="R175" s="77" t="str" cm="1">
        <f t="array" aca="1" ref="R17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75" s="77" t="str" cm="1">
        <f t="array" ref="S175">_xlfn.IFS(Table1[[#This Row],[Level Status]]="Level 1",7,Table1[[#This Row],[Level Status]]="Level 2",14,Table1[[#This Row],[Level Status]]="Level 3","30",Table1[[#This Row],[Level Status]]="Info","Info",Table1[[#This Row],[Level Status]]="Closed","Closed")</f>
        <v>30</v>
      </c>
      <c r="T175" s="54"/>
    </row>
    <row r="176" spans="1:20" ht="27.6" x14ac:dyDescent="0.3">
      <c r="A176" s="51">
        <f t="shared" si="2"/>
        <v>175</v>
      </c>
      <c r="B176" s="52" t="s">
        <v>4005</v>
      </c>
      <c r="C176" s="56">
        <v>45379</v>
      </c>
      <c r="D176" s="56">
        <v>45377</v>
      </c>
      <c r="E176" s="53" t="s">
        <v>9</v>
      </c>
      <c r="F176" s="54" t="s">
        <v>4006</v>
      </c>
      <c r="G176" s="58" t="s">
        <v>5851</v>
      </c>
      <c r="H176" s="59" t="s">
        <v>5508</v>
      </c>
      <c r="I176" s="77" t="s">
        <v>3200</v>
      </c>
      <c r="J176" s="59" t="s">
        <v>3203</v>
      </c>
      <c r="K176" s="55"/>
      <c r="L176" s="77" t="s">
        <v>1302</v>
      </c>
      <c r="M176" s="77" t="s">
        <v>1308</v>
      </c>
      <c r="N176" s="77" t="s">
        <v>1070</v>
      </c>
      <c r="O176" s="77" t="s">
        <v>3082</v>
      </c>
      <c r="P176" s="66" t="str">
        <f ca="1">DATEDIF(C176,'Incoming 2023'!$O$2,"Y")&amp;" tahun, "&amp;DATEDIF(C176,'Incoming 2023'!$O$2,"YM")&amp;" bulan, "&amp;DATEDIF(C176,'Incoming 2023'!$O$2,"MD")&amp;" hari"</f>
        <v>2 tahun, 3 bulan, 17 hari</v>
      </c>
      <c r="Q176" s="77">
        <f ca="1">DATEDIF(C176,Summary!$A$1,"d")</f>
        <v>839</v>
      </c>
      <c r="R176" s="77" t="str" cm="1">
        <f t="array" aca="1" ref="R17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76" s="77" t="str" cm="1">
        <f t="array" ref="S176">_xlfn.IFS(Table1[[#This Row],[Level Status]]="Level 1",7,Table1[[#This Row],[Level Status]]="Level 2",14,Table1[[#This Row],[Level Status]]="Level 3","30",Table1[[#This Row],[Level Status]]="Info","Info",Table1[[#This Row],[Level Status]]="Closed","Closed")</f>
        <v>Info</v>
      </c>
      <c r="T176" s="54"/>
    </row>
    <row r="177" spans="1:20" x14ac:dyDescent="0.3">
      <c r="A177" s="51">
        <f t="shared" si="2"/>
        <v>176</v>
      </c>
      <c r="B177" s="52" t="s">
        <v>3982</v>
      </c>
      <c r="C177" s="56">
        <v>45379</v>
      </c>
      <c r="D177" s="56">
        <v>45376</v>
      </c>
      <c r="E177" s="53" t="s">
        <v>487</v>
      </c>
      <c r="F177" s="54" t="s">
        <v>3983</v>
      </c>
      <c r="G177" s="58" t="s">
        <v>3984</v>
      </c>
      <c r="H177" s="59" t="s">
        <v>5985</v>
      </c>
      <c r="I177" s="77" t="s">
        <v>5985</v>
      </c>
      <c r="J177" s="59" t="s">
        <v>5873</v>
      </c>
      <c r="K177" s="55"/>
      <c r="L177" s="77" t="s">
        <v>120</v>
      </c>
      <c r="M177" s="77" t="s">
        <v>5813</v>
      </c>
      <c r="N177" s="77" t="s">
        <v>1070</v>
      </c>
      <c r="O177" s="77" t="s">
        <v>3139</v>
      </c>
      <c r="P177" s="66" t="str">
        <f ca="1">DATEDIF(C177,'Incoming 2023'!$O$2,"Y")&amp;" tahun, "&amp;DATEDIF(C177,'Incoming 2023'!$O$2,"YM")&amp;" bulan, "&amp;DATEDIF(C177,'Incoming 2023'!$O$2,"MD")&amp;" hari"</f>
        <v>2 tahun, 3 bulan, 17 hari</v>
      </c>
      <c r="Q177" s="77">
        <f ca="1">DATEDIF(C177,Summary!$A$1,"d")</f>
        <v>839</v>
      </c>
      <c r="R177" s="77" t="str" cm="1">
        <f t="array" aca="1" ref="R17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77" s="77" t="str" cm="1">
        <f t="array" ref="S177">_xlfn.IFS(Table1[[#This Row],[Level Status]]="Level 1",7,Table1[[#This Row],[Level Status]]="Level 2",14,Table1[[#This Row],[Level Status]]="Level 3","30",Table1[[#This Row],[Level Status]]="Info","Info",Table1[[#This Row],[Level Status]]="Closed","Closed")</f>
        <v>30</v>
      </c>
      <c r="T177" s="54"/>
    </row>
    <row r="178" spans="1:20" ht="124.2" x14ac:dyDescent="0.3">
      <c r="A178" s="51">
        <f t="shared" si="2"/>
        <v>177</v>
      </c>
      <c r="B178" s="52" t="s">
        <v>4023</v>
      </c>
      <c r="C178" s="56">
        <v>45383</v>
      </c>
      <c r="D178" s="56">
        <v>45379</v>
      </c>
      <c r="E178" s="53" t="s">
        <v>39</v>
      </c>
      <c r="F178" s="54" t="s">
        <v>4024</v>
      </c>
      <c r="G178" s="58" t="s">
        <v>4025</v>
      </c>
      <c r="H178" s="59" t="s">
        <v>1079</v>
      </c>
      <c r="I178" s="59" t="s">
        <v>3196</v>
      </c>
      <c r="J178" s="59" t="s">
        <v>5939</v>
      </c>
      <c r="K178" s="55"/>
      <c r="L178" s="77" t="s">
        <v>1302</v>
      </c>
      <c r="M178" s="77" t="s">
        <v>1308</v>
      </c>
      <c r="N178" s="77" t="s">
        <v>1079</v>
      </c>
      <c r="O178" s="59" t="s">
        <v>6830</v>
      </c>
      <c r="P178" s="66" t="str">
        <f ca="1">DATEDIF(C178,'Incoming 2023'!$O$2,"Y")&amp;" tahun, "&amp;DATEDIF(C178,'Incoming 2023'!$O$2,"YM")&amp;" bulan, "&amp;DATEDIF(C178,'Incoming 2023'!$O$2,"MD")&amp;" hari"</f>
        <v>2 tahun, 3 bulan, 14 hari</v>
      </c>
      <c r="Q178" s="77">
        <f ca="1">DATEDIF(C178,Summary!$A$1,"d")</f>
        <v>835</v>
      </c>
      <c r="R178" s="77" t="str" cm="1">
        <f t="array" aca="1" ref="R17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78" s="77" t="str" cm="1">
        <f t="array" ref="S178">_xlfn.IFS(Table1[[#This Row],[Level Status]]="Level 1",7,Table1[[#This Row],[Level Status]]="Level 2",14,Table1[[#This Row],[Level Status]]="Level 3","30",Table1[[#This Row],[Level Status]]="Info","Info",Table1[[#This Row],[Level Status]]="Closed","Closed")</f>
        <v>Info</v>
      </c>
      <c r="T178" s="54"/>
    </row>
    <row r="179" spans="1:20" ht="409.6" x14ac:dyDescent="0.3">
      <c r="A179" s="51">
        <f t="shared" si="2"/>
        <v>178</v>
      </c>
      <c r="B179" s="52" t="s">
        <v>4045</v>
      </c>
      <c r="C179" s="56">
        <v>45385</v>
      </c>
      <c r="D179" s="56">
        <v>45383</v>
      </c>
      <c r="E179" s="53" t="s">
        <v>9</v>
      </c>
      <c r="F179" s="54" t="s">
        <v>4046</v>
      </c>
      <c r="G179" s="58" t="s">
        <v>4047</v>
      </c>
      <c r="H179" s="59" t="s">
        <v>5508</v>
      </c>
      <c r="I179" s="77" t="s">
        <v>5989</v>
      </c>
      <c r="J179" s="59" t="s">
        <v>5704</v>
      </c>
      <c r="K179" s="55"/>
      <c r="L179" s="77" t="s">
        <v>120</v>
      </c>
      <c r="M179" s="77" t="str">
        <f>IF(Table1[[#This Row],[Status]]="Closed","Closed")</f>
        <v>Closed</v>
      </c>
      <c r="N179" s="77" t="s">
        <v>1070</v>
      </c>
      <c r="O179" s="77" t="s">
        <v>3717</v>
      </c>
      <c r="P179" s="66" t="str">
        <f ca="1">DATEDIF(C179,'Incoming 2023'!$O$2,"Y")&amp;" tahun, "&amp;DATEDIF(C179,'Incoming 2023'!$O$2,"YM")&amp;" bulan, "&amp;DATEDIF(C179,'Incoming 2023'!$O$2,"MD")&amp;" hari"</f>
        <v>2 tahun, 3 bulan, 12 hari</v>
      </c>
      <c r="Q179" s="77">
        <f ca="1">DATEDIF(C179,Summary!$A$1,"d")</f>
        <v>833</v>
      </c>
      <c r="R179" s="77" t="str" cm="1">
        <f t="array" aca="1" ref="R17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79" s="77" t="str" cm="1">
        <f t="array" ref="S179">_xlfn.IFS(Table1[[#This Row],[Level Status]]="Level 1",7,Table1[[#This Row],[Level Status]]="Level 2",14,Table1[[#This Row],[Level Status]]="Level 3","30",Table1[[#This Row],[Level Status]]="Info","Info",Table1[[#This Row],[Level Status]]="Closed","Closed")</f>
        <v>Closed</v>
      </c>
      <c r="T179" s="54" t="s">
        <v>4145</v>
      </c>
    </row>
    <row r="180" spans="1:20" ht="179.4" x14ac:dyDescent="0.3">
      <c r="A180" s="51">
        <f t="shared" si="2"/>
        <v>179</v>
      </c>
      <c r="B180" s="52" t="s">
        <v>4050</v>
      </c>
      <c r="C180" s="56">
        <v>45385</v>
      </c>
      <c r="D180" s="56">
        <v>45383</v>
      </c>
      <c r="E180" s="53" t="s">
        <v>9</v>
      </c>
      <c r="F180" s="54" t="s">
        <v>4051</v>
      </c>
      <c r="G180" s="58" t="s">
        <v>4052</v>
      </c>
      <c r="H180" s="59" t="s">
        <v>5508</v>
      </c>
      <c r="I180" s="77" t="s">
        <v>5990</v>
      </c>
      <c r="J180" s="59" t="s">
        <v>6030</v>
      </c>
      <c r="K180" s="55"/>
      <c r="L180" s="77" t="s">
        <v>1302</v>
      </c>
      <c r="M180" s="77" t="s">
        <v>1308</v>
      </c>
      <c r="N180" s="77" t="s">
        <v>1175</v>
      </c>
      <c r="O180" s="77" t="s">
        <v>1176</v>
      </c>
      <c r="P180" s="66" t="str">
        <f ca="1">DATEDIF(C180,'Incoming 2023'!$O$2,"Y")&amp;" tahun, "&amp;DATEDIF(C180,'Incoming 2023'!$O$2,"YM")&amp;" bulan, "&amp;DATEDIF(C180,'Incoming 2023'!$O$2,"MD")&amp;" hari"</f>
        <v>2 tahun, 3 bulan, 12 hari</v>
      </c>
      <c r="Q180" s="77">
        <f ca="1">DATEDIF(C180,Summary!$A$1,"d")</f>
        <v>833</v>
      </c>
      <c r="R180" s="77" t="str" cm="1">
        <f t="array" aca="1" ref="R18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80" s="77" t="str" cm="1">
        <f t="array" ref="S180">_xlfn.IFS(Table1[[#This Row],[Level Status]]="Level 1",7,Table1[[#This Row],[Level Status]]="Level 2",14,Table1[[#This Row],[Level Status]]="Level 3","30",Table1[[#This Row],[Level Status]]="Info","Info",Table1[[#This Row],[Level Status]]="Closed","Closed")</f>
        <v>Info</v>
      </c>
      <c r="T180" s="54" t="s">
        <v>4757</v>
      </c>
    </row>
    <row r="181" spans="1:20" ht="41.4" x14ac:dyDescent="0.3">
      <c r="A181" s="51">
        <f t="shared" si="2"/>
        <v>180</v>
      </c>
      <c r="B181" s="52" t="s">
        <v>4048</v>
      </c>
      <c r="C181" s="56">
        <v>45385</v>
      </c>
      <c r="D181" s="56">
        <v>45378</v>
      </c>
      <c r="E181" s="53" t="s">
        <v>39</v>
      </c>
      <c r="F181" s="54" t="s">
        <v>4049</v>
      </c>
      <c r="G181" s="58" t="s">
        <v>4049</v>
      </c>
      <c r="H181" s="59" t="s">
        <v>1079</v>
      </c>
      <c r="I181" s="59" t="s">
        <v>1079</v>
      </c>
      <c r="J181" s="59" t="s">
        <v>1079</v>
      </c>
      <c r="K181" s="55"/>
      <c r="L181" s="77" t="s">
        <v>1302</v>
      </c>
      <c r="M181" s="77" t="s">
        <v>1308</v>
      </c>
      <c r="N181" s="77" t="s">
        <v>1080</v>
      </c>
      <c r="O181" s="77" t="s">
        <v>1083</v>
      </c>
      <c r="P181" s="66" t="str">
        <f ca="1">DATEDIF(C181,'Incoming 2023'!$O$2,"Y")&amp;" tahun, "&amp;DATEDIF(C181,'Incoming 2023'!$O$2,"YM")&amp;" bulan, "&amp;DATEDIF(C181,'Incoming 2023'!$O$2,"MD")&amp;" hari"</f>
        <v>2 tahun, 3 bulan, 12 hari</v>
      </c>
      <c r="Q181" s="77">
        <f ca="1">DATEDIF(C181,Summary!$A$1,"d")</f>
        <v>833</v>
      </c>
      <c r="R181" s="77" t="str" cm="1">
        <f t="array" aca="1" ref="R18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81" s="77" t="str" cm="1">
        <f t="array" ref="S181">_xlfn.IFS(Table1[[#This Row],[Level Status]]="Level 1",7,Table1[[#This Row],[Level Status]]="Level 2",14,Table1[[#This Row],[Level Status]]="Level 3","30",Table1[[#This Row],[Level Status]]="Info","Info",Table1[[#This Row],[Level Status]]="Closed","Closed")</f>
        <v>Info</v>
      </c>
      <c r="T181" s="54"/>
    </row>
    <row r="182" spans="1:20" x14ac:dyDescent="0.3">
      <c r="A182" s="51">
        <f t="shared" si="2"/>
        <v>181</v>
      </c>
      <c r="B182" s="52" t="s">
        <v>4053</v>
      </c>
      <c r="C182" s="56">
        <v>45385</v>
      </c>
      <c r="D182" s="56">
        <v>45378</v>
      </c>
      <c r="E182" s="53" t="s">
        <v>39</v>
      </c>
      <c r="F182" s="54" t="s">
        <v>2027</v>
      </c>
      <c r="G182" s="58" t="s">
        <v>2027</v>
      </c>
      <c r="H182" s="59" t="s">
        <v>1079</v>
      </c>
      <c r="I182" s="77" t="s">
        <v>1079</v>
      </c>
      <c r="J182" s="59" t="s">
        <v>5702</v>
      </c>
      <c r="K182" s="55"/>
      <c r="L182" s="77" t="s">
        <v>1302</v>
      </c>
      <c r="M182" s="77" t="s">
        <v>1308</v>
      </c>
      <c r="N182" s="77" t="s">
        <v>1072</v>
      </c>
      <c r="O182" s="77" t="s">
        <v>1073</v>
      </c>
      <c r="P182" s="66" t="str">
        <f ca="1">DATEDIF(C182,'Incoming 2023'!$O$2,"Y")&amp;" tahun, "&amp;DATEDIF(C182,'Incoming 2023'!$O$2,"YM")&amp;" bulan, "&amp;DATEDIF(C182,'Incoming 2023'!$O$2,"MD")&amp;" hari"</f>
        <v>2 tahun, 3 bulan, 12 hari</v>
      </c>
      <c r="Q182" s="77">
        <f ca="1">DATEDIF(C182,Summary!$A$1,"d")</f>
        <v>833</v>
      </c>
      <c r="R182" s="77" t="str" cm="1">
        <f t="array" aca="1" ref="R18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82" s="77" t="str" cm="1">
        <f t="array" ref="S182">_xlfn.IFS(Table1[[#This Row],[Level Status]]="Level 1",7,Table1[[#This Row],[Level Status]]="Level 2",14,Table1[[#This Row],[Level Status]]="Level 3","30",Table1[[#This Row],[Level Status]]="Info","Info",Table1[[#This Row],[Level Status]]="Closed","Closed")</f>
        <v>Info</v>
      </c>
      <c r="T182" s="54"/>
    </row>
    <row r="183" spans="1:20" ht="27.6" x14ac:dyDescent="0.3">
      <c r="A183" s="51">
        <f t="shared" si="2"/>
        <v>182</v>
      </c>
      <c r="B183" s="52" t="s">
        <v>4071</v>
      </c>
      <c r="C183" s="56">
        <v>45386</v>
      </c>
      <c r="D183" s="56">
        <v>45384</v>
      </c>
      <c r="E183" s="53" t="s">
        <v>39</v>
      </c>
      <c r="F183" s="54" t="s">
        <v>4072</v>
      </c>
      <c r="G183" s="58" t="s">
        <v>4072</v>
      </c>
      <c r="H183" s="59" t="s">
        <v>1079</v>
      </c>
      <c r="I183" s="77" t="s">
        <v>1079</v>
      </c>
      <c r="J183" s="59" t="s">
        <v>3188</v>
      </c>
      <c r="K183" s="55"/>
      <c r="L183" s="77" t="s">
        <v>1302</v>
      </c>
      <c r="M183" s="77" t="s">
        <v>1308</v>
      </c>
      <c r="N183" s="77" t="s">
        <v>1079</v>
      </c>
      <c r="O183" s="77" t="s">
        <v>3361</v>
      </c>
      <c r="P183" s="66" t="str">
        <f ca="1">DATEDIF(C183,'Incoming 2023'!$O$2,"Y")&amp;" tahun, "&amp;DATEDIF(C183,'Incoming 2023'!$O$2,"YM")&amp;" bulan, "&amp;DATEDIF(C183,'Incoming 2023'!$O$2,"MD")&amp;" hari"</f>
        <v>2 tahun, 3 bulan, 11 hari</v>
      </c>
      <c r="Q183" s="77">
        <f ca="1">DATEDIF(C183,Summary!$A$1,"d")</f>
        <v>832</v>
      </c>
      <c r="R183" s="77" t="str" cm="1">
        <f t="array" aca="1" ref="R18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83" s="77" t="str" cm="1">
        <f t="array" ref="S183">_xlfn.IFS(Table1[[#This Row],[Level Status]]="Level 1",7,Table1[[#This Row],[Level Status]]="Level 2",14,Table1[[#This Row],[Level Status]]="Level 3","30",Table1[[#This Row],[Level Status]]="Info","Info",Table1[[#This Row],[Level Status]]="Closed","Closed")</f>
        <v>Info</v>
      </c>
      <c r="T183" s="54"/>
    </row>
    <row r="184" spans="1:20" ht="248.4" x14ac:dyDescent="0.3">
      <c r="A184" s="51">
        <f t="shared" si="2"/>
        <v>183</v>
      </c>
      <c r="B184" s="52" t="s">
        <v>4084</v>
      </c>
      <c r="C184" s="56">
        <v>45387</v>
      </c>
      <c r="D184" s="56">
        <v>45378</v>
      </c>
      <c r="E184" s="53" t="s">
        <v>9</v>
      </c>
      <c r="F184" s="54" t="s">
        <v>4085</v>
      </c>
      <c r="G184" s="58" t="s">
        <v>4086</v>
      </c>
      <c r="H184" s="59" t="s">
        <v>5508</v>
      </c>
      <c r="I184" s="77" t="s">
        <v>3190</v>
      </c>
      <c r="J184" s="59" t="s">
        <v>6030</v>
      </c>
      <c r="K184" s="51"/>
      <c r="L184" s="77" t="s">
        <v>1302</v>
      </c>
      <c r="M184" s="77" t="s">
        <v>5813</v>
      </c>
      <c r="N184" s="77" t="s">
        <v>1070</v>
      </c>
      <c r="O184" s="77" t="s">
        <v>3230</v>
      </c>
      <c r="P184" s="66" t="str">
        <f ca="1">DATEDIF(C184,'Incoming 2023'!$O$2,"Y")&amp;" tahun, "&amp;DATEDIF(C184,'Incoming 2023'!$O$2,"YM")&amp;" bulan, "&amp;DATEDIF(C184,'Incoming 2023'!$O$2,"MD")&amp;" hari"</f>
        <v>2 tahun, 3 bulan, 10 hari</v>
      </c>
      <c r="Q184" s="77">
        <f ca="1">DATEDIF(C184,Summary!$A$1,"d")</f>
        <v>831</v>
      </c>
      <c r="R184" s="77" t="str" cm="1">
        <f t="array" aca="1" ref="R18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84" s="77" t="str" cm="1">
        <f t="array" ref="S184">_xlfn.IFS(Table1[[#This Row],[Level Status]]="Level 1",7,Table1[[#This Row],[Level Status]]="Level 2",14,Table1[[#This Row],[Level Status]]="Level 3","30",Table1[[#This Row],[Level Status]]="Info","Info",Table1[[#This Row],[Level Status]]="Closed","Closed")</f>
        <v>30</v>
      </c>
      <c r="T184" s="54" t="s">
        <v>5015</v>
      </c>
    </row>
    <row r="185" spans="1:20" ht="234.6" x14ac:dyDescent="0.3">
      <c r="A185" s="51">
        <f t="shared" si="2"/>
        <v>184</v>
      </c>
      <c r="B185" s="52" t="s">
        <v>4109</v>
      </c>
      <c r="C185" s="56">
        <v>45387</v>
      </c>
      <c r="D185" s="56">
        <v>45385</v>
      </c>
      <c r="E185" s="53" t="s">
        <v>9</v>
      </c>
      <c r="F185" s="54" t="s">
        <v>4110</v>
      </c>
      <c r="G185" s="58" t="s">
        <v>4111</v>
      </c>
      <c r="H185" s="59" t="s">
        <v>5508</v>
      </c>
      <c r="I185" s="77" t="s">
        <v>5932</v>
      </c>
      <c r="J185" s="59" t="s">
        <v>3201</v>
      </c>
      <c r="K185" s="51"/>
      <c r="L185" s="77" t="s">
        <v>140</v>
      </c>
      <c r="M185" s="77" t="s">
        <v>5813</v>
      </c>
      <c r="N185" s="77" t="s">
        <v>1070</v>
      </c>
      <c r="O185" s="77" t="s">
        <v>3230</v>
      </c>
      <c r="P185" s="66" t="str">
        <f ca="1">DATEDIF(C185,'Incoming 2023'!$O$2,"Y")&amp;" tahun, "&amp;DATEDIF(C185,'Incoming 2023'!$O$2,"YM")&amp;" bulan, "&amp;DATEDIF(C185,'Incoming 2023'!$O$2,"MD")&amp;" hari"</f>
        <v>2 tahun, 3 bulan, 10 hari</v>
      </c>
      <c r="Q185" s="77">
        <f ca="1">DATEDIF(C185,Summary!$A$1,"d")</f>
        <v>831</v>
      </c>
      <c r="R185" s="77" t="str" cm="1">
        <f t="array" aca="1" ref="R18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85" s="77" t="str" cm="1">
        <f t="array" ref="S185">_xlfn.IFS(Table1[[#This Row],[Level Status]]="Level 1",7,Table1[[#This Row],[Level Status]]="Level 2",14,Table1[[#This Row],[Level Status]]="Level 3","30",Table1[[#This Row],[Level Status]]="Info","Info",Table1[[#This Row],[Level Status]]="Closed","Closed")</f>
        <v>30</v>
      </c>
      <c r="T185" s="54"/>
    </row>
    <row r="186" spans="1:20" ht="234.6" x14ac:dyDescent="0.3">
      <c r="A186" s="51">
        <f t="shared" si="2"/>
        <v>185</v>
      </c>
      <c r="B186" s="52" t="s">
        <v>4081</v>
      </c>
      <c r="C186" s="56">
        <v>45387</v>
      </c>
      <c r="D186" s="56">
        <v>45387</v>
      </c>
      <c r="E186" s="53" t="s">
        <v>39</v>
      </c>
      <c r="F186" s="54" t="s">
        <v>4082</v>
      </c>
      <c r="G186" s="58" t="s">
        <v>4083</v>
      </c>
      <c r="H186" s="59" t="s">
        <v>5508</v>
      </c>
      <c r="I186" s="77" t="s">
        <v>5989</v>
      </c>
      <c r="J186" s="59" t="s">
        <v>1079</v>
      </c>
      <c r="K186" s="55"/>
      <c r="L186" s="77" t="s">
        <v>1302</v>
      </c>
      <c r="M186" s="77" t="s">
        <v>1308</v>
      </c>
      <c r="N186" s="77" t="s">
        <v>1070</v>
      </c>
      <c r="O186" s="77" t="s">
        <v>3213</v>
      </c>
      <c r="P186" s="66" t="str">
        <f ca="1">DATEDIF(C186,'Incoming 2023'!$O$2,"Y")&amp;" tahun, "&amp;DATEDIF(C186,'Incoming 2023'!$O$2,"YM")&amp;" bulan, "&amp;DATEDIF(C186,'Incoming 2023'!$O$2,"MD")&amp;" hari"</f>
        <v>2 tahun, 3 bulan, 10 hari</v>
      </c>
      <c r="Q186" s="77">
        <f ca="1">DATEDIF(C186,Summary!$A$1,"d")</f>
        <v>831</v>
      </c>
      <c r="R186" s="77" t="str" cm="1">
        <f t="array" aca="1" ref="R18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86" s="77" t="str" cm="1">
        <f t="array" ref="S186">_xlfn.IFS(Table1[[#This Row],[Level Status]]="Level 1",7,Table1[[#This Row],[Level Status]]="Level 2",14,Table1[[#This Row],[Level Status]]="Level 3","30",Table1[[#This Row],[Level Status]]="Info","Info",Table1[[#This Row],[Level Status]]="Closed","Closed")</f>
        <v>Info</v>
      </c>
      <c r="T186" s="54"/>
    </row>
    <row r="187" spans="1:20" ht="291" customHeight="1" x14ac:dyDescent="0.3">
      <c r="A187" s="51">
        <f t="shared" si="2"/>
        <v>186</v>
      </c>
      <c r="B187" s="52" t="s">
        <v>4103</v>
      </c>
      <c r="C187" s="56">
        <v>45387</v>
      </c>
      <c r="D187" s="56">
        <v>45384</v>
      </c>
      <c r="E187" s="53" t="s">
        <v>9</v>
      </c>
      <c r="F187" s="54" t="s">
        <v>4104</v>
      </c>
      <c r="G187" s="58" t="s">
        <v>4105</v>
      </c>
      <c r="H187" s="59" t="s">
        <v>5508</v>
      </c>
      <c r="I187" s="77" t="s">
        <v>3191</v>
      </c>
      <c r="J187" s="59" t="s">
        <v>6030</v>
      </c>
      <c r="K187" s="51"/>
      <c r="L187" s="77" t="s">
        <v>120</v>
      </c>
      <c r="M187" s="77" t="s">
        <v>5813</v>
      </c>
      <c r="N187" s="77" t="s">
        <v>1070</v>
      </c>
      <c r="O187" s="77" t="s">
        <v>3230</v>
      </c>
      <c r="P187" s="66" t="str">
        <f ca="1">DATEDIF(C187,'Incoming 2023'!$O$2,"Y")&amp;" tahun, "&amp;DATEDIF(C187,'Incoming 2023'!$O$2,"YM")&amp;" bulan, "&amp;DATEDIF(C187,'Incoming 2023'!$O$2,"MD")&amp;" hari"</f>
        <v>2 tahun, 3 bulan, 10 hari</v>
      </c>
      <c r="Q187" s="77">
        <f ca="1">DATEDIF(C187,Summary!$A$1,"d")</f>
        <v>831</v>
      </c>
      <c r="R187" s="77" t="str" cm="1">
        <f t="array" aca="1" ref="R18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87" s="77" t="str" cm="1">
        <f t="array" ref="S187">_xlfn.IFS(Table1[[#This Row],[Level Status]]="Level 1",7,Table1[[#This Row],[Level Status]]="Level 2",14,Table1[[#This Row],[Level Status]]="Level 3","30",Table1[[#This Row],[Level Status]]="Info","Info",Table1[[#This Row],[Level Status]]="Closed","Closed")</f>
        <v>30</v>
      </c>
      <c r="T187" s="54" t="s">
        <v>5015</v>
      </c>
    </row>
    <row r="188" spans="1:20" ht="248.4" x14ac:dyDescent="0.3">
      <c r="A188" s="51">
        <f t="shared" si="2"/>
        <v>187</v>
      </c>
      <c r="B188" s="52" t="s">
        <v>4106</v>
      </c>
      <c r="C188" s="56">
        <v>45387</v>
      </c>
      <c r="D188" s="56">
        <v>45384</v>
      </c>
      <c r="E188" s="53" t="s">
        <v>9</v>
      </c>
      <c r="F188" s="54" t="s">
        <v>4107</v>
      </c>
      <c r="G188" s="58" t="s">
        <v>4108</v>
      </c>
      <c r="H188" s="59" t="s">
        <v>5508</v>
      </c>
      <c r="I188" s="77" t="s">
        <v>3200</v>
      </c>
      <c r="J188" s="59" t="s">
        <v>6030</v>
      </c>
      <c r="K188" s="51"/>
      <c r="L188" s="77" t="s">
        <v>120</v>
      </c>
      <c r="M188" s="77" t="str">
        <f>IF(Table1[[#This Row],[Status]]="Closed","Closed")</f>
        <v>Closed</v>
      </c>
      <c r="N188" s="77" t="s">
        <v>1070</v>
      </c>
      <c r="O188" s="77" t="s">
        <v>3230</v>
      </c>
      <c r="P188" s="66" t="str">
        <f ca="1">DATEDIF(C188,'Incoming 2023'!$O$2,"Y")&amp;" tahun, "&amp;DATEDIF(C188,'Incoming 2023'!$O$2,"YM")&amp;" bulan, "&amp;DATEDIF(C188,'Incoming 2023'!$O$2,"MD")&amp;" hari"</f>
        <v>2 tahun, 3 bulan, 10 hari</v>
      </c>
      <c r="Q188" s="77">
        <f ca="1">DATEDIF(C188,Summary!$A$1,"d")</f>
        <v>831</v>
      </c>
      <c r="R188" s="77" t="str" cm="1">
        <f t="array" aca="1" ref="R18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88" s="77" t="str" cm="1">
        <f t="array" ref="S188">_xlfn.IFS(Table1[[#This Row],[Level Status]]="Level 1",7,Table1[[#This Row],[Level Status]]="Level 2",14,Table1[[#This Row],[Level Status]]="Level 3","30",Table1[[#This Row],[Level Status]]="Info","Info",Table1[[#This Row],[Level Status]]="Closed","Closed")</f>
        <v>Closed</v>
      </c>
      <c r="T188" s="54" t="s">
        <v>5359</v>
      </c>
    </row>
    <row r="189" spans="1:20" ht="179.4" x14ac:dyDescent="0.3">
      <c r="A189" s="51">
        <f t="shared" si="2"/>
        <v>188</v>
      </c>
      <c r="B189" s="52" t="s">
        <v>4090</v>
      </c>
      <c r="C189" s="56">
        <v>45387</v>
      </c>
      <c r="D189" s="56">
        <v>45383</v>
      </c>
      <c r="E189" s="53" t="s">
        <v>9</v>
      </c>
      <c r="F189" s="54" t="s">
        <v>4091</v>
      </c>
      <c r="G189" s="58" t="s">
        <v>4092</v>
      </c>
      <c r="H189" s="59" t="s">
        <v>5508</v>
      </c>
      <c r="I189" s="77" t="s">
        <v>3200</v>
      </c>
      <c r="J189" s="59" t="s">
        <v>6030</v>
      </c>
      <c r="K189" s="51"/>
      <c r="L189" s="77" t="s">
        <v>120</v>
      </c>
      <c r="M189" s="77" t="str">
        <f>IF(Table1[[#This Row],[Status]]="Closed","Closed")</f>
        <v>Closed</v>
      </c>
      <c r="N189" s="77" t="s">
        <v>1070</v>
      </c>
      <c r="O189" s="77" t="s">
        <v>3230</v>
      </c>
      <c r="P189" s="66" t="str">
        <f ca="1">DATEDIF(C189,'Incoming 2023'!$O$2,"Y")&amp;" tahun, "&amp;DATEDIF(C189,'Incoming 2023'!$O$2,"YM")&amp;" bulan, "&amp;DATEDIF(C189,'Incoming 2023'!$O$2,"MD")&amp;" hari"</f>
        <v>2 tahun, 3 bulan, 10 hari</v>
      </c>
      <c r="Q189" s="77">
        <f ca="1">DATEDIF(C189,Summary!$A$1,"d")</f>
        <v>831</v>
      </c>
      <c r="R189" s="77" t="str" cm="1">
        <f t="array" aca="1" ref="R18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89" s="77" t="str" cm="1">
        <f t="array" ref="S189">_xlfn.IFS(Table1[[#This Row],[Level Status]]="Level 1",7,Table1[[#This Row],[Level Status]]="Level 2",14,Table1[[#This Row],[Level Status]]="Level 3","30",Table1[[#This Row],[Level Status]]="Info","Info",Table1[[#This Row],[Level Status]]="Closed","Closed")</f>
        <v>Closed</v>
      </c>
      <c r="T189" s="54" t="s">
        <v>5358</v>
      </c>
    </row>
    <row r="190" spans="1:20" ht="276" x14ac:dyDescent="0.3">
      <c r="A190" s="51">
        <f t="shared" si="2"/>
        <v>189</v>
      </c>
      <c r="B190" s="52" t="s">
        <v>4098</v>
      </c>
      <c r="C190" s="56">
        <v>45387</v>
      </c>
      <c r="D190" s="56">
        <v>45384</v>
      </c>
      <c r="E190" s="53" t="s">
        <v>9</v>
      </c>
      <c r="F190" s="54" t="s">
        <v>4099</v>
      </c>
      <c r="G190" s="58" t="s">
        <v>4722</v>
      </c>
      <c r="H190" s="59" t="s">
        <v>5508</v>
      </c>
      <c r="I190" s="77" t="s">
        <v>5990</v>
      </c>
      <c r="J190" s="59" t="s">
        <v>5845</v>
      </c>
      <c r="K190" s="55"/>
      <c r="L190" s="77" t="s">
        <v>1302</v>
      </c>
      <c r="M190" s="77" t="s">
        <v>1308</v>
      </c>
      <c r="N190" s="77" t="s">
        <v>1070</v>
      </c>
      <c r="O190" s="77" t="s">
        <v>1471</v>
      </c>
      <c r="P190" s="66" t="str">
        <f ca="1">DATEDIF(C190,'Incoming 2023'!$O$2,"Y")&amp;" tahun, "&amp;DATEDIF(C190,'Incoming 2023'!$O$2,"YM")&amp;" bulan, "&amp;DATEDIF(C190,'Incoming 2023'!$O$2,"MD")&amp;" hari"</f>
        <v>2 tahun, 3 bulan, 10 hari</v>
      </c>
      <c r="Q190" s="77">
        <f ca="1">DATEDIF(C190,Summary!$A$1,"d")</f>
        <v>831</v>
      </c>
      <c r="R190" s="77" t="str" cm="1">
        <f t="array" aca="1" ref="R19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90" s="77" t="str" cm="1">
        <f t="array" ref="S190">_xlfn.IFS(Table1[[#This Row],[Level Status]]="Level 1",7,Table1[[#This Row],[Level Status]]="Level 2",14,Table1[[#This Row],[Level Status]]="Level 3","30",Table1[[#This Row],[Level Status]]="Info","Info",Table1[[#This Row],[Level Status]]="Closed","Closed")</f>
        <v>Info</v>
      </c>
      <c r="T190" s="54"/>
    </row>
    <row r="191" spans="1:20" ht="358.8" x14ac:dyDescent="0.3">
      <c r="A191" s="51">
        <f t="shared" si="2"/>
        <v>190</v>
      </c>
      <c r="B191" s="52" t="s">
        <v>4093</v>
      </c>
      <c r="C191" s="56">
        <v>45387</v>
      </c>
      <c r="D191" s="56">
        <v>45384</v>
      </c>
      <c r="E191" s="53" t="s">
        <v>9</v>
      </c>
      <c r="F191" s="54" t="s">
        <v>4094</v>
      </c>
      <c r="G191" s="58" t="s">
        <v>4723</v>
      </c>
      <c r="H191" s="59" t="s">
        <v>5508</v>
      </c>
      <c r="I191" s="77" t="s">
        <v>5990</v>
      </c>
      <c r="J191" s="59" t="s">
        <v>5845</v>
      </c>
      <c r="K191" s="55"/>
      <c r="L191" s="77" t="s">
        <v>1302</v>
      </c>
      <c r="M191" s="77" t="s">
        <v>1308</v>
      </c>
      <c r="N191" s="77" t="s">
        <v>1070</v>
      </c>
      <c r="O191" s="77" t="s">
        <v>1471</v>
      </c>
      <c r="P191" s="66" t="str">
        <f ca="1">DATEDIF(C191,'Incoming 2023'!$O$2,"Y")&amp;" tahun, "&amp;DATEDIF(C191,'Incoming 2023'!$O$2,"YM")&amp;" bulan, "&amp;DATEDIF(C191,'Incoming 2023'!$O$2,"MD")&amp;" hari"</f>
        <v>2 tahun, 3 bulan, 10 hari</v>
      </c>
      <c r="Q191" s="77">
        <f ca="1">DATEDIF(C191,Summary!$A$1,"d")</f>
        <v>831</v>
      </c>
      <c r="R191" s="77" t="str" cm="1">
        <f t="array" aca="1" ref="R19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91" s="77" t="str" cm="1">
        <f t="array" ref="S191">_xlfn.IFS(Table1[[#This Row],[Level Status]]="Level 1",7,Table1[[#This Row],[Level Status]]="Level 2",14,Table1[[#This Row],[Level Status]]="Level 3","30",Table1[[#This Row],[Level Status]]="Info","Info",Table1[[#This Row],[Level Status]]="Closed","Closed")</f>
        <v>Info</v>
      </c>
      <c r="T191" s="54"/>
    </row>
    <row r="192" spans="1:20" ht="409.6" x14ac:dyDescent="0.3">
      <c r="A192" s="51">
        <f t="shared" si="2"/>
        <v>191</v>
      </c>
      <c r="B192" s="52" t="s">
        <v>4077</v>
      </c>
      <c r="C192" s="56">
        <v>45387</v>
      </c>
      <c r="D192" s="56">
        <v>45386</v>
      </c>
      <c r="E192" s="53" t="s">
        <v>9</v>
      </c>
      <c r="F192" s="54" t="s">
        <v>4078</v>
      </c>
      <c r="G192" s="58" t="s">
        <v>4080</v>
      </c>
      <c r="H192" s="59" t="s">
        <v>5508</v>
      </c>
      <c r="I192" s="77" t="s">
        <v>3200</v>
      </c>
      <c r="J192" s="59" t="s">
        <v>5845</v>
      </c>
      <c r="K192" s="55"/>
      <c r="L192" s="77" t="s">
        <v>120</v>
      </c>
      <c r="M192" s="77" t="str">
        <f>IF(Table1[[#This Row],[Status]]="Closed","Closed")</f>
        <v>Closed</v>
      </c>
      <c r="N192" s="77" t="s">
        <v>1070</v>
      </c>
      <c r="O192" s="77" t="s">
        <v>1082</v>
      </c>
      <c r="P192" s="66" t="str">
        <f ca="1">DATEDIF(C192,'Incoming 2023'!$O$2,"Y")&amp;" tahun, "&amp;DATEDIF(C192,'Incoming 2023'!$O$2,"YM")&amp;" bulan, "&amp;DATEDIF(C192,'Incoming 2023'!$O$2,"MD")&amp;" hari"</f>
        <v>2 tahun, 3 bulan, 10 hari</v>
      </c>
      <c r="Q192" s="77">
        <f ca="1">DATEDIF(C192,Summary!$A$1,"d")</f>
        <v>831</v>
      </c>
      <c r="R192" s="77" t="str" cm="1">
        <f t="array" aca="1" ref="R19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92" s="77" t="str" cm="1">
        <f t="array" ref="S192">_xlfn.IFS(Table1[[#This Row],[Level Status]]="Level 1",7,Table1[[#This Row],[Level Status]]="Level 2",14,Table1[[#This Row],[Level Status]]="Level 3","30",Table1[[#This Row],[Level Status]]="Info","Info",Table1[[#This Row],[Level Status]]="Closed","Closed")</f>
        <v>Closed</v>
      </c>
      <c r="T192" s="54" t="s">
        <v>4774</v>
      </c>
    </row>
    <row r="193" spans="1:20" ht="41.4" x14ac:dyDescent="0.3">
      <c r="A193" s="51">
        <f t="shared" si="2"/>
        <v>192</v>
      </c>
      <c r="B193" s="52" t="s">
        <v>4131</v>
      </c>
      <c r="C193" s="56">
        <v>45387</v>
      </c>
      <c r="D193" s="56">
        <v>45385</v>
      </c>
      <c r="E193" s="53" t="s">
        <v>9</v>
      </c>
      <c r="F193" s="54" t="s">
        <v>4132</v>
      </c>
      <c r="G193" s="58" t="s">
        <v>5934</v>
      </c>
      <c r="H193" s="59" t="s">
        <v>5508</v>
      </c>
      <c r="I193" s="77" t="s">
        <v>3200</v>
      </c>
      <c r="J193" s="59" t="s">
        <v>3203</v>
      </c>
      <c r="K193" s="51"/>
      <c r="L193" s="77" t="s">
        <v>120</v>
      </c>
      <c r="M193" s="77" t="s">
        <v>5813</v>
      </c>
      <c r="N193" s="77" t="s">
        <v>1070</v>
      </c>
      <c r="O193" s="59" t="s">
        <v>3906</v>
      </c>
      <c r="P193" s="66" t="str">
        <f ca="1">DATEDIF(C193,'Incoming 2023'!$O$2,"Y")&amp;" tahun, "&amp;DATEDIF(C193,'Incoming 2023'!$O$2,"YM")&amp;" bulan, "&amp;DATEDIF(C193,'Incoming 2023'!$O$2,"MD")&amp;" hari"</f>
        <v>2 tahun, 3 bulan, 10 hari</v>
      </c>
      <c r="Q193" s="77">
        <f ca="1">DATEDIF(C193,Summary!$A$1,"d")</f>
        <v>831</v>
      </c>
      <c r="R193" s="77" t="str" cm="1">
        <f t="array" aca="1" ref="R19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93" s="77" t="str" cm="1">
        <f t="array" ref="S193">_xlfn.IFS(Table1[[#This Row],[Level Status]]="Level 1",7,Table1[[#This Row],[Level Status]]="Level 2",14,Table1[[#This Row],[Level Status]]="Level 3","30",Table1[[#This Row],[Level Status]]="Info","Info",Table1[[#This Row],[Level Status]]="Closed","Closed")</f>
        <v>30</v>
      </c>
      <c r="T193" s="54" t="s">
        <v>8608</v>
      </c>
    </row>
    <row r="194" spans="1:20" ht="96.6" x14ac:dyDescent="0.3">
      <c r="A194" s="51">
        <f t="shared" ref="A194:A257" si="3">ROW(A193)</f>
        <v>193</v>
      </c>
      <c r="B194" s="52" t="s">
        <v>4087</v>
      </c>
      <c r="C194" s="56">
        <v>45387</v>
      </c>
      <c r="D194" s="56">
        <v>45378</v>
      </c>
      <c r="E194" s="53" t="s">
        <v>9</v>
      </c>
      <c r="F194" s="54" t="s">
        <v>4088</v>
      </c>
      <c r="G194" s="58" t="s">
        <v>4089</v>
      </c>
      <c r="H194" s="59" t="s">
        <v>5508</v>
      </c>
      <c r="I194" s="77" t="s">
        <v>3200</v>
      </c>
      <c r="J194" s="59" t="s">
        <v>3203</v>
      </c>
      <c r="K194" s="51"/>
      <c r="L194" s="77" t="s">
        <v>120</v>
      </c>
      <c r="M194" s="77" t="s">
        <v>5813</v>
      </c>
      <c r="N194" s="77" t="s">
        <v>1070</v>
      </c>
      <c r="O194" s="77" t="s">
        <v>3084</v>
      </c>
      <c r="P194" s="66" t="str">
        <f ca="1">DATEDIF(C194,'Incoming 2023'!$O$2,"Y")&amp;" tahun, "&amp;DATEDIF(C194,'Incoming 2023'!$O$2,"YM")&amp;" bulan, "&amp;DATEDIF(C194,'Incoming 2023'!$O$2,"MD")&amp;" hari"</f>
        <v>2 tahun, 3 bulan, 10 hari</v>
      </c>
      <c r="Q194" s="77">
        <f ca="1">DATEDIF(C194,Summary!$A$1,"d")</f>
        <v>831</v>
      </c>
      <c r="R194" s="77" t="str" cm="1">
        <f t="array" aca="1" ref="R19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94" s="77" t="str" cm="1">
        <f t="array" ref="S194">_xlfn.IFS(Table1[[#This Row],[Level Status]]="Level 1",7,Table1[[#This Row],[Level Status]]="Level 2",14,Table1[[#This Row],[Level Status]]="Level 3","30",Table1[[#This Row],[Level Status]]="Info","Info",Table1[[#This Row],[Level Status]]="Closed","Closed")</f>
        <v>30</v>
      </c>
      <c r="T194" s="54" t="s">
        <v>8608</v>
      </c>
    </row>
    <row r="195" spans="1:20" ht="27.6" x14ac:dyDescent="0.3">
      <c r="A195" s="51">
        <f t="shared" si="3"/>
        <v>194</v>
      </c>
      <c r="B195" s="52" t="s">
        <v>4128</v>
      </c>
      <c r="C195" s="56">
        <v>45387</v>
      </c>
      <c r="D195" s="56">
        <v>45385</v>
      </c>
      <c r="E195" s="53" t="s">
        <v>9</v>
      </c>
      <c r="F195" s="54" t="s">
        <v>4129</v>
      </c>
      <c r="G195" s="58" t="s">
        <v>4130</v>
      </c>
      <c r="H195" s="59" t="s">
        <v>5508</v>
      </c>
      <c r="I195" s="77" t="s">
        <v>3200</v>
      </c>
      <c r="J195" s="59" t="s">
        <v>3201</v>
      </c>
      <c r="K195" s="51"/>
      <c r="L195" s="77" t="s">
        <v>120</v>
      </c>
      <c r="M195" s="77" t="s">
        <v>5813</v>
      </c>
      <c r="N195" s="77" t="s">
        <v>1070</v>
      </c>
      <c r="O195" s="77" t="s">
        <v>3235</v>
      </c>
      <c r="P195" s="66" t="str">
        <f ca="1">DATEDIF(C195,'Incoming 2023'!$O$2,"Y")&amp;" tahun, "&amp;DATEDIF(C195,'Incoming 2023'!$O$2,"YM")&amp;" bulan, "&amp;DATEDIF(C195,'Incoming 2023'!$O$2,"MD")&amp;" hari"</f>
        <v>2 tahun, 3 bulan, 10 hari</v>
      </c>
      <c r="Q195" s="77">
        <f ca="1">DATEDIF(C195,Summary!$A$1,"d")</f>
        <v>831</v>
      </c>
      <c r="R195" s="77" t="str" cm="1">
        <f t="array" aca="1" ref="R19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95" s="77" t="str" cm="1">
        <f t="array" ref="S195">_xlfn.IFS(Table1[[#This Row],[Level Status]]="Level 1",7,Table1[[#This Row],[Level Status]]="Level 2",14,Table1[[#This Row],[Level Status]]="Level 3","30",Table1[[#This Row],[Level Status]]="Info","Info",Table1[[#This Row],[Level Status]]="Closed","Closed")</f>
        <v>30</v>
      </c>
      <c r="T195" s="54" t="s">
        <v>8608</v>
      </c>
    </row>
    <row r="196" spans="1:20" ht="41.4" x14ac:dyDescent="0.3">
      <c r="A196" s="51">
        <f t="shared" si="3"/>
        <v>195</v>
      </c>
      <c r="B196" s="52" t="s">
        <v>4073</v>
      </c>
      <c r="C196" s="56">
        <v>45387</v>
      </c>
      <c r="D196" s="56">
        <v>45377</v>
      </c>
      <c r="E196" s="53" t="s">
        <v>9</v>
      </c>
      <c r="F196" s="54" t="s">
        <v>4075</v>
      </c>
      <c r="G196" s="58" t="s">
        <v>4076</v>
      </c>
      <c r="H196" s="59" t="s">
        <v>5508</v>
      </c>
      <c r="I196" s="77" t="s">
        <v>3200</v>
      </c>
      <c r="J196" s="59" t="s">
        <v>3201</v>
      </c>
      <c r="K196" s="55"/>
      <c r="L196" s="77" t="s">
        <v>1302</v>
      </c>
      <c r="M196" s="77" t="s">
        <v>1308</v>
      </c>
      <c r="N196" s="77" t="s">
        <v>1070</v>
      </c>
      <c r="O196" s="59" t="s">
        <v>3674</v>
      </c>
      <c r="P196" s="66" t="str">
        <f ca="1">DATEDIF(C196,'Incoming 2023'!$O$2,"Y")&amp;" tahun, "&amp;DATEDIF(C196,'Incoming 2023'!$O$2,"YM")&amp;" bulan, "&amp;DATEDIF(C196,'Incoming 2023'!$O$2,"MD")&amp;" hari"</f>
        <v>2 tahun, 3 bulan, 10 hari</v>
      </c>
      <c r="Q196" s="77">
        <f ca="1">DATEDIF(C196,Summary!$A$1,"d")</f>
        <v>831</v>
      </c>
      <c r="R196" s="77" t="str" cm="1">
        <f t="array" aca="1" ref="R19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96" s="77" t="str" cm="1">
        <f t="array" ref="S196">_xlfn.IFS(Table1[[#This Row],[Level Status]]="Level 1",7,Table1[[#This Row],[Level Status]]="Level 2",14,Table1[[#This Row],[Level Status]]="Level 3","30",Table1[[#This Row],[Level Status]]="Info","Info",Table1[[#This Row],[Level Status]]="Closed","Closed")</f>
        <v>Info</v>
      </c>
      <c r="T196" s="54"/>
    </row>
    <row r="197" spans="1:20" ht="41.4" x14ac:dyDescent="0.3">
      <c r="A197" s="51">
        <f t="shared" si="3"/>
        <v>196</v>
      </c>
      <c r="B197" s="52" t="s">
        <v>4204</v>
      </c>
      <c r="C197" s="56">
        <v>45400</v>
      </c>
      <c r="D197" s="56">
        <v>45386</v>
      </c>
      <c r="E197" s="53" t="s">
        <v>3073</v>
      </c>
      <c r="F197" s="54" t="s">
        <v>4205</v>
      </c>
      <c r="G197" s="58" t="s">
        <v>4206</v>
      </c>
      <c r="H197" s="59" t="s">
        <v>5508</v>
      </c>
      <c r="I197" s="77" t="s">
        <v>5990</v>
      </c>
      <c r="J197" s="59" t="s">
        <v>5849</v>
      </c>
      <c r="K197" s="55"/>
      <c r="L197" s="77" t="s">
        <v>1302</v>
      </c>
      <c r="M197" s="77" t="s">
        <v>1308</v>
      </c>
      <c r="N197" s="77" t="s">
        <v>1070</v>
      </c>
      <c r="O197" s="77" t="s">
        <v>1082</v>
      </c>
      <c r="P197" s="66" t="str">
        <f ca="1">DATEDIF(C197,'Incoming 2023'!$O$2,"Y")&amp;" tahun, "&amp;DATEDIF(C197,'Incoming 2023'!$O$2,"YM")&amp;" bulan, "&amp;DATEDIF(C197,'Incoming 2023'!$O$2,"MD")&amp;" hari"</f>
        <v>2 tahun, 2 bulan, 27 hari</v>
      </c>
      <c r="Q197" s="77">
        <f ca="1">DATEDIF(C197,Summary!$A$1,"d")</f>
        <v>818</v>
      </c>
      <c r="R197" s="77" t="str" cm="1">
        <f t="array" aca="1" ref="R19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97" s="77" t="str" cm="1">
        <f t="array" ref="S197">_xlfn.IFS(Table1[[#This Row],[Level Status]]="Level 1",7,Table1[[#This Row],[Level Status]]="Level 2",14,Table1[[#This Row],[Level Status]]="Level 3","30",Table1[[#This Row],[Level Status]]="Info","Info",Table1[[#This Row],[Level Status]]="Closed","Closed")</f>
        <v>Info</v>
      </c>
      <c r="T197" s="54"/>
    </row>
    <row r="198" spans="1:20" ht="96.6" x14ac:dyDescent="0.3">
      <c r="A198" s="51">
        <f t="shared" si="3"/>
        <v>197</v>
      </c>
      <c r="B198" s="52" t="s">
        <v>4207</v>
      </c>
      <c r="C198" s="56">
        <v>45400</v>
      </c>
      <c r="D198" s="56">
        <v>45398</v>
      </c>
      <c r="E198" s="53" t="s">
        <v>3073</v>
      </c>
      <c r="F198" s="54" t="s">
        <v>4208</v>
      </c>
      <c r="G198" s="58" t="s">
        <v>4209</v>
      </c>
      <c r="H198" s="59" t="s">
        <v>5508</v>
      </c>
      <c r="I198" s="77" t="s">
        <v>3199</v>
      </c>
      <c r="J198" s="59" t="s">
        <v>5849</v>
      </c>
      <c r="K198" s="55"/>
      <c r="L198" s="77" t="s">
        <v>1302</v>
      </c>
      <c r="M198" s="77" t="s">
        <v>1308</v>
      </c>
      <c r="N198" s="77" t="s">
        <v>1070</v>
      </c>
      <c r="O198" s="77" t="s">
        <v>1082</v>
      </c>
      <c r="P198" s="66" t="str">
        <f ca="1">DATEDIF(C198,'Incoming 2023'!$O$2,"Y")&amp;" tahun, "&amp;DATEDIF(C198,'Incoming 2023'!$O$2,"YM")&amp;" bulan, "&amp;DATEDIF(C198,'Incoming 2023'!$O$2,"MD")&amp;" hari"</f>
        <v>2 tahun, 2 bulan, 27 hari</v>
      </c>
      <c r="Q198" s="77">
        <f ca="1">DATEDIF(C198,Summary!$A$1,"d")</f>
        <v>818</v>
      </c>
      <c r="R198" s="77" t="str" cm="1">
        <f t="array" aca="1" ref="R19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98" s="77" t="str" cm="1">
        <f t="array" ref="S198">_xlfn.IFS(Table1[[#This Row],[Level Status]]="Level 1",7,Table1[[#This Row],[Level Status]]="Level 2",14,Table1[[#This Row],[Level Status]]="Level 3","30",Table1[[#This Row],[Level Status]]="Info","Info",Table1[[#This Row],[Level Status]]="Closed","Closed")</f>
        <v>Info</v>
      </c>
      <c r="T198" s="54"/>
    </row>
    <row r="199" spans="1:20" ht="69" x14ac:dyDescent="0.3">
      <c r="A199" s="51">
        <f t="shared" si="3"/>
        <v>198</v>
      </c>
      <c r="B199" s="52" t="s">
        <v>4183</v>
      </c>
      <c r="C199" s="56">
        <v>45400</v>
      </c>
      <c r="D199" s="56">
        <v>45376</v>
      </c>
      <c r="E199" s="53" t="s">
        <v>3073</v>
      </c>
      <c r="F199" s="54" t="s">
        <v>4184</v>
      </c>
      <c r="G199" s="58" t="s">
        <v>4185</v>
      </c>
      <c r="H199" s="59" t="s">
        <v>5508</v>
      </c>
      <c r="I199" s="77" t="s">
        <v>5933</v>
      </c>
      <c r="J199" s="59" t="s">
        <v>5849</v>
      </c>
      <c r="K199" s="55"/>
      <c r="L199" s="77" t="s">
        <v>1302</v>
      </c>
      <c r="M199" s="77" t="s">
        <v>1308</v>
      </c>
      <c r="N199" s="77" t="s">
        <v>1070</v>
      </c>
      <c r="O199" s="77" t="s">
        <v>1082</v>
      </c>
      <c r="P199" s="66" t="str">
        <f ca="1">DATEDIF(C199,'Incoming 2023'!$O$2,"Y")&amp;" tahun, "&amp;DATEDIF(C199,'Incoming 2023'!$O$2,"YM")&amp;" bulan, "&amp;DATEDIF(C199,'Incoming 2023'!$O$2,"MD")&amp;" hari"</f>
        <v>2 tahun, 2 bulan, 27 hari</v>
      </c>
      <c r="Q199" s="77">
        <f ca="1">DATEDIF(C199,Summary!$A$1,"d")</f>
        <v>818</v>
      </c>
      <c r="R199" s="77" t="str" cm="1">
        <f t="array" aca="1" ref="R19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99" s="77" t="str" cm="1">
        <f t="array" ref="S199">_xlfn.IFS(Table1[[#This Row],[Level Status]]="Level 1",7,Table1[[#This Row],[Level Status]]="Level 2",14,Table1[[#This Row],[Level Status]]="Level 3","30",Table1[[#This Row],[Level Status]]="Info","Info",Table1[[#This Row],[Level Status]]="Closed","Closed")</f>
        <v>Info</v>
      </c>
      <c r="T199" s="54"/>
    </row>
    <row r="200" spans="1:20" ht="82.8" x14ac:dyDescent="0.3">
      <c r="A200" s="51">
        <f t="shared" si="3"/>
        <v>199</v>
      </c>
      <c r="B200" s="52" t="s">
        <v>4210</v>
      </c>
      <c r="C200" s="56">
        <v>45400</v>
      </c>
      <c r="D200" s="56">
        <v>45387</v>
      </c>
      <c r="E200" s="53" t="s">
        <v>3073</v>
      </c>
      <c r="F200" s="54" t="s">
        <v>4211</v>
      </c>
      <c r="G200" s="58" t="s">
        <v>4212</v>
      </c>
      <c r="H200" s="59" t="s">
        <v>5508</v>
      </c>
      <c r="I200" s="77" t="s">
        <v>3190</v>
      </c>
      <c r="J200" s="59" t="s">
        <v>5849</v>
      </c>
      <c r="K200" s="55"/>
      <c r="L200" s="77" t="s">
        <v>1302</v>
      </c>
      <c r="M200" s="77" t="s">
        <v>1308</v>
      </c>
      <c r="N200" s="77" t="s">
        <v>1070</v>
      </c>
      <c r="O200" s="77" t="s">
        <v>1082</v>
      </c>
      <c r="P200" s="66" t="str">
        <f ca="1">DATEDIF(C200,'Incoming 2023'!$O$2,"Y")&amp;" tahun, "&amp;DATEDIF(C200,'Incoming 2023'!$O$2,"YM")&amp;" bulan, "&amp;DATEDIF(C200,'Incoming 2023'!$O$2,"MD")&amp;" hari"</f>
        <v>2 tahun, 2 bulan, 27 hari</v>
      </c>
      <c r="Q200" s="77">
        <f ca="1">DATEDIF(C200,Summary!$A$1,"d")</f>
        <v>818</v>
      </c>
      <c r="R200" s="77" t="str" cm="1">
        <f t="array" aca="1" ref="R20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00" s="77" t="str" cm="1">
        <f t="array" ref="S200">_xlfn.IFS(Table1[[#This Row],[Level Status]]="Level 1",7,Table1[[#This Row],[Level Status]]="Level 2",14,Table1[[#This Row],[Level Status]]="Level 3","30",Table1[[#This Row],[Level Status]]="Info","Info",Table1[[#This Row],[Level Status]]="Closed","Closed")</f>
        <v>Info</v>
      </c>
      <c r="T200" s="54"/>
    </row>
    <row r="201" spans="1:20" ht="82.8" x14ac:dyDescent="0.3">
      <c r="A201" s="51">
        <f t="shared" si="3"/>
        <v>200</v>
      </c>
      <c r="B201" s="52" t="s">
        <v>4192</v>
      </c>
      <c r="C201" s="56">
        <v>45400</v>
      </c>
      <c r="D201" s="56">
        <v>45378</v>
      </c>
      <c r="E201" s="53" t="s">
        <v>3073</v>
      </c>
      <c r="F201" s="54" t="s">
        <v>4193</v>
      </c>
      <c r="G201" s="58" t="s">
        <v>4194</v>
      </c>
      <c r="H201" s="59" t="s">
        <v>5508</v>
      </c>
      <c r="I201" s="77" t="s">
        <v>5990</v>
      </c>
      <c r="J201" s="59" t="s">
        <v>5849</v>
      </c>
      <c r="K201" s="55"/>
      <c r="L201" s="77" t="s">
        <v>1302</v>
      </c>
      <c r="M201" s="77" t="s">
        <v>1308</v>
      </c>
      <c r="N201" s="77" t="s">
        <v>1070</v>
      </c>
      <c r="O201" s="77" t="s">
        <v>1082</v>
      </c>
      <c r="P201" s="66" t="str">
        <f ca="1">DATEDIF(C201,'Incoming 2023'!$O$2,"Y")&amp;" tahun, "&amp;DATEDIF(C201,'Incoming 2023'!$O$2,"YM")&amp;" bulan, "&amp;DATEDIF(C201,'Incoming 2023'!$O$2,"MD")&amp;" hari"</f>
        <v>2 tahun, 2 bulan, 27 hari</v>
      </c>
      <c r="Q201" s="77">
        <f ca="1">DATEDIF(C201,Summary!$A$1,"d")</f>
        <v>818</v>
      </c>
      <c r="R201" s="77" t="str" cm="1">
        <f t="array" aca="1" ref="R20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01" s="77" t="str" cm="1">
        <f t="array" ref="S201">_xlfn.IFS(Table1[[#This Row],[Level Status]]="Level 1",7,Table1[[#This Row],[Level Status]]="Level 2",14,Table1[[#This Row],[Level Status]]="Level 3","30",Table1[[#This Row],[Level Status]]="Info","Info",Table1[[#This Row],[Level Status]]="Closed","Closed")</f>
        <v>Info</v>
      </c>
      <c r="T201" s="54"/>
    </row>
    <row r="202" spans="1:20" ht="69" x14ac:dyDescent="0.3">
      <c r="A202" s="51">
        <f t="shared" si="3"/>
        <v>201</v>
      </c>
      <c r="B202" s="52" t="s">
        <v>4186</v>
      </c>
      <c r="C202" s="56">
        <v>45400</v>
      </c>
      <c r="D202" s="56">
        <v>45378</v>
      </c>
      <c r="E202" s="53" t="s">
        <v>3073</v>
      </c>
      <c r="F202" s="54" t="s">
        <v>4187</v>
      </c>
      <c r="G202" s="58" t="s">
        <v>4188</v>
      </c>
      <c r="H202" s="59" t="s">
        <v>5508</v>
      </c>
      <c r="I202" s="77" t="s">
        <v>3199</v>
      </c>
      <c r="J202" s="59" t="s">
        <v>5849</v>
      </c>
      <c r="K202" s="55"/>
      <c r="L202" s="77" t="s">
        <v>1302</v>
      </c>
      <c r="M202" s="77" t="s">
        <v>1308</v>
      </c>
      <c r="N202" s="77" t="s">
        <v>1070</v>
      </c>
      <c r="O202" s="77" t="s">
        <v>1082</v>
      </c>
      <c r="P202" s="66" t="str">
        <f ca="1">DATEDIF(C202,'Incoming 2023'!$O$2,"Y")&amp;" tahun, "&amp;DATEDIF(C202,'Incoming 2023'!$O$2,"YM")&amp;" bulan, "&amp;DATEDIF(C202,'Incoming 2023'!$O$2,"MD")&amp;" hari"</f>
        <v>2 tahun, 2 bulan, 27 hari</v>
      </c>
      <c r="Q202" s="77">
        <f ca="1">DATEDIF(C202,Summary!$A$1,"d")</f>
        <v>818</v>
      </c>
      <c r="R202" s="77" t="str" cm="1">
        <f t="array" aca="1" ref="R20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02" s="77" t="str" cm="1">
        <f t="array" ref="S202">_xlfn.IFS(Table1[[#This Row],[Level Status]]="Level 1",7,Table1[[#This Row],[Level Status]]="Level 2",14,Table1[[#This Row],[Level Status]]="Level 3","30",Table1[[#This Row],[Level Status]]="Info","Info",Table1[[#This Row],[Level Status]]="Closed","Closed")</f>
        <v>Info</v>
      </c>
      <c r="T202" s="54"/>
    </row>
    <row r="203" spans="1:20" ht="69" x14ac:dyDescent="0.3">
      <c r="A203" s="51">
        <f t="shared" si="3"/>
        <v>202</v>
      </c>
      <c r="B203" s="52" t="s">
        <v>4189</v>
      </c>
      <c r="C203" s="56">
        <v>45400</v>
      </c>
      <c r="D203" s="56">
        <v>45378</v>
      </c>
      <c r="E203" s="53" t="s">
        <v>3073</v>
      </c>
      <c r="F203" s="54" t="s">
        <v>4190</v>
      </c>
      <c r="G203" s="58" t="s">
        <v>4191</v>
      </c>
      <c r="H203" s="59" t="s">
        <v>5508</v>
      </c>
      <c r="I203" s="77" t="s">
        <v>3199</v>
      </c>
      <c r="J203" s="59" t="s">
        <v>5849</v>
      </c>
      <c r="K203" s="55"/>
      <c r="L203" s="77" t="s">
        <v>1302</v>
      </c>
      <c r="M203" s="77" t="s">
        <v>1308</v>
      </c>
      <c r="N203" s="77" t="s">
        <v>1070</v>
      </c>
      <c r="O203" s="77" t="s">
        <v>1082</v>
      </c>
      <c r="P203" s="66" t="str">
        <f ca="1">DATEDIF(C203,'Incoming 2023'!$O$2,"Y")&amp;" tahun, "&amp;DATEDIF(C203,'Incoming 2023'!$O$2,"YM")&amp;" bulan, "&amp;DATEDIF(C203,'Incoming 2023'!$O$2,"MD")&amp;" hari"</f>
        <v>2 tahun, 2 bulan, 27 hari</v>
      </c>
      <c r="Q203" s="77">
        <f ca="1">DATEDIF(C203,Summary!$A$1,"d")</f>
        <v>818</v>
      </c>
      <c r="R203" s="77" t="str" cm="1">
        <f t="array" aca="1" ref="R20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03" s="77" t="str" cm="1">
        <f t="array" ref="S203">_xlfn.IFS(Table1[[#This Row],[Level Status]]="Level 1",7,Table1[[#This Row],[Level Status]]="Level 2",14,Table1[[#This Row],[Level Status]]="Level 3","30",Table1[[#This Row],[Level Status]]="Info","Info",Table1[[#This Row],[Level Status]]="Closed","Closed")</f>
        <v>Info</v>
      </c>
      <c r="T203" s="54"/>
    </row>
    <row r="204" spans="1:20" ht="69" x14ac:dyDescent="0.3">
      <c r="A204" s="51">
        <f t="shared" si="3"/>
        <v>203</v>
      </c>
      <c r="B204" s="52" t="s">
        <v>4195</v>
      </c>
      <c r="C204" s="56">
        <v>45400</v>
      </c>
      <c r="D204" s="56">
        <v>45378</v>
      </c>
      <c r="E204" s="53" t="s">
        <v>3073</v>
      </c>
      <c r="F204" s="54" t="s">
        <v>4196</v>
      </c>
      <c r="G204" s="58" t="s">
        <v>4197</v>
      </c>
      <c r="H204" s="59" t="s">
        <v>5508</v>
      </c>
      <c r="I204" s="77" t="s">
        <v>3200</v>
      </c>
      <c r="J204" s="59" t="s">
        <v>5849</v>
      </c>
      <c r="K204" s="55"/>
      <c r="L204" s="77" t="s">
        <v>1302</v>
      </c>
      <c r="M204" s="77" t="s">
        <v>1308</v>
      </c>
      <c r="N204" s="77" t="s">
        <v>1070</v>
      </c>
      <c r="O204" s="77" t="s">
        <v>1082</v>
      </c>
      <c r="P204" s="66" t="str">
        <f ca="1">DATEDIF(C204,'Incoming 2023'!$O$2,"Y")&amp;" tahun, "&amp;DATEDIF(C204,'Incoming 2023'!$O$2,"YM")&amp;" bulan, "&amp;DATEDIF(C204,'Incoming 2023'!$O$2,"MD")&amp;" hari"</f>
        <v>2 tahun, 2 bulan, 27 hari</v>
      </c>
      <c r="Q204" s="77">
        <f ca="1">DATEDIF(C204,Summary!$A$1,"d")</f>
        <v>818</v>
      </c>
      <c r="R204" s="77" t="str" cm="1">
        <f t="array" aca="1" ref="R20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04" s="77" t="str" cm="1">
        <f t="array" ref="S204">_xlfn.IFS(Table1[[#This Row],[Level Status]]="Level 1",7,Table1[[#This Row],[Level Status]]="Level 2",14,Table1[[#This Row],[Level Status]]="Level 3","30",Table1[[#This Row],[Level Status]]="Info","Info",Table1[[#This Row],[Level Status]]="Closed","Closed")</f>
        <v>Info</v>
      </c>
      <c r="T204" s="54"/>
    </row>
    <row r="205" spans="1:20" ht="96.6" x14ac:dyDescent="0.3">
      <c r="A205" s="51">
        <f t="shared" si="3"/>
        <v>204</v>
      </c>
      <c r="B205" s="52" t="s">
        <v>4201</v>
      </c>
      <c r="C205" s="56">
        <v>45400</v>
      </c>
      <c r="D205" s="56">
        <v>45378</v>
      </c>
      <c r="E205" s="53" t="s">
        <v>3073</v>
      </c>
      <c r="F205" s="54" t="s">
        <v>4202</v>
      </c>
      <c r="G205" s="58" t="s">
        <v>4203</v>
      </c>
      <c r="H205" s="59" t="s">
        <v>5508</v>
      </c>
      <c r="I205" s="77" t="s">
        <v>3190</v>
      </c>
      <c r="J205" s="59" t="s">
        <v>5849</v>
      </c>
      <c r="K205" s="55"/>
      <c r="L205" s="77" t="s">
        <v>1302</v>
      </c>
      <c r="M205" s="77" t="s">
        <v>1308</v>
      </c>
      <c r="N205" s="77" t="s">
        <v>1070</v>
      </c>
      <c r="O205" s="77" t="s">
        <v>1082</v>
      </c>
      <c r="P205" s="66" t="str">
        <f ca="1">DATEDIF(C205,'Incoming 2023'!$O$2,"Y")&amp;" tahun, "&amp;DATEDIF(C205,'Incoming 2023'!$O$2,"YM")&amp;" bulan, "&amp;DATEDIF(C205,'Incoming 2023'!$O$2,"MD")&amp;" hari"</f>
        <v>2 tahun, 2 bulan, 27 hari</v>
      </c>
      <c r="Q205" s="77">
        <f ca="1">DATEDIF(C205,Summary!$A$1,"d")</f>
        <v>818</v>
      </c>
      <c r="R205" s="77" t="str" cm="1">
        <f t="array" aca="1" ref="R20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05" s="77" t="str" cm="1">
        <f t="array" ref="S205">_xlfn.IFS(Table1[[#This Row],[Level Status]]="Level 1",7,Table1[[#This Row],[Level Status]]="Level 2",14,Table1[[#This Row],[Level Status]]="Level 3","30",Table1[[#This Row],[Level Status]]="Info","Info",Table1[[#This Row],[Level Status]]="Closed","Closed")</f>
        <v>Info</v>
      </c>
      <c r="T205" s="54"/>
    </row>
    <row r="206" spans="1:20" ht="124.2" x14ac:dyDescent="0.3">
      <c r="A206" s="51">
        <f t="shared" si="3"/>
        <v>205</v>
      </c>
      <c r="B206" s="52" t="s">
        <v>4198</v>
      </c>
      <c r="C206" s="56">
        <v>45400</v>
      </c>
      <c r="D206" s="56">
        <v>45378</v>
      </c>
      <c r="E206" s="53" t="s">
        <v>3073</v>
      </c>
      <c r="F206" s="54" t="s">
        <v>4199</v>
      </c>
      <c r="G206" s="58" t="s">
        <v>4200</v>
      </c>
      <c r="H206" s="59" t="s">
        <v>5508</v>
      </c>
      <c r="I206" s="77" t="s">
        <v>3190</v>
      </c>
      <c r="J206" s="59" t="s">
        <v>5849</v>
      </c>
      <c r="K206" s="55"/>
      <c r="L206" s="77" t="s">
        <v>1302</v>
      </c>
      <c r="M206" s="77" t="s">
        <v>1308</v>
      </c>
      <c r="N206" s="77" t="s">
        <v>1070</v>
      </c>
      <c r="O206" s="77" t="s">
        <v>1082</v>
      </c>
      <c r="P206" s="66" t="str">
        <f ca="1">DATEDIF(C206,'Incoming 2023'!$O$2,"Y")&amp;" tahun, "&amp;DATEDIF(C206,'Incoming 2023'!$O$2,"YM")&amp;" bulan, "&amp;DATEDIF(C206,'Incoming 2023'!$O$2,"MD")&amp;" hari"</f>
        <v>2 tahun, 2 bulan, 27 hari</v>
      </c>
      <c r="Q206" s="77">
        <f ca="1">DATEDIF(C206,Summary!$A$1,"d")</f>
        <v>818</v>
      </c>
      <c r="R206" s="77" t="str" cm="1">
        <f t="array" aca="1" ref="R20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06" s="77" t="str" cm="1">
        <f t="array" ref="S206">_xlfn.IFS(Table1[[#This Row],[Level Status]]="Level 1",7,Table1[[#This Row],[Level Status]]="Level 2",14,Table1[[#This Row],[Level Status]]="Level 3","30",Table1[[#This Row],[Level Status]]="Info","Info",Table1[[#This Row],[Level Status]]="Closed","Closed")</f>
        <v>Info</v>
      </c>
      <c r="T206" s="54"/>
    </row>
    <row r="207" spans="1:20" ht="409.6" x14ac:dyDescent="0.3">
      <c r="A207" s="51">
        <f t="shared" si="3"/>
        <v>206</v>
      </c>
      <c r="B207" s="52" t="s">
        <v>4180</v>
      </c>
      <c r="C207" s="56">
        <v>45400</v>
      </c>
      <c r="D207" s="56">
        <v>45399</v>
      </c>
      <c r="E207" s="53" t="s">
        <v>39</v>
      </c>
      <c r="F207" s="54" t="s">
        <v>4181</v>
      </c>
      <c r="G207" s="58" t="s">
        <v>4182</v>
      </c>
      <c r="H207" s="59" t="s">
        <v>5508</v>
      </c>
      <c r="I207" s="77" t="s">
        <v>5990</v>
      </c>
      <c r="J207" s="59" t="s">
        <v>6030</v>
      </c>
      <c r="K207" s="55"/>
      <c r="L207" s="77" t="s">
        <v>120</v>
      </c>
      <c r="M207" s="77" t="str">
        <f>IF(Table1[[#This Row],[Status]]="Closed","Closed")</f>
        <v>Closed</v>
      </c>
      <c r="N207" s="77" t="s">
        <v>1175</v>
      </c>
      <c r="O207" s="77" t="s">
        <v>1176</v>
      </c>
      <c r="P207" s="66" t="str">
        <f ca="1">DATEDIF(C207,'Incoming 2023'!$O$2,"Y")&amp;" tahun, "&amp;DATEDIF(C207,'Incoming 2023'!$O$2,"YM")&amp;" bulan, "&amp;DATEDIF(C207,'Incoming 2023'!$O$2,"MD")&amp;" hari"</f>
        <v>2 tahun, 2 bulan, 27 hari</v>
      </c>
      <c r="Q207" s="77">
        <f ca="1">DATEDIF(C207,Summary!$A$1,"d")</f>
        <v>818</v>
      </c>
      <c r="R207" s="77" t="str" cm="1">
        <f t="array" aca="1" ref="R20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207" s="77" t="str" cm="1">
        <f t="array" ref="S207">_xlfn.IFS(Table1[[#This Row],[Level Status]]="Level 1",7,Table1[[#This Row],[Level Status]]="Level 2",14,Table1[[#This Row],[Level Status]]="Level 3","30",Table1[[#This Row],[Level Status]]="Info","Info",Table1[[#This Row],[Level Status]]="Closed","Closed")</f>
        <v>Closed</v>
      </c>
      <c r="T207" s="54" t="s">
        <v>4757</v>
      </c>
    </row>
    <row r="208" spans="1:20" ht="151.80000000000001" x14ac:dyDescent="0.3">
      <c r="A208" s="51">
        <f t="shared" si="3"/>
        <v>207</v>
      </c>
      <c r="B208" s="52" t="s">
        <v>4233</v>
      </c>
      <c r="C208" s="56">
        <v>45401</v>
      </c>
      <c r="D208" s="56">
        <v>45387</v>
      </c>
      <c r="E208" s="53" t="s">
        <v>9</v>
      </c>
      <c r="F208" s="54" t="s">
        <v>4234</v>
      </c>
      <c r="G208" s="58" t="s">
        <v>4235</v>
      </c>
      <c r="H208" s="59" t="s">
        <v>5508</v>
      </c>
      <c r="I208" s="77" t="s">
        <v>5990</v>
      </c>
      <c r="J208" s="59" t="s">
        <v>6030</v>
      </c>
      <c r="K208" s="51"/>
      <c r="L208" s="77" t="s">
        <v>120</v>
      </c>
      <c r="M208" s="77" t="s">
        <v>5813</v>
      </c>
      <c r="N208" s="77" t="s">
        <v>1070</v>
      </c>
      <c r="O208" s="77" t="s">
        <v>3230</v>
      </c>
      <c r="P208" s="66" t="str">
        <f ca="1">DATEDIF(C208,'Incoming 2023'!$O$2,"Y")&amp;" tahun, "&amp;DATEDIF(C208,'Incoming 2023'!$O$2,"YM")&amp;" bulan, "&amp;DATEDIF(C208,'Incoming 2023'!$O$2,"MD")&amp;" hari"</f>
        <v>2 tahun, 2 bulan, 26 hari</v>
      </c>
      <c r="Q208" s="77">
        <f ca="1">DATEDIF(C208,Summary!$A$1,"d")</f>
        <v>817</v>
      </c>
      <c r="R208" s="77" t="str" cm="1">
        <f t="array" aca="1" ref="R20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208" s="77" t="str" cm="1">
        <f t="array" ref="S208">_xlfn.IFS(Table1[[#This Row],[Level Status]]="Level 1",7,Table1[[#This Row],[Level Status]]="Level 2",14,Table1[[#This Row],[Level Status]]="Level 3","30",Table1[[#This Row],[Level Status]]="Info","Info",Table1[[#This Row],[Level Status]]="Closed","Closed")</f>
        <v>30</v>
      </c>
      <c r="T208" s="54" t="s">
        <v>8609</v>
      </c>
    </row>
    <row r="209" spans="1:20" ht="234.6" x14ac:dyDescent="0.3">
      <c r="A209" s="51">
        <f t="shared" si="3"/>
        <v>208</v>
      </c>
      <c r="B209" s="52" t="s">
        <v>4236</v>
      </c>
      <c r="C209" s="56">
        <v>45401</v>
      </c>
      <c r="D209" s="56">
        <v>45387</v>
      </c>
      <c r="E209" s="53" t="s">
        <v>9</v>
      </c>
      <c r="F209" s="54" t="s">
        <v>4237</v>
      </c>
      <c r="G209" s="58" t="s">
        <v>4238</v>
      </c>
      <c r="H209" s="59" t="s">
        <v>5508</v>
      </c>
      <c r="I209" s="77" t="s">
        <v>3200</v>
      </c>
      <c r="J209" s="59" t="s">
        <v>6030</v>
      </c>
      <c r="K209" s="55"/>
      <c r="L209" s="77" t="s">
        <v>1302</v>
      </c>
      <c r="M209" s="77" t="s">
        <v>1308</v>
      </c>
      <c r="N209" s="77" t="s">
        <v>1070</v>
      </c>
      <c r="O209" s="77" t="s">
        <v>3230</v>
      </c>
      <c r="P209" s="66" t="str">
        <f ca="1">DATEDIF(C209,'Incoming 2023'!$O$2,"Y")&amp;" tahun, "&amp;DATEDIF(C209,'Incoming 2023'!$O$2,"YM")&amp;" bulan, "&amp;DATEDIF(C209,'Incoming 2023'!$O$2,"MD")&amp;" hari"</f>
        <v>2 tahun, 2 bulan, 26 hari</v>
      </c>
      <c r="Q209" s="77">
        <f ca="1">DATEDIF(C209,Summary!$A$1,"d")</f>
        <v>817</v>
      </c>
      <c r="R209" s="77" t="str" cm="1">
        <f t="array" aca="1" ref="R20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09" s="77" t="str" cm="1">
        <f t="array" ref="S209">_xlfn.IFS(Table1[[#This Row],[Level Status]]="Level 1",7,Table1[[#This Row],[Level Status]]="Level 2",14,Table1[[#This Row],[Level Status]]="Level 3","30",Table1[[#This Row],[Level Status]]="Info","Info",Table1[[#This Row],[Level Status]]="Closed","Closed")</f>
        <v>Info</v>
      </c>
      <c r="T209" s="54"/>
    </row>
    <row r="210" spans="1:20" ht="55.2" x14ac:dyDescent="0.3">
      <c r="A210" s="51">
        <f t="shared" si="3"/>
        <v>209</v>
      </c>
      <c r="B210" s="52" t="s">
        <v>4239</v>
      </c>
      <c r="C210" s="56">
        <v>45401</v>
      </c>
      <c r="D210" s="56">
        <v>45399</v>
      </c>
      <c r="E210" s="53" t="s">
        <v>9</v>
      </c>
      <c r="F210" s="54" t="s">
        <v>4240</v>
      </c>
      <c r="G210" s="58" t="s">
        <v>4240</v>
      </c>
      <c r="H210" s="59" t="s">
        <v>5508</v>
      </c>
      <c r="I210" s="77" t="s">
        <v>5508</v>
      </c>
      <c r="J210" s="59" t="s">
        <v>5700</v>
      </c>
      <c r="K210" s="55"/>
      <c r="L210" s="77" t="s">
        <v>1302</v>
      </c>
      <c r="M210" s="77" t="s">
        <v>1308</v>
      </c>
      <c r="N210" s="77" t="s">
        <v>1080</v>
      </c>
      <c r="O210" s="77" t="s">
        <v>1083</v>
      </c>
      <c r="P210" s="66" t="str">
        <f ca="1">DATEDIF(C210,'Incoming 2023'!$O$2,"Y")&amp;" tahun, "&amp;DATEDIF(C210,'Incoming 2023'!$O$2,"YM")&amp;" bulan, "&amp;DATEDIF(C210,'Incoming 2023'!$O$2,"MD")&amp;" hari"</f>
        <v>2 tahun, 2 bulan, 26 hari</v>
      </c>
      <c r="Q210" s="77">
        <f ca="1">DATEDIF(C210,Summary!$A$1,"d")</f>
        <v>817</v>
      </c>
      <c r="R210" s="77" t="str" cm="1">
        <f t="array" aca="1" ref="R21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10" s="77" t="str" cm="1">
        <f t="array" ref="S210">_xlfn.IFS(Table1[[#This Row],[Level Status]]="Level 1",7,Table1[[#This Row],[Level Status]]="Level 2",14,Table1[[#This Row],[Level Status]]="Level 3","30",Table1[[#This Row],[Level Status]]="Info","Info",Table1[[#This Row],[Level Status]]="Closed","Closed")</f>
        <v>Info</v>
      </c>
      <c r="T210" s="54"/>
    </row>
    <row r="211" spans="1:20" ht="41.4" x14ac:dyDescent="0.3">
      <c r="A211" s="51">
        <f t="shared" si="3"/>
        <v>210</v>
      </c>
      <c r="B211" s="52" t="s">
        <v>4241</v>
      </c>
      <c r="C211" s="56">
        <v>45401</v>
      </c>
      <c r="D211" s="56">
        <v>45387</v>
      </c>
      <c r="E211" s="53" t="s">
        <v>39</v>
      </c>
      <c r="F211" s="54" t="s">
        <v>4242</v>
      </c>
      <c r="G211" s="58" t="s">
        <v>4242</v>
      </c>
      <c r="H211" s="59" t="s">
        <v>5985</v>
      </c>
      <c r="I211" s="77" t="s">
        <v>1079</v>
      </c>
      <c r="J211" s="59" t="s">
        <v>5701</v>
      </c>
      <c r="K211" s="55"/>
      <c r="L211" s="77" t="s">
        <v>120</v>
      </c>
      <c r="M211" s="77" t="s">
        <v>5815</v>
      </c>
      <c r="N211" s="77" t="s">
        <v>1080</v>
      </c>
      <c r="O211" s="77" t="s">
        <v>1083</v>
      </c>
      <c r="P211" s="66" t="str">
        <f ca="1">DATEDIF(C211,'Incoming 2023'!$O$2,"Y")&amp;" tahun, "&amp;DATEDIF(C211,'Incoming 2023'!$O$2,"YM")&amp;" bulan, "&amp;DATEDIF(C211,'Incoming 2023'!$O$2,"MD")&amp;" hari"</f>
        <v>2 tahun, 2 bulan, 26 hari</v>
      </c>
      <c r="Q211" s="77">
        <f ca="1">DATEDIF(C211,Summary!$A$1,"d")</f>
        <v>817</v>
      </c>
      <c r="R211" s="77" t="str" cm="1">
        <f t="array" aca="1" ref="R21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&gt;21</v>
      </c>
      <c r="S211" s="77" cm="1">
        <f t="array" ref="S211">_xlfn.IFS(Table1[[#This Row],[Level Status]]="Level 1",7,Table1[[#This Row],[Level Status]]="Level 2",14,Table1[[#This Row],[Level Status]]="Level 3","30",Table1[[#This Row],[Level Status]]="Info","Info",Table1[[#This Row],[Level Status]]="Closed","Closed")</f>
        <v>7</v>
      </c>
      <c r="T211" s="54" t="s">
        <v>4460</v>
      </c>
    </row>
    <row r="212" spans="1:20" ht="82.8" x14ac:dyDescent="0.3">
      <c r="A212" s="51">
        <f t="shared" si="3"/>
        <v>211</v>
      </c>
      <c r="B212" s="52" t="s">
        <v>4231</v>
      </c>
      <c r="C212" s="56">
        <v>45350</v>
      </c>
      <c r="D212" s="56">
        <v>45345</v>
      </c>
      <c r="E212" s="53" t="s">
        <v>3073</v>
      </c>
      <c r="F212" s="54" t="s">
        <v>4232</v>
      </c>
      <c r="G212" s="58" t="s">
        <v>4246</v>
      </c>
      <c r="H212" s="59" t="s">
        <v>5508</v>
      </c>
      <c r="I212" s="77" t="s">
        <v>3200</v>
      </c>
      <c r="J212" s="59" t="s">
        <v>5849</v>
      </c>
      <c r="K212" s="55"/>
      <c r="L212" s="77" t="s">
        <v>1302</v>
      </c>
      <c r="M212" s="77" t="s">
        <v>1308</v>
      </c>
      <c r="N212" s="77" t="s">
        <v>1070</v>
      </c>
      <c r="O212" s="77" t="s">
        <v>1082</v>
      </c>
      <c r="P212" s="66" t="str">
        <f ca="1">DATEDIF(C212,'Incoming 2023'!$O$2,"Y")&amp;" tahun, "&amp;DATEDIF(C212,'Incoming 2023'!$O$2,"YM")&amp;" bulan, "&amp;DATEDIF(C212,'Incoming 2023'!$O$2,"MD")&amp;" hari"</f>
        <v>2 tahun, 4 bulan, 17 hari</v>
      </c>
      <c r="Q212" s="77">
        <f ca="1">DATEDIF(C212,Summary!$A$1,"d")</f>
        <v>868</v>
      </c>
      <c r="R212" s="77" t="str" cm="1">
        <f t="array" aca="1" ref="R21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12" s="77" t="str" cm="1">
        <f t="array" ref="S212">_xlfn.IFS(Table1[[#This Row],[Level Status]]="Level 1",7,Table1[[#This Row],[Level Status]]="Level 2",14,Table1[[#This Row],[Level Status]]="Level 3","30",Table1[[#This Row],[Level Status]]="Info","Info",Table1[[#This Row],[Level Status]]="Closed","Closed")</f>
        <v>Info</v>
      </c>
      <c r="T212" s="54"/>
    </row>
    <row r="213" spans="1:20" ht="409.6" x14ac:dyDescent="0.3">
      <c r="A213" s="51">
        <f t="shared" si="3"/>
        <v>212</v>
      </c>
      <c r="B213" s="52" t="s">
        <v>4262</v>
      </c>
      <c r="C213" s="56">
        <v>45404</v>
      </c>
      <c r="D213" s="56">
        <v>45398</v>
      </c>
      <c r="E213" s="53" t="s">
        <v>9</v>
      </c>
      <c r="F213" s="54" t="s">
        <v>4263</v>
      </c>
      <c r="G213" s="58" t="s">
        <v>4264</v>
      </c>
      <c r="H213" s="59" t="s">
        <v>5508</v>
      </c>
      <c r="I213" s="77" t="s">
        <v>5989</v>
      </c>
      <c r="J213" s="59" t="s">
        <v>5704</v>
      </c>
      <c r="K213" s="55"/>
      <c r="L213" s="77" t="s">
        <v>120</v>
      </c>
      <c r="M213" s="77" t="str">
        <f>IF(Table1[[#This Row],[Status]]="Closed","Closed")</f>
        <v>Closed</v>
      </c>
      <c r="N213" s="77" t="s">
        <v>1070</v>
      </c>
      <c r="O213" s="77" t="s">
        <v>3717</v>
      </c>
      <c r="P213" s="66" t="str">
        <f ca="1">DATEDIF(C213,'Incoming 2023'!$O$2,"Y")&amp;" tahun, "&amp;DATEDIF(C213,'Incoming 2023'!$O$2,"YM")&amp;" bulan, "&amp;DATEDIF(C213,'Incoming 2023'!$O$2,"MD")&amp;" hari"</f>
        <v>2 tahun, 2 bulan, 23 hari</v>
      </c>
      <c r="Q213" s="77">
        <f ca="1">DATEDIF(C213,Summary!$A$1,"d")</f>
        <v>814</v>
      </c>
      <c r="R213" s="77" t="str" cm="1">
        <f t="array" aca="1" ref="R21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213" s="77" t="str" cm="1">
        <f t="array" ref="S213">_xlfn.IFS(Table1[[#This Row],[Level Status]]="Level 1",7,Table1[[#This Row],[Level Status]]="Level 2",14,Table1[[#This Row],[Level Status]]="Level 3","30",Table1[[#This Row],[Level Status]]="Info","Info",Table1[[#This Row],[Level Status]]="Closed","Closed")</f>
        <v>Closed</v>
      </c>
      <c r="T213" s="54" t="s">
        <v>4418</v>
      </c>
    </row>
    <row r="214" spans="1:20" ht="310.2" customHeight="1" x14ac:dyDescent="0.3">
      <c r="A214" s="51">
        <f t="shared" si="3"/>
        <v>213</v>
      </c>
      <c r="B214" s="52" t="s">
        <v>4265</v>
      </c>
      <c r="C214" s="56">
        <v>45404</v>
      </c>
      <c r="D214" s="56">
        <v>45398</v>
      </c>
      <c r="E214" s="53" t="s">
        <v>9</v>
      </c>
      <c r="F214" s="54" t="s">
        <v>4266</v>
      </c>
      <c r="G214" s="58" t="s">
        <v>4268</v>
      </c>
      <c r="H214" s="59" t="s">
        <v>5508</v>
      </c>
      <c r="I214" s="77" t="s">
        <v>5508</v>
      </c>
      <c r="J214" s="59" t="s">
        <v>2881</v>
      </c>
      <c r="K214" s="55"/>
      <c r="L214" s="77" t="s">
        <v>1302</v>
      </c>
      <c r="M214" s="77" t="s">
        <v>1308</v>
      </c>
      <c r="N214" s="77" t="s">
        <v>1080</v>
      </c>
      <c r="O214" s="77" t="s">
        <v>1083</v>
      </c>
      <c r="P214" s="66" t="str">
        <f ca="1">DATEDIF(C214,'Incoming 2023'!$O$2,"Y")&amp;" tahun, "&amp;DATEDIF(C214,'Incoming 2023'!$O$2,"YM")&amp;" bulan, "&amp;DATEDIF(C214,'Incoming 2023'!$O$2,"MD")&amp;" hari"</f>
        <v>2 tahun, 2 bulan, 23 hari</v>
      </c>
      <c r="Q214" s="77">
        <f ca="1">DATEDIF(C214,Summary!$A$1,"d")</f>
        <v>814</v>
      </c>
      <c r="R214" s="77" t="str" cm="1">
        <f t="array" aca="1" ref="R21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14" s="77" t="str" cm="1">
        <f t="array" ref="S214">_xlfn.IFS(Table1[[#This Row],[Level Status]]="Level 1",7,Table1[[#This Row],[Level Status]]="Level 2",14,Table1[[#This Row],[Level Status]]="Level 3","30",Table1[[#This Row],[Level Status]]="Info","Info",Table1[[#This Row],[Level Status]]="Closed","Closed")</f>
        <v>Info</v>
      </c>
      <c r="T214" s="54"/>
    </row>
    <row r="215" spans="1:20" ht="352.5" customHeight="1" x14ac:dyDescent="0.3">
      <c r="A215" s="51">
        <f t="shared" si="3"/>
        <v>214</v>
      </c>
      <c r="B215" s="52" t="s">
        <v>4269</v>
      </c>
      <c r="C215" s="56">
        <v>45404</v>
      </c>
      <c r="D215" s="56">
        <v>45398</v>
      </c>
      <c r="E215" s="53" t="s">
        <v>9</v>
      </c>
      <c r="F215" s="54" t="s">
        <v>4270</v>
      </c>
      <c r="G215" s="58" t="s">
        <v>4272</v>
      </c>
      <c r="H215" s="59" t="s">
        <v>5508</v>
      </c>
      <c r="I215" s="77" t="s">
        <v>3189</v>
      </c>
      <c r="J215" s="59" t="s">
        <v>5704</v>
      </c>
      <c r="K215" s="55"/>
      <c r="L215" s="77" t="s">
        <v>120</v>
      </c>
      <c r="M215" s="77" t="s">
        <v>1184</v>
      </c>
      <c r="N215" s="77" t="s">
        <v>1070</v>
      </c>
      <c r="O215" s="59" t="s">
        <v>3229</v>
      </c>
      <c r="P215" s="66" t="str">
        <f ca="1">DATEDIF(C215,'Incoming 2023'!$O$2,"Y")&amp;" tahun, "&amp;DATEDIF(C215,'Incoming 2023'!$O$2,"YM")&amp;" bulan, "&amp;DATEDIF(C215,'Incoming 2023'!$O$2,"MD")&amp;" hari"</f>
        <v>2 tahun, 2 bulan, 23 hari</v>
      </c>
      <c r="Q215" s="77">
        <f ca="1">DATEDIF(C215,Summary!$A$1,"d")</f>
        <v>814</v>
      </c>
      <c r="R215" s="77" t="str" cm="1">
        <f t="array" aca="1" ref="R21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215" s="77" t="str" cm="1">
        <f t="array" ref="S215">_xlfn.IFS(Table1[[#This Row],[Level Status]]="Level 1",7,Table1[[#This Row],[Level Status]]="Level 2",14,Table1[[#This Row],[Level Status]]="Level 3","30",Table1[[#This Row],[Level Status]]="Info","Info",Table1[[#This Row],[Level Status]]="Closed","Closed")</f>
        <v>Closed</v>
      </c>
      <c r="T215" s="54" t="s">
        <v>4782</v>
      </c>
    </row>
    <row r="216" spans="1:20" ht="334.95" customHeight="1" x14ac:dyDescent="0.3">
      <c r="A216" s="51">
        <f t="shared" si="3"/>
        <v>215</v>
      </c>
      <c r="B216" s="52" t="s">
        <v>4273</v>
      </c>
      <c r="C216" s="56">
        <v>45404</v>
      </c>
      <c r="D216" s="56">
        <v>45398</v>
      </c>
      <c r="E216" s="53" t="s">
        <v>9</v>
      </c>
      <c r="F216" s="54" t="s">
        <v>4274</v>
      </c>
      <c r="G216" s="58" t="s">
        <v>4275</v>
      </c>
      <c r="H216" s="59" t="s">
        <v>5508</v>
      </c>
      <c r="I216" s="77" t="s">
        <v>3189</v>
      </c>
      <c r="J216" s="59" t="s">
        <v>5704</v>
      </c>
      <c r="K216" s="55"/>
      <c r="L216" s="77" t="s">
        <v>1302</v>
      </c>
      <c r="M216" s="77" t="s">
        <v>1308</v>
      </c>
      <c r="N216" s="77" t="s">
        <v>1070</v>
      </c>
      <c r="O216" s="77" t="s">
        <v>3717</v>
      </c>
      <c r="P216" s="66" t="str">
        <f ca="1">DATEDIF(C216,'Incoming 2023'!$O$2,"Y")&amp;" tahun, "&amp;DATEDIF(C216,'Incoming 2023'!$O$2,"YM")&amp;" bulan, "&amp;DATEDIF(C216,'Incoming 2023'!$O$2,"MD")&amp;" hari"</f>
        <v>2 tahun, 2 bulan, 23 hari</v>
      </c>
      <c r="Q216" s="77">
        <f ca="1">DATEDIF(C216,Summary!$A$1,"d")</f>
        <v>814</v>
      </c>
      <c r="R216" s="77" t="str" cm="1">
        <f t="array" aca="1" ref="R21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16" s="77" t="str" cm="1">
        <f t="array" ref="S216">_xlfn.IFS(Table1[[#This Row],[Level Status]]="Level 1",7,Table1[[#This Row],[Level Status]]="Level 2",14,Table1[[#This Row],[Level Status]]="Level 3","30",Table1[[#This Row],[Level Status]]="Info","Info",Table1[[#This Row],[Level Status]]="Closed","Closed")</f>
        <v>Info</v>
      </c>
      <c r="T216" s="54" t="s">
        <v>4475</v>
      </c>
    </row>
    <row r="217" spans="1:20" ht="386.4" x14ac:dyDescent="0.3">
      <c r="A217" s="51">
        <f t="shared" si="3"/>
        <v>216</v>
      </c>
      <c r="B217" s="52" t="s">
        <v>4278</v>
      </c>
      <c r="C217" s="56">
        <v>45405</v>
      </c>
      <c r="D217" s="56">
        <v>45404</v>
      </c>
      <c r="E217" s="53" t="s">
        <v>39</v>
      </c>
      <c r="F217" s="54" t="s">
        <v>4279</v>
      </c>
      <c r="G217" s="58" t="s">
        <v>4280</v>
      </c>
      <c r="H217" s="59" t="s">
        <v>5508</v>
      </c>
      <c r="I217" s="77" t="s">
        <v>3200</v>
      </c>
      <c r="J217" s="59" t="s">
        <v>5843</v>
      </c>
      <c r="K217" s="55"/>
      <c r="L217" s="77" t="s">
        <v>120</v>
      </c>
      <c r="M217" s="77" t="str">
        <f>IF(Table1[[#This Row],[Status]]="Closed","Closed")</f>
        <v>Closed</v>
      </c>
      <c r="N217" s="77" t="s">
        <v>1088</v>
      </c>
      <c r="O217" s="77" t="s">
        <v>1089</v>
      </c>
      <c r="P217" s="66" t="str">
        <f ca="1">DATEDIF(C217,'Incoming 2023'!$O$2,"Y")&amp;" tahun, "&amp;DATEDIF(C217,'Incoming 2023'!$O$2,"YM")&amp;" bulan, "&amp;DATEDIF(C217,'Incoming 2023'!$O$2,"MD")&amp;" hari"</f>
        <v>2 tahun, 2 bulan, 22 hari</v>
      </c>
      <c r="Q217" s="77">
        <f ca="1">DATEDIF(C217,Summary!$A$1,"d")</f>
        <v>813</v>
      </c>
      <c r="R217" s="77" t="str" cm="1">
        <f t="array" aca="1" ref="R21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217" s="77" t="str" cm="1">
        <f t="array" ref="S217">_xlfn.IFS(Table1[[#This Row],[Level Status]]="Level 1",7,Table1[[#This Row],[Level Status]]="Level 2",14,Table1[[#This Row],[Level Status]]="Level 3","30",Table1[[#This Row],[Level Status]]="Info","Info",Table1[[#This Row],[Level Status]]="Closed","Closed")</f>
        <v>Closed</v>
      </c>
      <c r="T217" s="54" t="s">
        <v>4912</v>
      </c>
    </row>
    <row r="218" spans="1:20" ht="41.4" x14ac:dyDescent="0.3">
      <c r="A218" s="51">
        <f t="shared" si="3"/>
        <v>217</v>
      </c>
      <c r="B218" s="52" t="s">
        <v>4289</v>
      </c>
      <c r="C218" s="56">
        <v>45406</v>
      </c>
      <c r="D218" s="56">
        <v>45387</v>
      </c>
      <c r="E218" s="53" t="s">
        <v>9</v>
      </c>
      <c r="F218" s="54" t="s">
        <v>4290</v>
      </c>
      <c r="G218" s="58" t="s">
        <v>4292</v>
      </c>
      <c r="H218" s="59" t="s">
        <v>5508</v>
      </c>
      <c r="I218" s="77" t="s">
        <v>3200</v>
      </c>
      <c r="J218" s="59" t="s">
        <v>6030</v>
      </c>
      <c r="K218" s="55"/>
      <c r="L218" s="77" t="s">
        <v>1302</v>
      </c>
      <c r="M218" s="77" t="s">
        <v>1308</v>
      </c>
      <c r="N218" s="77" t="s">
        <v>1070</v>
      </c>
      <c r="O218" s="77" t="s">
        <v>3230</v>
      </c>
      <c r="P218" s="66" t="str">
        <f ca="1">DATEDIF(C218,'Incoming 2023'!$O$2,"Y")&amp;" tahun, "&amp;DATEDIF(C218,'Incoming 2023'!$O$2,"YM")&amp;" bulan, "&amp;DATEDIF(C218,'Incoming 2023'!$O$2,"MD")&amp;" hari"</f>
        <v>2 tahun, 2 bulan, 21 hari</v>
      </c>
      <c r="Q218" s="77">
        <f ca="1">DATEDIF(C218,Summary!$A$1,"d")</f>
        <v>812</v>
      </c>
      <c r="R218" s="77" t="str" cm="1">
        <f t="array" aca="1" ref="R21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18" s="77" t="str" cm="1">
        <f t="array" ref="S218">_xlfn.IFS(Table1[[#This Row],[Level Status]]="Level 1",7,Table1[[#This Row],[Level Status]]="Level 2",14,Table1[[#This Row],[Level Status]]="Level 3","30",Table1[[#This Row],[Level Status]]="Info","Info",Table1[[#This Row],[Level Status]]="Closed","Closed")</f>
        <v>Info</v>
      </c>
      <c r="T218" s="54"/>
    </row>
    <row r="219" spans="1:20" ht="303.60000000000002" x14ac:dyDescent="0.3">
      <c r="A219" s="51">
        <f t="shared" si="3"/>
        <v>218</v>
      </c>
      <c r="B219" s="52" t="s">
        <v>4293</v>
      </c>
      <c r="C219" s="56">
        <v>45406</v>
      </c>
      <c r="D219" s="56">
        <v>45404</v>
      </c>
      <c r="E219" s="53" t="s">
        <v>9</v>
      </c>
      <c r="F219" s="54" t="s">
        <v>4294</v>
      </c>
      <c r="G219" s="58" t="s">
        <v>4295</v>
      </c>
      <c r="H219" s="59" t="s">
        <v>5508</v>
      </c>
      <c r="I219" s="77" t="s">
        <v>3191</v>
      </c>
      <c r="J219" s="59" t="s">
        <v>6030</v>
      </c>
      <c r="K219" s="51"/>
      <c r="L219" s="77" t="s">
        <v>120</v>
      </c>
      <c r="M219" s="77" t="s">
        <v>5813</v>
      </c>
      <c r="N219" s="77" t="s">
        <v>1070</v>
      </c>
      <c r="O219" s="77" t="s">
        <v>3230</v>
      </c>
      <c r="P219" s="66" t="str">
        <f ca="1">DATEDIF(C219,'Incoming 2023'!$O$2,"Y")&amp;" tahun, "&amp;DATEDIF(C219,'Incoming 2023'!$O$2,"YM")&amp;" bulan, "&amp;DATEDIF(C219,'Incoming 2023'!$O$2,"MD")&amp;" hari"</f>
        <v>2 tahun, 2 bulan, 21 hari</v>
      </c>
      <c r="Q219" s="77">
        <f ca="1">DATEDIF(C219,Summary!$A$1,"d")</f>
        <v>812</v>
      </c>
      <c r="R219" s="77" t="str" cm="1">
        <f t="array" aca="1" ref="R21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219" s="77" t="str" cm="1">
        <f t="array" ref="S219">_xlfn.IFS(Table1[[#This Row],[Level Status]]="Level 1",7,Table1[[#This Row],[Level Status]]="Level 2",14,Table1[[#This Row],[Level Status]]="Level 3","30",Table1[[#This Row],[Level Status]]="Info","Info",Table1[[#This Row],[Level Status]]="Closed","Closed")</f>
        <v>30</v>
      </c>
      <c r="T219" s="54" t="s">
        <v>8609</v>
      </c>
    </row>
    <row r="220" spans="1:20" ht="372.6" x14ac:dyDescent="0.3">
      <c r="A220" s="51">
        <f t="shared" si="3"/>
        <v>219</v>
      </c>
      <c r="B220" s="52" t="s">
        <v>4304</v>
      </c>
      <c r="C220" s="56">
        <v>45407</v>
      </c>
      <c r="D220" s="56">
        <v>45406</v>
      </c>
      <c r="E220" s="53" t="s">
        <v>39</v>
      </c>
      <c r="F220" s="54" t="s">
        <v>4305</v>
      </c>
      <c r="G220" s="58" t="s">
        <v>4308</v>
      </c>
      <c r="H220" s="59" t="s">
        <v>5508</v>
      </c>
      <c r="I220" s="77" t="s">
        <v>5508</v>
      </c>
      <c r="J220" s="59" t="s">
        <v>2881</v>
      </c>
      <c r="K220" s="55"/>
      <c r="L220" s="77" t="s">
        <v>120</v>
      </c>
      <c r="M220" s="77" t="str">
        <f>IF(Table1[[#This Row],[Status]]="Closed","Closed")</f>
        <v>Closed</v>
      </c>
      <c r="N220" s="77" t="s">
        <v>1175</v>
      </c>
      <c r="O220" s="77" t="s">
        <v>1176</v>
      </c>
      <c r="P220" s="66" t="str">
        <f ca="1">DATEDIF(C220,'Incoming 2023'!$O$2,"Y")&amp;" tahun, "&amp;DATEDIF(C220,'Incoming 2023'!$O$2,"YM")&amp;" bulan, "&amp;DATEDIF(C220,'Incoming 2023'!$O$2,"MD")&amp;" hari"</f>
        <v>2 tahun, 2 bulan, 20 hari</v>
      </c>
      <c r="Q220" s="77">
        <f ca="1">DATEDIF(C220,Summary!$A$1,"d")</f>
        <v>811</v>
      </c>
      <c r="R220" s="77" t="str" cm="1">
        <f t="array" aca="1" ref="R22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220" s="77" t="str" cm="1">
        <f t="array" ref="S220">_xlfn.IFS(Table1[[#This Row],[Level Status]]="Level 1",7,Table1[[#This Row],[Level Status]]="Level 2",14,Table1[[#This Row],[Level Status]]="Level 3","30",Table1[[#This Row],[Level Status]]="Info","Info",Table1[[#This Row],[Level Status]]="Closed","Closed")</f>
        <v>Closed</v>
      </c>
      <c r="T220" s="54" t="s">
        <v>4618</v>
      </c>
    </row>
    <row r="221" spans="1:20" ht="96.6" x14ac:dyDescent="0.3">
      <c r="A221" s="51">
        <f t="shared" si="3"/>
        <v>220</v>
      </c>
      <c r="B221" s="52" t="s">
        <v>4315</v>
      </c>
      <c r="C221" s="56">
        <v>45408</v>
      </c>
      <c r="D221" s="56">
        <v>45369</v>
      </c>
      <c r="E221" s="53" t="s">
        <v>3073</v>
      </c>
      <c r="F221" s="54" t="s">
        <v>4340</v>
      </c>
      <c r="G221" s="58" t="s">
        <v>4371</v>
      </c>
      <c r="H221" s="59" t="s">
        <v>5508</v>
      </c>
      <c r="I221" s="77" t="s">
        <v>3190</v>
      </c>
      <c r="J221" s="59" t="s">
        <v>5849</v>
      </c>
      <c r="K221" s="55"/>
      <c r="L221" s="77" t="s">
        <v>1302</v>
      </c>
      <c r="M221" s="77" t="s">
        <v>1308</v>
      </c>
      <c r="N221" s="77" t="s">
        <v>1070</v>
      </c>
      <c r="O221" s="77" t="s">
        <v>1082</v>
      </c>
      <c r="P221" s="66" t="str">
        <f ca="1">DATEDIF(C221,'Incoming 2023'!$O$2,"Y")&amp;" tahun, "&amp;DATEDIF(C221,'Incoming 2023'!$O$2,"YM")&amp;" bulan, "&amp;DATEDIF(C221,'Incoming 2023'!$O$2,"MD")&amp;" hari"</f>
        <v>2 tahun, 2 bulan, 19 hari</v>
      </c>
      <c r="Q221" s="77">
        <f ca="1">DATEDIF(C221,Summary!$A$1,"d")</f>
        <v>810</v>
      </c>
      <c r="R221" s="77" t="str" cm="1">
        <f t="array" aca="1" ref="R22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21" s="77" t="str" cm="1">
        <f t="array" ref="S221">_xlfn.IFS(Table1[[#This Row],[Level Status]]="Level 1",7,Table1[[#This Row],[Level Status]]="Level 2",14,Table1[[#This Row],[Level Status]]="Level 3","30",Table1[[#This Row],[Level Status]]="Info","Info",Table1[[#This Row],[Level Status]]="Closed","Closed")</f>
        <v>Info</v>
      </c>
      <c r="T221" s="54"/>
    </row>
    <row r="222" spans="1:20" ht="82.8" x14ac:dyDescent="0.3">
      <c r="A222" s="51">
        <f t="shared" si="3"/>
        <v>221</v>
      </c>
      <c r="B222" s="52" t="s">
        <v>4316</v>
      </c>
      <c r="C222" s="56">
        <v>45408</v>
      </c>
      <c r="D222" s="56">
        <v>45381</v>
      </c>
      <c r="E222" s="53" t="s">
        <v>3073</v>
      </c>
      <c r="F222" s="54" t="s">
        <v>4341</v>
      </c>
      <c r="G222" s="58" t="s">
        <v>4372</v>
      </c>
      <c r="H222" s="59" t="s">
        <v>5508</v>
      </c>
      <c r="I222" s="77" t="s">
        <v>3190</v>
      </c>
      <c r="J222" s="59" t="s">
        <v>5849</v>
      </c>
      <c r="K222" s="55"/>
      <c r="L222" s="77" t="s">
        <v>1302</v>
      </c>
      <c r="M222" s="77" t="s">
        <v>1308</v>
      </c>
      <c r="N222" s="77" t="s">
        <v>1070</v>
      </c>
      <c r="O222" s="77" t="s">
        <v>1082</v>
      </c>
      <c r="P222" s="66" t="str">
        <f ca="1">DATEDIF(C222,'Incoming 2023'!$O$2,"Y")&amp;" tahun, "&amp;DATEDIF(C222,'Incoming 2023'!$O$2,"YM")&amp;" bulan, "&amp;DATEDIF(C222,'Incoming 2023'!$O$2,"MD")&amp;" hari"</f>
        <v>2 tahun, 2 bulan, 19 hari</v>
      </c>
      <c r="Q222" s="77">
        <f ca="1">DATEDIF(C222,Summary!$A$1,"d")</f>
        <v>810</v>
      </c>
      <c r="R222" s="77" t="str" cm="1">
        <f t="array" aca="1" ref="R22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22" s="77" t="str" cm="1">
        <f t="array" ref="S222">_xlfn.IFS(Table1[[#This Row],[Level Status]]="Level 1",7,Table1[[#This Row],[Level Status]]="Level 2",14,Table1[[#This Row],[Level Status]]="Level 3","30",Table1[[#This Row],[Level Status]]="Info","Info",Table1[[#This Row],[Level Status]]="Closed","Closed")</f>
        <v>Info</v>
      </c>
      <c r="T222" s="54"/>
    </row>
    <row r="223" spans="1:20" ht="82.8" x14ac:dyDescent="0.3">
      <c r="A223" s="51">
        <f t="shared" si="3"/>
        <v>222</v>
      </c>
      <c r="B223" s="52" t="s">
        <v>4317</v>
      </c>
      <c r="C223" s="56">
        <v>45408</v>
      </c>
      <c r="D223" s="56">
        <v>45385</v>
      </c>
      <c r="E223" s="53" t="s">
        <v>3073</v>
      </c>
      <c r="F223" s="54" t="s">
        <v>4343</v>
      </c>
      <c r="G223" s="58" t="s">
        <v>4373</v>
      </c>
      <c r="H223" s="59" t="s">
        <v>5508</v>
      </c>
      <c r="I223" s="77" t="s">
        <v>3190</v>
      </c>
      <c r="J223" s="59" t="s">
        <v>5849</v>
      </c>
      <c r="K223" s="55"/>
      <c r="L223" s="77" t="s">
        <v>1302</v>
      </c>
      <c r="M223" s="77" t="s">
        <v>1308</v>
      </c>
      <c r="N223" s="77" t="s">
        <v>1070</v>
      </c>
      <c r="O223" s="77" t="s">
        <v>1082</v>
      </c>
      <c r="P223" s="66" t="str">
        <f ca="1">DATEDIF(C223,'Incoming 2023'!$O$2,"Y")&amp;" tahun, "&amp;DATEDIF(C223,'Incoming 2023'!$O$2,"YM")&amp;" bulan, "&amp;DATEDIF(C223,'Incoming 2023'!$O$2,"MD")&amp;" hari"</f>
        <v>2 tahun, 2 bulan, 19 hari</v>
      </c>
      <c r="Q223" s="77">
        <f ca="1">DATEDIF(C223,Summary!$A$1,"d")</f>
        <v>810</v>
      </c>
      <c r="R223" s="77" t="str" cm="1">
        <f t="array" aca="1" ref="R22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23" s="77" t="str" cm="1">
        <f t="array" ref="S223">_xlfn.IFS(Table1[[#This Row],[Level Status]]="Level 1",7,Table1[[#This Row],[Level Status]]="Level 2",14,Table1[[#This Row],[Level Status]]="Level 3","30",Table1[[#This Row],[Level Status]]="Info","Info",Table1[[#This Row],[Level Status]]="Closed","Closed")</f>
        <v>Info</v>
      </c>
      <c r="T223" s="54"/>
    </row>
    <row r="224" spans="1:20" ht="110.4" x14ac:dyDescent="0.3">
      <c r="A224" s="51">
        <f t="shared" si="3"/>
        <v>223</v>
      </c>
      <c r="B224" s="52" t="s">
        <v>4318</v>
      </c>
      <c r="C224" s="56">
        <v>45408</v>
      </c>
      <c r="D224" s="56">
        <v>45397</v>
      </c>
      <c r="E224" s="53" t="s">
        <v>3073</v>
      </c>
      <c r="F224" s="54" t="s">
        <v>4342</v>
      </c>
      <c r="G224" s="58" t="s">
        <v>4374</v>
      </c>
      <c r="H224" s="59" t="s">
        <v>5508</v>
      </c>
      <c r="I224" s="77" t="s">
        <v>5508</v>
      </c>
      <c r="J224" s="59" t="s">
        <v>5849</v>
      </c>
      <c r="K224" s="55"/>
      <c r="L224" s="77" t="s">
        <v>1302</v>
      </c>
      <c r="M224" s="77" t="s">
        <v>1308</v>
      </c>
      <c r="N224" s="77" t="s">
        <v>1070</v>
      </c>
      <c r="O224" s="77" t="s">
        <v>1082</v>
      </c>
      <c r="P224" s="66" t="str">
        <f ca="1">DATEDIF(C224,'Incoming 2023'!$O$2,"Y")&amp;" tahun, "&amp;DATEDIF(C224,'Incoming 2023'!$O$2,"YM")&amp;" bulan, "&amp;DATEDIF(C224,'Incoming 2023'!$O$2,"MD")&amp;" hari"</f>
        <v>2 tahun, 2 bulan, 19 hari</v>
      </c>
      <c r="Q224" s="77">
        <f ca="1">DATEDIF(C224,Summary!$A$1,"d")</f>
        <v>810</v>
      </c>
      <c r="R224" s="77" t="str" cm="1">
        <f t="array" aca="1" ref="R22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24" s="77" t="str" cm="1">
        <f t="array" ref="S224">_xlfn.IFS(Table1[[#This Row],[Level Status]]="Level 1",7,Table1[[#This Row],[Level Status]]="Level 2",14,Table1[[#This Row],[Level Status]]="Level 3","30",Table1[[#This Row],[Level Status]]="Info","Info",Table1[[#This Row],[Level Status]]="Closed","Closed")</f>
        <v>Info</v>
      </c>
      <c r="T224" s="54"/>
    </row>
    <row r="225" spans="1:20" ht="138" x14ac:dyDescent="0.3">
      <c r="A225" s="51">
        <f t="shared" si="3"/>
        <v>224</v>
      </c>
      <c r="B225" s="52" t="s">
        <v>4319</v>
      </c>
      <c r="C225" s="56">
        <v>45408</v>
      </c>
      <c r="D225" s="56">
        <v>45398</v>
      </c>
      <c r="E225" s="53" t="s">
        <v>3073</v>
      </c>
      <c r="F225" s="54" t="s">
        <v>4344</v>
      </c>
      <c r="G225" s="58" t="s">
        <v>4375</v>
      </c>
      <c r="H225" s="59" t="s">
        <v>5508</v>
      </c>
      <c r="I225" s="77" t="s">
        <v>5508</v>
      </c>
      <c r="J225" s="59" t="s">
        <v>5849</v>
      </c>
      <c r="K225" s="55"/>
      <c r="L225" s="77" t="s">
        <v>1302</v>
      </c>
      <c r="M225" s="77" t="s">
        <v>1308</v>
      </c>
      <c r="N225" s="77" t="s">
        <v>1070</v>
      </c>
      <c r="O225" s="77" t="s">
        <v>1082</v>
      </c>
      <c r="P225" s="66" t="str">
        <f ca="1">DATEDIF(C225,'Incoming 2023'!$O$2,"Y")&amp;" tahun, "&amp;DATEDIF(C225,'Incoming 2023'!$O$2,"YM")&amp;" bulan, "&amp;DATEDIF(C225,'Incoming 2023'!$O$2,"MD")&amp;" hari"</f>
        <v>2 tahun, 2 bulan, 19 hari</v>
      </c>
      <c r="Q225" s="77">
        <f ca="1">DATEDIF(C225,Summary!$A$1,"d")</f>
        <v>810</v>
      </c>
      <c r="R225" s="77" t="str" cm="1">
        <f t="array" aca="1" ref="R22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25" s="77" t="str" cm="1">
        <f t="array" ref="S225">_xlfn.IFS(Table1[[#This Row],[Level Status]]="Level 1",7,Table1[[#This Row],[Level Status]]="Level 2",14,Table1[[#This Row],[Level Status]]="Level 3","30",Table1[[#This Row],[Level Status]]="Info","Info",Table1[[#This Row],[Level Status]]="Closed","Closed")</f>
        <v>Info</v>
      </c>
      <c r="T225" s="54"/>
    </row>
    <row r="226" spans="1:20" ht="96.6" x14ac:dyDescent="0.3">
      <c r="A226" s="51">
        <f t="shared" si="3"/>
        <v>225</v>
      </c>
      <c r="B226" s="52" t="s">
        <v>4320</v>
      </c>
      <c r="C226" s="56">
        <v>45408</v>
      </c>
      <c r="D226" s="56">
        <v>45399</v>
      </c>
      <c r="E226" s="53" t="s">
        <v>3073</v>
      </c>
      <c r="F226" s="54" t="s">
        <v>4345</v>
      </c>
      <c r="G226" s="58" t="s">
        <v>4376</v>
      </c>
      <c r="H226" s="59" t="s">
        <v>5508</v>
      </c>
      <c r="I226" s="77" t="s">
        <v>3200</v>
      </c>
      <c r="J226" s="59" t="s">
        <v>5849</v>
      </c>
      <c r="K226" s="55"/>
      <c r="L226" s="77" t="s">
        <v>1302</v>
      </c>
      <c r="M226" s="77" t="s">
        <v>1308</v>
      </c>
      <c r="N226" s="77" t="s">
        <v>1070</v>
      </c>
      <c r="O226" s="77" t="s">
        <v>1082</v>
      </c>
      <c r="P226" s="66" t="str">
        <f ca="1">DATEDIF(C226,'Incoming 2023'!$O$2,"Y")&amp;" tahun, "&amp;DATEDIF(C226,'Incoming 2023'!$O$2,"YM")&amp;" bulan, "&amp;DATEDIF(C226,'Incoming 2023'!$O$2,"MD")&amp;" hari"</f>
        <v>2 tahun, 2 bulan, 19 hari</v>
      </c>
      <c r="Q226" s="77">
        <f ca="1">DATEDIF(C226,Summary!$A$1,"d")</f>
        <v>810</v>
      </c>
      <c r="R226" s="77" t="str" cm="1">
        <f t="array" aca="1" ref="R22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26" s="77" t="str" cm="1">
        <f t="array" ref="S226">_xlfn.IFS(Table1[[#This Row],[Level Status]]="Level 1",7,Table1[[#This Row],[Level Status]]="Level 2",14,Table1[[#This Row],[Level Status]]="Level 3","30",Table1[[#This Row],[Level Status]]="Info","Info",Table1[[#This Row],[Level Status]]="Closed","Closed")</f>
        <v>Info</v>
      </c>
      <c r="T226" s="54"/>
    </row>
    <row r="227" spans="1:20" ht="82.8" x14ac:dyDescent="0.3">
      <c r="A227" s="51">
        <f t="shared" si="3"/>
        <v>226</v>
      </c>
      <c r="B227" s="52" t="s">
        <v>4321</v>
      </c>
      <c r="C227" s="56">
        <v>45408</v>
      </c>
      <c r="D227" s="56">
        <v>45399</v>
      </c>
      <c r="E227" s="53" t="s">
        <v>3073</v>
      </c>
      <c r="F227" s="54" t="s">
        <v>4346</v>
      </c>
      <c r="G227" s="58" t="s">
        <v>4377</v>
      </c>
      <c r="H227" s="59" t="s">
        <v>5508</v>
      </c>
      <c r="I227" s="77" t="s">
        <v>3200</v>
      </c>
      <c r="J227" s="59" t="s">
        <v>5849</v>
      </c>
      <c r="K227" s="55"/>
      <c r="L227" s="77" t="s">
        <v>1302</v>
      </c>
      <c r="M227" s="77" t="s">
        <v>1308</v>
      </c>
      <c r="N227" s="77" t="s">
        <v>1070</v>
      </c>
      <c r="O227" s="77" t="s">
        <v>1082</v>
      </c>
      <c r="P227" s="66" t="str">
        <f ca="1">DATEDIF(C227,'Incoming 2023'!$O$2,"Y")&amp;" tahun, "&amp;DATEDIF(C227,'Incoming 2023'!$O$2,"YM")&amp;" bulan, "&amp;DATEDIF(C227,'Incoming 2023'!$O$2,"MD")&amp;" hari"</f>
        <v>2 tahun, 2 bulan, 19 hari</v>
      </c>
      <c r="Q227" s="77">
        <f ca="1">DATEDIF(C227,Summary!$A$1,"d")</f>
        <v>810</v>
      </c>
      <c r="R227" s="77" t="str" cm="1">
        <f t="array" aca="1" ref="R22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27" s="77" t="str" cm="1">
        <f t="array" ref="S227">_xlfn.IFS(Table1[[#This Row],[Level Status]]="Level 1",7,Table1[[#This Row],[Level Status]]="Level 2",14,Table1[[#This Row],[Level Status]]="Level 3","30",Table1[[#This Row],[Level Status]]="Info","Info",Table1[[#This Row],[Level Status]]="Closed","Closed")</f>
        <v>Info</v>
      </c>
      <c r="T227" s="54"/>
    </row>
    <row r="228" spans="1:20" ht="96.6" x14ac:dyDescent="0.3">
      <c r="A228" s="51">
        <f t="shared" si="3"/>
        <v>227</v>
      </c>
      <c r="B228" s="52" t="s">
        <v>4322</v>
      </c>
      <c r="C228" s="56">
        <v>45408</v>
      </c>
      <c r="D228" s="56">
        <v>45399</v>
      </c>
      <c r="E228" s="53" t="s">
        <v>3073</v>
      </c>
      <c r="F228" s="54" t="s">
        <v>4347</v>
      </c>
      <c r="G228" s="58" t="s">
        <v>4378</v>
      </c>
      <c r="H228" s="59" t="s">
        <v>5508</v>
      </c>
      <c r="I228" s="77" t="s">
        <v>3200</v>
      </c>
      <c r="J228" s="59" t="s">
        <v>5849</v>
      </c>
      <c r="K228" s="55"/>
      <c r="L228" s="77" t="s">
        <v>1302</v>
      </c>
      <c r="M228" s="77" t="s">
        <v>1308</v>
      </c>
      <c r="N228" s="77" t="s">
        <v>1070</v>
      </c>
      <c r="O228" s="77" t="s">
        <v>1082</v>
      </c>
      <c r="P228" s="66" t="str">
        <f ca="1">DATEDIF(C228,'Incoming 2023'!$O$2,"Y")&amp;" tahun, "&amp;DATEDIF(C228,'Incoming 2023'!$O$2,"YM")&amp;" bulan, "&amp;DATEDIF(C228,'Incoming 2023'!$O$2,"MD")&amp;" hari"</f>
        <v>2 tahun, 2 bulan, 19 hari</v>
      </c>
      <c r="Q228" s="77">
        <f ca="1">DATEDIF(C228,Summary!$A$1,"d")</f>
        <v>810</v>
      </c>
      <c r="R228" s="77" t="str" cm="1">
        <f t="array" aca="1" ref="R22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28" s="77" t="str" cm="1">
        <f t="array" ref="S228">_xlfn.IFS(Table1[[#This Row],[Level Status]]="Level 1",7,Table1[[#This Row],[Level Status]]="Level 2",14,Table1[[#This Row],[Level Status]]="Level 3","30",Table1[[#This Row],[Level Status]]="Info","Info",Table1[[#This Row],[Level Status]]="Closed","Closed")</f>
        <v>Info</v>
      </c>
      <c r="T228" s="54"/>
    </row>
    <row r="229" spans="1:20" ht="69" x14ac:dyDescent="0.3">
      <c r="A229" s="51">
        <f t="shared" si="3"/>
        <v>228</v>
      </c>
      <c r="B229" s="52" t="s">
        <v>4323</v>
      </c>
      <c r="C229" s="56">
        <v>45408</v>
      </c>
      <c r="D229" s="56">
        <v>45399</v>
      </c>
      <c r="E229" s="53" t="s">
        <v>3073</v>
      </c>
      <c r="F229" s="54" t="s">
        <v>4348</v>
      </c>
      <c r="G229" s="58" t="s">
        <v>4379</v>
      </c>
      <c r="H229" s="59" t="s">
        <v>5508</v>
      </c>
      <c r="I229" s="77" t="s">
        <v>3200</v>
      </c>
      <c r="J229" s="59" t="s">
        <v>5849</v>
      </c>
      <c r="K229" s="55"/>
      <c r="L229" s="77" t="s">
        <v>1302</v>
      </c>
      <c r="M229" s="77" t="s">
        <v>1308</v>
      </c>
      <c r="N229" s="77" t="s">
        <v>1070</v>
      </c>
      <c r="O229" s="77" t="s">
        <v>1082</v>
      </c>
      <c r="P229" s="66" t="str">
        <f ca="1">DATEDIF(C229,'Incoming 2023'!$O$2,"Y")&amp;" tahun, "&amp;DATEDIF(C229,'Incoming 2023'!$O$2,"YM")&amp;" bulan, "&amp;DATEDIF(C229,'Incoming 2023'!$O$2,"MD")&amp;" hari"</f>
        <v>2 tahun, 2 bulan, 19 hari</v>
      </c>
      <c r="Q229" s="77">
        <f ca="1">DATEDIF(C229,Summary!$A$1,"d")</f>
        <v>810</v>
      </c>
      <c r="R229" s="77" t="str" cm="1">
        <f t="array" aca="1" ref="R22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29" s="77" t="str" cm="1">
        <f t="array" ref="S229">_xlfn.IFS(Table1[[#This Row],[Level Status]]="Level 1",7,Table1[[#This Row],[Level Status]]="Level 2",14,Table1[[#This Row],[Level Status]]="Level 3","30",Table1[[#This Row],[Level Status]]="Info","Info",Table1[[#This Row],[Level Status]]="Closed","Closed")</f>
        <v>Info</v>
      </c>
      <c r="T229" s="54"/>
    </row>
    <row r="230" spans="1:20" ht="124.2" x14ac:dyDescent="0.3">
      <c r="A230" s="51">
        <f t="shared" si="3"/>
        <v>229</v>
      </c>
      <c r="B230" s="52" t="s">
        <v>4324</v>
      </c>
      <c r="C230" s="56">
        <v>45408</v>
      </c>
      <c r="D230" s="56">
        <v>45399</v>
      </c>
      <c r="E230" s="53" t="s">
        <v>3073</v>
      </c>
      <c r="F230" s="54" t="s">
        <v>4349</v>
      </c>
      <c r="G230" s="58" t="s">
        <v>4380</v>
      </c>
      <c r="H230" s="59" t="s">
        <v>5508</v>
      </c>
      <c r="I230" s="77" t="s">
        <v>5990</v>
      </c>
      <c r="J230" s="59" t="s">
        <v>5849</v>
      </c>
      <c r="K230" s="55"/>
      <c r="L230" s="77" t="s">
        <v>1302</v>
      </c>
      <c r="M230" s="77" t="s">
        <v>1308</v>
      </c>
      <c r="N230" s="77" t="s">
        <v>1070</v>
      </c>
      <c r="O230" s="77" t="s">
        <v>1082</v>
      </c>
      <c r="P230" s="66" t="str">
        <f ca="1">DATEDIF(C230,'Incoming 2023'!$O$2,"Y")&amp;" tahun, "&amp;DATEDIF(C230,'Incoming 2023'!$O$2,"YM")&amp;" bulan, "&amp;DATEDIF(C230,'Incoming 2023'!$O$2,"MD")&amp;" hari"</f>
        <v>2 tahun, 2 bulan, 19 hari</v>
      </c>
      <c r="Q230" s="77">
        <f ca="1">DATEDIF(C230,Summary!$A$1,"d")</f>
        <v>810</v>
      </c>
      <c r="R230" s="77" t="str" cm="1">
        <f t="array" aca="1" ref="R23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30" s="77" t="str" cm="1">
        <f t="array" ref="S230">_xlfn.IFS(Table1[[#This Row],[Level Status]]="Level 1",7,Table1[[#This Row],[Level Status]]="Level 2",14,Table1[[#This Row],[Level Status]]="Level 3","30",Table1[[#This Row],[Level Status]]="Info","Info",Table1[[#This Row],[Level Status]]="Closed","Closed")</f>
        <v>Info</v>
      </c>
      <c r="T230" s="54"/>
    </row>
    <row r="231" spans="1:20" ht="82.8" x14ac:dyDescent="0.3">
      <c r="A231" s="51">
        <f t="shared" si="3"/>
        <v>230</v>
      </c>
      <c r="B231" s="52" t="s">
        <v>4325</v>
      </c>
      <c r="C231" s="56">
        <v>45408</v>
      </c>
      <c r="D231" s="56">
        <v>45399</v>
      </c>
      <c r="E231" s="53" t="s">
        <v>3073</v>
      </c>
      <c r="F231" s="54" t="s">
        <v>4350</v>
      </c>
      <c r="G231" s="58" t="s">
        <v>4381</v>
      </c>
      <c r="H231" s="59" t="s">
        <v>5508</v>
      </c>
      <c r="I231" s="77" t="s">
        <v>3200</v>
      </c>
      <c r="J231" s="59" t="s">
        <v>5849</v>
      </c>
      <c r="K231" s="55"/>
      <c r="L231" s="77" t="s">
        <v>1302</v>
      </c>
      <c r="M231" s="77" t="s">
        <v>1308</v>
      </c>
      <c r="N231" s="77" t="s">
        <v>1070</v>
      </c>
      <c r="O231" s="77" t="s">
        <v>1082</v>
      </c>
      <c r="P231" s="66" t="str">
        <f ca="1">DATEDIF(C231,'Incoming 2023'!$O$2,"Y")&amp;" tahun, "&amp;DATEDIF(C231,'Incoming 2023'!$O$2,"YM")&amp;" bulan, "&amp;DATEDIF(C231,'Incoming 2023'!$O$2,"MD")&amp;" hari"</f>
        <v>2 tahun, 2 bulan, 19 hari</v>
      </c>
      <c r="Q231" s="77">
        <f ca="1">DATEDIF(C231,Summary!$A$1,"d")</f>
        <v>810</v>
      </c>
      <c r="R231" s="77" t="str" cm="1">
        <f t="array" aca="1" ref="R23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31" s="77" t="str" cm="1">
        <f t="array" ref="S231">_xlfn.IFS(Table1[[#This Row],[Level Status]]="Level 1",7,Table1[[#This Row],[Level Status]]="Level 2",14,Table1[[#This Row],[Level Status]]="Level 3","30",Table1[[#This Row],[Level Status]]="Info","Info",Table1[[#This Row],[Level Status]]="Closed","Closed")</f>
        <v>Info</v>
      </c>
      <c r="T231" s="54"/>
    </row>
    <row r="232" spans="1:20" ht="82.8" x14ac:dyDescent="0.3">
      <c r="A232" s="51">
        <f t="shared" si="3"/>
        <v>231</v>
      </c>
      <c r="B232" s="52" t="s">
        <v>4326</v>
      </c>
      <c r="C232" s="56">
        <v>45408</v>
      </c>
      <c r="D232" s="56">
        <v>45399</v>
      </c>
      <c r="E232" s="53" t="s">
        <v>3073</v>
      </c>
      <c r="F232" s="54" t="s">
        <v>4351</v>
      </c>
      <c r="G232" s="58" t="s">
        <v>4382</v>
      </c>
      <c r="H232" s="59" t="s">
        <v>5508</v>
      </c>
      <c r="I232" s="77" t="s">
        <v>5990</v>
      </c>
      <c r="J232" s="59" t="s">
        <v>5849</v>
      </c>
      <c r="K232" s="55"/>
      <c r="L232" s="77" t="s">
        <v>1302</v>
      </c>
      <c r="M232" s="77" t="s">
        <v>1308</v>
      </c>
      <c r="N232" s="77" t="s">
        <v>1070</v>
      </c>
      <c r="O232" s="77" t="s">
        <v>1082</v>
      </c>
      <c r="P232" s="66" t="str">
        <f ca="1">DATEDIF(C232,'Incoming 2023'!$O$2,"Y")&amp;" tahun, "&amp;DATEDIF(C232,'Incoming 2023'!$O$2,"YM")&amp;" bulan, "&amp;DATEDIF(C232,'Incoming 2023'!$O$2,"MD")&amp;" hari"</f>
        <v>2 tahun, 2 bulan, 19 hari</v>
      </c>
      <c r="Q232" s="77">
        <f ca="1">DATEDIF(C232,Summary!$A$1,"d")</f>
        <v>810</v>
      </c>
      <c r="R232" s="77" t="str" cm="1">
        <f t="array" aca="1" ref="R23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32" s="77" t="str" cm="1">
        <f t="array" ref="S232">_xlfn.IFS(Table1[[#This Row],[Level Status]]="Level 1",7,Table1[[#This Row],[Level Status]]="Level 2",14,Table1[[#This Row],[Level Status]]="Level 3","30",Table1[[#This Row],[Level Status]]="Info","Info",Table1[[#This Row],[Level Status]]="Closed","Closed")</f>
        <v>Info</v>
      </c>
      <c r="T232" s="54"/>
    </row>
    <row r="233" spans="1:20" ht="110.4" x14ac:dyDescent="0.3">
      <c r="A233" s="51">
        <f t="shared" si="3"/>
        <v>232</v>
      </c>
      <c r="B233" s="52" t="s">
        <v>4327</v>
      </c>
      <c r="C233" s="56">
        <v>45408</v>
      </c>
      <c r="D233" s="56">
        <v>45399</v>
      </c>
      <c r="E233" s="53" t="s">
        <v>3073</v>
      </c>
      <c r="F233" s="54" t="s">
        <v>4352</v>
      </c>
      <c r="G233" s="58" t="s">
        <v>4383</v>
      </c>
      <c r="H233" s="59" t="s">
        <v>5508</v>
      </c>
      <c r="I233" s="77" t="s">
        <v>3200</v>
      </c>
      <c r="J233" s="59" t="s">
        <v>5849</v>
      </c>
      <c r="K233" s="55"/>
      <c r="L233" s="77" t="s">
        <v>1302</v>
      </c>
      <c r="M233" s="77" t="s">
        <v>1308</v>
      </c>
      <c r="N233" s="77" t="s">
        <v>1070</v>
      </c>
      <c r="O233" s="77" t="s">
        <v>1082</v>
      </c>
      <c r="P233" s="66" t="str">
        <f ca="1">DATEDIF(C233,'Incoming 2023'!$O$2,"Y")&amp;" tahun, "&amp;DATEDIF(C233,'Incoming 2023'!$O$2,"YM")&amp;" bulan, "&amp;DATEDIF(C233,'Incoming 2023'!$O$2,"MD")&amp;" hari"</f>
        <v>2 tahun, 2 bulan, 19 hari</v>
      </c>
      <c r="Q233" s="77">
        <f ca="1">DATEDIF(C233,Summary!$A$1,"d")</f>
        <v>810</v>
      </c>
      <c r="R233" s="77" t="str" cm="1">
        <f t="array" aca="1" ref="R23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33" s="77" t="str" cm="1">
        <f t="array" ref="S233">_xlfn.IFS(Table1[[#This Row],[Level Status]]="Level 1",7,Table1[[#This Row],[Level Status]]="Level 2",14,Table1[[#This Row],[Level Status]]="Level 3","30",Table1[[#This Row],[Level Status]]="Info","Info",Table1[[#This Row],[Level Status]]="Closed","Closed")</f>
        <v>Info</v>
      </c>
      <c r="T233" s="54"/>
    </row>
    <row r="234" spans="1:20" ht="110.4" x14ac:dyDescent="0.3">
      <c r="A234" s="51">
        <f t="shared" si="3"/>
        <v>233</v>
      </c>
      <c r="B234" s="52" t="s">
        <v>4328</v>
      </c>
      <c r="C234" s="56">
        <v>45408</v>
      </c>
      <c r="D234" s="56">
        <v>45399</v>
      </c>
      <c r="E234" s="53" t="s">
        <v>3073</v>
      </c>
      <c r="F234" s="54" t="s">
        <v>4353</v>
      </c>
      <c r="G234" s="58" t="s">
        <v>4384</v>
      </c>
      <c r="H234" s="59" t="s">
        <v>5508</v>
      </c>
      <c r="I234" s="77" t="s">
        <v>3200</v>
      </c>
      <c r="J234" s="59" t="s">
        <v>5849</v>
      </c>
      <c r="K234" s="55"/>
      <c r="L234" s="77" t="s">
        <v>1302</v>
      </c>
      <c r="M234" s="77" t="s">
        <v>1308</v>
      </c>
      <c r="N234" s="77" t="s">
        <v>1070</v>
      </c>
      <c r="O234" s="77" t="s">
        <v>1082</v>
      </c>
      <c r="P234" s="66" t="str">
        <f ca="1">DATEDIF(C234,'Incoming 2023'!$O$2,"Y")&amp;" tahun, "&amp;DATEDIF(C234,'Incoming 2023'!$O$2,"YM")&amp;" bulan, "&amp;DATEDIF(C234,'Incoming 2023'!$O$2,"MD")&amp;" hari"</f>
        <v>2 tahun, 2 bulan, 19 hari</v>
      </c>
      <c r="Q234" s="77">
        <f ca="1">DATEDIF(C234,Summary!$A$1,"d")</f>
        <v>810</v>
      </c>
      <c r="R234" s="77" t="str" cm="1">
        <f t="array" aca="1" ref="R23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34" s="77" t="str" cm="1">
        <f t="array" ref="S234">_xlfn.IFS(Table1[[#This Row],[Level Status]]="Level 1",7,Table1[[#This Row],[Level Status]]="Level 2",14,Table1[[#This Row],[Level Status]]="Level 3","30",Table1[[#This Row],[Level Status]]="Info","Info",Table1[[#This Row],[Level Status]]="Closed","Closed")</f>
        <v>Info</v>
      </c>
      <c r="T234" s="54"/>
    </row>
    <row r="235" spans="1:20" ht="82.8" x14ac:dyDescent="0.3">
      <c r="A235" s="51">
        <f t="shared" si="3"/>
        <v>234</v>
      </c>
      <c r="B235" s="52" t="s">
        <v>4329</v>
      </c>
      <c r="C235" s="56">
        <v>45408</v>
      </c>
      <c r="D235" s="56">
        <v>45398</v>
      </c>
      <c r="E235" s="53" t="s">
        <v>3073</v>
      </c>
      <c r="F235" s="54" t="s">
        <v>4354</v>
      </c>
      <c r="G235" s="58" t="s">
        <v>4724</v>
      </c>
      <c r="H235" s="59" t="s">
        <v>5508</v>
      </c>
      <c r="I235" s="77" t="s">
        <v>5999</v>
      </c>
      <c r="J235" s="59" t="s">
        <v>5849</v>
      </c>
      <c r="K235" s="55"/>
      <c r="L235" s="77" t="s">
        <v>1302</v>
      </c>
      <c r="M235" s="77" t="s">
        <v>1308</v>
      </c>
      <c r="N235" s="77" t="s">
        <v>1070</v>
      </c>
      <c r="O235" s="77" t="s">
        <v>1082</v>
      </c>
      <c r="P235" s="66" t="str">
        <f ca="1">DATEDIF(C235,'Incoming 2023'!$O$2,"Y")&amp;" tahun, "&amp;DATEDIF(C235,'Incoming 2023'!$O$2,"YM")&amp;" bulan, "&amp;DATEDIF(C235,'Incoming 2023'!$O$2,"MD")&amp;" hari"</f>
        <v>2 tahun, 2 bulan, 19 hari</v>
      </c>
      <c r="Q235" s="77">
        <f ca="1">DATEDIF(C235,Summary!$A$1,"d")</f>
        <v>810</v>
      </c>
      <c r="R235" s="77" t="str" cm="1">
        <f t="array" aca="1" ref="R23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35" s="77" t="str" cm="1">
        <f t="array" ref="S235">_xlfn.IFS(Table1[[#This Row],[Level Status]]="Level 1",7,Table1[[#This Row],[Level Status]]="Level 2",14,Table1[[#This Row],[Level Status]]="Level 3","30",Table1[[#This Row],[Level Status]]="Info","Info",Table1[[#This Row],[Level Status]]="Closed","Closed")</f>
        <v>Info</v>
      </c>
      <c r="T235" s="54"/>
    </row>
    <row r="236" spans="1:20" ht="82.8" x14ac:dyDescent="0.3">
      <c r="A236" s="51">
        <f t="shared" si="3"/>
        <v>235</v>
      </c>
      <c r="B236" s="52" t="s">
        <v>4330</v>
      </c>
      <c r="C236" s="56">
        <v>45408</v>
      </c>
      <c r="D236" s="56">
        <v>45400</v>
      </c>
      <c r="E236" s="53" t="s">
        <v>3073</v>
      </c>
      <c r="F236" s="54" t="s">
        <v>4355</v>
      </c>
      <c r="G236" s="58" t="s">
        <v>4385</v>
      </c>
      <c r="H236" s="59" t="s">
        <v>5508</v>
      </c>
      <c r="I236" s="77" t="s">
        <v>3200</v>
      </c>
      <c r="J236" s="59" t="s">
        <v>5849</v>
      </c>
      <c r="K236" s="55"/>
      <c r="L236" s="77" t="s">
        <v>1302</v>
      </c>
      <c r="M236" s="77" t="s">
        <v>1308</v>
      </c>
      <c r="N236" s="77" t="s">
        <v>1070</v>
      </c>
      <c r="O236" s="77" t="s">
        <v>1082</v>
      </c>
      <c r="P236" s="66" t="str">
        <f ca="1">DATEDIF(C236,'Incoming 2023'!$O$2,"Y")&amp;" tahun, "&amp;DATEDIF(C236,'Incoming 2023'!$O$2,"YM")&amp;" bulan, "&amp;DATEDIF(C236,'Incoming 2023'!$O$2,"MD")&amp;" hari"</f>
        <v>2 tahun, 2 bulan, 19 hari</v>
      </c>
      <c r="Q236" s="77">
        <f ca="1">DATEDIF(C236,Summary!$A$1,"d")</f>
        <v>810</v>
      </c>
      <c r="R236" s="77" t="str" cm="1">
        <f t="array" aca="1" ref="R23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36" s="77" t="str" cm="1">
        <f t="array" ref="S236">_xlfn.IFS(Table1[[#This Row],[Level Status]]="Level 1",7,Table1[[#This Row],[Level Status]]="Level 2",14,Table1[[#This Row],[Level Status]]="Level 3","30",Table1[[#This Row],[Level Status]]="Info","Info",Table1[[#This Row],[Level Status]]="Closed","Closed")</f>
        <v>Info</v>
      </c>
      <c r="T236" s="54"/>
    </row>
    <row r="237" spans="1:20" ht="69" x14ac:dyDescent="0.3">
      <c r="A237" s="51">
        <f t="shared" si="3"/>
        <v>236</v>
      </c>
      <c r="B237" s="52" t="s">
        <v>4331</v>
      </c>
      <c r="C237" s="56">
        <v>45408</v>
      </c>
      <c r="D237" s="56">
        <v>45400</v>
      </c>
      <c r="E237" s="53" t="s">
        <v>3073</v>
      </c>
      <c r="F237" s="54" t="s">
        <v>4356</v>
      </c>
      <c r="G237" s="58" t="s">
        <v>4386</v>
      </c>
      <c r="H237" s="59" t="s">
        <v>5508</v>
      </c>
      <c r="I237" s="77" t="s">
        <v>5990</v>
      </c>
      <c r="J237" s="59" t="s">
        <v>5849</v>
      </c>
      <c r="K237" s="55"/>
      <c r="L237" s="77" t="s">
        <v>1302</v>
      </c>
      <c r="M237" s="77" t="s">
        <v>1308</v>
      </c>
      <c r="N237" s="77" t="s">
        <v>1070</v>
      </c>
      <c r="O237" s="77" t="s">
        <v>1082</v>
      </c>
      <c r="P237" s="66" t="str">
        <f ca="1">DATEDIF(C237,'Incoming 2023'!$O$2,"Y")&amp;" tahun, "&amp;DATEDIF(C237,'Incoming 2023'!$O$2,"YM")&amp;" bulan, "&amp;DATEDIF(C237,'Incoming 2023'!$O$2,"MD")&amp;" hari"</f>
        <v>2 tahun, 2 bulan, 19 hari</v>
      </c>
      <c r="Q237" s="77">
        <f ca="1">DATEDIF(C237,Summary!$A$1,"d")</f>
        <v>810</v>
      </c>
      <c r="R237" s="77" t="str" cm="1">
        <f t="array" aca="1" ref="R23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37" s="77" t="str" cm="1">
        <f t="array" ref="S237">_xlfn.IFS(Table1[[#This Row],[Level Status]]="Level 1",7,Table1[[#This Row],[Level Status]]="Level 2",14,Table1[[#This Row],[Level Status]]="Level 3","30",Table1[[#This Row],[Level Status]]="Info","Info",Table1[[#This Row],[Level Status]]="Closed","Closed")</f>
        <v>Info</v>
      </c>
      <c r="T237" s="54"/>
    </row>
    <row r="238" spans="1:20" ht="96.6" x14ac:dyDescent="0.3">
      <c r="A238" s="51">
        <f t="shared" si="3"/>
        <v>237</v>
      </c>
      <c r="B238" s="52" t="s">
        <v>4332</v>
      </c>
      <c r="C238" s="56">
        <v>45408</v>
      </c>
      <c r="D238" s="56">
        <v>45400</v>
      </c>
      <c r="E238" s="53" t="s">
        <v>3073</v>
      </c>
      <c r="F238" s="54" t="s">
        <v>4357</v>
      </c>
      <c r="G238" s="58" t="s">
        <v>4387</v>
      </c>
      <c r="H238" s="59" t="s">
        <v>5508</v>
      </c>
      <c r="I238" s="77" t="s">
        <v>5999</v>
      </c>
      <c r="J238" s="59" t="s">
        <v>5849</v>
      </c>
      <c r="K238" s="55"/>
      <c r="L238" s="77" t="s">
        <v>1302</v>
      </c>
      <c r="M238" s="77" t="s">
        <v>1308</v>
      </c>
      <c r="N238" s="77" t="s">
        <v>1070</v>
      </c>
      <c r="O238" s="77" t="s">
        <v>1082</v>
      </c>
      <c r="P238" s="66" t="str">
        <f ca="1">DATEDIF(C238,'Incoming 2023'!$O$2,"Y")&amp;" tahun, "&amp;DATEDIF(C238,'Incoming 2023'!$O$2,"YM")&amp;" bulan, "&amp;DATEDIF(C238,'Incoming 2023'!$O$2,"MD")&amp;" hari"</f>
        <v>2 tahun, 2 bulan, 19 hari</v>
      </c>
      <c r="Q238" s="77">
        <f ca="1">DATEDIF(C238,Summary!$A$1,"d")</f>
        <v>810</v>
      </c>
      <c r="R238" s="77" t="str" cm="1">
        <f t="array" aca="1" ref="R23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38" s="77" t="str" cm="1">
        <f t="array" ref="S238">_xlfn.IFS(Table1[[#This Row],[Level Status]]="Level 1",7,Table1[[#This Row],[Level Status]]="Level 2",14,Table1[[#This Row],[Level Status]]="Level 3","30",Table1[[#This Row],[Level Status]]="Info","Info",Table1[[#This Row],[Level Status]]="Closed","Closed")</f>
        <v>Info</v>
      </c>
      <c r="T238" s="54"/>
    </row>
    <row r="239" spans="1:20" ht="69" x14ac:dyDescent="0.3">
      <c r="A239" s="51">
        <f t="shared" si="3"/>
        <v>238</v>
      </c>
      <c r="B239" s="52" t="s">
        <v>4333</v>
      </c>
      <c r="C239" s="56">
        <v>45408</v>
      </c>
      <c r="D239" s="56">
        <v>45400</v>
      </c>
      <c r="E239" s="53" t="s">
        <v>3073</v>
      </c>
      <c r="F239" s="54" t="s">
        <v>4356</v>
      </c>
      <c r="G239" s="58" t="s">
        <v>4388</v>
      </c>
      <c r="H239" s="59" t="s">
        <v>5508</v>
      </c>
      <c r="I239" s="77" t="s">
        <v>5990</v>
      </c>
      <c r="J239" s="59" t="s">
        <v>5849</v>
      </c>
      <c r="K239" s="55"/>
      <c r="L239" s="77" t="s">
        <v>1302</v>
      </c>
      <c r="M239" s="77" t="s">
        <v>1308</v>
      </c>
      <c r="N239" s="77" t="s">
        <v>1070</v>
      </c>
      <c r="O239" s="77" t="s">
        <v>1082</v>
      </c>
      <c r="P239" s="66" t="str">
        <f ca="1">DATEDIF(C239,'Incoming 2023'!$O$2,"Y")&amp;" tahun, "&amp;DATEDIF(C239,'Incoming 2023'!$O$2,"YM")&amp;" bulan, "&amp;DATEDIF(C239,'Incoming 2023'!$O$2,"MD")&amp;" hari"</f>
        <v>2 tahun, 2 bulan, 19 hari</v>
      </c>
      <c r="Q239" s="77">
        <f ca="1">DATEDIF(C239,Summary!$A$1,"d")</f>
        <v>810</v>
      </c>
      <c r="R239" s="77" t="str" cm="1">
        <f t="array" aca="1" ref="R23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39" s="77" t="str" cm="1">
        <f t="array" ref="S239">_xlfn.IFS(Table1[[#This Row],[Level Status]]="Level 1",7,Table1[[#This Row],[Level Status]]="Level 2",14,Table1[[#This Row],[Level Status]]="Level 3","30",Table1[[#This Row],[Level Status]]="Info","Info",Table1[[#This Row],[Level Status]]="Closed","Closed")</f>
        <v>Info</v>
      </c>
      <c r="T239" s="54"/>
    </row>
    <row r="240" spans="1:20" ht="55.2" x14ac:dyDescent="0.3">
      <c r="A240" s="51">
        <f t="shared" si="3"/>
        <v>239</v>
      </c>
      <c r="B240" s="52" t="s">
        <v>4334</v>
      </c>
      <c r="C240" s="56">
        <v>45408</v>
      </c>
      <c r="D240" s="56">
        <v>45401</v>
      </c>
      <c r="E240" s="53" t="s">
        <v>3073</v>
      </c>
      <c r="F240" s="54" t="s">
        <v>4358</v>
      </c>
      <c r="G240" s="58" t="s">
        <v>4389</v>
      </c>
      <c r="H240" s="59" t="s">
        <v>5508</v>
      </c>
      <c r="I240" s="59" t="s">
        <v>3196</v>
      </c>
      <c r="J240" s="59" t="s">
        <v>5849</v>
      </c>
      <c r="K240" s="55"/>
      <c r="L240" s="77" t="s">
        <v>1302</v>
      </c>
      <c r="M240" s="77" t="s">
        <v>1308</v>
      </c>
      <c r="N240" s="77" t="s">
        <v>1070</v>
      </c>
      <c r="O240" s="77" t="s">
        <v>1082</v>
      </c>
      <c r="P240" s="66" t="str">
        <f ca="1">DATEDIF(C240,'Incoming 2023'!$O$2,"Y")&amp;" tahun, "&amp;DATEDIF(C240,'Incoming 2023'!$O$2,"YM")&amp;" bulan, "&amp;DATEDIF(C240,'Incoming 2023'!$O$2,"MD")&amp;" hari"</f>
        <v>2 tahun, 2 bulan, 19 hari</v>
      </c>
      <c r="Q240" s="77">
        <f ca="1">DATEDIF(C240,Summary!$A$1,"d")</f>
        <v>810</v>
      </c>
      <c r="R240" s="77" t="str" cm="1">
        <f t="array" aca="1" ref="R24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40" s="77" t="str" cm="1">
        <f t="array" ref="S240">_xlfn.IFS(Table1[[#This Row],[Level Status]]="Level 1",7,Table1[[#This Row],[Level Status]]="Level 2",14,Table1[[#This Row],[Level Status]]="Level 3","30",Table1[[#This Row],[Level Status]]="Info","Info",Table1[[#This Row],[Level Status]]="Closed","Closed")</f>
        <v>Info</v>
      </c>
      <c r="T240" s="54"/>
    </row>
    <row r="241" spans="1:29" ht="69" x14ac:dyDescent="0.3">
      <c r="A241" s="51">
        <f t="shared" si="3"/>
        <v>240</v>
      </c>
      <c r="B241" s="52" t="s">
        <v>4335</v>
      </c>
      <c r="C241" s="56">
        <v>45408</v>
      </c>
      <c r="D241" s="56">
        <v>45401</v>
      </c>
      <c r="E241" s="53" t="s">
        <v>3073</v>
      </c>
      <c r="F241" s="54" t="s">
        <v>4359</v>
      </c>
      <c r="G241" s="58" t="s">
        <v>4390</v>
      </c>
      <c r="H241" s="59" t="s">
        <v>5508</v>
      </c>
      <c r="I241" s="77" t="s">
        <v>3200</v>
      </c>
      <c r="J241" s="59" t="s">
        <v>5849</v>
      </c>
      <c r="K241" s="55"/>
      <c r="L241" s="77" t="s">
        <v>1302</v>
      </c>
      <c r="M241" s="77" t="s">
        <v>1308</v>
      </c>
      <c r="N241" s="77" t="s">
        <v>1070</v>
      </c>
      <c r="O241" s="77" t="s">
        <v>1082</v>
      </c>
      <c r="P241" s="66" t="str">
        <f ca="1">DATEDIF(C241,'Incoming 2023'!$O$2,"Y")&amp;" tahun, "&amp;DATEDIF(C241,'Incoming 2023'!$O$2,"YM")&amp;" bulan, "&amp;DATEDIF(C241,'Incoming 2023'!$O$2,"MD")&amp;" hari"</f>
        <v>2 tahun, 2 bulan, 19 hari</v>
      </c>
      <c r="Q241" s="77">
        <f ca="1">DATEDIF(C241,Summary!$A$1,"d")</f>
        <v>810</v>
      </c>
      <c r="R241" s="77" t="str" cm="1">
        <f t="array" aca="1" ref="R24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41" s="77" t="str" cm="1">
        <f t="array" ref="S241">_xlfn.IFS(Table1[[#This Row],[Level Status]]="Level 1",7,Table1[[#This Row],[Level Status]]="Level 2",14,Table1[[#This Row],[Level Status]]="Level 3","30",Table1[[#This Row],[Level Status]]="Info","Info",Table1[[#This Row],[Level Status]]="Closed","Closed")</f>
        <v>Info</v>
      </c>
      <c r="T241" s="54"/>
    </row>
    <row r="242" spans="1:29" ht="69" x14ac:dyDescent="0.3">
      <c r="A242" s="51">
        <f t="shared" si="3"/>
        <v>241</v>
      </c>
      <c r="B242" s="52" t="s">
        <v>4336</v>
      </c>
      <c r="C242" s="56">
        <v>45408</v>
      </c>
      <c r="D242" s="56">
        <v>45401</v>
      </c>
      <c r="E242" s="53" t="s">
        <v>3073</v>
      </c>
      <c r="F242" s="54" t="s">
        <v>4360</v>
      </c>
      <c r="G242" s="58" t="s">
        <v>4391</v>
      </c>
      <c r="H242" s="59" t="s">
        <v>5508</v>
      </c>
      <c r="I242" s="77" t="s">
        <v>3200</v>
      </c>
      <c r="J242" s="59" t="s">
        <v>5849</v>
      </c>
      <c r="K242" s="55"/>
      <c r="L242" s="77" t="s">
        <v>1302</v>
      </c>
      <c r="M242" s="77" t="s">
        <v>1308</v>
      </c>
      <c r="N242" s="77" t="s">
        <v>1070</v>
      </c>
      <c r="O242" s="77" t="s">
        <v>1082</v>
      </c>
      <c r="P242" s="66" t="str">
        <f ca="1">DATEDIF(C242,'Incoming 2023'!$O$2,"Y")&amp;" tahun, "&amp;DATEDIF(C242,'Incoming 2023'!$O$2,"YM")&amp;" bulan, "&amp;DATEDIF(C242,'Incoming 2023'!$O$2,"MD")&amp;" hari"</f>
        <v>2 tahun, 2 bulan, 19 hari</v>
      </c>
      <c r="Q242" s="77">
        <f ca="1">DATEDIF(C242,Summary!$A$1,"d")</f>
        <v>810</v>
      </c>
      <c r="R242" s="77" t="str" cm="1">
        <f t="array" aca="1" ref="R24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42" s="77" t="str" cm="1">
        <f t="array" ref="S242">_xlfn.IFS(Table1[[#This Row],[Level Status]]="Level 1",7,Table1[[#This Row],[Level Status]]="Level 2",14,Table1[[#This Row],[Level Status]]="Level 3","30",Table1[[#This Row],[Level Status]]="Info","Info",Table1[[#This Row],[Level Status]]="Closed","Closed")</f>
        <v>Info</v>
      </c>
      <c r="T242" s="54"/>
    </row>
    <row r="243" spans="1:29" ht="96.6" x14ac:dyDescent="0.3">
      <c r="A243" s="51">
        <f t="shared" si="3"/>
        <v>242</v>
      </c>
      <c r="B243" s="52" t="s">
        <v>4337</v>
      </c>
      <c r="C243" s="56">
        <v>45408</v>
      </c>
      <c r="D243" s="56">
        <v>45401</v>
      </c>
      <c r="E243" s="53" t="s">
        <v>3073</v>
      </c>
      <c r="F243" s="54" t="s">
        <v>4361</v>
      </c>
      <c r="G243" s="58" t="s">
        <v>4725</v>
      </c>
      <c r="H243" s="59" t="s">
        <v>5508</v>
      </c>
      <c r="I243" s="77" t="s">
        <v>5933</v>
      </c>
      <c r="J243" s="59" t="s">
        <v>5849</v>
      </c>
      <c r="K243" s="55"/>
      <c r="L243" s="77" t="s">
        <v>1302</v>
      </c>
      <c r="M243" s="77" t="s">
        <v>1308</v>
      </c>
      <c r="N243" s="77" t="s">
        <v>1070</v>
      </c>
      <c r="O243" s="77" t="s">
        <v>1082</v>
      </c>
      <c r="P243" s="66" t="str">
        <f ca="1">DATEDIF(C243,'Incoming 2023'!$O$2,"Y")&amp;" tahun, "&amp;DATEDIF(C243,'Incoming 2023'!$O$2,"YM")&amp;" bulan, "&amp;DATEDIF(C243,'Incoming 2023'!$O$2,"MD")&amp;" hari"</f>
        <v>2 tahun, 2 bulan, 19 hari</v>
      </c>
      <c r="Q243" s="77">
        <f ca="1">DATEDIF(C243,Summary!$A$1,"d")</f>
        <v>810</v>
      </c>
      <c r="R243" s="77" t="str" cm="1">
        <f t="array" aca="1" ref="R24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43" s="77" t="str" cm="1">
        <f t="array" ref="S243">_xlfn.IFS(Table1[[#This Row],[Level Status]]="Level 1",7,Table1[[#This Row],[Level Status]]="Level 2",14,Table1[[#This Row],[Level Status]]="Level 3","30",Table1[[#This Row],[Level Status]]="Info","Info",Table1[[#This Row],[Level Status]]="Closed","Closed")</f>
        <v>Info</v>
      </c>
      <c r="T243" s="54"/>
    </row>
    <row r="244" spans="1:29" ht="96.6" x14ac:dyDescent="0.3">
      <c r="A244" s="51">
        <f t="shared" si="3"/>
        <v>243</v>
      </c>
      <c r="B244" s="52" t="s">
        <v>4338</v>
      </c>
      <c r="C244" s="56">
        <v>45408</v>
      </c>
      <c r="D244" s="56">
        <v>45401</v>
      </c>
      <c r="E244" s="53" t="s">
        <v>3073</v>
      </c>
      <c r="F244" s="54" t="s">
        <v>4363</v>
      </c>
      <c r="G244" s="58" t="s">
        <v>4392</v>
      </c>
      <c r="H244" s="59" t="s">
        <v>5508</v>
      </c>
      <c r="I244" s="77" t="s">
        <v>3193</v>
      </c>
      <c r="J244" s="59" t="s">
        <v>5849</v>
      </c>
      <c r="K244" s="55"/>
      <c r="L244" s="77" t="s">
        <v>1302</v>
      </c>
      <c r="M244" s="77" t="s">
        <v>1308</v>
      </c>
      <c r="N244" s="77" t="s">
        <v>1070</v>
      </c>
      <c r="O244" s="77" t="s">
        <v>1082</v>
      </c>
      <c r="P244" s="66" t="str">
        <f ca="1">DATEDIF(C244,'Incoming 2023'!$O$2,"Y")&amp;" tahun, "&amp;DATEDIF(C244,'Incoming 2023'!$O$2,"YM")&amp;" bulan, "&amp;DATEDIF(C244,'Incoming 2023'!$O$2,"MD")&amp;" hari"</f>
        <v>2 tahun, 2 bulan, 19 hari</v>
      </c>
      <c r="Q244" s="77">
        <f ca="1">DATEDIF(C244,Summary!$A$1,"d")</f>
        <v>810</v>
      </c>
      <c r="R244" s="77" t="str" cm="1">
        <f t="array" aca="1" ref="R24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44" s="77" t="str" cm="1">
        <f t="array" ref="S244">_xlfn.IFS(Table1[[#This Row],[Level Status]]="Level 1",7,Table1[[#This Row],[Level Status]]="Level 2",14,Table1[[#This Row],[Level Status]]="Level 3","30",Table1[[#This Row],[Level Status]]="Info","Info",Table1[[#This Row],[Level Status]]="Closed","Closed")</f>
        <v>Info</v>
      </c>
      <c r="T244" s="54"/>
    </row>
    <row r="245" spans="1:29" ht="82.8" x14ac:dyDescent="0.3">
      <c r="A245" s="51">
        <f t="shared" si="3"/>
        <v>244</v>
      </c>
      <c r="B245" s="52" t="s">
        <v>4339</v>
      </c>
      <c r="C245" s="56">
        <v>45408</v>
      </c>
      <c r="D245" s="56">
        <v>45401</v>
      </c>
      <c r="E245" s="53" t="s">
        <v>3073</v>
      </c>
      <c r="F245" s="54" t="s">
        <v>4362</v>
      </c>
      <c r="G245" s="58" t="s">
        <v>4393</v>
      </c>
      <c r="H245" s="123" t="s">
        <v>5508</v>
      </c>
      <c r="I245" s="77" t="s">
        <v>3200</v>
      </c>
      <c r="J245" s="59" t="s">
        <v>5849</v>
      </c>
      <c r="K245" s="55"/>
      <c r="L245" s="77" t="s">
        <v>1302</v>
      </c>
      <c r="M245" s="77" t="s">
        <v>1308</v>
      </c>
      <c r="N245" s="77" t="s">
        <v>1070</v>
      </c>
      <c r="O245" s="77" t="s">
        <v>6243</v>
      </c>
      <c r="P245" s="66" t="str">
        <f ca="1">DATEDIF(C245,'Incoming 2023'!$O$2,"Y")&amp;" tahun, "&amp;DATEDIF(C245,'Incoming 2023'!$O$2,"YM")&amp;" bulan, "&amp;DATEDIF(C245,'Incoming 2023'!$O$2,"MD")&amp;" hari"</f>
        <v>2 tahun, 2 bulan, 19 hari</v>
      </c>
      <c r="Q245" s="77">
        <f ca="1">DATEDIF(C245,Summary!$A$1,"d")</f>
        <v>810</v>
      </c>
      <c r="R245" s="77" t="str" cm="1">
        <f t="array" aca="1" ref="R24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45" s="77" t="str" cm="1">
        <f t="array" ref="S245">_xlfn.IFS(Table1[[#This Row],[Level Status]]="Level 1",7,Table1[[#This Row],[Level Status]]="Level 2",14,Table1[[#This Row],[Level Status]]="Level 3","30",Table1[[#This Row],[Level Status]]="Info","Info",Table1[[#This Row],[Level Status]]="Closed","Closed")</f>
        <v>Info</v>
      </c>
      <c r="T245" s="54"/>
    </row>
    <row r="246" spans="1:29" ht="235.95" customHeight="1" x14ac:dyDescent="0.3">
      <c r="A246" s="51">
        <f t="shared" si="3"/>
        <v>245</v>
      </c>
      <c r="B246" s="52" t="s">
        <v>4405</v>
      </c>
      <c r="C246" s="56">
        <v>45411</v>
      </c>
      <c r="D246" s="56">
        <v>45407</v>
      </c>
      <c r="E246" s="53" t="s">
        <v>39</v>
      </c>
      <c r="F246" s="54" t="s">
        <v>4406</v>
      </c>
      <c r="G246" s="58" t="s">
        <v>4409</v>
      </c>
      <c r="H246" s="59" t="s">
        <v>5985</v>
      </c>
      <c r="I246" s="77" t="s">
        <v>5985</v>
      </c>
      <c r="J246" s="59" t="s">
        <v>2881</v>
      </c>
      <c r="K246" s="54" t="s">
        <v>4410</v>
      </c>
      <c r="L246" s="77" t="s">
        <v>120</v>
      </c>
      <c r="M246" s="77" t="str">
        <f>IF(Table1[[#This Row],[Status]]="Closed","Closed")</f>
        <v>Closed</v>
      </c>
      <c r="N246" s="77" t="s">
        <v>1175</v>
      </c>
      <c r="O246" s="77" t="s">
        <v>1176</v>
      </c>
      <c r="P246" s="66" t="str">
        <f ca="1">DATEDIF(C246,'Incoming 2023'!$O$2,"Y")&amp;" tahun, "&amp;DATEDIF(C246,'Incoming 2023'!$O$2,"YM")&amp;" bulan, "&amp;DATEDIF(C246,'Incoming 2023'!$O$2,"MD")&amp;" hari"</f>
        <v>2 tahun, 2 bulan, 16 hari</v>
      </c>
      <c r="Q246" s="77">
        <f ca="1">DATEDIF(C246,Summary!$A$1,"d")</f>
        <v>807</v>
      </c>
      <c r="R246" s="77" t="str" cm="1">
        <f t="array" aca="1" ref="R24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246" s="77" t="str" cm="1">
        <f t="array" ref="S246">_xlfn.IFS(Table1[[#This Row],[Level Status]]="Level 1",7,Table1[[#This Row],[Level Status]]="Level 2",14,Table1[[#This Row],[Level Status]]="Level 3","30",Table1[[#This Row],[Level Status]]="Info","Info",Table1[[#This Row],[Level Status]]="Closed","Closed")</f>
        <v>Closed</v>
      </c>
      <c r="T246" s="54" t="s">
        <v>4573</v>
      </c>
    </row>
    <row r="247" spans="1:29" ht="110.4" x14ac:dyDescent="0.3">
      <c r="A247" s="51">
        <f t="shared" si="3"/>
        <v>246</v>
      </c>
      <c r="B247" s="54" t="s">
        <v>4429</v>
      </c>
      <c r="C247" s="56">
        <v>45415</v>
      </c>
      <c r="D247" s="56">
        <v>45387</v>
      </c>
      <c r="E247" s="53" t="s">
        <v>3073</v>
      </c>
      <c r="F247" s="54" t="s">
        <v>4430</v>
      </c>
      <c r="G247" s="58" t="s">
        <v>4726</v>
      </c>
      <c r="H247" s="59" t="s">
        <v>5508</v>
      </c>
      <c r="I247" s="77" t="s">
        <v>3190</v>
      </c>
      <c r="J247" s="59" t="s">
        <v>5849</v>
      </c>
      <c r="K247" s="55"/>
      <c r="L247" s="77" t="s">
        <v>1302</v>
      </c>
      <c r="M247" s="77" t="s">
        <v>1308</v>
      </c>
      <c r="N247" s="77" t="s">
        <v>1070</v>
      </c>
      <c r="O247" s="77" t="s">
        <v>1082</v>
      </c>
      <c r="P247" s="66" t="str">
        <f ca="1">DATEDIF(C247,'Incoming 2023'!$O$2,"Y")&amp;" tahun, "&amp;DATEDIF(C247,'Incoming 2023'!$O$2,"YM")&amp;" bulan, "&amp;DATEDIF(C247,'Incoming 2023'!$O$2,"MD")&amp;" hari"</f>
        <v>2 tahun, 2 bulan, 12 hari</v>
      </c>
      <c r="Q247" s="77">
        <f ca="1">DATEDIF(C247,Summary!$A$1,"d")</f>
        <v>803</v>
      </c>
      <c r="R247" s="77" t="str" cm="1">
        <f t="array" aca="1" ref="R24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47" s="77" t="str" cm="1">
        <f t="array" ref="S247">_xlfn.IFS(Table1[[#This Row],[Level Status]]="Level 1",7,Table1[[#This Row],[Level Status]]="Level 2",14,Table1[[#This Row],[Level Status]]="Level 3","30",Table1[[#This Row],[Level Status]]="Info","Info",Table1[[#This Row],[Level Status]]="Closed","Closed")</f>
        <v>Info</v>
      </c>
      <c r="T247" s="54"/>
    </row>
    <row r="248" spans="1:29" ht="151.80000000000001" x14ac:dyDescent="0.3">
      <c r="A248" s="51">
        <f t="shared" si="3"/>
        <v>247</v>
      </c>
      <c r="B248" s="54" t="s">
        <v>4431</v>
      </c>
      <c r="C248" s="56">
        <v>45415</v>
      </c>
      <c r="D248" s="56">
        <v>45399</v>
      </c>
      <c r="E248" s="53" t="s">
        <v>3073</v>
      </c>
      <c r="F248" s="54" t="s">
        <v>4432</v>
      </c>
      <c r="G248" s="58" t="s">
        <v>4462</v>
      </c>
      <c r="H248" s="59" t="s">
        <v>5508</v>
      </c>
      <c r="I248" s="77" t="s">
        <v>5990</v>
      </c>
      <c r="J248" s="59" t="s">
        <v>5849</v>
      </c>
      <c r="K248" s="55"/>
      <c r="L248" s="77" t="s">
        <v>1302</v>
      </c>
      <c r="M248" s="77" t="s">
        <v>1308</v>
      </c>
      <c r="N248" s="77" t="s">
        <v>1070</v>
      </c>
      <c r="O248" s="77" t="s">
        <v>1082</v>
      </c>
      <c r="P248" s="66" t="str">
        <f ca="1">DATEDIF(C248,'Incoming 2023'!$O$2,"Y")&amp;" tahun, "&amp;DATEDIF(C248,'Incoming 2023'!$O$2,"YM")&amp;" bulan, "&amp;DATEDIF(C248,'Incoming 2023'!$O$2,"MD")&amp;" hari"</f>
        <v>2 tahun, 2 bulan, 12 hari</v>
      </c>
      <c r="Q248" s="77">
        <f ca="1">DATEDIF(C248,Summary!$A$1,"d")</f>
        <v>803</v>
      </c>
      <c r="R248" s="77" t="str" cm="1">
        <f t="array" aca="1" ref="R24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48" s="77" t="str" cm="1">
        <f t="array" ref="S248">_xlfn.IFS(Table1[[#This Row],[Level Status]]="Level 1",7,Table1[[#This Row],[Level Status]]="Level 2",14,Table1[[#This Row],[Level Status]]="Level 3","30",Table1[[#This Row],[Level Status]]="Info","Info",Table1[[#This Row],[Level Status]]="Closed","Closed")</f>
        <v>Info</v>
      </c>
      <c r="T248" s="54"/>
    </row>
    <row r="249" spans="1:29" ht="69" x14ac:dyDescent="0.3">
      <c r="A249" s="51">
        <f t="shared" si="3"/>
        <v>248</v>
      </c>
      <c r="B249" s="54" t="s">
        <v>4433</v>
      </c>
      <c r="C249" s="56">
        <v>45415</v>
      </c>
      <c r="D249" s="56">
        <v>45400</v>
      </c>
      <c r="E249" s="53" t="s">
        <v>3073</v>
      </c>
      <c r="F249" s="54" t="s">
        <v>4434</v>
      </c>
      <c r="G249" s="58" t="s">
        <v>4463</v>
      </c>
      <c r="H249" s="59" t="s">
        <v>5508</v>
      </c>
      <c r="I249" s="77" t="s">
        <v>3200</v>
      </c>
      <c r="J249" s="59" t="s">
        <v>5849</v>
      </c>
      <c r="K249" s="55"/>
      <c r="L249" s="77" t="s">
        <v>1302</v>
      </c>
      <c r="M249" s="77" t="s">
        <v>1308</v>
      </c>
      <c r="N249" s="77" t="s">
        <v>1070</v>
      </c>
      <c r="O249" s="77" t="s">
        <v>1082</v>
      </c>
      <c r="P249" s="66" t="str">
        <f ca="1">DATEDIF(C249,'Incoming 2023'!$O$2,"Y")&amp;" tahun, "&amp;DATEDIF(C249,'Incoming 2023'!$O$2,"YM")&amp;" bulan, "&amp;DATEDIF(C249,'Incoming 2023'!$O$2,"MD")&amp;" hari"</f>
        <v>2 tahun, 2 bulan, 12 hari</v>
      </c>
      <c r="Q249" s="77">
        <f ca="1">DATEDIF(C249,Summary!$A$1,"d")</f>
        <v>803</v>
      </c>
      <c r="R249" s="77" t="str" cm="1">
        <f t="array" aca="1" ref="R24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49" s="77" t="str" cm="1">
        <f t="array" ref="S249">_xlfn.IFS(Table1[[#This Row],[Level Status]]="Level 1",7,Table1[[#This Row],[Level Status]]="Level 2",14,Table1[[#This Row],[Level Status]]="Level 3","30",Table1[[#This Row],[Level Status]]="Info","Info",Table1[[#This Row],[Level Status]]="Closed","Closed")</f>
        <v>Info</v>
      </c>
      <c r="T249" s="54"/>
    </row>
    <row r="250" spans="1:29" ht="110.4" x14ac:dyDescent="0.3">
      <c r="A250" s="51">
        <f t="shared" si="3"/>
        <v>249</v>
      </c>
      <c r="B250" s="54" t="s">
        <v>4435</v>
      </c>
      <c r="C250" s="56">
        <v>45415</v>
      </c>
      <c r="D250" s="56">
        <v>45405</v>
      </c>
      <c r="E250" s="53" t="s">
        <v>3073</v>
      </c>
      <c r="F250" s="54" t="s">
        <v>4436</v>
      </c>
      <c r="G250" s="58" t="s">
        <v>4464</v>
      </c>
      <c r="H250" s="59" t="s">
        <v>5508</v>
      </c>
      <c r="I250" s="77" t="s">
        <v>3200</v>
      </c>
      <c r="J250" s="59" t="s">
        <v>5849</v>
      </c>
      <c r="K250" s="55"/>
      <c r="L250" s="77" t="s">
        <v>1302</v>
      </c>
      <c r="M250" s="77" t="s">
        <v>1308</v>
      </c>
      <c r="N250" s="77" t="s">
        <v>1070</v>
      </c>
      <c r="O250" s="77" t="s">
        <v>1082</v>
      </c>
      <c r="P250" s="66" t="str">
        <f ca="1">DATEDIF(C250,'Incoming 2023'!$O$2,"Y")&amp;" tahun, "&amp;DATEDIF(C250,'Incoming 2023'!$O$2,"YM")&amp;" bulan, "&amp;DATEDIF(C250,'Incoming 2023'!$O$2,"MD")&amp;" hari"</f>
        <v>2 tahun, 2 bulan, 12 hari</v>
      </c>
      <c r="Q250" s="77">
        <f ca="1">DATEDIF(C250,Summary!$A$1,"d")</f>
        <v>803</v>
      </c>
      <c r="R250" s="77" t="str" cm="1">
        <f t="array" aca="1" ref="R25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50" s="77" t="str" cm="1">
        <f t="array" ref="S250">_xlfn.IFS(Table1[[#This Row],[Level Status]]="Level 1",7,Table1[[#This Row],[Level Status]]="Level 2",14,Table1[[#This Row],[Level Status]]="Level 3","30",Table1[[#This Row],[Level Status]]="Info","Info",Table1[[#This Row],[Level Status]]="Closed","Closed")</f>
        <v>Info</v>
      </c>
      <c r="T250" s="54"/>
    </row>
    <row r="251" spans="1:29" ht="110.4" x14ac:dyDescent="0.3">
      <c r="A251" s="51">
        <f t="shared" si="3"/>
        <v>250</v>
      </c>
      <c r="B251" s="54" t="s">
        <v>4437</v>
      </c>
      <c r="C251" s="56">
        <v>45415</v>
      </c>
      <c r="D251" s="56">
        <v>45405</v>
      </c>
      <c r="E251" s="53" t="s">
        <v>3073</v>
      </c>
      <c r="F251" s="54" t="s">
        <v>4438</v>
      </c>
      <c r="G251" s="58" t="s">
        <v>4465</v>
      </c>
      <c r="H251" s="123" t="s">
        <v>5508</v>
      </c>
      <c r="I251" s="77" t="s">
        <v>3200</v>
      </c>
      <c r="J251" s="59" t="s">
        <v>5849</v>
      </c>
      <c r="K251" s="55"/>
      <c r="L251" s="77" t="s">
        <v>1302</v>
      </c>
      <c r="M251" s="77" t="s">
        <v>1308</v>
      </c>
      <c r="N251" s="77" t="s">
        <v>1070</v>
      </c>
      <c r="O251" s="77" t="s">
        <v>6243</v>
      </c>
      <c r="P251" s="66" t="str">
        <f ca="1">DATEDIF(C251,'Incoming 2023'!$O$2,"Y")&amp;" tahun, "&amp;DATEDIF(C251,'Incoming 2023'!$O$2,"YM")&amp;" bulan, "&amp;DATEDIF(C251,'Incoming 2023'!$O$2,"MD")&amp;" hari"</f>
        <v>2 tahun, 2 bulan, 12 hari</v>
      </c>
      <c r="Q251" s="77">
        <f ca="1">DATEDIF(C251,Summary!$A$1,"d")</f>
        <v>803</v>
      </c>
      <c r="R251" s="77" t="str" cm="1">
        <f t="array" aca="1" ref="R25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51" s="77" t="str" cm="1">
        <f t="array" ref="S251">_xlfn.IFS(Table1[[#This Row],[Level Status]]="Level 1",7,Table1[[#This Row],[Level Status]]="Level 2",14,Table1[[#This Row],[Level Status]]="Level 3","30",Table1[[#This Row],[Level Status]]="Info","Info",Table1[[#This Row],[Level Status]]="Closed","Closed")</f>
        <v>Info</v>
      </c>
      <c r="T251" s="54"/>
    </row>
    <row r="252" spans="1:29" ht="110.4" x14ac:dyDescent="0.3">
      <c r="A252" s="51">
        <f t="shared" si="3"/>
        <v>251</v>
      </c>
      <c r="B252" s="54" t="s">
        <v>4439</v>
      </c>
      <c r="C252" s="56">
        <v>45415</v>
      </c>
      <c r="D252" s="56">
        <v>45405</v>
      </c>
      <c r="E252" s="53" t="s">
        <v>3073</v>
      </c>
      <c r="F252" s="54" t="s">
        <v>4440</v>
      </c>
      <c r="G252" s="58" t="s">
        <v>4466</v>
      </c>
      <c r="H252" s="123" t="s">
        <v>5508</v>
      </c>
      <c r="I252" s="77" t="s">
        <v>3200</v>
      </c>
      <c r="J252" s="59" t="s">
        <v>5849</v>
      </c>
      <c r="K252" s="55"/>
      <c r="L252" s="77" t="s">
        <v>1302</v>
      </c>
      <c r="M252" s="77" t="s">
        <v>1308</v>
      </c>
      <c r="N252" s="77" t="s">
        <v>1070</v>
      </c>
      <c r="O252" s="77" t="s">
        <v>6243</v>
      </c>
      <c r="P252" s="66" t="str">
        <f ca="1">DATEDIF(C252,'Incoming 2023'!$O$2,"Y")&amp;" tahun, "&amp;DATEDIF(C252,'Incoming 2023'!$O$2,"YM")&amp;" bulan, "&amp;DATEDIF(C252,'Incoming 2023'!$O$2,"MD")&amp;" hari"</f>
        <v>2 tahun, 2 bulan, 12 hari</v>
      </c>
      <c r="Q252" s="77">
        <f ca="1">DATEDIF(C252,Summary!$A$1,"d")</f>
        <v>803</v>
      </c>
      <c r="R252" s="77" t="str" cm="1">
        <f t="array" aca="1" ref="R25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52" s="77" t="str" cm="1">
        <f t="array" ref="S252">_xlfn.IFS(Table1[[#This Row],[Level Status]]="Level 1",7,Table1[[#This Row],[Level Status]]="Level 2",14,Table1[[#This Row],[Level Status]]="Level 3","30",Table1[[#This Row],[Level Status]]="Info","Info",Table1[[#This Row],[Level Status]]="Closed","Closed")</f>
        <v>Info</v>
      </c>
      <c r="T252" s="54"/>
      <c r="AC252" s="2">
        <f>7+9+6</f>
        <v>22</v>
      </c>
    </row>
    <row r="253" spans="1:29" ht="55.2" x14ac:dyDescent="0.3">
      <c r="A253" s="51">
        <f t="shared" si="3"/>
        <v>252</v>
      </c>
      <c r="B253" s="54" t="s">
        <v>4441</v>
      </c>
      <c r="C253" s="56">
        <v>45415</v>
      </c>
      <c r="D253" s="56">
        <v>45405</v>
      </c>
      <c r="E253" s="53" t="s">
        <v>3073</v>
      </c>
      <c r="F253" s="54" t="s">
        <v>4442</v>
      </c>
      <c r="G253" s="58" t="s">
        <v>4467</v>
      </c>
      <c r="H253" s="123" t="s">
        <v>5508</v>
      </c>
      <c r="I253" s="77" t="s">
        <v>3200</v>
      </c>
      <c r="J253" s="59" t="s">
        <v>5849</v>
      </c>
      <c r="K253" s="55"/>
      <c r="L253" s="77" t="s">
        <v>1302</v>
      </c>
      <c r="M253" s="77" t="s">
        <v>1308</v>
      </c>
      <c r="N253" s="77" t="s">
        <v>1070</v>
      </c>
      <c r="O253" s="77" t="s">
        <v>1082</v>
      </c>
      <c r="P253" s="66" t="str">
        <f ca="1">DATEDIF(C253,'Incoming 2023'!$O$2,"Y")&amp;" tahun, "&amp;DATEDIF(C253,'Incoming 2023'!$O$2,"YM")&amp;" bulan, "&amp;DATEDIF(C253,'Incoming 2023'!$O$2,"MD")&amp;" hari"</f>
        <v>2 tahun, 2 bulan, 12 hari</v>
      </c>
      <c r="Q253" s="77">
        <f ca="1">DATEDIF(C253,Summary!$A$1,"d")</f>
        <v>803</v>
      </c>
      <c r="R253" s="77" t="str" cm="1">
        <f t="array" aca="1" ref="R25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53" s="77" t="str" cm="1">
        <f t="array" ref="S253">_xlfn.IFS(Table1[[#This Row],[Level Status]]="Level 1",7,Table1[[#This Row],[Level Status]]="Level 2",14,Table1[[#This Row],[Level Status]]="Level 3","30",Table1[[#This Row],[Level Status]]="Info","Info",Table1[[#This Row],[Level Status]]="Closed","Closed")</f>
        <v>Info</v>
      </c>
      <c r="T253" s="54"/>
    </row>
    <row r="254" spans="1:29" ht="55.2" x14ac:dyDescent="0.3">
      <c r="A254" s="51">
        <f t="shared" si="3"/>
        <v>253</v>
      </c>
      <c r="B254" s="54" t="s">
        <v>4443</v>
      </c>
      <c r="C254" s="56">
        <v>45415</v>
      </c>
      <c r="D254" s="56">
        <v>45405</v>
      </c>
      <c r="E254" s="53" t="s">
        <v>3073</v>
      </c>
      <c r="F254" s="54" t="s">
        <v>4444</v>
      </c>
      <c r="G254" s="58" t="s">
        <v>4468</v>
      </c>
      <c r="H254" s="123" t="s">
        <v>5508</v>
      </c>
      <c r="I254" s="77" t="s">
        <v>3200</v>
      </c>
      <c r="J254" s="59" t="s">
        <v>5849</v>
      </c>
      <c r="K254" s="55"/>
      <c r="L254" s="77" t="s">
        <v>1302</v>
      </c>
      <c r="M254" s="77" t="s">
        <v>1308</v>
      </c>
      <c r="N254" s="77" t="s">
        <v>1070</v>
      </c>
      <c r="O254" s="77" t="s">
        <v>1082</v>
      </c>
      <c r="P254" s="66" t="str">
        <f ca="1">DATEDIF(C254,'Incoming 2023'!$O$2,"Y")&amp;" tahun, "&amp;DATEDIF(C254,'Incoming 2023'!$O$2,"YM")&amp;" bulan, "&amp;DATEDIF(C254,'Incoming 2023'!$O$2,"MD")&amp;" hari"</f>
        <v>2 tahun, 2 bulan, 12 hari</v>
      </c>
      <c r="Q254" s="77">
        <f ca="1">DATEDIF(C254,Summary!$A$1,"d")</f>
        <v>803</v>
      </c>
      <c r="R254" s="77" t="str" cm="1">
        <f t="array" aca="1" ref="R25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54" s="77" t="str" cm="1">
        <f t="array" ref="S254">_xlfn.IFS(Table1[[#This Row],[Level Status]]="Level 1",7,Table1[[#This Row],[Level Status]]="Level 2",14,Table1[[#This Row],[Level Status]]="Level 3","30",Table1[[#This Row],[Level Status]]="Info","Info",Table1[[#This Row],[Level Status]]="Closed","Closed")</f>
        <v>Info</v>
      </c>
      <c r="T254" s="54"/>
    </row>
    <row r="255" spans="1:29" ht="82.8" x14ac:dyDescent="0.3">
      <c r="A255" s="51">
        <f t="shared" si="3"/>
        <v>254</v>
      </c>
      <c r="B255" s="54" t="s">
        <v>4445</v>
      </c>
      <c r="C255" s="56">
        <v>45415</v>
      </c>
      <c r="D255" s="56">
        <v>45405</v>
      </c>
      <c r="E255" s="53" t="s">
        <v>3073</v>
      </c>
      <c r="F255" s="54" t="s">
        <v>4446</v>
      </c>
      <c r="G255" s="58" t="s">
        <v>4469</v>
      </c>
      <c r="H255" s="123" t="s">
        <v>5508</v>
      </c>
      <c r="I255" s="77" t="s">
        <v>5933</v>
      </c>
      <c r="J255" s="59" t="s">
        <v>5849</v>
      </c>
      <c r="K255" s="55"/>
      <c r="L255" s="77" t="s">
        <v>1302</v>
      </c>
      <c r="M255" s="77" t="s">
        <v>1308</v>
      </c>
      <c r="N255" s="77" t="s">
        <v>1070</v>
      </c>
      <c r="O255" s="77" t="s">
        <v>1082</v>
      </c>
      <c r="P255" s="66" t="str">
        <f ca="1">DATEDIF(C255,'Incoming 2023'!$O$2,"Y")&amp;" tahun, "&amp;DATEDIF(C255,'Incoming 2023'!$O$2,"YM")&amp;" bulan, "&amp;DATEDIF(C255,'Incoming 2023'!$O$2,"MD")&amp;" hari"</f>
        <v>2 tahun, 2 bulan, 12 hari</v>
      </c>
      <c r="Q255" s="77">
        <f ca="1">DATEDIF(C255,Summary!$A$1,"d")</f>
        <v>803</v>
      </c>
      <c r="R255" s="77" t="str" cm="1">
        <f t="array" aca="1" ref="R25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55" s="77" t="str" cm="1">
        <f t="array" ref="S255">_xlfn.IFS(Table1[[#This Row],[Level Status]]="Level 1",7,Table1[[#This Row],[Level Status]]="Level 2",14,Table1[[#This Row],[Level Status]]="Level 3","30",Table1[[#This Row],[Level Status]]="Info","Info",Table1[[#This Row],[Level Status]]="Closed","Closed")</f>
        <v>Info</v>
      </c>
      <c r="T255" s="54"/>
    </row>
    <row r="256" spans="1:29" ht="55.2" x14ac:dyDescent="0.3">
      <c r="A256" s="51">
        <f t="shared" si="3"/>
        <v>255</v>
      </c>
      <c r="B256" s="54" t="s">
        <v>4447</v>
      </c>
      <c r="C256" s="56">
        <v>45415</v>
      </c>
      <c r="D256" s="56">
        <v>45407</v>
      </c>
      <c r="E256" s="53" t="s">
        <v>3073</v>
      </c>
      <c r="F256" s="54" t="s">
        <v>4448</v>
      </c>
      <c r="G256" s="58" t="s">
        <v>4470</v>
      </c>
      <c r="H256" s="123" t="s">
        <v>5508</v>
      </c>
      <c r="I256" s="77" t="s">
        <v>3200</v>
      </c>
      <c r="J256" s="59" t="s">
        <v>5849</v>
      </c>
      <c r="K256" s="55"/>
      <c r="L256" s="77" t="s">
        <v>1302</v>
      </c>
      <c r="M256" s="77" t="s">
        <v>1308</v>
      </c>
      <c r="N256" s="77" t="s">
        <v>1070</v>
      </c>
      <c r="O256" s="77" t="s">
        <v>6243</v>
      </c>
      <c r="P256" s="66" t="str">
        <f ca="1">DATEDIF(C256,'Incoming 2023'!$O$2,"Y")&amp;" tahun, "&amp;DATEDIF(C256,'Incoming 2023'!$O$2,"YM")&amp;" bulan, "&amp;DATEDIF(C256,'Incoming 2023'!$O$2,"MD")&amp;" hari"</f>
        <v>2 tahun, 2 bulan, 12 hari</v>
      </c>
      <c r="Q256" s="77">
        <f ca="1">DATEDIF(C256,Summary!$A$1,"d")</f>
        <v>803</v>
      </c>
      <c r="R256" s="77" t="str" cm="1">
        <f t="array" aca="1" ref="R25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56" s="77" t="str" cm="1">
        <f t="array" ref="S256">_xlfn.IFS(Table1[[#This Row],[Level Status]]="Level 1",7,Table1[[#This Row],[Level Status]]="Level 2",14,Table1[[#This Row],[Level Status]]="Level 3","30",Table1[[#This Row],[Level Status]]="Info","Info",Table1[[#This Row],[Level Status]]="Closed","Closed")</f>
        <v>Info</v>
      </c>
      <c r="T256" s="54"/>
    </row>
    <row r="257" spans="1:20" ht="82.8" x14ac:dyDescent="0.3">
      <c r="A257" s="51">
        <f t="shared" si="3"/>
        <v>256</v>
      </c>
      <c r="B257" s="54" t="s">
        <v>4449</v>
      </c>
      <c r="C257" s="56">
        <v>45415</v>
      </c>
      <c r="D257" s="56">
        <v>45406</v>
      </c>
      <c r="E257" s="53" t="s">
        <v>3073</v>
      </c>
      <c r="F257" s="54" t="s">
        <v>4450</v>
      </c>
      <c r="G257" s="58" t="s">
        <v>4471</v>
      </c>
      <c r="H257" s="123" t="s">
        <v>5508</v>
      </c>
      <c r="I257" s="77" t="s">
        <v>5933</v>
      </c>
      <c r="J257" s="59" t="s">
        <v>5849</v>
      </c>
      <c r="K257" s="55"/>
      <c r="L257" s="77" t="s">
        <v>1302</v>
      </c>
      <c r="M257" s="77" t="s">
        <v>1308</v>
      </c>
      <c r="N257" s="77" t="s">
        <v>1070</v>
      </c>
      <c r="O257" s="77" t="s">
        <v>1082</v>
      </c>
      <c r="P257" s="66" t="str">
        <f ca="1">DATEDIF(C257,'Incoming 2023'!$O$2,"Y")&amp;" tahun, "&amp;DATEDIF(C257,'Incoming 2023'!$O$2,"YM")&amp;" bulan, "&amp;DATEDIF(C257,'Incoming 2023'!$O$2,"MD")&amp;" hari"</f>
        <v>2 tahun, 2 bulan, 12 hari</v>
      </c>
      <c r="Q257" s="77">
        <f ca="1">DATEDIF(C257,Summary!$A$1,"d")</f>
        <v>803</v>
      </c>
      <c r="R257" s="77" t="str" cm="1">
        <f t="array" aca="1" ref="R25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57" s="77" t="str" cm="1">
        <f t="array" ref="S257">_xlfn.IFS(Table1[[#This Row],[Level Status]]="Level 1",7,Table1[[#This Row],[Level Status]]="Level 2",14,Table1[[#This Row],[Level Status]]="Level 3","30",Table1[[#This Row],[Level Status]]="Info","Info",Table1[[#This Row],[Level Status]]="Closed","Closed")</f>
        <v>Info</v>
      </c>
      <c r="T257" s="54"/>
    </row>
    <row r="258" spans="1:20" ht="110.4" x14ac:dyDescent="0.3">
      <c r="A258" s="51">
        <f t="shared" ref="A258:A321" si="4">ROW(A257)</f>
        <v>257</v>
      </c>
      <c r="B258" s="54" t="s">
        <v>4451</v>
      </c>
      <c r="C258" s="56">
        <v>45415</v>
      </c>
      <c r="D258" s="56">
        <v>45404</v>
      </c>
      <c r="E258" s="53" t="s">
        <v>3073</v>
      </c>
      <c r="F258" s="54" t="s">
        <v>4452</v>
      </c>
      <c r="G258" s="58" t="s">
        <v>4727</v>
      </c>
      <c r="H258" s="123" t="s">
        <v>5508</v>
      </c>
      <c r="I258" s="77" t="s">
        <v>3190</v>
      </c>
      <c r="J258" s="59" t="s">
        <v>5849</v>
      </c>
      <c r="K258" s="55"/>
      <c r="L258" s="77" t="s">
        <v>1302</v>
      </c>
      <c r="M258" s="77" t="s">
        <v>1308</v>
      </c>
      <c r="N258" s="77" t="s">
        <v>1070</v>
      </c>
      <c r="O258" s="77" t="s">
        <v>1077</v>
      </c>
      <c r="P258" s="66" t="str">
        <f ca="1">DATEDIF(C258,'Incoming 2023'!$O$2,"Y")&amp;" tahun, "&amp;DATEDIF(C258,'Incoming 2023'!$O$2,"YM")&amp;" bulan, "&amp;DATEDIF(C258,'Incoming 2023'!$O$2,"MD")&amp;" hari"</f>
        <v>2 tahun, 2 bulan, 12 hari</v>
      </c>
      <c r="Q258" s="77">
        <f ca="1">DATEDIF(C258,Summary!$A$1,"d")</f>
        <v>803</v>
      </c>
      <c r="R258" s="77" t="str" cm="1">
        <f t="array" aca="1" ref="R25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58" s="77" t="str" cm="1">
        <f t="array" ref="S258">_xlfn.IFS(Table1[[#This Row],[Level Status]]="Level 1",7,Table1[[#This Row],[Level Status]]="Level 2",14,Table1[[#This Row],[Level Status]]="Level 3","30",Table1[[#This Row],[Level Status]]="Info","Info",Table1[[#This Row],[Level Status]]="Closed","Closed")</f>
        <v>Info</v>
      </c>
      <c r="T258" s="54"/>
    </row>
    <row r="259" spans="1:20" ht="110.4" x14ac:dyDescent="0.3">
      <c r="A259" s="51">
        <f t="shared" si="4"/>
        <v>258</v>
      </c>
      <c r="B259" s="54" t="s">
        <v>4453</v>
      </c>
      <c r="C259" s="56">
        <v>45415</v>
      </c>
      <c r="D259" s="56">
        <v>45407</v>
      </c>
      <c r="E259" s="53" t="s">
        <v>3073</v>
      </c>
      <c r="F259" s="54" t="s">
        <v>4454</v>
      </c>
      <c r="G259" s="58" t="s">
        <v>4472</v>
      </c>
      <c r="H259" s="123" t="s">
        <v>5508</v>
      </c>
      <c r="I259" s="77" t="s">
        <v>3200</v>
      </c>
      <c r="J259" s="59" t="s">
        <v>5849</v>
      </c>
      <c r="K259" s="55"/>
      <c r="L259" s="77" t="s">
        <v>1302</v>
      </c>
      <c r="M259" s="77" t="s">
        <v>1308</v>
      </c>
      <c r="N259" s="77" t="s">
        <v>1070</v>
      </c>
      <c r="O259" s="77" t="s">
        <v>1082</v>
      </c>
      <c r="P259" s="66" t="str">
        <f ca="1">DATEDIF(C259,'Incoming 2023'!$O$2,"Y")&amp;" tahun, "&amp;DATEDIF(C259,'Incoming 2023'!$O$2,"YM")&amp;" bulan, "&amp;DATEDIF(C259,'Incoming 2023'!$O$2,"MD")&amp;" hari"</f>
        <v>2 tahun, 2 bulan, 12 hari</v>
      </c>
      <c r="Q259" s="77">
        <f ca="1">DATEDIF(C259,Summary!$A$1,"d")</f>
        <v>803</v>
      </c>
      <c r="R259" s="77" t="str" cm="1">
        <f t="array" aca="1" ref="R25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59" s="77" t="str" cm="1">
        <f t="array" ref="S259">_xlfn.IFS(Table1[[#This Row],[Level Status]]="Level 1",7,Table1[[#This Row],[Level Status]]="Level 2",14,Table1[[#This Row],[Level Status]]="Level 3","30",Table1[[#This Row],[Level Status]]="Info","Info",Table1[[#This Row],[Level Status]]="Closed","Closed")</f>
        <v>Info</v>
      </c>
      <c r="T259" s="54"/>
    </row>
    <row r="260" spans="1:20" ht="69" x14ac:dyDescent="0.3">
      <c r="A260" s="51">
        <f t="shared" si="4"/>
        <v>259</v>
      </c>
      <c r="B260" s="54" t="s">
        <v>4455</v>
      </c>
      <c r="C260" s="56">
        <v>45415</v>
      </c>
      <c r="D260" s="56">
        <v>45407</v>
      </c>
      <c r="E260" s="53" t="s">
        <v>3073</v>
      </c>
      <c r="F260" s="54" t="s">
        <v>4448</v>
      </c>
      <c r="G260" s="58" t="s">
        <v>4473</v>
      </c>
      <c r="H260" s="123" t="s">
        <v>5508</v>
      </c>
      <c r="I260" s="77" t="s">
        <v>3200</v>
      </c>
      <c r="J260" s="59" t="s">
        <v>5849</v>
      </c>
      <c r="K260" s="55"/>
      <c r="L260" s="77" t="s">
        <v>1302</v>
      </c>
      <c r="M260" s="77" t="s">
        <v>1308</v>
      </c>
      <c r="N260" s="77" t="s">
        <v>1070</v>
      </c>
      <c r="O260" s="77" t="s">
        <v>6243</v>
      </c>
      <c r="P260" s="66" t="str">
        <f ca="1">DATEDIF(C260,'Incoming 2023'!$O$2,"Y")&amp;" tahun, "&amp;DATEDIF(C260,'Incoming 2023'!$O$2,"YM")&amp;" bulan, "&amp;DATEDIF(C260,'Incoming 2023'!$O$2,"MD")&amp;" hari"</f>
        <v>2 tahun, 2 bulan, 12 hari</v>
      </c>
      <c r="Q260" s="77">
        <f ca="1">DATEDIF(C260,Summary!$A$1,"d")</f>
        <v>803</v>
      </c>
      <c r="R260" s="77" t="str" cm="1">
        <f t="array" aca="1" ref="R26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60" s="77" t="str" cm="1">
        <f t="array" ref="S260">_xlfn.IFS(Table1[[#This Row],[Level Status]]="Level 1",7,Table1[[#This Row],[Level Status]]="Level 2",14,Table1[[#This Row],[Level Status]]="Level 3","30",Table1[[#This Row],[Level Status]]="Info","Info",Table1[[#This Row],[Level Status]]="Closed","Closed")</f>
        <v>Info</v>
      </c>
      <c r="T260" s="54"/>
    </row>
    <row r="261" spans="1:20" ht="69" x14ac:dyDescent="0.3">
      <c r="A261" s="51">
        <f t="shared" si="4"/>
        <v>260</v>
      </c>
      <c r="B261" s="54" t="s">
        <v>4456</v>
      </c>
      <c r="C261" s="56">
        <v>45415</v>
      </c>
      <c r="D261" s="56">
        <v>45407</v>
      </c>
      <c r="E261" s="53" t="s">
        <v>3073</v>
      </c>
      <c r="F261" s="54" t="s">
        <v>4457</v>
      </c>
      <c r="G261" s="58" t="s">
        <v>4474</v>
      </c>
      <c r="H261" s="123" t="s">
        <v>5508</v>
      </c>
      <c r="I261" s="77" t="s">
        <v>3200</v>
      </c>
      <c r="J261" s="59" t="s">
        <v>5849</v>
      </c>
      <c r="K261" s="55"/>
      <c r="L261" s="77" t="s">
        <v>1302</v>
      </c>
      <c r="M261" s="77" t="s">
        <v>1308</v>
      </c>
      <c r="N261" s="77" t="s">
        <v>1070</v>
      </c>
      <c r="O261" s="77" t="s">
        <v>1082</v>
      </c>
      <c r="P261" s="66" t="str">
        <f ca="1">DATEDIF(C261,'Incoming 2023'!$O$2,"Y")&amp;" tahun, "&amp;DATEDIF(C261,'Incoming 2023'!$O$2,"YM")&amp;" bulan, "&amp;DATEDIF(C261,'Incoming 2023'!$O$2,"MD")&amp;" hari"</f>
        <v>2 tahun, 2 bulan, 12 hari</v>
      </c>
      <c r="Q261" s="77">
        <f ca="1">DATEDIF(C261,Summary!$A$1,"d")</f>
        <v>803</v>
      </c>
      <c r="R261" s="77" t="str" cm="1">
        <f t="array" aca="1" ref="R26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61" s="77" t="str" cm="1">
        <f t="array" ref="S261">_xlfn.IFS(Table1[[#This Row],[Level Status]]="Level 1",7,Table1[[#This Row],[Level Status]]="Level 2",14,Table1[[#This Row],[Level Status]]="Level 3","30",Table1[[#This Row],[Level Status]]="Info","Info",Table1[[#This Row],[Level Status]]="Closed","Closed")</f>
        <v>Info</v>
      </c>
      <c r="T261" s="54"/>
    </row>
    <row r="262" spans="1:20" ht="235.95" customHeight="1" x14ac:dyDescent="0.3">
      <c r="A262" s="51">
        <f t="shared" si="4"/>
        <v>261</v>
      </c>
      <c r="B262" s="54" t="s">
        <v>4485</v>
      </c>
      <c r="C262" s="56">
        <v>45415</v>
      </c>
      <c r="D262" s="56">
        <v>45414</v>
      </c>
      <c r="E262" s="53" t="s">
        <v>39</v>
      </c>
      <c r="F262" s="54" t="s">
        <v>4486</v>
      </c>
      <c r="G262" s="58" t="s">
        <v>6075</v>
      </c>
      <c r="H262" s="59" t="s">
        <v>5508</v>
      </c>
      <c r="I262" s="77" t="s">
        <v>5990</v>
      </c>
      <c r="J262" s="59" t="s">
        <v>6030</v>
      </c>
      <c r="K262" s="51"/>
      <c r="L262" s="77" t="s">
        <v>120</v>
      </c>
      <c r="M262" s="77" t="s">
        <v>120</v>
      </c>
      <c r="N262" s="77" t="s">
        <v>1175</v>
      </c>
      <c r="O262" s="77" t="s">
        <v>1176</v>
      </c>
      <c r="P262" s="66" t="str">
        <f ca="1">DATEDIF(C262,'Incoming 2023'!$O$2,"Y")&amp;" tahun, "&amp;DATEDIF(C262,'Incoming 2023'!$O$2,"YM")&amp;" bulan, "&amp;DATEDIF(C262,'Incoming 2023'!$O$2,"MD")&amp;" hari"</f>
        <v>2 tahun, 2 bulan, 12 hari</v>
      </c>
      <c r="Q262" s="77">
        <f ca="1">DATEDIF(C262,Summary!$A$1,"d")</f>
        <v>803</v>
      </c>
      <c r="R262" s="77" t="str" cm="1">
        <f t="array" aca="1" ref="R26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262" s="77" t="str" cm="1">
        <f t="array" ref="S262">_xlfn.IFS(Table1[[#This Row],[Level Status]]="Level 1",7,Table1[[#This Row],[Level Status]]="Level 2",14,Table1[[#This Row],[Level Status]]="Level 3","30",Table1[[#This Row],[Level Status]]="Info","Info",Table1[[#This Row],[Level Status]]="Closed","Closed")</f>
        <v>Closed</v>
      </c>
      <c r="T262" s="54" t="s">
        <v>6077</v>
      </c>
    </row>
    <row r="263" spans="1:20" ht="220.8" x14ac:dyDescent="0.3">
      <c r="A263" s="51">
        <f t="shared" si="4"/>
        <v>262</v>
      </c>
      <c r="B263" s="54" t="s">
        <v>4490</v>
      </c>
      <c r="C263" s="56">
        <v>45415</v>
      </c>
      <c r="D263" s="56">
        <v>45415</v>
      </c>
      <c r="E263" s="53" t="s">
        <v>39</v>
      </c>
      <c r="F263" s="54" t="s">
        <v>4491</v>
      </c>
      <c r="G263" s="58" t="s">
        <v>4492</v>
      </c>
      <c r="H263" s="59" t="s">
        <v>1079</v>
      </c>
      <c r="I263" s="77" t="s">
        <v>1079</v>
      </c>
      <c r="J263" s="59" t="s">
        <v>1079</v>
      </c>
      <c r="K263" s="55"/>
      <c r="L263" s="77" t="s">
        <v>120</v>
      </c>
      <c r="M263" s="77" t="str">
        <f>IF(Table1[[#This Row],[Status]]="Closed","Closed")</f>
        <v>Closed</v>
      </c>
      <c r="N263" s="77" t="s">
        <v>1197</v>
      </c>
      <c r="O263" s="77" t="s">
        <v>1198</v>
      </c>
      <c r="P263" s="66" t="str">
        <f ca="1">DATEDIF(C263,'Incoming 2023'!$O$2,"Y")&amp;" tahun, "&amp;DATEDIF(C263,'Incoming 2023'!$O$2,"YM")&amp;" bulan, "&amp;DATEDIF(C263,'Incoming 2023'!$O$2,"MD")&amp;" hari"</f>
        <v>2 tahun, 2 bulan, 12 hari</v>
      </c>
      <c r="Q263" s="77">
        <f ca="1">DATEDIF(C263,Summary!$A$1,"d")</f>
        <v>803</v>
      </c>
      <c r="R263" s="77" t="str" cm="1">
        <f t="array" aca="1" ref="R26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263" s="77" t="str" cm="1">
        <f t="array" ref="S263">_xlfn.IFS(Table1[[#This Row],[Level Status]]="Level 1",7,Table1[[#This Row],[Level Status]]="Level 2",14,Table1[[#This Row],[Level Status]]="Level 3","30",Table1[[#This Row],[Level Status]]="Info","Info",Table1[[#This Row],[Level Status]]="Closed","Closed")</f>
        <v>Closed</v>
      </c>
      <c r="T263" s="54" t="s">
        <v>5158</v>
      </c>
    </row>
    <row r="264" spans="1:20" ht="69" x14ac:dyDescent="0.3">
      <c r="A264" s="51">
        <f t="shared" si="4"/>
        <v>263</v>
      </c>
      <c r="B264" s="54" t="s">
        <v>4493</v>
      </c>
      <c r="C264" s="56">
        <v>45418</v>
      </c>
      <c r="D264" s="56">
        <v>45414</v>
      </c>
      <c r="E264" s="53" t="s">
        <v>9</v>
      </c>
      <c r="F264" s="54" t="s">
        <v>4494</v>
      </c>
      <c r="G264" s="58" t="s">
        <v>4495</v>
      </c>
      <c r="H264" s="59" t="s">
        <v>5508</v>
      </c>
      <c r="I264" s="77" t="s">
        <v>3189</v>
      </c>
      <c r="J264" s="59" t="s">
        <v>6030</v>
      </c>
      <c r="K264" s="55"/>
      <c r="L264" s="77" t="s">
        <v>1302</v>
      </c>
      <c r="M264" s="77" t="s">
        <v>1308</v>
      </c>
      <c r="N264" s="77" t="s">
        <v>1070</v>
      </c>
      <c r="O264" s="77" t="s">
        <v>3081</v>
      </c>
      <c r="P264" s="66" t="str">
        <f ca="1">DATEDIF(C264,'Incoming 2023'!$O$2,"Y")&amp;" tahun, "&amp;DATEDIF(C264,'Incoming 2023'!$O$2,"YM")&amp;" bulan, "&amp;DATEDIF(C264,'Incoming 2023'!$O$2,"MD")&amp;" hari"</f>
        <v>2 tahun, 2 bulan, 9 hari</v>
      </c>
      <c r="Q264" s="77">
        <f ca="1">DATEDIF(C264,Summary!$A$1,"d")</f>
        <v>800</v>
      </c>
      <c r="R264" s="77" t="str" cm="1">
        <f t="array" aca="1" ref="R26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64" s="77" t="str" cm="1">
        <f t="array" ref="S264">_xlfn.IFS(Table1[[#This Row],[Level Status]]="Level 1",7,Table1[[#This Row],[Level Status]]="Level 2",14,Table1[[#This Row],[Level Status]]="Level 3","30",Table1[[#This Row],[Level Status]]="Info","Info",Table1[[#This Row],[Level Status]]="Closed","Closed")</f>
        <v>Info</v>
      </c>
      <c r="T264" s="54"/>
    </row>
    <row r="265" spans="1:20" ht="69" x14ac:dyDescent="0.3">
      <c r="A265" s="51">
        <f t="shared" si="4"/>
        <v>264</v>
      </c>
      <c r="B265" s="54" t="s">
        <v>4496</v>
      </c>
      <c r="C265" s="56">
        <v>45418</v>
      </c>
      <c r="D265" s="56">
        <v>45414</v>
      </c>
      <c r="E265" s="53" t="s">
        <v>9</v>
      </c>
      <c r="F265" s="54" t="s">
        <v>4497</v>
      </c>
      <c r="G265" s="58" t="s">
        <v>4498</v>
      </c>
      <c r="H265" s="59" t="s">
        <v>5508</v>
      </c>
      <c r="I265" s="77" t="s">
        <v>3200</v>
      </c>
      <c r="J265" s="59" t="s">
        <v>3203</v>
      </c>
      <c r="K265" s="51"/>
      <c r="L265" s="77" t="s">
        <v>120</v>
      </c>
      <c r="M265" s="77" t="s">
        <v>5813</v>
      </c>
      <c r="N265" s="77" t="s">
        <v>1070</v>
      </c>
      <c r="O265" s="59" t="s">
        <v>4156</v>
      </c>
      <c r="P265" s="66" t="str">
        <f ca="1">DATEDIF(C265,'Incoming 2023'!$O$2,"Y")&amp;" tahun, "&amp;DATEDIF(C265,'Incoming 2023'!$O$2,"YM")&amp;" bulan, "&amp;DATEDIF(C265,'Incoming 2023'!$O$2,"MD")&amp;" hari"</f>
        <v>2 tahun, 2 bulan, 9 hari</v>
      </c>
      <c r="Q265" s="77">
        <f ca="1">DATEDIF(C265,Summary!$A$1,"d")</f>
        <v>800</v>
      </c>
      <c r="R265" s="77" t="str" cm="1">
        <f t="array" aca="1" ref="R26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265" s="77" t="str" cm="1">
        <f t="array" ref="S265">_xlfn.IFS(Table1[[#This Row],[Level Status]]="Level 1",7,Table1[[#This Row],[Level Status]]="Level 2",14,Table1[[#This Row],[Level Status]]="Level 3","30",Table1[[#This Row],[Level Status]]="Info","Info",Table1[[#This Row],[Level Status]]="Closed","Closed")</f>
        <v>30</v>
      </c>
      <c r="T265" s="54" t="s">
        <v>8608</v>
      </c>
    </row>
    <row r="266" spans="1:20" ht="179.4" x14ac:dyDescent="0.3">
      <c r="A266" s="51">
        <f t="shared" si="4"/>
        <v>265</v>
      </c>
      <c r="B266" s="54" t="s">
        <v>4499</v>
      </c>
      <c r="C266" s="56">
        <v>45418</v>
      </c>
      <c r="D266" s="56">
        <v>45414</v>
      </c>
      <c r="E266" s="53" t="s">
        <v>9</v>
      </c>
      <c r="F266" s="54" t="s">
        <v>4500</v>
      </c>
      <c r="G266" s="58" t="s">
        <v>4501</v>
      </c>
      <c r="H266" s="59" t="s">
        <v>5508</v>
      </c>
      <c r="I266" s="77" t="s">
        <v>3200</v>
      </c>
      <c r="J266" s="59" t="s">
        <v>3201</v>
      </c>
      <c r="K266" s="51"/>
      <c r="L266" s="77" t="s">
        <v>120</v>
      </c>
      <c r="M266" s="77" t="s">
        <v>5813</v>
      </c>
      <c r="N266" s="77" t="s">
        <v>1070</v>
      </c>
      <c r="O266" s="59" t="s">
        <v>4160</v>
      </c>
      <c r="P266" s="66" t="str">
        <f ca="1">DATEDIF(C266,'Incoming 2023'!$O$2,"Y")&amp;" tahun, "&amp;DATEDIF(C266,'Incoming 2023'!$O$2,"YM")&amp;" bulan, "&amp;DATEDIF(C266,'Incoming 2023'!$O$2,"MD")&amp;" hari"</f>
        <v>2 tahun, 2 bulan, 9 hari</v>
      </c>
      <c r="Q266" s="77">
        <f ca="1">DATEDIF(C266,Summary!$A$1,"d")</f>
        <v>800</v>
      </c>
      <c r="R266" s="77" t="str" cm="1">
        <f t="array" aca="1" ref="R26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266" s="77" t="str" cm="1">
        <f t="array" ref="S266">_xlfn.IFS(Table1[[#This Row],[Level Status]]="Level 1",7,Table1[[#This Row],[Level Status]]="Level 2",14,Table1[[#This Row],[Level Status]]="Level 3","30",Table1[[#This Row],[Level Status]]="Info","Info",Table1[[#This Row],[Level Status]]="Closed","Closed")</f>
        <v>30</v>
      </c>
      <c r="T266" s="54" t="s">
        <v>8608</v>
      </c>
    </row>
    <row r="267" spans="1:20" ht="179.4" x14ac:dyDescent="0.3">
      <c r="A267" s="51">
        <f t="shared" si="4"/>
        <v>266</v>
      </c>
      <c r="B267" s="54" t="s">
        <v>4502</v>
      </c>
      <c r="C267" s="56">
        <v>45419</v>
      </c>
      <c r="D267" s="56">
        <v>45414</v>
      </c>
      <c r="E267" s="53" t="s">
        <v>9</v>
      </c>
      <c r="F267" s="54" t="s">
        <v>4107</v>
      </c>
      <c r="G267" s="58" t="s">
        <v>4503</v>
      </c>
      <c r="H267" s="59" t="s">
        <v>5508</v>
      </c>
      <c r="I267" s="77" t="s">
        <v>3200</v>
      </c>
      <c r="J267" s="59" t="s">
        <v>6030</v>
      </c>
      <c r="K267" s="51"/>
      <c r="L267" s="77" t="s">
        <v>120</v>
      </c>
      <c r="M267" s="77" t="str">
        <f>IF(Table1[[#This Row],[Status]]="Closed","Closed")</f>
        <v>Closed</v>
      </c>
      <c r="N267" s="77" t="s">
        <v>1070</v>
      </c>
      <c r="O267" s="77" t="s">
        <v>3230</v>
      </c>
      <c r="P267" s="66" t="str">
        <f ca="1">DATEDIF(C267,'Incoming 2023'!$O$2,"Y")&amp;" tahun, "&amp;DATEDIF(C267,'Incoming 2023'!$O$2,"YM")&amp;" bulan, "&amp;DATEDIF(C267,'Incoming 2023'!$O$2,"MD")&amp;" hari"</f>
        <v>2 tahun, 2 bulan, 8 hari</v>
      </c>
      <c r="Q267" s="77">
        <f ca="1">DATEDIF(C267,Summary!$A$1,"d")</f>
        <v>799</v>
      </c>
      <c r="R267" s="77" t="str" cm="1">
        <f t="array" aca="1" ref="R26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267" s="77" t="str" cm="1">
        <f t="array" ref="S267">_xlfn.IFS(Table1[[#This Row],[Level Status]]="Level 1",7,Table1[[#This Row],[Level Status]]="Level 2",14,Table1[[#This Row],[Level Status]]="Level 3","30",Table1[[#This Row],[Level Status]]="Info","Info",Table1[[#This Row],[Level Status]]="Closed","Closed")</f>
        <v>Closed</v>
      </c>
      <c r="T267" s="54" t="s">
        <v>5359</v>
      </c>
    </row>
    <row r="268" spans="1:20" ht="41.4" x14ac:dyDescent="0.3">
      <c r="A268" s="51">
        <f t="shared" si="4"/>
        <v>267</v>
      </c>
      <c r="B268" s="54" t="s">
        <v>4504</v>
      </c>
      <c r="C268" s="56">
        <v>45419</v>
      </c>
      <c r="D268" s="56">
        <v>45418</v>
      </c>
      <c r="E268" s="53" t="s">
        <v>9</v>
      </c>
      <c r="F268" s="54" t="s">
        <v>4505</v>
      </c>
      <c r="G268" s="58" t="s">
        <v>4507</v>
      </c>
      <c r="H268" s="59" t="s">
        <v>5508</v>
      </c>
      <c r="I268" s="77" t="s">
        <v>3200</v>
      </c>
      <c r="J268" s="59" t="s">
        <v>3201</v>
      </c>
      <c r="K268" s="51"/>
      <c r="L268" s="77" t="s">
        <v>120</v>
      </c>
      <c r="M268" s="77" t="s">
        <v>5813</v>
      </c>
      <c r="N268" s="77" t="s">
        <v>1070</v>
      </c>
      <c r="O268" s="59" t="s">
        <v>3674</v>
      </c>
      <c r="P268" s="66" t="str">
        <f ca="1">DATEDIF(C268,'Incoming 2023'!$O$2,"Y")&amp;" tahun, "&amp;DATEDIF(C268,'Incoming 2023'!$O$2,"YM")&amp;" bulan, "&amp;DATEDIF(C268,'Incoming 2023'!$O$2,"MD")&amp;" hari"</f>
        <v>2 tahun, 2 bulan, 8 hari</v>
      </c>
      <c r="Q268" s="77">
        <f ca="1">DATEDIF(C268,Summary!$A$1,"d")</f>
        <v>799</v>
      </c>
      <c r="R268" s="77" t="str" cm="1">
        <f t="array" aca="1" ref="R26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268" s="77" t="str" cm="1">
        <f t="array" ref="S268">_xlfn.IFS(Table1[[#This Row],[Level Status]]="Level 1",7,Table1[[#This Row],[Level Status]]="Level 2",14,Table1[[#This Row],[Level Status]]="Level 3","30",Table1[[#This Row],[Level Status]]="Info","Info",Table1[[#This Row],[Level Status]]="Closed","Closed")</f>
        <v>30</v>
      </c>
      <c r="T268" s="54" t="s">
        <v>8608</v>
      </c>
    </row>
    <row r="269" spans="1:20" ht="248.4" x14ac:dyDescent="0.3">
      <c r="A269" s="51">
        <f t="shared" si="4"/>
        <v>268</v>
      </c>
      <c r="B269" s="54" t="s">
        <v>4508</v>
      </c>
      <c r="C269" s="56">
        <v>45419</v>
      </c>
      <c r="D269" s="56">
        <v>45418</v>
      </c>
      <c r="E269" s="53" t="s">
        <v>9</v>
      </c>
      <c r="F269" s="54" t="s">
        <v>4509</v>
      </c>
      <c r="G269" s="58" t="s">
        <v>4510</v>
      </c>
      <c r="H269" s="59" t="s">
        <v>5508</v>
      </c>
      <c r="I269" s="77" t="s">
        <v>3200</v>
      </c>
      <c r="J269" s="59" t="s">
        <v>6030</v>
      </c>
      <c r="K269" s="51"/>
      <c r="L269" s="77" t="s">
        <v>120</v>
      </c>
      <c r="M269" s="77" t="str">
        <f>IF(Table1[[#This Row],[Status]]="Closed","Closed")</f>
        <v>Closed</v>
      </c>
      <c r="N269" s="77" t="s">
        <v>1070</v>
      </c>
      <c r="O269" s="77" t="s">
        <v>3230</v>
      </c>
      <c r="P269" s="66" t="str">
        <f ca="1">DATEDIF(C269,'Incoming 2023'!$O$2,"Y")&amp;" tahun, "&amp;DATEDIF(C269,'Incoming 2023'!$O$2,"YM")&amp;" bulan, "&amp;DATEDIF(C269,'Incoming 2023'!$O$2,"MD")&amp;" hari"</f>
        <v>2 tahun, 2 bulan, 8 hari</v>
      </c>
      <c r="Q269" s="77">
        <f ca="1">DATEDIF(C269,Summary!$A$1,"d")</f>
        <v>799</v>
      </c>
      <c r="R269" s="77" t="str" cm="1">
        <f t="array" aca="1" ref="R26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269" s="77" t="str" cm="1">
        <f t="array" ref="S269">_xlfn.IFS(Table1[[#This Row],[Level Status]]="Level 1",7,Table1[[#This Row],[Level Status]]="Level 2",14,Table1[[#This Row],[Level Status]]="Level 3","30",Table1[[#This Row],[Level Status]]="Info","Info",Table1[[#This Row],[Level Status]]="Closed","Closed")</f>
        <v>Closed</v>
      </c>
      <c r="T269" s="54" t="s">
        <v>5359</v>
      </c>
    </row>
    <row r="270" spans="1:20" ht="262.2" x14ac:dyDescent="0.3">
      <c r="A270" s="51">
        <f t="shared" si="4"/>
        <v>269</v>
      </c>
      <c r="B270" s="54" t="s">
        <v>4511</v>
      </c>
      <c r="C270" s="56">
        <v>45419</v>
      </c>
      <c r="D270" s="56">
        <v>45418</v>
      </c>
      <c r="E270" s="53" t="s">
        <v>9</v>
      </c>
      <c r="F270" s="54" t="s">
        <v>4512</v>
      </c>
      <c r="G270" s="58" t="s">
        <v>4915</v>
      </c>
      <c r="H270" s="59" t="s">
        <v>5508</v>
      </c>
      <c r="I270" s="77" t="s">
        <v>5508</v>
      </c>
      <c r="J270" s="59" t="s">
        <v>5849</v>
      </c>
      <c r="K270" s="51"/>
      <c r="L270" s="77" t="s">
        <v>1302</v>
      </c>
      <c r="M270" s="77" t="s">
        <v>1308</v>
      </c>
      <c r="N270" s="77" t="s">
        <v>1175</v>
      </c>
      <c r="O270" s="77" t="s">
        <v>1176</v>
      </c>
      <c r="P270" s="66" t="str">
        <f ca="1">DATEDIF(C270,'Incoming 2023'!$O$2,"Y")&amp;" tahun, "&amp;DATEDIF(C270,'Incoming 2023'!$O$2,"YM")&amp;" bulan, "&amp;DATEDIF(C270,'Incoming 2023'!$O$2,"MD")&amp;" hari"</f>
        <v>2 tahun, 2 bulan, 8 hari</v>
      </c>
      <c r="Q270" s="77">
        <f ca="1">DATEDIF(C270,Summary!$A$1,"d")</f>
        <v>799</v>
      </c>
      <c r="R270" s="77" t="str" cm="1">
        <f t="array" aca="1" ref="R27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70" s="77" t="str" cm="1">
        <f t="array" ref="S270">_xlfn.IFS(Table1[[#This Row],[Level Status]]="Level 1",7,Table1[[#This Row],[Level Status]]="Level 2",14,Table1[[#This Row],[Level Status]]="Level 3","30",Table1[[#This Row],[Level Status]]="Info","Info",Table1[[#This Row],[Level Status]]="Closed","Closed")</f>
        <v>Info</v>
      </c>
      <c r="T270" s="54"/>
    </row>
    <row r="271" spans="1:20" ht="193.2" x14ac:dyDescent="0.3">
      <c r="A271" s="51">
        <f t="shared" si="4"/>
        <v>270</v>
      </c>
      <c r="B271" s="54" t="s">
        <v>4541</v>
      </c>
      <c r="C271" s="56">
        <v>45418</v>
      </c>
      <c r="D271" s="56">
        <v>45415</v>
      </c>
      <c r="E271" s="53" t="s">
        <v>39</v>
      </c>
      <c r="F271" s="54" t="s">
        <v>4542</v>
      </c>
      <c r="G271" s="58" t="s">
        <v>4543</v>
      </c>
      <c r="H271" s="59" t="s">
        <v>5508</v>
      </c>
      <c r="I271" s="77" t="s">
        <v>5932</v>
      </c>
      <c r="J271" s="59" t="s">
        <v>3188</v>
      </c>
      <c r="K271" s="55"/>
      <c r="L271" s="77" t="s">
        <v>1302</v>
      </c>
      <c r="M271" s="77" t="s">
        <v>1308</v>
      </c>
      <c r="N271" s="77" t="s">
        <v>1070</v>
      </c>
      <c r="O271" s="77" t="s">
        <v>1471</v>
      </c>
      <c r="P271" s="66" t="str">
        <f ca="1">DATEDIF(C271,'Incoming 2023'!$O$2,"Y")&amp;" tahun, "&amp;DATEDIF(C271,'Incoming 2023'!$O$2,"YM")&amp;" bulan, "&amp;DATEDIF(C271,'Incoming 2023'!$O$2,"MD")&amp;" hari"</f>
        <v>2 tahun, 2 bulan, 9 hari</v>
      </c>
      <c r="Q271" s="77">
        <f ca="1">DATEDIF(C271,Summary!$A$1,"d")</f>
        <v>800</v>
      </c>
      <c r="R271" s="77" t="str" cm="1">
        <f t="array" aca="1" ref="R27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71" s="77" t="str" cm="1">
        <f t="array" ref="S271">_xlfn.IFS(Table1[[#This Row],[Level Status]]="Level 1",7,Table1[[#This Row],[Level Status]]="Level 2",14,Table1[[#This Row],[Level Status]]="Level 3","30",Table1[[#This Row],[Level Status]]="Info","Info",Table1[[#This Row],[Level Status]]="Closed","Closed")</f>
        <v>Info</v>
      </c>
      <c r="T271" s="54"/>
    </row>
    <row r="272" spans="1:20" ht="358.8" x14ac:dyDescent="0.3">
      <c r="A272" s="51">
        <f t="shared" si="4"/>
        <v>271</v>
      </c>
      <c r="B272" s="54" t="s">
        <v>4552</v>
      </c>
      <c r="C272" s="56">
        <v>45420</v>
      </c>
      <c r="D272" s="56">
        <v>45408</v>
      </c>
      <c r="E272" s="53" t="s">
        <v>39</v>
      </c>
      <c r="F272" s="54" t="s">
        <v>4553</v>
      </c>
      <c r="G272" s="58" t="s">
        <v>4554</v>
      </c>
      <c r="H272" s="59" t="s">
        <v>5508</v>
      </c>
      <c r="I272" s="77" t="s">
        <v>3200</v>
      </c>
      <c r="J272" s="59" t="s">
        <v>3188</v>
      </c>
      <c r="K272" s="55"/>
      <c r="L272" s="77" t="s">
        <v>120</v>
      </c>
      <c r="M272" s="77" t="str">
        <f>IF(Table1[[#This Row],[Status]]="Closed","Closed")</f>
        <v>Closed</v>
      </c>
      <c r="N272" s="77" t="s">
        <v>1070</v>
      </c>
      <c r="O272" s="77" t="s">
        <v>1082</v>
      </c>
      <c r="P272" s="66" t="str">
        <f ca="1">DATEDIF(C272,'Incoming 2023'!$O$2,"Y")&amp;" tahun, "&amp;DATEDIF(C272,'Incoming 2023'!$O$2,"YM")&amp;" bulan, "&amp;DATEDIF(C272,'Incoming 2023'!$O$2,"MD")&amp;" hari"</f>
        <v>2 tahun, 2 bulan, 7 hari</v>
      </c>
      <c r="Q272" s="77">
        <f ca="1">DATEDIF(C272,Summary!$A$1,"d")</f>
        <v>798</v>
      </c>
      <c r="R272" s="77" t="str" cm="1">
        <f t="array" aca="1" ref="R27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272" s="77" t="str" cm="1">
        <f t="array" ref="S272">_xlfn.IFS(Table1[[#This Row],[Level Status]]="Level 1",7,Table1[[#This Row],[Level Status]]="Level 2",14,Table1[[#This Row],[Level Status]]="Level 3","30",Table1[[#This Row],[Level Status]]="Info","Info",Table1[[#This Row],[Level Status]]="Closed","Closed")</f>
        <v>Closed</v>
      </c>
      <c r="T272" s="54" t="s">
        <v>4856</v>
      </c>
    </row>
    <row r="273" spans="1:20" ht="207" x14ac:dyDescent="0.3">
      <c r="A273" s="51">
        <f t="shared" si="4"/>
        <v>272</v>
      </c>
      <c r="B273" s="54" t="s">
        <v>4555</v>
      </c>
      <c r="C273" s="56">
        <v>45420</v>
      </c>
      <c r="D273" s="56">
        <v>45398</v>
      </c>
      <c r="E273" s="53" t="s">
        <v>39</v>
      </c>
      <c r="F273" s="54" t="s">
        <v>4556</v>
      </c>
      <c r="G273" s="58" t="s">
        <v>4557</v>
      </c>
      <c r="H273" s="59" t="s">
        <v>1079</v>
      </c>
      <c r="I273" s="77" t="s">
        <v>1079</v>
      </c>
      <c r="J273" s="59" t="s">
        <v>5701</v>
      </c>
      <c r="K273" s="55"/>
      <c r="L273" s="77" t="s">
        <v>1302</v>
      </c>
      <c r="M273" s="77" t="s">
        <v>1308</v>
      </c>
      <c r="N273" s="77" t="s">
        <v>1168</v>
      </c>
      <c r="O273" s="77" t="s">
        <v>4425</v>
      </c>
      <c r="P273" s="66" t="str">
        <f ca="1">DATEDIF(C273,'Incoming 2023'!$O$2,"Y")&amp;" tahun, "&amp;DATEDIF(C273,'Incoming 2023'!$O$2,"YM")&amp;" bulan, "&amp;DATEDIF(C273,'Incoming 2023'!$O$2,"MD")&amp;" hari"</f>
        <v>2 tahun, 2 bulan, 7 hari</v>
      </c>
      <c r="Q273" s="77">
        <f ca="1">DATEDIF(C273,Summary!$A$1,"d")</f>
        <v>798</v>
      </c>
      <c r="R273" s="77" t="str" cm="1">
        <f t="array" aca="1" ref="R27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73" s="77" t="str" cm="1">
        <f t="array" ref="S273">_xlfn.IFS(Table1[[#This Row],[Level Status]]="Level 1",7,Table1[[#This Row],[Level Status]]="Level 2",14,Table1[[#This Row],[Level Status]]="Level 3","30",Table1[[#This Row],[Level Status]]="Info","Info",Table1[[#This Row],[Level Status]]="Closed","Closed")</f>
        <v>Info</v>
      </c>
      <c r="T273" s="54"/>
    </row>
    <row r="274" spans="1:20" ht="349.95" customHeight="1" x14ac:dyDescent="0.3">
      <c r="A274" s="51">
        <f t="shared" si="4"/>
        <v>273</v>
      </c>
      <c r="B274" s="54" t="s">
        <v>4558</v>
      </c>
      <c r="C274" s="56">
        <v>45420</v>
      </c>
      <c r="D274" s="56">
        <v>45408</v>
      </c>
      <c r="E274" s="53" t="s">
        <v>39</v>
      </c>
      <c r="F274" s="54" t="s">
        <v>4559</v>
      </c>
      <c r="G274" s="58" t="s">
        <v>4561</v>
      </c>
      <c r="H274" s="59" t="s">
        <v>5508</v>
      </c>
      <c r="I274" s="77" t="s">
        <v>5990</v>
      </c>
      <c r="J274" s="59" t="s">
        <v>6030</v>
      </c>
      <c r="K274" s="55"/>
      <c r="L274" s="77" t="s">
        <v>120</v>
      </c>
      <c r="M274" s="77" t="str">
        <f>IF(Table1[[#This Row],[Status]]="Closed","Closed")</f>
        <v>Closed</v>
      </c>
      <c r="N274" s="77" t="s">
        <v>1070</v>
      </c>
      <c r="O274" s="77" t="s">
        <v>1471</v>
      </c>
      <c r="P274" s="66" t="str">
        <f ca="1">DATEDIF(C274,'Incoming 2023'!$O$2,"Y")&amp;" tahun, "&amp;DATEDIF(C274,'Incoming 2023'!$O$2,"YM")&amp;" bulan, "&amp;DATEDIF(C274,'Incoming 2023'!$O$2,"MD")&amp;" hari"</f>
        <v>2 tahun, 2 bulan, 7 hari</v>
      </c>
      <c r="Q274" s="77">
        <f ca="1">DATEDIF(C274,Summary!$A$1,"d")</f>
        <v>798</v>
      </c>
      <c r="R274" s="77" t="str" cm="1">
        <f t="array" aca="1" ref="R27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274" s="77" t="str" cm="1">
        <f t="array" ref="S274">_xlfn.IFS(Table1[[#This Row],[Level Status]]="Level 1",7,Table1[[#This Row],[Level Status]]="Level 2",14,Table1[[#This Row],[Level Status]]="Level 3","30",Table1[[#This Row],[Level Status]]="Info","Info",Table1[[#This Row],[Level Status]]="Closed","Closed")</f>
        <v>Closed</v>
      </c>
      <c r="T274" s="54" t="s">
        <v>4560</v>
      </c>
    </row>
    <row r="275" spans="1:20" ht="41.4" x14ac:dyDescent="0.3">
      <c r="A275" s="51">
        <f t="shared" si="4"/>
        <v>274</v>
      </c>
      <c r="B275" s="54" t="s">
        <v>4604</v>
      </c>
      <c r="C275" s="56">
        <v>45427</v>
      </c>
      <c r="D275" s="56">
        <v>45427</v>
      </c>
      <c r="E275" s="53" t="s">
        <v>9</v>
      </c>
      <c r="F275" s="54" t="s">
        <v>4605</v>
      </c>
      <c r="G275" s="58" t="s">
        <v>4605</v>
      </c>
      <c r="H275" s="59" t="s">
        <v>5508</v>
      </c>
      <c r="I275" s="77" t="s">
        <v>5508</v>
      </c>
      <c r="J275" s="59" t="s">
        <v>5700</v>
      </c>
      <c r="K275" s="55"/>
      <c r="L275" s="77" t="s">
        <v>1302</v>
      </c>
      <c r="M275" s="77" t="s">
        <v>1308</v>
      </c>
      <c r="N275" s="77" t="s">
        <v>1080</v>
      </c>
      <c r="O275" s="77" t="s">
        <v>1083</v>
      </c>
      <c r="P275" s="66" t="str">
        <f ca="1">DATEDIF(C275,'Incoming 2023'!$O$2,"Y")&amp;" tahun, "&amp;DATEDIF(C275,'Incoming 2023'!$O$2,"YM")&amp;" bulan, "&amp;DATEDIF(C275,'Incoming 2023'!$O$2,"MD")&amp;" hari"</f>
        <v>2 tahun, 2 bulan, 0 hari</v>
      </c>
      <c r="Q275" s="77">
        <f ca="1">DATEDIF(C275,Summary!$A$1,"d")</f>
        <v>791</v>
      </c>
      <c r="R275" s="77" t="str" cm="1">
        <f t="array" aca="1" ref="R27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75" s="77" t="str" cm="1">
        <f t="array" ref="S275">_xlfn.IFS(Table1[[#This Row],[Level Status]]="Level 1",7,Table1[[#This Row],[Level Status]]="Level 2",14,Table1[[#This Row],[Level Status]]="Level 3","30",Table1[[#This Row],[Level Status]]="Info","Info",Table1[[#This Row],[Level Status]]="Closed","Closed")</f>
        <v>Info</v>
      </c>
      <c r="T275" s="54"/>
    </row>
    <row r="276" spans="1:20" ht="176.7" customHeight="1" x14ac:dyDescent="0.3">
      <c r="A276" s="51">
        <f t="shared" si="4"/>
        <v>275</v>
      </c>
      <c r="B276" s="54" t="s">
        <v>4629</v>
      </c>
      <c r="C276" s="56">
        <v>45427</v>
      </c>
      <c r="D276" s="56">
        <v>45404</v>
      </c>
      <c r="E276" s="53" t="s">
        <v>39</v>
      </c>
      <c r="F276" s="54" t="s">
        <v>4630</v>
      </c>
      <c r="G276" s="58" t="s">
        <v>4631</v>
      </c>
      <c r="H276" s="59" t="s">
        <v>1079</v>
      </c>
      <c r="I276" s="77" t="s">
        <v>3199</v>
      </c>
      <c r="J276" s="59" t="s">
        <v>3198</v>
      </c>
      <c r="K276" s="55"/>
      <c r="L276" s="77" t="s">
        <v>120</v>
      </c>
      <c r="M276" s="77" t="str">
        <f>IF(Table1[[#This Row],[Status]]="Closed","Closed")</f>
        <v>Closed</v>
      </c>
      <c r="N276" s="77" t="s">
        <v>1079</v>
      </c>
      <c r="O276" s="77" t="s">
        <v>3361</v>
      </c>
      <c r="P276" s="66" t="str">
        <f ca="1">DATEDIF(C276,'Incoming 2023'!$O$2,"Y")&amp;" tahun, "&amp;DATEDIF(C276,'Incoming 2023'!$O$2,"YM")&amp;" bulan, "&amp;DATEDIF(C276,'Incoming 2023'!$O$2,"MD")&amp;" hari"</f>
        <v>2 tahun, 2 bulan, 0 hari</v>
      </c>
      <c r="Q276" s="77">
        <f ca="1">DATEDIF(C276,Summary!$A$1,"d")</f>
        <v>791</v>
      </c>
      <c r="R276" s="77" t="str" cm="1">
        <f t="array" aca="1" ref="R27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276" s="77" t="str" cm="1">
        <f t="array" ref="S276">_xlfn.IFS(Table1[[#This Row],[Level Status]]="Level 1",7,Table1[[#This Row],[Level Status]]="Level 2",14,Table1[[#This Row],[Level Status]]="Level 3","30",Table1[[#This Row],[Level Status]]="Info","Info",Table1[[#This Row],[Level Status]]="Closed","Closed")</f>
        <v>Closed</v>
      </c>
      <c r="T276" s="54" t="s">
        <v>5128</v>
      </c>
    </row>
    <row r="277" spans="1:20" ht="110.4" x14ac:dyDescent="0.3">
      <c r="A277" s="51">
        <f t="shared" si="4"/>
        <v>276</v>
      </c>
      <c r="B277" s="54" t="s">
        <v>4632</v>
      </c>
      <c r="C277" s="56">
        <v>45428</v>
      </c>
      <c r="D277" s="56">
        <v>45425</v>
      </c>
      <c r="E277" s="53" t="s">
        <v>487</v>
      </c>
      <c r="F277" s="54" t="s">
        <v>4633</v>
      </c>
      <c r="G277" s="58" t="s">
        <v>4634</v>
      </c>
      <c r="H277" s="59" t="s">
        <v>5985</v>
      </c>
      <c r="I277" s="77" t="s">
        <v>5985</v>
      </c>
      <c r="J277" s="59" t="s">
        <v>5873</v>
      </c>
      <c r="K277" s="55"/>
      <c r="L277" s="77" t="s">
        <v>120</v>
      </c>
      <c r="M277" s="77" t="str">
        <f>IF(Table1[[#This Row],[Status]]="Closed","Closed")</f>
        <v>Closed</v>
      </c>
      <c r="N277" s="77" t="s">
        <v>1070</v>
      </c>
      <c r="O277" s="77" t="s">
        <v>1077</v>
      </c>
      <c r="P277" s="66" t="str">
        <f ca="1">DATEDIF(C277,'Incoming 2023'!$O$2,"Y")&amp;" tahun, "&amp;DATEDIF(C277,'Incoming 2023'!$O$2,"YM")&amp;" bulan, "&amp;DATEDIF(C277,'Incoming 2023'!$O$2,"MD")&amp;" hari"</f>
        <v>2 tahun, 1 bulan, 29 hari</v>
      </c>
      <c r="Q277" s="77">
        <f ca="1">DATEDIF(C277,Summary!$A$1,"d")</f>
        <v>790</v>
      </c>
      <c r="R277" s="77" t="str" cm="1">
        <f t="array" aca="1" ref="R27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277" s="77" t="str" cm="1">
        <f t="array" ref="S277">_xlfn.IFS(Table1[[#This Row],[Level Status]]="Level 1",7,Table1[[#This Row],[Level Status]]="Level 2",14,Table1[[#This Row],[Level Status]]="Level 3","30",Table1[[#This Row],[Level Status]]="Info","Info",Table1[[#This Row],[Level Status]]="Closed","Closed")</f>
        <v>Closed</v>
      </c>
      <c r="T277" s="54" t="s">
        <v>4635</v>
      </c>
    </row>
    <row r="278" spans="1:20" ht="220.8" x14ac:dyDescent="0.3">
      <c r="A278" s="51">
        <f t="shared" si="4"/>
        <v>277</v>
      </c>
      <c r="B278" s="54" t="s">
        <v>4656</v>
      </c>
      <c r="C278" s="56">
        <v>45433</v>
      </c>
      <c r="D278" s="56">
        <v>45429</v>
      </c>
      <c r="E278" s="53" t="s">
        <v>39</v>
      </c>
      <c r="F278" s="54" t="s">
        <v>4657</v>
      </c>
      <c r="G278" s="58" t="s">
        <v>4658</v>
      </c>
      <c r="H278" s="59" t="s">
        <v>5508</v>
      </c>
      <c r="I278" s="77" t="s">
        <v>3189</v>
      </c>
      <c r="J278" s="59" t="s">
        <v>5702</v>
      </c>
      <c r="K278" s="55"/>
      <c r="L278" s="77" t="s">
        <v>1302</v>
      </c>
      <c r="M278" s="77" t="s">
        <v>1308</v>
      </c>
      <c r="N278" s="77" t="s">
        <v>1070</v>
      </c>
      <c r="O278" s="59" t="s">
        <v>3135</v>
      </c>
      <c r="P278" s="66" t="str">
        <f ca="1">DATEDIF(C278,'Incoming 2023'!$O$2,"Y")&amp;" tahun, "&amp;DATEDIF(C278,'Incoming 2023'!$O$2,"YM")&amp;" bulan, "&amp;DATEDIF(C278,'Incoming 2023'!$O$2,"MD")&amp;" hari"</f>
        <v>2 tahun, 1 bulan, 24 hari</v>
      </c>
      <c r="Q278" s="77">
        <f ca="1">DATEDIF(C278,Summary!$A$1,"d")</f>
        <v>785</v>
      </c>
      <c r="R278" s="77" t="str" cm="1">
        <f t="array" aca="1" ref="R27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78" s="77" t="str" cm="1">
        <f t="array" ref="S278">_xlfn.IFS(Table1[[#This Row],[Level Status]]="Level 1",7,Table1[[#This Row],[Level Status]]="Level 2",14,Table1[[#This Row],[Level Status]]="Level 3","30",Table1[[#This Row],[Level Status]]="Info","Info",Table1[[#This Row],[Level Status]]="Closed","Closed")</f>
        <v>Info</v>
      </c>
      <c r="T278" s="54"/>
    </row>
    <row r="279" spans="1:20" ht="124.2" x14ac:dyDescent="0.3">
      <c r="A279" s="51">
        <f t="shared" si="4"/>
        <v>278</v>
      </c>
      <c r="B279" s="54" t="s">
        <v>4659</v>
      </c>
      <c r="C279" s="56">
        <v>45433</v>
      </c>
      <c r="D279" s="56">
        <v>45427</v>
      </c>
      <c r="E279" s="53" t="s">
        <v>39</v>
      </c>
      <c r="F279" s="54" t="s">
        <v>4660</v>
      </c>
      <c r="G279" s="58" t="s">
        <v>4661</v>
      </c>
      <c r="H279" s="59" t="s">
        <v>5508</v>
      </c>
      <c r="I279" s="77" t="s">
        <v>5508</v>
      </c>
      <c r="J279" s="59" t="s">
        <v>1308</v>
      </c>
      <c r="K279" s="55"/>
      <c r="L279" s="77" t="s">
        <v>1302</v>
      </c>
      <c r="M279" s="77" t="s">
        <v>1308</v>
      </c>
      <c r="N279" s="77" t="s">
        <v>1170</v>
      </c>
      <c r="O279" s="77" t="s">
        <v>1171</v>
      </c>
      <c r="P279" s="66" t="str">
        <f ca="1">DATEDIF(C279,'Incoming 2023'!$O$2,"Y")&amp;" tahun, "&amp;DATEDIF(C279,'Incoming 2023'!$O$2,"YM")&amp;" bulan, "&amp;DATEDIF(C279,'Incoming 2023'!$O$2,"MD")&amp;" hari"</f>
        <v>2 tahun, 1 bulan, 24 hari</v>
      </c>
      <c r="Q279" s="77">
        <f ca="1">DATEDIF(C279,Summary!$A$1,"d")</f>
        <v>785</v>
      </c>
      <c r="R279" s="77" t="str" cm="1">
        <f t="array" aca="1" ref="R27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79" s="77" t="str" cm="1">
        <f t="array" ref="S279">_xlfn.IFS(Table1[[#This Row],[Level Status]]="Level 1",7,Table1[[#This Row],[Level Status]]="Level 2",14,Table1[[#This Row],[Level Status]]="Level 3","30",Table1[[#This Row],[Level Status]]="Info","Info",Table1[[#This Row],[Level Status]]="Closed","Closed")</f>
        <v>Info</v>
      </c>
      <c r="T279" s="54"/>
    </row>
    <row r="280" spans="1:20" ht="184.95" customHeight="1" x14ac:dyDescent="0.3">
      <c r="A280" s="51">
        <f t="shared" si="4"/>
        <v>279</v>
      </c>
      <c r="B280" s="54" t="s">
        <v>4662</v>
      </c>
      <c r="C280" s="56">
        <v>45433</v>
      </c>
      <c r="D280" s="56">
        <v>45429</v>
      </c>
      <c r="E280" s="53" t="s">
        <v>39</v>
      </c>
      <c r="F280" s="54" t="s">
        <v>4663</v>
      </c>
      <c r="G280" s="58" t="s">
        <v>4664</v>
      </c>
      <c r="H280" s="59" t="s">
        <v>5508</v>
      </c>
      <c r="I280" s="77" t="s">
        <v>5932</v>
      </c>
      <c r="J280" s="59" t="s">
        <v>5939</v>
      </c>
      <c r="K280" s="55"/>
      <c r="L280" s="77" t="s">
        <v>1302</v>
      </c>
      <c r="M280" s="77" t="s">
        <v>1308</v>
      </c>
      <c r="N280" s="77" t="s">
        <v>1070</v>
      </c>
      <c r="O280" s="77" t="s">
        <v>1471</v>
      </c>
      <c r="P280" s="66" t="str">
        <f ca="1">DATEDIF(C280,'Incoming 2023'!$O$2,"Y")&amp;" tahun, "&amp;DATEDIF(C280,'Incoming 2023'!$O$2,"YM")&amp;" bulan, "&amp;DATEDIF(C280,'Incoming 2023'!$O$2,"MD")&amp;" hari"</f>
        <v>2 tahun, 1 bulan, 24 hari</v>
      </c>
      <c r="Q280" s="77">
        <f ca="1">DATEDIF(C280,Summary!$A$1,"d")</f>
        <v>785</v>
      </c>
      <c r="R280" s="77" t="str" cm="1">
        <f t="array" aca="1" ref="R28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80" s="77" t="str" cm="1">
        <f t="array" ref="S280">_xlfn.IFS(Table1[[#This Row],[Level Status]]="Level 1",7,Table1[[#This Row],[Level Status]]="Level 2",14,Table1[[#This Row],[Level Status]]="Level 3","30",Table1[[#This Row],[Level Status]]="Info","Info",Table1[[#This Row],[Level Status]]="Closed","Closed")</f>
        <v>Info</v>
      </c>
      <c r="T280" s="54"/>
    </row>
    <row r="281" spans="1:20" ht="55.2" x14ac:dyDescent="0.3">
      <c r="A281" s="51">
        <f t="shared" si="4"/>
        <v>280</v>
      </c>
      <c r="B281" s="54" t="s">
        <v>4671</v>
      </c>
      <c r="C281" s="56">
        <v>45434</v>
      </c>
      <c r="D281" s="56">
        <v>45429</v>
      </c>
      <c r="E281" s="53" t="s">
        <v>9</v>
      </c>
      <c r="F281" s="54" t="s">
        <v>4672</v>
      </c>
      <c r="G281" s="58" t="s">
        <v>4673</v>
      </c>
      <c r="H281" s="59" t="s">
        <v>5508</v>
      </c>
      <c r="I281" s="77" t="s">
        <v>3200</v>
      </c>
      <c r="J281" s="59" t="s">
        <v>3201</v>
      </c>
      <c r="K281" s="55"/>
      <c r="L281" s="77" t="s">
        <v>1302</v>
      </c>
      <c r="M281" s="77" t="s">
        <v>1308</v>
      </c>
      <c r="N281" s="77" t="s">
        <v>1070</v>
      </c>
      <c r="O281" s="59" t="s">
        <v>4401</v>
      </c>
      <c r="P281" s="66" t="str">
        <f ca="1">DATEDIF(C281,'Incoming 2023'!$O$2,"Y")&amp;" tahun, "&amp;DATEDIF(C281,'Incoming 2023'!$O$2,"YM")&amp;" bulan, "&amp;DATEDIF(C281,'Incoming 2023'!$O$2,"MD")&amp;" hari"</f>
        <v>2 tahun, 1 bulan, 23 hari</v>
      </c>
      <c r="Q281" s="77">
        <f ca="1">DATEDIF(C281,Summary!$A$1,"d")</f>
        <v>784</v>
      </c>
      <c r="R281" s="77" t="str" cm="1">
        <f t="array" aca="1" ref="R28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81" s="77" t="str" cm="1">
        <f t="array" ref="S281">_xlfn.IFS(Table1[[#This Row],[Level Status]]="Level 1",7,Table1[[#This Row],[Level Status]]="Level 2",14,Table1[[#This Row],[Level Status]]="Level 3","30",Table1[[#This Row],[Level Status]]="Info","Info",Table1[[#This Row],[Level Status]]="Closed","Closed")</f>
        <v>Info</v>
      </c>
      <c r="T281" s="54"/>
    </row>
    <row r="282" spans="1:20" ht="96.6" x14ac:dyDescent="0.3">
      <c r="A282" s="51">
        <f t="shared" si="4"/>
        <v>281</v>
      </c>
      <c r="B282" s="54" t="s">
        <v>4674</v>
      </c>
      <c r="C282" s="56">
        <v>45432</v>
      </c>
      <c r="D282" s="56">
        <v>45399</v>
      </c>
      <c r="E282" s="53" t="s">
        <v>3073</v>
      </c>
      <c r="F282" s="54" t="s">
        <v>4693</v>
      </c>
      <c r="G282" s="58" t="s">
        <v>4694</v>
      </c>
      <c r="H282" s="59" t="s">
        <v>5508</v>
      </c>
      <c r="I282" s="77" t="s">
        <v>3200</v>
      </c>
      <c r="J282" s="59" t="s">
        <v>5849</v>
      </c>
      <c r="K282" s="55"/>
      <c r="L282" s="77" t="s">
        <v>1302</v>
      </c>
      <c r="M282" s="77" t="s">
        <v>1308</v>
      </c>
      <c r="N282" s="77" t="s">
        <v>1070</v>
      </c>
      <c r="O282" s="77" t="s">
        <v>1082</v>
      </c>
      <c r="P282" s="66" t="str">
        <f ca="1">DATEDIF(C282,'Incoming 2023'!$O$2,"Y")&amp;" tahun, "&amp;DATEDIF(C282,'Incoming 2023'!$O$2,"YM")&amp;" bulan, "&amp;DATEDIF(C282,'Incoming 2023'!$O$2,"MD")&amp;" hari"</f>
        <v>2 tahun, 1 bulan, 25 hari</v>
      </c>
      <c r="Q282" s="77">
        <f ca="1">DATEDIF(C282,Summary!$A$1,"d")</f>
        <v>786</v>
      </c>
      <c r="R282" s="77" t="str" cm="1">
        <f t="array" aca="1" ref="R28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82" s="77" t="str" cm="1">
        <f t="array" ref="S282">_xlfn.IFS(Table1[[#This Row],[Level Status]]="Level 1",7,Table1[[#This Row],[Level Status]]="Level 2",14,Table1[[#This Row],[Level Status]]="Level 3","30",Table1[[#This Row],[Level Status]]="Info","Info",Table1[[#This Row],[Level Status]]="Closed","Closed")</f>
        <v>Info</v>
      </c>
      <c r="T282" s="54"/>
    </row>
    <row r="283" spans="1:20" ht="82.8" x14ac:dyDescent="0.3">
      <c r="A283" s="51">
        <f t="shared" si="4"/>
        <v>282</v>
      </c>
      <c r="B283" s="54" t="s">
        <v>4338</v>
      </c>
      <c r="C283" s="56">
        <v>45432</v>
      </c>
      <c r="D283" s="56">
        <v>45425</v>
      </c>
      <c r="E283" s="53" t="s">
        <v>3073</v>
      </c>
      <c r="F283" s="54" t="s">
        <v>4695</v>
      </c>
      <c r="G283" s="58" t="s">
        <v>4696</v>
      </c>
      <c r="H283" s="59" t="s">
        <v>5508</v>
      </c>
      <c r="I283" s="77" t="s">
        <v>3190</v>
      </c>
      <c r="J283" s="59" t="s">
        <v>5849</v>
      </c>
      <c r="K283" s="55"/>
      <c r="L283" s="77" t="s">
        <v>1302</v>
      </c>
      <c r="M283" s="77" t="s">
        <v>1308</v>
      </c>
      <c r="N283" s="77" t="s">
        <v>1070</v>
      </c>
      <c r="O283" s="77" t="s">
        <v>1082</v>
      </c>
      <c r="P283" s="66" t="str">
        <f ca="1">DATEDIF(C283,'Incoming 2023'!$O$2,"Y")&amp;" tahun, "&amp;DATEDIF(C283,'Incoming 2023'!$O$2,"YM")&amp;" bulan, "&amp;DATEDIF(C283,'Incoming 2023'!$O$2,"MD")&amp;" hari"</f>
        <v>2 tahun, 1 bulan, 25 hari</v>
      </c>
      <c r="Q283" s="77">
        <f ca="1">DATEDIF(C283,Summary!$A$1,"d")</f>
        <v>786</v>
      </c>
      <c r="R283" s="77" t="str" cm="1">
        <f t="array" aca="1" ref="R28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83" s="77" t="str" cm="1">
        <f t="array" ref="S283">_xlfn.IFS(Table1[[#This Row],[Level Status]]="Level 1",7,Table1[[#This Row],[Level Status]]="Level 2",14,Table1[[#This Row],[Level Status]]="Level 3","30",Table1[[#This Row],[Level Status]]="Info","Info",Table1[[#This Row],[Level Status]]="Closed","Closed")</f>
        <v>Info</v>
      </c>
      <c r="T283" s="54"/>
    </row>
    <row r="284" spans="1:20" ht="82.8" x14ac:dyDescent="0.3">
      <c r="A284" s="51">
        <f t="shared" si="4"/>
        <v>283</v>
      </c>
      <c r="B284" s="54" t="s">
        <v>4675</v>
      </c>
      <c r="C284" s="56">
        <v>45432</v>
      </c>
      <c r="D284" s="56">
        <v>45412</v>
      </c>
      <c r="E284" s="53" t="s">
        <v>3073</v>
      </c>
      <c r="F284" s="54" t="s">
        <v>4697</v>
      </c>
      <c r="G284" s="58" t="s">
        <v>4698</v>
      </c>
      <c r="H284" s="59" t="s">
        <v>5508</v>
      </c>
      <c r="I284" s="77" t="s">
        <v>5933</v>
      </c>
      <c r="J284" s="59" t="s">
        <v>5849</v>
      </c>
      <c r="K284" s="55"/>
      <c r="L284" s="77" t="s">
        <v>1302</v>
      </c>
      <c r="M284" s="77" t="s">
        <v>1308</v>
      </c>
      <c r="N284" s="77" t="s">
        <v>1070</v>
      </c>
      <c r="O284" s="77" t="s">
        <v>1082</v>
      </c>
      <c r="P284" s="66" t="str">
        <f ca="1">DATEDIF(C284,'Incoming 2023'!$O$2,"Y")&amp;" tahun, "&amp;DATEDIF(C284,'Incoming 2023'!$O$2,"YM")&amp;" bulan, "&amp;DATEDIF(C284,'Incoming 2023'!$O$2,"MD")&amp;" hari"</f>
        <v>2 tahun, 1 bulan, 25 hari</v>
      </c>
      <c r="Q284" s="77">
        <f ca="1">DATEDIF(C284,Summary!$A$1,"d")</f>
        <v>786</v>
      </c>
      <c r="R284" s="77" t="str" cm="1">
        <f t="array" aca="1" ref="R28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84" s="77" t="str" cm="1">
        <f t="array" ref="S284">_xlfn.IFS(Table1[[#This Row],[Level Status]]="Level 1",7,Table1[[#This Row],[Level Status]]="Level 2",14,Table1[[#This Row],[Level Status]]="Level 3","30",Table1[[#This Row],[Level Status]]="Info","Info",Table1[[#This Row],[Level Status]]="Closed","Closed")</f>
        <v>Info</v>
      </c>
      <c r="T284" s="54"/>
    </row>
    <row r="285" spans="1:20" ht="96.6" x14ac:dyDescent="0.3">
      <c r="A285" s="51">
        <f t="shared" si="4"/>
        <v>284</v>
      </c>
      <c r="B285" s="54" t="s">
        <v>4676</v>
      </c>
      <c r="C285" s="56">
        <v>45432</v>
      </c>
      <c r="D285" s="56">
        <v>45414</v>
      </c>
      <c r="E285" s="53" t="s">
        <v>3073</v>
      </c>
      <c r="F285" s="54" t="s">
        <v>4699</v>
      </c>
      <c r="G285" s="58" t="s">
        <v>4700</v>
      </c>
      <c r="H285" s="59" t="s">
        <v>5508</v>
      </c>
      <c r="I285" s="77" t="s">
        <v>3200</v>
      </c>
      <c r="J285" s="59" t="s">
        <v>5849</v>
      </c>
      <c r="K285" s="55"/>
      <c r="L285" s="77" t="s">
        <v>1302</v>
      </c>
      <c r="M285" s="77" t="s">
        <v>1308</v>
      </c>
      <c r="N285" s="77" t="s">
        <v>1070</v>
      </c>
      <c r="O285" s="77" t="s">
        <v>1082</v>
      </c>
      <c r="P285" s="66" t="str">
        <f ca="1">DATEDIF(C285,'Incoming 2023'!$O$2,"Y")&amp;" tahun, "&amp;DATEDIF(C285,'Incoming 2023'!$O$2,"YM")&amp;" bulan, "&amp;DATEDIF(C285,'Incoming 2023'!$O$2,"MD")&amp;" hari"</f>
        <v>2 tahun, 1 bulan, 25 hari</v>
      </c>
      <c r="Q285" s="77">
        <f ca="1">DATEDIF(C285,Summary!$A$1,"d")</f>
        <v>786</v>
      </c>
      <c r="R285" s="77" t="str" cm="1">
        <f t="array" aca="1" ref="R28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85" s="77" t="str" cm="1">
        <f t="array" ref="S285">_xlfn.IFS(Table1[[#This Row],[Level Status]]="Level 1",7,Table1[[#This Row],[Level Status]]="Level 2",14,Table1[[#This Row],[Level Status]]="Level 3","30",Table1[[#This Row],[Level Status]]="Info","Info",Table1[[#This Row],[Level Status]]="Closed","Closed")</f>
        <v>Info</v>
      </c>
      <c r="T285" s="54"/>
    </row>
    <row r="286" spans="1:20" ht="82.8" x14ac:dyDescent="0.3">
      <c r="A286" s="51">
        <f t="shared" si="4"/>
        <v>285</v>
      </c>
      <c r="B286" s="54" t="s">
        <v>4677</v>
      </c>
      <c r="C286" s="56">
        <v>45432</v>
      </c>
      <c r="D286" s="56">
        <v>45418</v>
      </c>
      <c r="E286" s="53" t="s">
        <v>3073</v>
      </c>
      <c r="F286" s="54" t="s">
        <v>4701</v>
      </c>
      <c r="G286" s="58" t="s">
        <v>4702</v>
      </c>
      <c r="H286" s="59" t="s">
        <v>5508</v>
      </c>
      <c r="I286" s="77" t="s">
        <v>3200</v>
      </c>
      <c r="J286" s="59" t="s">
        <v>5849</v>
      </c>
      <c r="K286" s="55"/>
      <c r="L286" s="77" t="s">
        <v>1302</v>
      </c>
      <c r="M286" s="77" t="s">
        <v>1308</v>
      </c>
      <c r="N286" s="77" t="s">
        <v>1070</v>
      </c>
      <c r="O286" s="77" t="s">
        <v>1082</v>
      </c>
      <c r="P286" s="66" t="str">
        <f ca="1">DATEDIF(C286,'Incoming 2023'!$O$2,"Y")&amp;" tahun, "&amp;DATEDIF(C286,'Incoming 2023'!$O$2,"YM")&amp;" bulan, "&amp;DATEDIF(C286,'Incoming 2023'!$O$2,"MD")&amp;" hari"</f>
        <v>2 tahun, 1 bulan, 25 hari</v>
      </c>
      <c r="Q286" s="77">
        <f ca="1">DATEDIF(C286,Summary!$A$1,"d")</f>
        <v>786</v>
      </c>
      <c r="R286" s="77" t="str" cm="1">
        <f t="array" aca="1" ref="R28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86" s="77" t="str" cm="1">
        <f t="array" ref="S286">_xlfn.IFS(Table1[[#This Row],[Level Status]]="Level 1",7,Table1[[#This Row],[Level Status]]="Level 2",14,Table1[[#This Row],[Level Status]]="Level 3","30",Table1[[#This Row],[Level Status]]="Info","Info",Table1[[#This Row],[Level Status]]="Closed","Closed")</f>
        <v>Info</v>
      </c>
      <c r="T286" s="54"/>
    </row>
    <row r="287" spans="1:20" ht="69" x14ac:dyDescent="0.3">
      <c r="A287" s="51">
        <f t="shared" si="4"/>
        <v>286</v>
      </c>
      <c r="B287" s="54" t="s">
        <v>4678</v>
      </c>
      <c r="C287" s="56">
        <v>45432</v>
      </c>
      <c r="D287" s="56">
        <v>45419</v>
      </c>
      <c r="E287" s="53" t="s">
        <v>3073</v>
      </c>
      <c r="F287" s="54" t="s">
        <v>4704</v>
      </c>
      <c r="G287" s="58" t="s">
        <v>4703</v>
      </c>
      <c r="H287" s="59" t="s">
        <v>5508</v>
      </c>
      <c r="I287" s="77" t="s">
        <v>3200</v>
      </c>
      <c r="J287" s="59" t="s">
        <v>5849</v>
      </c>
      <c r="K287" s="55"/>
      <c r="L287" s="77" t="s">
        <v>1302</v>
      </c>
      <c r="M287" s="77" t="s">
        <v>1308</v>
      </c>
      <c r="N287" s="77" t="s">
        <v>1070</v>
      </c>
      <c r="O287" s="77" t="s">
        <v>1082</v>
      </c>
      <c r="P287" s="66" t="str">
        <f ca="1">DATEDIF(C287,'Incoming 2023'!$O$2,"Y")&amp;" tahun, "&amp;DATEDIF(C287,'Incoming 2023'!$O$2,"YM")&amp;" bulan, "&amp;DATEDIF(C287,'Incoming 2023'!$O$2,"MD")&amp;" hari"</f>
        <v>2 tahun, 1 bulan, 25 hari</v>
      </c>
      <c r="Q287" s="77">
        <f ca="1">DATEDIF(C287,Summary!$A$1,"d")</f>
        <v>786</v>
      </c>
      <c r="R287" s="77" t="str" cm="1">
        <f t="array" aca="1" ref="R28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87" s="77" t="str" cm="1">
        <f t="array" ref="S287">_xlfn.IFS(Table1[[#This Row],[Level Status]]="Level 1",7,Table1[[#This Row],[Level Status]]="Level 2",14,Table1[[#This Row],[Level Status]]="Level 3","30",Table1[[#This Row],[Level Status]]="Info","Info",Table1[[#This Row],[Level Status]]="Closed","Closed")</f>
        <v>Info</v>
      </c>
      <c r="T287" s="54"/>
    </row>
    <row r="288" spans="1:20" ht="82.8" x14ac:dyDescent="0.3">
      <c r="A288" s="51">
        <f t="shared" si="4"/>
        <v>287</v>
      </c>
      <c r="B288" s="54" t="s">
        <v>4679</v>
      </c>
      <c r="C288" s="56">
        <v>45432</v>
      </c>
      <c r="D288" s="56">
        <v>45426</v>
      </c>
      <c r="E288" s="53" t="s">
        <v>3073</v>
      </c>
      <c r="F288" s="54" t="s">
        <v>4706</v>
      </c>
      <c r="G288" s="58" t="s">
        <v>4705</v>
      </c>
      <c r="H288" s="59" t="s">
        <v>5508</v>
      </c>
      <c r="I288" s="77" t="s">
        <v>3200</v>
      </c>
      <c r="J288" s="59" t="s">
        <v>5849</v>
      </c>
      <c r="K288" s="55"/>
      <c r="L288" s="77" t="s">
        <v>1302</v>
      </c>
      <c r="M288" s="77" t="s">
        <v>1308</v>
      </c>
      <c r="N288" s="77" t="s">
        <v>1070</v>
      </c>
      <c r="O288" s="77" t="s">
        <v>1082</v>
      </c>
      <c r="P288" s="66" t="str">
        <f ca="1">DATEDIF(C288,'Incoming 2023'!$O$2,"Y")&amp;" tahun, "&amp;DATEDIF(C288,'Incoming 2023'!$O$2,"YM")&amp;" bulan, "&amp;DATEDIF(C288,'Incoming 2023'!$O$2,"MD")&amp;" hari"</f>
        <v>2 tahun, 1 bulan, 25 hari</v>
      </c>
      <c r="Q288" s="77">
        <f ca="1">DATEDIF(C288,Summary!$A$1,"d")</f>
        <v>786</v>
      </c>
      <c r="R288" s="77" t="str" cm="1">
        <f t="array" aca="1" ref="R28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88" s="77" t="str" cm="1">
        <f t="array" ref="S288">_xlfn.IFS(Table1[[#This Row],[Level Status]]="Level 1",7,Table1[[#This Row],[Level Status]]="Level 2",14,Table1[[#This Row],[Level Status]]="Level 3","30",Table1[[#This Row],[Level Status]]="Info","Info",Table1[[#This Row],[Level Status]]="Closed","Closed")</f>
        <v>Info</v>
      </c>
      <c r="T288" s="54"/>
    </row>
    <row r="289" spans="1:20" ht="96.6" x14ac:dyDescent="0.3">
      <c r="A289" s="51">
        <f t="shared" si="4"/>
        <v>288</v>
      </c>
      <c r="B289" s="54" t="s">
        <v>4680</v>
      </c>
      <c r="C289" s="56">
        <v>45432</v>
      </c>
      <c r="D289" s="56">
        <v>45425</v>
      </c>
      <c r="E289" s="53" t="s">
        <v>3073</v>
      </c>
      <c r="F289" s="54" t="s">
        <v>4707</v>
      </c>
      <c r="G289" s="58" t="s">
        <v>4728</v>
      </c>
      <c r="H289" s="59" t="s">
        <v>5508</v>
      </c>
      <c r="I289" s="77" t="s">
        <v>3200</v>
      </c>
      <c r="J289" s="59" t="s">
        <v>5849</v>
      </c>
      <c r="K289" s="55"/>
      <c r="L289" s="77" t="s">
        <v>1302</v>
      </c>
      <c r="M289" s="77" t="s">
        <v>1308</v>
      </c>
      <c r="N289" s="77" t="s">
        <v>1070</v>
      </c>
      <c r="O289" s="77" t="s">
        <v>1082</v>
      </c>
      <c r="P289" s="66" t="str">
        <f ca="1">DATEDIF(C289,'Incoming 2023'!$O$2,"Y")&amp;" tahun, "&amp;DATEDIF(C289,'Incoming 2023'!$O$2,"YM")&amp;" bulan, "&amp;DATEDIF(C289,'Incoming 2023'!$O$2,"MD")&amp;" hari"</f>
        <v>2 tahun, 1 bulan, 25 hari</v>
      </c>
      <c r="Q289" s="77">
        <f ca="1">DATEDIF(C289,Summary!$A$1,"d")</f>
        <v>786</v>
      </c>
      <c r="R289" s="77" t="str" cm="1">
        <f t="array" aca="1" ref="R28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89" s="77" t="str" cm="1">
        <f t="array" ref="S289">_xlfn.IFS(Table1[[#This Row],[Level Status]]="Level 1",7,Table1[[#This Row],[Level Status]]="Level 2",14,Table1[[#This Row],[Level Status]]="Level 3","30",Table1[[#This Row],[Level Status]]="Info","Info",Table1[[#This Row],[Level Status]]="Closed","Closed")</f>
        <v>Info</v>
      </c>
      <c r="T289" s="54"/>
    </row>
    <row r="290" spans="1:20" ht="69" x14ac:dyDescent="0.3">
      <c r="A290" s="51">
        <f t="shared" si="4"/>
        <v>289</v>
      </c>
      <c r="B290" s="54" t="s">
        <v>4681</v>
      </c>
      <c r="C290" s="56">
        <v>45432</v>
      </c>
      <c r="D290" s="56">
        <v>45425</v>
      </c>
      <c r="E290" s="53" t="s">
        <v>3073</v>
      </c>
      <c r="F290" s="54" t="s">
        <v>4708</v>
      </c>
      <c r="G290" s="58" t="s">
        <v>4709</v>
      </c>
      <c r="H290" s="59" t="s">
        <v>5508</v>
      </c>
      <c r="I290" s="77" t="s">
        <v>3190</v>
      </c>
      <c r="J290" s="59" t="s">
        <v>5849</v>
      </c>
      <c r="K290" s="55"/>
      <c r="L290" s="77" t="s">
        <v>1302</v>
      </c>
      <c r="M290" s="77" t="s">
        <v>1308</v>
      </c>
      <c r="N290" s="77" t="s">
        <v>1070</v>
      </c>
      <c r="O290" s="77" t="s">
        <v>1082</v>
      </c>
      <c r="P290" s="66" t="str">
        <f ca="1">DATEDIF(C290,'Incoming 2023'!$O$2,"Y")&amp;" tahun, "&amp;DATEDIF(C290,'Incoming 2023'!$O$2,"YM")&amp;" bulan, "&amp;DATEDIF(C290,'Incoming 2023'!$O$2,"MD")&amp;" hari"</f>
        <v>2 tahun, 1 bulan, 25 hari</v>
      </c>
      <c r="Q290" s="77">
        <f ca="1">DATEDIF(C290,Summary!$A$1,"d")</f>
        <v>786</v>
      </c>
      <c r="R290" s="77" t="str" cm="1">
        <f t="array" aca="1" ref="R29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90" s="77" t="str" cm="1">
        <f t="array" ref="S290">_xlfn.IFS(Table1[[#This Row],[Level Status]]="Level 1",7,Table1[[#This Row],[Level Status]]="Level 2",14,Table1[[#This Row],[Level Status]]="Level 3","30",Table1[[#This Row],[Level Status]]="Info","Info",Table1[[#This Row],[Level Status]]="Closed","Closed")</f>
        <v>Info</v>
      </c>
      <c r="T290" s="54"/>
    </row>
    <row r="291" spans="1:20" ht="69" x14ac:dyDescent="0.3">
      <c r="A291" s="51">
        <f t="shared" si="4"/>
        <v>290</v>
      </c>
      <c r="B291" s="54" t="s">
        <v>4682</v>
      </c>
      <c r="C291" s="56">
        <v>45432</v>
      </c>
      <c r="D291" s="56">
        <v>45425</v>
      </c>
      <c r="E291" s="53" t="s">
        <v>3073</v>
      </c>
      <c r="F291" s="54" t="s">
        <v>4710</v>
      </c>
      <c r="G291" s="58" t="s">
        <v>4711</v>
      </c>
      <c r="H291" s="59" t="s">
        <v>5508</v>
      </c>
      <c r="I291" s="77" t="s">
        <v>5990</v>
      </c>
      <c r="J291" s="59" t="s">
        <v>5849</v>
      </c>
      <c r="K291" s="55"/>
      <c r="L291" s="77" t="s">
        <v>1302</v>
      </c>
      <c r="M291" s="77" t="s">
        <v>1308</v>
      </c>
      <c r="N291" s="77" t="s">
        <v>1070</v>
      </c>
      <c r="O291" s="77" t="s">
        <v>1082</v>
      </c>
      <c r="P291" s="66" t="str">
        <f ca="1">DATEDIF(C291,'Incoming 2023'!$O$2,"Y")&amp;" tahun, "&amp;DATEDIF(C291,'Incoming 2023'!$O$2,"YM")&amp;" bulan, "&amp;DATEDIF(C291,'Incoming 2023'!$O$2,"MD")&amp;" hari"</f>
        <v>2 tahun, 1 bulan, 25 hari</v>
      </c>
      <c r="Q291" s="77">
        <f ca="1">DATEDIF(C291,Summary!$A$1,"d")</f>
        <v>786</v>
      </c>
      <c r="R291" s="77" t="str" cm="1">
        <f t="array" aca="1" ref="R29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91" s="77" t="str" cm="1">
        <f t="array" ref="S291">_xlfn.IFS(Table1[[#This Row],[Level Status]]="Level 1",7,Table1[[#This Row],[Level Status]]="Level 2",14,Table1[[#This Row],[Level Status]]="Level 3","30",Table1[[#This Row],[Level Status]]="Info","Info",Table1[[#This Row],[Level Status]]="Closed","Closed")</f>
        <v>Info</v>
      </c>
      <c r="T291" s="54"/>
    </row>
    <row r="292" spans="1:20" ht="69" x14ac:dyDescent="0.3">
      <c r="A292" s="51">
        <f t="shared" si="4"/>
        <v>291</v>
      </c>
      <c r="B292" s="54" t="s">
        <v>4683</v>
      </c>
      <c r="C292" s="56">
        <v>45432</v>
      </c>
      <c r="D292" s="56">
        <v>45426</v>
      </c>
      <c r="E292" s="53" t="s">
        <v>3073</v>
      </c>
      <c r="F292" s="54" t="s">
        <v>4712</v>
      </c>
      <c r="G292" s="58" t="s">
        <v>4713</v>
      </c>
      <c r="H292" s="59" t="s">
        <v>5508</v>
      </c>
      <c r="I292" s="77" t="s">
        <v>5990</v>
      </c>
      <c r="J292" s="59" t="s">
        <v>5849</v>
      </c>
      <c r="K292" s="55"/>
      <c r="L292" s="77" t="s">
        <v>1302</v>
      </c>
      <c r="M292" s="77" t="s">
        <v>1308</v>
      </c>
      <c r="N292" s="77" t="s">
        <v>1070</v>
      </c>
      <c r="O292" s="77" t="s">
        <v>1082</v>
      </c>
      <c r="P292" s="66" t="str">
        <f ca="1">DATEDIF(C292,'Incoming 2023'!$O$2,"Y")&amp;" tahun, "&amp;DATEDIF(C292,'Incoming 2023'!$O$2,"YM")&amp;" bulan, "&amp;DATEDIF(C292,'Incoming 2023'!$O$2,"MD")&amp;" hari"</f>
        <v>2 tahun, 1 bulan, 25 hari</v>
      </c>
      <c r="Q292" s="77">
        <f ca="1">DATEDIF(C292,Summary!$A$1,"d")</f>
        <v>786</v>
      </c>
      <c r="R292" s="77" t="str" cm="1">
        <f t="array" aca="1" ref="R29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92" s="77" t="str" cm="1">
        <f t="array" ref="S292">_xlfn.IFS(Table1[[#This Row],[Level Status]]="Level 1",7,Table1[[#This Row],[Level Status]]="Level 2",14,Table1[[#This Row],[Level Status]]="Level 3","30",Table1[[#This Row],[Level Status]]="Info","Info",Table1[[#This Row],[Level Status]]="Closed","Closed")</f>
        <v>Info</v>
      </c>
      <c r="T292" s="54"/>
    </row>
    <row r="293" spans="1:20" ht="110.4" x14ac:dyDescent="0.3">
      <c r="A293" s="51">
        <f t="shared" si="4"/>
        <v>292</v>
      </c>
      <c r="B293" s="54" t="s">
        <v>4684</v>
      </c>
      <c r="C293" s="56">
        <v>45432</v>
      </c>
      <c r="D293" s="56">
        <v>45427</v>
      </c>
      <c r="E293" s="53" t="s">
        <v>3073</v>
      </c>
      <c r="F293" s="54" t="s">
        <v>4714</v>
      </c>
      <c r="G293" s="58" t="s">
        <v>4715</v>
      </c>
      <c r="H293" s="123" t="s">
        <v>5508</v>
      </c>
      <c r="I293" s="77" t="s">
        <v>3190</v>
      </c>
      <c r="J293" s="59" t="s">
        <v>5849</v>
      </c>
      <c r="K293" s="55"/>
      <c r="L293" s="77" t="s">
        <v>1302</v>
      </c>
      <c r="M293" s="77" t="s">
        <v>1308</v>
      </c>
      <c r="N293" s="77" t="s">
        <v>1070</v>
      </c>
      <c r="O293" s="77" t="s">
        <v>1077</v>
      </c>
      <c r="P293" s="66" t="str">
        <f ca="1">DATEDIF(C293,'Incoming 2023'!$O$2,"Y")&amp;" tahun, "&amp;DATEDIF(C293,'Incoming 2023'!$O$2,"YM")&amp;" bulan, "&amp;DATEDIF(C293,'Incoming 2023'!$O$2,"MD")&amp;" hari"</f>
        <v>2 tahun, 1 bulan, 25 hari</v>
      </c>
      <c r="Q293" s="77">
        <f ca="1">DATEDIF(C293,Summary!$A$1,"d")</f>
        <v>786</v>
      </c>
      <c r="R293" s="77" t="str" cm="1">
        <f t="array" aca="1" ref="R29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93" s="77" t="str" cm="1">
        <f t="array" ref="S293">_xlfn.IFS(Table1[[#This Row],[Level Status]]="Level 1",7,Table1[[#This Row],[Level Status]]="Level 2",14,Table1[[#This Row],[Level Status]]="Level 3","30",Table1[[#This Row],[Level Status]]="Info","Info",Table1[[#This Row],[Level Status]]="Closed","Closed")</f>
        <v>Info</v>
      </c>
      <c r="T293" s="54"/>
    </row>
    <row r="294" spans="1:20" ht="82.8" x14ac:dyDescent="0.3">
      <c r="A294" s="51">
        <f t="shared" si="4"/>
        <v>293</v>
      </c>
      <c r="B294" s="54" t="s">
        <v>4685</v>
      </c>
      <c r="C294" s="56">
        <v>45432</v>
      </c>
      <c r="D294" s="56">
        <v>45428</v>
      </c>
      <c r="E294" s="53" t="s">
        <v>3073</v>
      </c>
      <c r="F294" s="54" t="s">
        <v>4716</v>
      </c>
      <c r="G294" s="58" t="s">
        <v>4729</v>
      </c>
      <c r="H294" s="59" t="s">
        <v>5508</v>
      </c>
      <c r="I294" s="77" t="s">
        <v>3199</v>
      </c>
      <c r="J294" s="59" t="s">
        <v>5849</v>
      </c>
      <c r="K294" s="55"/>
      <c r="L294" s="77" t="s">
        <v>1302</v>
      </c>
      <c r="M294" s="77" t="s">
        <v>1308</v>
      </c>
      <c r="N294" s="77" t="s">
        <v>1070</v>
      </c>
      <c r="O294" s="77" t="s">
        <v>1082</v>
      </c>
      <c r="P294" s="66" t="str">
        <f ca="1">DATEDIF(C294,'Incoming 2023'!$O$2,"Y")&amp;" tahun, "&amp;DATEDIF(C294,'Incoming 2023'!$O$2,"YM")&amp;" bulan, "&amp;DATEDIF(C294,'Incoming 2023'!$O$2,"MD")&amp;" hari"</f>
        <v>2 tahun, 1 bulan, 25 hari</v>
      </c>
      <c r="Q294" s="77">
        <f ca="1">DATEDIF(C294,Summary!$A$1,"d")</f>
        <v>786</v>
      </c>
      <c r="R294" s="77" t="str" cm="1">
        <f t="array" aca="1" ref="R29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94" s="77" t="str" cm="1">
        <f t="array" ref="S294">_xlfn.IFS(Table1[[#This Row],[Level Status]]="Level 1",7,Table1[[#This Row],[Level Status]]="Level 2",14,Table1[[#This Row],[Level Status]]="Level 3","30",Table1[[#This Row],[Level Status]]="Info","Info",Table1[[#This Row],[Level Status]]="Closed","Closed")</f>
        <v>Info</v>
      </c>
      <c r="T294" s="54"/>
    </row>
    <row r="295" spans="1:20" ht="82.8" x14ac:dyDescent="0.3">
      <c r="A295" s="51">
        <f t="shared" si="4"/>
        <v>294</v>
      </c>
      <c r="B295" s="54" t="s">
        <v>4686</v>
      </c>
      <c r="C295" s="56">
        <v>45432</v>
      </c>
      <c r="D295" s="56">
        <v>45428</v>
      </c>
      <c r="E295" s="53" t="s">
        <v>3073</v>
      </c>
      <c r="F295" s="54" t="s">
        <v>4716</v>
      </c>
      <c r="G295" s="58" t="s">
        <v>4717</v>
      </c>
      <c r="H295" s="59" t="s">
        <v>5508</v>
      </c>
      <c r="I295" s="77" t="s">
        <v>3199</v>
      </c>
      <c r="J295" s="59" t="s">
        <v>5849</v>
      </c>
      <c r="K295" s="55"/>
      <c r="L295" s="77" t="s">
        <v>1302</v>
      </c>
      <c r="M295" s="77" t="s">
        <v>1308</v>
      </c>
      <c r="N295" s="77" t="s">
        <v>1070</v>
      </c>
      <c r="O295" s="77" t="s">
        <v>1082</v>
      </c>
      <c r="P295" s="66" t="str">
        <f ca="1">DATEDIF(C295,'Incoming 2023'!$O$2,"Y")&amp;" tahun, "&amp;DATEDIF(C295,'Incoming 2023'!$O$2,"YM")&amp;" bulan, "&amp;DATEDIF(C295,'Incoming 2023'!$O$2,"MD")&amp;" hari"</f>
        <v>2 tahun, 1 bulan, 25 hari</v>
      </c>
      <c r="Q295" s="77">
        <f ca="1">DATEDIF(C295,Summary!$A$1,"d")</f>
        <v>786</v>
      </c>
      <c r="R295" s="77" t="str" cm="1">
        <f t="array" aca="1" ref="R29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95" s="77" t="str" cm="1">
        <f t="array" ref="S295">_xlfn.IFS(Table1[[#This Row],[Level Status]]="Level 1",7,Table1[[#This Row],[Level Status]]="Level 2",14,Table1[[#This Row],[Level Status]]="Level 3","30",Table1[[#This Row],[Level Status]]="Info","Info",Table1[[#This Row],[Level Status]]="Closed","Closed")</f>
        <v>Info</v>
      </c>
      <c r="T295" s="54"/>
    </row>
    <row r="296" spans="1:20" ht="69" x14ac:dyDescent="0.3">
      <c r="A296" s="51">
        <f t="shared" si="4"/>
        <v>295</v>
      </c>
      <c r="B296" s="54" t="s">
        <v>4687</v>
      </c>
      <c r="C296" s="56">
        <v>45432</v>
      </c>
      <c r="D296" s="56">
        <v>45429</v>
      </c>
      <c r="E296" s="53" t="s">
        <v>3073</v>
      </c>
      <c r="F296" s="54" t="s">
        <v>4731</v>
      </c>
      <c r="G296" s="58" t="s">
        <v>4730</v>
      </c>
      <c r="H296" s="59" t="s">
        <v>5508</v>
      </c>
      <c r="I296" s="77" t="s">
        <v>5990</v>
      </c>
      <c r="J296" s="59" t="s">
        <v>5849</v>
      </c>
      <c r="K296" s="55"/>
      <c r="L296" s="77" t="s">
        <v>1302</v>
      </c>
      <c r="M296" s="77" t="s">
        <v>1308</v>
      </c>
      <c r="N296" s="77" t="s">
        <v>1070</v>
      </c>
      <c r="O296" s="77" t="s">
        <v>1082</v>
      </c>
      <c r="P296" s="66" t="str">
        <f ca="1">DATEDIF(C296,'Incoming 2023'!$O$2,"Y")&amp;" tahun, "&amp;DATEDIF(C296,'Incoming 2023'!$O$2,"YM")&amp;" bulan, "&amp;DATEDIF(C296,'Incoming 2023'!$O$2,"MD")&amp;" hari"</f>
        <v>2 tahun, 1 bulan, 25 hari</v>
      </c>
      <c r="Q296" s="77">
        <f ca="1">DATEDIF(C296,Summary!$A$1,"d")</f>
        <v>786</v>
      </c>
      <c r="R296" s="77" t="str" cm="1">
        <f t="array" aca="1" ref="R29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96" s="77" t="str" cm="1">
        <f t="array" ref="S296">_xlfn.IFS(Table1[[#This Row],[Level Status]]="Level 1",7,Table1[[#This Row],[Level Status]]="Level 2",14,Table1[[#This Row],[Level Status]]="Level 3","30",Table1[[#This Row],[Level Status]]="Info","Info",Table1[[#This Row],[Level Status]]="Closed","Closed")</f>
        <v>Info</v>
      </c>
      <c r="T296" s="54"/>
    </row>
    <row r="297" spans="1:20" ht="69" x14ac:dyDescent="0.3">
      <c r="A297" s="51">
        <f t="shared" si="4"/>
        <v>296</v>
      </c>
      <c r="B297" s="54" t="s">
        <v>4688</v>
      </c>
      <c r="C297" s="56">
        <v>45432</v>
      </c>
      <c r="D297" s="56">
        <v>45428</v>
      </c>
      <c r="E297" s="53" t="s">
        <v>3073</v>
      </c>
      <c r="F297" s="54" t="s">
        <v>4732</v>
      </c>
      <c r="G297" s="58" t="s">
        <v>4733</v>
      </c>
      <c r="H297" s="59" t="s">
        <v>5508</v>
      </c>
      <c r="I297" s="77" t="s">
        <v>3200</v>
      </c>
      <c r="J297" s="59" t="s">
        <v>5849</v>
      </c>
      <c r="K297" s="55"/>
      <c r="L297" s="77" t="s">
        <v>1302</v>
      </c>
      <c r="M297" s="77" t="s">
        <v>1308</v>
      </c>
      <c r="N297" s="77" t="s">
        <v>1070</v>
      </c>
      <c r="O297" s="77" t="s">
        <v>1082</v>
      </c>
      <c r="P297" s="66" t="str">
        <f ca="1">DATEDIF(C297,'Incoming 2023'!$O$2,"Y")&amp;" tahun, "&amp;DATEDIF(C297,'Incoming 2023'!$O$2,"YM")&amp;" bulan, "&amp;DATEDIF(C297,'Incoming 2023'!$O$2,"MD")&amp;" hari"</f>
        <v>2 tahun, 1 bulan, 25 hari</v>
      </c>
      <c r="Q297" s="77">
        <f ca="1">DATEDIF(C297,Summary!$A$1,"d")</f>
        <v>786</v>
      </c>
      <c r="R297" s="77" t="str" cm="1">
        <f t="array" aca="1" ref="R29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97" s="77" t="str" cm="1">
        <f t="array" ref="S297">_xlfn.IFS(Table1[[#This Row],[Level Status]]="Level 1",7,Table1[[#This Row],[Level Status]]="Level 2",14,Table1[[#This Row],[Level Status]]="Level 3","30",Table1[[#This Row],[Level Status]]="Info","Info",Table1[[#This Row],[Level Status]]="Closed","Closed")</f>
        <v>Info</v>
      </c>
      <c r="T297" s="54"/>
    </row>
    <row r="298" spans="1:20" ht="55.2" x14ac:dyDescent="0.3">
      <c r="A298" s="51">
        <f t="shared" si="4"/>
        <v>297</v>
      </c>
      <c r="B298" s="54" t="s">
        <v>4689</v>
      </c>
      <c r="C298" s="56">
        <v>45432</v>
      </c>
      <c r="D298" s="56">
        <v>45428</v>
      </c>
      <c r="E298" s="53" t="s">
        <v>3073</v>
      </c>
      <c r="F298" s="54" t="s">
        <v>4734</v>
      </c>
      <c r="G298" s="58" t="s">
        <v>4735</v>
      </c>
      <c r="H298" s="59" t="s">
        <v>5508</v>
      </c>
      <c r="I298" s="77" t="s">
        <v>3200</v>
      </c>
      <c r="J298" s="59" t="s">
        <v>5849</v>
      </c>
      <c r="K298" s="55"/>
      <c r="L298" s="77" t="s">
        <v>1302</v>
      </c>
      <c r="M298" s="77" t="s">
        <v>1308</v>
      </c>
      <c r="N298" s="77" t="s">
        <v>1070</v>
      </c>
      <c r="O298" s="77" t="s">
        <v>1082</v>
      </c>
      <c r="P298" s="66" t="str">
        <f ca="1">DATEDIF(C298,'Incoming 2023'!$O$2,"Y")&amp;" tahun, "&amp;DATEDIF(C298,'Incoming 2023'!$O$2,"YM")&amp;" bulan, "&amp;DATEDIF(C298,'Incoming 2023'!$O$2,"MD")&amp;" hari"</f>
        <v>2 tahun, 1 bulan, 25 hari</v>
      </c>
      <c r="Q298" s="77">
        <f ca="1">DATEDIF(C298,Summary!$A$1,"d")</f>
        <v>786</v>
      </c>
      <c r="R298" s="77" t="str" cm="1">
        <f t="array" aca="1" ref="R29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98" s="77" t="str" cm="1">
        <f t="array" ref="S298">_xlfn.IFS(Table1[[#This Row],[Level Status]]="Level 1",7,Table1[[#This Row],[Level Status]]="Level 2",14,Table1[[#This Row],[Level Status]]="Level 3","30",Table1[[#This Row],[Level Status]]="Info","Info",Table1[[#This Row],[Level Status]]="Closed","Closed")</f>
        <v>Info</v>
      </c>
      <c r="T298" s="54"/>
    </row>
    <row r="299" spans="1:20" ht="82.8" x14ac:dyDescent="0.3">
      <c r="A299" s="51">
        <f t="shared" si="4"/>
        <v>298</v>
      </c>
      <c r="B299" s="54" t="s">
        <v>4690</v>
      </c>
      <c r="C299" s="56">
        <v>45432</v>
      </c>
      <c r="D299" s="56">
        <v>45429</v>
      </c>
      <c r="E299" s="53" t="s">
        <v>3073</v>
      </c>
      <c r="F299" s="54" t="s">
        <v>4736</v>
      </c>
      <c r="G299" s="58" t="s">
        <v>4737</v>
      </c>
      <c r="H299" s="123" t="s">
        <v>5508</v>
      </c>
      <c r="I299" s="77" t="s">
        <v>3190</v>
      </c>
      <c r="J299" s="59" t="s">
        <v>5849</v>
      </c>
      <c r="K299" s="55"/>
      <c r="L299" s="77" t="s">
        <v>1302</v>
      </c>
      <c r="M299" s="77" t="s">
        <v>1308</v>
      </c>
      <c r="N299" s="77" t="s">
        <v>1070</v>
      </c>
      <c r="O299" s="77" t="s">
        <v>1077</v>
      </c>
      <c r="P299" s="66" t="str">
        <f ca="1">DATEDIF(C299,'Incoming 2023'!$O$2,"Y")&amp;" tahun, "&amp;DATEDIF(C299,'Incoming 2023'!$O$2,"YM")&amp;" bulan, "&amp;DATEDIF(C299,'Incoming 2023'!$O$2,"MD")&amp;" hari"</f>
        <v>2 tahun, 1 bulan, 25 hari</v>
      </c>
      <c r="Q299" s="77">
        <f ca="1">DATEDIF(C299,Summary!$A$1,"d")</f>
        <v>786</v>
      </c>
      <c r="R299" s="77" t="str" cm="1">
        <f t="array" aca="1" ref="R29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99" s="77" t="str" cm="1">
        <f t="array" ref="S299">_xlfn.IFS(Table1[[#This Row],[Level Status]]="Level 1",7,Table1[[#This Row],[Level Status]]="Level 2",14,Table1[[#This Row],[Level Status]]="Level 3","30",Table1[[#This Row],[Level Status]]="Info","Info",Table1[[#This Row],[Level Status]]="Closed","Closed")</f>
        <v>Info</v>
      </c>
      <c r="T299" s="54"/>
    </row>
    <row r="300" spans="1:20" ht="96.6" x14ac:dyDescent="0.3">
      <c r="A300" s="51">
        <f t="shared" si="4"/>
        <v>299</v>
      </c>
      <c r="B300" s="54" t="s">
        <v>4691</v>
      </c>
      <c r="C300" s="56">
        <v>45432</v>
      </c>
      <c r="D300" s="56">
        <v>45422</v>
      </c>
      <c r="E300" s="53" t="s">
        <v>3073</v>
      </c>
      <c r="F300" s="54" t="s">
        <v>4738</v>
      </c>
      <c r="G300" s="58" t="s">
        <v>4739</v>
      </c>
      <c r="H300" s="123" t="s">
        <v>5508</v>
      </c>
      <c r="I300" s="77" t="s">
        <v>3189</v>
      </c>
      <c r="J300" s="59" t="s">
        <v>5849</v>
      </c>
      <c r="K300" s="55"/>
      <c r="L300" s="77" t="s">
        <v>1302</v>
      </c>
      <c r="M300" s="77" t="s">
        <v>1308</v>
      </c>
      <c r="N300" s="77" t="s">
        <v>1070</v>
      </c>
      <c r="O300" s="77" t="s">
        <v>5604</v>
      </c>
      <c r="P300" s="66" t="str">
        <f ca="1">DATEDIF(C300,'Incoming 2023'!$O$2,"Y")&amp;" tahun, "&amp;DATEDIF(C300,'Incoming 2023'!$O$2,"YM")&amp;" bulan, "&amp;DATEDIF(C300,'Incoming 2023'!$O$2,"MD")&amp;" hari"</f>
        <v>2 tahun, 1 bulan, 25 hari</v>
      </c>
      <c r="Q300" s="77">
        <f ca="1">DATEDIF(C300,Summary!$A$1,"d")</f>
        <v>786</v>
      </c>
      <c r="R300" s="77" t="str" cm="1">
        <f t="array" aca="1" ref="R30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00" s="77" t="str" cm="1">
        <f t="array" ref="S300">_xlfn.IFS(Table1[[#This Row],[Level Status]]="Level 1",7,Table1[[#This Row],[Level Status]]="Level 2",14,Table1[[#This Row],[Level Status]]="Level 3","30",Table1[[#This Row],[Level Status]]="Info","Info",Table1[[#This Row],[Level Status]]="Closed","Closed")</f>
        <v>Info</v>
      </c>
      <c r="T300" s="54"/>
    </row>
    <row r="301" spans="1:20" ht="41.4" x14ac:dyDescent="0.3">
      <c r="A301" s="51">
        <f t="shared" si="4"/>
        <v>300</v>
      </c>
      <c r="B301" s="54" t="s">
        <v>4740</v>
      </c>
      <c r="C301" s="56">
        <v>45432</v>
      </c>
      <c r="D301" s="56">
        <v>45429</v>
      </c>
      <c r="E301" s="53" t="s">
        <v>3073</v>
      </c>
      <c r="F301" s="54" t="s">
        <v>4741</v>
      </c>
      <c r="G301" s="58" t="s">
        <v>4742</v>
      </c>
      <c r="H301" s="59" t="s">
        <v>5508</v>
      </c>
      <c r="I301" s="77" t="s">
        <v>5990</v>
      </c>
      <c r="J301" s="59" t="s">
        <v>5849</v>
      </c>
      <c r="K301" s="55"/>
      <c r="L301" s="77" t="s">
        <v>1302</v>
      </c>
      <c r="M301" s="77" t="s">
        <v>1308</v>
      </c>
      <c r="N301" s="77" t="s">
        <v>1070</v>
      </c>
      <c r="O301" s="77" t="s">
        <v>1082</v>
      </c>
      <c r="P301" s="66" t="str">
        <f ca="1">DATEDIF(C301,'Incoming 2023'!$O$2,"Y")&amp;" tahun, "&amp;DATEDIF(C301,'Incoming 2023'!$O$2,"YM")&amp;" bulan, "&amp;DATEDIF(C301,'Incoming 2023'!$O$2,"MD")&amp;" hari"</f>
        <v>2 tahun, 1 bulan, 25 hari</v>
      </c>
      <c r="Q301" s="77">
        <f ca="1">DATEDIF(C301,Summary!$A$1,"d")</f>
        <v>786</v>
      </c>
      <c r="R301" s="77" t="str" cm="1">
        <f t="array" aca="1" ref="R30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01" s="77" t="str" cm="1">
        <f t="array" ref="S301">_xlfn.IFS(Table1[[#This Row],[Level Status]]="Level 1",7,Table1[[#This Row],[Level Status]]="Level 2",14,Table1[[#This Row],[Level Status]]="Level 3","30",Table1[[#This Row],[Level Status]]="Info","Info",Table1[[#This Row],[Level Status]]="Closed","Closed")</f>
        <v>Info</v>
      </c>
      <c r="T301" s="54"/>
    </row>
    <row r="302" spans="1:20" ht="41.4" x14ac:dyDescent="0.3">
      <c r="A302" s="51">
        <f t="shared" si="4"/>
        <v>301</v>
      </c>
      <c r="B302" s="54" t="s">
        <v>4692</v>
      </c>
      <c r="C302" s="56">
        <v>45432</v>
      </c>
      <c r="D302" s="56">
        <v>45429</v>
      </c>
      <c r="E302" s="53" t="s">
        <v>3073</v>
      </c>
      <c r="F302" s="54" t="s">
        <v>4741</v>
      </c>
      <c r="G302" s="58" t="s">
        <v>4742</v>
      </c>
      <c r="H302" s="59" t="s">
        <v>5508</v>
      </c>
      <c r="I302" s="77" t="s">
        <v>5990</v>
      </c>
      <c r="J302" s="59" t="s">
        <v>5849</v>
      </c>
      <c r="K302" s="55"/>
      <c r="L302" s="77" t="s">
        <v>1302</v>
      </c>
      <c r="M302" s="77" t="s">
        <v>1308</v>
      </c>
      <c r="N302" s="77" t="s">
        <v>1070</v>
      </c>
      <c r="O302" s="77" t="s">
        <v>1082</v>
      </c>
      <c r="P302" s="66" t="str">
        <f ca="1">DATEDIF(C302,'Incoming 2023'!$O$2,"Y")&amp;" tahun, "&amp;DATEDIF(C302,'Incoming 2023'!$O$2,"YM")&amp;" bulan, "&amp;DATEDIF(C302,'Incoming 2023'!$O$2,"MD")&amp;" hari"</f>
        <v>2 tahun, 1 bulan, 25 hari</v>
      </c>
      <c r="Q302" s="77">
        <f ca="1">DATEDIF(C302,Summary!$A$1,"d")</f>
        <v>786</v>
      </c>
      <c r="R302" s="77" t="str" cm="1">
        <f t="array" aca="1" ref="R30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02" s="77" t="str" cm="1">
        <f t="array" ref="S302">_xlfn.IFS(Table1[[#This Row],[Level Status]]="Level 1",7,Table1[[#This Row],[Level Status]]="Level 2",14,Table1[[#This Row],[Level Status]]="Level 3","30",Table1[[#This Row],[Level Status]]="Info","Info",Table1[[#This Row],[Level Status]]="Closed","Closed")</f>
        <v>Info</v>
      </c>
      <c r="T302" s="54"/>
    </row>
    <row r="303" spans="1:20" ht="303.60000000000002" x14ac:dyDescent="0.3">
      <c r="A303" s="51">
        <f t="shared" si="4"/>
        <v>302</v>
      </c>
      <c r="B303" s="54" t="s">
        <v>4743</v>
      </c>
      <c r="C303" s="56">
        <v>45434</v>
      </c>
      <c r="D303" s="56">
        <v>45432</v>
      </c>
      <c r="E303" s="53" t="s">
        <v>9</v>
      </c>
      <c r="F303" s="54" t="s">
        <v>4509</v>
      </c>
      <c r="G303" s="58" t="s">
        <v>4744</v>
      </c>
      <c r="H303" s="59" t="s">
        <v>5508</v>
      </c>
      <c r="I303" s="77" t="s">
        <v>3200</v>
      </c>
      <c r="J303" s="59" t="s">
        <v>6030</v>
      </c>
      <c r="K303" s="51"/>
      <c r="L303" s="77" t="s">
        <v>120</v>
      </c>
      <c r="M303" s="77" t="str">
        <f>IF(Table1[[#This Row],[Status]]="Closed","Closed")</f>
        <v>Closed</v>
      </c>
      <c r="N303" s="77" t="s">
        <v>1070</v>
      </c>
      <c r="O303" s="77" t="s">
        <v>3230</v>
      </c>
      <c r="P303" s="66" t="str">
        <f ca="1">DATEDIF(C303,'Incoming 2023'!$O$2,"Y")&amp;" tahun, "&amp;DATEDIF(C303,'Incoming 2023'!$O$2,"YM")&amp;" bulan, "&amp;DATEDIF(C303,'Incoming 2023'!$O$2,"MD")&amp;" hari"</f>
        <v>2 tahun, 1 bulan, 23 hari</v>
      </c>
      <c r="Q303" s="77">
        <f ca="1">DATEDIF(C303,Summary!$A$1,"d")</f>
        <v>784</v>
      </c>
      <c r="R303" s="77" t="str" cm="1">
        <f t="array" aca="1" ref="R30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03" s="77" t="str" cm="1">
        <f t="array" ref="S303">_xlfn.IFS(Table1[[#This Row],[Level Status]]="Level 1",7,Table1[[#This Row],[Level Status]]="Level 2",14,Table1[[#This Row],[Level Status]]="Level 3","30",Table1[[#This Row],[Level Status]]="Info","Info",Table1[[#This Row],[Level Status]]="Closed","Closed")</f>
        <v>Closed</v>
      </c>
      <c r="T303" s="54" t="s">
        <v>5359</v>
      </c>
    </row>
    <row r="304" spans="1:20" ht="55.2" x14ac:dyDescent="0.3">
      <c r="A304" s="51">
        <f t="shared" si="4"/>
        <v>303</v>
      </c>
      <c r="B304" s="54" t="s">
        <v>4747</v>
      </c>
      <c r="C304" s="56">
        <v>45434</v>
      </c>
      <c r="D304" s="56">
        <v>45432</v>
      </c>
      <c r="E304" s="53" t="s">
        <v>9</v>
      </c>
      <c r="F304" s="54" t="s">
        <v>4748</v>
      </c>
      <c r="G304" s="58" t="s">
        <v>5936</v>
      </c>
      <c r="H304" s="59" t="s">
        <v>5508</v>
      </c>
      <c r="I304" s="77" t="s">
        <v>3200</v>
      </c>
      <c r="J304" s="59" t="s">
        <v>3201</v>
      </c>
      <c r="K304" s="51"/>
      <c r="L304" s="77" t="s">
        <v>120</v>
      </c>
      <c r="M304" s="77" t="s">
        <v>5813</v>
      </c>
      <c r="N304" s="77" t="s">
        <v>1070</v>
      </c>
      <c r="O304" s="59" t="s">
        <v>4532</v>
      </c>
      <c r="P304" s="66" t="str">
        <f ca="1">DATEDIF(C304,'Incoming 2023'!$O$2,"Y")&amp;" tahun, "&amp;DATEDIF(C304,'Incoming 2023'!$O$2,"YM")&amp;" bulan, "&amp;DATEDIF(C304,'Incoming 2023'!$O$2,"MD")&amp;" hari"</f>
        <v>2 tahun, 1 bulan, 23 hari</v>
      </c>
      <c r="Q304" s="77">
        <f ca="1">DATEDIF(C304,Summary!$A$1,"d")</f>
        <v>784</v>
      </c>
      <c r="R304" s="77" t="str" cm="1">
        <f t="array" aca="1" ref="R30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04" s="77" t="str" cm="1">
        <f t="array" ref="S304">_xlfn.IFS(Table1[[#This Row],[Level Status]]="Level 1",7,Table1[[#This Row],[Level Status]]="Level 2",14,Table1[[#This Row],[Level Status]]="Level 3","30",Table1[[#This Row],[Level Status]]="Info","Info",Table1[[#This Row],[Level Status]]="Closed","Closed")</f>
        <v>30</v>
      </c>
      <c r="T304" s="54" t="s">
        <v>8608</v>
      </c>
    </row>
    <row r="305" spans="1:20" x14ac:dyDescent="0.3">
      <c r="A305" s="51">
        <f t="shared" si="4"/>
        <v>304</v>
      </c>
      <c r="B305" s="54" t="s">
        <v>4769</v>
      </c>
      <c r="C305" s="56">
        <v>45369</v>
      </c>
      <c r="D305" s="56">
        <v>45335</v>
      </c>
      <c r="E305" s="53" t="s">
        <v>39</v>
      </c>
      <c r="F305" s="54" t="s">
        <v>1904</v>
      </c>
      <c r="G305" s="58" t="s">
        <v>1904</v>
      </c>
      <c r="H305" s="59" t="s">
        <v>5508</v>
      </c>
      <c r="I305" s="77" t="s">
        <v>5932</v>
      </c>
      <c r="J305" s="59" t="s">
        <v>3194</v>
      </c>
      <c r="K305" s="55"/>
      <c r="L305" s="77" t="s">
        <v>120</v>
      </c>
      <c r="M305" s="77" t="str">
        <f>IF(Table1[[#This Row],[Status]]="Closed","Closed")</f>
        <v>Closed</v>
      </c>
      <c r="N305" s="77" t="s">
        <v>1175</v>
      </c>
      <c r="O305" s="77" t="s">
        <v>1176</v>
      </c>
      <c r="P305" s="66" t="str">
        <f ca="1">DATEDIF(C305,'Incoming 2023'!$O$2,"Y")&amp;" tahun, "&amp;DATEDIF(C305,'Incoming 2023'!$O$2,"YM")&amp;" bulan, "&amp;DATEDIF(C305,'Incoming 2023'!$O$2,"MD")&amp;" hari"</f>
        <v>2 tahun, 3 bulan, 27 hari</v>
      </c>
      <c r="Q305" s="77">
        <f ca="1">DATEDIF(C305,Summary!$A$1,"d")</f>
        <v>849</v>
      </c>
      <c r="R305" s="77" t="str" cm="1">
        <f t="array" aca="1" ref="R30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05" s="77" t="str" cm="1">
        <f t="array" ref="S305">_xlfn.IFS(Table1[[#This Row],[Level Status]]="Level 1",7,Table1[[#This Row],[Level Status]]="Level 2",14,Table1[[#This Row],[Level Status]]="Level 3","30",Table1[[#This Row],[Level Status]]="Info","Info",Table1[[#This Row],[Level Status]]="Closed","Closed")</f>
        <v>Closed</v>
      </c>
      <c r="T305" s="54" t="s">
        <v>4765</v>
      </c>
    </row>
    <row r="306" spans="1:20" ht="55.2" x14ac:dyDescent="0.3">
      <c r="A306" s="51">
        <f t="shared" si="4"/>
        <v>305</v>
      </c>
      <c r="B306" s="54" t="s">
        <v>4797</v>
      </c>
      <c r="C306" s="56">
        <v>45436</v>
      </c>
      <c r="D306" s="56">
        <v>45428</v>
      </c>
      <c r="E306" s="53" t="s">
        <v>3073</v>
      </c>
      <c r="F306" s="54" t="s">
        <v>4813</v>
      </c>
      <c r="G306" s="58" t="s">
        <v>4814</v>
      </c>
      <c r="H306" s="59" t="s">
        <v>5508</v>
      </c>
      <c r="I306" s="77" t="s">
        <v>3199</v>
      </c>
      <c r="J306" s="59" t="s">
        <v>5849</v>
      </c>
      <c r="K306" s="55"/>
      <c r="L306" s="77" t="s">
        <v>1302</v>
      </c>
      <c r="M306" s="77" t="s">
        <v>1308</v>
      </c>
      <c r="N306" s="77" t="s">
        <v>1070</v>
      </c>
      <c r="O306" s="77" t="s">
        <v>1082</v>
      </c>
      <c r="P306" s="66" t="str">
        <f ca="1">DATEDIF(C306,'Incoming 2023'!$O$2,"Y")&amp;" tahun, "&amp;DATEDIF(C306,'Incoming 2023'!$O$2,"YM")&amp;" bulan, "&amp;DATEDIF(C306,'Incoming 2023'!$O$2,"MD")&amp;" hari"</f>
        <v>2 tahun, 1 bulan, 21 hari</v>
      </c>
      <c r="Q306" s="77">
        <f ca="1">DATEDIF(C306,Summary!$A$1,"d")</f>
        <v>782</v>
      </c>
      <c r="R306" s="77" t="str" cm="1">
        <f t="array" aca="1" ref="R30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06" s="77" t="str" cm="1">
        <f t="array" ref="S306">_xlfn.IFS(Table1[[#This Row],[Level Status]]="Level 1",7,Table1[[#This Row],[Level Status]]="Level 2",14,Table1[[#This Row],[Level Status]]="Level 3","30",Table1[[#This Row],[Level Status]]="Info","Info",Table1[[#This Row],[Level Status]]="Closed","Closed")</f>
        <v>Info</v>
      </c>
      <c r="T306" s="54"/>
    </row>
    <row r="307" spans="1:20" ht="82.8" x14ac:dyDescent="0.3">
      <c r="A307" s="51">
        <f t="shared" si="4"/>
        <v>306</v>
      </c>
      <c r="B307" s="54" t="s">
        <v>4798</v>
      </c>
      <c r="C307" s="56">
        <v>45436</v>
      </c>
      <c r="D307" s="56">
        <v>45432</v>
      </c>
      <c r="E307" s="53" t="s">
        <v>3073</v>
      </c>
      <c r="F307" s="54" t="s">
        <v>4815</v>
      </c>
      <c r="G307" s="58" t="s">
        <v>4816</v>
      </c>
      <c r="H307" s="59" t="s">
        <v>5508</v>
      </c>
      <c r="I307" s="77" t="s">
        <v>5990</v>
      </c>
      <c r="J307" s="59" t="s">
        <v>5849</v>
      </c>
      <c r="K307" s="55"/>
      <c r="L307" s="77" t="s">
        <v>1302</v>
      </c>
      <c r="M307" s="77" t="s">
        <v>1308</v>
      </c>
      <c r="N307" s="77" t="s">
        <v>1070</v>
      </c>
      <c r="O307" s="77" t="s">
        <v>1082</v>
      </c>
      <c r="P307" s="66" t="str">
        <f ca="1">DATEDIF(C307,'Incoming 2023'!$O$2,"Y")&amp;" tahun, "&amp;DATEDIF(C307,'Incoming 2023'!$O$2,"YM")&amp;" bulan, "&amp;DATEDIF(C307,'Incoming 2023'!$O$2,"MD")&amp;" hari"</f>
        <v>2 tahun, 1 bulan, 21 hari</v>
      </c>
      <c r="Q307" s="77">
        <f ca="1">DATEDIF(C307,Summary!$A$1,"d")</f>
        <v>782</v>
      </c>
      <c r="R307" s="77" t="str" cm="1">
        <f t="array" aca="1" ref="R30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07" s="77" t="str" cm="1">
        <f t="array" ref="S307">_xlfn.IFS(Table1[[#This Row],[Level Status]]="Level 1",7,Table1[[#This Row],[Level Status]]="Level 2",14,Table1[[#This Row],[Level Status]]="Level 3","30",Table1[[#This Row],[Level Status]]="Info","Info",Table1[[#This Row],[Level Status]]="Closed","Closed")</f>
        <v>Info</v>
      </c>
      <c r="T307" s="54"/>
    </row>
    <row r="308" spans="1:20" ht="82.8" x14ac:dyDescent="0.3">
      <c r="A308" s="51">
        <f t="shared" si="4"/>
        <v>307</v>
      </c>
      <c r="B308" s="54" t="s">
        <v>4799</v>
      </c>
      <c r="C308" s="56">
        <v>45436</v>
      </c>
      <c r="D308" s="56">
        <v>45432</v>
      </c>
      <c r="E308" s="53" t="s">
        <v>3073</v>
      </c>
      <c r="F308" s="54" t="s">
        <v>4817</v>
      </c>
      <c r="G308" s="58" t="s">
        <v>4818</v>
      </c>
      <c r="H308" s="59" t="s">
        <v>5508</v>
      </c>
      <c r="I308" s="77" t="s">
        <v>3200</v>
      </c>
      <c r="J308" s="59" t="s">
        <v>5849</v>
      </c>
      <c r="K308" s="55"/>
      <c r="L308" s="77" t="s">
        <v>1302</v>
      </c>
      <c r="M308" s="77" t="s">
        <v>1308</v>
      </c>
      <c r="N308" s="77" t="s">
        <v>1070</v>
      </c>
      <c r="O308" s="77" t="s">
        <v>1082</v>
      </c>
      <c r="P308" s="66" t="str">
        <f ca="1">DATEDIF(C308,'Incoming 2023'!$O$2,"Y")&amp;" tahun, "&amp;DATEDIF(C308,'Incoming 2023'!$O$2,"YM")&amp;" bulan, "&amp;DATEDIF(C308,'Incoming 2023'!$O$2,"MD")&amp;" hari"</f>
        <v>2 tahun, 1 bulan, 21 hari</v>
      </c>
      <c r="Q308" s="77">
        <f ca="1">DATEDIF(C308,Summary!$A$1,"d")</f>
        <v>782</v>
      </c>
      <c r="R308" s="77" t="str" cm="1">
        <f t="array" aca="1" ref="R30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08" s="77" t="str" cm="1">
        <f t="array" ref="S308">_xlfn.IFS(Table1[[#This Row],[Level Status]]="Level 1",7,Table1[[#This Row],[Level Status]]="Level 2",14,Table1[[#This Row],[Level Status]]="Level 3","30",Table1[[#This Row],[Level Status]]="Info","Info",Table1[[#This Row],[Level Status]]="Closed","Closed")</f>
        <v>Info</v>
      </c>
      <c r="T308" s="54"/>
    </row>
    <row r="309" spans="1:20" ht="82.8" x14ac:dyDescent="0.3">
      <c r="A309" s="51">
        <f t="shared" si="4"/>
        <v>308</v>
      </c>
      <c r="B309" s="54" t="s">
        <v>4800</v>
      </c>
      <c r="C309" s="56">
        <v>45436</v>
      </c>
      <c r="D309" s="56">
        <v>45432</v>
      </c>
      <c r="E309" s="53" t="s">
        <v>3073</v>
      </c>
      <c r="F309" s="54" t="s">
        <v>4819</v>
      </c>
      <c r="G309" s="58" t="s">
        <v>4820</v>
      </c>
      <c r="H309" s="59" t="s">
        <v>5508</v>
      </c>
      <c r="I309" s="77" t="s">
        <v>3200</v>
      </c>
      <c r="J309" s="59" t="s">
        <v>5849</v>
      </c>
      <c r="K309" s="55"/>
      <c r="L309" s="77" t="s">
        <v>1302</v>
      </c>
      <c r="M309" s="77" t="s">
        <v>1308</v>
      </c>
      <c r="N309" s="77" t="s">
        <v>1070</v>
      </c>
      <c r="O309" s="77" t="s">
        <v>1082</v>
      </c>
      <c r="P309" s="66" t="str">
        <f ca="1">DATEDIF(C309,'Incoming 2023'!$O$2,"Y")&amp;" tahun, "&amp;DATEDIF(C309,'Incoming 2023'!$O$2,"YM")&amp;" bulan, "&amp;DATEDIF(C309,'Incoming 2023'!$O$2,"MD")&amp;" hari"</f>
        <v>2 tahun, 1 bulan, 21 hari</v>
      </c>
      <c r="Q309" s="77">
        <f ca="1">DATEDIF(C309,Summary!$A$1,"d")</f>
        <v>782</v>
      </c>
      <c r="R309" s="77" t="str" cm="1">
        <f t="array" aca="1" ref="R30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09" s="77" t="str" cm="1">
        <f t="array" ref="S309">_xlfn.IFS(Table1[[#This Row],[Level Status]]="Level 1",7,Table1[[#This Row],[Level Status]]="Level 2",14,Table1[[#This Row],[Level Status]]="Level 3","30",Table1[[#This Row],[Level Status]]="Info","Info",Table1[[#This Row],[Level Status]]="Closed","Closed")</f>
        <v>Info</v>
      </c>
      <c r="T309" s="54"/>
    </row>
    <row r="310" spans="1:20" ht="69" x14ac:dyDescent="0.3">
      <c r="A310" s="51">
        <f t="shared" si="4"/>
        <v>309</v>
      </c>
      <c r="B310" s="54" t="s">
        <v>4801</v>
      </c>
      <c r="C310" s="56">
        <v>45436</v>
      </c>
      <c r="D310" s="56">
        <v>45432</v>
      </c>
      <c r="E310" s="53" t="s">
        <v>3073</v>
      </c>
      <c r="F310" s="54" t="s">
        <v>4821</v>
      </c>
      <c r="G310" s="58" t="s">
        <v>4822</v>
      </c>
      <c r="H310" s="59" t="s">
        <v>5508</v>
      </c>
      <c r="I310" s="77" t="s">
        <v>3200</v>
      </c>
      <c r="J310" s="59" t="s">
        <v>5849</v>
      </c>
      <c r="K310" s="55"/>
      <c r="L310" s="77" t="s">
        <v>1302</v>
      </c>
      <c r="M310" s="77" t="s">
        <v>1308</v>
      </c>
      <c r="N310" s="77" t="s">
        <v>1070</v>
      </c>
      <c r="O310" s="77" t="s">
        <v>1082</v>
      </c>
      <c r="P310" s="66" t="str">
        <f ca="1">DATEDIF(C310,'Incoming 2023'!$O$2,"Y")&amp;" tahun, "&amp;DATEDIF(C310,'Incoming 2023'!$O$2,"YM")&amp;" bulan, "&amp;DATEDIF(C310,'Incoming 2023'!$O$2,"MD")&amp;" hari"</f>
        <v>2 tahun, 1 bulan, 21 hari</v>
      </c>
      <c r="Q310" s="77">
        <f ca="1">DATEDIF(C310,Summary!$A$1,"d")</f>
        <v>782</v>
      </c>
      <c r="R310" s="77" t="str" cm="1">
        <f t="array" aca="1" ref="R31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10" s="77" t="str" cm="1">
        <f t="array" ref="S310">_xlfn.IFS(Table1[[#This Row],[Level Status]]="Level 1",7,Table1[[#This Row],[Level Status]]="Level 2",14,Table1[[#This Row],[Level Status]]="Level 3","30",Table1[[#This Row],[Level Status]]="Info","Info",Table1[[#This Row],[Level Status]]="Closed","Closed")</f>
        <v>Info</v>
      </c>
      <c r="T310" s="54"/>
    </row>
    <row r="311" spans="1:20" ht="69" x14ac:dyDescent="0.3">
      <c r="A311" s="51">
        <f t="shared" si="4"/>
        <v>310</v>
      </c>
      <c r="B311" s="54" t="s">
        <v>4802</v>
      </c>
      <c r="C311" s="56">
        <v>45436</v>
      </c>
      <c r="D311" s="56">
        <v>45420</v>
      </c>
      <c r="E311" s="53" t="s">
        <v>3073</v>
      </c>
      <c r="F311" s="54" t="s">
        <v>4823</v>
      </c>
      <c r="G311" s="58" t="s">
        <v>4824</v>
      </c>
      <c r="H311" s="59" t="s">
        <v>5508</v>
      </c>
      <c r="I311" s="77" t="s">
        <v>3200</v>
      </c>
      <c r="J311" s="59" t="s">
        <v>5849</v>
      </c>
      <c r="K311" s="55"/>
      <c r="L311" s="77" t="s">
        <v>1302</v>
      </c>
      <c r="M311" s="77" t="s">
        <v>1308</v>
      </c>
      <c r="N311" s="77" t="s">
        <v>1070</v>
      </c>
      <c r="O311" s="77" t="s">
        <v>1082</v>
      </c>
      <c r="P311" s="66" t="str">
        <f ca="1">DATEDIF(C311,'Incoming 2023'!$O$2,"Y")&amp;" tahun, "&amp;DATEDIF(C311,'Incoming 2023'!$O$2,"YM")&amp;" bulan, "&amp;DATEDIF(C311,'Incoming 2023'!$O$2,"MD")&amp;" hari"</f>
        <v>2 tahun, 1 bulan, 21 hari</v>
      </c>
      <c r="Q311" s="77">
        <f ca="1">DATEDIF(C311,Summary!$A$1,"d")</f>
        <v>782</v>
      </c>
      <c r="R311" s="77" t="str" cm="1">
        <f t="array" aca="1" ref="R31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11" s="77" t="str" cm="1">
        <f t="array" ref="S311">_xlfn.IFS(Table1[[#This Row],[Level Status]]="Level 1",7,Table1[[#This Row],[Level Status]]="Level 2",14,Table1[[#This Row],[Level Status]]="Level 3","30",Table1[[#This Row],[Level Status]]="Info","Info",Table1[[#This Row],[Level Status]]="Closed","Closed")</f>
        <v>Info</v>
      </c>
      <c r="T311" s="54"/>
    </row>
    <row r="312" spans="1:20" ht="110.4" x14ac:dyDescent="0.3">
      <c r="A312" s="51">
        <f t="shared" si="4"/>
        <v>311</v>
      </c>
      <c r="B312" s="54" t="s">
        <v>4803</v>
      </c>
      <c r="C312" s="56">
        <v>45436</v>
      </c>
      <c r="D312" s="56">
        <v>45433</v>
      </c>
      <c r="E312" s="53" t="s">
        <v>3073</v>
      </c>
      <c r="F312" s="54" t="s">
        <v>4825</v>
      </c>
      <c r="G312" s="58" t="s">
        <v>4826</v>
      </c>
      <c r="H312" s="59" t="s">
        <v>5508</v>
      </c>
      <c r="I312" s="77" t="s">
        <v>3200</v>
      </c>
      <c r="J312" s="59" t="s">
        <v>5849</v>
      </c>
      <c r="K312" s="55"/>
      <c r="L312" s="77" t="s">
        <v>1302</v>
      </c>
      <c r="M312" s="77" t="s">
        <v>1308</v>
      </c>
      <c r="N312" s="77" t="s">
        <v>1070</v>
      </c>
      <c r="O312" s="77" t="s">
        <v>1082</v>
      </c>
      <c r="P312" s="66" t="str">
        <f ca="1">DATEDIF(C312,'Incoming 2023'!$O$2,"Y")&amp;" tahun, "&amp;DATEDIF(C312,'Incoming 2023'!$O$2,"YM")&amp;" bulan, "&amp;DATEDIF(C312,'Incoming 2023'!$O$2,"MD")&amp;" hari"</f>
        <v>2 tahun, 1 bulan, 21 hari</v>
      </c>
      <c r="Q312" s="77">
        <f ca="1">DATEDIF(C312,Summary!$A$1,"d")</f>
        <v>782</v>
      </c>
      <c r="R312" s="77" t="str" cm="1">
        <f t="array" aca="1" ref="R31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12" s="77" t="str" cm="1">
        <f t="array" ref="S312">_xlfn.IFS(Table1[[#This Row],[Level Status]]="Level 1",7,Table1[[#This Row],[Level Status]]="Level 2",14,Table1[[#This Row],[Level Status]]="Level 3","30",Table1[[#This Row],[Level Status]]="Info","Info",Table1[[#This Row],[Level Status]]="Closed","Closed")</f>
        <v>Info</v>
      </c>
      <c r="T312" s="54"/>
    </row>
    <row r="313" spans="1:20" ht="96.6" x14ac:dyDescent="0.3">
      <c r="A313" s="51">
        <f t="shared" si="4"/>
        <v>312</v>
      </c>
      <c r="B313" s="54" t="s">
        <v>4804</v>
      </c>
      <c r="C313" s="56">
        <v>45436</v>
      </c>
      <c r="D313" s="56">
        <v>45429</v>
      </c>
      <c r="E313" s="53" t="s">
        <v>3073</v>
      </c>
      <c r="F313" s="54" t="s">
        <v>4827</v>
      </c>
      <c r="G313" s="58" t="s">
        <v>4828</v>
      </c>
      <c r="H313" s="59" t="s">
        <v>5508</v>
      </c>
      <c r="I313" s="77" t="s">
        <v>3190</v>
      </c>
      <c r="J313" s="59" t="s">
        <v>5849</v>
      </c>
      <c r="K313" s="55"/>
      <c r="L313" s="77" t="s">
        <v>1302</v>
      </c>
      <c r="M313" s="77" t="s">
        <v>1308</v>
      </c>
      <c r="N313" s="77" t="s">
        <v>1070</v>
      </c>
      <c r="O313" s="77" t="s">
        <v>1082</v>
      </c>
      <c r="P313" s="66" t="str">
        <f ca="1">DATEDIF(C313,'Incoming 2023'!$O$2,"Y")&amp;" tahun, "&amp;DATEDIF(C313,'Incoming 2023'!$O$2,"YM")&amp;" bulan, "&amp;DATEDIF(C313,'Incoming 2023'!$O$2,"MD")&amp;" hari"</f>
        <v>2 tahun, 1 bulan, 21 hari</v>
      </c>
      <c r="Q313" s="77">
        <f ca="1">DATEDIF(C313,Summary!$A$1,"d")</f>
        <v>782</v>
      </c>
      <c r="R313" s="77" t="str" cm="1">
        <f t="array" aca="1" ref="R31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13" s="77" t="str" cm="1">
        <f t="array" ref="S313">_xlfn.IFS(Table1[[#This Row],[Level Status]]="Level 1",7,Table1[[#This Row],[Level Status]]="Level 2",14,Table1[[#This Row],[Level Status]]="Level 3","30",Table1[[#This Row],[Level Status]]="Info","Info",Table1[[#This Row],[Level Status]]="Closed","Closed")</f>
        <v>Info</v>
      </c>
      <c r="T313" s="54"/>
    </row>
    <row r="314" spans="1:20" ht="69" x14ac:dyDescent="0.3">
      <c r="A314" s="51">
        <f t="shared" si="4"/>
        <v>313</v>
      </c>
      <c r="B314" s="54" t="s">
        <v>4805</v>
      </c>
      <c r="C314" s="56">
        <v>45436</v>
      </c>
      <c r="D314" s="56">
        <v>45433</v>
      </c>
      <c r="E314" s="53" t="s">
        <v>3073</v>
      </c>
      <c r="F314" s="54" t="s">
        <v>4829</v>
      </c>
      <c r="G314" s="58" t="s">
        <v>4830</v>
      </c>
      <c r="H314" s="59" t="s">
        <v>5508</v>
      </c>
      <c r="I314" s="77" t="s">
        <v>3200</v>
      </c>
      <c r="J314" s="59" t="s">
        <v>5849</v>
      </c>
      <c r="K314" s="55"/>
      <c r="L314" s="77" t="s">
        <v>1302</v>
      </c>
      <c r="M314" s="77" t="s">
        <v>1308</v>
      </c>
      <c r="N314" s="77" t="s">
        <v>1070</v>
      </c>
      <c r="O314" s="77" t="s">
        <v>1082</v>
      </c>
      <c r="P314" s="66" t="str">
        <f ca="1">DATEDIF(C314,'Incoming 2023'!$O$2,"Y")&amp;" tahun, "&amp;DATEDIF(C314,'Incoming 2023'!$O$2,"YM")&amp;" bulan, "&amp;DATEDIF(C314,'Incoming 2023'!$O$2,"MD")&amp;" hari"</f>
        <v>2 tahun, 1 bulan, 21 hari</v>
      </c>
      <c r="Q314" s="77">
        <f ca="1">DATEDIF(C314,Summary!$A$1,"d")</f>
        <v>782</v>
      </c>
      <c r="R314" s="77" t="str" cm="1">
        <f t="array" aca="1" ref="R31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14" s="77" t="str" cm="1">
        <f t="array" ref="S314">_xlfn.IFS(Table1[[#This Row],[Level Status]]="Level 1",7,Table1[[#This Row],[Level Status]]="Level 2",14,Table1[[#This Row],[Level Status]]="Level 3","30",Table1[[#This Row],[Level Status]]="Info","Info",Table1[[#This Row],[Level Status]]="Closed","Closed")</f>
        <v>Info</v>
      </c>
      <c r="T314" s="54"/>
    </row>
    <row r="315" spans="1:20" ht="69" x14ac:dyDescent="0.3">
      <c r="A315" s="51">
        <f t="shared" si="4"/>
        <v>314</v>
      </c>
      <c r="B315" s="54" t="s">
        <v>4806</v>
      </c>
      <c r="C315" s="56">
        <v>45436</v>
      </c>
      <c r="D315" s="56">
        <v>45434</v>
      </c>
      <c r="E315" s="53" t="s">
        <v>3073</v>
      </c>
      <c r="F315" s="54" t="s">
        <v>4831</v>
      </c>
      <c r="G315" s="58" t="s">
        <v>4832</v>
      </c>
      <c r="H315" s="59" t="s">
        <v>5508</v>
      </c>
      <c r="I315" s="77" t="s">
        <v>3200</v>
      </c>
      <c r="J315" s="59" t="s">
        <v>5849</v>
      </c>
      <c r="K315" s="55"/>
      <c r="L315" s="77" t="s">
        <v>1302</v>
      </c>
      <c r="M315" s="77" t="s">
        <v>1308</v>
      </c>
      <c r="N315" s="77" t="s">
        <v>1070</v>
      </c>
      <c r="O315" s="77" t="s">
        <v>1082</v>
      </c>
      <c r="P315" s="66" t="str">
        <f ca="1">DATEDIF(C315,'Incoming 2023'!$O$2,"Y")&amp;" tahun, "&amp;DATEDIF(C315,'Incoming 2023'!$O$2,"YM")&amp;" bulan, "&amp;DATEDIF(C315,'Incoming 2023'!$O$2,"MD")&amp;" hari"</f>
        <v>2 tahun, 1 bulan, 21 hari</v>
      </c>
      <c r="Q315" s="77">
        <f ca="1">DATEDIF(C315,Summary!$A$1,"d")</f>
        <v>782</v>
      </c>
      <c r="R315" s="77" t="str" cm="1">
        <f t="array" aca="1" ref="R31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15" s="77" t="str" cm="1">
        <f t="array" ref="S315">_xlfn.IFS(Table1[[#This Row],[Level Status]]="Level 1",7,Table1[[#This Row],[Level Status]]="Level 2",14,Table1[[#This Row],[Level Status]]="Level 3","30",Table1[[#This Row],[Level Status]]="Info","Info",Table1[[#This Row],[Level Status]]="Closed","Closed")</f>
        <v>Info</v>
      </c>
      <c r="T315" s="54"/>
    </row>
    <row r="316" spans="1:20" ht="27.6" x14ac:dyDescent="0.3">
      <c r="A316" s="51">
        <f t="shared" si="4"/>
        <v>315</v>
      </c>
      <c r="B316" s="54" t="s">
        <v>4807</v>
      </c>
      <c r="C316" s="56">
        <v>45436</v>
      </c>
      <c r="D316" s="56">
        <v>45397</v>
      </c>
      <c r="E316" s="53" t="s">
        <v>3073</v>
      </c>
      <c r="F316" s="54" t="s">
        <v>4833</v>
      </c>
      <c r="G316" s="58" t="s">
        <v>4834</v>
      </c>
      <c r="H316" s="59" t="s">
        <v>5508</v>
      </c>
      <c r="I316" s="77" t="s">
        <v>5990</v>
      </c>
      <c r="J316" s="59" t="s">
        <v>5849</v>
      </c>
      <c r="K316" s="55"/>
      <c r="L316" s="77" t="s">
        <v>1302</v>
      </c>
      <c r="M316" s="77" t="s">
        <v>1308</v>
      </c>
      <c r="N316" s="77" t="s">
        <v>1070</v>
      </c>
      <c r="O316" s="77" t="s">
        <v>1082</v>
      </c>
      <c r="P316" s="66" t="str">
        <f ca="1">DATEDIF(C316,'Incoming 2023'!$O$2,"Y")&amp;" tahun, "&amp;DATEDIF(C316,'Incoming 2023'!$O$2,"YM")&amp;" bulan, "&amp;DATEDIF(C316,'Incoming 2023'!$O$2,"MD")&amp;" hari"</f>
        <v>2 tahun, 1 bulan, 21 hari</v>
      </c>
      <c r="Q316" s="77">
        <f ca="1">DATEDIF(C316,Summary!$A$1,"d")</f>
        <v>782</v>
      </c>
      <c r="R316" s="77" t="str" cm="1">
        <f t="array" aca="1" ref="R31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16" s="77" t="str" cm="1">
        <f t="array" ref="S316">_xlfn.IFS(Table1[[#This Row],[Level Status]]="Level 1",7,Table1[[#This Row],[Level Status]]="Level 2",14,Table1[[#This Row],[Level Status]]="Level 3","30",Table1[[#This Row],[Level Status]]="Info","Info",Table1[[#This Row],[Level Status]]="Closed","Closed")</f>
        <v>Info</v>
      </c>
      <c r="T316" s="54"/>
    </row>
    <row r="317" spans="1:20" ht="55.2" x14ac:dyDescent="0.3">
      <c r="A317" s="51">
        <f t="shared" si="4"/>
        <v>316</v>
      </c>
      <c r="B317" s="54" t="s">
        <v>4808</v>
      </c>
      <c r="C317" s="56">
        <v>45436</v>
      </c>
      <c r="D317" s="56">
        <v>45433</v>
      </c>
      <c r="E317" s="53" t="s">
        <v>3073</v>
      </c>
      <c r="F317" s="54" t="s">
        <v>4835</v>
      </c>
      <c r="G317" s="58" t="s">
        <v>4836</v>
      </c>
      <c r="H317" s="59" t="s">
        <v>5508</v>
      </c>
      <c r="I317" s="77" t="s">
        <v>5990</v>
      </c>
      <c r="J317" s="59" t="s">
        <v>5849</v>
      </c>
      <c r="K317" s="55"/>
      <c r="L317" s="77" t="s">
        <v>1302</v>
      </c>
      <c r="M317" s="77" t="s">
        <v>1308</v>
      </c>
      <c r="N317" s="77" t="s">
        <v>1070</v>
      </c>
      <c r="O317" s="77" t="s">
        <v>1082</v>
      </c>
      <c r="P317" s="66" t="str">
        <f ca="1">DATEDIF(C317,'Incoming 2023'!$O$2,"Y")&amp;" tahun, "&amp;DATEDIF(C317,'Incoming 2023'!$O$2,"YM")&amp;" bulan, "&amp;DATEDIF(C317,'Incoming 2023'!$O$2,"MD")&amp;" hari"</f>
        <v>2 tahun, 1 bulan, 21 hari</v>
      </c>
      <c r="Q317" s="77">
        <f ca="1">DATEDIF(C317,Summary!$A$1,"d")</f>
        <v>782</v>
      </c>
      <c r="R317" s="77" t="str" cm="1">
        <f t="array" aca="1" ref="R31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17" s="77" t="str" cm="1">
        <f t="array" ref="S317">_xlfn.IFS(Table1[[#This Row],[Level Status]]="Level 1",7,Table1[[#This Row],[Level Status]]="Level 2",14,Table1[[#This Row],[Level Status]]="Level 3","30",Table1[[#This Row],[Level Status]]="Info","Info",Table1[[#This Row],[Level Status]]="Closed","Closed")</f>
        <v>Info</v>
      </c>
      <c r="T317" s="54"/>
    </row>
    <row r="318" spans="1:20" ht="69" x14ac:dyDescent="0.3">
      <c r="A318" s="51">
        <f t="shared" si="4"/>
        <v>317</v>
      </c>
      <c r="B318" s="54" t="s">
        <v>4809</v>
      </c>
      <c r="C318" s="56">
        <v>45436</v>
      </c>
      <c r="D318" s="56">
        <v>45433</v>
      </c>
      <c r="E318" s="53" t="s">
        <v>3073</v>
      </c>
      <c r="F318" s="54" t="s">
        <v>4837</v>
      </c>
      <c r="G318" s="58" t="s">
        <v>4838</v>
      </c>
      <c r="H318" s="59" t="s">
        <v>5508</v>
      </c>
      <c r="I318" s="77" t="s">
        <v>3200</v>
      </c>
      <c r="J318" s="59" t="s">
        <v>5849</v>
      </c>
      <c r="K318" s="55"/>
      <c r="L318" s="77" t="s">
        <v>1302</v>
      </c>
      <c r="M318" s="77" t="s">
        <v>1308</v>
      </c>
      <c r="N318" s="77" t="s">
        <v>1070</v>
      </c>
      <c r="O318" s="77" t="s">
        <v>1082</v>
      </c>
      <c r="P318" s="66" t="str">
        <f ca="1">DATEDIF(C318,'Incoming 2023'!$O$2,"Y")&amp;" tahun, "&amp;DATEDIF(C318,'Incoming 2023'!$O$2,"YM")&amp;" bulan, "&amp;DATEDIF(C318,'Incoming 2023'!$O$2,"MD")&amp;" hari"</f>
        <v>2 tahun, 1 bulan, 21 hari</v>
      </c>
      <c r="Q318" s="77">
        <f ca="1">DATEDIF(C318,Summary!$A$1,"d")</f>
        <v>782</v>
      </c>
      <c r="R318" s="77" t="str" cm="1">
        <f t="array" aca="1" ref="R31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18" s="77" t="str" cm="1">
        <f t="array" ref="S318">_xlfn.IFS(Table1[[#This Row],[Level Status]]="Level 1",7,Table1[[#This Row],[Level Status]]="Level 2",14,Table1[[#This Row],[Level Status]]="Level 3","30",Table1[[#This Row],[Level Status]]="Info","Info",Table1[[#This Row],[Level Status]]="Closed","Closed")</f>
        <v>Info</v>
      </c>
      <c r="T318" s="54"/>
    </row>
    <row r="319" spans="1:20" ht="82.8" x14ac:dyDescent="0.3">
      <c r="A319" s="51">
        <f t="shared" si="4"/>
        <v>318</v>
      </c>
      <c r="B319" s="54" t="s">
        <v>4810</v>
      </c>
      <c r="C319" s="56">
        <v>45436</v>
      </c>
      <c r="D319" s="56">
        <v>45434</v>
      </c>
      <c r="E319" s="53" t="s">
        <v>3073</v>
      </c>
      <c r="F319" s="54" t="s">
        <v>4839</v>
      </c>
      <c r="G319" s="58" t="s">
        <v>4840</v>
      </c>
      <c r="H319" s="59" t="s">
        <v>5508</v>
      </c>
      <c r="I319" s="77" t="s">
        <v>3200</v>
      </c>
      <c r="J319" s="59" t="s">
        <v>5849</v>
      </c>
      <c r="K319" s="55"/>
      <c r="L319" s="77" t="s">
        <v>1302</v>
      </c>
      <c r="M319" s="77" t="s">
        <v>1308</v>
      </c>
      <c r="N319" s="77" t="s">
        <v>1070</v>
      </c>
      <c r="O319" s="77" t="s">
        <v>1082</v>
      </c>
      <c r="P319" s="66" t="str">
        <f ca="1">DATEDIF(C319,'Incoming 2023'!$O$2,"Y")&amp;" tahun, "&amp;DATEDIF(C319,'Incoming 2023'!$O$2,"YM")&amp;" bulan, "&amp;DATEDIF(C319,'Incoming 2023'!$O$2,"MD")&amp;" hari"</f>
        <v>2 tahun, 1 bulan, 21 hari</v>
      </c>
      <c r="Q319" s="77">
        <f ca="1">DATEDIF(C319,Summary!$A$1,"d")</f>
        <v>782</v>
      </c>
      <c r="R319" s="77" t="str" cm="1">
        <f t="array" aca="1" ref="R31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19" s="77" t="str" cm="1">
        <f t="array" ref="S319">_xlfn.IFS(Table1[[#This Row],[Level Status]]="Level 1",7,Table1[[#This Row],[Level Status]]="Level 2",14,Table1[[#This Row],[Level Status]]="Level 3","30",Table1[[#This Row],[Level Status]]="Info","Info",Table1[[#This Row],[Level Status]]="Closed","Closed")</f>
        <v>Info</v>
      </c>
      <c r="T319" s="54"/>
    </row>
    <row r="320" spans="1:20" ht="82.8" x14ac:dyDescent="0.3">
      <c r="A320" s="51">
        <f t="shared" si="4"/>
        <v>319</v>
      </c>
      <c r="B320" s="54" t="s">
        <v>4811</v>
      </c>
      <c r="C320" s="56">
        <v>45436</v>
      </c>
      <c r="D320" s="56">
        <v>45433</v>
      </c>
      <c r="E320" s="53" t="s">
        <v>3073</v>
      </c>
      <c r="F320" s="54" t="s">
        <v>4841</v>
      </c>
      <c r="G320" s="58" t="s">
        <v>4842</v>
      </c>
      <c r="H320" s="59" t="s">
        <v>5508</v>
      </c>
      <c r="I320" s="77" t="s">
        <v>3200</v>
      </c>
      <c r="J320" s="59" t="s">
        <v>5849</v>
      </c>
      <c r="K320" s="55"/>
      <c r="L320" s="77" t="s">
        <v>1302</v>
      </c>
      <c r="M320" s="77" t="s">
        <v>1308</v>
      </c>
      <c r="N320" s="77" t="s">
        <v>1070</v>
      </c>
      <c r="O320" s="77" t="s">
        <v>1082</v>
      </c>
      <c r="P320" s="66" t="str">
        <f ca="1">DATEDIF(C320,'Incoming 2023'!$O$2,"Y")&amp;" tahun, "&amp;DATEDIF(C320,'Incoming 2023'!$O$2,"YM")&amp;" bulan, "&amp;DATEDIF(C320,'Incoming 2023'!$O$2,"MD")&amp;" hari"</f>
        <v>2 tahun, 1 bulan, 21 hari</v>
      </c>
      <c r="Q320" s="77">
        <f ca="1">DATEDIF(C320,Summary!$A$1,"d")</f>
        <v>782</v>
      </c>
      <c r="R320" s="77" t="str" cm="1">
        <f t="array" aca="1" ref="R32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20" s="77" t="str" cm="1">
        <f t="array" ref="S320">_xlfn.IFS(Table1[[#This Row],[Level Status]]="Level 1",7,Table1[[#This Row],[Level Status]]="Level 2",14,Table1[[#This Row],[Level Status]]="Level 3","30",Table1[[#This Row],[Level Status]]="Info","Info",Table1[[#This Row],[Level Status]]="Closed","Closed")</f>
        <v>Info</v>
      </c>
      <c r="T320" s="54"/>
    </row>
    <row r="321" spans="1:20" ht="234.6" x14ac:dyDescent="0.3">
      <c r="A321" s="51">
        <f t="shared" si="4"/>
        <v>320</v>
      </c>
      <c r="B321" s="54" t="s">
        <v>4853</v>
      </c>
      <c r="C321" s="56">
        <v>45441</v>
      </c>
      <c r="D321" s="56">
        <v>45439</v>
      </c>
      <c r="E321" s="53" t="s">
        <v>39</v>
      </c>
      <c r="F321" s="54" t="s">
        <v>4854</v>
      </c>
      <c r="G321" s="58" t="s">
        <v>4855</v>
      </c>
      <c r="H321" s="59" t="s">
        <v>1079</v>
      </c>
      <c r="I321" s="77" t="s">
        <v>1079</v>
      </c>
      <c r="J321" s="59" t="s">
        <v>5702</v>
      </c>
      <c r="K321" s="55"/>
      <c r="L321" s="77" t="s">
        <v>120</v>
      </c>
      <c r="M321" s="77" t="str">
        <f>IF(Table1[[#This Row],[Status]]="Closed","Closed")</f>
        <v>Closed</v>
      </c>
      <c r="N321" s="77" t="s">
        <v>1079</v>
      </c>
      <c r="O321" s="77" t="s">
        <v>4643</v>
      </c>
      <c r="P321" s="66" t="str">
        <f ca="1">DATEDIF(C321,'Incoming 2023'!$O$2,"Y")&amp;" tahun, "&amp;DATEDIF(C321,'Incoming 2023'!$O$2,"YM")&amp;" bulan, "&amp;DATEDIF(C321,'Incoming 2023'!$O$2,"MD")&amp;" hari"</f>
        <v>2 tahun, 1 bulan, 16 hari</v>
      </c>
      <c r="Q321" s="77">
        <f ca="1">DATEDIF(C321,Summary!$A$1,"d")</f>
        <v>777</v>
      </c>
      <c r="R321" s="77" t="str" cm="1">
        <f t="array" aca="1" ref="R32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21" s="77" t="str" cm="1">
        <f t="array" ref="S321">_xlfn.IFS(Table1[[#This Row],[Level Status]]="Level 1",7,Table1[[#This Row],[Level Status]]="Level 2",14,Table1[[#This Row],[Level Status]]="Level 3","30",Table1[[#This Row],[Level Status]]="Info","Info",Table1[[#This Row],[Level Status]]="Closed","Closed")</f>
        <v>Closed</v>
      </c>
      <c r="T321" s="54" t="s">
        <v>5156</v>
      </c>
    </row>
    <row r="322" spans="1:20" ht="55.2" x14ac:dyDescent="0.3">
      <c r="A322" s="51">
        <f t="shared" ref="A322:A385" si="5">ROW(A321)</f>
        <v>321</v>
      </c>
      <c r="B322" s="54" t="s">
        <v>4879</v>
      </c>
      <c r="C322" s="56">
        <v>45442</v>
      </c>
      <c r="D322" s="56">
        <v>45433</v>
      </c>
      <c r="E322" s="53" t="s">
        <v>9</v>
      </c>
      <c r="F322" s="54" t="s">
        <v>4880</v>
      </c>
      <c r="G322" s="58" t="s">
        <v>5847</v>
      </c>
      <c r="H322" s="59" t="s">
        <v>5508</v>
      </c>
      <c r="I322" s="77" t="s">
        <v>3189</v>
      </c>
      <c r="J322" s="59" t="s">
        <v>3201</v>
      </c>
      <c r="K322" s="51"/>
      <c r="L322" s="77" t="s">
        <v>140</v>
      </c>
      <c r="M322" s="77" t="s">
        <v>5813</v>
      </c>
      <c r="N322" s="77" t="s">
        <v>1070</v>
      </c>
      <c r="O322" s="77" t="s">
        <v>3081</v>
      </c>
      <c r="P322" s="66" t="str">
        <f ca="1">DATEDIF(C322,'Incoming 2023'!$O$2,"Y")&amp;" tahun, "&amp;DATEDIF(C322,'Incoming 2023'!$O$2,"YM")&amp;" bulan, "&amp;DATEDIF(C322,'Incoming 2023'!$O$2,"MD")&amp;" hari"</f>
        <v>2 tahun, 1 bulan, 15 hari</v>
      </c>
      <c r="Q322" s="77">
        <f ca="1">DATEDIF(C322,Summary!$A$1,"d")</f>
        <v>776</v>
      </c>
      <c r="R322" s="77" t="str" cm="1">
        <f t="array" aca="1" ref="R32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22" s="77" t="str" cm="1">
        <f t="array" ref="S322">_xlfn.IFS(Table1[[#This Row],[Level Status]]="Level 1",7,Table1[[#This Row],[Level Status]]="Level 2",14,Table1[[#This Row],[Level Status]]="Level 3","30",Table1[[#This Row],[Level Status]]="Info","Info",Table1[[#This Row],[Level Status]]="Closed","Closed")</f>
        <v>30</v>
      </c>
      <c r="T322" s="54"/>
    </row>
    <row r="323" spans="1:20" ht="248.4" x14ac:dyDescent="0.3">
      <c r="A323" s="51">
        <f t="shared" si="5"/>
        <v>322</v>
      </c>
      <c r="B323" s="54" t="s">
        <v>4881</v>
      </c>
      <c r="C323" s="56">
        <v>45442</v>
      </c>
      <c r="D323" s="56">
        <v>45439</v>
      </c>
      <c r="E323" s="53" t="s">
        <v>9</v>
      </c>
      <c r="F323" s="54" t="s">
        <v>4882</v>
      </c>
      <c r="G323" s="58" t="s">
        <v>4883</v>
      </c>
      <c r="H323" s="123" t="s">
        <v>5508</v>
      </c>
      <c r="I323" s="77" t="s">
        <v>5989</v>
      </c>
      <c r="J323" s="59" t="s">
        <v>6030</v>
      </c>
      <c r="K323" s="55"/>
      <c r="L323" s="77" t="s">
        <v>1302</v>
      </c>
      <c r="M323" s="77" t="s">
        <v>1308</v>
      </c>
      <c r="N323" s="77" t="s">
        <v>1175</v>
      </c>
      <c r="O323" s="77" t="s">
        <v>1176</v>
      </c>
      <c r="P323" s="66" t="str">
        <f ca="1">DATEDIF(C323,'Incoming 2023'!$O$2,"Y")&amp;" tahun, "&amp;DATEDIF(C323,'Incoming 2023'!$O$2,"YM")&amp;" bulan, "&amp;DATEDIF(C323,'Incoming 2023'!$O$2,"MD")&amp;" hari"</f>
        <v>2 tahun, 1 bulan, 15 hari</v>
      </c>
      <c r="Q323" s="77">
        <f ca="1">DATEDIF(C323,Summary!$A$1,"d")</f>
        <v>776</v>
      </c>
      <c r="R323" s="77" t="str" cm="1">
        <f t="array" aca="1" ref="R32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23" s="77" t="str" cm="1">
        <f t="array" ref="S323">_xlfn.IFS(Table1[[#This Row],[Level Status]]="Level 1",7,Table1[[#This Row],[Level Status]]="Level 2",14,Table1[[#This Row],[Level Status]]="Level 3","30",Table1[[#This Row],[Level Status]]="Info","Info",Table1[[#This Row],[Level Status]]="Closed","Closed")</f>
        <v>Info</v>
      </c>
      <c r="T323" s="54"/>
    </row>
    <row r="324" spans="1:20" ht="262.2" x14ac:dyDescent="0.3">
      <c r="A324" s="51">
        <f t="shared" si="5"/>
        <v>323</v>
      </c>
      <c r="B324" s="54" t="s">
        <v>4884</v>
      </c>
      <c r="C324" s="56">
        <v>45442</v>
      </c>
      <c r="D324" s="56">
        <v>45440</v>
      </c>
      <c r="E324" s="53" t="s">
        <v>9</v>
      </c>
      <c r="F324" s="54" t="s">
        <v>4885</v>
      </c>
      <c r="G324" s="58" t="s">
        <v>4886</v>
      </c>
      <c r="H324" s="59" t="s">
        <v>5508</v>
      </c>
      <c r="I324" s="77" t="s">
        <v>5990</v>
      </c>
      <c r="J324" s="59" t="s">
        <v>6030</v>
      </c>
      <c r="K324" s="51"/>
      <c r="L324" s="77" t="s">
        <v>120</v>
      </c>
      <c r="M324" s="77" t="s">
        <v>5813</v>
      </c>
      <c r="N324" s="77" t="s">
        <v>1070</v>
      </c>
      <c r="O324" s="77" t="s">
        <v>3230</v>
      </c>
      <c r="P324" s="66" t="str">
        <f ca="1">DATEDIF(C324,'Incoming 2023'!$O$2,"Y")&amp;" tahun, "&amp;DATEDIF(C324,'Incoming 2023'!$O$2,"YM")&amp;" bulan, "&amp;DATEDIF(C324,'Incoming 2023'!$O$2,"MD")&amp;" hari"</f>
        <v>2 tahun, 1 bulan, 15 hari</v>
      </c>
      <c r="Q324" s="77">
        <f ca="1">DATEDIF(C324,Summary!$A$1,"d")</f>
        <v>776</v>
      </c>
      <c r="R324" s="77" t="str" cm="1">
        <f t="array" aca="1" ref="R32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24" s="77" t="str" cm="1">
        <f t="array" ref="S324">_xlfn.IFS(Table1[[#This Row],[Level Status]]="Level 1",7,Table1[[#This Row],[Level Status]]="Level 2",14,Table1[[#This Row],[Level Status]]="Level 3","30",Table1[[#This Row],[Level Status]]="Info","Info",Table1[[#This Row],[Level Status]]="Closed","Closed")</f>
        <v>30</v>
      </c>
      <c r="T324" s="54" t="s">
        <v>8609</v>
      </c>
    </row>
    <row r="325" spans="1:20" ht="162" customHeight="1" x14ac:dyDescent="0.3">
      <c r="A325" s="51">
        <f t="shared" si="5"/>
        <v>324</v>
      </c>
      <c r="B325" s="54" t="s">
        <v>4887</v>
      </c>
      <c r="C325" s="56">
        <v>45442</v>
      </c>
      <c r="D325" s="56">
        <v>45440</v>
      </c>
      <c r="E325" s="53" t="s">
        <v>9</v>
      </c>
      <c r="F325" s="54" t="s">
        <v>4888</v>
      </c>
      <c r="G325" s="58" t="s">
        <v>4889</v>
      </c>
      <c r="H325" s="59" t="s">
        <v>5508</v>
      </c>
      <c r="I325" s="77" t="s">
        <v>3200</v>
      </c>
      <c r="J325" s="59" t="s">
        <v>5892</v>
      </c>
      <c r="K325" s="51"/>
      <c r="L325" s="77" t="s">
        <v>120</v>
      </c>
      <c r="M325" s="77" t="s">
        <v>5813</v>
      </c>
      <c r="N325" s="77" t="s">
        <v>1070</v>
      </c>
      <c r="O325" s="77" t="s">
        <v>3230</v>
      </c>
      <c r="P325" s="66" t="str">
        <f ca="1">DATEDIF(C325,'Incoming 2023'!$O$2,"Y")&amp;" tahun, "&amp;DATEDIF(C325,'Incoming 2023'!$O$2,"YM")&amp;" bulan, "&amp;DATEDIF(C325,'Incoming 2023'!$O$2,"MD")&amp;" hari"</f>
        <v>2 tahun, 1 bulan, 15 hari</v>
      </c>
      <c r="Q325" s="77">
        <f ca="1">DATEDIF(C325,Summary!$A$1,"d")</f>
        <v>776</v>
      </c>
      <c r="R325" s="77" t="str" cm="1">
        <f t="array" aca="1" ref="R32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25" s="77" t="str" cm="1">
        <f t="array" ref="S325">_xlfn.IFS(Table1[[#This Row],[Level Status]]="Level 1",7,Table1[[#This Row],[Level Status]]="Level 2",14,Table1[[#This Row],[Level Status]]="Level 3","30",Table1[[#This Row],[Level Status]]="Info","Info",Table1[[#This Row],[Level Status]]="Closed","Closed")</f>
        <v>30</v>
      </c>
      <c r="T325" s="54" t="s">
        <v>8608</v>
      </c>
    </row>
    <row r="326" spans="1:20" ht="55.2" x14ac:dyDescent="0.3">
      <c r="A326" s="51">
        <f t="shared" si="5"/>
        <v>325</v>
      </c>
      <c r="B326" s="54" t="s">
        <v>4896</v>
      </c>
      <c r="C326" s="56">
        <v>45443</v>
      </c>
      <c r="D326" s="56">
        <v>45441</v>
      </c>
      <c r="E326" s="53" t="s">
        <v>9</v>
      </c>
      <c r="F326" s="54" t="s">
        <v>4897</v>
      </c>
      <c r="G326" s="58" t="s">
        <v>4898</v>
      </c>
      <c r="H326" s="59" t="s">
        <v>5508</v>
      </c>
      <c r="I326" s="77" t="s">
        <v>5932</v>
      </c>
      <c r="J326" s="59" t="s">
        <v>6030</v>
      </c>
      <c r="K326" s="55"/>
      <c r="L326" s="77" t="s">
        <v>1302</v>
      </c>
      <c r="M326" s="77" t="s">
        <v>1308</v>
      </c>
      <c r="N326" s="77" t="s">
        <v>1070</v>
      </c>
      <c r="O326" s="77" t="s">
        <v>3230</v>
      </c>
      <c r="P326" s="66" t="str">
        <f ca="1">DATEDIF(C326,'Incoming 2023'!$O$2,"Y")&amp;" tahun, "&amp;DATEDIF(C326,'Incoming 2023'!$O$2,"YM")&amp;" bulan, "&amp;DATEDIF(C326,'Incoming 2023'!$O$2,"MD")&amp;" hari"</f>
        <v>2 tahun, 1 bulan, 14 hari</v>
      </c>
      <c r="Q326" s="77">
        <f ca="1">DATEDIF(C326,Summary!$A$1,"d")</f>
        <v>775</v>
      </c>
      <c r="R326" s="77" t="str" cm="1">
        <f t="array" aca="1" ref="R32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26" s="77" t="str" cm="1">
        <f t="array" ref="S326">_xlfn.IFS(Table1[[#This Row],[Level Status]]="Level 1",7,Table1[[#This Row],[Level Status]]="Level 2",14,Table1[[#This Row],[Level Status]]="Level 3","30",Table1[[#This Row],[Level Status]]="Info","Info",Table1[[#This Row],[Level Status]]="Closed","Closed")</f>
        <v>Info</v>
      </c>
      <c r="T326" s="54"/>
    </row>
    <row r="327" spans="1:20" ht="248.4" x14ac:dyDescent="0.3">
      <c r="A327" s="51">
        <f t="shared" si="5"/>
        <v>326</v>
      </c>
      <c r="B327" s="54" t="s">
        <v>4899</v>
      </c>
      <c r="C327" s="56">
        <v>45443</v>
      </c>
      <c r="D327" s="56">
        <v>45441</v>
      </c>
      <c r="E327" s="53" t="s">
        <v>9</v>
      </c>
      <c r="F327" s="54" t="s">
        <v>4900</v>
      </c>
      <c r="G327" s="58" t="s">
        <v>4901</v>
      </c>
      <c r="H327" s="59" t="s">
        <v>5508</v>
      </c>
      <c r="I327" s="77" t="s">
        <v>3190</v>
      </c>
      <c r="J327" s="59" t="s">
        <v>3201</v>
      </c>
      <c r="K327" s="51"/>
      <c r="L327" s="77" t="s">
        <v>140</v>
      </c>
      <c r="M327" s="77" t="s">
        <v>5813</v>
      </c>
      <c r="N327" s="77" t="s">
        <v>1070</v>
      </c>
      <c r="O327" s="77" t="s">
        <v>1077</v>
      </c>
      <c r="P327" s="66" t="str">
        <f ca="1">DATEDIF(C327,'Incoming 2023'!$O$2,"Y")&amp;" tahun, "&amp;DATEDIF(C327,'Incoming 2023'!$O$2,"YM")&amp;" bulan, "&amp;DATEDIF(C327,'Incoming 2023'!$O$2,"MD")&amp;" hari"</f>
        <v>2 tahun, 1 bulan, 14 hari</v>
      </c>
      <c r="Q327" s="77">
        <f ca="1">DATEDIF(C327,Summary!$A$1,"d")</f>
        <v>775</v>
      </c>
      <c r="R327" s="77" t="str" cm="1">
        <f t="array" aca="1" ref="R32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27" s="77" t="str" cm="1">
        <f t="array" ref="S327">_xlfn.IFS(Table1[[#This Row],[Level Status]]="Level 1",7,Table1[[#This Row],[Level Status]]="Level 2",14,Table1[[#This Row],[Level Status]]="Level 3","30",Table1[[#This Row],[Level Status]]="Info","Info",Table1[[#This Row],[Level Status]]="Closed","Closed")</f>
        <v>30</v>
      </c>
      <c r="T327" s="54"/>
    </row>
    <row r="328" spans="1:20" ht="331.2" x14ac:dyDescent="0.3">
      <c r="A328" s="51">
        <f t="shared" si="5"/>
        <v>327</v>
      </c>
      <c r="B328" s="54" t="s">
        <v>4905</v>
      </c>
      <c r="C328" s="56">
        <v>45443</v>
      </c>
      <c r="D328" s="56">
        <v>45443</v>
      </c>
      <c r="E328" s="52" t="s">
        <v>4906</v>
      </c>
      <c r="F328" s="54" t="s">
        <v>4907</v>
      </c>
      <c r="G328" s="58" t="s">
        <v>4908</v>
      </c>
      <c r="H328" s="59" t="s">
        <v>5508</v>
      </c>
      <c r="I328" s="77" t="s">
        <v>3189</v>
      </c>
      <c r="J328" s="59" t="s">
        <v>1308</v>
      </c>
      <c r="K328" s="51"/>
      <c r="L328" s="77" t="s">
        <v>140</v>
      </c>
      <c r="M328" s="77" t="s">
        <v>5813</v>
      </c>
      <c r="N328" s="77" t="s">
        <v>1267</v>
      </c>
      <c r="O328" s="77" t="s">
        <v>1268</v>
      </c>
      <c r="P328" s="66" t="str">
        <f ca="1">DATEDIF(C328,'Incoming 2023'!$O$2,"Y")&amp;" tahun, "&amp;DATEDIF(C328,'Incoming 2023'!$O$2,"YM")&amp;" bulan, "&amp;DATEDIF(C328,'Incoming 2023'!$O$2,"MD")&amp;" hari"</f>
        <v>2 tahun, 1 bulan, 14 hari</v>
      </c>
      <c r="Q328" s="77">
        <f ca="1">DATEDIF(C328,Summary!$A$1,"d")</f>
        <v>775</v>
      </c>
      <c r="R328" s="77" t="str" cm="1">
        <f t="array" aca="1" ref="R32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28" s="77" t="str" cm="1">
        <f t="array" ref="S328">_xlfn.IFS(Table1[[#This Row],[Level Status]]="Level 1",7,Table1[[#This Row],[Level Status]]="Level 2",14,Table1[[#This Row],[Level Status]]="Level 3","30",Table1[[#This Row],[Level Status]]="Info","Info",Table1[[#This Row],[Level Status]]="Closed","Closed")</f>
        <v>30</v>
      </c>
      <c r="T328" s="54"/>
    </row>
    <row r="329" spans="1:20" ht="207" x14ac:dyDescent="0.3">
      <c r="A329" s="51">
        <f t="shared" si="5"/>
        <v>328</v>
      </c>
      <c r="B329" s="54" t="s">
        <v>4909</v>
      </c>
      <c r="C329" s="56">
        <v>45443</v>
      </c>
      <c r="D329" s="56">
        <v>45442</v>
      </c>
      <c r="E329" s="53" t="s">
        <v>3073</v>
      </c>
      <c r="F329" s="54" t="s">
        <v>4910</v>
      </c>
      <c r="G329" s="58" t="s">
        <v>4911</v>
      </c>
      <c r="H329" s="123" t="s">
        <v>5508</v>
      </c>
      <c r="I329" s="59" t="s">
        <v>5508</v>
      </c>
      <c r="J329" s="59" t="s">
        <v>5704</v>
      </c>
      <c r="K329" s="51"/>
      <c r="L329" s="77" t="s">
        <v>140</v>
      </c>
      <c r="M329" s="77" t="s">
        <v>5813</v>
      </c>
      <c r="N329" s="77" t="s">
        <v>1070</v>
      </c>
      <c r="O329" s="77" t="s">
        <v>1082</v>
      </c>
      <c r="P329" s="66" t="str">
        <f ca="1">DATEDIF(C329,'Incoming 2023'!$O$2,"Y")&amp;" tahun, "&amp;DATEDIF(C329,'Incoming 2023'!$O$2,"YM")&amp;" bulan, "&amp;DATEDIF(C329,'Incoming 2023'!$O$2,"MD")&amp;" hari"</f>
        <v>2 tahun, 1 bulan, 14 hari</v>
      </c>
      <c r="Q329" s="77">
        <f ca="1">DATEDIF(C329,Summary!$A$1,"d")</f>
        <v>775</v>
      </c>
      <c r="R329" s="77" t="str" cm="1">
        <f t="array" aca="1" ref="R32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29" s="77" t="str" cm="1">
        <f t="array" ref="S329">_xlfn.IFS(Table1[[#This Row],[Level Status]]="Level 1",7,Table1[[#This Row],[Level Status]]="Level 2",14,Table1[[#This Row],[Level Status]]="Level 3","30",Table1[[#This Row],[Level Status]]="Info","Info",Table1[[#This Row],[Level Status]]="Closed","Closed")</f>
        <v>30</v>
      </c>
      <c r="T329" s="54"/>
    </row>
    <row r="330" spans="1:20" ht="409.6" x14ac:dyDescent="0.3">
      <c r="A330" s="51">
        <f t="shared" si="5"/>
        <v>329</v>
      </c>
      <c r="B330" s="54" t="s">
        <v>4949</v>
      </c>
      <c r="C330" s="56">
        <v>45447</v>
      </c>
      <c r="D330" s="56">
        <v>45441</v>
      </c>
      <c r="E330" s="53" t="s">
        <v>9</v>
      </c>
      <c r="F330" s="54" t="s">
        <v>4950</v>
      </c>
      <c r="G330" s="58" t="s">
        <v>4951</v>
      </c>
      <c r="H330" s="59" t="s">
        <v>5508</v>
      </c>
      <c r="I330" s="77" t="s">
        <v>5932</v>
      </c>
      <c r="J330" s="59" t="s">
        <v>6030</v>
      </c>
      <c r="K330" s="51"/>
      <c r="L330" s="77" t="s">
        <v>120</v>
      </c>
      <c r="M330" s="77" t="s">
        <v>5813</v>
      </c>
      <c r="N330" s="77" t="s">
        <v>1070</v>
      </c>
      <c r="O330" s="77" t="s">
        <v>3230</v>
      </c>
      <c r="P330" s="66" t="str">
        <f ca="1">DATEDIF(C330,'Incoming 2023'!$O$2,"Y")&amp;" tahun, "&amp;DATEDIF(C330,'Incoming 2023'!$O$2,"YM")&amp;" bulan, "&amp;DATEDIF(C330,'Incoming 2023'!$O$2,"MD")&amp;" hari"</f>
        <v>2 tahun, 1 bulan, 11 hari</v>
      </c>
      <c r="Q330" s="77">
        <f ca="1">DATEDIF(C330,Summary!$A$1,"d")</f>
        <v>771</v>
      </c>
      <c r="R330" s="77" t="str" cm="1">
        <f t="array" aca="1" ref="R33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30" s="77" t="str" cm="1">
        <f t="array" ref="S330">_xlfn.IFS(Table1[[#This Row],[Level Status]]="Level 1",7,Table1[[#This Row],[Level Status]]="Level 2",14,Table1[[#This Row],[Level Status]]="Level 3","30",Table1[[#This Row],[Level Status]]="Info","Info",Table1[[#This Row],[Level Status]]="Closed","Closed")</f>
        <v>30</v>
      </c>
      <c r="T330" s="54" t="s">
        <v>8609</v>
      </c>
    </row>
    <row r="331" spans="1:20" ht="82.8" x14ac:dyDescent="0.3">
      <c r="A331" s="51">
        <f t="shared" si="5"/>
        <v>330</v>
      </c>
      <c r="B331" s="54" t="s">
        <v>4973</v>
      </c>
      <c r="C331" s="56">
        <v>45449</v>
      </c>
      <c r="D331" s="56">
        <v>45432</v>
      </c>
      <c r="E331" s="53" t="s">
        <v>39</v>
      </c>
      <c r="F331" s="54" t="s">
        <v>4974</v>
      </c>
      <c r="G331" s="58" t="s">
        <v>4975</v>
      </c>
      <c r="H331" s="59" t="s">
        <v>5508</v>
      </c>
      <c r="I331" s="77" t="s">
        <v>5508</v>
      </c>
      <c r="J331" s="59" t="s">
        <v>3188</v>
      </c>
      <c r="K331" s="55"/>
      <c r="L331" s="77" t="s">
        <v>1302</v>
      </c>
      <c r="M331" s="77" t="s">
        <v>1308</v>
      </c>
      <c r="N331" s="77" t="s">
        <v>1170</v>
      </c>
      <c r="O331" s="77" t="s">
        <v>1171</v>
      </c>
      <c r="P331" s="66" t="str">
        <f ca="1">DATEDIF(C331,'Incoming 2023'!$O$2,"Y")&amp;" tahun, "&amp;DATEDIF(C331,'Incoming 2023'!$O$2,"YM")&amp;" bulan, "&amp;DATEDIF(C331,'Incoming 2023'!$O$2,"MD")&amp;" hari"</f>
        <v>2 tahun, 1 bulan, 9 hari</v>
      </c>
      <c r="Q331" s="77">
        <f ca="1">DATEDIF(C331,Summary!$A$1,"d")</f>
        <v>769</v>
      </c>
      <c r="R331" s="77" t="str" cm="1">
        <f t="array" aca="1" ref="R33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31" s="77" t="str" cm="1">
        <f t="array" ref="S331">_xlfn.IFS(Table1[[#This Row],[Level Status]]="Level 1",7,Table1[[#This Row],[Level Status]]="Level 2",14,Table1[[#This Row],[Level Status]]="Level 3","30",Table1[[#This Row],[Level Status]]="Info","Info",Table1[[#This Row],[Level Status]]="Closed","Closed")</f>
        <v>Info</v>
      </c>
      <c r="T331" s="54"/>
    </row>
    <row r="332" spans="1:20" ht="409.6" x14ac:dyDescent="0.3">
      <c r="A332" s="51">
        <f t="shared" si="5"/>
        <v>331</v>
      </c>
      <c r="B332" s="54" t="s">
        <v>4976</v>
      </c>
      <c r="C332" s="56">
        <v>45449</v>
      </c>
      <c r="D332" s="56">
        <v>45432</v>
      </c>
      <c r="E332" s="53" t="s">
        <v>39</v>
      </c>
      <c r="F332" s="54" t="s">
        <v>4977</v>
      </c>
      <c r="G332" s="58" t="s">
        <v>4980</v>
      </c>
      <c r="H332" s="59" t="s">
        <v>5508</v>
      </c>
      <c r="I332" s="77" t="s">
        <v>5933</v>
      </c>
      <c r="J332" s="59" t="s">
        <v>5853</v>
      </c>
      <c r="K332" s="55"/>
      <c r="L332" s="77" t="s">
        <v>1302</v>
      </c>
      <c r="M332" s="77" t="s">
        <v>1308</v>
      </c>
      <c r="N332" s="77" t="s">
        <v>1070</v>
      </c>
      <c r="O332" s="77" t="s">
        <v>1082</v>
      </c>
      <c r="P332" s="66" t="str">
        <f ca="1">DATEDIF(C332,'Incoming 2023'!$O$2,"Y")&amp;" tahun, "&amp;DATEDIF(C332,'Incoming 2023'!$O$2,"YM")&amp;" bulan, "&amp;DATEDIF(C332,'Incoming 2023'!$O$2,"MD")&amp;" hari"</f>
        <v>2 tahun, 1 bulan, 9 hari</v>
      </c>
      <c r="Q332" s="77">
        <f ca="1">DATEDIF(C332,Summary!$A$1,"d")</f>
        <v>769</v>
      </c>
      <c r="R332" s="77" t="str" cm="1">
        <f t="array" aca="1" ref="R33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32" s="77" t="str" cm="1">
        <f t="array" ref="S332">_xlfn.IFS(Table1[[#This Row],[Level Status]]="Level 1",7,Table1[[#This Row],[Level Status]]="Level 2",14,Table1[[#This Row],[Level Status]]="Level 3","30",Table1[[#This Row],[Level Status]]="Info","Info",Table1[[#This Row],[Level Status]]="Closed","Closed")</f>
        <v>Info</v>
      </c>
      <c r="T332" s="54"/>
    </row>
    <row r="333" spans="1:20" ht="165.6" x14ac:dyDescent="0.3">
      <c r="A333" s="51">
        <f t="shared" si="5"/>
        <v>332</v>
      </c>
      <c r="B333" s="54" t="s">
        <v>4982</v>
      </c>
      <c r="C333" s="56">
        <v>45449</v>
      </c>
      <c r="D333" s="56">
        <v>45432</v>
      </c>
      <c r="E333" s="53" t="s">
        <v>39</v>
      </c>
      <c r="F333" s="54" t="s">
        <v>4983</v>
      </c>
      <c r="G333" s="58" t="s">
        <v>4984</v>
      </c>
      <c r="H333" s="59" t="s">
        <v>5508</v>
      </c>
      <c r="I333" s="77" t="s">
        <v>5508</v>
      </c>
      <c r="J333" s="59" t="s">
        <v>3188</v>
      </c>
      <c r="K333" s="55"/>
      <c r="L333" s="77" t="s">
        <v>1302</v>
      </c>
      <c r="M333" s="77" t="s">
        <v>1308</v>
      </c>
      <c r="N333" s="77" t="s">
        <v>1070</v>
      </c>
      <c r="O333" s="77" t="s">
        <v>1084</v>
      </c>
      <c r="P333" s="66" t="str">
        <f ca="1">DATEDIF(C333,'Incoming 2023'!$O$2,"Y")&amp;" tahun, "&amp;DATEDIF(C333,'Incoming 2023'!$O$2,"YM")&amp;" bulan, "&amp;DATEDIF(C333,'Incoming 2023'!$O$2,"MD")&amp;" hari"</f>
        <v>2 tahun, 1 bulan, 9 hari</v>
      </c>
      <c r="Q333" s="77">
        <f ca="1">DATEDIF(C333,Summary!$A$1,"d")</f>
        <v>769</v>
      </c>
      <c r="R333" s="77" t="str" cm="1">
        <f t="array" aca="1" ref="R33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33" s="77" t="str" cm="1">
        <f t="array" ref="S333">_xlfn.IFS(Table1[[#This Row],[Level Status]]="Level 1",7,Table1[[#This Row],[Level Status]]="Level 2",14,Table1[[#This Row],[Level Status]]="Level 3","30",Table1[[#This Row],[Level Status]]="Info","Info",Table1[[#This Row],[Level Status]]="Closed","Closed")</f>
        <v>Info</v>
      </c>
      <c r="T333" s="54"/>
    </row>
    <row r="334" spans="1:20" ht="179.4" x14ac:dyDescent="0.3">
      <c r="A334" s="51">
        <f t="shared" si="5"/>
        <v>333</v>
      </c>
      <c r="B334" s="54" t="s">
        <v>4985</v>
      </c>
      <c r="C334" s="56">
        <v>45450</v>
      </c>
      <c r="D334" s="56">
        <v>45448</v>
      </c>
      <c r="E334" s="53" t="s">
        <v>39</v>
      </c>
      <c r="F334" s="54" t="s">
        <v>4986</v>
      </c>
      <c r="G334" s="58" t="s">
        <v>4988</v>
      </c>
      <c r="H334" s="59" t="s">
        <v>5508</v>
      </c>
      <c r="I334" s="77" t="s">
        <v>3190</v>
      </c>
      <c r="J334" s="59" t="s">
        <v>6030</v>
      </c>
      <c r="K334" s="51"/>
      <c r="L334" s="77" t="s">
        <v>120</v>
      </c>
      <c r="M334" s="77" t="s">
        <v>5813</v>
      </c>
      <c r="N334" s="77" t="s">
        <v>1070</v>
      </c>
      <c r="O334" s="77" t="s">
        <v>1077</v>
      </c>
      <c r="P334" s="66" t="str">
        <f ca="1">DATEDIF(C334,'Incoming 2023'!$O$2,"Y")&amp;" tahun, "&amp;DATEDIF(C334,'Incoming 2023'!$O$2,"YM")&amp;" bulan, "&amp;DATEDIF(C334,'Incoming 2023'!$O$2,"MD")&amp;" hari"</f>
        <v>2 tahun, 1 bulan, 8 hari</v>
      </c>
      <c r="Q334" s="77">
        <f ca="1">DATEDIF(C334,Summary!$A$1,"d")</f>
        <v>768</v>
      </c>
      <c r="R334" s="77" t="str" cm="1">
        <f t="array" aca="1" ref="R33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34" s="77" t="str" cm="1">
        <f t="array" ref="S334">_xlfn.IFS(Table1[[#This Row],[Level Status]]="Level 1",7,Table1[[#This Row],[Level Status]]="Level 2",14,Table1[[#This Row],[Level Status]]="Level 3","30",Table1[[#This Row],[Level Status]]="Info","Info",Table1[[#This Row],[Level Status]]="Closed","Closed")</f>
        <v>30</v>
      </c>
      <c r="T334" s="54" t="s">
        <v>8609</v>
      </c>
    </row>
    <row r="335" spans="1:20" ht="69" x14ac:dyDescent="0.3">
      <c r="A335" s="51">
        <f t="shared" si="5"/>
        <v>334</v>
      </c>
      <c r="B335" s="54" t="s">
        <v>4989</v>
      </c>
      <c r="C335" s="56">
        <v>45450</v>
      </c>
      <c r="D335" s="56">
        <v>45442</v>
      </c>
      <c r="E335" s="53" t="s">
        <v>9</v>
      </c>
      <c r="F335" s="54" t="s">
        <v>4991</v>
      </c>
      <c r="G335" s="58" t="s">
        <v>4992</v>
      </c>
      <c r="H335" s="59" t="s">
        <v>5508</v>
      </c>
      <c r="I335" s="77" t="s">
        <v>3189</v>
      </c>
      <c r="J335" s="59" t="s">
        <v>3201</v>
      </c>
      <c r="K335" s="51"/>
      <c r="L335" s="77" t="s">
        <v>1302</v>
      </c>
      <c r="M335" s="77" t="s">
        <v>5813</v>
      </c>
      <c r="N335" s="77" t="s">
        <v>1070</v>
      </c>
      <c r="O335" s="77" t="s">
        <v>3081</v>
      </c>
      <c r="P335" s="66" t="str">
        <f ca="1">DATEDIF(C335,'Incoming 2023'!$O$2,"Y")&amp;" tahun, "&amp;DATEDIF(C335,'Incoming 2023'!$O$2,"YM")&amp;" bulan, "&amp;DATEDIF(C335,'Incoming 2023'!$O$2,"MD")&amp;" hari"</f>
        <v>2 tahun, 1 bulan, 8 hari</v>
      </c>
      <c r="Q335" s="77">
        <f ca="1">DATEDIF(C335,Summary!$A$1,"d")</f>
        <v>768</v>
      </c>
      <c r="R335" s="77" t="str" cm="1">
        <f t="array" aca="1" ref="R33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35" s="77" t="str" cm="1">
        <f t="array" ref="S335">_xlfn.IFS(Table1[[#This Row],[Level Status]]="Level 1",7,Table1[[#This Row],[Level Status]]="Level 2",14,Table1[[#This Row],[Level Status]]="Level 3","30",Table1[[#This Row],[Level Status]]="Info","Info",Table1[[#This Row],[Level Status]]="Closed","Closed")</f>
        <v>30</v>
      </c>
      <c r="T335" s="54"/>
    </row>
    <row r="336" spans="1:20" ht="234.6" x14ac:dyDescent="0.3">
      <c r="A336" s="51">
        <f t="shared" si="5"/>
        <v>335</v>
      </c>
      <c r="B336" s="54" t="s">
        <v>4993</v>
      </c>
      <c r="C336" s="56">
        <v>45450</v>
      </c>
      <c r="D336" s="56">
        <v>45442</v>
      </c>
      <c r="E336" s="53" t="s">
        <v>9</v>
      </c>
      <c r="F336" s="54" t="s">
        <v>4994</v>
      </c>
      <c r="G336" s="58" t="s">
        <v>4995</v>
      </c>
      <c r="H336" s="59" t="s">
        <v>5508</v>
      </c>
      <c r="I336" s="77" t="s">
        <v>5989</v>
      </c>
      <c r="J336" s="59" t="s">
        <v>5704</v>
      </c>
      <c r="K336" s="51"/>
      <c r="L336" s="77" t="s">
        <v>140</v>
      </c>
      <c r="M336" s="77" t="s">
        <v>5813</v>
      </c>
      <c r="N336" s="77" t="s">
        <v>1070</v>
      </c>
      <c r="O336" s="77" t="s">
        <v>3081</v>
      </c>
      <c r="P336" s="66" t="str">
        <f ca="1">DATEDIF(C336,'Incoming 2023'!$O$2,"Y")&amp;" tahun, "&amp;DATEDIF(C336,'Incoming 2023'!$O$2,"YM")&amp;" bulan, "&amp;DATEDIF(C336,'Incoming 2023'!$O$2,"MD")&amp;" hari"</f>
        <v>2 tahun, 1 bulan, 8 hari</v>
      </c>
      <c r="Q336" s="77">
        <f ca="1">DATEDIF(C336,Summary!$A$1,"d")</f>
        <v>768</v>
      </c>
      <c r="R336" s="77" t="str" cm="1">
        <f t="array" aca="1" ref="R33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36" s="77" t="str" cm="1">
        <f t="array" ref="S336">_xlfn.IFS(Table1[[#This Row],[Level Status]]="Level 1",7,Table1[[#This Row],[Level Status]]="Level 2",14,Table1[[#This Row],[Level Status]]="Level 3","30",Table1[[#This Row],[Level Status]]="Info","Info",Table1[[#This Row],[Level Status]]="Closed","Closed")</f>
        <v>30</v>
      </c>
      <c r="T336" s="54"/>
    </row>
    <row r="337" spans="1:20" ht="69" x14ac:dyDescent="0.3">
      <c r="A337" s="51">
        <f t="shared" si="5"/>
        <v>336</v>
      </c>
      <c r="B337" s="54" t="s">
        <v>4996</v>
      </c>
      <c r="C337" s="56">
        <v>45450</v>
      </c>
      <c r="D337" s="56">
        <v>45442</v>
      </c>
      <c r="E337" s="53" t="s">
        <v>9</v>
      </c>
      <c r="F337" s="54" t="s">
        <v>5007</v>
      </c>
      <c r="G337" s="58" t="s">
        <v>4997</v>
      </c>
      <c r="H337" s="59" t="s">
        <v>5508</v>
      </c>
      <c r="I337" s="77" t="s">
        <v>3200</v>
      </c>
      <c r="J337" s="59" t="s">
        <v>3201</v>
      </c>
      <c r="K337" s="51"/>
      <c r="L337" s="77" t="s">
        <v>120</v>
      </c>
      <c r="M337" s="77" t="s">
        <v>5813</v>
      </c>
      <c r="N337" s="77" t="s">
        <v>1070</v>
      </c>
      <c r="O337" s="59" t="s">
        <v>4753</v>
      </c>
      <c r="P337" s="66" t="str">
        <f ca="1">DATEDIF(C337,'Incoming 2023'!$O$2,"Y")&amp;" tahun, "&amp;DATEDIF(C337,'Incoming 2023'!$O$2,"YM")&amp;" bulan, "&amp;DATEDIF(C337,'Incoming 2023'!$O$2,"MD")&amp;" hari"</f>
        <v>2 tahun, 1 bulan, 8 hari</v>
      </c>
      <c r="Q337" s="77">
        <f ca="1">DATEDIF(C337,Summary!$A$1,"d")</f>
        <v>768</v>
      </c>
      <c r="R337" s="77" t="str" cm="1">
        <f t="array" aca="1" ref="R33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37" s="77" t="str" cm="1">
        <f t="array" ref="S337">_xlfn.IFS(Table1[[#This Row],[Level Status]]="Level 1",7,Table1[[#This Row],[Level Status]]="Level 2",14,Table1[[#This Row],[Level Status]]="Level 3","30",Table1[[#This Row],[Level Status]]="Info","Info",Table1[[#This Row],[Level Status]]="Closed","Closed")</f>
        <v>30</v>
      </c>
      <c r="T337" s="54" t="s">
        <v>8608</v>
      </c>
    </row>
    <row r="338" spans="1:20" ht="41.4" x14ac:dyDescent="0.3">
      <c r="A338" s="51">
        <f t="shared" si="5"/>
        <v>337</v>
      </c>
      <c r="B338" s="54" t="s">
        <v>4998</v>
      </c>
      <c r="C338" s="56">
        <v>45450</v>
      </c>
      <c r="D338" s="56">
        <v>45446</v>
      </c>
      <c r="E338" s="53" t="s">
        <v>9</v>
      </c>
      <c r="F338" s="54" t="s">
        <v>4999</v>
      </c>
      <c r="G338" s="58" t="s">
        <v>5000</v>
      </c>
      <c r="H338" s="59" t="s">
        <v>5508</v>
      </c>
      <c r="I338" s="77" t="s">
        <v>3200</v>
      </c>
      <c r="J338" s="59" t="s">
        <v>3201</v>
      </c>
      <c r="K338" s="51"/>
      <c r="L338" s="77" t="s">
        <v>120</v>
      </c>
      <c r="M338" s="77" t="s">
        <v>5813</v>
      </c>
      <c r="N338" s="77" t="s">
        <v>1070</v>
      </c>
      <c r="O338" s="77" t="s">
        <v>3235</v>
      </c>
      <c r="P338" s="66" t="str">
        <f ca="1">DATEDIF(C338,'Incoming 2023'!$O$2,"Y")&amp;" tahun, "&amp;DATEDIF(C338,'Incoming 2023'!$O$2,"YM")&amp;" bulan, "&amp;DATEDIF(C338,'Incoming 2023'!$O$2,"MD")&amp;" hari"</f>
        <v>2 tahun, 1 bulan, 8 hari</v>
      </c>
      <c r="Q338" s="77">
        <f ca="1">DATEDIF(C338,Summary!$A$1,"d")</f>
        <v>768</v>
      </c>
      <c r="R338" s="77" t="str" cm="1">
        <f t="array" aca="1" ref="R33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38" s="77" t="str" cm="1">
        <f t="array" ref="S338">_xlfn.IFS(Table1[[#This Row],[Level Status]]="Level 1",7,Table1[[#This Row],[Level Status]]="Level 2",14,Table1[[#This Row],[Level Status]]="Level 3","30",Table1[[#This Row],[Level Status]]="Info","Info",Table1[[#This Row],[Level Status]]="Closed","Closed")</f>
        <v>30</v>
      </c>
      <c r="T338" s="54" t="s">
        <v>8608</v>
      </c>
    </row>
    <row r="339" spans="1:20" ht="409.6" x14ac:dyDescent="0.3">
      <c r="A339" s="51">
        <f t="shared" si="5"/>
        <v>338</v>
      </c>
      <c r="B339" s="54" t="s">
        <v>5001</v>
      </c>
      <c r="C339" s="56">
        <v>45450</v>
      </c>
      <c r="D339" s="56">
        <v>45446</v>
      </c>
      <c r="E339" s="53" t="s">
        <v>9</v>
      </c>
      <c r="F339" s="54" t="s">
        <v>5002</v>
      </c>
      <c r="G339" s="58" t="s">
        <v>5003</v>
      </c>
      <c r="H339" s="59" t="s">
        <v>5508</v>
      </c>
      <c r="I339" s="77" t="s">
        <v>5990</v>
      </c>
      <c r="J339" s="59" t="s">
        <v>6030</v>
      </c>
      <c r="K339" s="51"/>
      <c r="L339" s="77" t="s">
        <v>120</v>
      </c>
      <c r="M339" s="77" t="s">
        <v>5813</v>
      </c>
      <c r="N339" s="77" t="s">
        <v>1070</v>
      </c>
      <c r="O339" s="77" t="s">
        <v>3230</v>
      </c>
      <c r="P339" s="66" t="str">
        <f ca="1">DATEDIF(C339,'Incoming 2023'!$O$2,"Y")&amp;" tahun, "&amp;DATEDIF(C339,'Incoming 2023'!$O$2,"YM")&amp;" bulan, "&amp;DATEDIF(C339,'Incoming 2023'!$O$2,"MD")&amp;" hari"</f>
        <v>2 tahun, 1 bulan, 8 hari</v>
      </c>
      <c r="Q339" s="77">
        <f ca="1">DATEDIF(C339,Summary!$A$1,"d")</f>
        <v>768</v>
      </c>
      <c r="R339" s="77" t="str" cm="1">
        <f t="array" aca="1" ref="R33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39" s="77" t="str" cm="1">
        <f t="array" ref="S339">_xlfn.IFS(Table1[[#This Row],[Level Status]]="Level 1",7,Table1[[#This Row],[Level Status]]="Level 2",14,Table1[[#This Row],[Level Status]]="Level 3","30",Table1[[#This Row],[Level Status]]="Info","Info",Table1[[#This Row],[Level Status]]="Closed","Closed")</f>
        <v>30</v>
      </c>
      <c r="T339" s="54" t="s">
        <v>8609</v>
      </c>
    </row>
    <row r="340" spans="1:20" ht="307.2" customHeight="1" x14ac:dyDescent="0.3">
      <c r="A340" s="51">
        <f t="shared" si="5"/>
        <v>339</v>
      </c>
      <c r="B340" s="54" t="s">
        <v>5004</v>
      </c>
      <c r="C340" s="56">
        <v>45450</v>
      </c>
      <c r="D340" s="56">
        <v>45447</v>
      </c>
      <c r="E340" s="53" t="s">
        <v>9</v>
      </c>
      <c r="F340" s="54" t="s">
        <v>5005</v>
      </c>
      <c r="G340" s="58" t="s">
        <v>5006</v>
      </c>
      <c r="H340" s="59" t="s">
        <v>5508</v>
      </c>
      <c r="I340" s="77" t="s">
        <v>3200</v>
      </c>
      <c r="J340" s="59" t="s">
        <v>6030</v>
      </c>
      <c r="K340" s="51"/>
      <c r="L340" s="77" t="s">
        <v>120</v>
      </c>
      <c r="M340" s="77" t="str">
        <f>IF(Table1[[#This Row],[Status]]="Closed","Closed")</f>
        <v>Closed</v>
      </c>
      <c r="N340" s="77" t="s">
        <v>1070</v>
      </c>
      <c r="O340" s="77" t="s">
        <v>3230</v>
      </c>
      <c r="P340" s="66" t="str">
        <f ca="1">DATEDIF(C340,'Incoming 2023'!$O$2,"Y")&amp;" tahun, "&amp;DATEDIF(C340,'Incoming 2023'!$O$2,"YM")&amp;" bulan, "&amp;DATEDIF(C340,'Incoming 2023'!$O$2,"MD")&amp;" hari"</f>
        <v>2 tahun, 1 bulan, 8 hari</v>
      </c>
      <c r="Q340" s="77">
        <f ca="1">DATEDIF(C340,Summary!$A$1,"d")</f>
        <v>768</v>
      </c>
      <c r="R340" s="77" t="str" cm="1">
        <f t="array" aca="1" ref="R34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40" s="77" t="str" cm="1">
        <f t="array" ref="S340">_xlfn.IFS(Table1[[#This Row],[Level Status]]="Level 1",7,Table1[[#This Row],[Level Status]]="Level 2",14,Table1[[#This Row],[Level Status]]="Level 3","30",Table1[[#This Row],[Level Status]]="Info","Info",Table1[[#This Row],[Level Status]]="Closed","Closed")</f>
        <v>Closed</v>
      </c>
      <c r="T340" s="54" t="s">
        <v>5359</v>
      </c>
    </row>
    <row r="341" spans="1:20" ht="294" customHeight="1" x14ac:dyDescent="0.3">
      <c r="A341" s="51">
        <f t="shared" si="5"/>
        <v>340</v>
      </c>
      <c r="B341" s="54" t="s">
        <v>5008</v>
      </c>
      <c r="C341" s="56">
        <v>45453</v>
      </c>
      <c r="D341" s="56">
        <v>45441</v>
      </c>
      <c r="E341" s="53" t="s">
        <v>39</v>
      </c>
      <c r="F341" s="54" t="s">
        <v>5009</v>
      </c>
      <c r="G341" s="128" t="s">
        <v>5010</v>
      </c>
      <c r="H341" s="124" t="s">
        <v>1079</v>
      </c>
      <c r="I341" s="77" t="s">
        <v>5999</v>
      </c>
      <c r="J341" s="59" t="s">
        <v>2895</v>
      </c>
      <c r="K341" s="55"/>
      <c r="L341" s="77" t="s">
        <v>120</v>
      </c>
      <c r="M341" s="77" t="str">
        <f>IF(Table1[[#This Row],[Status]]="Closed","Closed")</f>
        <v>Closed</v>
      </c>
      <c r="N341" s="77" t="s">
        <v>1079</v>
      </c>
      <c r="O341" s="59" t="s">
        <v>2488</v>
      </c>
      <c r="P341" s="66" t="str">
        <f ca="1">DATEDIF(C341,'Incoming 2023'!$O$2,"Y")&amp;" tahun, "&amp;DATEDIF(C341,'Incoming 2023'!$O$2,"YM")&amp;" bulan, "&amp;DATEDIF(C341,'Incoming 2023'!$O$2,"MD")&amp;" hari"</f>
        <v>2 tahun, 1 bulan, 5 hari</v>
      </c>
      <c r="Q341" s="77">
        <f ca="1">DATEDIF(C341,Summary!$A$1,"d")</f>
        <v>765</v>
      </c>
      <c r="R341" s="77" t="str" cm="1">
        <f t="array" aca="1" ref="R34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41" s="77" t="str" cm="1">
        <f t="array" ref="S341">_xlfn.IFS(Table1[[#This Row],[Level Status]]="Level 1",7,Table1[[#This Row],[Level Status]]="Level 2",14,Table1[[#This Row],[Level Status]]="Level 3","30",Table1[[#This Row],[Level Status]]="Info","Info",Table1[[#This Row],[Level Status]]="Closed","Closed")</f>
        <v>Closed</v>
      </c>
      <c r="T341" s="54" t="s">
        <v>4547</v>
      </c>
    </row>
    <row r="342" spans="1:20" ht="409.6" x14ac:dyDescent="0.3">
      <c r="A342" s="51">
        <f t="shared" si="5"/>
        <v>341</v>
      </c>
      <c r="B342" s="54" t="s">
        <v>5015</v>
      </c>
      <c r="C342" s="56">
        <v>45450</v>
      </c>
      <c r="D342" s="56">
        <v>45434</v>
      </c>
      <c r="E342" s="53" t="s">
        <v>39</v>
      </c>
      <c r="F342" s="54" t="s">
        <v>5016</v>
      </c>
      <c r="G342" s="127" t="s">
        <v>5825</v>
      </c>
      <c r="H342" s="59" t="s">
        <v>5508</v>
      </c>
      <c r="I342" s="77" t="s">
        <v>5932</v>
      </c>
      <c r="J342" s="59" t="s">
        <v>6030</v>
      </c>
      <c r="K342" s="51"/>
      <c r="L342" s="77" t="s">
        <v>120</v>
      </c>
      <c r="M342" s="77" t="s">
        <v>5813</v>
      </c>
      <c r="N342" s="77" t="s">
        <v>1070</v>
      </c>
      <c r="O342" s="77" t="s">
        <v>3230</v>
      </c>
      <c r="P342" s="66" t="str">
        <f ca="1">DATEDIF(C342,'Incoming 2023'!$O$2,"Y")&amp;" tahun, "&amp;DATEDIF(C342,'Incoming 2023'!$O$2,"YM")&amp;" bulan, "&amp;DATEDIF(C342,'Incoming 2023'!$O$2,"MD")&amp;" hari"</f>
        <v>2 tahun, 1 bulan, 8 hari</v>
      </c>
      <c r="Q342" s="77">
        <f ca="1">DATEDIF(C342,Summary!$A$1,"d")</f>
        <v>768</v>
      </c>
      <c r="R342" s="77" t="str" cm="1">
        <f t="array" aca="1" ref="R34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42" s="77" t="str" cm="1">
        <f t="array" ref="S342">_xlfn.IFS(Table1[[#This Row],[Level Status]]="Level 1",7,Table1[[#This Row],[Level Status]]="Level 2",14,Table1[[#This Row],[Level Status]]="Level 3","30",Table1[[#This Row],[Level Status]]="Info","Info",Table1[[#This Row],[Level Status]]="Closed","Closed")</f>
        <v>30</v>
      </c>
      <c r="T342" s="54" t="s">
        <v>8609</v>
      </c>
    </row>
    <row r="343" spans="1:20" ht="262.2" x14ac:dyDescent="0.3">
      <c r="A343" s="51">
        <f t="shared" si="5"/>
        <v>342</v>
      </c>
      <c r="B343" s="54" t="s">
        <v>5031</v>
      </c>
      <c r="C343" s="56">
        <v>45455</v>
      </c>
      <c r="D343" s="56">
        <v>45453</v>
      </c>
      <c r="E343" s="53" t="s">
        <v>9</v>
      </c>
      <c r="F343" s="54" t="s">
        <v>4509</v>
      </c>
      <c r="G343" s="58" t="s">
        <v>5033</v>
      </c>
      <c r="H343" s="59" t="s">
        <v>5508</v>
      </c>
      <c r="I343" s="77" t="s">
        <v>3200</v>
      </c>
      <c r="J343" s="59" t="s">
        <v>6030</v>
      </c>
      <c r="K343" s="51"/>
      <c r="L343" s="77" t="s">
        <v>120</v>
      </c>
      <c r="M343" s="77" t="str">
        <f>IF(Table1[[#This Row],[Status]]="Closed","Closed")</f>
        <v>Closed</v>
      </c>
      <c r="N343" s="77" t="s">
        <v>1070</v>
      </c>
      <c r="O343" s="77" t="s">
        <v>3230</v>
      </c>
      <c r="P343" s="66" t="str">
        <f ca="1">DATEDIF(C343,'Incoming 2023'!$O$2,"Y")&amp;" tahun, "&amp;DATEDIF(C343,'Incoming 2023'!$O$2,"YM")&amp;" bulan, "&amp;DATEDIF(C343,'Incoming 2023'!$O$2,"MD")&amp;" hari"</f>
        <v>2 tahun, 1 bulan, 3 hari</v>
      </c>
      <c r="Q343" s="77">
        <f ca="1">DATEDIF(C343,Summary!$A$1,"d")</f>
        <v>763</v>
      </c>
      <c r="R343" s="77" t="str" cm="1">
        <f t="array" aca="1" ref="R34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43" s="77" t="str" cm="1">
        <f t="array" ref="S343">_xlfn.IFS(Table1[[#This Row],[Level Status]]="Level 1",7,Table1[[#This Row],[Level Status]]="Level 2",14,Table1[[#This Row],[Level Status]]="Level 3","30",Table1[[#This Row],[Level Status]]="Info","Info",Table1[[#This Row],[Level Status]]="Closed","Closed")</f>
        <v>Closed</v>
      </c>
      <c r="T343" s="54" t="s">
        <v>5359</v>
      </c>
    </row>
    <row r="344" spans="1:20" ht="96.6" x14ac:dyDescent="0.3">
      <c r="A344" s="51">
        <f t="shared" si="5"/>
        <v>343</v>
      </c>
      <c r="B344" s="54" t="s">
        <v>5034</v>
      </c>
      <c r="C344" s="56">
        <v>45455</v>
      </c>
      <c r="D344" s="56">
        <v>45454</v>
      </c>
      <c r="E344" s="53" t="s">
        <v>9</v>
      </c>
      <c r="F344" s="54" t="s">
        <v>5035</v>
      </c>
      <c r="G344" s="58" t="s">
        <v>5036</v>
      </c>
      <c r="H344" s="59" t="s">
        <v>5508</v>
      </c>
      <c r="I344" s="77" t="s">
        <v>3200</v>
      </c>
      <c r="J344" s="59" t="s">
        <v>5939</v>
      </c>
      <c r="K344" s="55"/>
      <c r="L344" s="77" t="s">
        <v>1302</v>
      </c>
      <c r="M344" s="77" t="s">
        <v>1308</v>
      </c>
      <c r="N344" s="77" t="s">
        <v>1219</v>
      </c>
      <c r="O344" s="77" t="s">
        <v>1220</v>
      </c>
      <c r="P344" s="66" t="str">
        <f ca="1">DATEDIF(C344,'Incoming 2023'!$O$2,"Y")&amp;" tahun, "&amp;DATEDIF(C344,'Incoming 2023'!$O$2,"YM")&amp;" bulan, "&amp;DATEDIF(C344,'Incoming 2023'!$O$2,"MD")&amp;" hari"</f>
        <v>2 tahun, 1 bulan, 3 hari</v>
      </c>
      <c r="Q344" s="77">
        <f ca="1">DATEDIF(C344,Summary!$A$1,"d")</f>
        <v>763</v>
      </c>
      <c r="R344" s="77" t="str" cm="1">
        <f t="array" aca="1" ref="R34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44" s="77" t="str" cm="1">
        <f t="array" ref="S344">_xlfn.IFS(Table1[[#This Row],[Level Status]]="Level 1",7,Table1[[#This Row],[Level Status]]="Level 2",14,Table1[[#This Row],[Level Status]]="Level 3","30",Table1[[#This Row],[Level Status]]="Info","Info",Table1[[#This Row],[Level Status]]="Closed","Closed")</f>
        <v>Info</v>
      </c>
      <c r="T344" s="54"/>
    </row>
    <row r="345" spans="1:20" ht="207" x14ac:dyDescent="0.3">
      <c r="A345" s="51">
        <f t="shared" si="5"/>
        <v>344</v>
      </c>
      <c r="B345" s="54" t="s">
        <v>5063</v>
      </c>
      <c r="C345" s="56">
        <v>45457</v>
      </c>
      <c r="D345" s="56">
        <v>45454</v>
      </c>
      <c r="E345" s="53" t="s">
        <v>9</v>
      </c>
      <c r="F345" s="54" t="s">
        <v>5064</v>
      </c>
      <c r="G345" s="58" t="s">
        <v>5065</v>
      </c>
      <c r="H345" s="59" t="s">
        <v>5508</v>
      </c>
      <c r="I345" s="77" t="s">
        <v>3200</v>
      </c>
      <c r="J345" s="59" t="s">
        <v>6030</v>
      </c>
      <c r="K345" s="51"/>
      <c r="L345" s="77" t="s">
        <v>120</v>
      </c>
      <c r="M345" s="77" t="str">
        <f>IF(Table1[[#This Row],[Status]]="Closed","Closed")</f>
        <v>Closed</v>
      </c>
      <c r="N345" s="77" t="s">
        <v>1070</v>
      </c>
      <c r="O345" s="77" t="s">
        <v>3230</v>
      </c>
      <c r="P345" s="66" t="str">
        <f ca="1">DATEDIF(C345,'Incoming 2023'!$O$2,"Y")&amp;" tahun, "&amp;DATEDIF(C345,'Incoming 2023'!$O$2,"YM")&amp;" bulan, "&amp;DATEDIF(C345,'Incoming 2023'!$O$2,"MD")&amp;" hari"</f>
        <v>2 tahun, 1 bulan, 1 hari</v>
      </c>
      <c r="Q345" s="77">
        <f ca="1">DATEDIF(C345,Summary!$A$1,"d")</f>
        <v>761</v>
      </c>
      <c r="R345" s="77" t="str" cm="1">
        <f t="array" aca="1" ref="R34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45" s="77" t="str" cm="1">
        <f t="array" ref="S345">_xlfn.IFS(Table1[[#This Row],[Level Status]]="Level 1",7,Table1[[#This Row],[Level Status]]="Level 2",14,Table1[[#This Row],[Level Status]]="Level 3","30",Table1[[#This Row],[Level Status]]="Info","Info",Table1[[#This Row],[Level Status]]="Closed","Closed")</f>
        <v>Closed</v>
      </c>
      <c r="T345" s="54" t="s">
        <v>5598</v>
      </c>
    </row>
    <row r="346" spans="1:20" ht="1.95" customHeight="1" x14ac:dyDescent="0.3">
      <c r="A346" s="51">
        <f t="shared" si="5"/>
        <v>345</v>
      </c>
      <c r="B346" s="54" t="s">
        <v>5066</v>
      </c>
      <c r="C346" s="56">
        <v>45457</v>
      </c>
      <c r="D346" s="56">
        <v>45456</v>
      </c>
      <c r="E346" s="53" t="s">
        <v>9</v>
      </c>
      <c r="F346" s="54" t="s">
        <v>5067</v>
      </c>
      <c r="G346" s="58" t="s">
        <v>5067</v>
      </c>
      <c r="H346" s="59" t="s">
        <v>5508</v>
      </c>
      <c r="I346" s="77" t="s">
        <v>5508</v>
      </c>
      <c r="J346" s="59" t="s">
        <v>5700</v>
      </c>
      <c r="K346" s="55"/>
      <c r="L346" s="77" t="s">
        <v>1302</v>
      </c>
      <c r="M346" s="77" t="s">
        <v>1308</v>
      </c>
      <c r="N346" s="77" t="s">
        <v>1080</v>
      </c>
      <c r="O346" s="77" t="s">
        <v>1083</v>
      </c>
      <c r="P346" s="66" t="str">
        <f ca="1">DATEDIF(C346,'Incoming 2023'!$O$2,"Y")&amp;" tahun, "&amp;DATEDIF(C346,'Incoming 2023'!$O$2,"YM")&amp;" bulan, "&amp;DATEDIF(C346,'Incoming 2023'!$O$2,"MD")&amp;" hari"</f>
        <v>2 tahun, 1 bulan, 1 hari</v>
      </c>
      <c r="Q346" s="77">
        <f ca="1">DATEDIF(C346,Summary!$A$1,"d")</f>
        <v>761</v>
      </c>
      <c r="R346" s="77" t="str" cm="1">
        <f t="array" aca="1" ref="R34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46" s="77" t="str" cm="1">
        <f t="array" ref="S346">_xlfn.IFS(Table1[[#This Row],[Level Status]]="Level 1",7,Table1[[#This Row],[Level Status]]="Level 2",14,Table1[[#This Row],[Level Status]]="Level 3","30",Table1[[#This Row],[Level Status]]="Info","Info",Table1[[#This Row],[Level Status]]="Closed","Closed")</f>
        <v>Info</v>
      </c>
      <c r="T346" s="54"/>
    </row>
    <row r="347" spans="1:20" ht="90" customHeight="1" x14ac:dyDescent="0.3">
      <c r="A347" s="51">
        <f t="shared" si="5"/>
        <v>346</v>
      </c>
      <c r="B347" s="54" t="s">
        <v>5068</v>
      </c>
      <c r="C347" s="56">
        <v>45457</v>
      </c>
      <c r="D347" s="56">
        <v>45449</v>
      </c>
      <c r="E347" s="53" t="s">
        <v>9</v>
      </c>
      <c r="F347" s="54" t="s">
        <v>5069</v>
      </c>
      <c r="G347" s="58" t="s">
        <v>5070</v>
      </c>
      <c r="H347" s="59" t="s">
        <v>5508</v>
      </c>
      <c r="I347" s="77" t="s">
        <v>5990</v>
      </c>
      <c r="J347" s="59" t="s">
        <v>6030</v>
      </c>
      <c r="K347" s="51"/>
      <c r="L347" s="77" t="s">
        <v>120</v>
      </c>
      <c r="M347" s="77" t="s">
        <v>5813</v>
      </c>
      <c r="N347" s="77" t="s">
        <v>1070</v>
      </c>
      <c r="O347" s="77" t="s">
        <v>3230</v>
      </c>
      <c r="P347" s="66" t="str">
        <f ca="1">DATEDIF(C347,'Incoming 2023'!$O$2,"Y")&amp;" tahun, "&amp;DATEDIF(C347,'Incoming 2023'!$O$2,"YM")&amp;" bulan, "&amp;DATEDIF(C347,'Incoming 2023'!$O$2,"MD")&amp;" hari"</f>
        <v>2 tahun, 1 bulan, 1 hari</v>
      </c>
      <c r="Q347" s="77">
        <f ca="1">DATEDIF(C347,Summary!$A$1,"d")</f>
        <v>761</v>
      </c>
      <c r="R347" s="77" t="str" cm="1">
        <f t="array" aca="1" ref="R34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47" s="77" t="str" cm="1">
        <f t="array" ref="S347">_xlfn.IFS(Table1[[#This Row],[Level Status]]="Level 1",7,Table1[[#This Row],[Level Status]]="Level 2",14,Table1[[#This Row],[Level Status]]="Level 3","30",Table1[[#This Row],[Level Status]]="Info","Info",Table1[[#This Row],[Level Status]]="Closed","Closed")</f>
        <v>30</v>
      </c>
      <c r="T347" s="54" t="s">
        <v>8609</v>
      </c>
    </row>
    <row r="348" spans="1:20" ht="82.8" x14ac:dyDescent="0.3">
      <c r="A348" s="51">
        <f t="shared" si="5"/>
        <v>347</v>
      </c>
      <c r="B348" s="54" t="s">
        <v>5087</v>
      </c>
      <c r="C348" s="56">
        <v>45457</v>
      </c>
      <c r="D348" s="56">
        <v>45454</v>
      </c>
      <c r="E348" s="53" t="s">
        <v>39</v>
      </c>
      <c r="F348" s="54" t="s">
        <v>5088</v>
      </c>
      <c r="G348" s="58" t="s">
        <v>5996</v>
      </c>
      <c r="H348" s="59" t="s">
        <v>5985</v>
      </c>
      <c r="I348" s="77" t="s">
        <v>5985</v>
      </c>
      <c r="J348" s="59" t="s">
        <v>5986</v>
      </c>
      <c r="K348" s="56">
        <v>45483</v>
      </c>
      <c r="L348" s="77" t="s">
        <v>120</v>
      </c>
      <c r="M348" s="77" t="str">
        <f>IF(Table1[[#This Row],[Status]]="Closed","Closed")</f>
        <v>Closed</v>
      </c>
      <c r="N348" s="77" t="s">
        <v>1744</v>
      </c>
      <c r="O348" s="77" t="s">
        <v>5089</v>
      </c>
      <c r="P348" s="66" t="str">
        <f ca="1">DATEDIF(C348,'Incoming 2023'!$O$2,"Y")&amp;" tahun, "&amp;DATEDIF(C348,'Incoming 2023'!$O$2,"YM")&amp;" bulan, "&amp;DATEDIF(C348,'Incoming 2023'!$O$2,"MD")&amp;" hari"</f>
        <v>2 tahun, 1 bulan, 1 hari</v>
      </c>
      <c r="Q348" s="77">
        <f ca="1">DATEDIF(C348,Summary!$A$1,"d")</f>
        <v>761</v>
      </c>
      <c r="R348" s="77" t="str" cm="1">
        <f t="array" aca="1" ref="R34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48" s="77" t="str" cm="1">
        <f t="array" ref="S348">_xlfn.IFS(Table1[[#This Row],[Level Status]]="Level 1",7,Table1[[#This Row],[Level Status]]="Level 2",14,Table1[[#This Row],[Level Status]]="Level 3","30",Table1[[#This Row],[Level Status]]="Info","Info",Table1[[#This Row],[Level Status]]="Closed","Closed")</f>
        <v>Closed</v>
      </c>
      <c r="T348" s="54"/>
    </row>
    <row r="349" spans="1:20" ht="44.7" customHeight="1" x14ac:dyDescent="0.3">
      <c r="A349" s="51">
        <f t="shared" si="5"/>
        <v>348</v>
      </c>
      <c r="B349" s="54" t="s">
        <v>5071</v>
      </c>
      <c r="C349" s="56">
        <v>45463</v>
      </c>
      <c r="D349" s="56">
        <v>45457</v>
      </c>
      <c r="E349" s="53" t="s">
        <v>39</v>
      </c>
      <c r="F349" s="54" t="s">
        <v>5154</v>
      </c>
      <c r="G349" s="58" t="s">
        <v>5072</v>
      </c>
      <c r="H349" s="59" t="s">
        <v>1079</v>
      </c>
      <c r="I349" s="77" t="s">
        <v>3195</v>
      </c>
      <c r="J349" s="59" t="s">
        <v>2895</v>
      </c>
      <c r="K349" s="56">
        <v>45470</v>
      </c>
      <c r="L349" s="77" t="s">
        <v>120</v>
      </c>
      <c r="M349" s="77" t="str">
        <f>IF(Table1[[#This Row],[Status]]="Closed","Closed")</f>
        <v>Closed</v>
      </c>
      <c r="N349" s="77" t="s">
        <v>1079</v>
      </c>
      <c r="O349" s="59" t="s">
        <v>5073</v>
      </c>
      <c r="P349" s="66" t="str">
        <f ca="1">DATEDIF(C349,'Incoming 2023'!$O$2,"Y")&amp;" tahun, "&amp;DATEDIF(C349,'Incoming 2023'!$O$2,"YM")&amp;" bulan, "&amp;DATEDIF(C349,'Incoming 2023'!$O$2,"MD")&amp;" hari"</f>
        <v>2 tahun, 0 bulan, 25 hari</v>
      </c>
      <c r="Q349" s="77">
        <f ca="1">DATEDIF(C349,Summary!$A$1,"d")</f>
        <v>755</v>
      </c>
      <c r="R349" s="77" t="str" cm="1">
        <f t="array" aca="1" ref="R34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49" s="77" t="str" cm="1">
        <f t="array" ref="S349">_xlfn.IFS(Table1[[#This Row],[Level Status]]="Level 1",7,Table1[[#This Row],[Level Status]]="Level 2",14,Table1[[#This Row],[Level Status]]="Level 3","30",Table1[[#This Row],[Level Status]]="Info","Info",Table1[[#This Row],[Level Status]]="Closed","Closed")</f>
        <v>Closed</v>
      </c>
      <c r="T349" s="54" t="s">
        <v>5392</v>
      </c>
    </row>
    <row r="350" spans="1:20" ht="41.4" x14ac:dyDescent="0.3">
      <c r="A350" s="51">
        <f t="shared" si="5"/>
        <v>349</v>
      </c>
      <c r="B350" s="54" t="s">
        <v>5074</v>
      </c>
      <c r="C350" s="56">
        <v>45463</v>
      </c>
      <c r="D350" s="56">
        <v>45456</v>
      </c>
      <c r="E350" s="53" t="s">
        <v>39</v>
      </c>
      <c r="F350" s="54" t="s">
        <v>5075</v>
      </c>
      <c r="G350" s="58" t="s">
        <v>5076</v>
      </c>
      <c r="H350" s="59" t="s">
        <v>5508</v>
      </c>
      <c r="I350" s="77" t="s">
        <v>3200</v>
      </c>
      <c r="J350" s="59" t="s">
        <v>6030</v>
      </c>
      <c r="K350" s="56">
        <v>45470</v>
      </c>
      <c r="L350" s="77" t="s">
        <v>120</v>
      </c>
      <c r="M350" s="77" t="str">
        <f>IF(Table1[[#This Row],[Status]]="Closed","Closed")</f>
        <v>Closed</v>
      </c>
      <c r="N350" s="77" t="s">
        <v>1070</v>
      </c>
      <c r="O350" s="59" t="s">
        <v>5077</v>
      </c>
      <c r="P350" s="66" t="str">
        <f ca="1">DATEDIF(C350,'Incoming 2023'!$O$2,"Y")&amp;" tahun, "&amp;DATEDIF(C350,'Incoming 2023'!$O$2,"YM")&amp;" bulan, "&amp;DATEDIF(C350,'Incoming 2023'!$O$2,"MD")&amp;" hari"</f>
        <v>2 tahun, 0 bulan, 25 hari</v>
      </c>
      <c r="Q350" s="77">
        <f ca="1">DATEDIF(C350,Summary!$A$1,"d")</f>
        <v>755</v>
      </c>
      <c r="R350" s="77" t="str" cm="1">
        <f t="array" aca="1" ref="R35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50" s="77" t="str" cm="1">
        <f t="array" ref="S350">_xlfn.IFS(Table1[[#This Row],[Level Status]]="Level 1",7,Table1[[#This Row],[Level Status]]="Level 2",14,Table1[[#This Row],[Level Status]]="Level 3","30",Table1[[#This Row],[Level Status]]="Info","Info",Table1[[#This Row],[Level Status]]="Closed","Closed")</f>
        <v>Closed</v>
      </c>
      <c r="T350" s="54" t="s">
        <v>5395</v>
      </c>
    </row>
    <row r="351" spans="1:20" ht="97.5" customHeight="1" x14ac:dyDescent="0.3">
      <c r="A351" s="51">
        <f t="shared" si="5"/>
        <v>350</v>
      </c>
      <c r="B351" s="54" t="s">
        <v>5078</v>
      </c>
      <c r="C351" s="56">
        <v>45463</v>
      </c>
      <c r="D351" s="56">
        <v>45441</v>
      </c>
      <c r="E351" s="53" t="s">
        <v>39</v>
      </c>
      <c r="F351" s="54" t="s">
        <v>5079</v>
      </c>
      <c r="G351" s="58" t="s">
        <v>5080</v>
      </c>
      <c r="H351" s="59" t="s">
        <v>1079</v>
      </c>
      <c r="I351" s="59" t="s">
        <v>3196</v>
      </c>
      <c r="J351" s="59" t="s">
        <v>1079</v>
      </c>
      <c r="K351" s="51"/>
      <c r="L351" s="77" t="s">
        <v>120</v>
      </c>
      <c r="M351" s="77" t="str">
        <f>IF(Table1[[#This Row],[Status]]="Closed","Closed")</f>
        <v>Closed</v>
      </c>
      <c r="N351" s="77" t="s">
        <v>1079</v>
      </c>
      <c r="O351" s="77" t="s">
        <v>3361</v>
      </c>
      <c r="P351" s="66" t="str">
        <f ca="1">DATEDIF(C351,'Incoming 2023'!$O$2,"Y")&amp;" tahun, "&amp;DATEDIF(C351,'Incoming 2023'!$O$2,"YM")&amp;" bulan, "&amp;DATEDIF(C351,'Incoming 2023'!$O$2,"MD")&amp;" hari"</f>
        <v>2 tahun, 0 bulan, 25 hari</v>
      </c>
      <c r="Q351" s="77">
        <f ca="1">DATEDIF(C351,Summary!$A$1,"d")</f>
        <v>755</v>
      </c>
      <c r="R351" s="77" t="str" cm="1">
        <f t="array" aca="1" ref="R35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51" s="77" t="str" cm="1">
        <f t="array" ref="S351">_xlfn.IFS(Table1[[#This Row],[Level Status]]="Level 1",7,Table1[[#This Row],[Level Status]]="Level 2",14,Table1[[#This Row],[Level Status]]="Level 3","30",Table1[[#This Row],[Level Status]]="Info","Info",Table1[[#This Row],[Level Status]]="Closed","Closed")</f>
        <v>Closed</v>
      </c>
      <c r="T351" s="58" t="s">
        <v>6826</v>
      </c>
    </row>
    <row r="352" spans="1:20" ht="98.7" customHeight="1" x14ac:dyDescent="0.3">
      <c r="A352" s="51">
        <f t="shared" si="5"/>
        <v>351</v>
      </c>
      <c r="B352" s="54" t="s">
        <v>5081</v>
      </c>
      <c r="C352" s="56">
        <v>45463</v>
      </c>
      <c r="D352" s="56">
        <v>45454</v>
      </c>
      <c r="E352" s="53" t="s">
        <v>39</v>
      </c>
      <c r="F352" s="54" t="s">
        <v>5082</v>
      </c>
      <c r="G352" s="58" t="s">
        <v>5664</v>
      </c>
      <c r="H352" s="59" t="s">
        <v>5508</v>
      </c>
      <c r="I352" s="77" t="s">
        <v>5990</v>
      </c>
      <c r="J352" s="59" t="s">
        <v>5939</v>
      </c>
      <c r="K352" s="51"/>
      <c r="L352" s="77" t="s">
        <v>1302</v>
      </c>
      <c r="M352" s="77" t="s">
        <v>5813</v>
      </c>
      <c r="N352" s="77" t="s">
        <v>1170</v>
      </c>
      <c r="O352" s="77" t="s">
        <v>1171</v>
      </c>
      <c r="P352" s="66" t="str">
        <f ca="1">DATEDIF(C352,'Incoming 2023'!$O$2,"Y")&amp;" tahun, "&amp;DATEDIF(C352,'Incoming 2023'!$O$2,"YM")&amp;" bulan, "&amp;DATEDIF(C352,'Incoming 2023'!$O$2,"MD")&amp;" hari"</f>
        <v>2 tahun, 0 bulan, 25 hari</v>
      </c>
      <c r="Q352" s="77">
        <f ca="1">DATEDIF(C352,Summary!$A$1,"d")</f>
        <v>755</v>
      </c>
      <c r="R352" s="77" t="str" cm="1">
        <f t="array" aca="1" ref="R35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52" s="77" t="str" cm="1">
        <f t="array" ref="S352">_xlfn.IFS(Table1[[#This Row],[Level Status]]="Level 1",7,Table1[[#This Row],[Level Status]]="Level 2",14,Table1[[#This Row],[Level Status]]="Level 3","30",Table1[[#This Row],[Level Status]]="Info","Info",Table1[[#This Row],[Level Status]]="Closed","Closed")</f>
        <v>30</v>
      </c>
      <c r="T352" s="54"/>
    </row>
    <row r="353" spans="1:20" ht="165.6" x14ac:dyDescent="0.3">
      <c r="A353" s="51">
        <f t="shared" si="5"/>
        <v>352</v>
      </c>
      <c r="B353" s="54" t="s">
        <v>5083</v>
      </c>
      <c r="C353" s="56">
        <v>45463</v>
      </c>
      <c r="D353" s="56">
        <v>45454</v>
      </c>
      <c r="E353" s="53" t="s">
        <v>39</v>
      </c>
      <c r="F353" s="54" t="s">
        <v>5084</v>
      </c>
      <c r="G353" s="112" t="s">
        <v>5085</v>
      </c>
      <c r="H353" s="123" t="s">
        <v>5508</v>
      </c>
      <c r="I353" s="77" t="s">
        <v>5989</v>
      </c>
      <c r="J353" s="59" t="s">
        <v>5841</v>
      </c>
      <c r="K353" s="56">
        <f>C353+7</f>
        <v>45470</v>
      </c>
      <c r="L353" s="77" t="s">
        <v>120</v>
      </c>
      <c r="M353" s="77" t="str">
        <f>IF(Table1[[#This Row],[Status]]="Closed","Closed")</f>
        <v>Closed</v>
      </c>
      <c r="N353" s="77" t="s">
        <v>1736</v>
      </c>
      <c r="O353" s="77" t="s">
        <v>5086</v>
      </c>
      <c r="P353" s="66" t="str">
        <f ca="1">DATEDIF(C353,'Incoming 2023'!$O$2,"Y")&amp;" tahun, "&amp;DATEDIF(C353,'Incoming 2023'!$O$2,"YM")&amp;" bulan, "&amp;DATEDIF(C353,'Incoming 2023'!$O$2,"MD")&amp;" hari"</f>
        <v>2 tahun, 0 bulan, 25 hari</v>
      </c>
      <c r="Q353" s="77">
        <f ca="1">DATEDIF(C353,Summary!$A$1,"d")</f>
        <v>755</v>
      </c>
      <c r="R353" s="77" t="str" cm="1">
        <f t="array" aca="1" ref="R35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53" s="77" t="str" cm="1">
        <f t="array" ref="S353">_xlfn.IFS(Table1[[#This Row],[Level Status]]="Level 1",7,Table1[[#This Row],[Level Status]]="Level 2",14,Table1[[#This Row],[Level Status]]="Level 3","30",Table1[[#This Row],[Level Status]]="Info","Info",Table1[[#This Row],[Level Status]]="Closed","Closed")</f>
        <v>Closed</v>
      </c>
      <c r="T353" s="54" t="str">
        <f>'Outgoing 2024'!B411</f>
        <v>ABJ/DIR/EKS/07.24/0508</v>
      </c>
    </row>
    <row r="354" spans="1:20" ht="55.2" x14ac:dyDescent="0.3">
      <c r="A354" s="51">
        <f t="shared" si="5"/>
        <v>353</v>
      </c>
      <c r="B354" s="54" t="s">
        <v>5161</v>
      </c>
      <c r="C354" s="56">
        <v>45467</v>
      </c>
      <c r="D354" s="56">
        <v>45454</v>
      </c>
      <c r="E354" s="53" t="s">
        <v>9</v>
      </c>
      <c r="F354" s="54" t="s">
        <v>5162</v>
      </c>
      <c r="G354" s="58" t="s">
        <v>5163</v>
      </c>
      <c r="H354" s="59" t="s">
        <v>5508</v>
      </c>
      <c r="I354" s="77" t="s">
        <v>5932</v>
      </c>
      <c r="J354" s="59" t="s">
        <v>6030</v>
      </c>
      <c r="K354" s="51"/>
      <c r="L354" s="77" t="s">
        <v>1302</v>
      </c>
      <c r="M354" s="77" t="s">
        <v>1308</v>
      </c>
      <c r="N354" s="77" t="s">
        <v>1070</v>
      </c>
      <c r="O354" s="77" t="s">
        <v>1071</v>
      </c>
      <c r="P354" s="66" t="str">
        <f ca="1">DATEDIF(C354,'Incoming 2023'!$O$2,"Y")&amp;" tahun, "&amp;DATEDIF(C354,'Incoming 2023'!$O$2,"YM")&amp;" bulan, "&amp;DATEDIF(C354,'Incoming 2023'!$O$2,"MD")&amp;" hari"</f>
        <v>2 tahun, 0 bulan, 21 hari</v>
      </c>
      <c r="Q354" s="77">
        <f ca="1">DATEDIF(C354,Summary!$A$1,"d")</f>
        <v>751</v>
      </c>
      <c r="R354" s="77" t="str" cm="1">
        <f t="array" aca="1" ref="R35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54" s="77" t="str" cm="1">
        <f t="array" ref="S354">_xlfn.IFS(Table1[[#This Row],[Level Status]]="Level 1",7,Table1[[#This Row],[Level Status]]="Level 2",14,Table1[[#This Row],[Level Status]]="Level 3","30",Table1[[#This Row],[Level Status]]="Info","Info",Table1[[#This Row],[Level Status]]="Closed","Closed")</f>
        <v>Info</v>
      </c>
      <c r="T354" s="54"/>
    </row>
    <row r="355" spans="1:20" ht="27.6" x14ac:dyDescent="0.3">
      <c r="A355" s="51">
        <f t="shared" si="5"/>
        <v>354</v>
      </c>
      <c r="B355" s="54" t="s">
        <v>5164</v>
      </c>
      <c r="C355" s="56">
        <v>45467</v>
      </c>
      <c r="D355" s="56">
        <v>45455</v>
      </c>
      <c r="E355" s="53" t="s">
        <v>9</v>
      </c>
      <c r="F355" s="54" t="s">
        <v>5165</v>
      </c>
      <c r="G355" s="58" t="s">
        <v>5174</v>
      </c>
      <c r="H355" s="59" t="s">
        <v>5508</v>
      </c>
      <c r="I355" s="77" t="s">
        <v>3200</v>
      </c>
      <c r="J355" s="77" t="s">
        <v>6030</v>
      </c>
      <c r="K355" s="51"/>
      <c r="L355" s="77" t="s">
        <v>1302</v>
      </c>
      <c r="M355" s="77" t="s">
        <v>1308</v>
      </c>
      <c r="N355" s="77" t="s">
        <v>1070</v>
      </c>
      <c r="O355" s="77" t="s">
        <v>1071</v>
      </c>
      <c r="P355" s="66" t="str">
        <f ca="1">DATEDIF(C355,'Incoming 2023'!$O$2,"Y")&amp;" tahun, "&amp;DATEDIF(C355,'Incoming 2023'!$O$2,"YM")&amp;" bulan, "&amp;DATEDIF(C355,'Incoming 2023'!$O$2,"MD")&amp;" hari"</f>
        <v>2 tahun, 0 bulan, 21 hari</v>
      </c>
      <c r="Q355" s="77">
        <f ca="1">DATEDIF(C355,Summary!$A$1,"d")</f>
        <v>751</v>
      </c>
      <c r="R355" s="77" t="str" cm="1">
        <f t="array" aca="1" ref="R35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55" s="77" t="str" cm="1">
        <f t="array" ref="S355">_xlfn.IFS(Table1[[#This Row],[Level Status]]="Level 1",7,Table1[[#This Row],[Level Status]]="Level 2",14,Table1[[#This Row],[Level Status]]="Level 3","30",Table1[[#This Row],[Level Status]]="Info","Info",Table1[[#This Row],[Level Status]]="Closed","Closed")</f>
        <v>Info</v>
      </c>
      <c r="T355" s="54"/>
    </row>
    <row r="356" spans="1:20" ht="73.95" customHeight="1" x14ac:dyDescent="0.3">
      <c r="A356" s="51">
        <f t="shared" si="5"/>
        <v>355</v>
      </c>
      <c r="B356" s="54" t="s">
        <v>5172</v>
      </c>
      <c r="C356" s="56">
        <v>45467</v>
      </c>
      <c r="D356" s="56">
        <v>45455</v>
      </c>
      <c r="E356" s="53" t="s">
        <v>39</v>
      </c>
      <c r="F356" s="54" t="s">
        <v>5173</v>
      </c>
      <c r="G356" s="58" t="s">
        <v>5175</v>
      </c>
      <c r="H356" s="59" t="s">
        <v>1079</v>
      </c>
      <c r="I356" s="77" t="s">
        <v>3195</v>
      </c>
      <c r="J356" s="59" t="s">
        <v>5841</v>
      </c>
      <c r="K356" s="56">
        <f>C356+14</f>
        <v>45481</v>
      </c>
      <c r="L356" s="77" t="s">
        <v>120</v>
      </c>
      <c r="M356" s="77" t="str">
        <f>IF(Table1[[#This Row],[Status]]="Closed","Closed")</f>
        <v>Closed</v>
      </c>
      <c r="N356" s="77" t="s">
        <v>1079</v>
      </c>
      <c r="O356" s="77" t="s">
        <v>2489</v>
      </c>
      <c r="P356" s="66" t="str">
        <f ca="1">DATEDIF(C356,'Incoming 2023'!$O$2,"Y")&amp;" tahun, "&amp;DATEDIF(C356,'Incoming 2023'!$O$2,"YM")&amp;" bulan, "&amp;DATEDIF(C356,'Incoming 2023'!$O$2,"MD")&amp;" hari"</f>
        <v>2 tahun, 0 bulan, 21 hari</v>
      </c>
      <c r="Q356" s="77">
        <f ca="1">DATEDIF(C356,Summary!$A$1,"d")</f>
        <v>751</v>
      </c>
      <c r="R356" s="77" t="str" cm="1">
        <f t="array" aca="1" ref="R35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56" s="77" t="str" cm="1">
        <f t="array" ref="S356">_xlfn.IFS(Table1[[#This Row],[Level Status]]="Level 1",7,Table1[[#This Row],[Level Status]]="Level 2",14,Table1[[#This Row],[Level Status]]="Level 3","30",Table1[[#This Row],[Level Status]]="Info","Info",Table1[[#This Row],[Level Status]]="Closed","Closed")</f>
        <v>Closed</v>
      </c>
      <c r="T356" s="54" t="s">
        <v>5391</v>
      </c>
    </row>
    <row r="357" spans="1:20" ht="69.45" customHeight="1" x14ac:dyDescent="0.3">
      <c r="A357" s="51">
        <f t="shared" si="5"/>
        <v>356</v>
      </c>
      <c r="B357" s="54" t="s">
        <v>5170</v>
      </c>
      <c r="C357" s="56">
        <v>45468</v>
      </c>
      <c r="D357" s="56">
        <v>45463</v>
      </c>
      <c r="E357" s="53" t="s">
        <v>39</v>
      </c>
      <c r="F357" s="54" t="s">
        <v>5176</v>
      </c>
      <c r="G357" s="58" t="s">
        <v>5171</v>
      </c>
      <c r="H357" s="59" t="s">
        <v>5508</v>
      </c>
      <c r="I357" s="77" t="s">
        <v>5932</v>
      </c>
      <c r="J357" s="77" t="s">
        <v>6030</v>
      </c>
      <c r="K357" s="51"/>
      <c r="L357" s="77" t="s">
        <v>120</v>
      </c>
      <c r="M357" s="77" t="str">
        <f>IF(Table1[[#This Row],[Status]]="Closed","Closed")</f>
        <v>Closed</v>
      </c>
      <c r="N357" s="77" t="s">
        <v>1175</v>
      </c>
      <c r="O357" s="77" t="s">
        <v>1176</v>
      </c>
      <c r="P357" s="66" t="str">
        <f ca="1">DATEDIF(C357,'Incoming 2023'!$O$2,"Y")&amp;" tahun, "&amp;DATEDIF(C357,'Incoming 2023'!$O$2,"YM")&amp;" bulan, "&amp;DATEDIF(C357,'Incoming 2023'!$O$2,"MD")&amp;" hari"</f>
        <v>2 tahun, 0 bulan, 20 hari</v>
      </c>
      <c r="Q357" s="77">
        <f ca="1">DATEDIF(C357,Summary!$A$1,"d")</f>
        <v>750</v>
      </c>
      <c r="R357" s="77" t="str" cm="1">
        <f t="array" aca="1" ref="R35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57" s="77" t="str" cm="1">
        <f t="array" ref="S357">_xlfn.IFS(Table1[[#This Row],[Level Status]]="Level 1",7,Table1[[#This Row],[Level Status]]="Level 2",14,Table1[[#This Row],[Level Status]]="Level 3","30",Table1[[#This Row],[Level Status]]="Info","Info",Table1[[#This Row],[Level Status]]="Closed","Closed")</f>
        <v>Closed</v>
      </c>
      <c r="T357" s="54" t="s">
        <v>5599</v>
      </c>
    </row>
    <row r="358" spans="1:20" ht="124.2" x14ac:dyDescent="0.3">
      <c r="A358" s="51">
        <f t="shared" si="5"/>
        <v>357</v>
      </c>
      <c r="B358" s="54" t="s">
        <v>5166</v>
      </c>
      <c r="C358" s="56">
        <v>45468</v>
      </c>
      <c r="D358" s="56">
        <v>45457</v>
      </c>
      <c r="E358" s="53" t="s">
        <v>39</v>
      </c>
      <c r="F358" s="54" t="s">
        <v>5167</v>
      </c>
      <c r="G358" s="58" t="s">
        <v>5168</v>
      </c>
      <c r="H358" s="59" t="s">
        <v>5508</v>
      </c>
      <c r="I358" s="77" t="s">
        <v>5508</v>
      </c>
      <c r="J358" s="59" t="s">
        <v>5843</v>
      </c>
      <c r="K358" s="51"/>
      <c r="L358" s="77" t="s">
        <v>120</v>
      </c>
      <c r="M358" s="77" t="str">
        <f>IF(Table1[[#This Row],[Status]]="Closed","Closed")</f>
        <v>Closed</v>
      </c>
      <c r="N358" s="59" t="s">
        <v>1070</v>
      </c>
      <c r="O358" s="59" t="s">
        <v>5169</v>
      </c>
      <c r="P358" s="66" t="str">
        <f ca="1">DATEDIF(C358,'Incoming 2023'!$O$2,"Y")&amp;" tahun, "&amp;DATEDIF(C358,'Incoming 2023'!$O$2,"YM")&amp;" bulan, "&amp;DATEDIF(C358,'Incoming 2023'!$O$2,"MD")&amp;" hari"</f>
        <v>2 tahun, 0 bulan, 20 hari</v>
      </c>
      <c r="Q358" s="77">
        <f ca="1">DATEDIF(C358,Summary!$A$1,"d")</f>
        <v>750</v>
      </c>
      <c r="R358" s="77" t="str" cm="1">
        <f t="array" aca="1" ref="R35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58" s="77" t="str" cm="1">
        <f t="array" ref="S358">_xlfn.IFS(Table1[[#This Row],[Level Status]]="Level 1",7,Table1[[#This Row],[Level Status]]="Level 2",14,Table1[[#This Row],[Level Status]]="Level 3","30",Table1[[#This Row],[Level Status]]="Info","Info",Table1[[#This Row],[Level Status]]="Closed","Closed")</f>
        <v>Closed</v>
      </c>
      <c r="T358" s="54" t="s">
        <v>5394</v>
      </c>
    </row>
    <row r="359" spans="1:20" ht="27.6" x14ac:dyDescent="0.3">
      <c r="A359" s="51">
        <f t="shared" si="5"/>
        <v>358</v>
      </c>
      <c r="B359" s="54" t="s">
        <v>5256</v>
      </c>
      <c r="C359" s="56">
        <v>45471</v>
      </c>
      <c r="D359" s="56">
        <v>45456</v>
      </c>
      <c r="E359" s="51" t="s">
        <v>9</v>
      </c>
      <c r="F359" s="54" t="s">
        <v>5257</v>
      </c>
      <c r="G359" s="58" t="s">
        <v>5258</v>
      </c>
      <c r="H359" s="59" t="s">
        <v>5508</v>
      </c>
      <c r="I359" s="77" t="s">
        <v>3200</v>
      </c>
      <c r="J359" s="59" t="s">
        <v>6030</v>
      </c>
      <c r="K359" s="51"/>
      <c r="L359" s="77" t="s">
        <v>1302</v>
      </c>
      <c r="M359" s="59" t="s">
        <v>1308</v>
      </c>
      <c r="N359" s="77" t="s">
        <v>1175</v>
      </c>
      <c r="O359" s="77" t="s">
        <v>1176</v>
      </c>
      <c r="P359" s="66" t="str">
        <f ca="1">DATEDIF(C359,'Incoming 2023'!$O$2,"Y")&amp;" tahun, "&amp;DATEDIF(C359,'Incoming 2023'!$O$2,"YM")&amp;" bulan, "&amp;DATEDIF(C359,'Incoming 2023'!$O$2,"MD")&amp;" hari"</f>
        <v>2 tahun, 0 bulan, 17 hari</v>
      </c>
      <c r="Q359" s="77">
        <f ca="1">DATEDIF(C359,Summary!$A$1,"d")</f>
        <v>747</v>
      </c>
      <c r="R359" s="77" t="str" cm="1">
        <f t="array" aca="1" ref="R35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59" s="77" t="str" cm="1">
        <f t="array" ref="S359">_xlfn.IFS(Table1[[#This Row],[Level Status]]="Level 1",7,Table1[[#This Row],[Level Status]]="Level 2",14,Table1[[#This Row],[Level Status]]="Level 3","30",Table1[[#This Row],[Level Status]]="Info","Info",Table1[[#This Row],[Level Status]]="Closed","Closed")</f>
        <v>Info</v>
      </c>
      <c r="T359" s="54"/>
    </row>
    <row r="360" spans="1:20" ht="45" customHeight="1" x14ac:dyDescent="0.3">
      <c r="A360" s="51">
        <f t="shared" si="5"/>
        <v>359</v>
      </c>
      <c r="B360" s="54" t="s">
        <v>5259</v>
      </c>
      <c r="C360" s="56">
        <v>45471</v>
      </c>
      <c r="D360" s="56">
        <v>45464</v>
      </c>
      <c r="E360" s="51" t="s">
        <v>9</v>
      </c>
      <c r="F360" s="54" t="s">
        <v>5260</v>
      </c>
      <c r="G360" s="58" t="s">
        <v>5846</v>
      </c>
      <c r="H360" s="59" t="s">
        <v>5508</v>
      </c>
      <c r="I360" s="77" t="s">
        <v>3200</v>
      </c>
      <c r="J360" s="59" t="s">
        <v>6030</v>
      </c>
      <c r="K360" s="51"/>
      <c r="L360" s="77" t="s">
        <v>120</v>
      </c>
      <c r="M360" s="77" t="s">
        <v>5814</v>
      </c>
      <c r="N360" s="77" t="s">
        <v>1070</v>
      </c>
      <c r="O360" s="77" t="s">
        <v>1071</v>
      </c>
      <c r="P360" s="66" t="str">
        <f ca="1">DATEDIF(C360,'Incoming 2023'!$O$2,"Y")&amp;" tahun, "&amp;DATEDIF(C360,'Incoming 2023'!$O$2,"YM")&amp;" bulan, "&amp;DATEDIF(C360,'Incoming 2023'!$O$2,"MD")&amp;" hari"</f>
        <v>2 tahun, 0 bulan, 17 hari</v>
      </c>
      <c r="Q360" s="77">
        <f ca="1">DATEDIF(C360,Summary!$A$1,"d")</f>
        <v>747</v>
      </c>
      <c r="R360" s="77" t="str" cm="1">
        <f t="array" aca="1" ref="R36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360" s="77" cm="1">
        <f t="array" ref="S360">_xlfn.IFS(Table1[[#This Row],[Level Status]]="Level 1",7,Table1[[#This Row],[Level Status]]="Level 2",14,Table1[[#This Row],[Level Status]]="Level 3","30",Table1[[#This Row],[Level Status]]="Info","Info",Table1[[#This Row],[Level Status]]="Closed","Closed")</f>
        <v>14</v>
      </c>
      <c r="T360" s="54" t="s">
        <v>8608</v>
      </c>
    </row>
    <row r="361" spans="1:20" ht="41.4" x14ac:dyDescent="0.3">
      <c r="A361" s="51">
        <f t="shared" si="5"/>
        <v>360</v>
      </c>
      <c r="B361" s="54" t="s">
        <v>5261</v>
      </c>
      <c r="C361" s="56">
        <v>45471</v>
      </c>
      <c r="D361" s="56">
        <v>45465</v>
      </c>
      <c r="E361" s="51" t="s">
        <v>9</v>
      </c>
      <c r="F361" s="54" t="s">
        <v>5262</v>
      </c>
      <c r="G361" s="58" t="s">
        <v>5263</v>
      </c>
      <c r="H361" s="59" t="s">
        <v>5508</v>
      </c>
      <c r="I361" s="77" t="s">
        <v>5508</v>
      </c>
      <c r="J361" s="59" t="s">
        <v>5700</v>
      </c>
      <c r="K361" s="51"/>
      <c r="L361" s="77" t="s">
        <v>1302</v>
      </c>
      <c r="M361" s="77" t="s">
        <v>1308</v>
      </c>
      <c r="N361" s="77" t="s">
        <v>1080</v>
      </c>
      <c r="O361" s="77" t="s">
        <v>1083</v>
      </c>
      <c r="P361" s="66" t="str">
        <f ca="1">DATEDIF(C361,'Incoming 2023'!$O$2,"Y")&amp;" tahun, "&amp;DATEDIF(C361,'Incoming 2023'!$O$2,"YM")&amp;" bulan, "&amp;DATEDIF(C361,'Incoming 2023'!$O$2,"MD")&amp;" hari"</f>
        <v>2 tahun, 0 bulan, 17 hari</v>
      </c>
      <c r="Q361" s="77">
        <f ca="1">DATEDIF(C361,Summary!$A$1,"d")</f>
        <v>747</v>
      </c>
      <c r="R361" s="77" t="str" cm="1">
        <f t="array" aca="1" ref="R36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61" s="77" t="str" cm="1">
        <f t="array" ref="S361">_xlfn.IFS(Table1[[#This Row],[Level Status]]="Level 1",7,Table1[[#This Row],[Level Status]]="Level 2",14,Table1[[#This Row],[Level Status]]="Level 3","30",Table1[[#This Row],[Level Status]]="Info","Info",Table1[[#This Row],[Level Status]]="Closed","Closed")</f>
        <v>Info</v>
      </c>
      <c r="T361" s="54"/>
    </row>
    <row r="362" spans="1:20" ht="110.4" x14ac:dyDescent="0.3">
      <c r="A362" s="51">
        <f t="shared" si="5"/>
        <v>361</v>
      </c>
      <c r="B362" s="54" t="s">
        <v>5264</v>
      </c>
      <c r="C362" s="56">
        <v>45474</v>
      </c>
      <c r="D362" s="56">
        <v>45441</v>
      </c>
      <c r="E362" s="53" t="s">
        <v>39</v>
      </c>
      <c r="F362" s="54" t="s">
        <v>5265</v>
      </c>
      <c r="G362" s="58" t="s">
        <v>5266</v>
      </c>
      <c r="H362" s="59" t="s">
        <v>1079</v>
      </c>
      <c r="I362" s="77" t="s">
        <v>3195</v>
      </c>
      <c r="J362" s="59" t="s">
        <v>5701</v>
      </c>
      <c r="K362" s="51"/>
      <c r="L362" s="77" t="s">
        <v>120</v>
      </c>
      <c r="M362" s="77" t="str">
        <f>IF(Table1[[#This Row],[Status]]="Closed","Closed")</f>
        <v>Closed</v>
      </c>
      <c r="N362" s="77" t="s">
        <v>1080</v>
      </c>
      <c r="O362" s="77" t="s">
        <v>1083</v>
      </c>
      <c r="P362" s="66" t="str">
        <f ca="1">DATEDIF(C362,'Incoming 2023'!$O$2,"Y")&amp;" tahun, "&amp;DATEDIF(C362,'Incoming 2023'!$O$2,"YM")&amp;" bulan, "&amp;DATEDIF(C362,'Incoming 2023'!$O$2,"MD")&amp;" hari"</f>
        <v>2 tahun, 0 bulan, 14 hari</v>
      </c>
      <c r="Q362" s="77">
        <f ca="1">DATEDIF(C362,Summary!$A$1,"d")</f>
        <v>744</v>
      </c>
      <c r="R362" s="77" t="str" cm="1">
        <f t="array" aca="1" ref="R36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62" s="77" t="str" cm="1">
        <f t="array" ref="S362">_xlfn.IFS(Table1[[#This Row],[Level Status]]="Level 1",7,Table1[[#This Row],[Level Status]]="Level 2",14,Table1[[#This Row],[Level Status]]="Level 3","30",Table1[[#This Row],[Level Status]]="Info","Info",Table1[[#This Row],[Level Status]]="Closed","Closed")</f>
        <v>Closed</v>
      </c>
      <c r="T362" s="54" t="s">
        <v>5390</v>
      </c>
    </row>
    <row r="363" spans="1:20" ht="151.80000000000001" x14ac:dyDescent="0.3">
      <c r="A363" s="51">
        <f t="shared" si="5"/>
        <v>362</v>
      </c>
      <c r="B363" s="54" t="s">
        <v>5267</v>
      </c>
      <c r="C363" s="56">
        <v>45474</v>
      </c>
      <c r="D363" s="56">
        <v>45467</v>
      </c>
      <c r="E363" s="53" t="s">
        <v>39</v>
      </c>
      <c r="F363" s="54" t="s">
        <v>5268</v>
      </c>
      <c r="G363" s="58" t="s">
        <v>5997</v>
      </c>
      <c r="H363" s="59" t="s">
        <v>5508</v>
      </c>
      <c r="I363" s="77" t="s">
        <v>5990</v>
      </c>
      <c r="J363" s="59" t="s">
        <v>6030</v>
      </c>
      <c r="K363" s="51"/>
      <c r="L363" s="77" t="s">
        <v>120</v>
      </c>
      <c r="M363" s="77" t="s">
        <v>5815</v>
      </c>
      <c r="N363" s="77" t="s">
        <v>1070</v>
      </c>
      <c r="O363" s="59" t="s">
        <v>7649</v>
      </c>
      <c r="P363" s="66" t="str">
        <f ca="1">DATEDIF(C363,'Incoming 2023'!$O$2,"Y")&amp;" tahun, "&amp;DATEDIF(C363,'Incoming 2023'!$O$2,"YM")&amp;" bulan, "&amp;DATEDIF(C363,'Incoming 2023'!$O$2,"MD")&amp;" hari"</f>
        <v>2 tahun, 0 bulan, 14 hari</v>
      </c>
      <c r="Q363" s="77">
        <f ca="1">DATEDIF(C363,Summary!$A$1,"d")</f>
        <v>744</v>
      </c>
      <c r="R363" s="77" t="str" cm="1">
        <f t="array" aca="1" ref="R36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&gt;21</v>
      </c>
      <c r="S363" s="77" cm="1">
        <f t="array" ref="S363">_xlfn.IFS(Table1[[#This Row],[Level Status]]="Level 1",7,Table1[[#This Row],[Level Status]]="Level 2",14,Table1[[#This Row],[Level Status]]="Level 3","30",Table1[[#This Row],[Level Status]]="Info","Info",Table1[[#This Row],[Level Status]]="Closed","Closed")</f>
        <v>7</v>
      </c>
      <c r="T363" s="54" t="s">
        <v>8609</v>
      </c>
    </row>
    <row r="364" spans="1:20" ht="27.6" x14ac:dyDescent="0.3">
      <c r="A364" s="51">
        <f t="shared" si="5"/>
        <v>363</v>
      </c>
      <c r="B364" s="54" t="s">
        <v>5269</v>
      </c>
      <c r="C364" s="56">
        <v>45474</v>
      </c>
      <c r="D364" s="56">
        <v>45468</v>
      </c>
      <c r="E364" s="53" t="s">
        <v>39</v>
      </c>
      <c r="F364" s="54" t="s">
        <v>5176</v>
      </c>
      <c r="G364" s="58" t="s">
        <v>5270</v>
      </c>
      <c r="H364" s="59" t="s">
        <v>5508</v>
      </c>
      <c r="I364" s="77" t="s">
        <v>5990</v>
      </c>
      <c r="J364" s="59" t="s">
        <v>6030</v>
      </c>
      <c r="K364" s="51"/>
      <c r="L364" s="77" t="s">
        <v>120</v>
      </c>
      <c r="M364" s="77" t="s">
        <v>1184</v>
      </c>
      <c r="N364" s="77" t="s">
        <v>1175</v>
      </c>
      <c r="O364" s="77" t="s">
        <v>1176</v>
      </c>
      <c r="P364" s="66" t="str">
        <f ca="1">DATEDIF(C364,'Incoming 2023'!$O$2,"Y")&amp;" tahun, "&amp;DATEDIF(C364,'Incoming 2023'!$O$2,"YM")&amp;" bulan, "&amp;DATEDIF(C364,'Incoming 2023'!$O$2,"MD")&amp;" hari"</f>
        <v>2 tahun, 0 bulan, 14 hari</v>
      </c>
      <c r="Q364" s="77">
        <f ca="1">DATEDIF(C364,Summary!$A$1,"d")</f>
        <v>744</v>
      </c>
      <c r="R364" s="77" t="str" cm="1">
        <f t="array" aca="1" ref="R36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64" s="77" t="str" cm="1">
        <f t="array" ref="S364">_xlfn.IFS(Table1[[#This Row],[Level Status]]="Level 1",7,Table1[[#This Row],[Level Status]]="Level 2",14,Table1[[#This Row],[Level Status]]="Level 3","30",Table1[[#This Row],[Level Status]]="Info","Info",Table1[[#This Row],[Level Status]]="Closed","Closed")</f>
        <v>Closed</v>
      </c>
      <c r="T364" s="58" t="s">
        <v>5599</v>
      </c>
    </row>
    <row r="365" spans="1:20" ht="151.80000000000001" x14ac:dyDescent="0.3">
      <c r="A365" s="51">
        <f t="shared" si="5"/>
        <v>364</v>
      </c>
      <c r="B365" s="54" t="s">
        <v>5316</v>
      </c>
      <c r="C365" s="56">
        <v>45474</v>
      </c>
      <c r="D365" s="56">
        <v>45463</v>
      </c>
      <c r="E365" s="53" t="s">
        <v>39</v>
      </c>
      <c r="F365" s="54" t="s">
        <v>5317</v>
      </c>
      <c r="G365" s="58" t="s">
        <v>5318</v>
      </c>
      <c r="H365" s="59" t="s">
        <v>1079</v>
      </c>
      <c r="I365" s="77" t="s">
        <v>5999</v>
      </c>
      <c r="J365" s="59" t="s">
        <v>2895</v>
      </c>
      <c r="K365" s="51"/>
      <c r="L365" s="77" t="s">
        <v>120</v>
      </c>
      <c r="M365" s="77" t="str">
        <f>IF(Table1[[#This Row],[Status]]="Closed","Closed")</f>
        <v>Closed</v>
      </c>
      <c r="N365" s="77" t="s">
        <v>1079</v>
      </c>
      <c r="O365" s="59" t="s">
        <v>2488</v>
      </c>
      <c r="P365" s="66" t="str">
        <f ca="1">DATEDIF(C365,'Incoming 2023'!$O$2,"Y")&amp;" tahun, "&amp;DATEDIF(C365,'Incoming 2023'!$O$2,"YM")&amp;" bulan, "&amp;DATEDIF(C365,'Incoming 2023'!$O$2,"MD")&amp;" hari"</f>
        <v>2 tahun, 0 bulan, 14 hari</v>
      </c>
      <c r="Q365" s="77">
        <f ca="1">DATEDIF(C365,Summary!$A$1,"d")</f>
        <v>744</v>
      </c>
      <c r="R365" s="77" t="str" cm="1">
        <f t="array" aca="1" ref="R36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65" s="77" t="str" cm="1">
        <f t="array" ref="S365">_xlfn.IFS(Table1[[#This Row],[Level Status]]="Level 1",7,Table1[[#This Row],[Level Status]]="Level 2",14,Table1[[#This Row],[Level Status]]="Level 3","30",Table1[[#This Row],[Level Status]]="Info","Info",Table1[[#This Row],[Level Status]]="Closed","Closed")</f>
        <v>Closed</v>
      </c>
      <c r="T365" s="54" t="s">
        <v>5393</v>
      </c>
    </row>
    <row r="366" spans="1:20" ht="69" x14ac:dyDescent="0.3">
      <c r="A366" s="51">
        <f t="shared" si="5"/>
        <v>365</v>
      </c>
      <c r="B366" s="54" t="s">
        <v>5319</v>
      </c>
      <c r="C366" s="56">
        <v>45474</v>
      </c>
      <c r="D366" s="56">
        <v>45463</v>
      </c>
      <c r="E366" s="53" t="s">
        <v>39</v>
      </c>
      <c r="F366" s="54" t="s">
        <v>5320</v>
      </c>
      <c r="G366" s="58" t="s">
        <v>5321</v>
      </c>
      <c r="H366" s="59" t="s">
        <v>1079</v>
      </c>
      <c r="I366" s="77" t="s">
        <v>5999</v>
      </c>
      <c r="J366" s="59" t="s">
        <v>2895</v>
      </c>
      <c r="K366" s="51"/>
      <c r="L366" s="77" t="s">
        <v>1302</v>
      </c>
      <c r="M366" s="77" t="s">
        <v>1308</v>
      </c>
      <c r="N366" s="77" t="s">
        <v>1079</v>
      </c>
      <c r="O366" s="59" t="s">
        <v>2488</v>
      </c>
      <c r="P366" s="66" t="str">
        <f ca="1">DATEDIF(C366,'Incoming 2023'!$O$2,"Y")&amp;" tahun, "&amp;DATEDIF(C366,'Incoming 2023'!$O$2,"YM")&amp;" bulan, "&amp;DATEDIF(C366,'Incoming 2023'!$O$2,"MD")&amp;" hari"</f>
        <v>2 tahun, 0 bulan, 14 hari</v>
      </c>
      <c r="Q366" s="77">
        <f ca="1">DATEDIF(C366,Summary!$A$1,"d")</f>
        <v>744</v>
      </c>
      <c r="R366" s="77" t="str" cm="1">
        <f t="array" aca="1" ref="R36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66" s="77" t="str" cm="1">
        <f t="array" ref="S366">_xlfn.IFS(Table1[[#This Row],[Level Status]]="Level 1",7,Table1[[#This Row],[Level Status]]="Level 2",14,Table1[[#This Row],[Level Status]]="Level 3","30",Table1[[#This Row],[Level Status]]="Info","Info",Table1[[#This Row],[Level Status]]="Closed","Closed")</f>
        <v>Info</v>
      </c>
      <c r="T366" s="54"/>
    </row>
    <row r="367" spans="1:20" ht="41.4" x14ac:dyDescent="0.3">
      <c r="A367" s="51">
        <f t="shared" si="5"/>
        <v>366</v>
      </c>
      <c r="B367" s="54" t="s">
        <v>5322</v>
      </c>
      <c r="C367" s="56">
        <v>45477</v>
      </c>
      <c r="D367" s="56">
        <v>45468</v>
      </c>
      <c r="E367" s="55" t="s">
        <v>9</v>
      </c>
      <c r="F367" s="54" t="s">
        <v>5323</v>
      </c>
      <c r="G367" s="58" t="s">
        <v>5324</v>
      </c>
      <c r="H367" s="59" t="s">
        <v>5508</v>
      </c>
      <c r="I367" s="77" t="s">
        <v>5990</v>
      </c>
      <c r="J367" s="59" t="s">
        <v>3201</v>
      </c>
      <c r="K367" s="51"/>
      <c r="L367" s="77" t="s">
        <v>1302</v>
      </c>
      <c r="M367" s="77" t="s">
        <v>1308</v>
      </c>
      <c r="N367" s="77" t="s">
        <v>1070</v>
      </c>
      <c r="O367" s="77" t="s">
        <v>1471</v>
      </c>
      <c r="P367" s="66" t="str">
        <f ca="1">DATEDIF(C367,'Incoming 2023'!$O$2,"Y")&amp;" tahun, "&amp;DATEDIF(C367,'Incoming 2023'!$O$2,"YM")&amp;" bulan, "&amp;DATEDIF(C367,'Incoming 2023'!$O$2,"MD")&amp;" hari"</f>
        <v>2 tahun, 0 bulan, 11 hari</v>
      </c>
      <c r="Q367" s="77">
        <f ca="1">DATEDIF(C367,Summary!$A$1,"d")</f>
        <v>741</v>
      </c>
      <c r="R367" s="77" t="str" cm="1">
        <f t="array" aca="1" ref="R36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67" s="77" t="str" cm="1">
        <f t="array" ref="S367">_xlfn.IFS(Table1[[#This Row],[Level Status]]="Level 1",7,Table1[[#This Row],[Level Status]]="Level 2",14,Table1[[#This Row],[Level Status]]="Level 3","30",Table1[[#This Row],[Level Status]]="Info","Info",Table1[[#This Row],[Level Status]]="Closed","Closed")</f>
        <v>Info</v>
      </c>
      <c r="T367" s="54"/>
    </row>
    <row r="368" spans="1:20" ht="27.6" x14ac:dyDescent="0.3">
      <c r="A368" s="51">
        <f t="shared" si="5"/>
        <v>367</v>
      </c>
      <c r="B368" s="54" t="s">
        <v>5325</v>
      </c>
      <c r="C368" s="56">
        <v>45477</v>
      </c>
      <c r="D368" s="56">
        <v>45468</v>
      </c>
      <c r="E368" s="55" t="s">
        <v>9</v>
      </c>
      <c r="F368" s="54" t="s">
        <v>5326</v>
      </c>
      <c r="G368" s="58" t="s">
        <v>5327</v>
      </c>
      <c r="H368" s="59" t="s">
        <v>5508</v>
      </c>
      <c r="I368" s="77" t="s">
        <v>3189</v>
      </c>
      <c r="J368" s="59" t="s">
        <v>6030</v>
      </c>
      <c r="K368" s="51"/>
      <c r="L368" s="77" t="s">
        <v>120</v>
      </c>
      <c r="M368" s="77" t="s">
        <v>5814</v>
      </c>
      <c r="N368" s="77" t="s">
        <v>1070</v>
      </c>
      <c r="O368" s="77" t="s">
        <v>5604</v>
      </c>
      <c r="P368" s="66" t="str">
        <f ca="1">DATEDIF(C368,'Incoming 2023'!$O$2,"Y")&amp;" tahun, "&amp;DATEDIF(C368,'Incoming 2023'!$O$2,"YM")&amp;" bulan, "&amp;DATEDIF(C368,'Incoming 2023'!$O$2,"MD")&amp;" hari"</f>
        <v>2 tahun, 0 bulan, 11 hari</v>
      </c>
      <c r="Q368" s="77">
        <f ca="1">DATEDIF(C368,Summary!$A$1,"d")</f>
        <v>741</v>
      </c>
      <c r="R368" s="77" t="str" cm="1">
        <f t="array" aca="1" ref="R36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368" s="77" cm="1">
        <f t="array" ref="S368">_xlfn.IFS(Table1[[#This Row],[Level Status]]="Level 1",7,Table1[[#This Row],[Level Status]]="Level 2",14,Table1[[#This Row],[Level Status]]="Level 3","30",Table1[[#This Row],[Level Status]]="Info","Info",Table1[[#This Row],[Level Status]]="Closed","Closed")</f>
        <v>14</v>
      </c>
      <c r="T368" s="54" t="s">
        <v>8609</v>
      </c>
    </row>
    <row r="369" spans="1:20" ht="27.6" x14ac:dyDescent="0.3">
      <c r="A369" s="51">
        <f t="shared" si="5"/>
        <v>368</v>
      </c>
      <c r="B369" s="54" t="s">
        <v>5328</v>
      </c>
      <c r="C369" s="56">
        <v>45477</v>
      </c>
      <c r="D369" s="56">
        <v>45468</v>
      </c>
      <c r="E369" s="55" t="s">
        <v>9</v>
      </c>
      <c r="F369" s="54" t="s">
        <v>5329</v>
      </c>
      <c r="G369" s="58" t="s">
        <v>5330</v>
      </c>
      <c r="H369" s="59" t="s">
        <v>5508</v>
      </c>
      <c r="I369" s="77" t="s">
        <v>3200</v>
      </c>
      <c r="J369" s="59" t="s">
        <v>6030</v>
      </c>
      <c r="K369" s="51"/>
      <c r="L369" s="77" t="s">
        <v>1302</v>
      </c>
      <c r="M369" s="77" t="s">
        <v>1308</v>
      </c>
      <c r="N369" s="77" t="s">
        <v>1070</v>
      </c>
      <c r="O369" s="77" t="s">
        <v>3230</v>
      </c>
      <c r="P369" s="66" t="str">
        <f ca="1">DATEDIF(C369,'Incoming 2023'!$O$2,"Y")&amp;" tahun, "&amp;DATEDIF(C369,'Incoming 2023'!$O$2,"YM")&amp;" bulan, "&amp;DATEDIF(C369,'Incoming 2023'!$O$2,"MD")&amp;" hari"</f>
        <v>2 tahun, 0 bulan, 11 hari</v>
      </c>
      <c r="Q369" s="77">
        <f ca="1">DATEDIF(C369,Summary!$A$1,"d")</f>
        <v>741</v>
      </c>
      <c r="R369" s="77" t="str" cm="1">
        <f t="array" aca="1" ref="R36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69" s="77" t="str" cm="1">
        <f t="array" ref="S369">_xlfn.IFS(Table1[[#This Row],[Level Status]]="Level 1",7,Table1[[#This Row],[Level Status]]="Level 2",14,Table1[[#This Row],[Level Status]]="Level 3","30",Table1[[#This Row],[Level Status]]="Info","Info",Table1[[#This Row],[Level Status]]="Closed","Closed")</f>
        <v>Info</v>
      </c>
      <c r="T369" s="54"/>
    </row>
    <row r="370" spans="1:20" ht="409.6" x14ac:dyDescent="0.3">
      <c r="A370" s="51">
        <f t="shared" si="5"/>
        <v>369</v>
      </c>
      <c r="B370" s="54" t="s">
        <v>5332</v>
      </c>
      <c r="C370" s="56">
        <v>45478</v>
      </c>
      <c r="D370" s="56">
        <v>45476</v>
      </c>
      <c r="E370" s="55" t="s">
        <v>39</v>
      </c>
      <c r="F370" s="54" t="s">
        <v>5333</v>
      </c>
      <c r="G370" s="58" t="s">
        <v>5334</v>
      </c>
      <c r="H370" s="59" t="s">
        <v>5508</v>
      </c>
      <c r="I370" s="77" t="s">
        <v>5508</v>
      </c>
      <c r="J370" s="59" t="s">
        <v>5844</v>
      </c>
      <c r="K370" s="56">
        <f>C370+14</f>
        <v>45492</v>
      </c>
      <c r="L370" s="77" t="s">
        <v>120</v>
      </c>
      <c r="M370" s="77" t="str">
        <f>IF(Table1[[#This Row],[Status]]="Closed","Closed")</f>
        <v>Closed</v>
      </c>
      <c r="N370" s="77" t="s">
        <v>1175</v>
      </c>
      <c r="O370" s="77" t="s">
        <v>1176</v>
      </c>
      <c r="P370" s="66" t="str">
        <f ca="1">DATEDIF(C370,'Incoming 2023'!$O$2,"Y")&amp;" tahun, "&amp;DATEDIF(C370,'Incoming 2023'!$O$2,"YM")&amp;" bulan, "&amp;DATEDIF(C370,'Incoming 2023'!$O$2,"MD")&amp;" hari"</f>
        <v>2 tahun, 0 bulan, 10 hari</v>
      </c>
      <c r="Q370" s="77">
        <f ca="1">DATEDIF(C370,Summary!$A$1,"d")</f>
        <v>740</v>
      </c>
      <c r="R370" s="77" t="str" cm="1">
        <f t="array" aca="1" ref="R37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70" s="77" t="str" cm="1">
        <f t="array" ref="S370">_xlfn.IFS(Table1[[#This Row],[Level Status]]="Level 1",7,Table1[[#This Row],[Level Status]]="Level 2",14,Table1[[#This Row],[Level Status]]="Level 3","30",Table1[[#This Row],[Level Status]]="Info","Info",Table1[[#This Row],[Level Status]]="Closed","Closed")</f>
        <v>Closed</v>
      </c>
      <c r="T370" s="54" t="s">
        <v>5474</v>
      </c>
    </row>
    <row r="371" spans="1:20" ht="207" x14ac:dyDescent="0.3">
      <c r="A371" s="51">
        <f t="shared" si="5"/>
        <v>370</v>
      </c>
      <c r="B371" s="54" t="s">
        <v>5335</v>
      </c>
      <c r="C371" s="56">
        <v>45478</v>
      </c>
      <c r="D371" s="56">
        <v>45463</v>
      </c>
      <c r="E371" s="55" t="s">
        <v>9</v>
      </c>
      <c r="F371" s="54" t="s">
        <v>5336</v>
      </c>
      <c r="G371" s="58" t="s">
        <v>5337</v>
      </c>
      <c r="H371" s="59" t="s">
        <v>5508</v>
      </c>
      <c r="I371" s="77" t="s">
        <v>3200</v>
      </c>
      <c r="J371" s="59" t="s">
        <v>5845</v>
      </c>
      <c r="K371" s="51"/>
      <c r="L371" s="77" t="s">
        <v>120</v>
      </c>
      <c r="M371" s="77" t="s">
        <v>5814</v>
      </c>
      <c r="N371" s="77" t="s">
        <v>1070</v>
      </c>
      <c r="O371" s="77" t="s">
        <v>1071</v>
      </c>
      <c r="P371" s="66" t="str">
        <f ca="1">DATEDIF(C371,'Incoming 2023'!$O$2,"Y")&amp;" tahun, "&amp;DATEDIF(C371,'Incoming 2023'!$O$2,"YM")&amp;" bulan, "&amp;DATEDIF(C371,'Incoming 2023'!$O$2,"MD")&amp;" hari"</f>
        <v>2 tahun, 0 bulan, 10 hari</v>
      </c>
      <c r="Q371" s="77">
        <f ca="1">DATEDIF(C371,Summary!$A$1,"d")</f>
        <v>740</v>
      </c>
      <c r="R371" s="77" t="str" cm="1">
        <f t="array" aca="1" ref="R37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371" s="77" cm="1">
        <f t="array" ref="S371">_xlfn.IFS(Table1[[#This Row],[Level Status]]="Level 1",7,Table1[[#This Row],[Level Status]]="Level 2",14,Table1[[#This Row],[Level Status]]="Level 3","30",Table1[[#This Row],[Level Status]]="Info","Info",Table1[[#This Row],[Level Status]]="Closed","Closed")</f>
        <v>14</v>
      </c>
      <c r="T371" s="141" t="s">
        <v>7650</v>
      </c>
    </row>
    <row r="372" spans="1:20" ht="41.4" x14ac:dyDescent="0.3">
      <c r="A372" s="51">
        <f t="shared" si="5"/>
        <v>371</v>
      </c>
      <c r="B372" s="54" t="s">
        <v>5338</v>
      </c>
      <c r="C372" s="56">
        <v>45478</v>
      </c>
      <c r="D372" s="56">
        <v>45469</v>
      </c>
      <c r="E372" s="55" t="s">
        <v>9</v>
      </c>
      <c r="F372" s="54" t="s">
        <v>5339</v>
      </c>
      <c r="G372" s="58" t="s">
        <v>5340</v>
      </c>
      <c r="H372" s="59" t="s">
        <v>5508</v>
      </c>
      <c r="I372" s="77" t="s">
        <v>3190</v>
      </c>
      <c r="J372" s="59" t="s">
        <v>3201</v>
      </c>
      <c r="K372" s="51"/>
      <c r="L372" s="77" t="s">
        <v>1302</v>
      </c>
      <c r="M372" s="77" t="s">
        <v>1308</v>
      </c>
      <c r="N372" s="77" t="s">
        <v>1070</v>
      </c>
      <c r="O372" s="77" t="s">
        <v>1077</v>
      </c>
      <c r="P372" s="66" t="str">
        <f ca="1">DATEDIF(C372,'Incoming 2023'!$O$2,"Y")&amp;" tahun, "&amp;DATEDIF(C372,'Incoming 2023'!$O$2,"YM")&amp;" bulan, "&amp;DATEDIF(C372,'Incoming 2023'!$O$2,"MD")&amp;" hari"</f>
        <v>2 tahun, 0 bulan, 10 hari</v>
      </c>
      <c r="Q372" s="77">
        <f ca="1">DATEDIF(C372,Summary!$A$1,"d")</f>
        <v>740</v>
      </c>
      <c r="R372" s="77" t="str" cm="1">
        <f t="array" aca="1" ref="R37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72" s="77" t="str" cm="1">
        <f t="array" ref="S372">_xlfn.IFS(Table1[[#This Row],[Level Status]]="Level 1",7,Table1[[#This Row],[Level Status]]="Level 2",14,Table1[[#This Row],[Level Status]]="Level 3","30",Table1[[#This Row],[Level Status]]="Info","Info",Table1[[#This Row],[Level Status]]="Closed","Closed")</f>
        <v>Info</v>
      </c>
      <c r="T372" s="141"/>
    </row>
    <row r="373" spans="1:20" ht="124.2" x14ac:dyDescent="0.3">
      <c r="A373" s="51">
        <f t="shared" si="5"/>
        <v>372</v>
      </c>
      <c r="B373" s="54" t="s">
        <v>5341</v>
      </c>
      <c r="C373" s="56">
        <v>45482</v>
      </c>
      <c r="D373" s="56">
        <v>45477</v>
      </c>
      <c r="E373" s="55" t="s">
        <v>9</v>
      </c>
      <c r="F373" s="54" t="s">
        <v>5342</v>
      </c>
      <c r="G373" s="58" t="s">
        <v>5343</v>
      </c>
      <c r="H373" s="59" t="s">
        <v>5508</v>
      </c>
      <c r="I373" s="77" t="s">
        <v>3200</v>
      </c>
      <c r="J373" s="59" t="s">
        <v>6030</v>
      </c>
      <c r="K373" s="51"/>
      <c r="L373" s="77" t="s">
        <v>120</v>
      </c>
      <c r="M373" s="77" t="str">
        <f>IF(Table1[[#This Row],[Status]]="Closed","Closed")</f>
        <v>Closed</v>
      </c>
      <c r="N373" s="77" t="s">
        <v>1070</v>
      </c>
      <c r="O373" s="77" t="s">
        <v>3230</v>
      </c>
      <c r="P373" s="66" t="str">
        <f ca="1">DATEDIF(C373,'Incoming 2023'!$O$2,"Y")&amp;" tahun, "&amp;DATEDIF(C373,'Incoming 2023'!$O$2,"YM")&amp;" bulan, "&amp;DATEDIF(C373,'Incoming 2023'!$O$2,"MD")&amp;" hari"</f>
        <v>2 tahun, 0 bulan, 6 hari</v>
      </c>
      <c r="Q373" s="77">
        <f ca="1">DATEDIF(C373,Summary!$A$1,"d")</f>
        <v>736</v>
      </c>
      <c r="R373" s="77" t="str" cm="1">
        <f t="array" aca="1" ref="R37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73" s="77" t="str" cm="1">
        <f t="array" ref="S373">_xlfn.IFS(Table1[[#This Row],[Level Status]]="Level 1",7,Table1[[#This Row],[Level Status]]="Level 2",14,Table1[[#This Row],[Level Status]]="Level 3","30",Table1[[#This Row],[Level Status]]="Info","Info",Table1[[#This Row],[Level Status]]="Closed","Closed")</f>
        <v>Closed</v>
      </c>
      <c r="T373" s="54" t="s">
        <v>5598</v>
      </c>
    </row>
    <row r="374" spans="1:20" ht="220.8" x14ac:dyDescent="0.3">
      <c r="A374" s="51">
        <f t="shared" si="5"/>
        <v>373</v>
      </c>
      <c r="B374" s="54" t="s">
        <v>5345</v>
      </c>
      <c r="C374" s="56">
        <v>45483</v>
      </c>
      <c r="D374" s="56">
        <v>45482</v>
      </c>
      <c r="E374" s="55" t="s">
        <v>39</v>
      </c>
      <c r="F374" s="54" t="s">
        <v>5346</v>
      </c>
      <c r="G374" s="58" t="s">
        <v>5347</v>
      </c>
      <c r="H374" s="59" t="s">
        <v>5508</v>
      </c>
      <c r="I374" s="77" t="s">
        <v>3190</v>
      </c>
      <c r="J374" s="59" t="s">
        <v>6030</v>
      </c>
      <c r="K374" s="51"/>
      <c r="L374" s="77" t="s">
        <v>120</v>
      </c>
      <c r="M374" s="77" t="str">
        <f>IF(Table1[[#This Row],[Status]]="Closed","Closed")</f>
        <v>Closed</v>
      </c>
      <c r="N374" s="77" t="s">
        <v>1175</v>
      </c>
      <c r="O374" s="77" t="s">
        <v>1176</v>
      </c>
      <c r="P374" s="66" t="str">
        <f ca="1">DATEDIF(C374,'Incoming 2023'!$O$2,"Y")&amp;" tahun, "&amp;DATEDIF(C374,'Incoming 2023'!$O$2,"YM")&amp;" bulan, "&amp;DATEDIF(C374,'Incoming 2023'!$O$2,"MD")&amp;" hari"</f>
        <v>2 tahun, 0 bulan, 5 hari</v>
      </c>
      <c r="Q374" s="77">
        <f ca="1">DATEDIF(C374,Summary!$A$1,"d")</f>
        <v>735</v>
      </c>
      <c r="R374" s="77" t="str" cm="1">
        <f t="array" aca="1" ref="R37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74" s="77" t="str" cm="1">
        <f t="array" ref="S374">_xlfn.IFS(Table1[[#This Row],[Level Status]]="Level 1",7,Table1[[#This Row],[Level Status]]="Level 2",14,Table1[[#This Row],[Level Status]]="Level 3","30",Table1[[#This Row],[Level Status]]="Info","Info",Table1[[#This Row],[Level Status]]="Closed","Closed")</f>
        <v>Closed</v>
      </c>
      <c r="T374" s="54" t="s">
        <v>6076</v>
      </c>
    </row>
    <row r="375" spans="1:20" ht="297" customHeight="1" x14ac:dyDescent="0.3">
      <c r="A375" s="51">
        <f t="shared" si="5"/>
        <v>374</v>
      </c>
      <c r="B375" s="54" t="s">
        <v>5348</v>
      </c>
      <c r="C375" s="56">
        <v>45483</v>
      </c>
      <c r="D375" s="56">
        <v>45482</v>
      </c>
      <c r="E375" s="55" t="s">
        <v>39</v>
      </c>
      <c r="F375" s="54" t="s">
        <v>5349</v>
      </c>
      <c r="G375" s="58" t="s">
        <v>5350</v>
      </c>
      <c r="H375" s="59" t="s">
        <v>1079</v>
      </c>
      <c r="I375" s="77" t="s">
        <v>3195</v>
      </c>
      <c r="J375" s="59" t="s">
        <v>2895</v>
      </c>
      <c r="K375" s="56">
        <f>C375+7</f>
        <v>45490</v>
      </c>
      <c r="L375" s="77" t="s">
        <v>120</v>
      </c>
      <c r="M375" s="77" t="str">
        <f>IF(Table1[[#This Row],[Status]]="Closed","Closed")</f>
        <v>Closed</v>
      </c>
      <c r="N375" s="77" t="s">
        <v>1079</v>
      </c>
      <c r="O375" s="77" t="s">
        <v>2489</v>
      </c>
      <c r="P375" s="66" t="str">
        <f ca="1">DATEDIF(C375,'Incoming 2023'!$O$2,"Y")&amp;" tahun, "&amp;DATEDIF(C375,'Incoming 2023'!$O$2,"YM")&amp;" bulan, "&amp;DATEDIF(C375,'Incoming 2023'!$O$2,"MD")&amp;" hari"</f>
        <v>2 tahun, 0 bulan, 5 hari</v>
      </c>
      <c r="Q375" s="77">
        <f ca="1">DATEDIF(C375,Summary!$A$1,"d")</f>
        <v>735</v>
      </c>
      <c r="R375" s="77" t="str" cm="1">
        <f t="array" aca="1" ref="R37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75" s="77" t="str" cm="1">
        <f t="array" ref="S375">_xlfn.IFS(Table1[[#This Row],[Level Status]]="Level 1",7,Table1[[#This Row],[Level Status]]="Level 2",14,Table1[[#This Row],[Level Status]]="Level 3","30",Table1[[#This Row],[Level Status]]="Info","Info",Table1[[#This Row],[Level Status]]="Closed","Closed")</f>
        <v>Closed</v>
      </c>
      <c r="T375" s="54" t="s">
        <v>5705</v>
      </c>
    </row>
    <row r="376" spans="1:20" ht="55.2" x14ac:dyDescent="0.3">
      <c r="A376" s="51">
        <f t="shared" si="5"/>
        <v>375</v>
      </c>
      <c r="B376" s="54" t="s">
        <v>5360</v>
      </c>
      <c r="C376" s="56">
        <v>45483</v>
      </c>
      <c r="D376" s="56">
        <v>45474</v>
      </c>
      <c r="E376" s="55" t="s">
        <v>39</v>
      </c>
      <c r="F376" s="54" t="s">
        <v>5361</v>
      </c>
      <c r="G376" s="58" t="s">
        <v>5362</v>
      </c>
      <c r="H376" s="59" t="s">
        <v>1079</v>
      </c>
      <c r="I376" s="77" t="s">
        <v>5933</v>
      </c>
      <c r="J376" s="59" t="s">
        <v>5841</v>
      </c>
      <c r="K376" s="57">
        <v>45497</v>
      </c>
      <c r="L376" s="77" t="s">
        <v>120</v>
      </c>
      <c r="M376" s="77" t="str">
        <f>IF(Table1[[#This Row],[Status]]="Closed","Closed")</f>
        <v>Closed</v>
      </c>
      <c r="N376" s="77" t="s">
        <v>1079</v>
      </c>
      <c r="O376" s="59" t="s">
        <v>5698</v>
      </c>
      <c r="P376" s="66" t="str">
        <f ca="1">DATEDIF(C376,'Incoming 2023'!$O$2,"Y")&amp;" tahun, "&amp;DATEDIF(C376,'Incoming 2023'!$O$2,"YM")&amp;" bulan, "&amp;DATEDIF(C376,'Incoming 2023'!$O$2,"MD")&amp;" hari"</f>
        <v>2 tahun, 0 bulan, 5 hari</v>
      </c>
      <c r="Q376" s="77">
        <f ca="1">DATEDIF(C376,Summary!$A$1,"d")</f>
        <v>735</v>
      </c>
      <c r="R376" s="77" t="str" cm="1">
        <f t="array" aca="1" ref="R37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76" s="77" t="str" cm="1">
        <f t="array" ref="S376">_xlfn.IFS(Table1[[#This Row],[Level Status]]="Level 1",7,Table1[[#This Row],[Level Status]]="Level 2",14,Table1[[#This Row],[Level Status]]="Level 3","30",Table1[[#This Row],[Level Status]]="Info","Info",Table1[[#This Row],[Level Status]]="Closed","Closed")</f>
        <v>Closed</v>
      </c>
      <c r="T376" s="54"/>
    </row>
    <row r="377" spans="1:20" ht="27.6" x14ac:dyDescent="0.3">
      <c r="A377" s="51">
        <f t="shared" si="5"/>
        <v>376</v>
      </c>
      <c r="B377" s="54" t="s">
        <v>5363</v>
      </c>
      <c r="C377" s="56">
        <v>45483</v>
      </c>
      <c r="D377" s="56">
        <v>45475</v>
      </c>
      <c r="E377" s="55" t="s">
        <v>39</v>
      </c>
      <c r="F377" s="54" t="s">
        <v>5364</v>
      </c>
      <c r="G377" s="58" t="s">
        <v>5365</v>
      </c>
      <c r="H377" s="59" t="s">
        <v>1079</v>
      </c>
      <c r="I377" s="77" t="s">
        <v>1079</v>
      </c>
      <c r="J377" s="59" t="s">
        <v>5701</v>
      </c>
      <c r="K377" s="51"/>
      <c r="L377" s="77" t="s">
        <v>1302</v>
      </c>
      <c r="M377" s="77" t="s">
        <v>1308</v>
      </c>
      <c r="N377" s="77" t="s">
        <v>1079</v>
      </c>
      <c r="O377" s="59" t="s">
        <v>6083</v>
      </c>
      <c r="P377" s="66" t="str">
        <f ca="1">DATEDIF(C377,'Incoming 2023'!$O$2,"Y")&amp;" tahun, "&amp;DATEDIF(C377,'Incoming 2023'!$O$2,"YM")&amp;" bulan, "&amp;DATEDIF(C377,'Incoming 2023'!$O$2,"MD")&amp;" hari"</f>
        <v>2 tahun, 0 bulan, 5 hari</v>
      </c>
      <c r="Q377" s="77">
        <f ca="1">DATEDIF(C377,Summary!$A$1,"d")</f>
        <v>735</v>
      </c>
      <c r="R377" s="77" t="str" cm="1">
        <f t="array" aca="1" ref="R37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77" s="77" t="str" cm="1">
        <f t="array" ref="S377">_xlfn.IFS(Table1[[#This Row],[Level Status]]="Level 1",7,Table1[[#This Row],[Level Status]]="Level 2",14,Table1[[#This Row],[Level Status]]="Level 3","30",Table1[[#This Row],[Level Status]]="Info","Info",Table1[[#This Row],[Level Status]]="Closed","Closed")</f>
        <v>Info</v>
      </c>
      <c r="T377" s="54"/>
    </row>
    <row r="378" spans="1:20" ht="41.4" x14ac:dyDescent="0.3">
      <c r="A378" s="51">
        <f t="shared" si="5"/>
        <v>377</v>
      </c>
      <c r="B378" s="54" t="s">
        <v>5366</v>
      </c>
      <c r="C378" s="56">
        <v>45483</v>
      </c>
      <c r="D378" s="56">
        <v>45477</v>
      </c>
      <c r="E378" s="55" t="s">
        <v>39</v>
      </c>
      <c r="F378" s="54" t="s">
        <v>5367</v>
      </c>
      <c r="G378" s="58" t="s">
        <v>5368</v>
      </c>
      <c r="H378" s="59" t="s">
        <v>5508</v>
      </c>
      <c r="I378" s="77" t="s">
        <v>5508</v>
      </c>
      <c r="J378" s="59" t="s">
        <v>5892</v>
      </c>
      <c r="K378" s="56">
        <f>C378+7</f>
        <v>45490</v>
      </c>
      <c r="L378" s="77" t="s">
        <v>140</v>
      </c>
      <c r="M378" s="77" t="s">
        <v>5814</v>
      </c>
      <c r="N378" s="77" t="s">
        <v>1070</v>
      </c>
      <c r="O378" s="77" t="s">
        <v>3085</v>
      </c>
      <c r="P378" s="66" t="str">
        <f ca="1">DATEDIF(C378,'Incoming 2023'!$O$2,"Y")&amp;" tahun, "&amp;DATEDIF(C378,'Incoming 2023'!$O$2,"YM")&amp;" bulan, "&amp;DATEDIF(C378,'Incoming 2023'!$O$2,"MD")&amp;" hari"</f>
        <v>2 tahun, 0 bulan, 5 hari</v>
      </c>
      <c r="Q378" s="77">
        <f ca="1">DATEDIF(C378,Summary!$A$1,"d")</f>
        <v>735</v>
      </c>
      <c r="R378" s="77" t="str" cm="1">
        <f t="array" aca="1" ref="R37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378" s="77" cm="1">
        <f t="array" ref="S378">_xlfn.IFS(Table1[[#This Row],[Level Status]]="Level 1",7,Table1[[#This Row],[Level Status]]="Level 2",14,Table1[[#This Row],[Level Status]]="Level 3","30",Table1[[#This Row],[Level Status]]="Info","Info",Table1[[#This Row],[Level Status]]="Closed","Closed")</f>
        <v>14</v>
      </c>
      <c r="T378" s="54"/>
    </row>
    <row r="379" spans="1:20" ht="55.2" x14ac:dyDescent="0.3">
      <c r="A379" s="51">
        <f t="shared" si="5"/>
        <v>378</v>
      </c>
      <c r="B379" s="54" t="s">
        <v>5369</v>
      </c>
      <c r="C379" s="56">
        <v>45483</v>
      </c>
      <c r="D379" s="56">
        <v>45467</v>
      </c>
      <c r="E379" s="55" t="s">
        <v>9</v>
      </c>
      <c r="F379" s="54" t="s">
        <v>5370</v>
      </c>
      <c r="G379" s="58" t="s">
        <v>5371</v>
      </c>
      <c r="H379" s="59" t="s">
        <v>5508</v>
      </c>
      <c r="I379" s="77" t="s">
        <v>3200</v>
      </c>
      <c r="J379" s="59" t="s">
        <v>3203</v>
      </c>
      <c r="K379" s="51"/>
      <c r="L379" s="77" t="s">
        <v>120</v>
      </c>
      <c r="M379" s="77" t="s">
        <v>5814</v>
      </c>
      <c r="N379" s="77" t="s">
        <v>1070</v>
      </c>
      <c r="O379" s="77" t="s">
        <v>3139</v>
      </c>
      <c r="P379" s="66" t="str">
        <f ca="1">DATEDIF(C379,'Incoming 2023'!$O$2,"Y")&amp;" tahun, "&amp;DATEDIF(C379,'Incoming 2023'!$O$2,"YM")&amp;" bulan, "&amp;DATEDIF(C379,'Incoming 2023'!$O$2,"MD")&amp;" hari"</f>
        <v>2 tahun, 0 bulan, 5 hari</v>
      </c>
      <c r="Q379" s="77">
        <f ca="1">DATEDIF(C379,Summary!$A$1,"d")</f>
        <v>735</v>
      </c>
      <c r="R379" s="77" t="str" cm="1">
        <f t="array" aca="1" ref="R37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379" s="77" cm="1">
        <f t="array" ref="S379">_xlfn.IFS(Table1[[#This Row],[Level Status]]="Level 1",7,Table1[[#This Row],[Level Status]]="Level 2",14,Table1[[#This Row],[Level Status]]="Level 3","30",Table1[[#This Row],[Level Status]]="Info","Info",Table1[[#This Row],[Level Status]]="Closed","Closed")</f>
        <v>14</v>
      </c>
      <c r="T379" s="54" t="s">
        <v>8608</v>
      </c>
    </row>
    <row r="380" spans="1:20" ht="27.6" x14ac:dyDescent="0.3">
      <c r="A380" s="51">
        <f t="shared" si="5"/>
        <v>379</v>
      </c>
      <c r="B380" s="54" t="s">
        <v>5369</v>
      </c>
      <c r="C380" s="56">
        <v>45483</v>
      </c>
      <c r="D380" s="56">
        <v>45467</v>
      </c>
      <c r="E380" s="55" t="s">
        <v>9</v>
      </c>
      <c r="F380" s="54" t="s">
        <v>5372</v>
      </c>
      <c r="G380" s="58" t="s">
        <v>5373</v>
      </c>
      <c r="H380" s="59" t="s">
        <v>5508</v>
      </c>
      <c r="I380" s="77" t="s">
        <v>3189</v>
      </c>
      <c r="J380" s="59" t="s">
        <v>3201</v>
      </c>
      <c r="K380" s="51"/>
      <c r="L380" s="77" t="s">
        <v>140</v>
      </c>
      <c r="M380" s="77" t="s">
        <v>5814</v>
      </c>
      <c r="N380" s="77" t="s">
        <v>1070</v>
      </c>
      <c r="O380" s="77" t="s">
        <v>5604</v>
      </c>
      <c r="P380" s="66" t="str">
        <f ca="1">DATEDIF(C380,'Incoming 2023'!$O$2,"Y")&amp;" tahun, "&amp;DATEDIF(C380,'Incoming 2023'!$O$2,"YM")&amp;" bulan, "&amp;DATEDIF(C380,'Incoming 2023'!$O$2,"MD")&amp;" hari"</f>
        <v>2 tahun, 0 bulan, 5 hari</v>
      </c>
      <c r="Q380" s="77">
        <f ca="1">DATEDIF(C380,Summary!$A$1,"d")</f>
        <v>735</v>
      </c>
      <c r="R380" s="77" t="str" cm="1">
        <f t="array" aca="1" ref="R38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380" s="77" cm="1">
        <f t="array" ref="S380">_xlfn.IFS(Table1[[#This Row],[Level Status]]="Level 1",7,Table1[[#This Row],[Level Status]]="Level 2",14,Table1[[#This Row],[Level Status]]="Level 3","30",Table1[[#This Row],[Level Status]]="Info","Info",Table1[[#This Row],[Level Status]]="Closed","Closed")</f>
        <v>14</v>
      </c>
      <c r="T380" s="54"/>
    </row>
    <row r="381" spans="1:20" ht="27.6" x14ac:dyDescent="0.3">
      <c r="A381" s="51">
        <f t="shared" si="5"/>
        <v>380</v>
      </c>
      <c r="B381" s="54" t="s">
        <v>5374</v>
      </c>
      <c r="C381" s="56">
        <v>45483</v>
      </c>
      <c r="D381" s="56">
        <v>45470</v>
      </c>
      <c r="E381" s="55" t="s">
        <v>9</v>
      </c>
      <c r="F381" s="54" t="s">
        <v>5375</v>
      </c>
      <c r="G381" s="58" t="s">
        <v>5376</v>
      </c>
      <c r="H381" s="59" t="s">
        <v>5508</v>
      </c>
      <c r="I381" s="77" t="s">
        <v>3200</v>
      </c>
      <c r="J381" s="59" t="s">
        <v>6030</v>
      </c>
      <c r="K381" s="51"/>
      <c r="L381" s="77" t="s">
        <v>1302</v>
      </c>
      <c r="M381" s="77" t="s">
        <v>1308</v>
      </c>
      <c r="N381" s="77" t="s">
        <v>1070</v>
      </c>
      <c r="O381" s="77" t="s">
        <v>3230</v>
      </c>
      <c r="P381" s="66" t="str">
        <f ca="1">DATEDIF(C381,'Incoming 2023'!$O$2,"Y")&amp;" tahun, "&amp;DATEDIF(C381,'Incoming 2023'!$O$2,"YM")&amp;" bulan, "&amp;DATEDIF(C381,'Incoming 2023'!$O$2,"MD")&amp;" hari"</f>
        <v>2 tahun, 0 bulan, 5 hari</v>
      </c>
      <c r="Q381" s="77">
        <f ca="1">DATEDIF(C381,Summary!$A$1,"d")</f>
        <v>735</v>
      </c>
      <c r="R381" s="77" t="str" cm="1">
        <f t="array" aca="1" ref="R38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81" s="77" t="str" cm="1">
        <f t="array" ref="S381">_xlfn.IFS(Table1[[#This Row],[Level Status]]="Level 1",7,Table1[[#This Row],[Level Status]]="Level 2",14,Table1[[#This Row],[Level Status]]="Level 3","30",Table1[[#This Row],[Level Status]]="Info","Info",Table1[[#This Row],[Level Status]]="Closed","Closed")</f>
        <v>Info</v>
      </c>
      <c r="T381" s="54"/>
    </row>
    <row r="382" spans="1:20" ht="27.6" x14ac:dyDescent="0.3">
      <c r="A382" s="51">
        <f t="shared" si="5"/>
        <v>381</v>
      </c>
      <c r="B382" s="54" t="s">
        <v>5377</v>
      </c>
      <c r="C382" s="56">
        <v>45483</v>
      </c>
      <c r="D382" s="56">
        <v>45471</v>
      </c>
      <c r="E382" s="55" t="s">
        <v>9</v>
      </c>
      <c r="F382" s="54" t="s">
        <v>5378</v>
      </c>
      <c r="G382" s="58" t="s">
        <v>5376</v>
      </c>
      <c r="H382" s="59" t="s">
        <v>5508</v>
      </c>
      <c r="I382" s="77" t="s">
        <v>3200</v>
      </c>
      <c r="J382" s="59" t="s">
        <v>6030</v>
      </c>
      <c r="K382" s="51"/>
      <c r="L382" s="77" t="s">
        <v>1302</v>
      </c>
      <c r="M382" s="77" t="s">
        <v>1308</v>
      </c>
      <c r="N382" s="77" t="s">
        <v>1070</v>
      </c>
      <c r="O382" s="77" t="s">
        <v>3230</v>
      </c>
      <c r="P382" s="66" t="str">
        <f ca="1">DATEDIF(C382,'Incoming 2023'!$O$2,"Y")&amp;" tahun, "&amp;DATEDIF(C382,'Incoming 2023'!$O$2,"YM")&amp;" bulan, "&amp;DATEDIF(C382,'Incoming 2023'!$O$2,"MD")&amp;" hari"</f>
        <v>2 tahun, 0 bulan, 5 hari</v>
      </c>
      <c r="Q382" s="77">
        <f ca="1">DATEDIF(C382,Summary!$A$1,"d")</f>
        <v>735</v>
      </c>
      <c r="R382" s="77" t="str" cm="1">
        <f t="array" aca="1" ref="R38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82" s="77" t="str" cm="1">
        <f t="array" ref="S382">_xlfn.IFS(Table1[[#This Row],[Level Status]]="Level 1",7,Table1[[#This Row],[Level Status]]="Level 2",14,Table1[[#This Row],[Level Status]]="Level 3","30",Table1[[#This Row],[Level Status]]="Info","Info",Table1[[#This Row],[Level Status]]="Closed","Closed")</f>
        <v>Info</v>
      </c>
      <c r="T382" s="54"/>
    </row>
    <row r="383" spans="1:20" ht="69" x14ac:dyDescent="0.3">
      <c r="A383" s="51">
        <f t="shared" si="5"/>
        <v>382</v>
      </c>
      <c r="B383" s="54" t="s">
        <v>5379</v>
      </c>
      <c r="C383" s="56">
        <v>45483</v>
      </c>
      <c r="D383" s="56">
        <v>45481</v>
      </c>
      <c r="E383" s="55" t="s">
        <v>9</v>
      </c>
      <c r="F383" s="54" t="s">
        <v>5380</v>
      </c>
      <c r="G383" s="58"/>
      <c r="H383" s="59" t="s">
        <v>5508</v>
      </c>
      <c r="I383" s="77" t="s">
        <v>5508</v>
      </c>
      <c r="J383" s="59" t="s">
        <v>5700</v>
      </c>
      <c r="K383" s="51"/>
      <c r="L383" s="77" t="s">
        <v>1302</v>
      </c>
      <c r="M383" s="77" t="s">
        <v>1308</v>
      </c>
      <c r="N383" s="77" t="s">
        <v>1080</v>
      </c>
      <c r="O383" s="77" t="s">
        <v>1083</v>
      </c>
      <c r="P383" s="66" t="str">
        <f ca="1">DATEDIF(C383,'Incoming 2023'!$O$2,"Y")&amp;" tahun, "&amp;DATEDIF(C383,'Incoming 2023'!$O$2,"YM")&amp;" bulan, "&amp;DATEDIF(C383,'Incoming 2023'!$O$2,"MD")&amp;" hari"</f>
        <v>2 tahun, 0 bulan, 5 hari</v>
      </c>
      <c r="Q383" s="77">
        <f ca="1">DATEDIF(C383,Summary!$A$1,"d")</f>
        <v>735</v>
      </c>
      <c r="R383" s="77" t="str" cm="1">
        <f t="array" aca="1" ref="R38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83" s="77" t="str" cm="1">
        <f t="array" ref="S383">_xlfn.IFS(Table1[[#This Row],[Level Status]]="Level 1",7,Table1[[#This Row],[Level Status]]="Level 2",14,Table1[[#This Row],[Level Status]]="Level 3","30",Table1[[#This Row],[Level Status]]="Info","Info",Table1[[#This Row],[Level Status]]="Closed","Closed")</f>
        <v>Info</v>
      </c>
      <c r="T383" s="54"/>
    </row>
    <row r="384" spans="1:20" ht="69" x14ac:dyDescent="0.3">
      <c r="A384" s="51">
        <f t="shared" si="5"/>
        <v>383</v>
      </c>
      <c r="B384" s="54" t="s">
        <v>5381</v>
      </c>
      <c r="C384" s="56">
        <v>45484</v>
      </c>
      <c r="D384" s="56">
        <v>45477</v>
      </c>
      <c r="E384" s="55" t="s">
        <v>9</v>
      </c>
      <c r="F384" s="54" t="s">
        <v>5382</v>
      </c>
      <c r="G384" s="58" t="s">
        <v>5383</v>
      </c>
      <c r="H384" s="59" t="s">
        <v>5508</v>
      </c>
      <c r="I384" s="77" t="s">
        <v>5932</v>
      </c>
      <c r="J384" s="59" t="s">
        <v>5703</v>
      </c>
      <c r="K384" s="51"/>
      <c r="L384" s="77" t="s">
        <v>1302</v>
      </c>
      <c r="M384" s="77" t="s">
        <v>1308</v>
      </c>
      <c r="N384" s="77" t="s">
        <v>1070</v>
      </c>
      <c r="O384" s="77" t="s">
        <v>3085</v>
      </c>
      <c r="P384" s="66" t="str">
        <f ca="1">DATEDIF(C384,'Incoming 2023'!$O$2,"Y")&amp;" tahun, "&amp;DATEDIF(C384,'Incoming 2023'!$O$2,"YM")&amp;" bulan, "&amp;DATEDIF(C384,'Incoming 2023'!$O$2,"MD")&amp;" hari"</f>
        <v>2 tahun, 0 bulan, 4 hari</v>
      </c>
      <c r="Q384" s="77">
        <f ca="1">DATEDIF(C384,Summary!$A$1,"d")</f>
        <v>734</v>
      </c>
      <c r="R384" s="77" t="str" cm="1">
        <f t="array" aca="1" ref="R38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84" s="77" t="str" cm="1">
        <f t="array" ref="S384">_xlfn.IFS(Table1[[#This Row],[Level Status]]="Level 1",7,Table1[[#This Row],[Level Status]]="Level 2",14,Table1[[#This Row],[Level Status]]="Level 3","30",Table1[[#This Row],[Level Status]]="Info","Info",Table1[[#This Row],[Level Status]]="Closed","Closed")</f>
        <v>Info</v>
      </c>
      <c r="T384" s="54"/>
    </row>
    <row r="385" spans="1:20" ht="27.6" x14ac:dyDescent="0.3">
      <c r="A385" s="51">
        <f t="shared" si="5"/>
        <v>384</v>
      </c>
      <c r="B385" s="54" t="s">
        <v>5384</v>
      </c>
      <c r="C385" s="56">
        <v>45485</v>
      </c>
      <c r="D385" s="56">
        <v>45474</v>
      </c>
      <c r="E385" s="55" t="s">
        <v>9</v>
      </c>
      <c r="F385" s="54" t="s">
        <v>5385</v>
      </c>
      <c r="G385" s="58" t="s">
        <v>5386</v>
      </c>
      <c r="H385" s="59" t="s">
        <v>5508</v>
      </c>
      <c r="I385" s="77" t="s">
        <v>3200</v>
      </c>
      <c r="J385" s="59" t="s">
        <v>3203</v>
      </c>
      <c r="K385" s="51"/>
      <c r="L385" s="77" t="s">
        <v>1302</v>
      </c>
      <c r="M385" s="77" t="s">
        <v>1308</v>
      </c>
      <c r="N385" s="77" t="s">
        <v>1070</v>
      </c>
      <c r="O385" s="77" t="s">
        <v>3230</v>
      </c>
      <c r="P385" s="66" t="str">
        <f ca="1">DATEDIF(C385,'Incoming 2023'!$O$2,"Y")&amp;" tahun, "&amp;DATEDIF(C385,'Incoming 2023'!$O$2,"YM")&amp;" bulan, "&amp;DATEDIF(C385,'Incoming 2023'!$O$2,"MD")&amp;" hari"</f>
        <v>2 tahun, 0 bulan, 3 hari</v>
      </c>
      <c r="Q385" s="77">
        <f ca="1">DATEDIF(C385,Summary!$A$1,"d")</f>
        <v>733</v>
      </c>
      <c r="R385" s="77" t="str" cm="1">
        <f t="array" aca="1" ref="R38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85" s="77" t="str" cm="1">
        <f t="array" ref="S385">_xlfn.IFS(Table1[[#This Row],[Level Status]]="Level 1",7,Table1[[#This Row],[Level Status]]="Level 2",14,Table1[[#This Row],[Level Status]]="Level 3","30",Table1[[#This Row],[Level Status]]="Info","Info",Table1[[#This Row],[Level Status]]="Closed","Closed")</f>
        <v>Info</v>
      </c>
      <c r="T385" s="54"/>
    </row>
    <row r="386" spans="1:20" ht="27.6" x14ac:dyDescent="0.3">
      <c r="A386" s="51">
        <f t="shared" ref="A386:A449" si="6">ROW(A385)</f>
        <v>385</v>
      </c>
      <c r="B386" s="54" t="s">
        <v>5387</v>
      </c>
      <c r="C386" s="56">
        <v>45485</v>
      </c>
      <c r="D386" s="56">
        <v>45474</v>
      </c>
      <c r="E386" s="55" t="s">
        <v>9</v>
      </c>
      <c r="F386" s="54" t="s">
        <v>5388</v>
      </c>
      <c r="G386" s="58" t="s">
        <v>5389</v>
      </c>
      <c r="H386" s="59" t="s">
        <v>5508</v>
      </c>
      <c r="I386" s="77" t="s">
        <v>3200</v>
      </c>
      <c r="J386" s="59" t="s">
        <v>3203</v>
      </c>
      <c r="K386" s="51"/>
      <c r="L386" s="77" t="s">
        <v>120</v>
      </c>
      <c r="M386" s="77" t="s">
        <v>5814</v>
      </c>
      <c r="N386" s="77" t="s">
        <v>1070</v>
      </c>
      <c r="O386" s="77" t="s">
        <v>3230</v>
      </c>
      <c r="P386" s="66" t="str">
        <f ca="1">DATEDIF(C386,'Incoming 2023'!$O$2,"Y")&amp;" tahun, "&amp;DATEDIF(C386,'Incoming 2023'!$O$2,"YM")&amp;" bulan, "&amp;DATEDIF(C386,'Incoming 2023'!$O$2,"MD")&amp;" hari"</f>
        <v>2 tahun, 0 bulan, 3 hari</v>
      </c>
      <c r="Q386" s="77">
        <f ca="1">DATEDIF(C386,Summary!$A$1,"d")</f>
        <v>733</v>
      </c>
      <c r="R386" s="77" t="str" cm="1">
        <f t="array" aca="1" ref="R38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386" s="77" cm="1">
        <f t="array" ref="S386">_xlfn.IFS(Table1[[#This Row],[Level Status]]="Level 1",7,Table1[[#This Row],[Level Status]]="Level 2",14,Table1[[#This Row],[Level Status]]="Level 3","30",Table1[[#This Row],[Level Status]]="Info","Info",Table1[[#This Row],[Level Status]]="Closed","Closed")</f>
        <v>14</v>
      </c>
      <c r="T386" s="54" t="s">
        <v>8608</v>
      </c>
    </row>
    <row r="387" spans="1:20" ht="54.45" customHeight="1" x14ac:dyDescent="0.3">
      <c r="A387" s="51">
        <f t="shared" si="6"/>
        <v>386</v>
      </c>
      <c r="B387" s="54" t="s">
        <v>5433</v>
      </c>
      <c r="C387" s="56">
        <v>45488</v>
      </c>
      <c r="D387" s="56">
        <v>45485</v>
      </c>
      <c r="E387" s="55" t="s">
        <v>9</v>
      </c>
      <c r="F387" s="54" t="s">
        <v>5434</v>
      </c>
      <c r="G387" s="58" t="s">
        <v>5435</v>
      </c>
      <c r="H387" s="59" t="s">
        <v>5508</v>
      </c>
      <c r="I387" s="77" t="s">
        <v>5508</v>
      </c>
      <c r="J387" s="59" t="s">
        <v>5700</v>
      </c>
      <c r="K387" s="51"/>
      <c r="L387" s="77" t="s">
        <v>1302</v>
      </c>
      <c r="M387" s="77" t="s">
        <v>1308</v>
      </c>
      <c r="N387" s="77" t="s">
        <v>1080</v>
      </c>
      <c r="O387" s="77" t="s">
        <v>1083</v>
      </c>
      <c r="P387" s="66" t="str">
        <f ca="1">DATEDIF(C387,'Incoming 2023'!$O$2,"Y")&amp;" tahun, "&amp;DATEDIF(C387,'Incoming 2023'!$O$2,"YM")&amp;" bulan, "&amp;DATEDIF(C387,'Incoming 2023'!$O$2,"MD")&amp;" hari"</f>
        <v>2 tahun, 0 bulan, 0 hari</v>
      </c>
      <c r="Q387" s="77">
        <f ca="1">DATEDIF(C387,Summary!$A$1,"d")</f>
        <v>730</v>
      </c>
      <c r="R387" s="77" t="str" cm="1">
        <f t="array" aca="1" ref="R38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87" s="77" t="str" cm="1">
        <f t="array" ref="S387">_xlfn.IFS(Table1[[#This Row],[Level Status]]="Level 1",7,Table1[[#This Row],[Level Status]]="Level 2",14,Table1[[#This Row],[Level Status]]="Level 3","30",Table1[[#This Row],[Level Status]]="Info","Info",Table1[[#This Row],[Level Status]]="Closed","Closed")</f>
        <v>Info</v>
      </c>
      <c r="T387" s="54"/>
    </row>
    <row r="388" spans="1:20" ht="55.2" x14ac:dyDescent="0.3">
      <c r="A388" s="51">
        <f t="shared" si="6"/>
        <v>387</v>
      </c>
      <c r="B388" s="54" t="s">
        <v>5398</v>
      </c>
      <c r="C388" s="56">
        <v>45491</v>
      </c>
      <c r="D388" s="56">
        <v>45484</v>
      </c>
      <c r="E388" s="55" t="s">
        <v>39</v>
      </c>
      <c r="F388" s="54" t="s">
        <v>5399</v>
      </c>
      <c r="G388" s="58" t="s">
        <v>5400</v>
      </c>
      <c r="H388" s="59" t="s">
        <v>1079</v>
      </c>
      <c r="I388" s="77" t="s">
        <v>5940</v>
      </c>
      <c r="J388" s="59" t="s">
        <v>5701</v>
      </c>
      <c r="K388" s="51"/>
      <c r="L388" s="77" t="s">
        <v>1302</v>
      </c>
      <c r="M388" s="77" t="s">
        <v>1308</v>
      </c>
      <c r="N388" s="77" t="s">
        <v>1079</v>
      </c>
      <c r="O388" s="59" t="s">
        <v>2488</v>
      </c>
      <c r="P388" s="66" t="str">
        <f ca="1">DATEDIF(C388,'Incoming 2023'!$O$2,"Y")&amp;" tahun, "&amp;DATEDIF(C388,'Incoming 2023'!$O$2,"YM")&amp;" bulan, "&amp;DATEDIF(C388,'Incoming 2023'!$O$2,"MD")&amp;" hari"</f>
        <v>1 tahun, 11 bulan, 27 hari</v>
      </c>
      <c r="Q388" s="77">
        <f ca="1">DATEDIF(C388,Summary!$A$1,"d")</f>
        <v>727</v>
      </c>
      <c r="R388" s="77" t="str" cm="1">
        <f t="array" aca="1" ref="R38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88" s="77" t="str" cm="1">
        <f t="array" ref="S388">_xlfn.IFS(Table1[[#This Row],[Level Status]]="Level 1",7,Table1[[#This Row],[Level Status]]="Level 2",14,Table1[[#This Row],[Level Status]]="Level 3","30",Table1[[#This Row],[Level Status]]="Info","Info",Table1[[#This Row],[Level Status]]="Closed","Closed")</f>
        <v>Info</v>
      </c>
      <c r="T388" s="54"/>
    </row>
    <row r="389" spans="1:20" ht="69" x14ac:dyDescent="0.3">
      <c r="A389" s="51">
        <f t="shared" si="6"/>
        <v>388</v>
      </c>
      <c r="B389" s="54" t="s">
        <v>5401</v>
      </c>
      <c r="C389" s="56">
        <v>45491</v>
      </c>
      <c r="D389" s="56">
        <v>45488</v>
      </c>
      <c r="E389" s="55" t="s">
        <v>39</v>
      </c>
      <c r="F389" s="54" t="s">
        <v>5402</v>
      </c>
      <c r="G389" s="58" t="s">
        <v>5403</v>
      </c>
      <c r="H389" s="59" t="s">
        <v>5508</v>
      </c>
      <c r="I389" s="77" t="s">
        <v>5508</v>
      </c>
      <c r="J389" s="59" t="s">
        <v>3188</v>
      </c>
      <c r="K389" s="51"/>
      <c r="L389" s="77" t="s">
        <v>1302</v>
      </c>
      <c r="M389" s="77" t="s">
        <v>5814</v>
      </c>
      <c r="N389" s="77" t="s">
        <v>1170</v>
      </c>
      <c r="O389" s="77" t="s">
        <v>1171</v>
      </c>
      <c r="P389" s="66" t="str">
        <f ca="1">DATEDIF(C389,'Incoming 2023'!$O$2,"Y")&amp;" tahun, "&amp;DATEDIF(C389,'Incoming 2023'!$O$2,"YM")&amp;" bulan, "&amp;DATEDIF(C389,'Incoming 2023'!$O$2,"MD")&amp;" hari"</f>
        <v>1 tahun, 11 bulan, 27 hari</v>
      </c>
      <c r="Q389" s="77">
        <f ca="1">DATEDIF(C389,Summary!$A$1,"d")</f>
        <v>727</v>
      </c>
      <c r="R389" s="77" t="str" cm="1">
        <f t="array" aca="1" ref="R38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389" s="77" cm="1">
        <f t="array" ref="S389">_xlfn.IFS(Table1[[#This Row],[Level Status]]="Level 1",7,Table1[[#This Row],[Level Status]]="Level 2",14,Table1[[#This Row],[Level Status]]="Level 3","30",Table1[[#This Row],[Level Status]]="Info","Info",Table1[[#This Row],[Level Status]]="Closed","Closed")</f>
        <v>14</v>
      </c>
      <c r="T389" s="54"/>
    </row>
    <row r="390" spans="1:20" ht="55.2" x14ac:dyDescent="0.3">
      <c r="A390" s="51">
        <f t="shared" si="6"/>
        <v>389</v>
      </c>
      <c r="B390" s="54" t="s">
        <v>5404</v>
      </c>
      <c r="C390" s="56">
        <v>45491</v>
      </c>
      <c r="D390" s="56">
        <v>45484</v>
      </c>
      <c r="E390" s="55" t="s">
        <v>39</v>
      </c>
      <c r="F390" s="54" t="s">
        <v>5405</v>
      </c>
      <c r="G390" s="58" t="s">
        <v>5406</v>
      </c>
      <c r="H390" s="59" t="s">
        <v>1079</v>
      </c>
      <c r="I390" s="77" t="s">
        <v>5999</v>
      </c>
      <c r="J390" s="59" t="s">
        <v>5701</v>
      </c>
      <c r="K390" s="51"/>
      <c r="L390" s="77" t="s">
        <v>1302</v>
      </c>
      <c r="M390" s="77" t="s">
        <v>1308</v>
      </c>
      <c r="N390" s="77" t="s">
        <v>1079</v>
      </c>
      <c r="O390" s="59" t="s">
        <v>2488</v>
      </c>
      <c r="P390" s="66" t="str">
        <f ca="1">DATEDIF(C390,'Incoming 2023'!$O$2,"Y")&amp;" tahun, "&amp;DATEDIF(C390,'Incoming 2023'!$O$2,"YM")&amp;" bulan, "&amp;DATEDIF(C390,'Incoming 2023'!$O$2,"MD")&amp;" hari"</f>
        <v>1 tahun, 11 bulan, 27 hari</v>
      </c>
      <c r="Q390" s="77">
        <f ca="1">DATEDIF(C390,Summary!$A$1,"d")</f>
        <v>727</v>
      </c>
      <c r="R390" s="77" t="str" cm="1">
        <f t="array" aca="1" ref="R39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90" s="77" t="str" cm="1">
        <f t="array" ref="S390">_xlfn.IFS(Table1[[#This Row],[Level Status]]="Level 1",7,Table1[[#This Row],[Level Status]]="Level 2",14,Table1[[#This Row],[Level Status]]="Level 3","30",Table1[[#This Row],[Level Status]]="Info","Info",Table1[[#This Row],[Level Status]]="Closed","Closed")</f>
        <v>Info</v>
      </c>
      <c r="T390" s="54"/>
    </row>
    <row r="391" spans="1:20" ht="70.95" customHeight="1" x14ac:dyDescent="0.3">
      <c r="A391" s="51">
        <f t="shared" si="6"/>
        <v>390</v>
      </c>
      <c r="B391" s="54" t="s">
        <v>5407</v>
      </c>
      <c r="C391" s="56">
        <v>45491</v>
      </c>
      <c r="D391" s="56">
        <v>45481</v>
      </c>
      <c r="E391" s="55" t="s">
        <v>9</v>
      </c>
      <c r="F391" s="54" t="s">
        <v>5408</v>
      </c>
      <c r="G391" s="58" t="s">
        <v>5409</v>
      </c>
      <c r="H391" s="59" t="s">
        <v>5508</v>
      </c>
      <c r="I391" s="77" t="s">
        <v>3200</v>
      </c>
      <c r="J391" s="59" t="s">
        <v>6030</v>
      </c>
      <c r="K391" s="51"/>
      <c r="L391" s="77" t="s">
        <v>120</v>
      </c>
      <c r="M391" s="77" t="s">
        <v>5813</v>
      </c>
      <c r="N391" s="77" t="s">
        <v>1070</v>
      </c>
      <c r="O391" s="77" t="s">
        <v>3230</v>
      </c>
      <c r="P391" s="66" t="str">
        <f ca="1">DATEDIF(C391,'Incoming 2023'!$O$2,"Y")&amp;" tahun, "&amp;DATEDIF(C391,'Incoming 2023'!$O$2,"YM")&amp;" bulan, "&amp;DATEDIF(C391,'Incoming 2023'!$O$2,"MD")&amp;" hari"</f>
        <v>1 tahun, 11 bulan, 27 hari</v>
      </c>
      <c r="Q391" s="77">
        <f ca="1">DATEDIF(C391,Summary!$A$1,"d")</f>
        <v>727</v>
      </c>
      <c r="R391" s="77" t="str" cm="1">
        <f t="array" aca="1" ref="R39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91" s="77" t="str" cm="1">
        <f t="array" ref="S391">_xlfn.IFS(Table1[[#This Row],[Level Status]]="Level 1",7,Table1[[#This Row],[Level Status]]="Level 2",14,Table1[[#This Row],[Level Status]]="Level 3","30",Table1[[#This Row],[Level Status]]="Info","Info",Table1[[#This Row],[Level Status]]="Closed","Closed")</f>
        <v>30</v>
      </c>
      <c r="T391" s="54" t="s">
        <v>8608</v>
      </c>
    </row>
    <row r="392" spans="1:20" ht="27.6" x14ac:dyDescent="0.3">
      <c r="A392" s="51">
        <f t="shared" si="6"/>
        <v>391</v>
      </c>
      <c r="B392" s="54" t="s">
        <v>5410</v>
      </c>
      <c r="C392" s="56">
        <v>45490</v>
      </c>
      <c r="D392" s="56">
        <v>45484</v>
      </c>
      <c r="E392" s="55" t="s">
        <v>39</v>
      </c>
      <c r="F392" s="54" t="s">
        <v>5411</v>
      </c>
      <c r="G392" s="58" t="s">
        <v>5412</v>
      </c>
      <c r="H392" s="59" t="s">
        <v>1079</v>
      </c>
      <c r="I392" s="77" t="s">
        <v>5937</v>
      </c>
      <c r="J392" s="59" t="s">
        <v>5843</v>
      </c>
      <c r="K392" s="51" t="s">
        <v>5413</v>
      </c>
      <c r="L392" s="77" t="s">
        <v>120</v>
      </c>
      <c r="M392" s="77" t="str">
        <f>IF(Table1[[#This Row],[Status]]="Closed","Closed")</f>
        <v>Closed</v>
      </c>
      <c r="N392" s="77" t="s">
        <v>1088</v>
      </c>
      <c r="O392" s="77" t="s">
        <v>1089</v>
      </c>
      <c r="P392" s="66" t="str">
        <f ca="1">DATEDIF(C392,'Incoming 2023'!$O$2,"Y")&amp;" tahun, "&amp;DATEDIF(C392,'Incoming 2023'!$O$2,"YM")&amp;" bulan, "&amp;DATEDIF(C392,'Incoming 2023'!$O$2,"MD")&amp;" hari"</f>
        <v>1 tahun, 11 bulan, 28 hari</v>
      </c>
      <c r="Q392" s="77">
        <f ca="1">DATEDIF(C392,Summary!$A$1,"d")</f>
        <v>728</v>
      </c>
      <c r="R392" s="77" t="str" cm="1">
        <f t="array" aca="1" ref="R39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92" s="77" t="str" cm="1">
        <f t="array" ref="S392">_xlfn.IFS(Table1[[#This Row],[Level Status]]="Level 1",7,Table1[[#This Row],[Level Status]]="Level 2",14,Table1[[#This Row],[Level Status]]="Level 3","30",Table1[[#This Row],[Level Status]]="Info","Info",Table1[[#This Row],[Level Status]]="Closed","Closed")</f>
        <v>Closed</v>
      </c>
      <c r="T392" s="54" t="s">
        <v>5618</v>
      </c>
    </row>
    <row r="393" spans="1:20" ht="55.2" x14ac:dyDescent="0.3">
      <c r="A393" s="51">
        <f t="shared" si="6"/>
        <v>392</v>
      </c>
      <c r="B393" s="54" t="s">
        <v>5414</v>
      </c>
      <c r="C393" s="56">
        <v>45491</v>
      </c>
      <c r="D393" s="56">
        <v>45475</v>
      </c>
      <c r="E393" s="55" t="s">
        <v>9</v>
      </c>
      <c r="F393" s="54" t="s">
        <v>5415</v>
      </c>
      <c r="G393" s="58" t="s">
        <v>5416</v>
      </c>
      <c r="H393" s="59" t="s">
        <v>5508</v>
      </c>
      <c r="I393" s="77" t="s">
        <v>3200</v>
      </c>
      <c r="J393" s="59" t="s">
        <v>3201</v>
      </c>
      <c r="K393" s="51"/>
      <c r="L393" s="77" t="s">
        <v>120</v>
      </c>
      <c r="M393" s="77" t="s">
        <v>5813</v>
      </c>
      <c r="N393" s="77" t="s">
        <v>1070</v>
      </c>
      <c r="O393" s="77" t="s">
        <v>3230</v>
      </c>
      <c r="P393" s="66" t="str">
        <f ca="1">DATEDIF(C393,'Incoming 2023'!$O$2,"Y")&amp;" tahun, "&amp;DATEDIF(C393,'Incoming 2023'!$O$2,"YM")&amp;" bulan, "&amp;DATEDIF(C393,'Incoming 2023'!$O$2,"MD")&amp;" hari"</f>
        <v>1 tahun, 11 bulan, 27 hari</v>
      </c>
      <c r="Q393" s="77">
        <f ca="1">DATEDIF(C393,Summary!$A$1,"d")</f>
        <v>727</v>
      </c>
      <c r="R393" s="77" t="str" cm="1">
        <f t="array" aca="1" ref="R39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93" s="77" t="str" cm="1">
        <f t="array" ref="S393">_xlfn.IFS(Table1[[#This Row],[Level Status]]="Level 1",7,Table1[[#This Row],[Level Status]]="Level 2",14,Table1[[#This Row],[Level Status]]="Level 3","30",Table1[[#This Row],[Level Status]]="Info","Info",Table1[[#This Row],[Level Status]]="Closed","Closed")</f>
        <v>30</v>
      </c>
      <c r="T393" s="54" t="s">
        <v>8608</v>
      </c>
    </row>
    <row r="394" spans="1:20" ht="69" x14ac:dyDescent="0.3">
      <c r="A394" s="51">
        <f t="shared" si="6"/>
        <v>393</v>
      </c>
      <c r="B394" s="54" t="s">
        <v>5417</v>
      </c>
      <c r="C394" s="56">
        <v>45490</v>
      </c>
      <c r="D394" s="56">
        <v>45488</v>
      </c>
      <c r="E394" s="55" t="s">
        <v>39</v>
      </c>
      <c r="F394" s="54" t="s">
        <v>5418</v>
      </c>
      <c r="G394" s="58" t="s">
        <v>5419</v>
      </c>
      <c r="H394" s="59" t="s">
        <v>5508</v>
      </c>
      <c r="I394" s="77" t="s">
        <v>5990</v>
      </c>
      <c r="J394" s="59" t="s">
        <v>6030</v>
      </c>
      <c r="K394" s="56">
        <v>45495</v>
      </c>
      <c r="L394" s="77" t="s">
        <v>120</v>
      </c>
      <c r="M394" s="77" t="s">
        <v>5813</v>
      </c>
      <c r="N394" s="77" t="s">
        <v>1070</v>
      </c>
      <c r="O394" s="77" t="s">
        <v>3230</v>
      </c>
      <c r="P394" s="66" t="str">
        <f ca="1">DATEDIF(C394,'Incoming 2023'!$O$2,"Y")&amp;" tahun, "&amp;DATEDIF(C394,'Incoming 2023'!$O$2,"YM")&amp;" bulan, "&amp;DATEDIF(C394,'Incoming 2023'!$O$2,"MD")&amp;" hari"</f>
        <v>1 tahun, 11 bulan, 28 hari</v>
      </c>
      <c r="Q394" s="77">
        <f ca="1">DATEDIF(C394,Summary!$A$1,"d")</f>
        <v>728</v>
      </c>
      <c r="R394" s="77" t="str" cm="1">
        <f t="array" aca="1" ref="R39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94" s="77" t="str" cm="1">
        <f t="array" ref="S394">_xlfn.IFS(Table1[[#This Row],[Level Status]]="Level 1",7,Table1[[#This Row],[Level Status]]="Level 2",14,Table1[[#This Row],[Level Status]]="Level 3","30",Table1[[#This Row],[Level Status]]="Info","Info",Table1[[#This Row],[Level Status]]="Closed","Closed")</f>
        <v>30</v>
      </c>
      <c r="T394" s="54" t="s">
        <v>8609</v>
      </c>
    </row>
    <row r="395" spans="1:20" ht="55.2" x14ac:dyDescent="0.3">
      <c r="A395" s="51">
        <f t="shared" si="6"/>
        <v>394</v>
      </c>
      <c r="B395" s="54" t="s">
        <v>5420</v>
      </c>
      <c r="C395" s="56">
        <v>45490</v>
      </c>
      <c r="D395" s="56">
        <v>45484</v>
      </c>
      <c r="E395" s="55" t="s">
        <v>39</v>
      </c>
      <c r="F395" s="54" t="s">
        <v>5421</v>
      </c>
      <c r="G395" s="58" t="s">
        <v>5663</v>
      </c>
      <c r="H395" s="59" t="s">
        <v>5508</v>
      </c>
      <c r="I395" s="77" t="s">
        <v>5932</v>
      </c>
      <c r="J395" s="59" t="s">
        <v>5892</v>
      </c>
      <c r="K395" s="56">
        <v>45534</v>
      </c>
      <c r="L395" s="77" t="s">
        <v>120</v>
      </c>
      <c r="M395" s="77" t="s">
        <v>5813</v>
      </c>
      <c r="N395" s="77" t="s">
        <v>1070</v>
      </c>
      <c r="O395" s="77" t="s">
        <v>1077</v>
      </c>
      <c r="P395" s="66" t="str">
        <f ca="1">DATEDIF(C395,'Incoming 2023'!$O$2,"Y")&amp;" tahun, "&amp;DATEDIF(C395,'Incoming 2023'!$O$2,"YM")&amp;" bulan, "&amp;DATEDIF(C395,'Incoming 2023'!$O$2,"MD")&amp;" hari"</f>
        <v>1 tahun, 11 bulan, 28 hari</v>
      </c>
      <c r="Q395" s="77">
        <f ca="1">DATEDIF(C395,Summary!$A$1,"d")</f>
        <v>728</v>
      </c>
      <c r="R395" s="77" t="str" cm="1">
        <f t="array" aca="1" ref="R39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95" s="77" t="str" cm="1">
        <f t="array" ref="S395">_xlfn.IFS(Table1[[#This Row],[Level Status]]="Level 1",7,Table1[[#This Row],[Level Status]]="Level 2",14,Table1[[#This Row],[Level Status]]="Level 3","30",Table1[[#This Row],[Level Status]]="Info","Info",Table1[[#This Row],[Level Status]]="Closed","Closed")</f>
        <v>30</v>
      </c>
      <c r="T395" s="54" t="s">
        <v>8610</v>
      </c>
    </row>
    <row r="396" spans="1:20" ht="55.2" x14ac:dyDescent="0.3">
      <c r="A396" s="51">
        <f t="shared" si="6"/>
        <v>395</v>
      </c>
      <c r="B396" s="54" t="s">
        <v>5422</v>
      </c>
      <c r="C396" s="56">
        <v>45490</v>
      </c>
      <c r="D396" s="56">
        <v>45484</v>
      </c>
      <c r="E396" s="55" t="s">
        <v>39</v>
      </c>
      <c r="F396" s="54" t="s">
        <v>5423</v>
      </c>
      <c r="G396" s="58" t="s">
        <v>5424</v>
      </c>
      <c r="H396" s="59" t="s">
        <v>1079</v>
      </c>
      <c r="I396" s="77" t="s">
        <v>5937</v>
      </c>
      <c r="J396" s="59" t="s">
        <v>5841</v>
      </c>
      <c r="K396" s="56">
        <v>45504</v>
      </c>
      <c r="L396" s="77" t="s">
        <v>120</v>
      </c>
      <c r="M396" s="77" t="s">
        <v>120</v>
      </c>
      <c r="N396" s="77" t="s">
        <v>1079</v>
      </c>
      <c r="O396" s="77" t="s">
        <v>2489</v>
      </c>
      <c r="P396" s="66" t="str">
        <f ca="1">DATEDIF(C396,'Incoming 2023'!$O$2,"Y")&amp;" tahun, "&amp;DATEDIF(C396,'Incoming 2023'!$O$2,"YM")&amp;" bulan, "&amp;DATEDIF(C396,'Incoming 2023'!$O$2,"MD")&amp;" hari"</f>
        <v>1 tahun, 11 bulan, 28 hari</v>
      </c>
      <c r="Q396" s="77">
        <f ca="1">DATEDIF(C396,Summary!$A$1,"d")</f>
        <v>728</v>
      </c>
      <c r="R396" s="77" t="str" cm="1">
        <f t="array" aca="1" ref="R39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96" s="77" t="str" cm="1">
        <f t="array" ref="S396">_xlfn.IFS(Table1[[#This Row],[Level Status]]="Level 1",7,Table1[[#This Row],[Level Status]]="Level 2",14,Table1[[#This Row],[Level Status]]="Level 3","30",Table1[[#This Row],[Level Status]]="Info","Info",Table1[[#This Row],[Level Status]]="Closed","Closed")</f>
        <v>Closed</v>
      </c>
      <c r="T396" s="54" t="s">
        <v>6026</v>
      </c>
    </row>
    <row r="397" spans="1:20" ht="55.2" x14ac:dyDescent="0.3">
      <c r="A397" s="51">
        <f t="shared" si="6"/>
        <v>396</v>
      </c>
      <c r="B397" s="54" t="s">
        <v>5425</v>
      </c>
      <c r="C397" s="56">
        <v>45490</v>
      </c>
      <c r="D397" s="56">
        <v>45484</v>
      </c>
      <c r="E397" s="55" t="s">
        <v>39</v>
      </c>
      <c r="F397" s="54" t="s">
        <v>5426</v>
      </c>
      <c r="G397" s="58" t="s">
        <v>5427</v>
      </c>
      <c r="H397" s="59" t="s">
        <v>1079</v>
      </c>
      <c r="I397" s="77" t="s">
        <v>5999</v>
      </c>
      <c r="J397" s="77" t="s">
        <v>5701</v>
      </c>
      <c r="K397" s="51"/>
      <c r="L397" s="77" t="s">
        <v>1302</v>
      </c>
      <c r="M397" s="77" t="s">
        <v>1308</v>
      </c>
      <c r="N397" s="77" t="s">
        <v>1079</v>
      </c>
      <c r="O397" s="59" t="s">
        <v>2488</v>
      </c>
      <c r="P397" s="66" t="str">
        <f ca="1">DATEDIF(C397,'Incoming 2023'!$O$2,"Y")&amp;" tahun, "&amp;DATEDIF(C397,'Incoming 2023'!$O$2,"YM")&amp;" bulan, "&amp;DATEDIF(C397,'Incoming 2023'!$O$2,"MD")&amp;" hari"</f>
        <v>1 tahun, 11 bulan, 28 hari</v>
      </c>
      <c r="Q397" s="77">
        <f ca="1">DATEDIF(C397,Summary!$A$1,"d")</f>
        <v>728</v>
      </c>
      <c r="R397" s="77" t="str" cm="1">
        <f t="array" aca="1" ref="R39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97" s="77" t="str" cm="1">
        <f t="array" ref="S397">_xlfn.IFS(Table1[[#This Row],[Level Status]]="Level 1",7,Table1[[#This Row],[Level Status]]="Level 2",14,Table1[[#This Row],[Level Status]]="Level 3","30",Table1[[#This Row],[Level Status]]="Info","Info",Table1[[#This Row],[Level Status]]="Closed","Closed")</f>
        <v>Info</v>
      </c>
      <c r="T397" s="54"/>
    </row>
    <row r="398" spans="1:20" ht="69" x14ac:dyDescent="0.3">
      <c r="A398" s="51">
        <f t="shared" si="6"/>
        <v>397</v>
      </c>
      <c r="B398" s="54" t="s">
        <v>5428</v>
      </c>
      <c r="C398" s="56">
        <v>45490</v>
      </c>
      <c r="D398" s="56">
        <v>45484</v>
      </c>
      <c r="E398" s="55" t="s">
        <v>39</v>
      </c>
      <c r="F398" s="54" t="s">
        <v>5176</v>
      </c>
      <c r="G398" s="58" t="s">
        <v>5429</v>
      </c>
      <c r="H398" s="59" t="s">
        <v>5508</v>
      </c>
      <c r="I398" s="77" t="s">
        <v>5932</v>
      </c>
      <c r="J398" s="59" t="s">
        <v>6030</v>
      </c>
      <c r="K398" s="51"/>
      <c r="L398" s="77" t="s">
        <v>1302</v>
      </c>
      <c r="M398" s="77" t="s">
        <v>1308</v>
      </c>
      <c r="N398" s="77" t="s">
        <v>1175</v>
      </c>
      <c r="O398" s="77" t="s">
        <v>1176</v>
      </c>
      <c r="P398" s="66" t="str">
        <f ca="1">DATEDIF(C398,'Incoming 2023'!$O$2,"Y")&amp;" tahun, "&amp;DATEDIF(C398,'Incoming 2023'!$O$2,"YM")&amp;" bulan, "&amp;DATEDIF(C398,'Incoming 2023'!$O$2,"MD")&amp;" hari"</f>
        <v>1 tahun, 11 bulan, 28 hari</v>
      </c>
      <c r="Q398" s="77">
        <f ca="1">DATEDIF(C398,Summary!$A$1,"d")</f>
        <v>728</v>
      </c>
      <c r="R398" s="77" t="str" cm="1">
        <f t="array" aca="1" ref="R39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98" s="77" t="str" cm="1">
        <f t="array" ref="S398">_xlfn.IFS(Table1[[#This Row],[Level Status]]="Level 1",7,Table1[[#This Row],[Level Status]]="Level 2",14,Table1[[#This Row],[Level Status]]="Level 3","30",Table1[[#This Row],[Level Status]]="Info","Info",Table1[[#This Row],[Level Status]]="Closed","Closed")</f>
        <v>Info</v>
      </c>
      <c r="T398" s="54" t="s">
        <v>6815</v>
      </c>
    </row>
    <row r="399" spans="1:20" ht="69" x14ac:dyDescent="0.3">
      <c r="A399" s="51">
        <f t="shared" si="6"/>
        <v>398</v>
      </c>
      <c r="B399" s="54" t="s">
        <v>5430</v>
      </c>
      <c r="C399" s="56">
        <v>45490</v>
      </c>
      <c r="D399" s="56">
        <v>45488</v>
      </c>
      <c r="E399" s="55" t="s">
        <v>39</v>
      </c>
      <c r="F399" s="54" t="s">
        <v>5431</v>
      </c>
      <c r="G399" s="58" t="s">
        <v>5432</v>
      </c>
      <c r="H399" s="59" t="s">
        <v>5508</v>
      </c>
      <c r="I399" s="77" t="s">
        <v>3200</v>
      </c>
      <c r="J399" s="59" t="s">
        <v>5892</v>
      </c>
      <c r="K399" s="56">
        <v>45406</v>
      </c>
      <c r="L399" s="77" t="s">
        <v>120</v>
      </c>
      <c r="M399" s="77" t="s">
        <v>120</v>
      </c>
      <c r="N399" s="77" t="s">
        <v>1175</v>
      </c>
      <c r="O399" s="77" t="s">
        <v>1176</v>
      </c>
      <c r="P399" s="66" t="str">
        <f ca="1">DATEDIF(C399,'Incoming 2023'!$O$2,"Y")&amp;" tahun, "&amp;DATEDIF(C399,'Incoming 2023'!$O$2,"YM")&amp;" bulan, "&amp;DATEDIF(C399,'Incoming 2023'!$O$2,"MD")&amp;" hari"</f>
        <v>1 tahun, 11 bulan, 28 hari</v>
      </c>
      <c r="Q399" s="77">
        <f ca="1">DATEDIF(C399,Summary!$A$1,"d")</f>
        <v>728</v>
      </c>
      <c r="R399" s="77" t="str" cm="1">
        <f t="array" aca="1" ref="R39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99" s="77" t="str" cm="1">
        <f t="array" ref="S399">_xlfn.IFS(Table1[[#This Row],[Level Status]]="Level 1",7,Table1[[#This Row],[Level Status]]="Level 2",14,Table1[[#This Row],[Level Status]]="Level 3","30",Table1[[#This Row],[Level Status]]="Info","Info",Table1[[#This Row],[Level Status]]="Closed","Closed")</f>
        <v>Closed</v>
      </c>
      <c r="T399" s="54" t="s">
        <v>6079</v>
      </c>
    </row>
    <row r="400" spans="1:20" ht="151.80000000000001" x14ac:dyDescent="0.3">
      <c r="A400" s="51">
        <f t="shared" si="6"/>
        <v>399</v>
      </c>
      <c r="B400" s="54" t="s">
        <v>5445</v>
      </c>
      <c r="C400" s="56">
        <v>45495</v>
      </c>
      <c r="D400" s="56">
        <v>45470</v>
      </c>
      <c r="E400" s="55" t="s">
        <v>9</v>
      </c>
      <c r="F400" s="54" t="s">
        <v>5446</v>
      </c>
      <c r="G400" s="58" t="s">
        <v>5447</v>
      </c>
      <c r="H400" s="59" t="s">
        <v>5508</v>
      </c>
      <c r="I400" s="77" t="s">
        <v>5990</v>
      </c>
      <c r="J400" s="59" t="s">
        <v>3201</v>
      </c>
      <c r="K400" s="56"/>
      <c r="L400" s="77" t="s">
        <v>140</v>
      </c>
      <c r="M400" s="77" t="s">
        <v>5813</v>
      </c>
      <c r="N400" s="77" t="s">
        <v>1070</v>
      </c>
      <c r="O400" s="77" t="s">
        <v>1471</v>
      </c>
      <c r="P400" s="66" t="str">
        <f ca="1">DATEDIF(C400,'Incoming 2023'!$O$2,"Y")&amp;" tahun, "&amp;DATEDIF(C400,'Incoming 2023'!$O$2,"YM")&amp;" bulan, "&amp;DATEDIF(C400,'Incoming 2023'!$O$2,"MD")&amp;" hari"</f>
        <v>1 tahun, 11 bulan, 23 hari</v>
      </c>
      <c r="Q400" s="77">
        <f ca="1">DATEDIF(C400,Summary!$A$1,"d")</f>
        <v>723</v>
      </c>
      <c r="R400" s="77" t="str" cm="1">
        <f t="array" aca="1" ref="R40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400" s="77" t="str" cm="1">
        <f t="array" ref="S400">_xlfn.IFS(Table1[[#This Row],[Level Status]]="Level 1",7,Table1[[#This Row],[Level Status]]="Level 2",14,Table1[[#This Row],[Level Status]]="Level 3","30",Table1[[#This Row],[Level Status]]="Info","Info",Table1[[#This Row],[Level Status]]="Closed","Closed")</f>
        <v>30</v>
      </c>
      <c r="T400" s="54"/>
    </row>
    <row r="401" spans="1:20" ht="41.4" x14ac:dyDescent="0.3">
      <c r="A401" s="51">
        <f t="shared" si="6"/>
        <v>400</v>
      </c>
      <c r="B401" s="54" t="s">
        <v>5442</v>
      </c>
      <c r="C401" s="56">
        <v>45495</v>
      </c>
      <c r="D401" s="56">
        <v>45477</v>
      </c>
      <c r="E401" s="55" t="s">
        <v>9</v>
      </c>
      <c r="F401" s="54" t="s">
        <v>5443</v>
      </c>
      <c r="G401" s="58" t="s">
        <v>5444</v>
      </c>
      <c r="H401" s="59" t="s">
        <v>5508</v>
      </c>
      <c r="I401" s="77" t="s">
        <v>5990</v>
      </c>
      <c r="J401" s="59" t="s">
        <v>3201</v>
      </c>
      <c r="K401" s="56"/>
      <c r="L401" s="77" t="s">
        <v>120</v>
      </c>
      <c r="M401" s="77" t="s">
        <v>120</v>
      </c>
      <c r="N401" s="77" t="s">
        <v>1070</v>
      </c>
      <c r="O401" s="77" t="s">
        <v>1471</v>
      </c>
      <c r="P401" s="66" t="str">
        <f ca="1">DATEDIF(C401,'Incoming 2023'!$O$2,"Y")&amp;" tahun, "&amp;DATEDIF(C401,'Incoming 2023'!$O$2,"YM")&amp;" bulan, "&amp;DATEDIF(C401,'Incoming 2023'!$O$2,"MD")&amp;" hari"</f>
        <v>1 tahun, 11 bulan, 23 hari</v>
      </c>
      <c r="Q401" s="77">
        <f ca="1">DATEDIF(C401,Summary!$A$1,"d")</f>
        <v>723</v>
      </c>
      <c r="R401" s="77" t="str" cm="1">
        <f t="array" aca="1" ref="R40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401" s="77" t="str" cm="1">
        <f t="array" ref="S401">_xlfn.IFS(Table1[[#This Row],[Level Status]]="Level 1",7,Table1[[#This Row],[Level Status]]="Level 2",14,Table1[[#This Row],[Level Status]]="Level 3","30",Table1[[#This Row],[Level Status]]="Info","Info",Table1[[#This Row],[Level Status]]="Closed","Closed")</f>
        <v>Closed</v>
      </c>
      <c r="T401" s="54"/>
    </row>
    <row r="402" spans="1:20" ht="55.2" x14ac:dyDescent="0.3">
      <c r="A402" s="51">
        <f t="shared" si="6"/>
        <v>401</v>
      </c>
      <c r="B402" s="54" t="s">
        <v>5439</v>
      </c>
      <c r="C402" s="56">
        <v>45495</v>
      </c>
      <c r="D402" s="56">
        <v>45478</v>
      </c>
      <c r="E402" s="55" t="s">
        <v>9</v>
      </c>
      <c r="F402" s="54" t="s">
        <v>5440</v>
      </c>
      <c r="G402" s="58" t="s">
        <v>5441</v>
      </c>
      <c r="H402" s="59" t="s">
        <v>5508</v>
      </c>
      <c r="I402" s="77" t="s">
        <v>3189</v>
      </c>
      <c r="J402" s="59" t="s">
        <v>6030</v>
      </c>
      <c r="K402" s="56"/>
      <c r="L402" s="77" t="s">
        <v>120</v>
      </c>
      <c r="M402" s="77" t="s">
        <v>120</v>
      </c>
      <c r="N402" s="77" t="s">
        <v>1070</v>
      </c>
      <c r="O402" s="77" t="s">
        <v>5604</v>
      </c>
      <c r="P402" s="66" t="str">
        <f ca="1">DATEDIF(C402,'Incoming 2023'!$O$2,"Y")&amp;" tahun, "&amp;DATEDIF(C402,'Incoming 2023'!$O$2,"YM")&amp;" bulan, "&amp;DATEDIF(C402,'Incoming 2023'!$O$2,"MD")&amp;" hari"</f>
        <v>1 tahun, 11 bulan, 23 hari</v>
      </c>
      <c r="Q402" s="77">
        <f ca="1">DATEDIF(C402,Summary!$A$1,"d")</f>
        <v>723</v>
      </c>
      <c r="R402" s="77" t="str" cm="1">
        <f t="array" aca="1" ref="R40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402" s="77" t="str" cm="1">
        <f t="array" ref="S402">_xlfn.IFS(Table1[[#This Row],[Level Status]]="Level 1",7,Table1[[#This Row],[Level Status]]="Level 2",14,Table1[[#This Row],[Level Status]]="Level 3","30",Table1[[#This Row],[Level Status]]="Info","Info",Table1[[#This Row],[Level Status]]="Closed","Closed")</f>
        <v>Closed</v>
      </c>
      <c r="T402" s="54"/>
    </row>
    <row r="403" spans="1:20" ht="55.2" x14ac:dyDescent="0.3">
      <c r="A403" s="51">
        <f t="shared" si="6"/>
        <v>402</v>
      </c>
      <c r="B403" s="54" t="s">
        <v>5436</v>
      </c>
      <c r="C403" s="56">
        <v>45495</v>
      </c>
      <c r="D403" s="56">
        <v>45478</v>
      </c>
      <c r="E403" s="55" t="s">
        <v>9</v>
      </c>
      <c r="F403" s="54" t="s">
        <v>5437</v>
      </c>
      <c r="G403" s="58" t="s">
        <v>5438</v>
      </c>
      <c r="H403" s="59" t="s">
        <v>5508</v>
      </c>
      <c r="I403" s="77" t="s">
        <v>5990</v>
      </c>
      <c r="J403" s="77" t="s">
        <v>6030</v>
      </c>
      <c r="K403" s="51"/>
      <c r="L403" s="77" t="s">
        <v>120</v>
      </c>
      <c r="M403" s="77" t="s">
        <v>120</v>
      </c>
      <c r="N403" s="77" t="s">
        <v>1175</v>
      </c>
      <c r="O403" s="77" t="s">
        <v>5619</v>
      </c>
      <c r="P403" s="66" t="str">
        <f ca="1">DATEDIF(C403,'Incoming 2023'!$O$2,"Y")&amp;" tahun, "&amp;DATEDIF(C403,'Incoming 2023'!$O$2,"YM")&amp;" bulan, "&amp;DATEDIF(C403,'Incoming 2023'!$O$2,"MD")&amp;" hari"</f>
        <v>1 tahun, 11 bulan, 23 hari</v>
      </c>
      <c r="Q403" s="77">
        <f ca="1">DATEDIF(C403,Summary!$A$1,"d")</f>
        <v>723</v>
      </c>
      <c r="R403" s="77" t="str" cm="1">
        <f t="array" aca="1" ref="R40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403" s="77" t="str" cm="1">
        <f t="array" ref="S403">_xlfn.IFS(Table1[[#This Row],[Level Status]]="Level 1",7,Table1[[#This Row],[Level Status]]="Level 2",14,Table1[[#This Row],[Level Status]]="Level 3","30",Table1[[#This Row],[Level Status]]="Info","Info",Table1[[#This Row],[Level Status]]="Closed","Closed")</f>
        <v>Closed</v>
      </c>
      <c r="T403" s="54"/>
    </row>
    <row r="404" spans="1:20" ht="41.4" x14ac:dyDescent="0.3">
      <c r="A404" s="51">
        <f t="shared" si="6"/>
        <v>403</v>
      </c>
      <c r="B404" s="54" t="s">
        <v>5463</v>
      </c>
      <c r="C404" s="56">
        <v>45492</v>
      </c>
      <c r="D404" s="56">
        <v>45482</v>
      </c>
      <c r="E404" s="55" t="s">
        <v>9</v>
      </c>
      <c r="F404" s="54" t="s">
        <v>5464</v>
      </c>
      <c r="G404" s="58" t="s">
        <v>5465</v>
      </c>
      <c r="H404" s="59" t="s">
        <v>5508</v>
      </c>
      <c r="I404" s="77" t="s">
        <v>3200</v>
      </c>
      <c r="J404" s="59" t="s">
        <v>3203</v>
      </c>
      <c r="K404" s="51"/>
      <c r="L404" s="77" t="s">
        <v>120</v>
      </c>
      <c r="M404" s="77" t="s">
        <v>5813</v>
      </c>
      <c r="N404" s="77" t="s">
        <v>1070</v>
      </c>
      <c r="O404" s="77" t="s">
        <v>3230</v>
      </c>
      <c r="P404" s="66" t="str">
        <f ca="1">DATEDIF(C404,'Incoming 2023'!$O$2,"Y")&amp;" tahun, "&amp;DATEDIF(C404,'Incoming 2023'!$O$2,"YM")&amp;" bulan, "&amp;DATEDIF(C404,'Incoming 2023'!$O$2,"MD")&amp;" hari"</f>
        <v>1 tahun, 11 bulan, 26 hari</v>
      </c>
      <c r="Q404" s="77">
        <f ca="1">DATEDIF(C404,Summary!$A$1,"d")</f>
        <v>726</v>
      </c>
      <c r="R404" s="77" t="str" cm="1">
        <f t="array" aca="1" ref="R40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404" s="77" t="str" cm="1">
        <f t="array" ref="S404">_xlfn.IFS(Table1[[#This Row],[Level Status]]="Level 1",7,Table1[[#This Row],[Level Status]]="Level 2",14,Table1[[#This Row],[Level Status]]="Level 3","30",Table1[[#This Row],[Level Status]]="Info","Info",Table1[[#This Row],[Level Status]]="Closed","Closed")</f>
        <v>30</v>
      </c>
      <c r="T404" s="54" t="s">
        <v>8608</v>
      </c>
    </row>
    <row r="405" spans="1:20" ht="41.4" x14ac:dyDescent="0.3">
      <c r="A405" s="51">
        <f t="shared" si="6"/>
        <v>404</v>
      </c>
      <c r="B405" s="54" t="s">
        <v>5460</v>
      </c>
      <c r="C405" s="56">
        <v>45492</v>
      </c>
      <c r="D405" s="56">
        <v>45483</v>
      </c>
      <c r="E405" s="55" t="s">
        <v>9</v>
      </c>
      <c r="F405" s="54" t="s">
        <v>5461</v>
      </c>
      <c r="G405" s="58" t="s">
        <v>5462</v>
      </c>
      <c r="H405" s="59" t="s">
        <v>5508</v>
      </c>
      <c r="I405" s="77" t="s">
        <v>3200</v>
      </c>
      <c r="J405" s="59" t="s">
        <v>3203</v>
      </c>
      <c r="K405" s="51"/>
      <c r="L405" s="77" t="s">
        <v>120</v>
      </c>
      <c r="M405" s="77" t="s">
        <v>5813</v>
      </c>
      <c r="N405" s="77" t="s">
        <v>1070</v>
      </c>
      <c r="O405" s="77" t="s">
        <v>3230</v>
      </c>
      <c r="P405" s="66" t="str">
        <f ca="1">DATEDIF(C405,'Incoming 2023'!$O$2,"Y")&amp;" tahun, "&amp;DATEDIF(C405,'Incoming 2023'!$O$2,"YM")&amp;" bulan, "&amp;DATEDIF(C405,'Incoming 2023'!$O$2,"MD")&amp;" hari"</f>
        <v>1 tahun, 11 bulan, 26 hari</v>
      </c>
      <c r="Q405" s="77">
        <f ca="1">DATEDIF(C405,Summary!$A$1,"d")</f>
        <v>726</v>
      </c>
      <c r="R405" s="77" t="str" cm="1">
        <f t="array" aca="1" ref="R40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405" s="77" t="str" cm="1">
        <f t="array" ref="S405">_xlfn.IFS(Table1[[#This Row],[Level Status]]="Level 1",7,Table1[[#This Row],[Level Status]]="Level 2",14,Table1[[#This Row],[Level Status]]="Level 3","30",Table1[[#This Row],[Level Status]]="Info","Info",Table1[[#This Row],[Level Status]]="Closed","Closed")</f>
        <v>30</v>
      </c>
      <c r="T405" s="54" t="s">
        <v>8608</v>
      </c>
    </row>
    <row r="406" spans="1:20" ht="55.2" x14ac:dyDescent="0.3">
      <c r="A406" s="51">
        <f t="shared" si="6"/>
        <v>405</v>
      </c>
      <c r="B406" s="54" t="s">
        <v>5457</v>
      </c>
      <c r="C406" s="56">
        <v>45492</v>
      </c>
      <c r="D406" s="56">
        <v>45483</v>
      </c>
      <c r="E406" s="55" t="s">
        <v>9</v>
      </c>
      <c r="F406" s="54" t="s">
        <v>5458</v>
      </c>
      <c r="G406" s="58" t="s">
        <v>5459</v>
      </c>
      <c r="H406" s="59" t="s">
        <v>5508</v>
      </c>
      <c r="I406" s="77" t="s">
        <v>3190</v>
      </c>
      <c r="J406" s="59" t="s">
        <v>6030</v>
      </c>
      <c r="K406" s="51"/>
      <c r="L406" s="77" t="s">
        <v>1302</v>
      </c>
      <c r="M406" s="77" t="s">
        <v>1308</v>
      </c>
      <c r="N406" s="77" t="s">
        <v>1175</v>
      </c>
      <c r="O406" s="77" t="s">
        <v>5619</v>
      </c>
      <c r="P406" s="66" t="str">
        <f ca="1">DATEDIF(C406,'Incoming 2023'!$O$2,"Y")&amp;" tahun, "&amp;DATEDIF(C406,'Incoming 2023'!$O$2,"YM")&amp;" bulan, "&amp;DATEDIF(C406,'Incoming 2023'!$O$2,"MD")&amp;" hari"</f>
        <v>1 tahun, 11 bulan, 26 hari</v>
      </c>
      <c r="Q406" s="77">
        <f ca="1">DATEDIF(C406,Summary!$A$1,"d")</f>
        <v>726</v>
      </c>
      <c r="R406" s="77" t="str" cm="1">
        <f t="array" aca="1" ref="R40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06" s="77" t="str" cm="1">
        <f t="array" ref="S406">_xlfn.IFS(Table1[[#This Row],[Level Status]]="Level 1",7,Table1[[#This Row],[Level Status]]="Level 2",14,Table1[[#This Row],[Level Status]]="Level 3","30",Table1[[#This Row],[Level Status]]="Info","Info",Table1[[#This Row],[Level Status]]="Closed","Closed")</f>
        <v>Info</v>
      </c>
      <c r="T406" s="54"/>
    </row>
    <row r="407" spans="1:20" ht="82.8" x14ac:dyDescent="0.3">
      <c r="A407" s="51">
        <f t="shared" si="6"/>
        <v>406</v>
      </c>
      <c r="B407" s="54" t="s">
        <v>5454</v>
      </c>
      <c r="C407" s="56">
        <v>45492</v>
      </c>
      <c r="D407" s="56">
        <v>45484</v>
      </c>
      <c r="E407" s="55" t="s">
        <v>9</v>
      </c>
      <c r="F407" s="54" t="s">
        <v>5455</v>
      </c>
      <c r="G407" s="58" t="s">
        <v>5456</v>
      </c>
      <c r="H407" s="59" t="s">
        <v>5508</v>
      </c>
      <c r="I407" s="77" t="s">
        <v>3200</v>
      </c>
      <c r="J407" s="59" t="s">
        <v>3201</v>
      </c>
      <c r="K407" s="51"/>
      <c r="L407" s="77" t="s">
        <v>120</v>
      </c>
      <c r="M407" s="77" t="s">
        <v>5813</v>
      </c>
      <c r="N407" s="77" t="s">
        <v>1070</v>
      </c>
      <c r="O407" s="77" t="s">
        <v>3084</v>
      </c>
      <c r="P407" s="66" t="str">
        <f ca="1">DATEDIF(C407,'Incoming 2023'!$O$2,"Y")&amp;" tahun, "&amp;DATEDIF(C407,'Incoming 2023'!$O$2,"YM")&amp;" bulan, "&amp;DATEDIF(C407,'Incoming 2023'!$O$2,"MD")&amp;" hari"</f>
        <v>1 tahun, 11 bulan, 26 hari</v>
      </c>
      <c r="Q407" s="77">
        <f ca="1">DATEDIF(C407,Summary!$A$1,"d")</f>
        <v>726</v>
      </c>
      <c r="R407" s="77" t="str" cm="1">
        <f t="array" aca="1" ref="R40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407" s="77" t="str" cm="1">
        <f t="array" ref="S407">_xlfn.IFS(Table1[[#This Row],[Level Status]]="Level 1",7,Table1[[#This Row],[Level Status]]="Level 2",14,Table1[[#This Row],[Level Status]]="Level 3","30",Table1[[#This Row],[Level Status]]="Info","Info",Table1[[#This Row],[Level Status]]="Closed","Closed")</f>
        <v>30</v>
      </c>
      <c r="T407" s="54" t="s">
        <v>8608</v>
      </c>
    </row>
    <row r="408" spans="1:20" ht="96.6" x14ac:dyDescent="0.3">
      <c r="A408" s="51">
        <f t="shared" si="6"/>
        <v>407</v>
      </c>
      <c r="B408" s="54" t="s">
        <v>5451</v>
      </c>
      <c r="C408" s="56">
        <v>45492</v>
      </c>
      <c r="D408" s="56">
        <v>45491</v>
      </c>
      <c r="E408" s="55" t="s">
        <v>9</v>
      </c>
      <c r="F408" s="54" t="s">
        <v>5452</v>
      </c>
      <c r="G408" s="58" t="s">
        <v>5453</v>
      </c>
      <c r="H408" s="59" t="s">
        <v>5508</v>
      </c>
      <c r="I408" s="77" t="s">
        <v>3200</v>
      </c>
      <c r="J408" s="59" t="s">
        <v>5892</v>
      </c>
      <c r="K408" s="51"/>
      <c r="L408" s="77" t="s">
        <v>120</v>
      </c>
      <c r="M408" s="77" t="s">
        <v>120</v>
      </c>
      <c r="N408" s="77" t="s">
        <v>1070</v>
      </c>
      <c r="O408" s="77" t="s">
        <v>1071</v>
      </c>
      <c r="P408" s="66" t="str">
        <f ca="1">DATEDIF(C408,'Incoming 2023'!$O$2,"Y")&amp;" tahun, "&amp;DATEDIF(C408,'Incoming 2023'!$O$2,"YM")&amp;" bulan, "&amp;DATEDIF(C408,'Incoming 2023'!$O$2,"MD")&amp;" hari"</f>
        <v>1 tahun, 11 bulan, 26 hari</v>
      </c>
      <c r="Q408" s="77">
        <f ca="1">DATEDIF(C408,Summary!$A$1,"d")</f>
        <v>726</v>
      </c>
      <c r="R408" s="77" t="str" cm="1">
        <f t="array" aca="1" ref="R40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408" s="77" t="str" cm="1">
        <f t="array" ref="S408">_xlfn.IFS(Table1[[#This Row],[Level Status]]="Level 1",7,Table1[[#This Row],[Level Status]]="Level 2",14,Table1[[#This Row],[Level Status]]="Level 3","30",Table1[[#This Row],[Level Status]]="Info","Info",Table1[[#This Row],[Level Status]]="Closed","Closed")</f>
        <v>Closed</v>
      </c>
      <c r="T408" s="54"/>
    </row>
    <row r="409" spans="1:20" ht="41.4" x14ac:dyDescent="0.3">
      <c r="A409" s="51">
        <f t="shared" si="6"/>
        <v>408</v>
      </c>
      <c r="B409" s="54" t="s">
        <v>5448</v>
      </c>
      <c r="C409" s="56">
        <v>45492</v>
      </c>
      <c r="D409" s="56">
        <v>45491</v>
      </c>
      <c r="E409" s="55" t="s">
        <v>9</v>
      </c>
      <c r="F409" s="54" t="s">
        <v>5449</v>
      </c>
      <c r="G409" s="58" t="s">
        <v>5450</v>
      </c>
      <c r="H409" s="59" t="s">
        <v>5508</v>
      </c>
      <c r="I409" s="77" t="s">
        <v>3200</v>
      </c>
      <c r="J409" s="59" t="s">
        <v>6030</v>
      </c>
      <c r="K409" s="51"/>
      <c r="L409" s="77" t="s">
        <v>120</v>
      </c>
      <c r="M409" s="77" t="s">
        <v>5813</v>
      </c>
      <c r="N409" s="77" t="s">
        <v>1256</v>
      </c>
      <c r="O409" s="77" t="s">
        <v>3230</v>
      </c>
      <c r="P409" s="66" t="str">
        <f ca="1">DATEDIF(C409,'Incoming 2023'!$O$2,"Y")&amp;" tahun, "&amp;DATEDIF(C409,'Incoming 2023'!$O$2,"YM")&amp;" bulan, "&amp;DATEDIF(C409,'Incoming 2023'!$O$2,"MD")&amp;" hari"</f>
        <v>1 tahun, 11 bulan, 26 hari</v>
      </c>
      <c r="Q409" s="77">
        <f ca="1">DATEDIF(C409,Summary!$A$1,"d")</f>
        <v>726</v>
      </c>
      <c r="R409" s="77" t="str" cm="1">
        <f t="array" aca="1" ref="R40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409" s="77" t="str" cm="1">
        <f t="array" ref="S409">_xlfn.IFS(Table1[[#This Row],[Level Status]]="Level 1",7,Table1[[#This Row],[Level Status]]="Level 2",14,Table1[[#This Row],[Level Status]]="Level 3","30",Table1[[#This Row],[Level Status]]="Info","Info",Table1[[#This Row],[Level Status]]="Closed","Closed")</f>
        <v>30</v>
      </c>
      <c r="T409" s="54" t="s">
        <v>8608</v>
      </c>
    </row>
    <row r="410" spans="1:20" ht="55.2" x14ac:dyDescent="0.3">
      <c r="A410" s="51">
        <f t="shared" si="6"/>
        <v>409</v>
      </c>
      <c r="B410" s="54" t="s">
        <v>5559</v>
      </c>
      <c r="C410" s="56">
        <v>45496</v>
      </c>
      <c r="D410" s="56">
        <v>45488</v>
      </c>
      <c r="E410" s="55" t="s">
        <v>39</v>
      </c>
      <c r="F410" s="54" t="s">
        <v>5364</v>
      </c>
      <c r="G410" s="58" t="s">
        <v>5560</v>
      </c>
      <c r="H410" s="59" t="s">
        <v>5508</v>
      </c>
      <c r="I410" s="77" t="s">
        <v>3200</v>
      </c>
      <c r="J410" s="59" t="s">
        <v>5701</v>
      </c>
      <c r="K410" s="51"/>
      <c r="L410" s="77" t="s">
        <v>1302</v>
      </c>
      <c r="M410" s="77" t="s">
        <v>1308</v>
      </c>
      <c r="N410" s="77" t="s">
        <v>1079</v>
      </c>
      <c r="O410" s="77" t="s">
        <v>2489</v>
      </c>
      <c r="P410" s="66" t="str">
        <f ca="1">DATEDIF(C410,'Incoming 2023'!$O$2,"Y")&amp;" tahun, "&amp;DATEDIF(C410,'Incoming 2023'!$O$2,"YM")&amp;" bulan, "&amp;DATEDIF(C410,'Incoming 2023'!$O$2,"MD")&amp;" hari"</f>
        <v>1 tahun, 11 bulan, 22 hari</v>
      </c>
      <c r="Q410" s="77">
        <f ca="1">DATEDIF(C410,Summary!$A$1,"d")</f>
        <v>722</v>
      </c>
      <c r="R410" s="77" t="str" cm="1">
        <f t="array" aca="1" ref="R41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10" s="77" t="str" cm="1">
        <f t="array" ref="S410">_xlfn.IFS(Table1[[#This Row],[Level Status]]="Level 1",7,Table1[[#This Row],[Level Status]]="Level 2",14,Table1[[#This Row],[Level Status]]="Level 3","30",Table1[[#This Row],[Level Status]]="Info","Info",Table1[[#This Row],[Level Status]]="Closed","Closed")</f>
        <v>Info</v>
      </c>
      <c r="T410" s="54" t="s">
        <v>5561</v>
      </c>
    </row>
    <row r="411" spans="1:20" ht="82.8" x14ac:dyDescent="0.3">
      <c r="A411" s="51">
        <f t="shared" si="6"/>
        <v>410</v>
      </c>
      <c r="B411" s="54" t="s">
        <v>5562</v>
      </c>
      <c r="C411" s="56">
        <v>45496</v>
      </c>
      <c r="D411" s="56">
        <v>45490</v>
      </c>
      <c r="E411" s="55" t="s">
        <v>39</v>
      </c>
      <c r="F411" s="54" t="s">
        <v>5563</v>
      </c>
      <c r="G411" s="58" t="s">
        <v>5565</v>
      </c>
      <c r="H411" s="59" t="s">
        <v>5508</v>
      </c>
      <c r="I411" s="77" t="s">
        <v>5932</v>
      </c>
      <c r="J411" s="59" t="s">
        <v>5704</v>
      </c>
      <c r="K411" s="51"/>
      <c r="L411" s="77" t="s">
        <v>1302</v>
      </c>
      <c r="M411" s="77" t="s">
        <v>1308</v>
      </c>
      <c r="N411" s="77" t="s">
        <v>1070</v>
      </c>
      <c r="O411" s="77" t="s">
        <v>1076</v>
      </c>
      <c r="P411" s="66" t="str">
        <f ca="1">DATEDIF(C411,'Incoming 2023'!$O$2,"Y")&amp;" tahun, "&amp;DATEDIF(C411,'Incoming 2023'!$O$2,"YM")&amp;" bulan, "&amp;DATEDIF(C411,'Incoming 2023'!$O$2,"MD")&amp;" hari"</f>
        <v>1 tahun, 11 bulan, 22 hari</v>
      </c>
      <c r="Q411" s="77">
        <f ca="1">DATEDIF(C411,Summary!$A$1,"d")</f>
        <v>722</v>
      </c>
      <c r="R411" s="77" t="str" cm="1">
        <f t="array" aca="1" ref="R41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11" s="77" t="str" cm="1">
        <f t="array" ref="S411">_xlfn.IFS(Table1[[#This Row],[Level Status]]="Level 1",7,Table1[[#This Row],[Level Status]]="Level 2",14,Table1[[#This Row],[Level Status]]="Level 3","30",Table1[[#This Row],[Level Status]]="Info","Info",Table1[[#This Row],[Level Status]]="Closed","Closed")</f>
        <v>Info</v>
      </c>
      <c r="T411" s="54" t="s">
        <v>5564</v>
      </c>
    </row>
    <row r="412" spans="1:20" ht="27.6" x14ac:dyDescent="0.3">
      <c r="A412" s="51">
        <f t="shared" si="6"/>
        <v>411</v>
      </c>
      <c r="B412" s="54" t="s">
        <v>5566</v>
      </c>
      <c r="C412" s="56">
        <v>45496</v>
      </c>
      <c r="D412" s="56">
        <v>45493</v>
      </c>
      <c r="E412" s="55" t="s">
        <v>5567</v>
      </c>
      <c r="F412" s="54" t="s">
        <v>5569</v>
      </c>
      <c r="G412" s="58" t="s">
        <v>5568</v>
      </c>
      <c r="H412" s="59" t="s">
        <v>5508</v>
      </c>
      <c r="I412" s="77" t="s">
        <v>5508</v>
      </c>
      <c r="J412" s="59" t="s">
        <v>5892</v>
      </c>
      <c r="K412" s="51"/>
      <c r="L412" s="77" t="s">
        <v>1302</v>
      </c>
      <c r="M412" s="77" t="s">
        <v>1308</v>
      </c>
      <c r="N412" s="77" t="s">
        <v>1070</v>
      </c>
      <c r="O412" s="77" t="s">
        <v>1071</v>
      </c>
      <c r="P412" s="66" t="str">
        <f ca="1">DATEDIF(C412,'Incoming 2023'!$O$2,"Y")&amp;" tahun, "&amp;DATEDIF(C412,'Incoming 2023'!$O$2,"YM")&amp;" bulan, "&amp;DATEDIF(C412,'Incoming 2023'!$O$2,"MD")&amp;" hari"</f>
        <v>1 tahun, 11 bulan, 22 hari</v>
      </c>
      <c r="Q412" s="77">
        <f ca="1">DATEDIF(C412,Summary!$A$1,"d")</f>
        <v>722</v>
      </c>
      <c r="R412" s="77" t="str" cm="1">
        <f t="array" aca="1" ref="R41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12" s="77" t="str" cm="1">
        <f t="array" ref="S412">_xlfn.IFS(Table1[[#This Row],[Level Status]]="Level 1",7,Table1[[#This Row],[Level Status]]="Level 2",14,Table1[[#This Row],[Level Status]]="Level 3","30",Table1[[#This Row],[Level Status]]="Info","Info",Table1[[#This Row],[Level Status]]="Closed","Closed")</f>
        <v>Info</v>
      </c>
      <c r="T412" s="54" t="s">
        <v>5570</v>
      </c>
    </row>
    <row r="413" spans="1:20" ht="55.2" x14ac:dyDescent="0.3">
      <c r="A413" s="51">
        <f t="shared" si="6"/>
        <v>412</v>
      </c>
      <c r="B413" s="54" t="s">
        <v>5608</v>
      </c>
      <c r="C413" s="56">
        <v>45497</v>
      </c>
      <c r="D413" s="56">
        <v>45488</v>
      </c>
      <c r="E413" s="55" t="s">
        <v>39</v>
      </c>
      <c r="F413" s="54" t="s">
        <v>5609</v>
      </c>
      <c r="G413" s="58" t="s">
        <v>5610</v>
      </c>
      <c r="H413" s="59" t="s">
        <v>5508</v>
      </c>
      <c r="I413" s="77" t="s">
        <v>5990</v>
      </c>
      <c r="J413" s="59" t="s">
        <v>6030</v>
      </c>
      <c r="K413" s="51"/>
      <c r="L413" s="77" t="s">
        <v>120</v>
      </c>
      <c r="M413" s="77" t="s">
        <v>5813</v>
      </c>
      <c r="N413" s="77" t="s">
        <v>1175</v>
      </c>
      <c r="O413" s="77" t="s">
        <v>1176</v>
      </c>
      <c r="P413" s="66" t="str">
        <f ca="1">DATEDIF(C413,'Incoming 2023'!$O$2,"Y")&amp;" tahun, "&amp;DATEDIF(C413,'Incoming 2023'!$O$2,"YM")&amp;" bulan, "&amp;DATEDIF(C413,'Incoming 2023'!$O$2,"MD")&amp;" hari"</f>
        <v>1 tahun, 11 bulan, 21 hari</v>
      </c>
      <c r="Q413" s="77">
        <f ca="1">DATEDIF(C413,Summary!$A$1,"d")</f>
        <v>721</v>
      </c>
      <c r="R413" s="77" t="str" cm="1">
        <f t="array" aca="1" ref="R41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413" s="77" t="str" cm="1">
        <f t="array" ref="S413">_xlfn.IFS(Table1[[#This Row],[Level Status]]="Level 1",7,Table1[[#This Row],[Level Status]]="Level 2",14,Table1[[#This Row],[Level Status]]="Level 3","30",Table1[[#This Row],[Level Status]]="Info","Info",Table1[[#This Row],[Level Status]]="Closed","Closed")</f>
        <v>30</v>
      </c>
      <c r="T413" s="54"/>
    </row>
    <row r="414" spans="1:20" ht="96.6" x14ac:dyDescent="0.3">
      <c r="A414" s="51">
        <f t="shared" si="6"/>
        <v>413</v>
      </c>
      <c r="B414" s="54" t="s">
        <v>5611</v>
      </c>
      <c r="C414" s="56">
        <v>45497</v>
      </c>
      <c r="D414" s="56">
        <v>45488</v>
      </c>
      <c r="E414" s="55" t="s">
        <v>39</v>
      </c>
      <c r="F414" s="54" t="s">
        <v>5671</v>
      </c>
      <c r="G414" s="58" t="s">
        <v>5842</v>
      </c>
      <c r="H414" s="59" t="s">
        <v>5508</v>
      </c>
      <c r="I414" s="77" t="s">
        <v>5932</v>
      </c>
      <c r="J414" s="59" t="s">
        <v>6030</v>
      </c>
      <c r="K414" s="56">
        <v>45505</v>
      </c>
      <c r="L414" s="77" t="s">
        <v>120</v>
      </c>
      <c r="M414" s="77" t="s">
        <v>5813</v>
      </c>
      <c r="N414" s="77" t="s">
        <v>1070</v>
      </c>
      <c r="O414" s="77" t="s">
        <v>1082</v>
      </c>
      <c r="P414" s="66" t="str">
        <f ca="1">DATEDIF(C414,'Incoming 2023'!$O$2,"Y")&amp;" tahun, "&amp;DATEDIF(C414,'Incoming 2023'!$O$2,"YM")&amp;" bulan, "&amp;DATEDIF(C414,'Incoming 2023'!$O$2,"MD")&amp;" hari"</f>
        <v>1 tahun, 11 bulan, 21 hari</v>
      </c>
      <c r="Q414" s="77">
        <f ca="1">DATEDIF(C414,Summary!$A$1,"d")</f>
        <v>721</v>
      </c>
      <c r="R414" s="77" t="str" cm="1">
        <f t="array" aca="1" ref="R41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414" s="77" t="str" cm="1">
        <f t="array" ref="S414">_xlfn.IFS(Table1[[#This Row],[Level Status]]="Level 1",7,Table1[[#This Row],[Level Status]]="Level 2",14,Table1[[#This Row],[Level Status]]="Level 3","30",Table1[[#This Row],[Level Status]]="Info","Info",Table1[[#This Row],[Level Status]]="Closed","Closed")</f>
        <v>30</v>
      </c>
      <c r="T414" s="54" t="s">
        <v>5612</v>
      </c>
    </row>
    <row r="415" spans="1:20" ht="69" x14ac:dyDescent="0.3">
      <c r="A415" s="51">
        <f t="shared" si="6"/>
        <v>414</v>
      </c>
      <c r="B415" s="54" t="s">
        <v>5613</v>
      </c>
      <c r="C415" s="56">
        <v>45497</v>
      </c>
      <c r="D415" s="56">
        <v>45490</v>
      </c>
      <c r="E415" s="55" t="s">
        <v>39</v>
      </c>
      <c r="F415" s="54" t="s">
        <v>5626</v>
      </c>
      <c r="G415" s="58" t="s">
        <v>5627</v>
      </c>
      <c r="H415" s="59" t="s">
        <v>5508</v>
      </c>
      <c r="I415" s="77" t="s">
        <v>5932</v>
      </c>
      <c r="J415" s="59" t="s">
        <v>6030</v>
      </c>
      <c r="K415" s="51"/>
      <c r="L415" s="77" t="s">
        <v>120</v>
      </c>
      <c r="M415" s="77" t="s">
        <v>5813</v>
      </c>
      <c r="N415" s="77" t="s">
        <v>1175</v>
      </c>
      <c r="O415" s="77" t="s">
        <v>1176</v>
      </c>
      <c r="P415" s="66" t="str">
        <f ca="1">DATEDIF(C415,'Incoming 2023'!$O$2,"Y")&amp;" tahun, "&amp;DATEDIF(C415,'Incoming 2023'!$O$2,"YM")&amp;" bulan, "&amp;DATEDIF(C415,'Incoming 2023'!$O$2,"MD")&amp;" hari"</f>
        <v>1 tahun, 11 bulan, 21 hari</v>
      </c>
      <c r="Q415" s="77">
        <f ca="1">DATEDIF(C415,Summary!$A$1,"d")</f>
        <v>721</v>
      </c>
      <c r="R415" s="77" t="str" cm="1">
        <f t="array" aca="1" ref="R41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415" s="77" t="str" cm="1">
        <f t="array" ref="S415">_xlfn.IFS(Table1[[#This Row],[Level Status]]="Level 1",7,Table1[[#This Row],[Level Status]]="Level 2",14,Table1[[#This Row],[Level Status]]="Level 3","30",Table1[[#This Row],[Level Status]]="Info","Info",Table1[[#This Row],[Level Status]]="Closed","Closed")</f>
        <v>30</v>
      </c>
      <c r="T415" s="54" t="s">
        <v>6815</v>
      </c>
    </row>
    <row r="416" spans="1:20" ht="69" x14ac:dyDescent="0.3">
      <c r="A416" s="51">
        <f t="shared" si="6"/>
        <v>415</v>
      </c>
      <c r="B416" s="54" t="s">
        <v>5614</v>
      </c>
      <c r="C416" s="56">
        <v>45497</v>
      </c>
      <c r="D416" s="56">
        <v>45490</v>
      </c>
      <c r="E416" s="55" t="s">
        <v>39</v>
      </c>
      <c r="F416" s="54" t="s">
        <v>5176</v>
      </c>
      <c r="G416" s="58" t="s">
        <v>5615</v>
      </c>
      <c r="H416" s="59" t="s">
        <v>5508</v>
      </c>
      <c r="I416" s="77" t="s">
        <v>5932</v>
      </c>
      <c r="J416" s="59" t="s">
        <v>6030</v>
      </c>
      <c r="K416" s="51"/>
      <c r="L416" s="77" t="s">
        <v>120</v>
      </c>
      <c r="M416" s="77" t="s">
        <v>5813</v>
      </c>
      <c r="N416" s="77" t="s">
        <v>1175</v>
      </c>
      <c r="O416" s="77" t="s">
        <v>1176</v>
      </c>
      <c r="P416" s="66" t="str">
        <f ca="1">DATEDIF(C416,'Incoming 2023'!$O$2,"Y")&amp;" tahun, "&amp;DATEDIF(C416,'Incoming 2023'!$O$2,"YM")&amp;" bulan, "&amp;DATEDIF(C416,'Incoming 2023'!$O$2,"MD")&amp;" hari"</f>
        <v>1 tahun, 11 bulan, 21 hari</v>
      </c>
      <c r="Q416" s="77">
        <f ca="1">DATEDIF(C416,Summary!$A$1,"d")</f>
        <v>721</v>
      </c>
      <c r="R416" s="77" t="str" cm="1">
        <f t="array" aca="1" ref="R41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416" s="77" t="str" cm="1">
        <f t="array" ref="S416">_xlfn.IFS(Table1[[#This Row],[Level Status]]="Level 1",7,Table1[[#This Row],[Level Status]]="Level 2",14,Table1[[#This Row],[Level Status]]="Level 3","30",Table1[[#This Row],[Level Status]]="Info","Info",Table1[[#This Row],[Level Status]]="Closed","Closed")</f>
        <v>30</v>
      </c>
      <c r="T416" s="54" t="s">
        <v>6815</v>
      </c>
    </row>
    <row r="417" spans="1:20" ht="110.4" x14ac:dyDescent="0.3">
      <c r="A417" s="51">
        <f t="shared" si="6"/>
        <v>416</v>
      </c>
      <c r="B417" s="54" t="s">
        <v>5616</v>
      </c>
      <c r="C417" s="56">
        <v>45497</v>
      </c>
      <c r="D417" s="56">
        <v>45492</v>
      </c>
      <c r="E417" s="55" t="s">
        <v>39</v>
      </c>
      <c r="F417" s="54" t="s">
        <v>5665</v>
      </c>
      <c r="G417" s="58" t="s">
        <v>5617</v>
      </c>
      <c r="H417" s="59" t="s">
        <v>1079</v>
      </c>
      <c r="I417" s="77" t="s">
        <v>3195</v>
      </c>
      <c r="J417" s="59" t="s">
        <v>2895</v>
      </c>
      <c r="K417" s="51"/>
      <c r="L417" s="77" t="s">
        <v>120</v>
      </c>
      <c r="M417" s="77" t="s">
        <v>1184</v>
      </c>
      <c r="N417" s="77" t="s">
        <v>1079</v>
      </c>
      <c r="O417" s="77" t="s">
        <v>2489</v>
      </c>
      <c r="P417" s="66" t="str">
        <f ca="1">DATEDIF(C417,'Incoming 2023'!$O$2,"Y")&amp;" tahun, "&amp;DATEDIF(C417,'Incoming 2023'!$O$2,"YM")&amp;" bulan, "&amp;DATEDIF(C417,'Incoming 2023'!$O$2,"MD")&amp;" hari"</f>
        <v>1 tahun, 11 bulan, 21 hari</v>
      </c>
      <c r="Q417" s="77">
        <f ca="1">DATEDIF(C417,Summary!$A$1,"d")</f>
        <v>721</v>
      </c>
      <c r="R417" s="77" t="str" cm="1">
        <f t="array" aca="1" ref="R41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417" s="77" t="str" cm="1">
        <f t="array" ref="S417">_xlfn.IFS(Table1[[#This Row],[Level Status]]="Level 1",7,Table1[[#This Row],[Level Status]]="Level 2",14,Table1[[#This Row],[Level Status]]="Level 3","30",Table1[[#This Row],[Level Status]]="Info","Info",Table1[[#This Row],[Level Status]]="Closed","Closed")</f>
        <v>Closed</v>
      </c>
      <c r="T417" s="54" t="s">
        <v>7898</v>
      </c>
    </row>
    <row r="418" spans="1:20" ht="151.80000000000001" x14ac:dyDescent="0.3">
      <c r="A418" s="51">
        <f t="shared" si="6"/>
        <v>417</v>
      </c>
      <c r="B418" s="54" t="s">
        <v>5359</v>
      </c>
      <c r="C418" s="56">
        <v>45483</v>
      </c>
      <c r="D418" s="56">
        <v>45474</v>
      </c>
      <c r="E418" s="55" t="s">
        <v>39</v>
      </c>
      <c r="F418" s="54" t="s">
        <v>5620</v>
      </c>
      <c r="G418" s="58" t="s">
        <v>5621</v>
      </c>
      <c r="H418" s="59" t="s">
        <v>5508</v>
      </c>
      <c r="I418" s="77" t="s">
        <v>3200</v>
      </c>
      <c r="J418" s="59" t="s">
        <v>6030</v>
      </c>
      <c r="K418" s="56">
        <v>45506</v>
      </c>
      <c r="L418" s="77" t="s">
        <v>120</v>
      </c>
      <c r="M418" s="77" t="s">
        <v>5815</v>
      </c>
      <c r="N418" s="77" t="s">
        <v>1070</v>
      </c>
      <c r="O418" s="77" t="s">
        <v>3717</v>
      </c>
      <c r="P418" s="66" t="str">
        <f ca="1">DATEDIF(C418,'Incoming 2023'!$O$2,"Y")&amp;" tahun, "&amp;DATEDIF(C418,'Incoming 2023'!$O$2,"YM")&amp;" bulan, "&amp;DATEDIF(C418,'Incoming 2023'!$O$2,"MD")&amp;" hari"</f>
        <v>2 tahun, 0 bulan, 5 hari</v>
      </c>
      <c r="Q418" s="77">
        <f ca="1">DATEDIF(C418,Summary!$A$1,"d")</f>
        <v>735</v>
      </c>
      <c r="R418" s="77" t="str" cm="1">
        <f t="array" aca="1" ref="R41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&gt;21</v>
      </c>
      <c r="S418" s="77" cm="1">
        <f t="array" ref="S418">_xlfn.IFS(Table1[[#This Row],[Level Status]]="Level 1",7,Table1[[#This Row],[Level Status]]="Level 2",14,Table1[[#This Row],[Level Status]]="Level 3","30",Table1[[#This Row],[Level Status]]="Info","Info",Table1[[#This Row],[Level Status]]="Closed","Closed")</f>
        <v>7</v>
      </c>
      <c r="T418" s="54" t="s">
        <v>8608</v>
      </c>
    </row>
    <row r="419" spans="1:20" ht="110.4" x14ac:dyDescent="0.3">
      <c r="A419" s="51">
        <f t="shared" si="6"/>
        <v>418</v>
      </c>
      <c r="B419" s="54" t="s">
        <v>5628</v>
      </c>
      <c r="C419" s="56">
        <v>45499</v>
      </c>
      <c r="D419" s="56">
        <v>45476</v>
      </c>
      <c r="E419" s="55" t="s">
        <v>9</v>
      </c>
      <c r="F419" s="54" t="s">
        <v>5629</v>
      </c>
      <c r="G419" s="58" t="s">
        <v>5630</v>
      </c>
      <c r="H419" s="59" t="s">
        <v>5508</v>
      </c>
      <c r="I419" s="77" t="s">
        <v>3191</v>
      </c>
      <c r="J419" s="59" t="s">
        <v>6030</v>
      </c>
      <c r="K419" s="51"/>
      <c r="L419" s="77" t="s">
        <v>120</v>
      </c>
      <c r="M419" s="77" t="s">
        <v>5814</v>
      </c>
      <c r="N419" s="77" t="s">
        <v>1070</v>
      </c>
      <c r="O419" s="77" t="s">
        <v>3230</v>
      </c>
      <c r="P419" s="66" t="str">
        <f ca="1">DATEDIF(C419,'Incoming 2023'!$O$2,"Y")&amp;" tahun, "&amp;DATEDIF(C419,'Incoming 2023'!$O$2,"YM")&amp;" bulan, "&amp;DATEDIF(C419,'Incoming 2023'!$O$2,"MD")&amp;" hari"</f>
        <v>1 tahun, 11 bulan, 19 hari</v>
      </c>
      <c r="Q419" s="77">
        <f ca="1">DATEDIF(C419,Summary!$A$1,"d")</f>
        <v>719</v>
      </c>
      <c r="R419" s="77" t="str" cm="1">
        <f t="array" aca="1" ref="R41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419" s="77" cm="1">
        <f t="array" ref="S419">_xlfn.IFS(Table1[[#This Row],[Level Status]]="Level 1",7,Table1[[#This Row],[Level Status]]="Level 2",14,Table1[[#This Row],[Level Status]]="Level 3","30",Table1[[#This Row],[Level Status]]="Info","Info",Table1[[#This Row],[Level Status]]="Closed","Closed")</f>
        <v>14</v>
      </c>
      <c r="T419" s="54" t="s">
        <v>8609</v>
      </c>
    </row>
    <row r="420" spans="1:20" ht="69" x14ac:dyDescent="0.3">
      <c r="A420" s="51">
        <f t="shared" si="6"/>
        <v>419</v>
      </c>
      <c r="B420" s="54" t="s">
        <v>5631</v>
      </c>
      <c r="C420" s="56">
        <v>45502</v>
      </c>
      <c r="D420" s="56">
        <v>45488</v>
      </c>
      <c r="E420" s="55" t="s">
        <v>9</v>
      </c>
      <c r="F420" s="54" t="s">
        <v>5632</v>
      </c>
      <c r="G420" s="58" t="s">
        <v>5643</v>
      </c>
      <c r="H420" s="59" t="s">
        <v>5508</v>
      </c>
      <c r="I420" s="77" t="s">
        <v>5508</v>
      </c>
      <c r="J420" s="59" t="s">
        <v>5704</v>
      </c>
      <c r="K420" s="51"/>
      <c r="L420" s="77" t="s">
        <v>140</v>
      </c>
      <c r="M420" s="77" t="s">
        <v>5813</v>
      </c>
      <c r="N420" s="77" t="s">
        <v>1070</v>
      </c>
      <c r="O420" s="77" t="s">
        <v>3230</v>
      </c>
      <c r="P420" s="66" t="str">
        <f ca="1">DATEDIF(C420,'Incoming 2023'!$O$2,"Y")&amp;" tahun, "&amp;DATEDIF(C420,'Incoming 2023'!$O$2,"YM")&amp;" bulan, "&amp;DATEDIF(C420,'Incoming 2023'!$O$2,"MD")&amp;" hari"</f>
        <v>1 tahun, 11 bulan, 16 hari</v>
      </c>
      <c r="Q420" s="77">
        <f ca="1">DATEDIF(C420,Summary!$A$1,"d")</f>
        <v>716</v>
      </c>
      <c r="R420" s="77" t="str" cm="1">
        <f t="array" aca="1" ref="R42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420" s="77" t="str" cm="1">
        <f t="array" ref="S420">_xlfn.IFS(Table1[[#This Row],[Level Status]]="Level 1",7,Table1[[#This Row],[Level Status]]="Level 2",14,Table1[[#This Row],[Level Status]]="Level 3","30",Table1[[#This Row],[Level Status]]="Info","Info",Table1[[#This Row],[Level Status]]="Closed","Closed")</f>
        <v>30</v>
      </c>
      <c r="T420" s="54"/>
    </row>
    <row r="421" spans="1:20" ht="55.2" x14ac:dyDescent="0.3">
      <c r="A421" s="51">
        <f t="shared" si="6"/>
        <v>420</v>
      </c>
      <c r="B421" s="54" t="s">
        <v>5644</v>
      </c>
      <c r="C421" s="56">
        <v>45502</v>
      </c>
      <c r="D421" s="56">
        <v>45489</v>
      </c>
      <c r="E421" s="55" t="s">
        <v>9</v>
      </c>
      <c r="F421" s="54" t="s">
        <v>5645</v>
      </c>
      <c r="G421" s="58" t="s">
        <v>5646</v>
      </c>
      <c r="H421" s="59" t="s">
        <v>5508</v>
      </c>
      <c r="I421" s="77" t="s">
        <v>3189</v>
      </c>
      <c r="J421" s="59" t="s">
        <v>6030</v>
      </c>
      <c r="K421" s="51"/>
      <c r="L421" s="77" t="s">
        <v>120</v>
      </c>
      <c r="M421" s="77" t="s">
        <v>5813</v>
      </c>
      <c r="N421" s="77" t="s">
        <v>1070</v>
      </c>
      <c r="O421" s="77" t="s">
        <v>3081</v>
      </c>
      <c r="P421" s="66" t="str">
        <f ca="1">DATEDIF(C421,'Incoming 2023'!$O$2,"Y")&amp;" tahun, "&amp;DATEDIF(C421,'Incoming 2023'!$O$2,"YM")&amp;" bulan, "&amp;DATEDIF(C421,'Incoming 2023'!$O$2,"MD")&amp;" hari"</f>
        <v>1 tahun, 11 bulan, 16 hari</v>
      </c>
      <c r="Q421" s="77">
        <f ca="1">DATEDIF(C421,Summary!$A$1,"d")</f>
        <v>716</v>
      </c>
      <c r="R421" s="77" t="str" cm="1">
        <f t="array" aca="1" ref="R42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421" s="77" t="str" cm="1">
        <f t="array" ref="S421">_xlfn.IFS(Table1[[#This Row],[Level Status]]="Level 1",7,Table1[[#This Row],[Level Status]]="Level 2",14,Table1[[#This Row],[Level Status]]="Level 3","30",Table1[[#This Row],[Level Status]]="Info","Info",Table1[[#This Row],[Level Status]]="Closed","Closed")</f>
        <v>30</v>
      </c>
      <c r="T421" s="54" t="s">
        <v>8609</v>
      </c>
    </row>
    <row r="422" spans="1:20" ht="82.8" x14ac:dyDescent="0.3">
      <c r="A422" s="51">
        <f t="shared" si="6"/>
        <v>421</v>
      </c>
      <c r="B422" s="54" t="s">
        <v>5647</v>
      </c>
      <c r="C422" s="56">
        <v>45502</v>
      </c>
      <c r="D422" s="56">
        <v>45490</v>
      </c>
      <c r="E422" s="55" t="s">
        <v>9</v>
      </c>
      <c r="F422" s="54" t="s">
        <v>5648</v>
      </c>
      <c r="G422" s="58" t="s">
        <v>5649</v>
      </c>
      <c r="H422" s="59" t="s">
        <v>5508</v>
      </c>
      <c r="I422" s="77" t="s">
        <v>3200</v>
      </c>
      <c r="J422" s="59" t="s">
        <v>3201</v>
      </c>
      <c r="K422" s="51"/>
      <c r="L422" s="77" t="s">
        <v>1302</v>
      </c>
      <c r="M422" s="77" t="s">
        <v>1308</v>
      </c>
      <c r="N422" s="77" t="s">
        <v>1070</v>
      </c>
      <c r="O422" s="77" t="s">
        <v>1071</v>
      </c>
      <c r="P422" s="66" t="str">
        <f ca="1">DATEDIF(C422,'Incoming 2023'!$O$2,"Y")&amp;" tahun, "&amp;DATEDIF(C422,'Incoming 2023'!$O$2,"YM")&amp;" bulan, "&amp;DATEDIF(C422,'Incoming 2023'!$O$2,"MD")&amp;" hari"</f>
        <v>1 tahun, 11 bulan, 16 hari</v>
      </c>
      <c r="Q422" s="77">
        <f ca="1">DATEDIF(C422,Summary!$A$1,"d")</f>
        <v>716</v>
      </c>
      <c r="R422" s="77" t="str" cm="1">
        <f t="array" aca="1" ref="R42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22" s="77" t="str" cm="1">
        <f t="array" ref="S422">_xlfn.IFS(Table1[[#This Row],[Level Status]]="Level 1",7,Table1[[#This Row],[Level Status]]="Level 2",14,Table1[[#This Row],[Level Status]]="Level 3","30",Table1[[#This Row],[Level Status]]="Info","Info",Table1[[#This Row],[Level Status]]="Closed","Closed")</f>
        <v>Info</v>
      </c>
      <c r="T422" s="54"/>
    </row>
    <row r="423" spans="1:20" ht="41.4" x14ac:dyDescent="0.3">
      <c r="A423" s="51">
        <f t="shared" si="6"/>
        <v>422</v>
      </c>
      <c r="B423" s="54" t="s">
        <v>5650</v>
      </c>
      <c r="C423" s="56">
        <v>45502</v>
      </c>
      <c r="D423" s="56">
        <v>45490</v>
      </c>
      <c r="E423" s="55" t="s">
        <v>9</v>
      </c>
      <c r="F423" s="54" t="s">
        <v>5651</v>
      </c>
      <c r="G423" s="58" t="s">
        <v>5652</v>
      </c>
      <c r="H423" s="59" t="s">
        <v>5508</v>
      </c>
      <c r="I423" s="77" t="s">
        <v>3189</v>
      </c>
      <c r="J423" s="59" t="s">
        <v>3201</v>
      </c>
      <c r="K423" s="51"/>
      <c r="L423" s="77" t="s">
        <v>1302</v>
      </c>
      <c r="M423" s="77" t="s">
        <v>1308</v>
      </c>
      <c r="N423" s="77" t="s">
        <v>1070</v>
      </c>
      <c r="O423" s="77" t="s">
        <v>4930</v>
      </c>
      <c r="P423" s="66" t="str">
        <f ca="1">DATEDIF(C423,'Incoming 2023'!$O$2,"Y")&amp;" tahun, "&amp;DATEDIF(C423,'Incoming 2023'!$O$2,"YM")&amp;" bulan, "&amp;DATEDIF(C423,'Incoming 2023'!$O$2,"MD")&amp;" hari"</f>
        <v>1 tahun, 11 bulan, 16 hari</v>
      </c>
      <c r="Q423" s="77">
        <f ca="1">DATEDIF(C423,Summary!$A$1,"d")</f>
        <v>716</v>
      </c>
      <c r="R423" s="77" t="str" cm="1">
        <f t="array" aca="1" ref="R42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23" s="77" t="str" cm="1">
        <f t="array" ref="S423">_xlfn.IFS(Table1[[#This Row],[Level Status]]="Level 1",7,Table1[[#This Row],[Level Status]]="Level 2",14,Table1[[#This Row],[Level Status]]="Level 3","30",Table1[[#This Row],[Level Status]]="Info","Info",Table1[[#This Row],[Level Status]]="Closed","Closed")</f>
        <v>Info</v>
      </c>
      <c r="T423" s="54"/>
    </row>
    <row r="424" spans="1:20" ht="207" x14ac:dyDescent="0.3">
      <c r="A424" s="51">
        <f t="shared" si="6"/>
        <v>423</v>
      </c>
      <c r="B424" s="54" t="s">
        <v>5653</v>
      </c>
      <c r="C424" s="56">
        <v>45502</v>
      </c>
      <c r="D424" s="56">
        <v>45491</v>
      </c>
      <c r="E424" s="55" t="s">
        <v>9</v>
      </c>
      <c r="F424" s="54" t="s">
        <v>5654</v>
      </c>
      <c r="G424" s="58" t="s">
        <v>5655</v>
      </c>
      <c r="H424" s="59" t="s">
        <v>5508</v>
      </c>
      <c r="I424" s="77" t="s">
        <v>3200</v>
      </c>
      <c r="J424" s="59" t="s">
        <v>3203</v>
      </c>
      <c r="K424" s="51"/>
      <c r="L424" s="77" t="s">
        <v>1302</v>
      </c>
      <c r="M424" s="77" t="s">
        <v>1308</v>
      </c>
      <c r="N424" s="77" t="s">
        <v>1070</v>
      </c>
      <c r="O424" s="77" t="s">
        <v>1071</v>
      </c>
      <c r="P424" s="66" t="str">
        <f ca="1">DATEDIF(C424,'Incoming 2023'!$O$2,"Y")&amp;" tahun, "&amp;DATEDIF(C424,'Incoming 2023'!$O$2,"YM")&amp;" bulan, "&amp;DATEDIF(C424,'Incoming 2023'!$O$2,"MD")&amp;" hari"</f>
        <v>1 tahun, 11 bulan, 16 hari</v>
      </c>
      <c r="Q424" s="77">
        <f ca="1">DATEDIF(C424,Summary!$A$1,"d")</f>
        <v>716</v>
      </c>
      <c r="R424" s="77" t="str" cm="1">
        <f t="array" aca="1" ref="R42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24" s="77" t="str" cm="1">
        <f t="array" ref="S424">_xlfn.IFS(Table1[[#This Row],[Level Status]]="Level 1",7,Table1[[#This Row],[Level Status]]="Level 2",14,Table1[[#This Row],[Level Status]]="Level 3","30",Table1[[#This Row],[Level Status]]="Info","Info",Table1[[#This Row],[Level Status]]="Closed","Closed")</f>
        <v>Info</v>
      </c>
      <c r="T424" s="54"/>
    </row>
    <row r="425" spans="1:20" ht="55.2" x14ac:dyDescent="0.3">
      <c r="A425" s="51">
        <f t="shared" si="6"/>
        <v>424</v>
      </c>
      <c r="B425" s="54" t="s">
        <v>5656</v>
      </c>
      <c r="C425" s="56">
        <v>45502</v>
      </c>
      <c r="D425" s="56">
        <v>45495</v>
      </c>
      <c r="E425" s="55" t="s">
        <v>9</v>
      </c>
      <c r="F425" s="54" t="s">
        <v>5657</v>
      </c>
      <c r="G425" s="58" t="s">
        <v>5658</v>
      </c>
      <c r="H425" s="59" t="s">
        <v>5508</v>
      </c>
      <c r="I425" s="77" t="s">
        <v>3191</v>
      </c>
      <c r="J425" s="59" t="s">
        <v>6030</v>
      </c>
      <c r="K425" s="51"/>
      <c r="L425" s="77" t="s">
        <v>1302</v>
      </c>
      <c r="M425" s="77" t="s">
        <v>1308</v>
      </c>
      <c r="N425" s="77" t="s">
        <v>1175</v>
      </c>
      <c r="O425" s="77" t="s">
        <v>1176</v>
      </c>
      <c r="P425" s="66" t="str">
        <f ca="1">DATEDIF(C425,'Incoming 2023'!$O$2,"Y")&amp;" tahun, "&amp;DATEDIF(C425,'Incoming 2023'!$O$2,"YM")&amp;" bulan, "&amp;DATEDIF(C425,'Incoming 2023'!$O$2,"MD")&amp;" hari"</f>
        <v>1 tahun, 11 bulan, 16 hari</v>
      </c>
      <c r="Q425" s="77">
        <f ca="1">DATEDIF(C425,Summary!$A$1,"d")</f>
        <v>716</v>
      </c>
      <c r="R425" s="77" t="str" cm="1">
        <f t="array" aca="1" ref="R42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25" s="77" t="str" cm="1">
        <f t="array" ref="S425">_xlfn.IFS(Table1[[#This Row],[Level Status]]="Level 1",7,Table1[[#This Row],[Level Status]]="Level 2",14,Table1[[#This Row],[Level Status]]="Level 3","30",Table1[[#This Row],[Level Status]]="Info","Info",Table1[[#This Row],[Level Status]]="Closed","Closed")</f>
        <v>Info</v>
      </c>
      <c r="T425" s="54"/>
    </row>
    <row r="426" spans="1:20" ht="60" customHeight="1" x14ac:dyDescent="0.3">
      <c r="A426" s="51">
        <f t="shared" si="6"/>
        <v>425</v>
      </c>
      <c r="B426" s="54" t="s">
        <v>5660</v>
      </c>
      <c r="C426" s="56">
        <v>45503</v>
      </c>
      <c r="D426" s="56">
        <v>45490</v>
      </c>
      <c r="E426" s="55" t="s">
        <v>39</v>
      </c>
      <c r="F426" s="54" t="s">
        <v>5661</v>
      </c>
      <c r="G426" s="58" t="s">
        <v>5662</v>
      </c>
      <c r="H426" s="59" t="s">
        <v>5508</v>
      </c>
      <c r="I426" s="77" t="s">
        <v>1079</v>
      </c>
      <c r="J426" s="59" t="s">
        <v>5704</v>
      </c>
      <c r="K426" s="51"/>
      <c r="L426" s="77" t="s">
        <v>140</v>
      </c>
      <c r="M426" s="77" t="s">
        <v>5815</v>
      </c>
      <c r="N426" s="77" t="s">
        <v>1070</v>
      </c>
      <c r="O426" s="77" t="s">
        <v>1471</v>
      </c>
      <c r="P426" s="66" t="str">
        <f ca="1">DATEDIF(C426,'Incoming 2023'!$O$2,"Y")&amp;" tahun, "&amp;DATEDIF(C426,'Incoming 2023'!$O$2,"YM")&amp;" bulan, "&amp;DATEDIF(C426,'Incoming 2023'!$O$2,"MD")&amp;" hari"</f>
        <v>1 tahun, 11 bulan, 15 hari</v>
      </c>
      <c r="Q426" s="77">
        <f ca="1">DATEDIF(C426,Summary!$A$1,"d")</f>
        <v>715</v>
      </c>
      <c r="R426" s="77" t="str" cm="1">
        <f t="array" aca="1" ref="R42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&gt;21</v>
      </c>
      <c r="S426" s="77" cm="1">
        <f t="array" ref="S426">_xlfn.IFS(Table1[[#This Row],[Level Status]]="Level 1",7,Table1[[#This Row],[Level Status]]="Level 2",14,Table1[[#This Row],[Level Status]]="Level 3","30",Table1[[#This Row],[Level Status]]="Info","Info",Table1[[#This Row],[Level Status]]="Closed","Closed")</f>
        <v>7</v>
      </c>
      <c r="T426" s="54"/>
    </row>
    <row r="427" spans="1:20" ht="69" x14ac:dyDescent="0.3">
      <c r="A427" s="51">
        <f t="shared" si="6"/>
        <v>426</v>
      </c>
      <c r="B427" s="54" t="s">
        <v>5666</v>
      </c>
      <c r="C427" s="56">
        <v>45503</v>
      </c>
      <c r="D427" s="56">
        <v>45490</v>
      </c>
      <c r="E427" s="55" t="s">
        <v>39</v>
      </c>
      <c r="F427" s="54" t="s">
        <v>5667</v>
      </c>
      <c r="G427" s="58" t="s">
        <v>5668</v>
      </c>
      <c r="H427" s="59" t="s">
        <v>5508</v>
      </c>
      <c r="I427" s="77" t="s">
        <v>5932</v>
      </c>
      <c r="J427" s="59" t="s">
        <v>6030</v>
      </c>
      <c r="K427" s="51"/>
      <c r="L427" s="77" t="s">
        <v>120</v>
      </c>
      <c r="M427" s="77" t="s">
        <v>120</v>
      </c>
      <c r="N427" s="77" t="s">
        <v>1175</v>
      </c>
      <c r="O427" s="77" t="s">
        <v>1176</v>
      </c>
      <c r="P427" s="66" t="str">
        <f ca="1">DATEDIF(C427,'Incoming 2023'!$O$2,"Y")&amp;" tahun, "&amp;DATEDIF(C427,'Incoming 2023'!$O$2,"YM")&amp;" bulan, "&amp;DATEDIF(C427,'Incoming 2023'!$O$2,"MD")&amp;" hari"</f>
        <v>1 tahun, 11 bulan, 15 hari</v>
      </c>
      <c r="Q427" s="77">
        <f ca="1">DATEDIF(C427,Summary!$A$1,"d")</f>
        <v>715</v>
      </c>
      <c r="R427" s="77" t="str" cm="1">
        <f t="array" aca="1" ref="R42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427" s="77" t="str" cm="1">
        <f t="array" ref="S427">_xlfn.IFS(Table1[[#This Row],[Level Status]]="Level 1",7,Table1[[#This Row],[Level Status]]="Level 2",14,Table1[[#This Row],[Level Status]]="Level 3","30",Table1[[#This Row],[Level Status]]="Info","Info",Table1[[#This Row],[Level Status]]="Closed","Closed")</f>
        <v>Closed</v>
      </c>
      <c r="T427" s="54" t="s">
        <v>6078</v>
      </c>
    </row>
    <row r="428" spans="1:20" ht="55.2" x14ac:dyDescent="0.3">
      <c r="A428" s="51">
        <f t="shared" si="6"/>
        <v>427</v>
      </c>
      <c r="B428" s="54" t="s">
        <v>5670</v>
      </c>
      <c r="C428" s="56">
        <v>45503</v>
      </c>
      <c r="D428" s="56">
        <v>45497</v>
      </c>
      <c r="E428" s="55" t="s">
        <v>39</v>
      </c>
      <c r="F428" s="54" t="s">
        <v>5671</v>
      </c>
      <c r="G428" s="58" t="s">
        <v>5672</v>
      </c>
      <c r="H428" s="59" t="s">
        <v>5508</v>
      </c>
      <c r="I428" s="77" t="s">
        <v>5932</v>
      </c>
      <c r="J428" s="59" t="s">
        <v>6030</v>
      </c>
      <c r="K428" s="56">
        <v>45510</v>
      </c>
      <c r="L428" s="77" t="s">
        <v>120</v>
      </c>
      <c r="M428" s="77" t="s">
        <v>5815</v>
      </c>
      <c r="N428" s="77" t="s">
        <v>1070</v>
      </c>
      <c r="O428" s="77" t="s">
        <v>1082</v>
      </c>
      <c r="P428" s="66" t="str">
        <f ca="1">DATEDIF(C428,'Incoming 2023'!$O$2,"Y")&amp;" tahun, "&amp;DATEDIF(C428,'Incoming 2023'!$O$2,"YM")&amp;" bulan, "&amp;DATEDIF(C428,'Incoming 2023'!$O$2,"MD")&amp;" hari"</f>
        <v>1 tahun, 11 bulan, 15 hari</v>
      </c>
      <c r="Q428" s="77">
        <f ca="1">DATEDIF(C428,Summary!$A$1,"d")</f>
        <v>715</v>
      </c>
      <c r="R428" s="77" t="str" cm="1">
        <f t="array" aca="1" ref="R42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&gt;21</v>
      </c>
      <c r="S428" s="77" cm="1">
        <f t="array" ref="S428">_xlfn.IFS(Table1[[#This Row],[Level Status]]="Level 1",7,Table1[[#This Row],[Level Status]]="Level 2",14,Table1[[#This Row],[Level Status]]="Level 3","30",Table1[[#This Row],[Level Status]]="Info","Info",Table1[[#This Row],[Level Status]]="Closed","Closed")</f>
        <v>7</v>
      </c>
      <c r="T428" s="54" t="s">
        <v>5669</v>
      </c>
    </row>
    <row r="429" spans="1:20" ht="132.44999999999999" customHeight="1" x14ac:dyDescent="0.3">
      <c r="A429" s="51">
        <f t="shared" si="6"/>
        <v>428</v>
      </c>
      <c r="B429" s="54" t="s">
        <v>5673</v>
      </c>
      <c r="C429" s="56">
        <v>45503</v>
      </c>
      <c r="D429" s="56">
        <v>45499</v>
      </c>
      <c r="E429" s="55" t="s">
        <v>39</v>
      </c>
      <c r="F429" s="54" t="s">
        <v>5674</v>
      </c>
      <c r="G429" s="58" t="s">
        <v>5095</v>
      </c>
      <c r="H429" s="59" t="s">
        <v>5508</v>
      </c>
      <c r="I429" s="77" t="s">
        <v>5508</v>
      </c>
      <c r="J429" s="59" t="s">
        <v>5700</v>
      </c>
      <c r="K429" s="51"/>
      <c r="L429" s="77" t="s">
        <v>1302</v>
      </c>
      <c r="M429" s="77" t="s">
        <v>1308</v>
      </c>
      <c r="N429" s="77" t="s">
        <v>1080</v>
      </c>
      <c r="O429" s="77" t="s">
        <v>1083</v>
      </c>
      <c r="P429" s="66" t="str">
        <f ca="1">DATEDIF(C429,'Incoming 2023'!$O$2,"Y")&amp;" tahun, "&amp;DATEDIF(C429,'Incoming 2023'!$O$2,"YM")&amp;" bulan, "&amp;DATEDIF(C429,'Incoming 2023'!$O$2,"MD")&amp;" hari"</f>
        <v>1 tahun, 11 bulan, 15 hari</v>
      </c>
      <c r="Q429" s="77">
        <f ca="1">DATEDIF(C429,Summary!$A$1,"d")</f>
        <v>715</v>
      </c>
      <c r="R429" s="77" t="str" cm="1">
        <f t="array" aca="1" ref="R42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29" s="77" t="str" cm="1">
        <f t="array" ref="S429">_xlfn.IFS(Table1[[#This Row],[Level Status]]="Level 1",7,Table1[[#This Row],[Level Status]]="Level 2",14,Table1[[#This Row],[Level Status]]="Level 3","30",Table1[[#This Row],[Level Status]]="Info","Info",Table1[[#This Row],[Level Status]]="Closed","Closed")</f>
        <v>Info</v>
      </c>
      <c r="T429" s="54"/>
    </row>
    <row r="430" spans="1:20" ht="124.2" x14ac:dyDescent="0.3">
      <c r="A430" s="51">
        <f t="shared" si="6"/>
        <v>429</v>
      </c>
      <c r="B430" s="54" t="s">
        <v>5675</v>
      </c>
      <c r="C430" s="56">
        <v>45503</v>
      </c>
      <c r="D430" s="56">
        <v>45504</v>
      </c>
      <c r="E430" s="55" t="s">
        <v>39</v>
      </c>
      <c r="F430" s="54" t="s">
        <v>5676</v>
      </c>
      <c r="G430" s="58" t="s">
        <v>5677</v>
      </c>
      <c r="H430" s="59" t="s">
        <v>5508</v>
      </c>
      <c r="I430" s="77" t="s">
        <v>5508</v>
      </c>
      <c r="J430" s="59" t="s">
        <v>2881</v>
      </c>
      <c r="K430" s="51"/>
      <c r="L430" s="77" t="s">
        <v>1302</v>
      </c>
      <c r="M430" s="77" t="s">
        <v>1308</v>
      </c>
      <c r="N430" s="77" t="s">
        <v>1175</v>
      </c>
      <c r="O430" s="77" t="s">
        <v>1176</v>
      </c>
      <c r="P430" s="66" t="str">
        <f ca="1">DATEDIF(C430,'Incoming 2023'!$O$2,"Y")&amp;" tahun, "&amp;DATEDIF(C430,'Incoming 2023'!$O$2,"YM")&amp;" bulan, "&amp;DATEDIF(C430,'Incoming 2023'!$O$2,"MD")&amp;" hari"</f>
        <v>1 tahun, 11 bulan, 15 hari</v>
      </c>
      <c r="Q430" s="77">
        <f ca="1">DATEDIF(C430,Summary!$A$1,"d")</f>
        <v>715</v>
      </c>
      <c r="R430" s="77" t="str" cm="1">
        <f t="array" aca="1" ref="R43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30" s="77" t="str" cm="1">
        <f t="array" ref="S430">_xlfn.IFS(Table1[[#This Row],[Level Status]]="Level 1",7,Table1[[#This Row],[Level Status]]="Level 2",14,Table1[[#This Row],[Level Status]]="Level 3","30",Table1[[#This Row],[Level Status]]="Info","Info",Table1[[#This Row],[Level Status]]="Closed","Closed")</f>
        <v>Info</v>
      </c>
      <c r="T430" s="54"/>
    </row>
    <row r="431" spans="1:20" ht="55.2" x14ac:dyDescent="0.3">
      <c r="A431" s="51">
        <f t="shared" si="6"/>
        <v>430</v>
      </c>
      <c r="B431" s="54" t="s">
        <v>5706</v>
      </c>
      <c r="C431" s="56">
        <v>45505</v>
      </c>
      <c r="D431" s="56">
        <v>45495</v>
      </c>
      <c r="E431" s="55" t="s">
        <v>9</v>
      </c>
      <c r="F431" s="54" t="s">
        <v>5708</v>
      </c>
      <c r="G431" s="58" t="s">
        <v>5707</v>
      </c>
      <c r="H431" s="59" t="s">
        <v>5508</v>
      </c>
      <c r="I431" s="77" t="s">
        <v>3200</v>
      </c>
      <c r="J431" s="59" t="s">
        <v>6030</v>
      </c>
      <c r="K431" s="51"/>
      <c r="L431" s="120" t="s">
        <v>1302</v>
      </c>
      <c r="M431" s="77" t="s">
        <v>1308</v>
      </c>
      <c r="N431" s="77" t="s">
        <v>1070</v>
      </c>
      <c r="O431" s="77" t="s">
        <v>3230</v>
      </c>
      <c r="P431" s="66" t="str">
        <f ca="1">DATEDIF(C431,'Incoming 2023'!$O$2,"Y")&amp;" tahun, "&amp;DATEDIF(C431,'Incoming 2023'!$O$2,"YM")&amp;" bulan, "&amp;DATEDIF(C431,'Incoming 2023'!$O$2,"MD")&amp;" hari"</f>
        <v>1 tahun, 11 bulan, 14 hari</v>
      </c>
      <c r="Q431" s="77">
        <f ca="1">DATEDIF(C431,Summary!$A$1,"d")</f>
        <v>713</v>
      </c>
      <c r="R431" s="77" t="str" cm="1">
        <f t="array" aca="1" ref="R43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31" s="77" t="str" cm="1">
        <f t="array" ref="S431">_xlfn.IFS(Table1[[#This Row],[Level Status]]="Level 1",7,Table1[[#This Row],[Level Status]]="Level 2",14,Table1[[#This Row],[Level Status]]="Level 3","30",Table1[[#This Row],[Level Status]]="Info","Info",Table1[[#This Row],[Level Status]]="Closed","Closed")</f>
        <v>Info</v>
      </c>
      <c r="T431" s="54"/>
    </row>
    <row r="432" spans="1:20" ht="55.2" x14ac:dyDescent="0.3">
      <c r="A432" s="51">
        <f t="shared" si="6"/>
        <v>431</v>
      </c>
      <c r="B432" s="54" t="s">
        <v>5709</v>
      </c>
      <c r="C432" s="56">
        <v>45505</v>
      </c>
      <c r="D432" s="56">
        <v>45495</v>
      </c>
      <c r="E432" s="55" t="s">
        <v>9</v>
      </c>
      <c r="F432" s="54" t="s">
        <v>5710</v>
      </c>
      <c r="G432" s="58" t="s">
        <v>5711</v>
      </c>
      <c r="H432" s="59" t="s">
        <v>5508</v>
      </c>
      <c r="I432" s="77" t="s">
        <v>3200</v>
      </c>
      <c r="J432" s="59" t="s">
        <v>6030</v>
      </c>
      <c r="K432" s="51"/>
      <c r="L432" s="120" t="s">
        <v>120</v>
      </c>
      <c r="M432" s="77" t="s">
        <v>120</v>
      </c>
      <c r="N432" s="77" t="s">
        <v>1175</v>
      </c>
      <c r="O432" s="77" t="s">
        <v>1176</v>
      </c>
      <c r="P432" s="66" t="str">
        <f ca="1">DATEDIF(C432,'Incoming 2023'!$O$2,"Y")&amp;" tahun, "&amp;DATEDIF(C432,'Incoming 2023'!$O$2,"YM")&amp;" bulan, "&amp;DATEDIF(C432,'Incoming 2023'!$O$2,"MD")&amp;" hari"</f>
        <v>1 tahun, 11 bulan, 14 hari</v>
      </c>
      <c r="Q432" s="77">
        <f ca="1">DATEDIF(C432,Summary!$A$1,"d")</f>
        <v>713</v>
      </c>
      <c r="R432" s="77" t="str" cm="1">
        <f t="array" aca="1" ref="R43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432" s="77" t="str" cm="1">
        <f t="array" ref="S432">_xlfn.IFS(Table1[[#This Row],[Level Status]]="Level 1",7,Table1[[#This Row],[Level Status]]="Level 2",14,Table1[[#This Row],[Level Status]]="Level 3","30",Table1[[#This Row],[Level Status]]="Info","Info",Table1[[#This Row],[Level Status]]="Closed","Closed")</f>
        <v>Closed</v>
      </c>
      <c r="T432" s="54"/>
    </row>
    <row r="433" spans="1:20" ht="82.8" x14ac:dyDescent="0.3">
      <c r="A433" s="51">
        <f t="shared" si="6"/>
        <v>432</v>
      </c>
      <c r="B433" s="54" t="s">
        <v>5712</v>
      </c>
      <c r="C433" s="56">
        <v>45505</v>
      </c>
      <c r="D433" s="56">
        <v>45497</v>
      </c>
      <c r="E433" s="55" t="s">
        <v>9</v>
      </c>
      <c r="F433" s="54" t="s">
        <v>5713</v>
      </c>
      <c r="G433" s="58" t="s">
        <v>5714</v>
      </c>
      <c r="H433" s="59" t="s">
        <v>5508</v>
      </c>
      <c r="I433" s="77" t="s">
        <v>5932</v>
      </c>
      <c r="J433" s="59" t="s">
        <v>5892</v>
      </c>
      <c r="K433" s="51"/>
      <c r="L433" s="77" t="s">
        <v>140</v>
      </c>
      <c r="M433" s="77" t="s">
        <v>5814</v>
      </c>
      <c r="N433" s="77" t="s">
        <v>1070</v>
      </c>
      <c r="O433" s="77" t="s">
        <v>1076</v>
      </c>
      <c r="P433" s="66" t="str">
        <f ca="1">DATEDIF(C433,'Incoming 2023'!$O$2,"Y")&amp;" tahun, "&amp;DATEDIF(C433,'Incoming 2023'!$O$2,"YM")&amp;" bulan, "&amp;DATEDIF(C433,'Incoming 2023'!$O$2,"MD")&amp;" hari"</f>
        <v>1 tahun, 11 bulan, 14 hari</v>
      </c>
      <c r="Q433" s="77">
        <f ca="1">DATEDIF(C433,Summary!$A$1,"d")</f>
        <v>713</v>
      </c>
      <c r="R433" s="77" t="str" cm="1">
        <f t="array" aca="1" ref="R43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433" s="77" cm="1">
        <f t="array" ref="S433">_xlfn.IFS(Table1[[#This Row],[Level Status]]="Level 1",7,Table1[[#This Row],[Level Status]]="Level 2",14,Table1[[#This Row],[Level Status]]="Level 3","30",Table1[[#This Row],[Level Status]]="Info","Info",Table1[[#This Row],[Level Status]]="Closed","Closed")</f>
        <v>14</v>
      </c>
      <c r="T433" s="54"/>
    </row>
    <row r="434" spans="1:20" ht="82.8" x14ac:dyDescent="0.3">
      <c r="A434" s="51">
        <f t="shared" si="6"/>
        <v>433</v>
      </c>
      <c r="B434" s="54" t="s">
        <v>5715</v>
      </c>
      <c r="C434" s="56">
        <v>45505</v>
      </c>
      <c r="D434" s="56">
        <v>45498</v>
      </c>
      <c r="E434" s="55" t="s">
        <v>9</v>
      </c>
      <c r="F434" s="54" t="s">
        <v>5716</v>
      </c>
      <c r="G434" s="58" t="s">
        <v>5717</v>
      </c>
      <c r="H434" s="59" t="s">
        <v>5508</v>
      </c>
      <c r="I434" s="77" t="s">
        <v>3277</v>
      </c>
      <c r="J434" s="59" t="s">
        <v>5704</v>
      </c>
      <c r="K434" s="51"/>
      <c r="L434" s="77" t="s">
        <v>1302</v>
      </c>
      <c r="M434" s="77" t="s">
        <v>5814</v>
      </c>
      <c r="N434" s="77" t="s">
        <v>1070</v>
      </c>
      <c r="O434" s="77" t="s">
        <v>5604</v>
      </c>
      <c r="P434" s="66" t="str">
        <f ca="1">DATEDIF(C434,'Incoming 2023'!$O$2,"Y")&amp;" tahun, "&amp;DATEDIF(C434,'Incoming 2023'!$O$2,"YM")&amp;" bulan, "&amp;DATEDIF(C434,'Incoming 2023'!$O$2,"MD")&amp;" hari"</f>
        <v>1 tahun, 11 bulan, 14 hari</v>
      </c>
      <c r="Q434" s="77">
        <f ca="1">DATEDIF(C434,Summary!$A$1,"d")</f>
        <v>713</v>
      </c>
      <c r="R434" s="77" t="str" cm="1">
        <f t="array" aca="1" ref="R43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434" s="77" cm="1">
        <f t="array" ref="S434">_xlfn.IFS(Table1[[#This Row],[Level Status]]="Level 1",7,Table1[[#This Row],[Level Status]]="Level 2",14,Table1[[#This Row],[Level Status]]="Level 3","30",Table1[[#This Row],[Level Status]]="Info","Info",Table1[[#This Row],[Level Status]]="Closed","Closed")</f>
        <v>14</v>
      </c>
      <c r="T434" s="54"/>
    </row>
    <row r="435" spans="1:20" ht="124.2" x14ac:dyDescent="0.3">
      <c r="A435" s="51">
        <f t="shared" si="6"/>
        <v>434</v>
      </c>
      <c r="B435" s="54" t="s">
        <v>5718</v>
      </c>
      <c r="C435" s="56">
        <v>45505</v>
      </c>
      <c r="D435" s="56">
        <v>45502</v>
      </c>
      <c r="E435" s="55" t="s">
        <v>9</v>
      </c>
      <c r="F435" s="54" t="s">
        <v>5719</v>
      </c>
      <c r="G435" s="58" t="s">
        <v>5720</v>
      </c>
      <c r="H435" s="59" t="s">
        <v>5508</v>
      </c>
      <c r="I435" s="77" t="s">
        <v>5990</v>
      </c>
      <c r="J435" s="59" t="s">
        <v>5704</v>
      </c>
      <c r="K435" s="51"/>
      <c r="L435" s="77" t="s">
        <v>140</v>
      </c>
      <c r="M435" s="77" t="s">
        <v>5814</v>
      </c>
      <c r="N435" s="77" t="s">
        <v>1170</v>
      </c>
      <c r="O435" s="77" t="s">
        <v>1171</v>
      </c>
      <c r="P435" s="66" t="str">
        <f ca="1">DATEDIF(C435,'Incoming 2023'!$O$2,"Y")&amp;" tahun, "&amp;DATEDIF(C435,'Incoming 2023'!$O$2,"YM")&amp;" bulan, "&amp;DATEDIF(C435,'Incoming 2023'!$O$2,"MD")&amp;" hari"</f>
        <v>1 tahun, 11 bulan, 14 hari</v>
      </c>
      <c r="Q435" s="77">
        <f ca="1">DATEDIF(C435,Summary!$A$1,"d")</f>
        <v>713</v>
      </c>
      <c r="R435" s="77" t="str" cm="1">
        <f t="array" aca="1" ref="R43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435" s="77" cm="1">
        <f t="array" ref="S435">_xlfn.IFS(Table1[[#This Row],[Level Status]]="Level 1",7,Table1[[#This Row],[Level Status]]="Level 2",14,Table1[[#This Row],[Level Status]]="Level 3","30",Table1[[#This Row],[Level Status]]="Info","Info",Table1[[#This Row],[Level Status]]="Closed","Closed")</f>
        <v>14</v>
      </c>
      <c r="T435" s="54"/>
    </row>
    <row r="436" spans="1:20" ht="55.2" x14ac:dyDescent="0.3">
      <c r="A436" s="51">
        <f t="shared" si="6"/>
        <v>435</v>
      </c>
      <c r="B436" s="54" t="s">
        <v>5721</v>
      </c>
      <c r="C436" s="56">
        <v>45506</v>
      </c>
      <c r="D436" s="56">
        <v>45497</v>
      </c>
      <c r="E436" s="55" t="s">
        <v>39</v>
      </c>
      <c r="F436" s="54" t="s">
        <v>6831</v>
      </c>
      <c r="G436" s="58" t="s">
        <v>5840</v>
      </c>
      <c r="H436" s="59" t="s">
        <v>1079</v>
      </c>
      <c r="I436" s="77" t="s">
        <v>5999</v>
      </c>
      <c r="J436" s="59" t="s">
        <v>5841</v>
      </c>
      <c r="K436" s="56">
        <v>45520</v>
      </c>
      <c r="L436" s="77" t="s">
        <v>120</v>
      </c>
      <c r="M436" s="77" t="s">
        <v>120</v>
      </c>
      <c r="N436" s="77" t="s">
        <v>1079</v>
      </c>
      <c r="O436" s="59" t="s">
        <v>2488</v>
      </c>
      <c r="P436" s="66" t="str">
        <f ca="1">DATEDIF(C436,'Incoming 2023'!$O$2,"Y")&amp;" tahun, "&amp;DATEDIF(C436,'Incoming 2023'!$O$2,"YM")&amp;" bulan, "&amp;DATEDIF(C436,'Incoming 2023'!$O$2,"MD")&amp;" hari"</f>
        <v>1 tahun, 11 bulan, 13 hari</v>
      </c>
      <c r="Q436" s="77">
        <f ca="1">DATEDIF(C436,Summary!$A$1,"d")</f>
        <v>712</v>
      </c>
      <c r="R436" s="77" t="str" cm="1">
        <f t="array" aca="1" ref="R43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436" s="77" t="str" cm="1">
        <f t="array" ref="S436">_xlfn.IFS(Table1[[#This Row],[Level Status]]="Level 1",7,Table1[[#This Row],[Level Status]]="Level 2",14,Table1[[#This Row],[Level Status]]="Level 3","30",Table1[[#This Row],[Level Status]]="Info","Info",Table1[[#This Row],[Level Status]]="Closed","Closed")</f>
        <v>Closed</v>
      </c>
      <c r="T436" s="54" t="s">
        <v>7977</v>
      </c>
    </row>
    <row r="437" spans="1:20" ht="27.6" x14ac:dyDescent="0.3">
      <c r="A437" s="51">
        <f t="shared" si="6"/>
        <v>436</v>
      </c>
      <c r="B437" s="54" t="s">
        <v>5724</v>
      </c>
      <c r="C437" s="56">
        <v>45506</v>
      </c>
      <c r="D437" s="56">
        <v>45501</v>
      </c>
      <c r="E437" s="55" t="s">
        <v>39</v>
      </c>
      <c r="F437" s="54" t="s">
        <v>5722</v>
      </c>
      <c r="G437" s="58" t="s">
        <v>5723</v>
      </c>
      <c r="H437" s="59" t="s">
        <v>5508</v>
      </c>
      <c r="I437" s="77" t="s">
        <v>5989</v>
      </c>
      <c r="J437" s="59" t="s">
        <v>5892</v>
      </c>
      <c r="K437" s="51"/>
      <c r="L437" s="77" t="s">
        <v>140</v>
      </c>
      <c r="M437" s="77" t="s">
        <v>5814</v>
      </c>
      <c r="N437" s="77" t="s">
        <v>1070</v>
      </c>
      <c r="O437" s="77" t="s">
        <v>3230</v>
      </c>
      <c r="P437" s="66" t="str">
        <f ca="1">DATEDIF(C437,'Incoming 2023'!$O$2,"Y")&amp;" tahun, "&amp;DATEDIF(C437,'Incoming 2023'!$O$2,"YM")&amp;" bulan, "&amp;DATEDIF(C437,'Incoming 2023'!$O$2,"MD")&amp;" hari"</f>
        <v>1 tahun, 11 bulan, 13 hari</v>
      </c>
      <c r="Q437" s="77">
        <f ca="1">DATEDIF(C437,Summary!$A$1,"d")</f>
        <v>712</v>
      </c>
      <c r="R437" s="77" t="str" cm="1">
        <f t="array" aca="1" ref="R43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437" s="77" cm="1">
        <f t="array" ref="S437">_xlfn.IFS(Table1[[#This Row],[Level Status]]="Level 1",7,Table1[[#This Row],[Level Status]]="Level 2",14,Table1[[#This Row],[Level Status]]="Level 3","30",Table1[[#This Row],[Level Status]]="Info","Info",Table1[[#This Row],[Level Status]]="Closed","Closed")</f>
        <v>14</v>
      </c>
      <c r="T437" s="54"/>
    </row>
    <row r="438" spans="1:20" ht="69" x14ac:dyDescent="0.3">
      <c r="A438" s="51">
        <f t="shared" si="6"/>
        <v>437</v>
      </c>
      <c r="B438" s="54" t="s">
        <v>5725</v>
      </c>
      <c r="C438" s="56">
        <v>45506</v>
      </c>
      <c r="D438" s="56">
        <v>45492</v>
      </c>
      <c r="E438" s="55" t="s">
        <v>39</v>
      </c>
      <c r="F438" s="54" t="s">
        <v>5726</v>
      </c>
      <c r="G438" s="58" t="s">
        <v>5727</v>
      </c>
      <c r="H438" s="59" t="s">
        <v>5508</v>
      </c>
      <c r="I438" s="77" t="s">
        <v>3189</v>
      </c>
      <c r="J438" s="59" t="s">
        <v>5845</v>
      </c>
      <c r="K438" s="51"/>
      <c r="L438" s="77" t="s">
        <v>140</v>
      </c>
      <c r="M438" s="77" t="s">
        <v>5813</v>
      </c>
      <c r="N438" s="77" t="s">
        <v>1070</v>
      </c>
      <c r="O438" s="77" t="s">
        <v>4930</v>
      </c>
      <c r="P438" s="66" t="str">
        <f ca="1">DATEDIF(C438,'Incoming 2023'!$O$2,"Y")&amp;" tahun, "&amp;DATEDIF(C438,'Incoming 2023'!$O$2,"YM")&amp;" bulan, "&amp;DATEDIF(C438,'Incoming 2023'!$O$2,"MD")&amp;" hari"</f>
        <v>1 tahun, 11 bulan, 13 hari</v>
      </c>
      <c r="Q438" s="77">
        <f ca="1">DATEDIF(C438,Summary!$A$1,"d")</f>
        <v>712</v>
      </c>
      <c r="R438" s="77" t="str" cm="1">
        <f t="array" aca="1" ref="R43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438" s="77" t="str" cm="1">
        <f t="array" ref="S438">_xlfn.IFS(Table1[[#This Row],[Level Status]]="Level 1",7,Table1[[#This Row],[Level Status]]="Level 2",14,Table1[[#This Row],[Level Status]]="Level 3","30",Table1[[#This Row],[Level Status]]="Info","Info",Table1[[#This Row],[Level Status]]="Closed","Closed")</f>
        <v>30</v>
      </c>
      <c r="T438" s="54"/>
    </row>
    <row r="439" spans="1:20" ht="110.4" x14ac:dyDescent="0.3">
      <c r="A439" s="51">
        <f t="shared" si="6"/>
        <v>438</v>
      </c>
      <c r="B439" s="54" t="s">
        <v>5800</v>
      </c>
      <c r="C439" s="56">
        <v>45509</v>
      </c>
      <c r="D439" s="56">
        <v>45505</v>
      </c>
      <c r="E439" s="55" t="s">
        <v>39</v>
      </c>
      <c r="F439" s="54" t="s">
        <v>5801</v>
      </c>
      <c r="G439" s="58" t="s">
        <v>5839</v>
      </c>
      <c r="H439" s="59" t="s">
        <v>5508</v>
      </c>
      <c r="I439" s="77" t="s">
        <v>5508</v>
      </c>
      <c r="J439" s="59" t="s">
        <v>5704</v>
      </c>
      <c r="K439" s="51"/>
      <c r="L439" s="77" t="s">
        <v>120</v>
      </c>
      <c r="M439" s="77" t="s">
        <v>120</v>
      </c>
      <c r="N439" s="77" t="s">
        <v>1070</v>
      </c>
      <c r="O439" s="77" t="s">
        <v>3230</v>
      </c>
      <c r="P439" s="66" t="str">
        <f ca="1">DATEDIF(C439,'Incoming 2023'!$O$2,"Y")&amp;" tahun, "&amp;DATEDIF(C439,'Incoming 2023'!$O$2,"YM")&amp;" bulan, "&amp;DATEDIF(C439,'Incoming 2023'!$O$2,"MD")&amp;" hari"</f>
        <v>1 tahun, 11 bulan, 10 hari</v>
      </c>
      <c r="Q439" s="77">
        <f ca="1">DATEDIF(C439,Summary!$A$1,"d")</f>
        <v>709</v>
      </c>
      <c r="R439" s="77" t="str" cm="1">
        <f t="array" aca="1" ref="R43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439" s="77" t="str" cm="1">
        <f t="array" ref="S439">_xlfn.IFS(Table1[[#This Row],[Level Status]]="Level 1",7,Table1[[#This Row],[Level Status]]="Level 2",14,Table1[[#This Row],[Level Status]]="Level 3","30",Table1[[#This Row],[Level Status]]="Info","Info",Table1[[#This Row],[Level Status]]="Closed","Closed")</f>
        <v>Closed</v>
      </c>
      <c r="T439" s="54"/>
    </row>
    <row r="440" spans="1:20" ht="96.6" x14ac:dyDescent="0.3">
      <c r="A440" s="51">
        <f t="shared" si="6"/>
        <v>439</v>
      </c>
      <c r="B440" s="54" t="s">
        <v>5802</v>
      </c>
      <c r="C440" s="56">
        <v>45509</v>
      </c>
      <c r="D440" s="56">
        <v>45492</v>
      </c>
      <c r="E440" s="55" t="s">
        <v>39</v>
      </c>
      <c r="F440" s="54" t="s">
        <v>5803</v>
      </c>
      <c r="G440" s="58" t="s">
        <v>5804</v>
      </c>
      <c r="H440" s="59" t="s">
        <v>5508</v>
      </c>
      <c r="I440" s="77" t="s">
        <v>3191</v>
      </c>
      <c r="J440" s="59" t="s">
        <v>5701</v>
      </c>
      <c r="K440" s="51"/>
      <c r="L440" s="77" t="s">
        <v>120</v>
      </c>
      <c r="M440" s="77" t="s">
        <v>5815</v>
      </c>
      <c r="N440" s="77" t="s">
        <v>1070</v>
      </c>
      <c r="O440" s="77" t="s">
        <v>6866</v>
      </c>
      <c r="P440" s="66" t="str">
        <f ca="1">DATEDIF(C440,'Incoming 2023'!$O$2,"Y")&amp;" tahun, "&amp;DATEDIF(C440,'Incoming 2023'!$O$2,"YM")&amp;" bulan, "&amp;DATEDIF(C440,'Incoming 2023'!$O$2,"MD")&amp;" hari"</f>
        <v>1 tahun, 11 bulan, 10 hari</v>
      </c>
      <c r="Q440" s="77">
        <f ca="1">DATEDIF(C440,Summary!$A$1,"d")</f>
        <v>709</v>
      </c>
      <c r="R440" s="77" t="str" cm="1">
        <f t="array" aca="1" ref="R44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&gt;21</v>
      </c>
      <c r="S440" s="77" cm="1">
        <f t="array" ref="S440">_xlfn.IFS(Table1[[#This Row],[Level Status]]="Level 1",7,Table1[[#This Row],[Level Status]]="Level 2",14,Table1[[#This Row],[Level Status]]="Level 3","30",Table1[[#This Row],[Level Status]]="Info","Info",Table1[[#This Row],[Level Status]]="Closed","Closed")</f>
        <v>7</v>
      </c>
      <c r="T440" s="54" t="s">
        <v>6167</v>
      </c>
    </row>
    <row r="441" spans="1:20" ht="55.2" x14ac:dyDescent="0.3">
      <c r="A441" s="51">
        <f t="shared" si="6"/>
        <v>440</v>
      </c>
      <c r="B441" s="54" t="s">
        <v>5805</v>
      </c>
      <c r="C441" s="56">
        <v>45509</v>
      </c>
      <c r="D441" s="56">
        <v>45506</v>
      </c>
      <c r="E441" s="55" t="s">
        <v>39</v>
      </c>
      <c r="F441" s="54" t="s">
        <v>5806</v>
      </c>
      <c r="G441" s="58" t="s">
        <v>5807</v>
      </c>
      <c r="H441" s="59" t="s">
        <v>5508</v>
      </c>
      <c r="I441" s="77" t="s">
        <v>3200</v>
      </c>
      <c r="J441" s="59" t="s">
        <v>2881</v>
      </c>
      <c r="K441" s="51"/>
      <c r="L441" s="77" t="s">
        <v>120</v>
      </c>
      <c r="M441" s="77" t="s">
        <v>120</v>
      </c>
      <c r="N441" s="77" t="s">
        <v>1070</v>
      </c>
      <c r="O441" s="77" t="s">
        <v>1071</v>
      </c>
      <c r="P441" s="66" t="str">
        <f ca="1">DATEDIF(C441,'Incoming 2023'!$O$2,"Y")&amp;" tahun, "&amp;DATEDIF(C441,'Incoming 2023'!$O$2,"YM")&amp;" bulan, "&amp;DATEDIF(C441,'Incoming 2023'!$O$2,"MD")&amp;" hari"</f>
        <v>1 tahun, 11 bulan, 10 hari</v>
      </c>
      <c r="Q441" s="77">
        <f ca="1">DATEDIF(C441,Summary!$A$1,"d")</f>
        <v>709</v>
      </c>
      <c r="R441" s="77" t="str" cm="1">
        <f t="array" aca="1" ref="R44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441" s="77" t="str" cm="1">
        <f t="array" ref="S441">_xlfn.IFS(Table1[[#This Row],[Level Status]]="Level 1",7,Table1[[#This Row],[Level Status]]="Level 2",14,Table1[[#This Row],[Level Status]]="Level 3","30",Table1[[#This Row],[Level Status]]="Info","Info",Table1[[#This Row],[Level Status]]="Closed","Closed")</f>
        <v>Closed</v>
      </c>
      <c r="T441" s="54" t="s">
        <v>7651</v>
      </c>
    </row>
    <row r="442" spans="1:20" ht="110.4" x14ac:dyDescent="0.3">
      <c r="A442" s="51">
        <f t="shared" si="6"/>
        <v>441</v>
      </c>
      <c r="B442" s="54" t="s">
        <v>5808</v>
      </c>
      <c r="C442" s="56">
        <v>45509</v>
      </c>
      <c r="D442" s="56">
        <v>45499</v>
      </c>
      <c r="E442" s="55" t="s">
        <v>9</v>
      </c>
      <c r="F442" s="54" t="s">
        <v>5809</v>
      </c>
      <c r="G442" s="58" t="s">
        <v>5810</v>
      </c>
      <c r="H442" s="59" t="s">
        <v>5508</v>
      </c>
      <c r="I442" s="77" t="s">
        <v>5990</v>
      </c>
      <c r="J442" s="59" t="s">
        <v>3201</v>
      </c>
      <c r="K442" s="51"/>
      <c r="L442" s="77" t="s">
        <v>140</v>
      </c>
      <c r="M442" s="77" t="s">
        <v>5813</v>
      </c>
      <c r="N442" s="77" t="s">
        <v>1070</v>
      </c>
      <c r="O442" s="77" t="s">
        <v>1471</v>
      </c>
      <c r="P442" s="66" t="str">
        <f ca="1">DATEDIF(C442,'Incoming 2023'!$O$2,"Y")&amp;" tahun, "&amp;DATEDIF(C442,'Incoming 2023'!$O$2,"YM")&amp;" bulan, "&amp;DATEDIF(C442,'Incoming 2023'!$O$2,"MD")&amp;" hari"</f>
        <v>1 tahun, 11 bulan, 10 hari</v>
      </c>
      <c r="Q442" s="77">
        <f ca="1">DATEDIF(C442,Summary!$A$1,"d")</f>
        <v>709</v>
      </c>
      <c r="R442" s="77" t="str" cm="1">
        <f t="array" aca="1" ref="R44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442" s="77" t="str" cm="1">
        <f t="array" ref="S442">_xlfn.IFS(Table1[[#This Row],[Level Status]]="Level 1",7,Table1[[#This Row],[Level Status]]="Level 2",14,Table1[[#This Row],[Level Status]]="Level 3","30",Table1[[#This Row],[Level Status]]="Info","Info",Table1[[#This Row],[Level Status]]="Closed","Closed")</f>
        <v>30</v>
      </c>
      <c r="T442" s="54"/>
    </row>
    <row r="443" spans="1:20" ht="110.4" x14ac:dyDescent="0.3">
      <c r="A443" s="51">
        <f t="shared" si="6"/>
        <v>442</v>
      </c>
      <c r="B443" s="54" t="s">
        <v>5854</v>
      </c>
      <c r="C443" s="56">
        <v>45509</v>
      </c>
      <c r="D443" s="56">
        <v>45534</v>
      </c>
      <c r="E443" s="55" t="s">
        <v>9</v>
      </c>
      <c r="F443" s="54" t="s">
        <v>5855</v>
      </c>
      <c r="G443" s="58" t="s">
        <v>5856</v>
      </c>
      <c r="H443" s="59" t="s">
        <v>5508</v>
      </c>
      <c r="I443" s="77" t="s">
        <v>5990</v>
      </c>
      <c r="J443" s="59" t="s">
        <v>3201</v>
      </c>
      <c r="K443" s="51"/>
      <c r="L443" s="77" t="s">
        <v>140</v>
      </c>
      <c r="M443" s="77" t="s">
        <v>5813</v>
      </c>
      <c r="N443" s="77" t="s">
        <v>1070</v>
      </c>
      <c r="O443" s="77" t="s">
        <v>1471</v>
      </c>
      <c r="P443" s="66" t="str">
        <f ca="1">DATEDIF(C443,'Incoming 2023'!$O$2,"Y")&amp;" tahun, "&amp;DATEDIF(C443,'Incoming 2023'!$O$2,"YM")&amp;" bulan, "&amp;DATEDIF(C443,'Incoming 2023'!$O$2,"MD")&amp;" hari"</f>
        <v>1 tahun, 11 bulan, 10 hari</v>
      </c>
      <c r="Q443" s="77">
        <f ca="1">DATEDIF(C443,Summary!$A$1,"d")</f>
        <v>709</v>
      </c>
      <c r="R443" s="77" t="str" cm="1">
        <f t="array" aca="1" ref="R44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443" s="77" t="str" cm="1">
        <f t="array" ref="S443">_xlfn.IFS(Table1[[#This Row],[Level Status]]="Level 1",7,Table1[[#This Row],[Level Status]]="Level 2",14,Table1[[#This Row],[Level Status]]="Level 3","30",Table1[[#This Row],[Level Status]]="Info","Info",Table1[[#This Row],[Level Status]]="Closed","Closed")</f>
        <v>30</v>
      </c>
      <c r="T443" s="54"/>
    </row>
    <row r="444" spans="1:20" ht="124.2" x14ac:dyDescent="0.3">
      <c r="A444" s="51">
        <f t="shared" si="6"/>
        <v>443</v>
      </c>
      <c r="B444" s="54" t="s">
        <v>5828</v>
      </c>
      <c r="C444" s="56">
        <v>45511</v>
      </c>
      <c r="D444" s="56">
        <v>45509</v>
      </c>
      <c r="E444" s="55" t="s">
        <v>39</v>
      </c>
      <c r="F444" s="54" t="s">
        <v>5830</v>
      </c>
      <c r="G444" s="58" t="s">
        <v>5829</v>
      </c>
      <c r="H444" s="59" t="s">
        <v>5508</v>
      </c>
      <c r="I444" s="77" t="s">
        <v>5990</v>
      </c>
      <c r="J444" s="59" t="s">
        <v>6030</v>
      </c>
      <c r="K444" s="56">
        <v>45542</v>
      </c>
      <c r="L444" s="77" t="s">
        <v>120</v>
      </c>
      <c r="M444" s="77" t="s">
        <v>120</v>
      </c>
      <c r="N444" s="77" t="s">
        <v>1175</v>
      </c>
      <c r="O444" s="77" t="s">
        <v>1176</v>
      </c>
      <c r="P444" s="66" t="str">
        <f ca="1">DATEDIF(C444,'Incoming 2023'!$O$2,"Y")&amp;" tahun, "&amp;DATEDIF(C444,'Incoming 2023'!$O$2,"YM")&amp;" bulan, "&amp;DATEDIF(C444,'Incoming 2023'!$O$2,"MD")&amp;" hari"</f>
        <v>1 tahun, 11 bulan, 8 hari</v>
      </c>
      <c r="Q444" s="77">
        <f ca="1">DATEDIF(C444,Summary!$A$1,"d")</f>
        <v>707</v>
      </c>
      <c r="R444" s="77" t="str" cm="1">
        <f t="array" aca="1" ref="R44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444" s="77" t="str" cm="1">
        <f t="array" ref="S444">_xlfn.IFS(Table1[[#This Row],[Level Status]]="Level 1",7,Table1[[#This Row],[Level Status]]="Level 2",14,Table1[[#This Row],[Level Status]]="Level 3","30",Table1[[#This Row],[Level Status]]="Info","Info",Table1[[#This Row],[Level Status]]="Closed","Closed")</f>
        <v>Closed</v>
      </c>
      <c r="T444" s="54" t="s">
        <v>6790</v>
      </c>
    </row>
    <row r="445" spans="1:20" ht="137.69999999999999" customHeight="1" x14ac:dyDescent="0.3">
      <c r="A445" s="51">
        <f t="shared" si="6"/>
        <v>444</v>
      </c>
      <c r="B445" s="54" t="s">
        <v>5831</v>
      </c>
      <c r="C445" s="56">
        <v>45511</v>
      </c>
      <c r="D445" s="56">
        <v>45505</v>
      </c>
      <c r="E445" s="55" t="s">
        <v>39</v>
      </c>
      <c r="F445" s="54" t="s">
        <v>5832</v>
      </c>
      <c r="G445" s="58" t="s">
        <v>5833</v>
      </c>
      <c r="H445" s="59" t="s">
        <v>5508</v>
      </c>
      <c r="I445" s="77" t="s">
        <v>3200</v>
      </c>
      <c r="J445" s="59" t="s">
        <v>5704</v>
      </c>
      <c r="K445" s="51"/>
      <c r="L445" s="77" t="s">
        <v>120</v>
      </c>
      <c r="M445" s="77" t="s">
        <v>5813</v>
      </c>
      <c r="N445" s="77" t="s">
        <v>1070</v>
      </c>
      <c r="O445" s="77" t="s">
        <v>5481</v>
      </c>
      <c r="P445" s="66" t="str">
        <f ca="1">DATEDIF(C445,'Incoming 2023'!$O$2,"Y")&amp;" tahun, "&amp;DATEDIF(C445,'Incoming 2023'!$O$2,"YM")&amp;" bulan, "&amp;DATEDIF(C445,'Incoming 2023'!$O$2,"MD")&amp;" hari"</f>
        <v>1 tahun, 11 bulan, 8 hari</v>
      </c>
      <c r="Q445" s="77">
        <f ca="1">DATEDIF(C445,Summary!$A$1,"d")</f>
        <v>707</v>
      </c>
      <c r="R445" s="77" t="str" cm="1">
        <f t="array" aca="1" ref="R44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445" s="77" t="str" cm="1">
        <f t="array" ref="S445">_xlfn.IFS(Table1[[#This Row],[Level Status]]="Level 1",7,Table1[[#This Row],[Level Status]]="Level 2",14,Table1[[#This Row],[Level Status]]="Level 3","30",Table1[[#This Row],[Level Status]]="Info","Info",Table1[[#This Row],[Level Status]]="Closed","Closed")</f>
        <v>30</v>
      </c>
      <c r="T445" s="54" t="s">
        <v>8608</v>
      </c>
    </row>
    <row r="446" spans="1:20" ht="124.2" x14ac:dyDescent="0.3">
      <c r="A446" s="51">
        <f t="shared" si="6"/>
        <v>445</v>
      </c>
      <c r="B446" s="54" t="s">
        <v>5835</v>
      </c>
      <c r="C446" s="56">
        <v>45511</v>
      </c>
      <c r="D446" s="56">
        <v>45505</v>
      </c>
      <c r="E446" s="55" t="s">
        <v>39</v>
      </c>
      <c r="F446" s="54" t="s">
        <v>5836</v>
      </c>
      <c r="G446" s="58" t="s">
        <v>5837</v>
      </c>
      <c r="H446" s="59" t="s">
        <v>5508</v>
      </c>
      <c r="I446" s="77" t="s">
        <v>5508</v>
      </c>
      <c r="J446" s="59" t="s">
        <v>2881</v>
      </c>
      <c r="K446" s="56">
        <v>45494</v>
      </c>
      <c r="L446" s="77" t="s">
        <v>120</v>
      </c>
      <c r="M446" s="77" t="s">
        <v>120</v>
      </c>
      <c r="N446" s="77" t="s">
        <v>1072</v>
      </c>
      <c r="O446" s="77" t="s">
        <v>1073</v>
      </c>
      <c r="P446" s="66" t="str">
        <f ca="1">DATEDIF(C446,'Incoming 2023'!$O$2,"Y")&amp;" tahun, "&amp;DATEDIF(C446,'Incoming 2023'!$O$2,"YM")&amp;" bulan, "&amp;DATEDIF(C446,'Incoming 2023'!$O$2,"MD")&amp;" hari"</f>
        <v>1 tahun, 11 bulan, 8 hari</v>
      </c>
      <c r="Q446" s="77">
        <f ca="1">DATEDIF(C446,Summary!$A$1,"d")</f>
        <v>707</v>
      </c>
      <c r="R446" s="77" t="str" cm="1">
        <f t="array" aca="1" ref="R44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446" s="77" t="str" cm="1">
        <f t="array" ref="S446">_xlfn.IFS(Table1[[#This Row],[Level Status]]="Level 1",7,Table1[[#This Row],[Level Status]]="Level 2",14,Table1[[#This Row],[Level Status]]="Level 3","30",Table1[[#This Row],[Level Status]]="Info","Info",Table1[[#This Row],[Level Status]]="Closed","Closed")</f>
        <v>Closed</v>
      </c>
      <c r="T446" s="54" t="s">
        <v>6548</v>
      </c>
    </row>
    <row r="447" spans="1:20" ht="55.2" x14ac:dyDescent="0.3">
      <c r="A447" s="51">
        <f t="shared" si="6"/>
        <v>446</v>
      </c>
      <c r="B447" s="54" t="s">
        <v>5857</v>
      </c>
      <c r="C447" s="56">
        <v>45512</v>
      </c>
      <c r="D447" s="56">
        <v>45496</v>
      </c>
      <c r="E447" s="55" t="s">
        <v>9</v>
      </c>
      <c r="F447" s="54" t="s">
        <v>5858</v>
      </c>
      <c r="G447" s="58" t="s">
        <v>5859</v>
      </c>
      <c r="H447" s="59" t="s">
        <v>5508</v>
      </c>
      <c r="I447" s="77" t="s">
        <v>3200</v>
      </c>
      <c r="J447" s="59" t="s">
        <v>6030</v>
      </c>
      <c r="K447" s="56"/>
      <c r="L447" s="77" t="s">
        <v>1302</v>
      </c>
      <c r="M447" s="77" t="s">
        <v>1302</v>
      </c>
      <c r="N447" s="77" t="s">
        <v>1070</v>
      </c>
      <c r="O447" s="77" t="s">
        <v>1071</v>
      </c>
      <c r="P447" s="66" t="str">
        <f ca="1">DATEDIF(C447,'Incoming 2023'!$O$2,"Y")&amp;" tahun, "&amp;DATEDIF(C447,'Incoming 2023'!$O$2,"YM")&amp;" bulan, "&amp;DATEDIF(C447,'Incoming 2023'!$O$2,"MD")&amp;" hari"</f>
        <v>1 tahun, 11 bulan, 7 hari</v>
      </c>
      <c r="Q447" s="77">
        <f ca="1">DATEDIF(C447,Summary!$A$1,"d")</f>
        <v>706</v>
      </c>
      <c r="R447" s="77" t="str" cm="1">
        <f t="array" aca="1" ref="R44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47" s="77" t="str" cm="1">
        <f t="array" ref="S447">_xlfn.IFS(Table1[[#This Row],[Level Status]]="Level 1",7,Table1[[#This Row],[Level Status]]="Level 2",14,Table1[[#This Row],[Level Status]]="Level 3","30",Table1[[#This Row],[Level Status]]="Info","Info",Table1[[#This Row],[Level Status]]="Closed","Closed")</f>
        <v>Info</v>
      </c>
      <c r="T447" s="54"/>
    </row>
    <row r="448" spans="1:20" ht="82.8" x14ac:dyDescent="0.3">
      <c r="A448" s="51">
        <f t="shared" si="6"/>
        <v>447</v>
      </c>
      <c r="B448" s="54" t="s">
        <v>5862</v>
      </c>
      <c r="C448" s="56">
        <v>45512</v>
      </c>
      <c r="D448" s="56">
        <v>45497</v>
      </c>
      <c r="E448" s="55" t="s">
        <v>9</v>
      </c>
      <c r="F448" s="54" t="s">
        <v>5860</v>
      </c>
      <c r="G448" s="58" t="s">
        <v>5861</v>
      </c>
      <c r="H448" s="59" t="s">
        <v>5508</v>
      </c>
      <c r="I448" s="77" t="s">
        <v>3200</v>
      </c>
      <c r="J448" s="59" t="s">
        <v>6030</v>
      </c>
      <c r="K448" s="56"/>
      <c r="L448" s="77" t="s">
        <v>1302</v>
      </c>
      <c r="M448" s="77" t="s">
        <v>1308</v>
      </c>
      <c r="N448" s="77" t="s">
        <v>1070</v>
      </c>
      <c r="O448" s="77" t="s">
        <v>1071</v>
      </c>
      <c r="P448" s="66" t="str">
        <f ca="1">DATEDIF(C448,'Incoming 2023'!$O$2,"Y")&amp;" tahun, "&amp;DATEDIF(C448,'Incoming 2023'!$O$2,"YM")&amp;" bulan, "&amp;DATEDIF(C448,'Incoming 2023'!$O$2,"MD")&amp;" hari"</f>
        <v>1 tahun, 11 bulan, 7 hari</v>
      </c>
      <c r="Q448" s="77">
        <f ca="1">DATEDIF(C448,Summary!$A$1,"d")</f>
        <v>706</v>
      </c>
      <c r="R448" s="77" t="str" cm="1">
        <f t="array" aca="1" ref="R44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48" s="77" t="str" cm="1">
        <f t="array" ref="S448">_xlfn.IFS(Table1[[#This Row],[Level Status]]="Level 1",7,Table1[[#This Row],[Level Status]]="Level 2",14,Table1[[#This Row],[Level Status]]="Level 3","30",Table1[[#This Row],[Level Status]]="Info","Info",Table1[[#This Row],[Level Status]]="Closed","Closed")</f>
        <v>Info</v>
      </c>
      <c r="T448" s="54"/>
    </row>
    <row r="449" spans="1:20" ht="55.2" x14ac:dyDescent="0.3">
      <c r="A449" s="51">
        <f t="shared" si="6"/>
        <v>448</v>
      </c>
      <c r="B449" s="54" t="s">
        <v>5863</v>
      </c>
      <c r="C449" s="56">
        <v>45512</v>
      </c>
      <c r="D449" s="56">
        <v>45498</v>
      </c>
      <c r="E449" s="55" t="s">
        <v>9</v>
      </c>
      <c r="F449" s="54" t="s">
        <v>5864</v>
      </c>
      <c r="G449" s="58" t="s">
        <v>5865</v>
      </c>
      <c r="H449" s="59" t="s">
        <v>5508</v>
      </c>
      <c r="I449" s="77" t="s">
        <v>3200</v>
      </c>
      <c r="J449" s="59" t="s">
        <v>6030</v>
      </c>
      <c r="K449" s="56"/>
      <c r="L449" s="77" t="s">
        <v>1302</v>
      </c>
      <c r="M449" s="77" t="s">
        <v>1302</v>
      </c>
      <c r="N449" s="77" t="s">
        <v>1070</v>
      </c>
      <c r="O449" s="77" t="s">
        <v>1071</v>
      </c>
      <c r="P449" s="66" t="str">
        <f ca="1">DATEDIF(C449,'Incoming 2023'!$O$2,"Y")&amp;" tahun, "&amp;DATEDIF(C449,'Incoming 2023'!$O$2,"YM")&amp;" bulan, "&amp;DATEDIF(C449,'Incoming 2023'!$O$2,"MD")&amp;" hari"</f>
        <v>1 tahun, 11 bulan, 7 hari</v>
      </c>
      <c r="Q449" s="77">
        <f ca="1">DATEDIF(C449,Summary!$A$1,"d")</f>
        <v>706</v>
      </c>
      <c r="R449" s="77" t="str" cm="1">
        <f t="array" aca="1" ref="R44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49" s="77" t="str" cm="1">
        <f t="array" ref="S449">_xlfn.IFS(Table1[[#This Row],[Level Status]]="Level 1",7,Table1[[#This Row],[Level Status]]="Level 2",14,Table1[[#This Row],[Level Status]]="Level 3","30",Table1[[#This Row],[Level Status]]="Info","Info",Table1[[#This Row],[Level Status]]="Closed","Closed")</f>
        <v>Info</v>
      </c>
      <c r="T449" s="54"/>
    </row>
    <row r="450" spans="1:20" ht="41.4" x14ac:dyDescent="0.3">
      <c r="A450" s="51">
        <f t="shared" ref="A450:A513" si="7">ROW(A449)</f>
        <v>449</v>
      </c>
      <c r="B450" s="54" t="s">
        <v>5866</v>
      </c>
      <c r="C450" s="56">
        <v>45512</v>
      </c>
      <c r="D450" s="56">
        <v>45503</v>
      </c>
      <c r="E450" s="55" t="s">
        <v>9</v>
      </c>
      <c r="F450" s="54" t="s">
        <v>5867</v>
      </c>
      <c r="G450" s="58" t="s">
        <v>5868</v>
      </c>
      <c r="H450" s="59" t="s">
        <v>5508</v>
      </c>
      <c r="I450" s="77" t="s">
        <v>3200</v>
      </c>
      <c r="J450" s="59" t="s">
        <v>6030</v>
      </c>
      <c r="K450" s="56"/>
      <c r="L450" s="77" t="s">
        <v>1302</v>
      </c>
      <c r="M450" s="77" t="s">
        <v>1308</v>
      </c>
      <c r="N450" s="77" t="s">
        <v>1070</v>
      </c>
      <c r="O450" s="77" t="s">
        <v>1071</v>
      </c>
      <c r="P450" s="66" t="str">
        <f ca="1">DATEDIF(C450,'Incoming 2023'!$O$2,"Y")&amp;" tahun, "&amp;DATEDIF(C450,'Incoming 2023'!$O$2,"YM")&amp;" bulan, "&amp;DATEDIF(C450,'Incoming 2023'!$O$2,"MD")&amp;" hari"</f>
        <v>1 tahun, 11 bulan, 7 hari</v>
      </c>
      <c r="Q450" s="77">
        <f ca="1">DATEDIF(C450,Summary!$A$1,"d")</f>
        <v>706</v>
      </c>
      <c r="R450" s="77" t="str" cm="1">
        <f t="array" aca="1" ref="R45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50" s="77" t="str" cm="1">
        <f t="array" ref="S450">_xlfn.IFS(Table1[[#This Row],[Level Status]]="Level 1",7,Table1[[#This Row],[Level Status]]="Level 2",14,Table1[[#This Row],[Level Status]]="Level 3","30",Table1[[#This Row],[Level Status]]="Info","Info",Table1[[#This Row],[Level Status]]="Closed","Closed")</f>
        <v>Info</v>
      </c>
      <c r="T450" s="54"/>
    </row>
    <row r="451" spans="1:20" ht="69" x14ac:dyDescent="0.3">
      <c r="A451" s="51">
        <f t="shared" si="7"/>
        <v>450</v>
      </c>
      <c r="B451" s="54" t="s">
        <v>5879</v>
      </c>
      <c r="C451" s="56">
        <v>45512</v>
      </c>
      <c r="D451" s="56">
        <v>45503</v>
      </c>
      <c r="E451" s="55" t="s">
        <v>9</v>
      </c>
      <c r="F451" s="54" t="s">
        <v>5869</v>
      </c>
      <c r="G451" s="58" t="s">
        <v>5870</v>
      </c>
      <c r="H451" s="59" t="s">
        <v>5508</v>
      </c>
      <c r="I451" s="77" t="s">
        <v>3189</v>
      </c>
      <c r="J451" s="59" t="s">
        <v>6030</v>
      </c>
      <c r="K451" s="56"/>
      <c r="L451" s="77" t="s">
        <v>1302</v>
      </c>
      <c r="M451" s="77" t="s">
        <v>1308</v>
      </c>
      <c r="N451" s="77" t="s">
        <v>1070</v>
      </c>
      <c r="O451" s="77" t="s">
        <v>1071</v>
      </c>
      <c r="P451" s="66" t="str">
        <f ca="1">DATEDIF(C451,'Incoming 2023'!$O$2,"Y")&amp;" tahun, "&amp;DATEDIF(C451,'Incoming 2023'!$O$2,"YM")&amp;" bulan, "&amp;DATEDIF(C451,'Incoming 2023'!$O$2,"MD")&amp;" hari"</f>
        <v>1 tahun, 11 bulan, 7 hari</v>
      </c>
      <c r="Q451" s="77">
        <f ca="1">DATEDIF(C451,Summary!$A$1,"d")</f>
        <v>706</v>
      </c>
      <c r="R451" s="77" t="str" cm="1">
        <f t="array" aca="1" ref="R45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51" s="77" t="str" cm="1">
        <f t="array" ref="S451">_xlfn.IFS(Table1[[#This Row],[Level Status]]="Level 1",7,Table1[[#This Row],[Level Status]]="Level 2",14,Table1[[#This Row],[Level Status]]="Level 3","30",Table1[[#This Row],[Level Status]]="Info","Info",Table1[[#This Row],[Level Status]]="Closed","Closed")</f>
        <v>Info</v>
      </c>
      <c r="T451" s="54"/>
    </row>
    <row r="452" spans="1:20" ht="41.4" x14ac:dyDescent="0.3">
      <c r="A452" s="51">
        <f t="shared" si="7"/>
        <v>451</v>
      </c>
      <c r="B452" s="54" t="s">
        <v>5950</v>
      </c>
      <c r="C452" s="56">
        <v>45516</v>
      </c>
      <c r="D452" s="56">
        <v>45505</v>
      </c>
      <c r="E452" s="55" t="s">
        <v>9</v>
      </c>
      <c r="F452" s="54" t="s">
        <v>5951</v>
      </c>
      <c r="G452" s="58" t="s">
        <v>5952</v>
      </c>
      <c r="H452" s="59" t="s">
        <v>5508</v>
      </c>
      <c r="I452" s="77" t="s">
        <v>3200</v>
      </c>
      <c r="J452" s="59" t="s">
        <v>3201</v>
      </c>
      <c r="K452" s="51"/>
      <c r="L452" s="77" t="s">
        <v>1302</v>
      </c>
      <c r="M452" s="77" t="s">
        <v>1308</v>
      </c>
      <c r="N452" s="77" t="s">
        <v>1070</v>
      </c>
      <c r="O452" s="77" t="s">
        <v>7652</v>
      </c>
      <c r="P452" s="66" t="str">
        <f ca="1">DATEDIF(C452,'Incoming 2023'!$O$2,"Y")&amp;" tahun, "&amp;DATEDIF(C452,'Incoming 2023'!$O$2,"YM")&amp;" bulan, "&amp;DATEDIF(C452,'Incoming 2023'!$O$2,"MD")&amp;" hari"</f>
        <v>1 tahun, 11 bulan, 3 hari</v>
      </c>
      <c r="Q452" s="77">
        <f ca="1">DATEDIF(C452,Summary!$A$1,"d")</f>
        <v>702</v>
      </c>
      <c r="R452" s="77"/>
      <c r="S452" s="77"/>
      <c r="T452" s="54"/>
    </row>
    <row r="453" spans="1:20" ht="55.2" x14ac:dyDescent="0.3">
      <c r="A453" s="51">
        <f t="shared" si="7"/>
        <v>452</v>
      </c>
      <c r="B453" s="54" t="s">
        <v>5953</v>
      </c>
      <c r="C453" s="56">
        <v>45516</v>
      </c>
      <c r="D453" s="56">
        <v>45506</v>
      </c>
      <c r="E453" s="55" t="s">
        <v>9</v>
      </c>
      <c r="F453" s="54" t="s">
        <v>5954</v>
      </c>
      <c r="G453" s="58" t="s">
        <v>5955</v>
      </c>
      <c r="H453" s="59" t="s">
        <v>5508</v>
      </c>
      <c r="I453" s="77" t="s">
        <v>3200</v>
      </c>
      <c r="J453" s="59" t="s">
        <v>3203</v>
      </c>
      <c r="K453" s="51"/>
      <c r="L453" s="77" t="s">
        <v>1302</v>
      </c>
      <c r="M453" s="77" t="s">
        <v>1308</v>
      </c>
      <c r="N453" s="77" t="s">
        <v>1070</v>
      </c>
      <c r="O453" s="77" t="s">
        <v>7652</v>
      </c>
      <c r="P453" s="66" t="str">
        <f ca="1">DATEDIF(C453,'Incoming 2023'!$O$2,"Y")&amp;" tahun, "&amp;DATEDIF(C453,'Incoming 2023'!$O$2,"YM")&amp;" bulan, "&amp;DATEDIF(C453,'Incoming 2023'!$O$2,"MD")&amp;" hari"</f>
        <v>1 tahun, 11 bulan, 3 hari</v>
      </c>
      <c r="Q453" s="77">
        <f ca="1">DATEDIF(C453,Summary!$A$1,"d")</f>
        <v>702</v>
      </c>
      <c r="R453" s="77" t="str" cm="1">
        <f t="array" aca="1" ref="R45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53" s="77" t="str" cm="1">
        <f t="array" ref="S453">_xlfn.IFS(Table1[[#This Row],[Level Status]]="Level 1",7,Table1[[#This Row],[Level Status]]="Level 2",14,Table1[[#This Row],[Level Status]]="Level 3","30",Table1[[#This Row],[Level Status]]="Info","Info",Table1[[#This Row],[Level Status]]="Closed","Closed")</f>
        <v>Info</v>
      </c>
      <c r="T453" s="54"/>
    </row>
    <row r="454" spans="1:20" ht="41.4" x14ac:dyDescent="0.3">
      <c r="A454" s="51">
        <f t="shared" si="7"/>
        <v>453</v>
      </c>
      <c r="B454" s="54" t="s">
        <v>5956</v>
      </c>
      <c r="C454" s="56">
        <v>45516</v>
      </c>
      <c r="D454" s="56">
        <v>45506</v>
      </c>
      <c r="E454" s="55" t="s">
        <v>9</v>
      </c>
      <c r="F454" s="54" t="s">
        <v>5464</v>
      </c>
      <c r="G454" s="58" t="s">
        <v>5957</v>
      </c>
      <c r="H454" s="59" t="s">
        <v>5508</v>
      </c>
      <c r="I454" s="77" t="s">
        <v>3200</v>
      </c>
      <c r="J454" s="59" t="s">
        <v>3203</v>
      </c>
      <c r="K454" s="51"/>
      <c r="L454" s="77" t="s">
        <v>1302</v>
      </c>
      <c r="M454" s="77" t="s">
        <v>1308</v>
      </c>
      <c r="N454" s="77" t="s">
        <v>1070</v>
      </c>
      <c r="O454" s="77" t="s">
        <v>7652</v>
      </c>
      <c r="P454" s="66" t="str">
        <f ca="1">DATEDIF(C454,'Incoming 2023'!$O$2,"Y")&amp;" tahun, "&amp;DATEDIF(C454,'Incoming 2023'!$O$2,"YM")&amp;" bulan, "&amp;DATEDIF(C454,'Incoming 2023'!$O$2,"MD")&amp;" hari"</f>
        <v>1 tahun, 11 bulan, 3 hari</v>
      </c>
      <c r="Q454" s="77">
        <f ca="1">DATEDIF(C454,Summary!$A$1,"d")</f>
        <v>702</v>
      </c>
      <c r="R454" s="77" t="str" cm="1">
        <f t="array" aca="1" ref="R45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54" s="77" t="str" cm="1">
        <f t="array" ref="S454">_xlfn.IFS(Table1[[#This Row],[Level Status]]="Level 1",7,Table1[[#This Row],[Level Status]]="Level 2",14,Table1[[#This Row],[Level Status]]="Level 3","30",Table1[[#This Row],[Level Status]]="Info","Info",Table1[[#This Row],[Level Status]]="Closed","Closed")</f>
        <v>Info</v>
      </c>
      <c r="T454" s="54"/>
    </row>
    <row r="455" spans="1:20" ht="41.4" x14ac:dyDescent="0.3">
      <c r="A455" s="51">
        <f t="shared" si="7"/>
        <v>454</v>
      </c>
      <c r="B455" s="54" t="s">
        <v>5958</v>
      </c>
      <c r="C455" s="56">
        <v>45516</v>
      </c>
      <c r="D455" s="56">
        <v>45506</v>
      </c>
      <c r="E455" s="55" t="s">
        <v>9</v>
      </c>
      <c r="F455" s="54" t="s">
        <v>5959</v>
      </c>
      <c r="G455" s="58" t="s">
        <v>5960</v>
      </c>
      <c r="H455" s="59" t="s">
        <v>5508</v>
      </c>
      <c r="I455" s="77" t="s">
        <v>3200</v>
      </c>
      <c r="J455" s="59" t="s">
        <v>3203</v>
      </c>
      <c r="K455" s="51"/>
      <c r="L455" s="77" t="s">
        <v>1302</v>
      </c>
      <c r="M455" s="77" t="s">
        <v>1308</v>
      </c>
      <c r="N455" s="77" t="s">
        <v>1070</v>
      </c>
      <c r="O455" s="77" t="s">
        <v>7652</v>
      </c>
      <c r="P455" s="66" t="str">
        <f ca="1">DATEDIF(C455,'Incoming 2023'!$O$2,"Y")&amp;" tahun, "&amp;DATEDIF(C455,'Incoming 2023'!$O$2,"YM")&amp;" bulan, "&amp;DATEDIF(C455,'Incoming 2023'!$O$2,"MD")&amp;" hari"</f>
        <v>1 tahun, 11 bulan, 3 hari</v>
      </c>
      <c r="Q455" s="77">
        <f ca="1">DATEDIF(C455,Summary!$A$1,"d")</f>
        <v>702</v>
      </c>
      <c r="R455" s="77" t="str" cm="1">
        <f t="array" aca="1" ref="R45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55" s="77" t="str" cm="1">
        <f t="array" ref="S455">_xlfn.IFS(Table1[[#This Row],[Level Status]]="Level 1",7,Table1[[#This Row],[Level Status]]="Level 2",14,Table1[[#This Row],[Level Status]]="Level 3","30",Table1[[#This Row],[Level Status]]="Info","Info",Table1[[#This Row],[Level Status]]="Closed","Closed")</f>
        <v>Info</v>
      </c>
      <c r="T455" s="54"/>
    </row>
    <row r="456" spans="1:20" ht="55.2" x14ac:dyDescent="0.3">
      <c r="A456" s="51">
        <f t="shared" si="7"/>
        <v>455</v>
      </c>
      <c r="B456" s="54" t="s">
        <v>5961</v>
      </c>
      <c r="C456" s="56">
        <v>45516</v>
      </c>
      <c r="D456" s="56">
        <v>45506</v>
      </c>
      <c r="E456" s="55" t="s">
        <v>9</v>
      </c>
      <c r="F456" s="54" t="s">
        <v>5962</v>
      </c>
      <c r="G456" s="58" t="s">
        <v>5963</v>
      </c>
      <c r="H456" s="59" t="s">
        <v>5508</v>
      </c>
      <c r="I456" s="77" t="s">
        <v>3200</v>
      </c>
      <c r="J456" s="59" t="s">
        <v>3203</v>
      </c>
      <c r="K456" s="51"/>
      <c r="L456" s="77" t="s">
        <v>1302</v>
      </c>
      <c r="M456" s="77" t="s">
        <v>1308</v>
      </c>
      <c r="N456" s="77" t="s">
        <v>1070</v>
      </c>
      <c r="O456" s="77" t="s">
        <v>1071</v>
      </c>
      <c r="P456" s="66" t="str">
        <f ca="1">DATEDIF(C456,'Incoming 2023'!$O$2,"Y")&amp;" tahun, "&amp;DATEDIF(C456,'Incoming 2023'!$O$2,"YM")&amp;" bulan, "&amp;DATEDIF(C456,'Incoming 2023'!$O$2,"MD")&amp;" hari"</f>
        <v>1 tahun, 11 bulan, 3 hari</v>
      </c>
      <c r="Q456" s="77">
        <f ca="1">DATEDIF(C456,Summary!$A$1,"d")</f>
        <v>702</v>
      </c>
      <c r="R456" s="77" t="str" cm="1">
        <f t="array" aca="1" ref="R45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56" s="77" t="str" cm="1">
        <f t="array" ref="S456">_xlfn.IFS(Table1[[#This Row],[Level Status]]="Level 1",7,Table1[[#This Row],[Level Status]]="Level 2",14,Table1[[#This Row],[Level Status]]="Level 3","30",Table1[[#This Row],[Level Status]]="Info","Info",Table1[[#This Row],[Level Status]]="Closed","Closed")</f>
        <v>Info</v>
      </c>
      <c r="T456" s="54"/>
    </row>
    <row r="457" spans="1:20" ht="55.2" x14ac:dyDescent="0.3">
      <c r="A457" s="51">
        <f t="shared" si="7"/>
        <v>456</v>
      </c>
      <c r="B457" s="54" t="s">
        <v>5964</v>
      </c>
      <c r="C457" s="56">
        <v>45516</v>
      </c>
      <c r="D457" s="56">
        <v>45506</v>
      </c>
      <c r="E457" s="55" t="s">
        <v>9</v>
      </c>
      <c r="F457" s="54" t="s">
        <v>5965</v>
      </c>
      <c r="G457" s="58" t="s">
        <v>5966</v>
      </c>
      <c r="H457" s="59" t="s">
        <v>5508</v>
      </c>
      <c r="I457" s="77" t="s">
        <v>3200</v>
      </c>
      <c r="J457" s="59" t="s">
        <v>3203</v>
      </c>
      <c r="K457" s="51"/>
      <c r="L457" s="77" t="s">
        <v>1302</v>
      </c>
      <c r="M457" s="77" t="s">
        <v>1308</v>
      </c>
      <c r="N457" s="77" t="s">
        <v>1070</v>
      </c>
      <c r="O457" s="77" t="s">
        <v>1071</v>
      </c>
      <c r="P457" s="66" t="str">
        <f ca="1">DATEDIF(C457,'Incoming 2023'!$O$2,"Y")&amp;" tahun, "&amp;DATEDIF(C457,'Incoming 2023'!$O$2,"YM")&amp;" bulan, "&amp;DATEDIF(C457,'Incoming 2023'!$O$2,"MD")&amp;" hari"</f>
        <v>1 tahun, 11 bulan, 3 hari</v>
      </c>
      <c r="Q457" s="77">
        <f ca="1">DATEDIF(C457,Summary!$A$1,"d")</f>
        <v>702</v>
      </c>
      <c r="R457" s="77" t="str" cm="1">
        <f t="array" aca="1" ref="R45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57" s="77" t="str" cm="1">
        <f t="array" ref="S457">_xlfn.IFS(Table1[[#This Row],[Level Status]]="Level 1",7,Table1[[#This Row],[Level Status]]="Level 2",14,Table1[[#This Row],[Level Status]]="Level 3","30",Table1[[#This Row],[Level Status]]="Info","Info",Table1[[#This Row],[Level Status]]="Closed","Closed")</f>
        <v>Info</v>
      </c>
      <c r="T457" s="54"/>
    </row>
    <row r="458" spans="1:20" ht="110.4" x14ac:dyDescent="0.3">
      <c r="A458" s="51">
        <f t="shared" si="7"/>
        <v>457</v>
      </c>
      <c r="B458" s="54" t="s">
        <v>5967</v>
      </c>
      <c r="C458" s="56">
        <v>45516</v>
      </c>
      <c r="D458" s="56">
        <v>45507</v>
      </c>
      <c r="E458" s="55" t="s">
        <v>9</v>
      </c>
      <c r="F458" s="54" t="s">
        <v>5968</v>
      </c>
      <c r="G458" s="58" t="s">
        <v>5969</v>
      </c>
      <c r="H458" s="59" t="s">
        <v>5508</v>
      </c>
      <c r="I458" s="77" t="s">
        <v>3200</v>
      </c>
      <c r="J458" s="59" t="s">
        <v>3203</v>
      </c>
      <c r="K458" s="51"/>
      <c r="L458" s="77" t="s">
        <v>1302</v>
      </c>
      <c r="M458" s="77" t="s">
        <v>1308</v>
      </c>
      <c r="N458" s="77" t="s">
        <v>1070</v>
      </c>
      <c r="O458" s="77" t="s">
        <v>1071</v>
      </c>
      <c r="P458" s="66" t="str">
        <f ca="1">DATEDIF(C458,'Incoming 2023'!$O$2,"Y")&amp;" tahun, "&amp;DATEDIF(C458,'Incoming 2023'!$O$2,"YM")&amp;" bulan, "&amp;DATEDIF(C458,'Incoming 2023'!$O$2,"MD")&amp;" hari"</f>
        <v>1 tahun, 11 bulan, 3 hari</v>
      </c>
      <c r="Q458" s="77">
        <f ca="1">DATEDIF(C458,Summary!$A$1,"d")</f>
        <v>702</v>
      </c>
      <c r="R458" s="77" t="str" cm="1">
        <f t="array" aca="1" ref="R45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58" s="77" t="str" cm="1">
        <f t="array" ref="S458">_xlfn.IFS(Table1[[#This Row],[Level Status]]="Level 1",7,Table1[[#This Row],[Level Status]]="Level 2",14,Table1[[#This Row],[Level Status]]="Level 3","30",Table1[[#This Row],[Level Status]]="Info","Info",Table1[[#This Row],[Level Status]]="Closed","Closed")</f>
        <v>Info</v>
      </c>
      <c r="T458" s="54"/>
    </row>
    <row r="459" spans="1:20" ht="110.4" x14ac:dyDescent="0.3">
      <c r="A459" s="51">
        <f t="shared" si="7"/>
        <v>458</v>
      </c>
      <c r="B459" s="54" t="s">
        <v>5970</v>
      </c>
      <c r="C459" s="56">
        <v>45516</v>
      </c>
      <c r="D459" s="56">
        <v>45512</v>
      </c>
      <c r="E459" s="55" t="s">
        <v>9</v>
      </c>
      <c r="F459" s="54" t="s">
        <v>5971</v>
      </c>
      <c r="G459" s="112" t="s">
        <v>5972</v>
      </c>
      <c r="H459" s="59" t="s">
        <v>5508</v>
      </c>
      <c r="I459" s="77" t="s">
        <v>5990</v>
      </c>
      <c r="J459" s="59" t="s">
        <v>6030</v>
      </c>
      <c r="K459" s="51"/>
      <c r="L459" s="77" t="s">
        <v>1302</v>
      </c>
      <c r="M459" s="77" t="s">
        <v>1308</v>
      </c>
      <c r="N459" s="77" t="s">
        <v>1175</v>
      </c>
      <c r="O459" s="77" t="s">
        <v>1176</v>
      </c>
      <c r="P459" s="66" t="str">
        <f ca="1">DATEDIF(C459,'Incoming 2023'!$O$2,"Y")&amp;" tahun, "&amp;DATEDIF(C459,'Incoming 2023'!$O$2,"YM")&amp;" bulan, "&amp;DATEDIF(C459,'Incoming 2023'!$O$2,"MD")&amp;" hari"</f>
        <v>1 tahun, 11 bulan, 3 hari</v>
      </c>
      <c r="Q459" s="77">
        <f ca="1">DATEDIF(C459,Summary!$A$1,"d")</f>
        <v>702</v>
      </c>
      <c r="R459" s="77" t="str" cm="1">
        <f t="array" aca="1" ref="R45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59" s="77" t="str" cm="1">
        <f t="array" ref="S459">_xlfn.IFS(Table1[[#This Row],[Level Status]]="Level 1",7,Table1[[#This Row],[Level Status]]="Level 2",14,Table1[[#This Row],[Level Status]]="Level 3","30",Table1[[#This Row],[Level Status]]="Info","Info",Table1[[#This Row],[Level Status]]="Closed","Closed")</f>
        <v>Info</v>
      </c>
      <c r="T459" s="54"/>
    </row>
    <row r="460" spans="1:20" x14ac:dyDescent="0.25">
      <c r="A460" s="51">
        <f t="shared" si="7"/>
        <v>459</v>
      </c>
      <c r="B460" s="54" t="s">
        <v>5973</v>
      </c>
      <c r="C460" s="56">
        <v>45516</v>
      </c>
      <c r="D460" s="56">
        <v>45509</v>
      </c>
      <c r="E460" s="55" t="s">
        <v>39</v>
      </c>
      <c r="F460" s="103" t="s">
        <v>5974</v>
      </c>
      <c r="G460" s="58" t="s">
        <v>5975</v>
      </c>
      <c r="H460" s="59" t="s">
        <v>1079</v>
      </c>
      <c r="I460" s="77" t="s">
        <v>5999</v>
      </c>
      <c r="J460" s="59" t="s">
        <v>5843</v>
      </c>
      <c r="K460" s="56">
        <v>45530</v>
      </c>
      <c r="L460" s="77" t="s">
        <v>120</v>
      </c>
      <c r="M460" s="77" t="s">
        <v>120</v>
      </c>
      <c r="N460" s="77" t="s">
        <v>1088</v>
      </c>
      <c r="O460" s="77" t="s">
        <v>1089</v>
      </c>
      <c r="P460" s="66" t="str">
        <f ca="1">DATEDIF(C460,'Incoming 2023'!$O$2,"Y")&amp;" tahun, "&amp;DATEDIF(C460,'Incoming 2023'!$O$2,"YM")&amp;" bulan, "&amp;DATEDIF(C460,'Incoming 2023'!$O$2,"MD")&amp;" hari"</f>
        <v>1 tahun, 11 bulan, 3 hari</v>
      </c>
      <c r="Q460" s="77">
        <f ca="1">DATEDIF(C460,Summary!$A$1,"d")</f>
        <v>702</v>
      </c>
      <c r="R460" s="77" t="str" cm="1">
        <f t="array" aca="1" ref="R46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460" s="77" t="str" cm="1">
        <f t="array" ref="S460">_xlfn.IFS(Table1[[#This Row],[Level Status]]="Level 1",7,Table1[[#This Row],[Level Status]]="Level 2",14,Table1[[#This Row],[Level Status]]="Level 3","30",Table1[[#This Row],[Level Status]]="Info","Info",Table1[[#This Row],[Level Status]]="Closed","Closed")</f>
        <v>Closed</v>
      </c>
      <c r="T460" s="66" t="s">
        <v>6566</v>
      </c>
    </row>
    <row r="461" spans="1:20" ht="82.8" x14ac:dyDescent="0.3">
      <c r="A461" s="51">
        <f t="shared" si="7"/>
        <v>460</v>
      </c>
      <c r="B461" s="54" t="s">
        <v>5987</v>
      </c>
      <c r="C461" s="56">
        <v>45516</v>
      </c>
      <c r="D461" s="56">
        <v>45509</v>
      </c>
      <c r="E461" s="55" t="s">
        <v>39</v>
      </c>
      <c r="F461" s="54" t="s">
        <v>5976</v>
      </c>
      <c r="G461" s="58" t="s">
        <v>5977</v>
      </c>
      <c r="H461" s="59" t="s">
        <v>5508</v>
      </c>
      <c r="I461" s="77" t="s">
        <v>3189</v>
      </c>
      <c r="J461" s="59" t="s">
        <v>5841</v>
      </c>
      <c r="K461" s="56">
        <v>45523</v>
      </c>
      <c r="L461" s="77" t="s">
        <v>140</v>
      </c>
      <c r="M461" s="77" t="s">
        <v>5815</v>
      </c>
      <c r="N461" s="77" t="s">
        <v>1736</v>
      </c>
      <c r="O461" s="77" t="s">
        <v>5086</v>
      </c>
      <c r="P461" s="66" t="str">
        <f ca="1">DATEDIF(C461,'Incoming 2023'!$O$2,"Y")&amp;" tahun, "&amp;DATEDIF(C461,'Incoming 2023'!$O$2,"YM")&amp;" bulan, "&amp;DATEDIF(C461,'Incoming 2023'!$O$2,"MD")&amp;" hari"</f>
        <v>1 tahun, 11 bulan, 3 hari</v>
      </c>
      <c r="Q461" s="77">
        <f ca="1">DATEDIF(C461,Summary!$A$1,"d")</f>
        <v>702</v>
      </c>
      <c r="R461" s="77" t="str" cm="1">
        <f t="array" aca="1" ref="R46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&gt;21</v>
      </c>
      <c r="S461" s="77" cm="1">
        <f t="array" ref="S461">_xlfn.IFS(Table1[[#This Row],[Level Status]]="Level 1",7,Table1[[#This Row],[Level Status]]="Level 2",14,Table1[[#This Row],[Level Status]]="Level 3","30",Table1[[#This Row],[Level Status]]="Info","Info",Table1[[#This Row],[Level Status]]="Closed","Closed")</f>
        <v>7</v>
      </c>
      <c r="T461" s="54"/>
    </row>
    <row r="462" spans="1:20" ht="96.6" x14ac:dyDescent="0.3">
      <c r="A462" s="51">
        <f t="shared" si="7"/>
        <v>461</v>
      </c>
      <c r="B462" s="54" t="s">
        <v>5988</v>
      </c>
      <c r="C462" s="56">
        <v>45517</v>
      </c>
      <c r="D462" s="56">
        <v>45509</v>
      </c>
      <c r="E462" s="55" t="s">
        <v>39</v>
      </c>
      <c r="F462" s="54" t="s">
        <v>5979</v>
      </c>
      <c r="G462" s="58" t="s">
        <v>5998</v>
      </c>
      <c r="H462" s="59" t="s">
        <v>5508</v>
      </c>
      <c r="I462" s="77" t="s">
        <v>5990</v>
      </c>
      <c r="J462" s="59" t="s">
        <v>6030</v>
      </c>
      <c r="K462" s="56">
        <v>45524</v>
      </c>
      <c r="L462" s="77" t="s">
        <v>120</v>
      </c>
      <c r="M462" s="77" t="s">
        <v>5815</v>
      </c>
      <c r="N462" s="77" t="s">
        <v>1070</v>
      </c>
      <c r="O462" s="77" t="s">
        <v>1471</v>
      </c>
      <c r="P462" s="66" t="str">
        <f ca="1">DATEDIF(C462,'Incoming 2023'!$O$2,"Y")&amp;" tahun, "&amp;DATEDIF(C462,'Incoming 2023'!$O$2,"YM")&amp;" bulan, "&amp;DATEDIF(C462,'Incoming 2023'!$O$2,"MD")&amp;" hari"</f>
        <v>1 tahun, 11 bulan, 2 hari</v>
      </c>
      <c r="Q462" s="77">
        <f ca="1">DATEDIF(C462,Summary!$A$1,"d")</f>
        <v>701</v>
      </c>
      <c r="R462" s="77" t="str" cm="1">
        <f t="array" aca="1" ref="R46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&gt;21</v>
      </c>
      <c r="S462" s="77" cm="1">
        <f t="array" ref="S462">_xlfn.IFS(Table1[[#This Row],[Level Status]]="Level 1",7,Table1[[#This Row],[Level Status]]="Level 2",14,Table1[[#This Row],[Level Status]]="Level 3","30",Table1[[#This Row],[Level Status]]="Info","Info",Table1[[#This Row],[Level Status]]="Closed","Closed")</f>
        <v>7</v>
      </c>
      <c r="T462" s="54" t="s">
        <v>8609</v>
      </c>
    </row>
    <row r="463" spans="1:20" ht="82.8" x14ac:dyDescent="0.3">
      <c r="A463" s="51">
        <f t="shared" si="7"/>
        <v>462</v>
      </c>
      <c r="B463" s="54" t="s">
        <v>5980</v>
      </c>
      <c r="C463" s="56">
        <v>45517</v>
      </c>
      <c r="D463" s="56">
        <v>45504</v>
      </c>
      <c r="E463" s="55" t="s">
        <v>39</v>
      </c>
      <c r="F463" s="54" t="s">
        <v>5981</v>
      </c>
      <c r="G463" s="58" t="s">
        <v>5982</v>
      </c>
      <c r="H463" s="59" t="s">
        <v>5508</v>
      </c>
      <c r="I463" s="77" t="s">
        <v>3200</v>
      </c>
      <c r="J463" s="59" t="s">
        <v>6030</v>
      </c>
      <c r="K463" s="56">
        <v>45524</v>
      </c>
      <c r="L463" s="77" t="s">
        <v>120</v>
      </c>
      <c r="M463" s="77" t="s">
        <v>5814</v>
      </c>
      <c r="N463" s="77" t="s">
        <v>1070</v>
      </c>
      <c r="O463" s="77" t="s">
        <v>6243</v>
      </c>
      <c r="P463" s="66" t="str">
        <f ca="1">DATEDIF(C463,'Incoming 2023'!$O$2,"Y")&amp;" tahun, "&amp;DATEDIF(C463,'Incoming 2023'!$O$2,"YM")&amp;" bulan, "&amp;DATEDIF(C463,'Incoming 2023'!$O$2,"MD")&amp;" hari"</f>
        <v>1 tahun, 11 bulan, 2 hari</v>
      </c>
      <c r="Q463" s="77">
        <f ca="1">DATEDIF(C463,Summary!$A$1,"d")</f>
        <v>701</v>
      </c>
      <c r="R463" s="77" t="str" cm="1">
        <f t="array" aca="1" ref="R46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463" s="77" cm="1">
        <f t="array" ref="S463">_xlfn.IFS(Table1[[#This Row],[Level Status]]="Level 1",7,Table1[[#This Row],[Level Status]]="Level 2",14,Table1[[#This Row],[Level Status]]="Level 3","30",Table1[[#This Row],[Level Status]]="Info","Info",Table1[[#This Row],[Level Status]]="Closed","Closed")</f>
        <v>14</v>
      </c>
      <c r="T463" s="54" t="s">
        <v>8608</v>
      </c>
    </row>
    <row r="464" spans="1:20" ht="133.94999999999999" customHeight="1" x14ac:dyDescent="0.3">
      <c r="A464" s="51">
        <f t="shared" si="7"/>
        <v>463</v>
      </c>
      <c r="B464" s="54" t="s">
        <v>6001</v>
      </c>
      <c r="C464" s="56">
        <v>45518</v>
      </c>
      <c r="D464" s="56">
        <v>45516</v>
      </c>
      <c r="E464" s="55" t="s">
        <v>9</v>
      </c>
      <c r="F464" s="54" t="s">
        <v>6002</v>
      </c>
      <c r="G464" s="58" t="s">
        <v>6003</v>
      </c>
      <c r="H464" s="59" t="s">
        <v>5508</v>
      </c>
      <c r="I464" s="77" t="s">
        <v>5932</v>
      </c>
      <c r="J464" s="59" t="s">
        <v>5704</v>
      </c>
      <c r="K464" s="51"/>
      <c r="L464" s="77" t="s">
        <v>1302</v>
      </c>
      <c r="M464" s="77" t="s">
        <v>1308</v>
      </c>
      <c r="N464" s="77" t="s">
        <v>1070</v>
      </c>
      <c r="O464" s="77" t="s">
        <v>1077</v>
      </c>
      <c r="P464" s="66" t="str">
        <f ca="1">DATEDIF(C464,'Incoming 2023'!$O$2,"Y")&amp;" tahun, "&amp;DATEDIF(C464,'Incoming 2023'!$O$2,"YM")&amp;" bulan, "&amp;DATEDIF(C464,'Incoming 2023'!$O$2,"MD")&amp;" hari"</f>
        <v>1 tahun, 11 bulan, 1 hari</v>
      </c>
      <c r="Q464" s="77">
        <f ca="1">DATEDIF(C464,Summary!$A$1,"d")</f>
        <v>700</v>
      </c>
      <c r="R464" s="77" t="str" cm="1">
        <f t="array" aca="1" ref="R46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64" s="77" t="str" cm="1">
        <f t="array" ref="S464">_xlfn.IFS(Table1[[#This Row],[Level Status]]="Level 1",7,Table1[[#This Row],[Level Status]]="Level 2",14,Table1[[#This Row],[Level Status]]="Level 3","30",Table1[[#This Row],[Level Status]]="Info","Info",Table1[[#This Row],[Level Status]]="Closed","Closed")</f>
        <v>Info</v>
      </c>
      <c r="T464" s="54"/>
    </row>
    <row r="465" spans="1:20" ht="41.4" x14ac:dyDescent="0.3">
      <c r="A465" s="51">
        <f t="shared" si="7"/>
        <v>464</v>
      </c>
      <c r="B465" s="54" t="s">
        <v>6031</v>
      </c>
      <c r="C465" s="56">
        <v>45519</v>
      </c>
      <c r="D465" s="56">
        <v>45518</v>
      </c>
      <c r="E465" s="55" t="s">
        <v>9</v>
      </c>
      <c r="F465" s="54" t="s">
        <v>6032</v>
      </c>
      <c r="G465" s="58" t="s">
        <v>6033</v>
      </c>
      <c r="H465" s="59" t="s">
        <v>5508</v>
      </c>
      <c r="I465" s="77" t="s">
        <v>5508</v>
      </c>
      <c r="J465" s="59" t="s">
        <v>5700</v>
      </c>
      <c r="K465" s="51"/>
      <c r="L465" s="77" t="s">
        <v>1302</v>
      </c>
      <c r="M465" s="77" t="s">
        <v>1308</v>
      </c>
      <c r="N465" s="77" t="s">
        <v>1080</v>
      </c>
      <c r="O465" s="77" t="s">
        <v>1083</v>
      </c>
      <c r="P465" s="66" t="str">
        <f ca="1">DATEDIF(C465,'Incoming 2023'!$O$2,"Y")&amp;" tahun, "&amp;DATEDIF(C465,'Incoming 2023'!$O$2,"YM")&amp;" bulan, "&amp;DATEDIF(C465,'Incoming 2023'!$O$2,"MD")&amp;" hari"</f>
        <v>1 tahun, 11 bulan, 0 hari</v>
      </c>
      <c r="Q465" s="77">
        <f ca="1">DATEDIF(C465,Summary!$A$1,"d")</f>
        <v>699</v>
      </c>
      <c r="R465" s="77" t="str" cm="1">
        <f t="array" aca="1" ref="R46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65" s="77" t="str" cm="1">
        <f t="array" ref="S465">_xlfn.IFS(Table1[[#This Row],[Level Status]]="Level 1",7,Table1[[#This Row],[Level Status]]="Level 2",14,Table1[[#This Row],[Level Status]]="Level 3","30",Table1[[#This Row],[Level Status]]="Info","Info",Table1[[#This Row],[Level Status]]="Closed","Closed")</f>
        <v>Info</v>
      </c>
      <c r="T465" s="54"/>
    </row>
    <row r="466" spans="1:20" ht="55.2" x14ac:dyDescent="0.3">
      <c r="A466" s="51">
        <f t="shared" si="7"/>
        <v>465</v>
      </c>
      <c r="B466" s="54" t="s">
        <v>6034</v>
      </c>
      <c r="C466" s="56">
        <v>45520</v>
      </c>
      <c r="D466" s="56">
        <v>45518</v>
      </c>
      <c r="E466" s="55" t="s">
        <v>9</v>
      </c>
      <c r="F466" s="54" t="s">
        <v>6035</v>
      </c>
      <c r="G466" s="58" t="s">
        <v>6036</v>
      </c>
      <c r="H466" s="59" t="s">
        <v>5508</v>
      </c>
      <c r="I466" s="77" t="s">
        <v>5508</v>
      </c>
      <c r="J466" s="59" t="s">
        <v>5700</v>
      </c>
      <c r="K466" s="51"/>
      <c r="L466" s="77" t="s">
        <v>1302</v>
      </c>
      <c r="M466" s="77" t="s">
        <v>1308</v>
      </c>
      <c r="N466" s="77" t="s">
        <v>1080</v>
      </c>
      <c r="O466" s="77" t="s">
        <v>1083</v>
      </c>
      <c r="P466" s="66" t="str">
        <f ca="1">DATEDIF(C466,'Incoming 2023'!$O$2,"Y")&amp;" tahun, "&amp;DATEDIF(C466,'Incoming 2023'!$O$2,"YM")&amp;" bulan, "&amp;DATEDIF(C466,'Incoming 2023'!$O$2,"MD")&amp;" hari"</f>
        <v>1 tahun, 10 bulan, 29 hari</v>
      </c>
      <c r="Q466" s="77">
        <f ca="1">DATEDIF(C466,Summary!$A$1,"d")</f>
        <v>698</v>
      </c>
      <c r="R466" s="77" t="str" cm="1">
        <f t="array" aca="1" ref="R46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66" s="77" t="str" cm="1">
        <f t="array" ref="S466">_xlfn.IFS(Table1[[#This Row],[Level Status]]="Level 1",7,Table1[[#This Row],[Level Status]]="Level 2",14,Table1[[#This Row],[Level Status]]="Level 3","30",Table1[[#This Row],[Level Status]]="Info","Info",Table1[[#This Row],[Level Status]]="Closed","Closed")</f>
        <v>Info</v>
      </c>
      <c r="T466" s="54"/>
    </row>
    <row r="467" spans="1:20" ht="55.2" x14ac:dyDescent="0.3">
      <c r="A467" s="51">
        <f t="shared" si="7"/>
        <v>466</v>
      </c>
      <c r="B467" s="54" t="s">
        <v>6037</v>
      </c>
      <c r="C467" s="56">
        <v>45520</v>
      </c>
      <c r="D467" s="56">
        <v>45518</v>
      </c>
      <c r="E467" s="55" t="s">
        <v>9</v>
      </c>
      <c r="F467" s="54" t="s">
        <v>6038</v>
      </c>
      <c r="G467" s="58" t="s">
        <v>6039</v>
      </c>
      <c r="H467" s="59" t="s">
        <v>5508</v>
      </c>
      <c r="I467" s="77" t="s">
        <v>3200</v>
      </c>
      <c r="J467" s="59" t="s">
        <v>3203</v>
      </c>
      <c r="K467" s="51"/>
      <c r="L467" s="77" t="s">
        <v>1302</v>
      </c>
      <c r="M467" s="77" t="s">
        <v>1308</v>
      </c>
      <c r="N467" s="77" t="s">
        <v>1070</v>
      </c>
      <c r="O467" s="77" t="s">
        <v>5473</v>
      </c>
      <c r="P467" s="66" t="str">
        <f ca="1">DATEDIF(C467,'Incoming 2023'!$O$2,"Y")&amp;" tahun, "&amp;DATEDIF(C467,'Incoming 2023'!$O$2,"YM")&amp;" bulan, "&amp;DATEDIF(C467,'Incoming 2023'!$O$2,"MD")&amp;" hari"</f>
        <v>1 tahun, 10 bulan, 29 hari</v>
      </c>
      <c r="Q467" s="77">
        <f ca="1">DATEDIF(C467,Summary!$A$1,"d")</f>
        <v>698</v>
      </c>
      <c r="R467" s="77" t="str" cm="1">
        <f t="array" aca="1" ref="R46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67" s="77" t="str" cm="1">
        <f t="array" ref="S467">_xlfn.IFS(Table1[[#This Row],[Level Status]]="Level 1",7,Table1[[#This Row],[Level Status]]="Level 2",14,Table1[[#This Row],[Level Status]]="Level 3","30",Table1[[#This Row],[Level Status]]="Info","Info",Table1[[#This Row],[Level Status]]="Closed","Closed")</f>
        <v>Info</v>
      </c>
      <c r="T467" s="54"/>
    </row>
    <row r="468" spans="1:20" ht="69" x14ac:dyDescent="0.3">
      <c r="A468" s="51">
        <f t="shared" si="7"/>
        <v>467</v>
      </c>
      <c r="B468" s="54" t="s">
        <v>6040</v>
      </c>
      <c r="C468" s="56">
        <v>45520</v>
      </c>
      <c r="D468" s="56">
        <v>45509</v>
      </c>
      <c r="E468" s="55" t="s">
        <v>9</v>
      </c>
      <c r="F468" s="54" t="s">
        <v>6041</v>
      </c>
      <c r="G468" s="58" t="s">
        <v>6042</v>
      </c>
      <c r="H468" s="59" t="s">
        <v>5508</v>
      </c>
      <c r="I468" s="77" t="s">
        <v>3200</v>
      </c>
      <c r="J468" s="59" t="s">
        <v>3203</v>
      </c>
      <c r="K468" s="51"/>
      <c r="L468" s="77" t="s">
        <v>1302</v>
      </c>
      <c r="M468" s="77" t="s">
        <v>1308</v>
      </c>
      <c r="N468" s="77" t="s">
        <v>1070</v>
      </c>
      <c r="O468" s="77" t="s">
        <v>1071</v>
      </c>
      <c r="P468" s="66" t="str">
        <f ca="1">DATEDIF(C468,'Incoming 2023'!$O$2,"Y")&amp;" tahun, "&amp;DATEDIF(C468,'Incoming 2023'!$O$2,"YM")&amp;" bulan, "&amp;DATEDIF(C468,'Incoming 2023'!$O$2,"MD")&amp;" hari"</f>
        <v>1 tahun, 10 bulan, 29 hari</v>
      </c>
      <c r="Q468" s="77">
        <f ca="1">DATEDIF(C468,Summary!$A$1,"d")</f>
        <v>698</v>
      </c>
      <c r="R468" s="77" t="str" cm="1">
        <f t="array" aca="1" ref="R46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68" s="77" t="str" cm="1">
        <f t="array" ref="S468">_xlfn.IFS(Table1[[#This Row],[Level Status]]="Level 1",7,Table1[[#This Row],[Level Status]]="Level 2",14,Table1[[#This Row],[Level Status]]="Level 3","30",Table1[[#This Row],[Level Status]]="Info","Info",Table1[[#This Row],[Level Status]]="Closed","Closed")</f>
        <v>Info</v>
      </c>
      <c r="T468" s="54"/>
    </row>
    <row r="469" spans="1:20" ht="69" x14ac:dyDescent="0.3">
      <c r="A469" s="51">
        <f t="shared" si="7"/>
        <v>468</v>
      </c>
      <c r="B469" s="54" t="s">
        <v>6043</v>
      </c>
      <c r="C469" s="56">
        <v>45520</v>
      </c>
      <c r="D469" s="56">
        <v>45509</v>
      </c>
      <c r="E469" s="55" t="s">
        <v>9</v>
      </c>
      <c r="F469" s="54" t="s">
        <v>6044</v>
      </c>
      <c r="G469" s="58" t="s">
        <v>6045</v>
      </c>
      <c r="H469" s="59" t="s">
        <v>5508</v>
      </c>
      <c r="I469" s="77" t="s">
        <v>3200</v>
      </c>
      <c r="J469" s="59" t="s">
        <v>6030</v>
      </c>
      <c r="K469" s="51"/>
      <c r="L469" s="77" t="s">
        <v>1302</v>
      </c>
      <c r="M469" s="77" t="s">
        <v>1308</v>
      </c>
      <c r="N469" s="77" t="s">
        <v>1175</v>
      </c>
      <c r="O469" s="77" t="s">
        <v>1176</v>
      </c>
      <c r="P469" s="66" t="str">
        <f ca="1">DATEDIF(C469,'Incoming 2023'!$O$2,"Y")&amp;" tahun, "&amp;DATEDIF(C469,'Incoming 2023'!$O$2,"YM")&amp;" bulan, "&amp;DATEDIF(C469,'Incoming 2023'!$O$2,"MD")&amp;" hari"</f>
        <v>1 tahun, 10 bulan, 29 hari</v>
      </c>
      <c r="Q469" s="77">
        <f ca="1">DATEDIF(C469,Summary!$A$1,"d")</f>
        <v>698</v>
      </c>
      <c r="R469" s="77" t="str" cm="1">
        <f t="array" aca="1" ref="R46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69" s="77" t="str" cm="1">
        <f t="array" ref="S469">_xlfn.IFS(Table1[[#This Row],[Level Status]]="Level 1",7,Table1[[#This Row],[Level Status]]="Level 2",14,Table1[[#This Row],[Level Status]]="Level 3","30",Table1[[#This Row],[Level Status]]="Info","Info",Table1[[#This Row],[Level Status]]="Closed","Closed")</f>
        <v>Info</v>
      </c>
      <c r="T469" s="54"/>
    </row>
    <row r="470" spans="1:20" ht="41.4" x14ac:dyDescent="0.3">
      <c r="A470" s="51">
        <f t="shared" si="7"/>
        <v>469</v>
      </c>
      <c r="B470" s="54" t="s">
        <v>6046</v>
      </c>
      <c r="C470" s="56">
        <v>45520</v>
      </c>
      <c r="D470" s="56">
        <v>45508</v>
      </c>
      <c r="E470" s="55" t="s">
        <v>9</v>
      </c>
      <c r="F470" s="54" t="s">
        <v>6047</v>
      </c>
      <c r="G470" s="58" t="s">
        <v>6048</v>
      </c>
      <c r="H470" s="59" t="s">
        <v>5508</v>
      </c>
      <c r="I470" s="77" t="s">
        <v>3200</v>
      </c>
      <c r="J470" s="59" t="s">
        <v>3201</v>
      </c>
      <c r="K470" s="51"/>
      <c r="L470" s="77" t="s">
        <v>1302</v>
      </c>
      <c r="M470" s="77" t="s">
        <v>1308</v>
      </c>
      <c r="N470" s="77" t="s">
        <v>1070</v>
      </c>
      <c r="O470" s="77" t="s">
        <v>1071</v>
      </c>
      <c r="P470" s="66" t="str">
        <f ca="1">DATEDIF(C470,'Incoming 2023'!$O$2,"Y")&amp;" tahun, "&amp;DATEDIF(C470,'Incoming 2023'!$O$2,"YM")&amp;" bulan, "&amp;DATEDIF(C470,'Incoming 2023'!$O$2,"MD")&amp;" hari"</f>
        <v>1 tahun, 10 bulan, 29 hari</v>
      </c>
      <c r="Q470" s="77">
        <f ca="1">DATEDIF(C470,Summary!$A$1,"d")</f>
        <v>698</v>
      </c>
      <c r="R470" s="77" t="str" cm="1">
        <f t="array" aca="1" ref="R47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70" s="77" t="str" cm="1">
        <f t="array" ref="S470">_xlfn.IFS(Table1[[#This Row],[Level Status]]="Level 1",7,Table1[[#This Row],[Level Status]]="Level 2",14,Table1[[#This Row],[Level Status]]="Level 3","30",Table1[[#This Row],[Level Status]]="Info","Info",Table1[[#This Row],[Level Status]]="Closed","Closed")</f>
        <v>Info</v>
      </c>
      <c r="T470" s="54"/>
    </row>
    <row r="471" spans="1:20" ht="41.4" x14ac:dyDescent="0.3">
      <c r="A471" s="51">
        <f t="shared" si="7"/>
        <v>470</v>
      </c>
      <c r="B471" s="54" t="s">
        <v>6049</v>
      </c>
      <c r="C471" s="56">
        <v>45520</v>
      </c>
      <c r="D471" s="56">
        <v>45510</v>
      </c>
      <c r="E471" s="55" t="s">
        <v>9</v>
      </c>
      <c r="F471" s="54" t="s">
        <v>6050</v>
      </c>
      <c r="G471" s="58" t="s">
        <v>6051</v>
      </c>
      <c r="H471" s="59" t="s">
        <v>5508</v>
      </c>
      <c r="I471" s="77" t="s">
        <v>3190</v>
      </c>
      <c r="J471" s="59" t="s">
        <v>3201</v>
      </c>
      <c r="K471" s="51"/>
      <c r="L471" s="77" t="s">
        <v>1302</v>
      </c>
      <c r="M471" s="77" t="s">
        <v>1308</v>
      </c>
      <c r="N471" s="77" t="s">
        <v>1070</v>
      </c>
      <c r="O471" s="77" t="s">
        <v>1077</v>
      </c>
      <c r="P471" s="66" t="str">
        <f ca="1">DATEDIF(C471,'Incoming 2023'!$O$2,"Y")&amp;" tahun, "&amp;DATEDIF(C471,'Incoming 2023'!$O$2,"YM")&amp;" bulan, "&amp;DATEDIF(C471,'Incoming 2023'!$O$2,"MD")&amp;" hari"</f>
        <v>1 tahun, 10 bulan, 29 hari</v>
      </c>
      <c r="Q471" s="77">
        <f ca="1">DATEDIF(C471,Summary!$A$1,"d")</f>
        <v>698</v>
      </c>
      <c r="R471" s="77" t="str" cm="1">
        <f t="array" aca="1" ref="R47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71" s="77" t="str" cm="1">
        <f t="array" ref="S471">_xlfn.IFS(Table1[[#This Row],[Level Status]]="Level 1",7,Table1[[#This Row],[Level Status]]="Level 2",14,Table1[[#This Row],[Level Status]]="Level 3","30",Table1[[#This Row],[Level Status]]="Info","Info",Table1[[#This Row],[Level Status]]="Closed","Closed")</f>
        <v>Info</v>
      </c>
      <c r="T471" s="54"/>
    </row>
    <row r="472" spans="1:20" ht="106.2" customHeight="1" x14ac:dyDescent="0.3">
      <c r="A472" s="51">
        <f t="shared" si="7"/>
        <v>471</v>
      </c>
      <c r="B472" s="54" t="s">
        <v>6052</v>
      </c>
      <c r="C472" s="56">
        <v>45520</v>
      </c>
      <c r="D472" s="56">
        <v>45511</v>
      </c>
      <c r="E472" s="55" t="s">
        <v>9</v>
      </c>
      <c r="F472" s="54" t="s">
        <v>6053</v>
      </c>
      <c r="G472" s="58" t="s">
        <v>6054</v>
      </c>
      <c r="H472" s="59" t="s">
        <v>5508</v>
      </c>
      <c r="I472" s="77" t="s">
        <v>3191</v>
      </c>
      <c r="J472" s="59" t="s">
        <v>6030</v>
      </c>
      <c r="K472" s="51"/>
      <c r="L472" s="77" t="s">
        <v>1302</v>
      </c>
      <c r="M472" s="77" t="s">
        <v>1308</v>
      </c>
      <c r="N472" s="77" t="s">
        <v>1175</v>
      </c>
      <c r="O472" s="77" t="s">
        <v>5607</v>
      </c>
      <c r="P472" s="66" t="str">
        <f ca="1">DATEDIF(C472,'Incoming 2023'!$O$2,"Y")&amp;" tahun, "&amp;DATEDIF(C472,'Incoming 2023'!$O$2,"YM")&amp;" bulan, "&amp;DATEDIF(C472,'Incoming 2023'!$O$2,"MD")&amp;" hari"</f>
        <v>1 tahun, 10 bulan, 29 hari</v>
      </c>
      <c r="Q472" s="77">
        <f ca="1">DATEDIF(C472,Summary!$A$1,"d")</f>
        <v>698</v>
      </c>
      <c r="R472" s="77" t="str" cm="1">
        <f t="array" aca="1" ref="R47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72" s="77" t="str" cm="1">
        <f t="array" ref="S472">_xlfn.IFS(Table1[[#This Row],[Level Status]]="Level 1",7,Table1[[#This Row],[Level Status]]="Level 2",14,Table1[[#This Row],[Level Status]]="Level 3","30",Table1[[#This Row],[Level Status]]="Info","Info",Table1[[#This Row],[Level Status]]="Closed","Closed")</f>
        <v>Info</v>
      </c>
      <c r="T472" s="54"/>
    </row>
    <row r="473" spans="1:20" ht="55.2" x14ac:dyDescent="0.3">
      <c r="A473" s="51">
        <f t="shared" si="7"/>
        <v>472</v>
      </c>
      <c r="B473" s="54" t="s">
        <v>6055</v>
      </c>
      <c r="C473" s="56">
        <v>45523</v>
      </c>
      <c r="D473" s="56">
        <v>45510</v>
      </c>
      <c r="E473" s="55" t="s">
        <v>9</v>
      </c>
      <c r="F473" s="54" t="s">
        <v>6056</v>
      </c>
      <c r="G473" s="58" t="s">
        <v>6057</v>
      </c>
      <c r="H473" s="59" t="s">
        <v>5508</v>
      </c>
      <c r="I473" s="77" t="s">
        <v>3200</v>
      </c>
      <c r="J473" s="59" t="s">
        <v>6030</v>
      </c>
      <c r="K473" s="51"/>
      <c r="L473" s="77" t="s">
        <v>1302</v>
      </c>
      <c r="M473" s="77" t="s">
        <v>1308</v>
      </c>
      <c r="N473" s="77" t="s">
        <v>1070</v>
      </c>
      <c r="O473" s="77" t="s">
        <v>3230</v>
      </c>
      <c r="P473" s="66" t="str">
        <f ca="1">DATEDIF(C473,'Incoming 2023'!$O$2,"Y")&amp;" tahun, "&amp;DATEDIF(C473,'Incoming 2023'!$O$2,"YM")&amp;" bulan, "&amp;DATEDIF(C473,'Incoming 2023'!$O$2,"MD")&amp;" hari"</f>
        <v>1 tahun, 10 bulan, 26 hari</v>
      </c>
      <c r="Q473" s="77">
        <f ca="1">DATEDIF(C473,Summary!$A$1,"d")</f>
        <v>695</v>
      </c>
      <c r="R473" s="77" t="str" cm="1">
        <f t="array" aca="1" ref="R47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73" s="77" t="str" cm="1">
        <f t="array" ref="S473">_xlfn.IFS(Table1[[#This Row],[Level Status]]="Level 1",7,Table1[[#This Row],[Level Status]]="Level 2",14,Table1[[#This Row],[Level Status]]="Level 3","30",Table1[[#This Row],[Level Status]]="Info","Info",Table1[[#This Row],[Level Status]]="Closed","Closed")</f>
        <v>Info</v>
      </c>
      <c r="T473" s="54"/>
    </row>
    <row r="474" spans="1:20" ht="55.2" x14ac:dyDescent="0.3">
      <c r="A474" s="51">
        <f t="shared" si="7"/>
        <v>473</v>
      </c>
      <c r="B474" s="54" t="s">
        <v>6058</v>
      </c>
      <c r="C474" s="56">
        <v>45523</v>
      </c>
      <c r="D474" s="56">
        <v>45506</v>
      </c>
      <c r="E474" s="55" t="s">
        <v>39</v>
      </c>
      <c r="F474" s="54" t="s">
        <v>6059</v>
      </c>
      <c r="G474" s="58" t="s">
        <v>6060</v>
      </c>
      <c r="H474" s="59" t="s">
        <v>5508</v>
      </c>
      <c r="I474" s="77" t="s">
        <v>5508</v>
      </c>
      <c r="J474" s="59" t="s">
        <v>5843</v>
      </c>
      <c r="K474" s="56">
        <v>45532</v>
      </c>
      <c r="L474" s="77" t="s">
        <v>120</v>
      </c>
      <c r="M474" s="77" t="s">
        <v>120</v>
      </c>
      <c r="N474" s="77" t="s">
        <v>1088</v>
      </c>
      <c r="O474" s="77" t="s">
        <v>1089</v>
      </c>
      <c r="P474" s="66" t="str">
        <f ca="1">DATEDIF(C474,'Incoming 2023'!$O$2,"Y")&amp;" tahun, "&amp;DATEDIF(C474,'Incoming 2023'!$O$2,"YM")&amp;" bulan, "&amp;DATEDIF(C474,'Incoming 2023'!$O$2,"MD")&amp;" hari"</f>
        <v>1 tahun, 10 bulan, 26 hari</v>
      </c>
      <c r="Q474" s="77">
        <f ca="1">DATEDIF(C474,Summary!$A$1,"d")</f>
        <v>695</v>
      </c>
      <c r="R474" s="77" t="str" cm="1">
        <f t="array" aca="1" ref="R47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474" s="77" t="str" cm="1">
        <f t="array" ref="S474">_xlfn.IFS(Table1[[#This Row],[Level Status]]="Level 1",7,Table1[[#This Row],[Level Status]]="Level 2",14,Table1[[#This Row],[Level Status]]="Level 3","30",Table1[[#This Row],[Level Status]]="Info","Info",Table1[[#This Row],[Level Status]]="Closed","Closed")</f>
        <v>Closed</v>
      </c>
      <c r="T474" s="66" t="s">
        <v>6565</v>
      </c>
    </row>
    <row r="475" spans="1:20" ht="96.6" x14ac:dyDescent="0.3">
      <c r="A475" s="51">
        <f t="shared" si="7"/>
        <v>474</v>
      </c>
      <c r="B475" s="54" t="s">
        <v>6061</v>
      </c>
      <c r="C475" s="56">
        <v>45523</v>
      </c>
      <c r="D475" s="56">
        <v>45511</v>
      </c>
      <c r="E475" s="55" t="s">
        <v>39</v>
      </c>
      <c r="F475" s="54" t="s">
        <v>6062</v>
      </c>
      <c r="G475" s="58" t="s">
        <v>6063</v>
      </c>
      <c r="H475" s="59" t="s">
        <v>5508</v>
      </c>
      <c r="I475" s="77" t="s">
        <v>5990</v>
      </c>
      <c r="J475" s="59" t="s">
        <v>5704</v>
      </c>
      <c r="K475" s="51"/>
      <c r="L475" s="77" t="s">
        <v>1302</v>
      </c>
      <c r="M475" s="77" t="s">
        <v>1308</v>
      </c>
      <c r="N475" s="77" t="s">
        <v>1070</v>
      </c>
      <c r="O475" s="77" t="s">
        <v>1471</v>
      </c>
      <c r="P475" s="66" t="str">
        <f ca="1">DATEDIF(C475,'Incoming 2023'!$O$2,"Y")&amp;" tahun, "&amp;DATEDIF(C475,'Incoming 2023'!$O$2,"YM")&amp;" bulan, "&amp;DATEDIF(C475,'Incoming 2023'!$O$2,"MD")&amp;" hari"</f>
        <v>1 tahun, 10 bulan, 26 hari</v>
      </c>
      <c r="Q475" s="77">
        <f ca="1">DATEDIF(C475,Summary!$A$1,"d")</f>
        <v>695</v>
      </c>
      <c r="R475" s="77" t="str" cm="1">
        <f t="array" aca="1" ref="R47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75" s="77" t="str" cm="1">
        <f t="array" ref="S475">_xlfn.IFS(Table1[[#This Row],[Level Status]]="Level 1",7,Table1[[#This Row],[Level Status]]="Level 2",14,Table1[[#This Row],[Level Status]]="Level 3","30",Table1[[#This Row],[Level Status]]="Info","Info",Table1[[#This Row],[Level Status]]="Closed","Closed")</f>
        <v>Info</v>
      </c>
      <c r="T475" s="66" t="s">
        <v>6566</v>
      </c>
    </row>
    <row r="476" spans="1:20" ht="41.4" x14ac:dyDescent="0.3">
      <c r="A476" s="51">
        <f t="shared" si="7"/>
        <v>475</v>
      </c>
      <c r="B476" s="54" t="s">
        <v>6064</v>
      </c>
      <c r="C476" s="56">
        <v>45523</v>
      </c>
      <c r="D476" s="56">
        <v>45517</v>
      </c>
      <c r="E476" s="55" t="s">
        <v>39</v>
      </c>
      <c r="F476" s="54" t="s">
        <v>6065</v>
      </c>
      <c r="G476" s="58" t="s">
        <v>6066</v>
      </c>
      <c r="H476" s="59" t="s">
        <v>5985</v>
      </c>
      <c r="I476" s="77" t="s">
        <v>5985</v>
      </c>
      <c r="J476" s="59" t="s">
        <v>5986</v>
      </c>
      <c r="K476" s="51"/>
      <c r="L476" s="77" t="s">
        <v>1302</v>
      </c>
      <c r="M476" s="77" t="s">
        <v>1308</v>
      </c>
      <c r="N476" s="77" t="s">
        <v>1197</v>
      </c>
      <c r="O476" s="77" t="s">
        <v>1198</v>
      </c>
      <c r="P476" s="66" t="str">
        <f ca="1">DATEDIF(C476,'Incoming 2023'!$O$2,"Y")&amp;" tahun, "&amp;DATEDIF(C476,'Incoming 2023'!$O$2,"YM")&amp;" bulan, "&amp;DATEDIF(C476,'Incoming 2023'!$O$2,"MD")&amp;" hari"</f>
        <v>1 tahun, 10 bulan, 26 hari</v>
      </c>
      <c r="Q476" s="77">
        <f ca="1">DATEDIF(C476,Summary!$A$1,"d")</f>
        <v>695</v>
      </c>
      <c r="R476" s="77" t="str" cm="1">
        <f t="array" aca="1" ref="R47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76" s="77" t="str" cm="1">
        <f t="array" ref="S476">_xlfn.IFS(Table1[[#This Row],[Level Status]]="Level 1",7,Table1[[#This Row],[Level Status]]="Level 2",14,Table1[[#This Row],[Level Status]]="Level 3","30",Table1[[#This Row],[Level Status]]="Info","Info",Table1[[#This Row],[Level Status]]="Closed","Closed")</f>
        <v>Info</v>
      </c>
      <c r="T476" s="54"/>
    </row>
    <row r="477" spans="1:20" ht="82.8" x14ac:dyDescent="0.3">
      <c r="A477" s="51">
        <f t="shared" si="7"/>
        <v>476</v>
      </c>
      <c r="B477" s="54" t="s">
        <v>6067</v>
      </c>
      <c r="C477" s="56">
        <v>45523</v>
      </c>
      <c r="D477" s="56">
        <v>45517</v>
      </c>
      <c r="E477" s="55" t="s">
        <v>39</v>
      </c>
      <c r="F477" s="54" t="s">
        <v>6068</v>
      </c>
      <c r="G477" s="58" t="s">
        <v>6069</v>
      </c>
      <c r="H477" s="59" t="s">
        <v>5508</v>
      </c>
      <c r="I477" s="77" t="s">
        <v>5932</v>
      </c>
      <c r="J477" s="59" t="s">
        <v>6030</v>
      </c>
      <c r="K477" s="51"/>
      <c r="L477" s="77" t="s">
        <v>1302</v>
      </c>
      <c r="M477" s="77" t="s">
        <v>1308</v>
      </c>
      <c r="N477" s="77" t="s">
        <v>1175</v>
      </c>
      <c r="O477" s="77" t="s">
        <v>5607</v>
      </c>
      <c r="P477" s="66" t="str">
        <f ca="1">DATEDIF(C477,'Incoming 2023'!$O$2,"Y")&amp;" tahun, "&amp;DATEDIF(C477,'Incoming 2023'!$O$2,"YM")&amp;" bulan, "&amp;DATEDIF(C477,'Incoming 2023'!$O$2,"MD")&amp;" hari"</f>
        <v>1 tahun, 10 bulan, 26 hari</v>
      </c>
      <c r="Q477" s="77">
        <f ca="1">DATEDIF(C477,Summary!$A$1,"d")</f>
        <v>695</v>
      </c>
      <c r="R477" s="77" t="str" cm="1">
        <f t="array" aca="1" ref="R47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77" s="77" t="str" cm="1">
        <f t="array" ref="S477">_xlfn.IFS(Table1[[#This Row],[Level Status]]="Level 1",7,Table1[[#This Row],[Level Status]]="Level 2",14,Table1[[#This Row],[Level Status]]="Level 3","30",Table1[[#This Row],[Level Status]]="Info","Info",Table1[[#This Row],[Level Status]]="Closed","Closed")</f>
        <v>Info</v>
      </c>
      <c r="T477" s="54"/>
    </row>
    <row r="478" spans="1:20" ht="138" x14ac:dyDescent="0.3">
      <c r="A478" s="51">
        <f t="shared" si="7"/>
        <v>477</v>
      </c>
      <c r="B478" s="54" t="s">
        <v>6080</v>
      </c>
      <c r="C478" s="56">
        <v>45524</v>
      </c>
      <c r="D478" s="56">
        <v>45519</v>
      </c>
      <c r="E478" s="55" t="s">
        <v>39</v>
      </c>
      <c r="F478" s="54" t="s">
        <v>6081</v>
      </c>
      <c r="G478" s="58" t="s">
        <v>6082</v>
      </c>
      <c r="H478" s="59" t="s">
        <v>1079</v>
      </c>
      <c r="I478" s="77" t="s">
        <v>5933</v>
      </c>
      <c r="J478" s="59" t="s">
        <v>2883</v>
      </c>
      <c r="K478" s="56">
        <v>45531</v>
      </c>
      <c r="L478" s="77" t="s">
        <v>120</v>
      </c>
      <c r="M478" s="77" t="s">
        <v>120</v>
      </c>
      <c r="N478" s="77" t="s">
        <v>1079</v>
      </c>
      <c r="O478" s="59" t="s">
        <v>6083</v>
      </c>
      <c r="P478" s="66" t="str">
        <f ca="1">DATEDIF(C478,'Incoming 2023'!$O$2,"Y")&amp;" tahun, "&amp;DATEDIF(C478,'Incoming 2023'!$O$2,"YM")&amp;" bulan, "&amp;DATEDIF(C478,'Incoming 2023'!$O$2,"MD")&amp;" hari"</f>
        <v>1 tahun, 10 bulan, 25 hari</v>
      </c>
      <c r="Q478" s="77">
        <f ca="1">DATEDIF(C478,Summary!$A$1,"d")</f>
        <v>694</v>
      </c>
      <c r="R478" s="77" t="str" cm="1">
        <f t="array" aca="1" ref="R47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478" s="77" t="str" cm="1">
        <f t="array" ref="S478">_xlfn.IFS(Table1[[#This Row],[Level Status]]="Level 1",7,Table1[[#This Row],[Level Status]]="Level 2",14,Table1[[#This Row],[Level Status]]="Level 3","30",Table1[[#This Row],[Level Status]]="Info","Info",Table1[[#This Row],[Level Status]]="Closed","Closed")</f>
        <v>Closed</v>
      </c>
      <c r="T478" s="66" t="s">
        <v>6569</v>
      </c>
    </row>
    <row r="479" spans="1:20" ht="82.8" x14ac:dyDescent="0.3">
      <c r="A479" s="51">
        <f t="shared" si="7"/>
        <v>478</v>
      </c>
      <c r="B479" s="54" t="s">
        <v>6189</v>
      </c>
      <c r="C479" s="56">
        <v>45525</v>
      </c>
      <c r="D479" s="56">
        <v>45520</v>
      </c>
      <c r="E479" s="55" t="s">
        <v>39</v>
      </c>
      <c r="F479" s="54" t="s">
        <v>6190</v>
      </c>
      <c r="G479" s="58" t="s">
        <v>6191</v>
      </c>
      <c r="H479" s="59" t="s">
        <v>1079</v>
      </c>
      <c r="I479" s="77" t="s">
        <v>5933</v>
      </c>
      <c r="J479" s="59" t="s">
        <v>2895</v>
      </c>
      <c r="K479" s="51"/>
      <c r="L479" s="77" t="s">
        <v>1302</v>
      </c>
      <c r="M479" s="77" t="s">
        <v>1308</v>
      </c>
      <c r="N479" s="77" t="s">
        <v>1079</v>
      </c>
      <c r="O479" s="77" t="s">
        <v>5499</v>
      </c>
      <c r="P479" s="66" t="str">
        <f ca="1">DATEDIF(C479,'Incoming 2023'!$O$2,"Y")&amp;" tahun, "&amp;DATEDIF(C479,'Incoming 2023'!$O$2,"YM")&amp;" bulan, "&amp;DATEDIF(C479,'Incoming 2023'!$O$2,"MD")&amp;" hari"</f>
        <v>1 tahun, 10 bulan, 24 hari</v>
      </c>
      <c r="Q479" s="77">
        <f ca="1">DATEDIF(C479,Summary!$A$1,"d")</f>
        <v>693</v>
      </c>
      <c r="R479" s="77" t="str" cm="1">
        <f t="array" aca="1" ref="R47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79" s="77" t="str" cm="1">
        <f t="array" ref="S479">_xlfn.IFS(Table1[[#This Row],[Level Status]]="Level 1",7,Table1[[#This Row],[Level Status]]="Level 2",14,Table1[[#This Row],[Level Status]]="Level 3","30",Table1[[#This Row],[Level Status]]="Info","Info",Table1[[#This Row],[Level Status]]="Closed","Closed")</f>
        <v>Info</v>
      </c>
      <c r="T479" s="54"/>
    </row>
    <row r="480" spans="1:20" ht="138" x14ac:dyDescent="0.3">
      <c r="A480" s="51">
        <f t="shared" si="7"/>
        <v>479</v>
      </c>
      <c r="B480" s="54" t="s">
        <v>6192</v>
      </c>
      <c r="C480" s="56">
        <v>45525</v>
      </c>
      <c r="D480" s="56">
        <v>45519</v>
      </c>
      <c r="E480" s="55" t="s">
        <v>39</v>
      </c>
      <c r="F480" s="54" t="s">
        <v>6193</v>
      </c>
      <c r="G480" s="58" t="s">
        <v>6194</v>
      </c>
      <c r="H480" s="59" t="s">
        <v>5508</v>
      </c>
      <c r="I480" s="77" t="s">
        <v>3277</v>
      </c>
      <c r="J480" s="59" t="s">
        <v>3188</v>
      </c>
      <c r="K480" s="51"/>
      <c r="L480" s="77" t="s">
        <v>1302</v>
      </c>
      <c r="M480" s="77" t="s">
        <v>1308</v>
      </c>
      <c r="N480" s="77" t="s">
        <v>1070</v>
      </c>
      <c r="O480" s="77" t="s">
        <v>5481</v>
      </c>
      <c r="P480" s="66" t="str">
        <f ca="1">DATEDIF(C480,'Incoming 2023'!$O$2,"Y")&amp;" tahun, "&amp;DATEDIF(C480,'Incoming 2023'!$O$2,"YM")&amp;" bulan, "&amp;DATEDIF(C480,'Incoming 2023'!$O$2,"MD")&amp;" hari"</f>
        <v>1 tahun, 10 bulan, 24 hari</v>
      </c>
      <c r="Q480" s="77">
        <f ca="1">DATEDIF(C480,Summary!$A$1,"d")</f>
        <v>693</v>
      </c>
      <c r="R480" s="77" t="str" cm="1">
        <f t="array" aca="1" ref="R48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80" s="77" t="str" cm="1">
        <f t="array" ref="S480">_xlfn.IFS(Table1[[#This Row],[Level Status]]="Level 1",7,Table1[[#This Row],[Level Status]]="Level 2",14,Table1[[#This Row],[Level Status]]="Level 3","30",Table1[[#This Row],[Level Status]]="Info","Info",Table1[[#This Row],[Level Status]]="Closed","Closed")</f>
        <v>Info</v>
      </c>
      <c r="T480" s="54"/>
    </row>
    <row r="481" spans="1:20" ht="151.80000000000001" x14ac:dyDescent="0.3">
      <c r="A481" s="51">
        <f t="shared" si="7"/>
        <v>480</v>
      </c>
      <c r="B481" s="54" t="s">
        <v>6195</v>
      </c>
      <c r="C481" s="56">
        <v>45525</v>
      </c>
      <c r="D481" s="56">
        <v>45524</v>
      </c>
      <c r="E481" s="55" t="s">
        <v>39</v>
      </c>
      <c r="F481" s="54" t="s">
        <v>6196</v>
      </c>
      <c r="G481" s="58" t="s">
        <v>6197</v>
      </c>
      <c r="H481" s="59" t="s">
        <v>5508</v>
      </c>
      <c r="I481" s="77" t="s">
        <v>5990</v>
      </c>
      <c r="J481" s="59" t="s">
        <v>5704</v>
      </c>
      <c r="K481" s="51"/>
      <c r="L481" s="77" t="s">
        <v>120</v>
      </c>
      <c r="M481" s="77" t="s">
        <v>120</v>
      </c>
      <c r="N481" s="77" t="s">
        <v>1070</v>
      </c>
      <c r="O481" s="77" t="s">
        <v>1471</v>
      </c>
      <c r="P481" s="66" t="str">
        <f ca="1">DATEDIF(C481,'Incoming 2023'!$O$2,"Y")&amp;" tahun, "&amp;DATEDIF(C481,'Incoming 2023'!$O$2,"YM")&amp;" bulan, "&amp;DATEDIF(C481,'Incoming 2023'!$O$2,"MD")&amp;" hari"</f>
        <v>1 tahun, 10 bulan, 24 hari</v>
      </c>
      <c r="Q481" s="77">
        <f ca="1">DATEDIF(C481,Summary!$A$1,"d")</f>
        <v>693</v>
      </c>
      <c r="R481" s="77" t="str" cm="1">
        <f t="array" aca="1" ref="R48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481" s="77" t="str" cm="1">
        <f t="array" ref="S481">_xlfn.IFS(Table1[[#This Row],[Level Status]]="Level 1",7,Table1[[#This Row],[Level Status]]="Level 2",14,Table1[[#This Row],[Level Status]]="Level 3","30",Table1[[#This Row],[Level Status]]="Info","Info",Table1[[#This Row],[Level Status]]="Closed","Closed")</f>
        <v>Closed</v>
      </c>
      <c r="T481" s="54" t="s">
        <v>6872</v>
      </c>
    </row>
    <row r="482" spans="1:20" ht="27.6" x14ac:dyDescent="0.3">
      <c r="A482" s="51">
        <f t="shared" si="7"/>
        <v>481</v>
      </c>
      <c r="B482" s="54" t="s">
        <v>6198</v>
      </c>
      <c r="C482" s="56">
        <v>45525</v>
      </c>
      <c r="D482" s="56">
        <v>45512</v>
      </c>
      <c r="E482" s="55" t="s">
        <v>3073</v>
      </c>
      <c r="F482" s="54" t="s">
        <v>6199</v>
      </c>
      <c r="G482" s="58" t="s">
        <v>6200</v>
      </c>
      <c r="H482" s="59" t="s">
        <v>5508</v>
      </c>
      <c r="I482" s="77" t="s">
        <v>3200</v>
      </c>
      <c r="J482" s="59" t="s">
        <v>5849</v>
      </c>
      <c r="K482" s="51"/>
      <c r="L482" s="77" t="s">
        <v>120</v>
      </c>
      <c r="M482" s="77" t="s">
        <v>5813</v>
      </c>
      <c r="N482" s="77" t="s">
        <v>1070</v>
      </c>
      <c r="O482" s="77" t="s">
        <v>3085</v>
      </c>
      <c r="P482" s="66" t="str">
        <f ca="1">DATEDIF(C482,'Incoming 2023'!$O$2,"Y")&amp;" tahun, "&amp;DATEDIF(C482,'Incoming 2023'!$O$2,"YM")&amp;" bulan, "&amp;DATEDIF(C482,'Incoming 2023'!$O$2,"MD")&amp;" hari"</f>
        <v>1 tahun, 10 bulan, 24 hari</v>
      </c>
      <c r="Q482" s="77">
        <f ca="1">DATEDIF(C482,Summary!$A$1,"d")</f>
        <v>693</v>
      </c>
      <c r="R482" s="77" t="str" cm="1">
        <f t="array" aca="1" ref="R48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482" s="77" t="str" cm="1">
        <f t="array" ref="S482">_xlfn.IFS(Table1[[#This Row],[Level Status]]="Level 1",7,Table1[[#This Row],[Level Status]]="Level 2",14,Table1[[#This Row],[Level Status]]="Level 3","30",Table1[[#This Row],[Level Status]]="Info","Info",Table1[[#This Row],[Level Status]]="Closed","Closed")</f>
        <v>30</v>
      </c>
      <c r="T482" s="54" t="s">
        <v>8608</v>
      </c>
    </row>
    <row r="483" spans="1:20" ht="41.4" x14ac:dyDescent="0.3">
      <c r="A483" s="51">
        <f t="shared" si="7"/>
        <v>482</v>
      </c>
      <c r="B483" s="54" t="s">
        <v>6201</v>
      </c>
      <c r="C483" s="56">
        <v>45526</v>
      </c>
      <c r="D483" s="56">
        <v>45506</v>
      </c>
      <c r="E483" s="55" t="s">
        <v>3073</v>
      </c>
      <c r="F483" s="54" t="s">
        <v>6202</v>
      </c>
      <c r="G483" s="58" t="s">
        <v>6203</v>
      </c>
      <c r="H483" s="59" t="s">
        <v>5508</v>
      </c>
      <c r="I483" s="77" t="s">
        <v>3200</v>
      </c>
      <c r="J483" s="59" t="s">
        <v>5849</v>
      </c>
      <c r="K483" s="51"/>
      <c r="L483" s="77" t="s">
        <v>120</v>
      </c>
      <c r="M483" s="77" t="s">
        <v>5813</v>
      </c>
      <c r="N483" s="77" t="s">
        <v>1070</v>
      </c>
      <c r="O483" s="77" t="s">
        <v>3085</v>
      </c>
      <c r="P483" s="66" t="str">
        <f ca="1">DATEDIF(C483,'Incoming 2023'!$O$2,"Y")&amp;" tahun, "&amp;DATEDIF(C483,'Incoming 2023'!$O$2,"YM")&amp;" bulan, "&amp;DATEDIF(C483,'Incoming 2023'!$O$2,"MD")&amp;" hari"</f>
        <v>1 tahun, 10 bulan, 23 hari</v>
      </c>
      <c r="Q483" s="77">
        <f ca="1">DATEDIF(C483,Summary!$A$1,"d")</f>
        <v>692</v>
      </c>
      <c r="R483" s="77" t="str" cm="1">
        <f t="array" aca="1" ref="R48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483" s="77" t="str" cm="1">
        <f t="array" ref="S483">_xlfn.IFS(Table1[[#This Row],[Level Status]]="Level 1",7,Table1[[#This Row],[Level Status]]="Level 2",14,Table1[[#This Row],[Level Status]]="Level 3","30",Table1[[#This Row],[Level Status]]="Info","Info",Table1[[#This Row],[Level Status]]="Closed","Closed")</f>
        <v>30</v>
      </c>
      <c r="T483" s="54" t="s">
        <v>8608</v>
      </c>
    </row>
    <row r="484" spans="1:20" ht="27.6" x14ac:dyDescent="0.3">
      <c r="A484" s="51">
        <f t="shared" si="7"/>
        <v>483</v>
      </c>
      <c r="B484" s="54" t="s">
        <v>6204</v>
      </c>
      <c r="C484" s="56">
        <v>45526</v>
      </c>
      <c r="D484" s="56">
        <v>45506</v>
      </c>
      <c r="E484" s="55" t="s">
        <v>3073</v>
      </c>
      <c r="F484" s="54" t="s">
        <v>6205</v>
      </c>
      <c r="G484" s="58" t="s">
        <v>6206</v>
      </c>
      <c r="H484" s="59" t="s">
        <v>5508</v>
      </c>
      <c r="I484" s="77" t="s">
        <v>3200</v>
      </c>
      <c r="J484" s="59" t="s">
        <v>5849</v>
      </c>
      <c r="K484" s="51"/>
      <c r="L484" s="77" t="s">
        <v>120</v>
      </c>
      <c r="M484" s="77" t="s">
        <v>5813</v>
      </c>
      <c r="N484" s="77" t="s">
        <v>1070</v>
      </c>
      <c r="O484" s="77" t="s">
        <v>3085</v>
      </c>
      <c r="P484" s="66" t="str">
        <f ca="1">DATEDIF(C484,'Incoming 2023'!$O$2,"Y")&amp;" tahun, "&amp;DATEDIF(C484,'Incoming 2023'!$O$2,"YM")&amp;" bulan, "&amp;DATEDIF(C484,'Incoming 2023'!$O$2,"MD")&amp;" hari"</f>
        <v>1 tahun, 10 bulan, 23 hari</v>
      </c>
      <c r="Q484" s="77">
        <f ca="1">DATEDIF(C484,Summary!$A$1,"d")</f>
        <v>692</v>
      </c>
      <c r="R484" s="77" t="str" cm="1">
        <f t="array" aca="1" ref="R48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484" s="77" t="str" cm="1">
        <f t="array" ref="S484">_xlfn.IFS(Table1[[#This Row],[Level Status]]="Level 1",7,Table1[[#This Row],[Level Status]]="Level 2",14,Table1[[#This Row],[Level Status]]="Level 3","30",Table1[[#This Row],[Level Status]]="Info","Info",Table1[[#This Row],[Level Status]]="Closed","Closed")</f>
        <v>30</v>
      </c>
      <c r="T484" s="54" t="s">
        <v>8608</v>
      </c>
    </row>
    <row r="485" spans="1:20" ht="110.4" x14ac:dyDescent="0.3">
      <c r="A485" s="51">
        <f t="shared" si="7"/>
        <v>484</v>
      </c>
      <c r="B485" s="54" t="s">
        <v>6207</v>
      </c>
      <c r="C485" s="56">
        <v>45526</v>
      </c>
      <c r="D485" s="56">
        <v>45517</v>
      </c>
      <c r="E485" s="55" t="s">
        <v>39</v>
      </c>
      <c r="F485" s="54" t="s">
        <v>6208</v>
      </c>
      <c r="G485" s="58" t="s">
        <v>6209</v>
      </c>
      <c r="H485" s="59" t="s">
        <v>5508</v>
      </c>
      <c r="I485" s="77" t="s">
        <v>5990</v>
      </c>
      <c r="J485" s="59" t="s">
        <v>5939</v>
      </c>
      <c r="K485" s="51"/>
      <c r="L485" s="77" t="s">
        <v>140</v>
      </c>
      <c r="M485" s="77" t="s">
        <v>5814</v>
      </c>
      <c r="N485" s="77" t="s">
        <v>1070</v>
      </c>
      <c r="O485" s="77" t="s">
        <v>1471</v>
      </c>
      <c r="P485" s="66" t="str">
        <f ca="1">DATEDIF(C485,'Incoming 2023'!$O$2,"Y")&amp;" tahun, "&amp;DATEDIF(C485,'Incoming 2023'!$O$2,"YM")&amp;" bulan, "&amp;DATEDIF(C485,'Incoming 2023'!$O$2,"MD")&amp;" hari"</f>
        <v>1 tahun, 10 bulan, 23 hari</v>
      </c>
      <c r="Q485" s="77">
        <f ca="1">DATEDIF(C485,Summary!$A$1,"d")</f>
        <v>692</v>
      </c>
      <c r="R485" s="77" t="str" cm="1">
        <f t="array" aca="1" ref="R48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485" s="77" cm="1">
        <f t="array" ref="S485">_xlfn.IFS(Table1[[#This Row],[Level Status]]="Level 1",7,Table1[[#This Row],[Level Status]]="Level 2",14,Table1[[#This Row],[Level Status]]="Level 3","30",Table1[[#This Row],[Level Status]]="Info","Info",Table1[[#This Row],[Level Status]]="Closed","Closed")</f>
        <v>14</v>
      </c>
      <c r="T485" s="54"/>
    </row>
    <row r="486" spans="1:20" ht="41.4" x14ac:dyDescent="0.3">
      <c r="A486" s="51">
        <f t="shared" si="7"/>
        <v>485</v>
      </c>
      <c r="B486" s="54" t="s">
        <v>6210</v>
      </c>
      <c r="C486" s="56">
        <v>45526</v>
      </c>
      <c r="D486" s="56">
        <v>45513</v>
      </c>
      <c r="E486" s="55" t="s">
        <v>39</v>
      </c>
      <c r="F486" s="54" t="s">
        <v>6211</v>
      </c>
      <c r="G486" s="58" t="s">
        <v>6211</v>
      </c>
      <c r="H486" s="59" t="s">
        <v>5508</v>
      </c>
      <c r="I486" s="77" t="s">
        <v>5508</v>
      </c>
      <c r="J486" s="59" t="s">
        <v>5843</v>
      </c>
      <c r="K486" s="51"/>
      <c r="L486" s="77" t="s">
        <v>1302</v>
      </c>
      <c r="M486" s="77" t="s">
        <v>1308</v>
      </c>
      <c r="N486" s="77" t="s">
        <v>1088</v>
      </c>
      <c r="O486" s="77" t="s">
        <v>1089</v>
      </c>
      <c r="P486" s="66" t="str">
        <f ca="1">DATEDIF(C486,'Incoming 2023'!$O$2,"Y")&amp;" tahun, "&amp;DATEDIF(C486,'Incoming 2023'!$O$2,"YM")&amp;" bulan, "&amp;DATEDIF(C486,'Incoming 2023'!$O$2,"MD")&amp;" hari"</f>
        <v>1 tahun, 10 bulan, 23 hari</v>
      </c>
      <c r="Q486" s="77">
        <f ca="1">DATEDIF(C486,Summary!$A$1,"d")</f>
        <v>692</v>
      </c>
      <c r="R486" s="77" t="str" cm="1">
        <f t="array" aca="1" ref="R48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86" s="77" t="str" cm="1">
        <f t="array" ref="S486">_xlfn.IFS(Table1[[#This Row],[Level Status]]="Level 1",7,Table1[[#This Row],[Level Status]]="Level 2",14,Table1[[#This Row],[Level Status]]="Level 3","30",Table1[[#This Row],[Level Status]]="Info","Info",Table1[[#This Row],[Level Status]]="Closed","Closed")</f>
        <v>Info</v>
      </c>
      <c r="T486" s="54"/>
    </row>
    <row r="487" spans="1:20" ht="55.2" x14ac:dyDescent="0.3">
      <c r="A487" s="51">
        <f t="shared" si="7"/>
        <v>486</v>
      </c>
      <c r="B487" s="54" t="s">
        <v>6212</v>
      </c>
      <c r="C487" s="56">
        <v>45527</v>
      </c>
      <c r="D487" s="56">
        <v>45510</v>
      </c>
      <c r="E487" s="55" t="s">
        <v>9</v>
      </c>
      <c r="F487" s="54" t="s">
        <v>6213</v>
      </c>
      <c r="G487" s="58" t="s">
        <v>6214</v>
      </c>
      <c r="H487" s="59" t="s">
        <v>5508</v>
      </c>
      <c r="I487" s="77" t="s">
        <v>3200</v>
      </c>
      <c r="J487" s="59" t="s">
        <v>6030</v>
      </c>
      <c r="K487" s="51"/>
      <c r="L487" s="77" t="s">
        <v>1302</v>
      </c>
      <c r="M487" s="77" t="s">
        <v>1308</v>
      </c>
      <c r="N487" s="77" t="s">
        <v>1070</v>
      </c>
      <c r="O487" s="77" t="s">
        <v>3230</v>
      </c>
      <c r="P487" s="66" t="str">
        <f ca="1">DATEDIF(C487,'Incoming 2023'!$O$2,"Y")&amp;" tahun, "&amp;DATEDIF(C487,'Incoming 2023'!$O$2,"YM")&amp;" bulan, "&amp;DATEDIF(C487,'Incoming 2023'!$O$2,"MD")&amp;" hari"</f>
        <v>1 tahun, 10 bulan, 22 hari</v>
      </c>
      <c r="Q487" s="77">
        <f ca="1">DATEDIF(C487,Summary!$A$1,"d")</f>
        <v>691</v>
      </c>
      <c r="R487" s="77" t="str" cm="1">
        <f t="array" aca="1" ref="R48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87" s="77" t="str" cm="1">
        <f t="array" ref="S487">_xlfn.IFS(Table1[[#This Row],[Level Status]]="Level 1",7,Table1[[#This Row],[Level Status]]="Level 2",14,Table1[[#This Row],[Level Status]]="Level 3","30",Table1[[#This Row],[Level Status]]="Info","Info",Table1[[#This Row],[Level Status]]="Closed","Closed")</f>
        <v>Info</v>
      </c>
      <c r="T487" s="54"/>
    </row>
    <row r="488" spans="1:20" ht="55.2" x14ac:dyDescent="0.3">
      <c r="A488" s="51">
        <f t="shared" si="7"/>
        <v>487</v>
      </c>
      <c r="B488" s="54" t="s">
        <v>6216</v>
      </c>
      <c r="C488" s="56">
        <v>45527</v>
      </c>
      <c r="D488" s="56">
        <v>45523</v>
      </c>
      <c r="E488" s="55" t="s">
        <v>39</v>
      </c>
      <c r="F488" s="54" t="s">
        <v>6217</v>
      </c>
      <c r="G488" s="58" t="s">
        <v>6218</v>
      </c>
      <c r="H488" s="59" t="s">
        <v>1079</v>
      </c>
      <c r="I488" s="77" t="s">
        <v>3195</v>
      </c>
      <c r="J488" s="59" t="s">
        <v>5701</v>
      </c>
      <c r="K488" s="51"/>
      <c r="L488" s="77" t="s">
        <v>1302</v>
      </c>
      <c r="M488" s="77" t="s">
        <v>1308</v>
      </c>
      <c r="N488" s="77" t="s">
        <v>1079</v>
      </c>
      <c r="O488" s="77" t="s">
        <v>2489</v>
      </c>
      <c r="P488" s="66" t="str">
        <f ca="1">DATEDIF(C488,'Incoming 2023'!$O$2,"Y")&amp;" tahun, "&amp;DATEDIF(C488,'Incoming 2023'!$O$2,"YM")&amp;" bulan, "&amp;DATEDIF(C488,'Incoming 2023'!$O$2,"MD")&amp;" hari"</f>
        <v>1 tahun, 10 bulan, 22 hari</v>
      </c>
      <c r="Q488" s="77">
        <f ca="1">DATEDIF(C488,Summary!$A$1,"d")</f>
        <v>691</v>
      </c>
      <c r="R488" s="77" t="str" cm="1">
        <f t="array" aca="1" ref="R48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88" s="77" t="str" cm="1">
        <f t="array" ref="S488">_xlfn.IFS(Table1[[#This Row],[Level Status]]="Level 1",7,Table1[[#This Row],[Level Status]]="Level 2",14,Table1[[#This Row],[Level Status]]="Level 3","30",Table1[[#This Row],[Level Status]]="Info","Info",Table1[[#This Row],[Level Status]]="Closed","Closed")</f>
        <v>Info</v>
      </c>
      <c r="T488" s="54"/>
    </row>
    <row r="489" spans="1:20" ht="96.6" x14ac:dyDescent="0.3">
      <c r="A489" s="51">
        <f t="shared" si="7"/>
        <v>488</v>
      </c>
      <c r="B489" s="54" t="s">
        <v>6219</v>
      </c>
      <c r="C489" s="56">
        <v>45527</v>
      </c>
      <c r="D489" s="56">
        <v>45523</v>
      </c>
      <c r="E489" s="55" t="s">
        <v>39</v>
      </c>
      <c r="F489" s="54" t="s">
        <v>6220</v>
      </c>
      <c r="G489" s="58" t="s">
        <v>6221</v>
      </c>
      <c r="H489" s="59" t="s">
        <v>5508</v>
      </c>
      <c r="I489" s="77" t="s">
        <v>5508</v>
      </c>
      <c r="J489" s="59" t="s">
        <v>6222</v>
      </c>
      <c r="K489" s="51"/>
      <c r="L489" s="77" t="s">
        <v>120</v>
      </c>
      <c r="M489" s="77" t="str">
        <f>IF(Table1[[#This Row],[Status]]="Closed","Closed")</f>
        <v>Closed</v>
      </c>
      <c r="N489" s="77" t="s">
        <v>1736</v>
      </c>
      <c r="O489" s="77" t="s">
        <v>5089</v>
      </c>
      <c r="P489" s="66" t="str">
        <f ca="1">DATEDIF(C489,'Incoming 2023'!$O$2,"Y")&amp;" tahun, "&amp;DATEDIF(C489,'Incoming 2023'!$O$2,"YM")&amp;" bulan, "&amp;DATEDIF(C489,'Incoming 2023'!$O$2,"MD")&amp;" hari"</f>
        <v>1 tahun, 10 bulan, 22 hari</v>
      </c>
      <c r="Q489" s="77">
        <f ca="1">DATEDIF(C489,Summary!$A$1,"d")</f>
        <v>691</v>
      </c>
      <c r="R489" s="77" t="str" cm="1">
        <f t="array" aca="1" ref="R48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489" s="77" t="str" cm="1">
        <f t="array" ref="S489">_xlfn.IFS(Table1[[#This Row],[Level Status]]="Level 1",7,Table1[[#This Row],[Level Status]]="Level 2",14,Table1[[#This Row],[Level Status]]="Level 3","30",Table1[[#This Row],[Level Status]]="Info","Info",Table1[[#This Row],[Level Status]]="Closed","Closed")</f>
        <v>Closed</v>
      </c>
      <c r="T489" s="54"/>
    </row>
    <row r="490" spans="1:20" ht="27.6" x14ac:dyDescent="0.3">
      <c r="A490" s="51">
        <f t="shared" si="7"/>
        <v>489</v>
      </c>
      <c r="B490" s="54" t="s">
        <v>6223</v>
      </c>
      <c r="C490" s="56">
        <v>45527</v>
      </c>
      <c r="D490" s="56">
        <v>45524</v>
      </c>
      <c r="E490" s="55" t="s">
        <v>39</v>
      </c>
      <c r="F490" s="54" t="s">
        <v>6224</v>
      </c>
      <c r="G490" s="58" t="s">
        <v>6832</v>
      </c>
      <c r="H490" s="59" t="s">
        <v>1079</v>
      </c>
      <c r="I490" s="77" t="s">
        <v>3196</v>
      </c>
      <c r="J490" s="59" t="s">
        <v>5701</v>
      </c>
      <c r="K490" s="51"/>
      <c r="L490" s="77" t="s">
        <v>120</v>
      </c>
      <c r="M490" s="77" t="s">
        <v>120</v>
      </c>
      <c r="N490" s="77" t="s">
        <v>1079</v>
      </c>
      <c r="O490" s="77" t="s">
        <v>4425</v>
      </c>
      <c r="P490" s="66" t="str">
        <f ca="1">DATEDIF(C490,'Incoming 2023'!$O$2,"Y")&amp;" tahun, "&amp;DATEDIF(C490,'Incoming 2023'!$O$2,"YM")&amp;" bulan, "&amp;DATEDIF(C490,'Incoming 2023'!$O$2,"MD")&amp;" hari"</f>
        <v>1 tahun, 10 bulan, 22 hari</v>
      </c>
      <c r="Q490" s="77">
        <f ca="1">DATEDIF(C490,Summary!$A$1,"d")</f>
        <v>691</v>
      </c>
      <c r="R490" s="77" t="str" cm="1">
        <f t="array" aca="1" ref="R49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490" s="77" t="str" cm="1">
        <f t="array" ref="S490">_xlfn.IFS(Table1[[#This Row],[Level Status]]="Level 1",7,Table1[[#This Row],[Level Status]]="Level 2",14,Table1[[#This Row],[Level Status]]="Level 3","30",Table1[[#This Row],[Level Status]]="Info","Info",Table1[[#This Row],[Level Status]]="Closed","Closed")</f>
        <v>Closed</v>
      </c>
      <c r="T490" s="54" t="s">
        <v>6833</v>
      </c>
    </row>
    <row r="491" spans="1:20" ht="41.4" x14ac:dyDescent="0.3">
      <c r="A491" s="51">
        <f t="shared" si="7"/>
        <v>490</v>
      </c>
      <c r="B491" s="54" t="s">
        <v>6225</v>
      </c>
      <c r="C491" s="56">
        <v>45527</v>
      </c>
      <c r="D491" s="56">
        <v>45513</v>
      </c>
      <c r="E491" s="55" t="s">
        <v>9</v>
      </c>
      <c r="F491" s="54" t="s">
        <v>6226</v>
      </c>
      <c r="G491" s="58" t="s">
        <v>6227</v>
      </c>
      <c r="H491" s="59" t="s">
        <v>5508</v>
      </c>
      <c r="I491" s="77" t="s">
        <v>3189</v>
      </c>
      <c r="J491" s="59" t="s">
        <v>3201</v>
      </c>
      <c r="K491" s="51"/>
      <c r="L491" s="77" t="s">
        <v>1302</v>
      </c>
      <c r="M491" s="77" t="s">
        <v>1308</v>
      </c>
      <c r="N491" s="77" t="s">
        <v>1070</v>
      </c>
      <c r="O491" s="77" t="s">
        <v>4930</v>
      </c>
      <c r="P491" s="66" t="str">
        <f ca="1">DATEDIF(C491,'Incoming 2023'!$O$2,"Y")&amp;" tahun, "&amp;DATEDIF(C491,'Incoming 2023'!$O$2,"YM")&amp;" bulan, "&amp;DATEDIF(C491,'Incoming 2023'!$O$2,"MD")&amp;" hari"</f>
        <v>1 tahun, 10 bulan, 22 hari</v>
      </c>
      <c r="Q491" s="77">
        <f ca="1">DATEDIF(C491,Summary!$A$1,"d")</f>
        <v>691</v>
      </c>
      <c r="R491" s="77" t="str" cm="1">
        <f t="array" aca="1" ref="R49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91" s="77" t="str" cm="1">
        <f t="array" ref="S491">_xlfn.IFS(Table1[[#This Row],[Level Status]]="Level 1",7,Table1[[#This Row],[Level Status]]="Level 2",14,Table1[[#This Row],[Level Status]]="Level 3","30",Table1[[#This Row],[Level Status]]="Info","Info",Table1[[#This Row],[Level Status]]="Closed","Closed")</f>
        <v>Info</v>
      </c>
      <c r="T491" s="54"/>
    </row>
    <row r="492" spans="1:20" ht="55.2" x14ac:dyDescent="0.3">
      <c r="A492" s="51">
        <f t="shared" si="7"/>
        <v>491</v>
      </c>
      <c r="B492" s="54" t="s">
        <v>6228</v>
      </c>
      <c r="C492" s="56">
        <v>45527</v>
      </c>
      <c r="D492" s="56">
        <v>45512</v>
      </c>
      <c r="E492" s="55" t="s">
        <v>9</v>
      </c>
      <c r="F492" s="54" t="s">
        <v>6229</v>
      </c>
      <c r="G492" s="58" t="s">
        <v>6230</v>
      </c>
      <c r="H492" s="59" t="s">
        <v>5508</v>
      </c>
      <c r="I492" s="77" t="s">
        <v>3200</v>
      </c>
      <c r="J492" s="59" t="s">
        <v>3203</v>
      </c>
      <c r="K492" s="51"/>
      <c r="L492" s="77" t="s">
        <v>1302</v>
      </c>
      <c r="M492" s="77" t="s">
        <v>1308</v>
      </c>
      <c r="N492" s="77" t="s">
        <v>1070</v>
      </c>
      <c r="O492" s="77" t="s">
        <v>1071</v>
      </c>
      <c r="P492" s="66" t="str">
        <f ca="1">DATEDIF(C492,'Incoming 2023'!$O$2,"Y")&amp;" tahun, "&amp;DATEDIF(C492,'Incoming 2023'!$O$2,"YM")&amp;" bulan, "&amp;DATEDIF(C492,'Incoming 2023'!$O$2,"MD")&amp;" hari"</f>
        <v>1 tahun, 10 bulan, 22 hari</v>
      </c>
      <c r="Q492" s="77">
        <f ca="1">DATEDIF(C492,Summary!$A$1,"d")</f>
        <v>691</v>
      </c>
      <c r="R492" s="77" t="str" cm="1">
        <f t="array" aca="1" ref="R49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92" s="77" t="str" cm="1">
        <f t="array" ref="S492">_xlfn.IFS(Table1[[#This Row],[Level Status]]="Level 1",7,Table1[[#This Row],[Level Status]]="Level 2",14,Table1[[#This Row],[Level Status]]="Level 3","30",Table1[[#This Row],[Level Status]]="Info","Info",Table1[[#This Row],[Level Status]]="Closed","Closed")</f>
        <v>Info</v>
      </c>
      <c r="T492" s="54"/>
    </row>
    <row r="493" spans="1:20" ht="138" x14ac:dyDescent="0.3">
      <c r="A493" s="51">
        <f t="shared" si="7"/>
        <v>492</v>
      </c>
      <c r="B493" s="54" t="s">
        <v>6233</v>
      </c>
      <c r="C493" s="56">
        <v>45527</v>
      </c>
      <c r="D493" s="56">
        <v>45511</v>
      </c>
      <c r="E493" s="55" t="s">
        <v>9</v>
      </c>
      <c r="F493" s="54" t="s">
        <v>6234</v>
      </c>
      <c r="G493" s="58" t="s">
        <v>6235</v>
      </c>
      <c r="H493" s="59" t="s">
        <v>5508</v>
      </c>
      <c r="I493" s="77" t="s">
        <v>5932</v>
      </c>
      <c r="J493" s="59" t="s">
        <v>6030</v>
      </c>
      <c r="K493" s="51"/>
      <c r="L493" s="77" t="s">
        <v>1302</v>
      </c>
      <c r="M493" s="77" t="s">
        <v>1308</v>
      </c>
      <c r="N493" s="77" t="s">
        <v>1175</v>
      </c>
      <c r="O493" s="77" t="s">
        <v>1176</v>
      </c>
      <c r="P493" s="66" t="str">
        <f ca="1">DATEDIF(C493,'Incoming 2023'!$O$2,"Y")&amp;" tahun, "&amp;DATEDIF(C493,'Incoming 2023'!$O$2,"YM")&amp;" bulan, "&amp;DATEDIF(C493,'Incoming 2023'!$O$2,"MD")&amp;" hari"</f>
        <v>1 tahun, 10 bulan, 22 hari</v>
      </c>
      <c r="Q493" s="77">
        <f ca="1">DATEDIF(C493,Summary!$A$1,"d")</f>
        <v>691</v>
      </c>
      <c r="R493" s="77" t="str" cm="1">
        <f t="array" aca="1" ref="R49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93" s="77" t="str" cm="1">
        <f t="array" ref="S493">_xlfn.IFS(Table1[[#This Row],[Level Status]]="Level 1",7,Table1[[#This Row],[Level Status]]="Level 2",14,Table1[[#This Row],[Level Status]]="Level 3","30",Table1[[#This Row],[Level Status]]="Info","Info",Table1[[#This Row],[Level Status]]="Closed","Closed")</f>
        <v>Info</v>
      </c>
      <c r="T493" s="54"/>
    </row>
    <row r="494" spans="1:20" ht="55.2" x14ac:dyDescent="0.3">
      <c r="A494" s="51">
        <f t="shared" si="7"/>
        <v>493</v>
      </c>
      <c r="B494" s="54" t="s">
        <v>6259</v>
      </c>
      <c r="C494" s="56">
        <v>45530</v>
      </c>
      <c r="D494" s="56">
        <v>45527</v>
      </c>
      <c r="E494" s="55" t="s">
        <v>39</v>
      </c>
      <c r="F494" s="54" t="s">
        <v>6260</v>
      </c>
      <c r="G494" s="58" t="s">
        <v>6261</v>
      </c>
      <c r="H494" s="59" t="s">
        <v>5508</v>
      </c>
      <c r="I494" s="77" t="s">
        <v>5508</v>
      </c>
      <c r="J494" s="59" t="s">
        <v>6262</v>
      </c>
      <c r="K494" s="57">
        <v>45533</v>
      </c>
      <c r="L494" s="77" t="s">
        <v>1302</v>
      </c>
      <c r="M494" s="77" t="s">
        <v>5815</v>
      </c>
      <c r="N494" s="77" t="s">
        <v>1070</v>
      </c>
      <c r="O494" s="77" t="s">
        <v>1082</v>
      </c>
      <c r="P494" s="66" t="str">
        <f ca="1">DATEDIF(C494,'Incoming 2023'!$O$2,"Y")&amp;" tahun, "&amp;DATEDIF(C494,'Incoming 2023'!$O$2,"YM")&amp;" bulan, "&amp;DATEDIF(C494,'Incoming 2023'!$O$2,"MD")&amp;" hari"</f>
        <v>1 tahun, 10 bulan, 19 hari</v>
      </c>
      <c r="Q494" s="77">
        <f ca="1">DATEDIF(C494,Summary!$A$1,"d")</f>
        <v>688</v>
      </c>
      <c r="R494" s="77" t="str" cm="1">
        <f t="array" aca="1" ref="R49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&gt;21</v>
      </c>
      <c r="S494" s="77" cm="1">
        <f t="array" ref="S494">_xlfn.IFS(Table1[[#This Row],[Level Status]]="Level 1",7,Table1[[#This Row],[Level Status]]="Level 2",14,Table1[[#This Row],[Level Status]]="Level 3","30",Table1[[#This Row],[Level Status]]="Info","Info",Table1[[#This Row],[Level Status]]="Closed","Closed")</f>
        <v>7</v>
      </c>
      <c r="T494" s="54"/>
    </row>
    <row r="495" spans="1:20" ht="27.6" x14ac:dyDescent="0.3">
      <c r="A495" s="51">
        <f t="shared" si="7"/>
        <v>494</v>
      </c>
      <c r="B495" s="107" t="s">
        <v>6263</v>
      </c>
      <c r="C495" s="56">
        <v>45527</v>
      </c>
      <c r="D495" s="132">
        <v>45498</v>
      </c>
      <c r="E495" s="108" t="s">
        <v>3073</v>
      </c>
      <c r="F495" s="107" t="s">
        <v>6264</v>
      </c>
      <c r="G495" s="129" t="s">
        <v>6265</v>
      </c>
      <c r="H495" s="125" t="s">
        <v>5508</v>
      </c>
      <c r="I495" s="126" t="s">
        <v>5990</v>
      </c>
      <c r="J495" s="125" t="s">
        <v>5849</v>
      </c>
      <c r="K495" s="56"/>
      <c r="L495" s="77" t="s">
        <v>1302</v>
      </c>
      <c r="M495" s="77" t="s">
        <v>1302</v>
      </c>
      <c r="N495" s="77" t="s">
        <v>1070</v>
      </c>
      <c r="O495" s="77" t="s">
        <v>1471</v>
      </c>
      <c r="P495" s="66" t="str">
        <f ca="1">DATEDIF(C495,'Incoming 2023'!$O$2,"Y")&amp;" tahun, "&amp;DATEDIF(C495,'Incoming 2023'!$O$2,"YM")&amp;" bulan, "&amp;DATEDIF(C495,'Incoming 2023'!$O$2,"MD")&amp;" hari"</f>
        <v>1 tahun, 10 bulan, 22 hari</v>
      </c>
      <c r="Q495" s="77">
        <f ca="1">DATEDIF(C495,Summary!$A$1,"d")</f>
        <v>691</v>
      </c>
      <c r="R495" s="77" t="str" cm="1">
        <f t="array" aca="1" ref="R49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95" s="77" t="str" cm="1">
        <f t="array" ref="S495">_xlfn.IFS(Table1[[#This Row],[Level Status]]="Level 1",7,Table1[[#This Row],[Level Status]]="Level 2",14,Table1[[#This Row],[Level Status]]="Level 3","30",Table1[[#This Row],[Level Status]]="Info","Info",Table1[[#This Row],[Level Status]]="Closed","Closed")</f>
        <v>Info</v>
      </c>
      <c r="T495" s="54"/>
    </row>
    <row r="496" spans="1:20" ht="41.4" x14ac:dyDescent="0.3">
      <c r="A496" s="51">
        <f t="shared" si="7"/>
        <v>495</v>
      </c>
      <c r="B496" s="107" t="s">
        <v>6266</v>
      </c>
      <c r="C496" s="56">
        <v>45527</v>
      </c>
      <c r="D496" s="132">
        <v>45502</v>
      </c>
      <c r="E496" s="108" t="s">
        <v>3073</v>
      </c>
      <c r="F496" s="107" t="s">
        <v>6267</v>
      </c>
      <c r="G496" s="129"/>
      <c r="H496" s="125" t="s">
        <v>5508</v>
      </c>
      <c r="I496" s="126" t="s">
        <v>3200</v>
      </c>
      <c r="J496" s="125" t="s">
        <v>5849</v>
      </c>
      <c r="K496" s="56"/>
      <c r="L496" s="77" t="s">
        <v>1302</v>
      </c>
      <c r="M496" s="77" t="s">
        <v>1302</v>
      </c>
      <c r="N496" s="77" t="s">
        <v>1070</v>
      </c>
      <c r="O496" s="77" t="s">
        <v>6243</v>
      </c>
      <c r="P496" s="66" t="str">
        <f ca="1">DATEDIF(C496,'Incoming 2023'!$O$2,"Y")&amp;" tahun, "&amp;DATEDIF(C496,'Incoming 2023'!$O$2,"YM")&amp;" bulan, "&amp;DATEDIF(C496,'Incoming 2023'!$O$2,"MD")&amp;" hari"</f>
        <v>1 tahun, 10 bulan, 22 hari</v>
      </c>
      <c r="Q496" s="77">
        <f ca="1">DATEDIF(C496,Summary!$A$1,"d")</f>
        <v>691</v>
      </c>
      <c r="R496" s="77" t="str" cm="1">
        <f t="array" aca="1" ref="R49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96" s="77" t="str" cm="1">
        <f t="array" ref="S496">_xlfn.IFS(Table1[[#This Row],[Level Status]]="Level 1",7,Table1[[#This Row],[Level Status]]="Level 2",14,Table1[[#This Row],[Level Status]]="Level 3","30",Table1[[#This Row],[Level Status]]="Info","Info",Table1[[#This Row],[Level Status]]="Closed","Closed")</f>
        <v>Info</v>
      </c>
      <c r="T496" s="54"/>
    </row>
    <row r="497" spans="1:20" x14ac:dyDescent="0.3">
      <c r="A497" s="51">
        <f t="shared" si="7"/>
        <v>496</v>
      </c>
      <c r="B497" s="107" t="s">
        <v>6268</v>
      </c>
      <c r="C497" s="56">
        <v>45527</v>
      </c>
      <c r="D497" s="132">
        <v>45499</v>
      </c>
      <c r="E497" s="108" t="s">
        <v>3073</v>
      </c>
      <c r="F497" s="107" t="s">
        <v>6269</v>
      </c>
      <c r="G497" s="129"/>
      <c r="H497" s="125" t="s">
        <v>5508</v>
      </c>
      <c r="I497" s="126" t="s">
        <v>3200</v>
      </c>
      <c r="J497" s="125" t="s">
        <v>5849</v>
      </c>
      <c r="K497" s="56"/>
      <c r="L497" s="77" t="s">
        <v>1302</v>
      </c>
      <c r="M497" s="77" t="s">
        <v>1302</v>
      </c>
      <c r="N497" s="77" t="s">
        <v>1070</v>
      </c>
      <c r="O497" s="77" t="s">
        <v>6243</v>
      </c>
      <c r="P497" s="66" t="str">
        <f ca="1">DATEDIF(C497,'Incoming 2023'!$O$2,"Y")&amp;" tahun, "&amp;DATEDIF(C497,'Incoming 2023'!$O$2,"YM")&amp;" bulan, "&amp;DATEDIF(C497,'Incoming 2023'!$O$2,"MD")&amp;" hari"</f>
        <v>1 tahun, 10 bulan, 22 hari</v>
      </c>
      <c r="Q497" s="77">
        <f ca="1">DATEDIF(C497,Summary!$A$1,"d")</f>
        <v>691</v>
      </c>
      <c r="R497" s="77" t="str" cm="1">
        <f t="array" aca="1" ref="R49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97" s="77" t="str" cm="1">
        <f t="array" ref="S497">_xlfn.IFS(Table1[[#This Row],[Level Status]]="Level 1",7,Table1[[#This Row],[Level Status]]="Level 2",14,Table1[[#This Row],[Level Status]]="Level 3","30",Table1[[#This Row],[Level Status]]="Info","Info",Table1[[#This Row],[Level Status]]="Closed","Closed")</f>
        <v>Info</v>
      </c>
      <c r="T497" s="54"/>
    </row>
    <row r="498" spans="1:20" ht="27.6" x14ac:dyDescent="0.3">
      <c r="A498" s="51">
        <f t="shared" si="7"/>
        <v>497</v>
      </c>
      <c r="B498" s="107" t="s">
        <v>6270</v>
      </c>
      <c r="C498" s="56">
        <v>45527</v>
      </c>
      <c r="D498" s="132">
        <v>45502</v>
      </c>
      <c r="E498" s="108" t="s">
        <v>3073</v>
      </c>
      <c r="F498" s="107" t="s">
        <v>6264</v>
      </c>
      <c r="G498" s="129" t="s">
        <v>6271</v>
      </c>
      <c r="H498" s="125" t="s">
        <v>5508</v>
      </c>
      <c r="I498" s="126" t="s">
        <v>5990</v>
      </c>
      <c r="J498" s="125" t="s">
        <v>5849</v>
      </c>
      <c r="K498" s="56"/>
      <c r="L498" s="77" t="s">
        <v>1302</v>
      </c>
      <c r="M498" s="77" t="s">
        <v>1302</v>
      </c>
      <c r="N498" s="77" t="s">
        <v>1070</v>
      </c>
      <c r="O498" s="77" t="s">
        <v>1471</v>
      </c>
      <c r="P498" s="66" t="str">
        <f ca="1">DATEDIF(C498,'Incoming 2023'!$O$2,"Y")&amp;" tahun, "&amp;DATEDIF(C498,'Incoming 2023'!$O$2,"YM")&amp;" bulan, "&amp;DATEDIF(C498,'Incoming 2023'!$O$2,"MD")&amp;" hari"</f>
        <v>1 tahun, 10 bulan, 22 hari</v>
      </c>
      <c r="Q498" s="77">
        <f ca="1">DATEDIF(C498,Summary!$A$1,"d")</f>
        <v>691</v>
      </c>
      <c r="R498" s="77" t="str" cm="1">
        <f t="array" aca="1" ref="R49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98" s="77" t="str" cm="1">
        <f t="array" ref="S498">_xlfn.IFS(Table1[[#This Row],[Level Status]]="Level 1",7,Table1[[#This Row],[Level Status]]="Level 2",14,Table1[[#This Row],[Level Status]]="Level 3","30",Table1[[#This Row],[Level Status]]="Info","Info",Table1[[#This Row],[Level Status]]="Closed","Closed")</f>
        <v>Info</v>
      </c>
      <c r="T498" s="54"/>
    </row>
    <row r="499" spans="1:20" ht="27.6" x14ac:dyDescent="0.3">
      <c r="A499" s="51">
        <f t="shared" si="7"/>
        <v>498</v>
      </c>
      <c r="B499" s="107" t="s">
        <v>6272</v>
      </c>
      <c r="C499" s="56">
        <v>45527</v>
      </c>
      <c r="D499" s="132">
        <v>45502</v>
      </c>
      <c r="E499" s="108" t="s">
        <v>3073</v>
      </c>
      <c r="F499" s="107" t="s">
        <v>6273</v>
      </c>
      <c r="G499" s="129" t="s">
        <v>6271</v>
      </c>
      <c r="H499" s="125" t="s">
        <v>5508</v>
      </c>
      <c r="I499" s="126" t="s">
        <v>5990</v>
      </c>
      <c r="J499" s="125" t="s">
        <v>5849</v>
      </c>
      <c r="K499" s="56"/>
      <c r="L499" s="77" t="s">
        <v>1302</v>
      </c>
      <c r="M499" s="77" t="s">
        <v>1302</v>
      </c>
      <c r="N499" s="77" t="s">
        <v>1070</v>
      </c>
      <c r="O499" s="77" t="s">
        <v>1471</v>
      </c>
      <c r="P499" s="66" t="str">
        <f ca="1">DATEDIF(C499,'Incoming 2023'!$O$2,"Y")&amp;" tahun, "&amp;DATEDIF(C499,'Incoming 2023'!$O$2,"YM")&amp;" bulan, "&amp;DATEDIF(C499,'Incoming 2023'!$O$2,"MD")&amp;" hari"</f>
        <v>1 tahun, 10 bulan, 22 hari</v>
      </c>
      <c r="Q499" s="77">
        <f ca="1">DATEDIF(C499,Summary!$A$1,"d")</f>
        <v>691</v>
      </c>
      <c r="R499" s="77" t="str" cm="1">
        <f t="array" aca="1" ref="R49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99" s="77" t="str" cm="1">
        <f t="array" ref="S499">_xlfn.IFS(Table1[[#This Row],[Level Status]]="Level 1",7,Table1[[#This Row],[Level Status]]="Level 2",14,Table1[[#This Row],[Level Status]]="Level 3","30",Table1[[#This Row],[Level Status]]="Info","Info",Table1[[#This Row],[Level Status]]="Closed","Closed")</f>
        <v>Info</v>
      </c>
      <c r="T499" s="54"/>
    </row>
    <row r="500" spans="1:20" ht="41.4" x14ac:dyDescent="0.3">
      <c r="A500" s="51">
        <f t="shared" si="7"/>
        <v>499</v>
      </c>
      <c r="B500" s="107" t="s">
        <v>6274</v>
      </c>
      <c r="C500" s="56">
        <v>45527</v>
      </c>
      <c r="D500" s="132">
        <v>45503</v>
      </c>
      <c r="E500" s="108" t="s">
        <v>3073</v>
      </c>
      <c r="F500" s="107" t="s">
        <v>6275</v>
      </c>
      <c r="G500" s="129" t="s">
        <v>6276</v>
      </c>
      <c r="H500" s="125" t="s">
        <v>5508</v>
      </c>
      <c r="I500" s="126" t="s">
        <v>3200</v>
      </c>
      <c r="J500" s="125" t="s">
        <v>5849</v>
      </c>
      <c r="K500" s="56"/>
      <c r="L500" s="77" t="s">
        <v>1302</v>
      </c>
      <c r="M500" s="77" t="s">
        <v>1302</v>
      </c>
      <c r="N500" s="77" t="s">
        <v>1070</v>
      </c>
      <c r="O500" s="77" t="s">
        <v>6243</v>
      </c>
      <c r="P500" s="66" t="str">
        <f ca="1">DATEDIF(C500,'Incoming 2023'!$O$2,"Y")&amp;" tahun, "&amp;DATEDIF(C500,'Incoming 2023'!$O$2,"YM")&amp;" bulan, "&amp;DATEDIF(C500,'Incoming 2023'!$O$2,"MD")&amp;" hari"</f>
        <v>1 tahun, 10 bulan, 22 hari</v>
      </c>
      <c r="Q500" s="77">
        <f ca="1">DATEDIF(C500,Summary!$A$1,"d")</f>
        <v>691</v>
      </c>
      <c r="R500" s="77" t="str" cm="1">
        <f t="array" aca="1" ref="R50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00" s="77" t="str" cm="1">
        <f t="array" ref="S500">_xlfn.IFS(Table1[[#This Row],[Level Status]]="Level 1",7,Table1[[#This Row],[Level Status]]="Level 2",14,Table1[[#This Row],[Level Status]]="Level 3","30",Table1[[#This Row],[Level Status]]="Info","Info",Table1[[#This Row],[Level Status]]="Closed","Closed")</f>
        <v>Info</v>
      </c>
      <c r="T500" s="54"/>
    </row>
    <row r="501" spans="1:20" ht="41.4" x14ac:dyDescent="0.3">
      <c r="A501" s="51">
        <f t="shared" si="7"/>
        <v>500</v>
      </c>
      <c r="B501" s="107" t="s">
        <v>6277</v>
      </c>
      <c r="C501" s="56">
        <v>45527</v>
      </c>
      <c r="D501" s="132">
        <v>45503</v>
      </c>
      <c r="E501" s="108" t="s">
        <v>3073</v>
      </c>
      <c r="F501" s="107" t="s">
        <v>6278</v>
      </c>
      <c r="G501" s="129" t="s">
        <v>6279</v>
      </c>
      <c r="H501" s="125" t="s">
        <v>5508</v>
      </c>
      <c r="I501" s="126" t="s">
        <v>5990</v>
      </c>
      <c r="J501" s="125" t="s">
        <v>5849</v>
      </c>
      <c r="K501" s="56"/>
      <c r="L501" s="77" t="s">
        <v>1302</v>
      </c>
      <c r="M501" s="77" t="s">
        <v>1302</v>
      </c>
      <c r="N501" s="77" t="s">
        <v>1070</v>
      </c>
      <c r="O501" s="77" t="s">
        <v>1471</v>
      </c>
      <c r="P501" s="66" t="str">
        <f ca="1">DATEDIF(C501,'Incoming 2023'!$O$2,"Y")&amp;" tahun, "&amp;DATEDIF(C501,'Incoming 2023'!$O$2,"YM")&amp;" bulan, "&amp;DATEDIF(C501,'Incoming 2023'!$O$2,"MD")&amp;" hari"</f>
        <v>1 tahun, 10 bulan, 22 hari</v>
      </c>
      <c r="Q501" s="77">
        <f ca="1">DATEDIF(C501,Summary!$A$1,"d")</f>
        <v>691</v>
      </c>
      <c r="R501" s="77" t="str" cm="1">
        <f t="array" aca="1" ref="R50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01" s="77" t="str" cm="1">
        <f t="array" ref="S501">_xlfn.IFS(Table1[[#This Row],[Level Status]]="Level 1",7,Table1[[#This Row],[Level Status]]="Level 2",14,Table1[[#This Row],[Level Status]]="Level 3","30",Table1[[#This Row],[Level Status]]="Info","Info",Table1[[#This Row],[Level Status]]="Closed","Closed")</f>
        <v>Info</v>
      </c>
      <c r="T501" s="54"/>
    </row>
    <row r="502" spans="1:20" ht="27.6" x14ac:dyDescent="0.3">
      <c r="A502" s="51">
        <f t="shared" si="7"/>
        <v>501</v>
      </c>
      <c r="B502" s="107" t="s">
        <v>6280</v>
      </c>
      <c r="C502" s="56">
        <v>45527</v>
      </c>
      <c r="D502" s="132">
        <v>45505</v>
      </c>
      <c r="E502" s="108" t="s">
        <v>3073</v>
      </c>
      <c r="F502" s="107" t="s">
        <v>6281</v>
      </c>
      <c r="G502" s="129" t="s">
        <v>6282</v>
      </c>
      <c r="H502" s="125" t="s">
        <v>5508</v>
      </c>
      <c r="I502" s="126" t="s">
        <v>3200</v>
      </c>
      <c r="J502" s="125" t="s">
        <v>5849</v>
      </c>
      <c r="K502" s="56"/>
      <c r="L502" s="77" t="s">
        <v>1302</v>
      </c>
      <c r="M502" s="77" t="s">
        <v>1302</v>
      </c>
      <c r="N502" s="77" t="s">
        <v>1070</v>
      </c>
      <c r="O502" s="77" t="s">
        <v>6243</v>
      </c>
      <c r="P502" s="66" t="str">
        <f ca="1">DATEDIF(C502,'Incoming 2023'!$O$2,"Y")&amp;" tahun, "&amp;DATEDIF(C502,'Incoming 2023'!$O$2,"YM")&amp;" bulan, "&amp;DATEDIF(C502,'Incoming 2023'!$O$2,"MD")&amp;" hari"</f>
        <v>1 tahun, 10 bulan, 22 hari</v>
      </c>
      <c r="Q502" s="77">
        <f ca="1">DATEDIF(C502,Summary!$A$1,"d")</f>
        <v>691</v>
      </c>
      <c r="R502" s="77" t="str" cm="1">
        <f t="array" aca="1" ref="R50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02" s="77" t="str" cm="1">
        <f t="array" ref="S502">_xlfn.IFS(Table1[[#This Row],[Level Status]]="Level 1",7,Table1[[#This Row],[Level Status]]="Level 2",14,Table1[[#This Row],[Level Status]]="Level 3","30",Table1[[#This Row],[Level Status]]="Info","Info",Table1[[#This Row],[Level Status]]="Closed","Closed")</f>
        <v>Info</v>
      </c>
      <c r="T502" s="54"/>
    </row>
    <row r="503" spans="1:20" ht="27.6" x14ac:dyDescent="0.3">
      <c r="A503" s="51">
        <f t="shared" si="7"/>
        <v>502</v>
      </c>
      <c r="B503" s="107" t="s">
        <v>6283</v>
      </c>
      <c r="C503" s="56">
        <v>45527</v>
      </c>
      <c r="D503" s="132">
        <v>45505</v>
      </c>
      <c r="E503" s="108" t="s">
        <v>3073</v>
      </c>
      <c r="F503" s="107" t="s">
        <v>6284</v>
      </c>
      <c r="G503" s="129" t="s">
        <v>6285</v>
      </c>
      <c r="H503" s="125" t="s">
        <v>5508</v>
      </c>
      <c r="I503" s="126" t="s">
        <v>5990</v>
      </c>
      <c r="J503" s="125" t="s">
        <v>5849</v>
      </c>
      <c r="K503" s="56"/>
      <c r="L503" s="77" t="s">
        <v>1302</v>
      </c>
      <c r="M503" s="77" t="s">
        <v>1302</v>
      </c>
      <c r="N503" s="77" t="s">
        <v>1070</v>
      </c>
      <c r="O503" s="77" t="s">
        <v>1471</v>
      </c>
      <c r="P503" s="66" t="str">
        <f ca="1">DATEDIF(C503,'Incoming 2023'!$O$2,"Y")&amp;" tahun, "&amp;DATEDIF(C503,'Incoming 2023'!$O$2,"YM")&amp;" bulan, "&amp;DATEDIF(C503,'Incoming 2023'!$O$2,"MD")&amp;" hari"</f>
        <v>1 tahun, 10 bulan, 22 hari</v>
      </c>
      <c r="Q503" s="77">
        <f ca="1">DATEDIF(C503,Summary!$A$1,"d")</f>
        <v>691</v>
      </c>
      <c r="R503" s="77" t="str" cm="1">
        <f t="array" aca="1" ref="R50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03" s="77" t="str" cm="1">
        <f t="array" ref="S503">_xlfn.IFS(Table1[[#This Row],[Level Status]]="Level 1",7,Table1[[#This Row],[Level Status]]="Level 2",14,Table1[[#This Row],[Level Status]]="Level 3","30",Table1[[#This Row],[Level Status]]="Info","Info",Table1[[#This Row],[Level Status]]="Closed","Closed")</f>
        <v>Info</v>
      </c>
      <c r="T503" s="54"/>
    </row>
    <row r="504" spans="1:20" ht="27.6" x14ac:dyDescent="0.3">
      <c r="A504" s="51">
        <f t="shared" si="7"/>
        <v>503</v>
      </c>
      <c r="B504" s="107" t="s">
        <v>6286</v>
      </c>
      <c r="C504" s="56">
        <v>45527</v>
      </c>
      <c r="D504" s="132">
        <v>45505</v>
      </c>
      <c r="E504" s="108" t="s">
        <v>3073</v>
      </c>
      <c r="F504" s="107" t="s">
        <v>6287</v>
      </c>
      <c r="G504" s="129" t="s">
        <v>6285</v>
      </c>
      <c r="H504" s="125" t="s">
        <v>5508</v>
      </c>
      <c r="I504" s="126" t="s">
        <v>5990</v>
      </c>
      <c r="J504" s="125" t="s">
        <v>5849</v>
      </c>
      <c r="K504" s="56"/>
      <c r="L504" s="77" t="s">
        <v>1302</v>
      </c>
      <c r="M504" s="77" t="s">
        <v>1302</v>
      </c>
      <c r="N504" s="77" t="s">
        <v>1070</v>
      </c>
      <c r="O504" s="77" t="s">
        <v>1471</v>
      </c>
      <c r="P504" s="66" t="str">
        <f ca="1">DATEDIF(C504,'Incoming 2023'!$O$2,"Y")&amp;" tahun, "&amp;DATEDIF(C504,'Incoming 2023'!$O$2,"YM")&amp;" bulan, "&amp;DATEDIF(C504,'Incoming 2023'!$O$2,"MD")&amp;" hari"</f>
        <v>1 tahun, 10 bulan, 22 hari</v>
      </c>
      <c r="Q504" s="77">
        <f ca="1">DATEDIF(C504,Summary!$A$1,"d")</f>
        <v>691</v>
      </c>
      <c r="R504" s="77" t="str" cm="1">
        <f t="array" aca="1" ref="R50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04" s="77" t="str" cm="1">
        <f t="array" ref="S504">_xlfn.IFS(Table1[[#This Row],[Level Status]]="Level 1",7,Table1[[#This Row],[Level Status]]="Level 2",14,Table1[[#This Row],[Level Status]]="Level 3","30",Table1[[#This Row],[Level Status]]="Info","Info",Table1[[#This Row],[Level Status]]="Closed","Closed")</f>
        <v>Info</v>
      </c>
      <c r="T504" s="54"/>
    </row>
    <row r="505" spans="1:20" ht="27.6" x14ac:dyDescent="0.3">
      <c r="A505" s="51">
        <f t="shared" si="7"/>
        <v>504</v>
      </c>
      <c r="B505" s="107" t="s">
        <v>6288</v>
      </c>
      <c r="C505" s="56">
        <v>45527</v>
      </c>
      <c r="D505" s="132">
        <v>45505</v>
      </c>
      <c r="E505" s="108" t="s">
        <v>3073</v>
      </c>
      <c r="F505" s="107" t="s">
        <v>6289</v>
      </c>
      <c r="G505" s="129" t="s">
        <v>6290</v>
      </c>
      <c r="H505" s="125" t="s">
        <v>5508</v>
      </c>
      <c r="I505" s="126" t="s">
        <v>5990</v>
      </c>
      <c r="J505" s="125" t="s">
        <v>5849</v>
      </c>
      <c r="K505" s="56"/>
      <c r="L505" s="77" t="s">
        <v>1302</v>
      </c>
      <c r="M505" s="77" t="s">
        <v>1302</v>
      </c>
      <c r="N505" s="77" t="s">
        <v>1070</v>
      </c>
      <c r="O505" s="77" t="s">
        <v>1471</v>
      </c>
      <c r="P505" s="66" t="str">
        <f ca="1">DATEDIF(C505,'Incoming 2023'!$O$2,"Y")&amp;" tahun, "&amp;DATEDIF(C505,'Incoming 2023'!$O$2,"YM")&amp;" bulan, "&amp;DATEDIF(C505,'Incoming 2023'!$O$2,"MD")&amp;" hari"</f>
        <v>1 tahun, 10 bulan, 22 hari</v>
      </c>
      <c r="Q505" s="77">
        <f ca="1">DATEDIF(C505,Summary!$A$1,"d")</f>
        <v>691</v>
      </c>
      <c r="R505" s="77" t="str" cm="1">
        <f t="array" aca="1" ref="R50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05" s="77" t="str" cm="1">
        <f t="array" ref="S505">_xlfn.IFS(Table1[[#This Row],[Level Status]]="Level 1",7,Table1[[#This Row],[Level Status]]="Level 2",14,Table1[[#This Row],[Level Status]]="Level 3","30",Table1[[#This Row],[Level Status]]="Info","Info",Table1[[#This Row],[Level Status]]="Closed","Closed")</f>
        <v>Info</v>
      </c>
      <c r="T505" s="54"/>
    </row>
    <row r="506" spans="1:20" ht="27.6" x14ac:dyDescent="0.3">
      <c r="A506" s="51">
        <f t="shared" si="7"/>
        <v>505</v>
      </c>
      <c r="B506" s="107" t="s">
        <v>6291</v>
      </c>
      <c r="C506" s="56">
        <v>45527</v>
      </c>
      <c r="D506" s="132">
        <v>45505</v>
      </c>
      <c r="E506" s="108" t="s">
        <v>3073</v>
      </c>
      <c r="F506" s="107" t="s">
        <v>6292</v>
      </c>
      <c r="G506" s="129" t="s">
        <v>6293</v>
      </c>
      <c r="H506" s="125" t="s">
        <v>5508</v>
      </c>
      <c r="I506" s="126" t="s">
        <v>5990</v>
      </c>
      <c r="J506" s="125" t="s">
        <v>5849</v>
      </c>
      <c r="K506" s="56"/>
      <c r="L506" s="77" t="s">
        <v>1302</v>
      </c>
      <c r="M506" s="77" t="s">
        <v>1302</v>
      </c>
      <c r="N506" s="77" t="s">
        <v>1070</v>
      </c>
      <c r="O506" s="77" t="s">
        <v>1471</v>
      </c>
      <c r="P506" s="66" t="str">
        <f ca="1">DATEDIF(C506,'Incoming 2023'!$O$2,"Y")&amp;" tahun, "&amp;DATEDIF(C506,'Incoming 2023'!$O$2,"YM")&amp;" bulan, "&amp;DATEDIF(C506,'Incoming 2023'!$O$2,"MD")&amp;" hari"</f>
        <v>1 tahun, 10 bulan, 22 hari</v>
      </c>
      <c r="Q506" s="77">
        <f ca="1">DATEDIF(C506,Summary!$A$1,"d")</f>
        <v>691</v>
      </c>
      <c r="R506" s="77" t="str" cm="1">
        <f t="array" aca="1" ref="R50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06" s="77" t="str" cm="1">
        <f t="array" ref="S506">_xlfn.IFS(Table1[[#This Row],[Level Status]]="Level 1",7,Table1[[#This Row],[Level Status]]="Level 2",14,Table1[[#This Row],[Level Status]]="Level 3","30",Table1[[#This Row],[Level Status]]="Info","Info",Table1[[#This Row],[Level Status]]="Closed","Closed")</f>
        <v>Info</v>
      </c>
      <c r="T506" s="54"/>
    </row>
    <row r="507" spans="1:20" ht="27.6" x14ac:dyDescent="0.3">
      <c r="A507" s="51">
        <f t="shared" si="7"/>
        <v>506</v>
      </c>
      <c r="B507" s="107" t="s">
        <v>6294</v>
      </c>
      <c r="C507" s="56">
        <v>45527</v>
      </c>
      <c r="D507" s="132">
        <v>45505</v>
      </c>
      <c r="E507" s="108" t="s">
        <v>3073</v>
      </c>
      <c r="F507" s="107" t="s">
        <v>6295</v>
      </c>
      <c r="G507" s="129" t="s">
        <v>6296</v>
      </c>
      <c r="H507" s="125" t="s">
        <v>5508</v>
      </c>
      <c r="I507" s="126" t="s">
        <v>5990</v>
      </c>
      <c r="J507" s="125" t="s">
        <v>5849</v>
      </c>
      <c r="K507" s="56"/>
      <c r="L507" s="77" t="s">
        <v>1302</v>
      </c>
      <c r="M507" s="77" t="s">
        <v>1302</v>
      </c>
      <c r="N507" s="77" t="s">
        <v>1070</v>
      </c>
      <c r="O507" s="77" t="s">
        <v>1471</v>
      </c>
      <c r="P507" s="66" t="str">
        <f ca="1">DATEDIF(C507,'Incoming 2023'!$O$2,"Y")&amp;" tahun, "&amp;DATEDIF(C507,'Incoming 2023'!$O$2,"YM")&amp;" bulan, "&amp;DATEDIF(C507,'Incoming 2023'!$O$2,"MD")&amp;" hari"</f>
        <v>1 tahun, 10 bulan, 22 hari</v>
      </c>
      <c r="Q507" s="77">
        <f ca="1">DATEDIF(C507,Summary!$A$1,"d")</f>
        <v>691</v>
      </c>
      <c r="R507" s="77" t="str" cm="1">
        <f t="array" aca="1" ref="R50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07" s="77" t="str" cm="1">
        <f t="array" ref="S507">_xlfn.IFS(Table1[[#This Row],[Level Status]]="Level 1",7,Table1[[#This Row],[Level Status]]="Level 2",14,Table1[[#This Row],[Level Status]]="Level 3","30",Table1[[#This Row],[Level Status]]="Info","Info",Table1[[#This Row],[Level Status]]="Closed","Closed")</f>
        <v>Info</v>
      </c>
      <c r="T507" s="54"/>
    </row>
    <row r="508" spans="1:20" ht="27.6" x14ac:dyDescent="0.3">
      <c r="A508" s="51">
        <f t="shared" si="7"/>
        <v>507</v>
      </c>
      <c r="B508" s="107" t="s">
        <v>6297</v>
      </c>
      <c r="C508" s="56">
        <v>45527</v>
      </c>
      <c r="D508" s="132">
        <v>45505</v>
      </c>
      <c r="E508" s="108" t="s">
        <v>3073</v>
      </c>
      <c r="F508" s="107" t="s">
        <v>6298</v>
      </c>
      <c r="G508" s="129" t="s">
        <v>6299</v>
      </c>
      <c r="H508" s="125" t="s">
        <v>5508</v>
      </c>
      <c r="I508" s="126" t="s">
        <v>5990</v>
      </c>
      <c r="J508" s="125" t="s">
        <v>5849</v>
      </c>
      <c r="K508" s="56"/>
      <c r="L508" s="77" t="s">
        <v>1302</v>
      </c>
      <c r="M508" s="77" t="s">
        <v>1302</v>
      </c>
      <c r="N508" s="77" t="s">
        <v>1070</v>
      </c>
      <c r="O508" s="77" t="s">
        <v>1471</v>
      </c>
      <c r="P508" s="66" t="str">
        <f ca="1">DATEDIF(C508,'Incoming 2023'!$O$2,"Y")&amp;" tahun, "&amp;DATEDIF(C508,'Incoming 2023'!$O$2,"YM")&amp;" bulan, "&amp;DATEDIF(C508,'Incoming 2023'!$O$2,"MD")&amp;" hari"</f>
        <v>1 tahun, 10 bulan, 22 hari</v>
      </c>
      <c r="Q508" s="77">
        <f ca="1">DATEDIF(C508,Summary!$A$1,"d")</f>
        <v>691</v>
      </c>
      <c r="R508" s="77" t="str" cm="1">
        <f t="array" aca="1" ref="R50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08" s="77" t="str" cm="1">
        <f t="array" ref="S508">_xlfn.IFS(Table1[[#This Row],[Level Status]]="Level 1",7,Table1[[#This Row],[Level Status]]="Level 2",14,Table1[[#This Row],[Level Status]]="Level 3","30",Table1[[#This Row],[Level Status]]="Info","Info",Table1[[#This Row],[Level Status]]="Closed","Closed")</f>
        <v>Info</v>
      </c>
      <c r="T508" s="54"/>
    </row>
    <row r="509" spans="1:20" ht="27.6" x14ac:dyDescent="0.3">
      <c r="A509" s="51">
        <f t="shared" si="7"/>
        <v>508</v>
      </c>
      <c r="B509" s="107" t="s">
        <v>6300</v>
      </c>
      <c r="C509" s="56">
        <v>45527</v>
      </c>
      <c r="D509" s="132">
        <v>45505</v>
      </c>
      <c r="E509" s="108" t="s">
        <v>3073</v>
      </c>
      <c r="F509" s="107" t="s">
        <v>6278</v>
      </c>
      <c r="G509" s="129" t="s">
        <v>6299</v>
      </c>
      <c r="H509" s="125" t="s">
        <v>5508</v>
      </c>
      <c r="I509" s="126" t="s">
        <v>5990</v>
      </c>
      <c r="J509" s="125" t="s">
        <v>5849</v>
      </c>
      <c r="K509" s="56"/>
      <c r="L509" s="77" t="s">
        <v>1302</v>
      </c>
      <c r="M509" s="77" t="s">
        <v>1302</v>
      </c>
      <c r="N509" s="77" t="s">
        <v>1070</v>
      </c>
      <c r="O509" s="77" t="s">
        <v>1471</v>
      </c>
      <c r="P509" s="66" t="str">
        <f ca="1">DATEDIF(C509,'Incoming 2023'!$O$2,"Y")&amp;" tahun, "&amp;DATEDIF(C509,'Incoming 2023'!$O$2,"YM")&amp;" bulan, "&amp;DATEDIF(C509,'Incoming 2023'!$O$2,"MD")&amp;" hari"</f>
        <v>1 tahun, 10 bulan, 22 hari</v>
      </c>
      <c r="Q509" s="77">
        <f ca="1">DATEDIF(C509,Summary!$A$1,"d")</f>
        <v>691</v>
      </c>
      <c r="R509" s="77" t="str" cm="1">
        <f t="array" aca="1" ref="R50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09" s="77" t="str" cm="1">
        <f t="array" ref="S509">_xlfn.IFS(Table1[[#This Row],[Level Status]]="Level 1",7,Table1[[#This Row],[Level Status]]="Level 2",14,Table1[[#This Row],[Level Status]]="Level 3","30",Table1[[#This Row],[Level Status]]="Info","Info",Table1[[#This Row],[Level Status]]="Closed","Closed")</f>
        <v>Info</v>
      </c>
      <c r="T509" s="54"/>
    </row>
    <row r="510" spans="1:20" ht="27.6" x14ac:dyDescent="0.3">
      <c r="A510" s="51">
        <f t="shared" si="7"/>
        <v>509</v>
      </c>
      <c r="B510" s="107" t="s">
        <v>6301</v>
      </c>
      <c r="C510" s="56">
        <v>45527</v>
      </c>
      <c r="D510" s="132">
        <v>45505</v>
      </c>
      <c r="E510" s="108" t="s">
        <v>3073</v>
      </c>
      <c r="F510" s="107" t="s">
        <v>6302</v>
      </c>
      <c r="G510" s="129" t="s">
        <v>6303</v>
      </c>
      <c r="H510" s="125" t="s">
        <v>5508</v>
      </c>
      <c r="I510" s="126" t="s">
        <v>3200</v>
      </c>
      <c r="J510" s="125" t="s">
        <v>5849</v>
      </c>
      <c r="K510" s="56"/>
      <c r="L510" s="77" t="s">
        <v>1302</v>
      </c>
      <c r="M510" s="77" t="s">
        <v>1302</v>
      </c>
      <c r="N510" s="77" t="s">
        <v>1070</v>
      </c>
      <c r="O510" s="77" t="s">
        <v>6243</v>
      </c>
      <c r="P510" s="66" t="str">
        <f ca="1">DATEDIF(C510,'Incoming 2023'!$O$2,"Y")&amp;" tahun, "&amp;DATEDIF(C510,'Incoming 2023'!$O$2,"YM")&amp;" bulan, "&amp;DATEDIF(C510,'Incoming 2023'!$O$2,"MD")&amp;" hari"</f>
        <v>1 tahun, 10 bulan, 22 hari</v>
      </c>
      <c r="Q510" s="77">
        <f ca="1">DATEDIF(C510,Summary!$A$1,"d")</f>
        <v>691</v>
      </c>
      <c r="R510" s="77" t="str" cm="1">
        <f t="array" aca="1" ref="R51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10" s="77" t="str" cm="1">
        <f t="array" ref="S510">_xlfn.IFS(Table1[[#This Row],[Level Status]]="Level 1",7,Table1[[#This Row],[Level Status]]="Level 2",14,Table1[[#This Row],[Level Status]]="Level 3","30",Table1[[#This Row],[Level Status]]="Info","Info",Table1[[#This Row],[Level Status]]="Closed","Closed")</f>
        <v>Info</v>
      </c>
      <c r="T510" s="54"/>
    </row>
    <row r="511" spans="1:20" ht="27.6" x14ac:dyDescent="0.3">
      <c r="A511" s="51">
        <f t="shared" si="7"/>
        <v>510</v>
      </c>
      <c r="B511" s="107" t="s">
        <v>6304</v>
      </c>
      <c r="C511" s="56">
        <v>45527</v>
      </c>
      <c r="D511" s="132">
        <v>45505</v>
      </c>
      <c r="E511" s="108" t="s">
        <v>3073</v>
      </c>
      <c r="F511" s="107" t="s">
        <v>6302</v>
      </c>
      <c r="G511" s="129" t="s">
        <v>6305</v>
      </c>
      <c r="H511" s="125" t="s">
        <v>5508</v>
      </c>
      <c r="I511" s="126" t="s">
        <v>3200</v>
      </c>
      <c r="J511" s="125" t="s">
        <v>5849</v>
      </c>
      <c r="K511" s="56"/>
      <c r="L511" s="77" t="s">
        <v>1302</v>
      </c>
      <c r="M511" s="77" t="s">
        <v>1302</v>
      </c>
      <c r="N511" s="77" t="s">
        <v>1070</v>
      </c>
      <c r="O511" s="77" t="s">
        <v>6243</v>
      </c>
      <c r="P511" s="66" t="str">
        <f ca="1">DATEDIF(C511,'Incoming 2023'!$O$2,"Y")&amp;" tahun, "&amp;DATEDIF(C511,'Incoming 2023'!$O$2,"YM")&amp;" bulan, "&amp;DATEDIF(C511,'Incoming 2023'!$O$2,"MD")&amp;" hari"</f>
        <v>1 tahun, 10 bulan, 22 hari</v>
      </c>
      <c r="Q511" s="77">
        <f ca="1">DATEDIF(C511,Summary!$A$1,"d")</f>
        <v>691</v>
      </c>
      <c r="R511" s="77" t="str" cm="1">
        <f t="array" aca="1" ref="R51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11" s="77" t="str" cm="1">
        <f t="array" ref="S511">_xlfn.IFS(Table1[[#This Row],[Level Status]]="Level 1",7,Table1[[#This Row],[Level Status]]="Level 2",14,Table1[[#This Row],[Level Status]]="Level 3","30",Table1[[#This Row],[Level Status]]="Info","Info",Table1[[#This Row],[Level Status]]="Closed","Closed")</f>
        <v>Info</v>
      </c>
      <c r="T511" s="54"/>
    </row>
    <row r="512" spans="1:20" x14ac:dyDescent="0.3">
      <c r="A512" s="51">
        <f t="shared" si="7"/>
        <v>511</v>
      </c>
      <c r="B512" s="107" t="s">
        <v>6306</v>
      </c>
      <c r="C512" s="56">
        <v>45527</v>
      </c>
      <c r="D512" s="132">
        <v>45505</v>
      </c>
      <c r="E512" s="108" t="s">
        <v>3073</v>
      </c>
      <c r="F512" s="107" t="s">
        <v>6307</v>
      </c>
      <c r="G512" s="129" t="s">
        <v>6308</v>
      </c>
      <c r="H512" s="125" t="s">
        <v>5508</v>
      </c>
      <c r="I512" s="126" t="s">
        <v>3200</v>
      </c>
      <c r="J512" s="125" t="s">
        <v>5849</v>
      </c>
      <c r="K512" s="56"/>
      <c r="L512" s="77" t="s">
        <v>1302</v>
      </c>
      <c r="M512" s="77" t="s">
        <v>1302</v>
      </c>
      <c r="N512" s="77" t="s">
        <v>1070</v>
      </c>
      <c r="O512" s="77" t="s">
        <v>6243</v>
      </c>
      <c r="P512" s="66" t="str">
        <f ca="1">DATEDIF(C512,'Incoming 2023'!$O$2,"Y")&amp;" tahun, "&amp;DATEDIF(C512,'Incoming 2023'!$O$2,"YM")&amp;" bulan, "&amp;DATEDIF(C512,'Incoming 2023'!$O$2,"MD")&amp;" hari"</f>
        <v>1 tahun, 10 bulan, 22 hari</v>
      </c>
      <c r="Q512" s="77">
        <f ca="1">DATEDIF(C512,Summary!$A$1,"d")</f>
        <v>691</v>
      </c>
      <c r="R512" s="77" t="str" cm="1">
        <f t="array" aca="1" ref="R51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12" s="77" t="str" cm="1">
        <f t="array" ref="S512">_xlfn.IFS(Table1[[#This Row],[Level Status]]="Level 1",7,Table1[[#This Row],[Level Status]]="Level 2",14,Table1[[#This Row],[Level Status]]="Level 3","30",Table1[[#This Row],[Level Status]]="Info","Info",Table1[[#This Row],[Level Status]]="Closed","Closed")</f>
        <v>Info</v>
      </c>
      <c r="T512" s="54"/>
    </row>
    <row r="513" spans="1:20" ht="41.4" x14ac:dyDescent="0.3">
      <c r="A513" s="51">
        <f t="shared" si="7"/>
        <v>512</v>
      </c>
      <c r="B513" s="107" t="s">
        <v>6309</v>
      </c>
      <c r="C513" s="56">
        <v>45527</v>
      </c>
      <c r="D513" s="132">
        <v>45518</v>
      </c>
      <c r="E513" s="108" t="s">
        <v>3073</v>
      </c>
      <c r="F513" s="107" t="s">
        <v>6310</v>
      </c>
      <c r="G513" s="129" t="s">
        <v>6311</v>
      </c>
      <c r="H513" s="125" t="s">
        <v>5508</v>
      </c>
      <c r="I513" s="126" t="s">
        <v>3200</v>
      </c>
      <c r="J513" s="125" t="s">
        <v>5849</v>
      </c>
      <c r="K513" s="56"/>
      <c r="L513" s="77" t="s">
        <v>1302</v>
      </c>
      <c r="M513" s="77" t="s">
        <v>1302</v>
      </c>
      <c r="N513" s="77" t="s">
        <v>1070</v>
      </c>
      <c r="O513" s="77" t="s">
        <v>6243</v>
      </c>
      <c r="P513" s="66" t="str">
        <f ca="1">DATEDIF(C513,'Incoming 2023'!$O$2,"Y")&amp;" tahun, "&amp;DATEDIF(C513,'Incoming 2023'!$O$2,"YM")&amp;" bulan, "&amp;DATEDIF(C513,'Incoming 2023'!$O$2,"MD")&amp;" hari"</f>
        <v>1 tahun, 10 bulan, 22 hari</v>
      </c>
      <c r="Q513" s="77">
        <f ca="1">DATEDIF(C513,Summary!$A$1,"d")</f>
        <v>691</v>
      </c>
      <c r="R513" s="77" t="str" cm="1">
        <f t="array" aca="1" ref="R51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13" s="77" t="str" cm="1">
        <f t="array" ref="S513">_xlfn.IFS(Table1[[#This Row],[Level Status]]="Level 1",7,Table1[[#This Row],[Level Status]]="Level 2",14,Table1[[#This Row],[Level Status]]="Level 3","30",Table1[[#This Row],[Level Status]]="Info","Info",Table1[[#This Row],[Level Status]]="Closed","Closed")</f>
        <v>Info</v>
      </c>
      <c r="T513" s="54"/>
    </row>
    <row r="514" spans="1:20" ht="41.4" x14ac:dyDescent="0.3">
      <c r="A514" s="51">
        <f t="shared" ref="A514:A577" si="8">ROW(A513)</f>
        <v>513</v>
      </c>
      <c r="B514" s="107" t="s">
        <v>6312</v>
      </c>
      <c r="C514" s="56">
        <v>45527</v>
      </c>
      <c r="D514" s="132">
        <v>45509</v>
      </c>
      <c r="E514" s="108" t="s">
        <v>3073</v>
      </c>
      <c r="F514" s="107" t="s">
        <v>6313</v>
      </c>
      <c r="G514" s="129"/>
      <c r="H514" s="125" t="s">
        <v>5508</v>
      </c>
      <c r="I514" s="126" t="s">
        <v>5990</v>
      </c>
      <c r="J514" s="125" t="s">
        <v>5849</v>
      </c>
      <c r="K514" s="56"/>
      <c r="L514" s="77" t="s">
        <v>1302</v>
      </c>
      <c r="M514" s="77" t="s">
        <v>1302</v>
      </c>
      <c r="N514" s="77" t="s">
        <v>1070</v>
      </c>
      <c r="O514" s="77" t="s">
        <v>1471</v>
      </c>
      <c r="P514" s="66" t="str">
        <f ca="1">DATEDIF(C514,'Incoming 2023'!$O$2,"Y")&amp;" tahun, "&amp;DATEDIF(C514,'Incoming 2023'!$O$2,"YM")&amp;" bulan, "&amp;DATEDIF(C514,'Incoming 2023'!$O$2,"MD")&amp;" hari"</f>
        <v>1 tahun, 10 bulan, 22 hari</v>
      </c>
      <c r="Q514" s="77">
        <f ca="1">DATEDIF(C514,Summary!$A$1,"d")</f>
        <v>691</v>
      </c>
      <c r="R514" s="77" t="str" cm="1">
        <f t="array" aca="1" ref="R51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14" s="77" t="str" cm="1">
        <f t="array" ref="S514">_xlfn.IFS(Table1[[#This Row],[Level Status]]="Level 1",7,Table1[[#This Row],[Level Status]]="Level 2",14,Table1[[#This Row],[Level Status]]="Level 3","30",Table1[[#This Row],[Level Status]]="Info","Info",Table1[[#This Row],[Level Status]]="Closed","Closed")</f>
        <v>Info</v>
      </c>
      <c r="T514" s="54"/>
    </row>
    <row r="515" spans="1:20" ht="27.6" x14ac:dyDescent="0.3">
      <c r="A515" s="51">
        <f t="shared" si="8"/>
        <v>514</v>
      </c>
      <c r="B515" s="107" t="s">
        <v>6314</v>
      </c>
      <c r="C515" s="56">
        <v>45527</v>
      </c>
      <c r="D515" s="132">
        <v>45511</v>
      </c>
      <c r="E515" s="108" t="s">
        <v>3073</v>
      </c>
      <c r="F515" s="107" t="s">
        <v>6315</v>
      </c>
      <c r="G515" s="129"/>
      <c r="H515" s="125" t="s">
        <v>5508</v>
      </c>
      <c r="I515" s="126" t="s">
        <v>3200</v>
      </c>
      <c r="J515" s="125" t="s">
        <v>5849</v>
      </c>
      <c r="K515" s="56"/>
      <c r="L515" s="77" t="s">
        <v>1302</v>
      </c>
      <c r="M515" s="77" t="s">
        <v>1302</v>
      </c>
      <c r="N515" s="77" t="s">
        <v>1070</v>
      </c>
      <c r="O515" s="77" t="s">
        <v>6243</v>
      </c>
      <c r="P515" s="66" t="str">
        <f ca="1">DATEDIF(C515,'Incoming 2023'!$O$2,"Y")&amp;" tahun, "&amp;DATEDIF(C515,'Incoming 2023'!$O$2,"YM")&amp;" bulan, "&amp;DATEDIF(C515,'Incoming 2023'!$O$2,"MD")&amp;" hari"</f>
        <v>1 tahun, 10 bulan, 22 hari</v>
      </c>
      <c r="Q515" s="77">
        <f ca="1">DATEDIF(C515,Summary!$A$1,"d")</f>
        <v>691</v>
      </c>
      <c r="R515" s="77" t="str" cm="1">
        <f t="array" aca="1" ref="R51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15" s="77" t="str" cm="1">
        <f t="array" ref="S515">_xlfn.IFS(Table1[[#This Row],[Level Status]]="Level 1",7,Table1[[#This Row],[Level Status]]="Level 2",14,Table1[[#This Row],[Level Status]]="Level 3","30",Table1[[#This Row],[Level Status]]="Info","Info",Table1[[#This Row],[Level Status]]="Closed","Closed")</f>
        <v>Info</v>
      </c>
      <c r="T515" s="54"/>
    </row>
    <row r="516" spans="1:20" ht="27.6" x14ac:dyDescent="0.3">
      <c r="A516" s="51">
        <f t="shared" si="8"/>
        <v>515</v>
      </c>
      <c r="B516" s="107" t="s">
        <v>6316</v>
      </c>
      <c r="C516" s="56">
        <v>45527</v>
      </c>
      <c r="D516" s="132">
        <v>45509</v>
      </c>
      <c r="E516" s="108" t="s">
        <v>3073</v>
      </c>
      <c r="F516" s="107" t="s">
        <v>6317</v>
      </c>
      <c r="G516" s="129" t="s">
        <v>6318</v>
      </c>
      <c r="H516" s="125" t="s">
        <v>5508</v>
      </c>
      <c r="I516" s="126" t="s">
        <v>3190</v>
      </c>
      <c r="J516" s="125" t="s">
        <v>5849</v>
      </c>
      <c r="K516" s="56"/>
      <c r="L516" s="77" t="s">
        <v>1302</v>
      </c>
      <c r="M516" s="77" t="s">
        <v>1302</v>
      </c>
      <c r="N516" s="77" t="s">
        <v>1070</v>
      </c>
      <c r="O516" s="77" t="s">
        <v>1077</v>
      </c>
      <c r="P516" s="66" t="str">
        <f ca="1">DATEDIF(C516,'Incoming 2023'!$O$2,"Y")&amp;" tahun, "&amp;DATEDIF(C516,'Incoming 2023'!$O$2,"YM")&amp;" bulan, "&amp;DATEDIF(C516,'Incoming 2023'!$O$2,"MD")&amp;" hari"</f>
        <v>1 tahun, 10 bulan, 22 hari</v>
      </c>
      <c r="Q516" s="77">
        <f ca="1">DATEDIF(C516,Summary!$A$1,"d")</f>
        <v>691</v>
      </c>
      <c r="R516" s="77" t="str" cm="1">
        <f t="array" aca="1" ref="R51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16" s="77" t="str" cm="1">
        <f t="array" ref="S516">_xlfn.IFS(Table1[[#This Row],[Level Status]]="Level 1",7,Table1[[#This Row],[Level Status]]="Level 2",14,Table1[[#This Row],[Level Status]]="Level 3","30",Table1[[#This Row],[Level Status]]="Info","Info",Table1[[#This Row],[Level Status]]="Closed","Closed")</f>
        <v>Info</v>
      </c>
      <c r="T516" s="54"/>
    </row>
    <row r="517" spans="1:20" ht="27.6" x14ac:dyDescent="0.3">
      <c r="A517" s="51">
        <f t="shared" si="8"/>
        <v>516</v>
      </c>
      <c r="B517" s="107" t="s">
        <v>6319</v>
      </c>
      <c r="C517" s="56">
        <v>45527</v>
      </c>
      <c r="D517" s="132">
        <v>45511</v>
      </c>
      <c r="E517" s="108" t="s">
        <v>3073</v>
      </c>
      <c r="F517" s="107" t="s">
        <v>6320</v>
      </c>
      <c r="G517" s="129" t="s">
        <v>6321</v>
      </c>
      <c r="H517" s="125" t="s">
        <v>5508</v>
      </c>
      <c r="I517" s="126" t="s">
        <v>3190</v>
      </c>
      <c r="J517" s="125" t="s">
        <v>5849</v>
      </c>
      <c r="K517" s="56"/>
      <c r="L517" s="77" t="s">
        <v>1302</v>
      </c>
      <c r="M517" s="77" t="s">
        <v>1302</v>
      </c>
      <c r="N517" s="77" t="s">
        <v>1070</v>
      </c>
      <c r="O517" s="77" t="s">
        <v>1077</v>
      </c>
      <c r="P517" s="66" t="str">
        <f ca="1">DATEDIF(C517,'Incoming 2023'!$O$2,"Y")&amp;" tahun, "&amp;DATEDIF(C517,'Incoming 2023'!$O$2,"YM")&amp;" bulan, "&amp;DATEDIF(C517,'Incoming 2023'!$O$2,"MD")&amp;" hari"</f>
        <v>1 tahun, 10 bulan, 22 hari</v>
      </c>
      <c r="Q517" s="77">
        <f ca="1">DATEDIF(C517,Summary!$A$1,"d")</f>
        <v>691</v>
      </c>
      <c r="R517" s="77" t="str" cm="1">
        <f t="array" aca="1" ref="R51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17" s="77" t="str" cm="1">
        <f t="array" ref="S517">_xlfn.IFS(Table1[[#This Row],[Level Status]]="Level 1",7,Table1[[#This Row],[Level Status]]="Level 2",14,Table1[[#This Row],[Level Status]]="Level 3","30",Table1[[#This Row],[Level Status]]="Info","Info",Table1[[#This Row],[Level Status]]="Closed","Closed")</f>
        <v>Info</v>
      </c>
      <c r="T517" s="54"/>
    </row>
    <row r="518" spans="1:20" ht="27.6" x14ac:dyDescent="0.3">
      <c r="A518" s="51">
        <f t="shared" si="8"/>
        <v>517</v>
      </c>
      <c r="B518" s="107" t="s">
        <v>6322</v>
      </c>
      <c r="C518" s="56">
        <v>45527</v>
      </c>
      <c r="D518" s="132">
        <v>45510</v>
      </c>
      <c r="E518" s="108" t="s">
        <v>3073</v>
      </c>
      <c r="F518" s="107" t="s">
        <v>6323</v>
      </c>
      <c r="G518" s="129" t="s">
        <v>4341</v>
      </c>
      <c r="H518" s="125" t="s">
        <v>5508</v>
      </c>
      <c r="I518" s="126" t="s">
        <v>3190</v>
      </c>
      <c r="J518" s="125" t="s">
        <v>5849</v>
      </c>
      <c r="K518" s="56"/>
      <c r="L518" s="77" t="s">
        <v>1302</v>
      </c>
      <c r="M518" s="77" t="s">
        <v>1302</v>
      </c>
      <c r="N518" s="77" t="s">
        <v>1070</v>
      </c>
      <c r="O518" s="77" t="s">
        <v>1077</v>
      </c>
      <c r="P518" s="66" t="str">
        <f ca="1">DATEDIF(C518,'Incoming 2023'!$O$2,"Y")&amp;" tahun, "&amp;DATEDIF(C518,'Incoming 2023'!$O$2,"YM")&amp;" bulan, "&amp;DATEDIF(C518,'Incoming 2023'!$O$2,"MD")&amp;" hari"</f>
        <v>1 tahun, 10 bulan, 22 hari</v>
      </c>
      <c r="Q518" s="77">
        <f ca="1">DATEDIF(C518,Summary!$A$1,"d")</f>
        <v>691</v>
      </c>
      <c r="R518" s="77" t="str" cm="1">
        <f t="array" aca="1" ref="R51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18" s="77" t="str" cm="1">
        <f t="array" ref="S518">_xlfn.IFS(Table1[[#This Row],[Level Status]]="Level 1",7,Table1[[#This Row],[Level Status]]="Level 2",14,Table1[[#This Row],[Level Status]]="Level 3","30",Table1[[#This Row],[Level Status]]="Info","Info",Table1[[#This Row],[Level Status]]="Closed","Closed")</f>
        <v>Info</v>
      </c>
      <c r="T518" s="54"/>
    </row>
    <row r="519" spans="1:20" ht="27.6" x14ac:dyDescent="0.3">
      <c r="A519" s="51">
        <f t="shared" si="8"/>
        <v>518</v>
      </c>
      <c r="B519" s="107" t="s">
        <v>6324</v>
      </c>
      <c r="C519" s="56">
        <v>45527</v>
      </c>
      <c r="D519" s="132">
        <v>45513</v>
      </c>
      <c r="E519" s="108" t="s">
        <v>3073</v>
      </c>
      <c r="F519" s="107" t="s">
        <v>6325</v>
      </c>
      <c r="G519" s="129" t="s">
        <v>6326</v>
      </c>
      <c r="H519" s="125" t="s">
        <v>5508</v>
      </c>
      <c r="I519" s="126" t="s">
        <v>5990</v>
      </c>
      <c r="J519" s="125" t="s">
        <v>5849</v>
      </c>
      <c r="K519" s="56"/>
      <c r="L519" s="77" t="s">
        <v>1302</v>
      </c>
      <c r="M519" s="77" t="s">
        <v>1302</v>
      </c>
      <c r="N519" s="77" t="s">
        <v>1070</v>
      </c>
      <c r="O519" s="77" t="s">
        <v>1471</v>
      </c>
      <c r="P519" s="66" t="str">
        <f ca="1">DATEDIF(C519,'Incoming 2023'!$O$2,"Y")&amp;" tahun, "&amp;DATEDIF(C519,'Incoming 2023'!$O$2,"YM")&amp;" bulan, "&amp;DATEDIF(C519,'Incoming 2023'!$O$2,"MD")&amp;" hari"</f>
        <v>1 tahun, 10 bulan, 22 hari</v>
      </c>
      <c r="Q519" s="77">
        <f ca="1">DATEDIF(C519,Summary!$A$1,"d")</f>
        <v>691</v>
      </c>
      <c r="R519" s="77" t="str" cm="1">
        <f t="array" aca="1" ref="R51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19" s="77" t="str" cm="1">
        <f t="array" ref="S519">_xlfn.IFS(Table1[[#This Row],[Level Status]]="Level 1",7,Table1[[#This Row],[Level Status]]="Level 2",14,Table1[[#This Row],[Level Status]]="Level 3","30",Table1[[#This Row],[Level Status]]="Info","Info",Table1[[#This Row],[Level Status]]="Closed","Closed")</f>
        <v>Info</v>
      </c>
      <c r="T519" s="54"/>
    </row>
    <row r="520" spans="1:20" ht="27.6" x14ac:dyDescent="0.3">
      <c r="A520" s="51">
        <f t="shared" si="8"/>
        <v>519</v>
      </c>
      <c r="B520" s="107" t="s">
        <v>6327</v>
      </c>
      <c r="C520" s="56">
        <v>45527</v>
      </c>
      <c r="D520" s="132">
        <v>45512</v>
      </c>
      <c r="E520" s="108" t="s">
        <v>3073</v>
      </c>
      <c r="F520" s="107" t="s">
        <v>6325</v>
      </c>
      <c r="G520" s="129" t="s">
        <v>6328</v>
      </c>
      <c r="H520" s="125" t="s">
        <v>5508</v>
      </c>
      <c r="I520" s="126" t="s">
        <v>5990</v>
      </c>
      <c r="J520" s="125" t="s">
        <v>5849</v>
      </c>
      <c r="K520" s="56"/>
      <c r="L520" s="77" t="s">
        <v>1302</v>
      </c>
      <c r="M520" s="77" t="s">
        <v>1302</v>
      </c>
      <c r="N520" s="77" t="s">
        <v>1070</v>
      </c>
      <c r="O520" s="77" t="s">
        <v>1471</v>
      </c>
      <c r="P520" s="66" t="str">
        <f ca="1">DATEDIF(C520,'Incoming 2023'!$O$2,"Y")&amp;" tahun, "&amp;DATEDIF(C520,'Incoming 2023'!$O$2,"YM")&amp;" bulan, "&amp;DATEDIF(C520,'Incoming 2023'!$O$2,"MD")&amp;" hari"</f>
        <v>1 tahun, 10 bulan, 22 hari</v>
      </c>
      <c r="Q520" s="77">
        <f ca="1">DATEDIF(C520,Summary!$A$1,"d")</f>
        <v>691</v>
      </c>
      <c r="R520" s="77" t="str" cm="1">
        <f t="array" aca="1" ref="R52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20" s="77" t="str" cm="1">
        <f t="array" ref="S520">_xlfn.IFS(Table1[[#This Row],[Level Status]]="Level 1",7,Table1[[#This Row],[Level Status]]="Level 2",14,Table1[[#This Row],[Level Status]]="Level 3","30",Table1[[#This Row],[Level Status]]="Info","Info",Table1[[#This Row],[Level Status]]="Closed","Closed")</f>
        <v>Info</v>
      </c>
      <c r="T520" s="54"/>
    </row>
    <row r="521" spans="1:20" ht="27.6" x14ac:dyDescent="0.3">
      <c r="A521" s="51">
        <f t="shared" si="8"/>
        <v>520</v>
      </c>
      <c r="B521" s="107" t="s">
        <v>6329</v>
      </c>
      <c r="C521" s="56">
        <v>45527</v>
      </c>
      <c r="D521" s="132">
        <v>45513</v>
      </c>
      <c r="E521" s="108" t="s">
        <v>3073</v>
      </c>
      <c r="F521" s="107" t="s">
        <v>6325</v>
      </c>
      <c r="G521" s="129" t="s">
        <v>6271</v>
      </c>
      <c r="H521" s="125" t="s">
        <v>5508</v>
      </c>
      <c r="I521" s="126" t="s">
        <v>5990</v>
      </c>
      <c r="J521" s="125" t="s">
        <v>5849</v>
      </c>
      <c r="K521" s="56"/>
      <c r="L521" s="77" t="s">
        <v>1302</v>
      </c>
      <c r="M521" s="77" t="s">
        <v>1302</v>
      </c>
      <c r="N521" s="77" t="s">
        <v>1070</v>
      </c>
      <c r="O521" s="77" t="s">
        <v>1471</v>
      </c>
      <c r="P521" s="66" t="str">
        <f ca="1">DATEDIF(C521,'Incoming 2023'!$O$2,"Y")&amp;" tahun, "&amp;DATEDIF(C521,'Incoming 2023'!$O$2,"YM")&amp;" bulan, "&amp;DATEDIF(C521,'Incoming 2023'!$O$2,"MD")&amp;" hari"</f>
        <v>1 tahun, 10 bulan, 22 hari</v>
      </c>
      <c r="Q521" s="77">
        <f ca="1">DATEDIF(C521,Summary!$A$1,"d")</f>
        <v>691</v>
      </c>
      <c r="R521" s="77" t="str" cm="1">
        <f t="array" aca="1" ref="R52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21" s="77" t="str" cm="1">
        <f t="array" ref="S521">_xlfn.IFS(Table1[[#This Row],[Level Status]]="Level 1",7,Table1[[#This Row],[Level Status]]="Level 2",14,Table1[[#This Row],[Level Status]]="Level 3","30",Table1[[#This Row],[Level Status]]="Info","Info",Table1[[#This Row],[Level Status]]="Closed","Closed")</f>
        <v>Info</v>
      </c>
      <c r="T521" s="54"/>
    </row>
    <row r="522" spans="1:20" ht="27.6" x14ac:dyDescent="0.3">
      <c r="A522" s="51">
        <f t="shared" si="8"/>
        <v>521</v>
      </c>
      <c r="B522" s="107" t="s">
        <v>6330</v>
      </c>
      <c r="C522" s="56">
        <v>45527</v>
      </c>
      <c r="D522" s="132">
        <v>45513</v>
      </c>
      <c r="E522" s="108" t="s">
        <v>3073</v>
      </c>
      <c r="F522" s="107" t="s">
        <v>6325</v>
      </c>
      <c r="G522" s="129" t="s">
        <v>6331</v>
      </c>
      <c r="H522" s="125" t="s">
        <v>5508</v>
      </c>
      <c r="I522" s="126" t="s">
        <v>5990</v>
      </c>
      <c r="J522" s="125" t="s">
        <v>5849</v>
      </c>
      <c r="K522" s="56"/>
      <c r="L522" s="77" t="s">
        <v>1302</v>
      </c>
      <c r="M522" s="77" t="s">
        <v>1302</v>
      </c>
      <c r="N522" s="77" t="s">
        <v>1070</v>
      </c>
      <c r="O522" s="77" t="s">
        <v>1471</v>
      </c>
      <c r="P522" s="66" t="str">
        <f ca="1">DATEDIF(C522,'Incoming 2023'!$O$2,"Y")&amp;" tahun, "&amp;DATEDIF(C522,'Incoming 2023'!$O$2,"YM")&amp;" bulan, "&amp;DATEDIF(C522,'Incoming 2023'!$O$2,"MD")&amp;" hari"</f>
        <v>1 tahun, 10 bulan, 22 hari</v>
      </c>
      <c r="Q522" s="77">
        <f ca="1">DATEDIF(C522,Summary!$A$1,"d")</f>
        <v>691</v>
      </c>
      <c r="R522" s="77" t="str" cm="1">
        <f t="array" aca="1" ref="R52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22" s="77" t="str" cm="1">
        <f t="array" ref="S522">_xlfn.IFS(Table1[[#This Row],[Level Status]]="Level 1",7,Table1[[#This Row],[Level Status]]="Level 2",14,Table1[[#This Row],[Level Status]]="Level 3","30",Table1[[#This Row],[Level Status]]="Info","Info",Table1[[#This Row],[Level Status]]="Closed","Closed")</f>
        <v>Info</v>
      </c>
      <c r="T522" s="54"/>
    </row>
    <row r="523" spans="1:20" ht="41.4" x14ac:dyDescent="0.3">
      <c r="A523" s="51">
        <f t="shared" si="8"/>
        <v>522</v>
      </c>
      <c r="B523" s="107" t="s">
        <v>6332</v>
      </c>
      <c r="C523" s="56">
        <v>45527</v>
      </c>
      <c r="D523" s="132">
        <v>45516</v>
      </c>
      <c r="E523" s="108" t="s">
        <v>3073</v>
      </c>
      <c r="F523" s="107" t="s">
        <v>6333</v>
      </c>
      <c r="G523" s="129"/>
      <c r="H523" s="125" t="s">
        <v>5508</v>
      </c>
      <c r="I523" s="126" t="s">
        <v>3200</v>
      </c>
      <c r="J523" s="125" t="s">
        <v>5849</v>
      </c>
      <c r="K523" s="56"/>
      <c r="L523" s="77" t="s">
        <v>1302</v>
      </c>
      <c r="M523" s="77" t="s">
        <v>1302</v>
      </c>
      <c r="N523" s="77" t="s">
        <v>1070</v>
      </c>
      <c r="O523" s="77" t="s">
        <v>6243</v>
      </c>
      <c r="P523" s="66" t="str">
        <f ca="1">DATEDIF(C523,'Incoming 2023'!$O$2,"Y")&amp;" tahun, "&amp;DATEDIF(C523,'Incoming 2023'!$O$2,"YM")&amp;" bulan, "&amp;DATEDIF(C523,'Incoming 2023'!$O$2,"MD")&amp;" hari"</f>
        <v>1 tahun, 10 bulan, 22 hari</v>
      </c>
      <c r="Q523" s="77">
        <f ca="1">DATEDIF(C523,Summary!$A$1,"d")</f>
        <v>691</v>
      </c>
      <c r="R523" s="77" t="str" cm="1">
        <f t="array" aca="1" ref="R52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23" s="77" t="str" cm="1">
        <f t="array" ref="S523">_xlfn.IFS(Table1[[#This Row],[Level Status]]="Level 1",7,Table1[[#This Row],[Level Status]]="Level 2",14,Table1[[#This Row],[Level Status]]="Level 3","30",Table1[[#This Row],[Level Status]]="Info","Info",Table1[[#This Row],[Level Status]]="Closed","Closed")</f>
        <v>Info</v>
      </c>
      <c r="T523" s="54"/>
    </row>
    <row r="524" spans="1:20" ht="27.6" x14ac:dyDescent="0.3">
      <c r="A524" s="51">
        <f t="shared" si="8"/>
        <v>523</v>
      </c>
      <c r="B524" s="107" t="s">
        <v>6334</v>
      </c>
      <c r="C524" s="56">
        <v>45527</v>
      </c>
      <c r="D524" s="132">
        <v>45513</v>
      </c>
      <c r="E524" s="108" t="s">
        <v>3073</v>
      </c>
      <c r="F524" s="107" t="s">
        <v>6325</v>
      </c>
      <c r="G524" s="129" t="s">
        <v>6335</v>
      </c>
      <c r="H524" s="125" t="s">
        <v>5508</v>
      </c>
      <c r="I524" s="126" t="s">
        <v>5990</v>
      </c>
      <c r="J524" s="125" t="s">
        <v>5849</v>
      </c>
      <c r="K524" s="56"/>
      <c r="L524" s="77" t="s">
        <v>1302</v>
      </c>
      <c r="M524" s="77" t="s">
        <v>1302</v>
      </c>
      <c r="N524" s="77" t="s">
        <v>1070</v>
      </c>
      <c r="O524" s="77" t="s">
        <v>1471</v>
      </c>
      <c r="P524" s="66" t="str">
        <f ca="1">DATEDIF(C524,'Incoming 2023'!$O$2,"Y")&amp;" tahun, "&amp;DATEDIF(C524,'Incoming 2023'!$O$2,"YM")&amp;" bulan, "&amp;DATEDIF(C524,'Incoming 2023'!$O$2,"MD")&amp;" hari"</f>
        <v>1 tahun, 10 bulan, 22 hari</v>
      </c>
      <c r="Q524" s="77">
        <f ca="1">DATEDIF(C524,Summary!$A$1,"d")</f>
        <v>691</v>
      </c>
      <c r="R524" s="77" t="str" cm="1">
        <f t="array" aca="1" ref="R52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24" s="77" t="str" cm="1">
        <f t="array" ref="S524">_xlfn.IFS(Table1[[#This Row],[Level Status]]="Level 1",7,Table1[[#This Row],[Level Status]]="Level 2",14,Table1[[#This Row],[Level Status]]="Level 3","30",Table1[[#This Row],[Level Status]]="Info","Info",Table1[[#This Row],[Level Status]]="Closed","Closed")</f>
        <v>Info</v>
      </c>
      <c r="T524" s="54"/>
    </row>
    <row r="525" spans="1:20" ht="27.6" x14ac:dyDescent="0.3">
      <c r="A525" s="51">
        <f t="shared" si="8"/>
        <v>524</v>
      </c>
      <c r="B525" s="107" t="s">
        <v>6336</v>
      </c>
      <c r="C525" s="56">
        <v>45527</v>
      </c>
      <c r="D525" s="132">
        <v>45516</v>
      </c>
      <c r="E525" s="108" t="s">
        <v>3073</v>
      </c>
      <c r="F525" s="107" t="s">
        <v>6337</v>
      </c>
      <c r="G525" s="129"/>
      <c r="H525" s="125" t="s">
        <v>5508</v>
      </c>
      <c r="I525" s="126" t="s">
        <v>3200</v>
      </c>
      <c r="J525" s="125" t="s">
        <v>5849</v>
      </c>
      <c r="K525" s="56"/>
      <c r="L525" s="77" t="s">
        <v>1302</v>
      </c>
      <c r="M525" s="77" t="s">
        <v>1302</v>
      </c>
      <c r="N525" s="77" t="s">
        <v>1070</v>
      </c>
      <c r="O525" s="77" t="s">
        <v>6243</v>
      </c>
      <c r="P525" s="66" t="str">
        <f ca="1">DATEDIF(C525,'Incoming 2023'!$O$2,"Y")&amp;" tahun, "&amp;DATEDIF(C525,'Incoming 2023'!$O$2,"YM")&amp;" bulan, "&amp;DATEDIF(C525,'Incoming 2023'!$O$2,"MD")&amp;" hari"</f>
        <v>1 tahun, 10 bulan, 22 hari</v>
      </c>
      <c r="Q525" s="77">
        <f ca="1">DATEDIF(C525,Summary!$A$1,"d")</f>
        <v>691</v>
      </c>
      <c r="R525" s="77" t="str" cm="1">
        <f t="array" aca="1" ref="R52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25" s="77" t="str" cm="1">
        <f t="array" ref="S525">_xlfn.IFS(Table1[[#This Row],[Level Status]]="Level 1",7,Table1[[#This Row],[Level Status]]="Level 2",14,Table1[[#This Row],[Level Status]]="Level 3","30",Table1[[#This Row],[Level Status]]="Info","Info",Table1[[#This Row],[Level Status]]="Closed","Closed")</f>
        <v>Info</v>
      </c>
      <c r="T525" s="54"/>
    </row>
    <row r="526" spans="1:20" ht="41.4" x14ac:dyDescent="0.3">
      <c r="A526" s="51">
        <f t="shared" si="8"/>
        <v>525</v>
      </c>
      <c r="B526" s="107" t="s">
        <v>6338</v>
      </c>
      <c r="C526" s="56">
        <v>45527</v>
      </c>
      <c r="D526" s="132">
        <v>45516</v>
      </c>
      <c r="E526" s="108" t="s">
        <v>3073</v>
      </c>
      <c r="F526" s="107" t="s">
        <v>6339</v>
      </c>
      <c r="G526" s="129" t="s">
        <v>6340</v>
      </c>
      <c r="H526" s="125" t="s">
        <v>5508</v>
      </c>
      <c r="I526" s="126" t="s">
        <v>3200</v>
      </c>
      <c r="J526" s="125" t="s">
        <v>5849</v>
      </c>
      <c r="K526" s="56"/>
      <c r="L526" s="77" t="s">
        <v>1302</v>
      </c>
      <c r="M526" s="77" t="s">
        <v>1302</v>
      </c>
      <c r="N526" s="77" t="s">
        <v>1070</v>
      </c>
      <c r="O526" s="77" t="s">
        <v>6243</v>
      </c>
      <c r="P526" s="66" t="str">
        <f ca="1">DATEDIF(C526,'Incoming 2023'!$O$2,"Y")&amp;" tahun, "&amp;DATEDIF(C526,'Incoming 2023'!$O$2,"YM")&amp;" bulan, "&amp;DATEDIF(C526,'Incoming 2023'!$O$2,"MD")&amp;" hari"</f>
        <v>1 tahun, 10 bulan, 22 hari</v>
      </c>
      <c r="Q526" s="77">
        <f ca="1">DATEDIF(C526,Summary!$A$1,"d")</f>
        <v>691</v>
      </c>
      <c r="R526" s="77" t="str" cm="1">
        <f t="array" aca="1" ref="R52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26" s="77" t="str" cm="1">
        <f t="array" ref="S526">_xlfn.IFS(Table1[[#This Row],[Level Status]]="Level 1",7,Table1[[#This Row],[Level Status]]="Level 2",14,Table1[[#This Row],[Level Status]]="Level 3","30",Table1[[#This Row],[Level Status]]="Info","Info",Table1[[#This Row],[Level Status]]="Closed","Closed")</f>
        <v>Info</v>
      </c>
      <c r="T526" s="54"/>
    </row>
    <row r="527" spans="1:20" ht="41.4" x14ac:dyDescent="0.3">
      <c r="A527" s="51">
        <f t="shared" si="8"/>
        <v>526</v>
      </c>
      <c r="B527" s="107" t="s">
        <v>6341</v>
      </c>
      <c r="C527" s="56">
        <v>45527</v>
      </c>
      <c r="D527" s="132">
        <v>45516</v>
      </c>
      <c r="E527" s="108" t="s">
        <v>3073</v>
      </c>
      <c r="F527" s="107" t="s">
        <v>6342</v>
      </c>
      <c r="G527" s="129" t="s">
        <v>6343</v>
      </c>
      <c r="H527" s="125" t="s">
        <v>5508</v>
      </c>
      <c r="I527" s="126" t="s">
        <v>3200</v>
      </c>
      <c r="J527" s="125" t="s">
        <v>5849</v>
      </c>
      <c r="K527" s="56"/>
      <c r="L527" s="77" t="s">
        <v>1302</v>
      </c>
      <c r="M527" s="77" t="s">
        <v>1302</v>
      </c>
      <c r="N527" s="77" t="s">
        <v>1070</v>
      </c>
      <c r="O527" s="77" t="s">
        <v>6243</v>
      </c>
      <c r="P527" s="66" t="str">
        <f ca="1">DATEDIF(C527,'Incoming 2023'!$O$2,"Y")&amp;" tahun, "&amp;DATEDIF(C527,'Incoming 2023'!$O$2,"YM")&amp;" bulan, "&amp;DATEDIF(C527,'Incoming 2023'!$O$2,"MD")&amp;" hari"</f>
        <v>1 tahun, 10 bulan, 22 hari</v>
      </c>
      <c r="Q527" s="77">
        <f ca="1">DATEDIF(C527,Summary!$A$1,"d")</f>
        <v>691</v>
      </c>
      <c r="R527" s="77" t="str" cm="1">
        <f t="array" aca="1" ref="R52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27" s="77" t="str" cm="1">
        <f t="array" ref="S527">_xlfn.IFS(Table1[[#This Row],[Level Status]]="Level 1",7,Table1[[#This Row],[Level Status]]="Level 2",14,Table1[[#This Row],[Level Status]]="Level 3","30",Table1[[#This Row],[Level Status]]="Info","Info",Table1[[#This Row],[Level Status]]="Closed","Closed")</f>
        <v>Info</v>
      </c>
      <c r="T527" s="54"/>
    </row>
    <row r="528" spans="1:20" ht="41.4" x14ac:dyDescent="0.3">
      <c r="A528" s="51">
        <f t="shared" si="8"/>
        <v>527</v>
      </c>
      <c r="B528" s="107" t="s">
        <v>6344</v>
      </c>
      <c r="C528" s="56">
        <v>45527</v>
      </c>
      <c r="D528" s="132">
        <v>45516</v>
      </c>
      <c r="E528" s="108" t="s">
        <v>3073</v>
      </c>
      <c r="F528" s="107" t="s">
        <v>6345</v>
      </c>
      <c r="G528" s="129" t="s">
        <v>6346</v>
      </c>
      <c r="H528" s="125" t="s">
        <v>5508</v>
      </c>
      <c r="I528" s="126" t="s">
        <v>3200</v>
      </c>
      <c r="J528" s="125" t="s">
        <v>5849</v>
      </c>
      <c r="K528" s="56"/>
      <c r="L528" s="77" t="s">
        <v>1302</v>
      </c>
      <c r="M528" s="77" t="s">
        <v>1302</v>
      </c>
      <c r="N528" s="77" t="s">
        <v>1070</v>
      </c>
      <c r="O528" s="77" t="s">
        <v>6243</v>
      </c>
      <c r="P528" s="66" t="str">
        <f ca="1">DATEDIF(C528,'Incoming 2023'!$O$2,"Y")&amp;" tahun, "&amp;DATEDIF(C528,'Incoming 2023'!$O$2,"YM")&amp;" bulan, "&amp;DATEDIF(C528,'Incoming 2023'!$O$2,"MD")&amp;" hari"</f>
        <v>1 tahun, 10 bulan, 22 hari</v>
      </c>
      <c r="Q528" s="77">
        <f ca="1">DATEDIF(C528,Summary!$A$1,"d")</f>
        <v>691</v>
      </c>
      <c r="R528" s="77" t="str" cm="1">
        <f t="array" aca="1" ref="R52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28" s="77" t="str" cm="1">
        <f t="array" ref="S528">_xlfn.IFS(Table1[[#This Row],[Level Status]]="Level 1",7,Table1[[#This Row],[Level Status]]="Level 2",14,Table1[[#This Row],[Level Status]]="Level 3","30",Table1[[#This Row],[Level Status]]="Info","Info",Table1[[#This Row],[Level Status]]="Closed","Closed")</f>
        <v>Info</v>
      </c>
      <c r="T528" s="54"/>
    </row>
    <row r="529" spans="1:20" ht="41.4" x14ac:dyDescent="0.3">
      <c r="A529" s="51">
        <f t="shared" si="8"/>
        <v>528</v>
      </c>
      <c r="B529" s="107" t="s">
        <v>6347</v>
      </c>
      <c r="C529" s="56">
        <v>45527</v>
      </c>
      <c r="D529" s="132">
        <v>45516</v>
      </c>
      <c r="E529" s="108" t="s">
        <v>3073</v>
      </c>
      <c r="F529" s="107" t="s">
        <v>6348</v>
      </c>
      <c r="G529" s="129" t="s">
        <v>6349</v>
      </c>
      <c r="H529" s="125" t="s">
        <v>5508</v>
      </c>
      <c r="I529" s="126" t="s">
        <v>3200</v>
      </c>
      <c r="J529" s="125" t="s">
        <v>5849</v>
      </c>
      <c r="K529" s="56"/>
      <c r="L529" s="77" t="s">
        <v>1302</v>
      </c>
      <c r="M529" s="77" t="s">
        <v>1302</v>
      </c>
      <c r="N529" s="77" t="s">
        <v>1070</v>
      </c>
      <c r="O529" s="77" t="s">
        <v>6243</v>
      </c>
      <c r="P529" s="66" t="str">
        <f ca="1">DATEDIF(C529,'Incoming 2023'!$O$2,"Y")&amp;" tahun, "&amp;DATEDIF(C529,'Incoming 2023'!$O$2,"YM")&amp;" bulan, "&amp;DATEDIF(C529,'Incoming 2023'!$O$2,"MD")&amp;" hari"</f>
        <v>1 tahun, 10 bulan, 22 hari</v>
      </c>
      <c r="Q529" s="77">
        <f ca="1">DATEDIF(C529,Summary!$A$1,"d")</f>
        <v>691</v>
      </c>
      <c r="R529" s="77" t="str" cm="1">
        <f t="array" aca="1" ref="R52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29" s="77" t="str" cm="1">
        <f t="array" ref="S529">_xlfn.IFS(Table1[[#This Row],[Level Status]]="Level 1",7,Table1[[#This Row],[Level Status]]="Level 2",14,Table1[[#This Row],[Level Status]]="Level 3","30",Table1[[#This Row],[Level Status]]="Info","Info",Table1[[#This Row],[Level Status]]="Closed","Closed")</f>
        <v>Info</v>
      </c>
      <c r="T529" s="54"/>
    </row>
    <row r="530" spans="1:20" ht="27.6" x14ac:dyDescent="0.3">
      <c r="A530" s="51">
        <f t="shared" si="8"/>
        <v>529</v>
      </c>
      <c r="B530" s="107" t="s">
        <v>6350</v>
      </c>
      <c r="C530" s="56">
        <v>45527</v>
      </c>
      <c r="D530" s="132">
        <v>45517</v>
      </c>
      <c r="E530" s="108" t="s">
        <v>3073</v>
      </c>
      <c r="F530" s="107" t="s">
        <v>6351</v>
      </c>
      <c r="G530" s="129" t="s">
        <v>6351</v>
      </c>
      <c r="H530" s="125" t="s">
        <v>5508</v>
      </c>
      <c r="I530" s="126" t="s">
        <v>3200</v>
      </c>
      <c r="J530" s="125" t="s">
        <v>5849</v>
      </c>
      <c r="K530" s="56"/>
      <c r="L530" s="77" t="s">
        <v>1302</v>
      </c>
      <c r="M530" s="77" t="s">
        <v>1302</v>
      </c>
      <c r="N530" s="77" t="s">
        <v>1070</v>
      </c>
      <c r="O530" s="77" t="s">
        <v>6243</v>
      </c>
      <c r="P530" s="66" t="str">
        <f ca="1">DATEDIF(C530,'Incoming 2023'!$O$2,"Y")&amp;" tahun, "&amp;DATEDIF(C530,'Incoming 2023'!$O$2,"YM")&amp;" bulan, "&amp;DATEDIF(C530,'Incoming 2023'!$O$2,"MD")&amp;" hari"</f>
        <v>1 tahun, 10 bulan, 22 hari</v>
      </c>
      <c r="Q530" s="77">
        <f ca="1">DATEDIF(C530,Summary!$A$1,"d")</f>
        <v>691</v>
      </c>
      <c r="R530" s="77" t="str" cm="1">
        <f t="array" aca="1" ref="R53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30" s="77" t="str" cm="1">
        <f t="array" ref="S530">_xlfn.IFS(Table1[[#This Row],[Level Status]]="Level 1",7,Table1[[#This Row],[Level Status]]="Level 2",14,Table1[[#This Row],[Level Status]]="Level 3","30",Table1[[#This Row],[Level Status]]="Info","Info",Table1[[#This Row],[Level Status]]="Closed","Closed")</f>
        <v>Info</v>
      </c>
      <c r="T530" s="54"/>
    </row>
    <row r="531" spans="1:20" ht="27.6" x14ac:dyDescent="0.3">
      <c r="A531" s="51">
        <f t="shared" si="8"/>
        <v>530</v>
      </c>
      <c r="B531" s="107" t="s">
        <v>6352</v>
      </c>
      <c r="C531" s="56">
        <v>45527</v>
      </c>
      <c r="D531" s="132">
        <v>45518</v>
      </c>
      <c r="E531" s="108" t="s">
        <v>3073</v>
      </c>
      <c r="F531" s="107" t="s">
        <v>6353</v>
      </c>
      <c r="G531" s="129" t="s">
        <v>6353</v>
      </c>
      <c r="H531" s="125" t="s">
        <v>5508</v>
      </c>
      <c r="I531" s="126" t="s">
        <v>3189</v>
      </c>
      <c r="J531" s="125" t="s">
        <v>5849</v>
      </c>
      <c r="K531" s="56"/>
      <c r="L531" s="77" t="s">
        <v>1302</v>
      </c>
      <c r="M531" s="77" t="s">
        <v>1302</v>
      </c>
      <c r="N531" s="77" t="s">
        <v>1070</v>
      </c>
      <c r="O531" s="77" t="s">
        <v>4930</v>
      </c>
      <c r="P531" s="66" t="str">
        <f ca="1">DATEDIF(C531,'Incoming 2023'!$O$2,"Y")&amp;" tahun, "&amp;DATEDIF(C531,'Incoming 2023'!$O$2,"YM")&amp;" bulan, "&amp;DATEDIF(C531,'Incoming 2023'!$O$2,"MD")&amp;" hari"</f>
        <v>1 tahun, 10 bulan, 22 hari</v>
      </c>
      <c r="Q531" s="77">
        <f ca="1">DATEDIF(C531,Summary!$A$1,"d")</f>
        <v>691</v>
      </c>
      <c r="R531" s="77" t="str" cm="1">
        <f t="array" aca="1" ref="R53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31" s="77" t="str" cm="1">
        <f t="array" ref="S531">_xlfn.IFS(Table1[[#This Row],[Level Status]]="Level 1",7,Table1[[#This Row],[Level Status]]="Level 2",14,Table1[[#This Row],[Level Status]]="Level 3","30",Table1[[#This Row],[Level Status]]="Info","Info",Table1[[#This Row],[Level Status]]="Closed","Closed")</f>
        <v>Info</v>
      </c>
      <c r="T531" s="54"/>
    </row>
    <row r="532" spans="1:20" ht="27.6" x14ac:dyDescent="0.3">
      <c r="A532" s="51">
        <f t="shared" si="8"/>
        <v>531</v>
      </c>
      <c r="B532" s="107" t="s">
        <v>6354</v>
      </c>
      <c r="C532" s="56">
        <v>45527</v>
      </c>
      <c r="D532" s="132">
        <v>45518</v>
      </c>
      <c r="E532" s="108" t="s">
        <v>3073</v>
      </c>
      <c r="F532" s="107" t="s">
        <v>6355</v>
      </c>
      <c r="G532" s="129" t="s">
        <v>6356</v>
      </c>
      <c r="H532" s="125" t="s">
        <v>5508</v>
      </c>
      <c r="I532" s="126" t="s">
        <v>3200</v>
      </c>
      <c r="J532" s="125" t="s">
        <v>5849</v>
      </c>
      <c r="K532" s="56"/>
      <c r="L532" s="77" t="s">
        <v>1302</v>
      </c>
      <c r="M532" s="77" t="s">
        <v>1302</v>
      </c>
      <c r="N532" s="77" t="s">
        <v>1070</v>
      </c>
      <c r="O532" s="77" t="s">
        <v>6243</v>
      </c>
      <c r="P532" s="66" t="str">
        <f ca="1">DATEDIF(C532,'Incoming 2023'!$O$2,"Y")&amp;" tahun, "&amp;DATEDIF(C532,'Incoming 2023'!$O$2,"YM")&amp;" bulan, "&amp;DATEDIF(C532,'Incoming 2023'!$O$2,"MD")&amp;" hari"</f>
        <v>1 tahun, 10 bulan, 22 hari</v>
      </c>
      <c r="Q532" s="77">
        <f ca="1">DATEDIF(C532,Summary!$A$1,"d")</f>
        <v>691</v>
      </c>
      <c r="R532" s="77" t="str" cm="1">
        <f t="array" aca="1" ref="R53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32" s="77" t="str" cm="1">
        <f t="array" ref="S532">_xlfn.IFS(Table1[[#This Row],[Level Status]]="Level 1",7,Table1[[#This Row],[Level Status]]="Level 2",14,Table1[[#This Row],[Level Status]]="Level 3","30",Table1[[#This Row],[Level Status]]="Info","Info",Table1[[#This Row],[Level Status]]="Closed","Closed")</f>
        <v>Info</v>
      </c>
      <c r="T532" s="54"/>
    </row>
    <row r="533" spans="1:20" ht="27.6" x14ac:dyDescent="0.3">
      <c r="A533" s="51">
        <f t="shared" si="8"/>
        <v>532</v>
      </c>
      <c r="B533" s="107" t="s">
        <v>6357</v>
      </c>
      <c r="C533" s="56">
        <v>45527</v>
      </c>
      <c r="D533" s="132">
        <v>45519</v>
      </c>
      <c r="E533" s="108" t="s">
        <v>3073</v>
      </c>
      <c r="F533" s="107" t="s">
        <v>6358</v>
      </c>
      <c r="G533" s="129" t="s">
        <v>6359</v>
      </c>
      <c r="H533" s="125" t="s">
        <v>5508</v>
      </c>
      <c r="I533" s="126" t="s">
        <v>3200</v>
      </c>
      <c r="J533" s="125" t="s">
        <v>5849</v>
      </c>
      <c r="K533" s="56"/>
      <c r="L533" s="77" t="s">
        <v>1302</v>
      </c>
      <c r="M533" s="77" t="s">
        <v>1302</v>
      </c>
      <c r="N533" s="77" t="s">
        <v>1070</v>
      </c>
      <c r="O533" s="77" t="s">
        <v>6243</v>
      </c>
      <c r="P533" s="66" t="str">
        <f ca="1">DATEDIF(C533,'Incoming 2023'!$O$2,"Y")&amp;" tahun, "&amp;DATEDIF(C533,'Incoming 2023'!$O$2,"YM")&amp;" bulan, "&amp;DATEDIF(C533,'Incoming 2023'!$O$2,"MD")&amp;" hari"</f>
        <v>1 tahun, 10 bulan, 22 hari</v>
      </c>
      <c r="Q533" s="77">
        <f ca="1">DATEDIF(C533,Summary!$A$1,"d")</f>
        <v>691</v>
      </c>
      <c r="R533" s="77" t="str" cm="1">
        <f t="array" aca="1" ref="R53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33" s="77" t="str" cm="1">
        <f t="array" ref="S533">_xlfn.IFS(Table1[[#This Row],[Level Status]]="Level 1",7,Table1[[#This Row],[Level Status]]="Level 2",14,Table1[[#This Row],[Level Status]]="Level 3","30",Table1[[#This Row],[Level Status]]="Info","Info",Table1[[#This Row],[Level Status]]="Closed","Closed")</f>
        <v>Info</v>
      </c>
      <c r="T533" s="54"/>
    </row>
    <row r="534" spans="1:20" ht="27.6" x14ac:dyDescent="0.3">
      <c r="A534" s="51">
        <f t="shared" si="8"/>
        <v>533</v>
      </c>
      <c r="B534" s="107" t="s">
        <v>6360</v>
      </c>
      <c r="C534" s="56">
        <v>45527</v>
      </c>
      <c r="D534" s="132">
        <v>45517</v>
      </c>
      <c r="E534" s="108" t="s">
        <v>3073</v>
      </c>
      <c r="F534" s="107" t="s">
        <v>6361</v>
      </c>
      <c r="G534" s="129" t="s">
        <v>6362</v>
      </c>
      <c r="H534" s="125" t="s">
        <v>5508</v>
      </c>
      <c r="I534" s="126" t="s">
        <v>5990</v>
      </c>
      <c r="J534" s="125" t="s">
        <v>5849</v>
      </c>
      <c r="K534" s="56"/>
      <c r="L534" s="77" t="s">
        <v>1302</v>
      </c>
      <c r="M534" s="77" t="s">
        <v>1302</v>
      </c>
      <c r="N534" s="77" t="s">
        <v>1070</v>
      </c>
      <c r="O534" s="77" t="s">
        <v>1471</v>
      </c>
      <c r="P534" s="66" t="str">
        <f ca="1">DATEDIF(C534,'Incoming 2023'!$O$2,"Y")&amp;" tahun, "&amp;DATEDIF(C534,'Incoming 2023'!$O$2,"YM")&amp;" bulan, "&amp;DATEDIF(C534,'Incoming 2023'!$O$2,"MD")&amp;" hari"</f>
        <v>1 tahun, 10 bulan, 22 hari</v>
      </c>
      <c r="Q534" s="77">
        <f ca="1">DATEDIF(C534,Summary!$A$1,"d")</f>
        <v>691</v>
      </c>
      <c r="R534" s="77" t="str" cm="1">
        <f t="array" aca="1" ref="R53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34" s="77" t="str" cm="1">
        <f t="array" ref="S534">_xlfn.IFS(Table1[[#This Row],[Level Status]]="Level 1",7,Table1[[#This Row],[Level Status]]="Level 2",14,Table1[[#This Row],[Level Status]]="Level 3","30",Table1[[#This Row],[Level Status]]="Info","Info",Table1[[#This Row],[Level Status]]="Closed","Closed")</f>
        <v>Info</v>
      </c>
      <c r="T534" s="54"/>
    </row>
    <row r="535" spans="1:20" ht="27.6" x14ac:dyDescent="0.3">
      <c r="A535" s="51">
        <f t="shared" si="8"/>
        <v>534</v>
      </c>
      <c r="B535" s="107" t="s">
        <v>6363</v>
      </c>
      <c r="C535" s="56">
        <v>45527</v>
      </c>
      <c r="D535" s="132">
        <v>45518</v>
      </c>
      <c r="E535" s="108" t="s">
        <v>3073</v>
      </c>
      <c r="F535" s="107" t="s">
        <v>6361</v>
      </c>
      <c r="G535" s="129" t="s">
        <v>6364</v>
      </c>
      <c r="H535" s="125" t="s">
        <v>5508</v>
      </c>
      <c r="I535" s="126" t="s">
        <v>5990</v>
      </c>
      <c r="J535" s="125" t="s">
        <v>5849</v>
      </c>
      <c r="K535" s="56"/>
      <c r="L535" s="77" t="s">
        <v>1302</v>
      </c>
      <c r="M535" s="77" t="s">
        <v>1302</v>
      </c>
      <c r="N535" s="77" t="s">
        <v>1070</v>
      </c>
      <c r="O535" s="77" t="s">
        <v>1471</v>
      </c>
      <c r="P535" s="66" t="str">
        <f ca="1">DATEDIF(C535,'Incoming 2023'!$O$2,"Y")&amp;" tahun, "&amp;DATEDIF(C535,'Incoming 2023'!$O$2,"YM")&amp;" bulan, "&amp;DATEDIF(C535,'Incoming 2023'!$O$2,"MD")&amp;" hari"</f>
        <v>1 tahun, 10 bulan, 22 hari</v>
      </c>
      <c r="Q535" s="77">
        <f ca="1">DATEDIF(C535,Summary!$A$1,"d")</f>
        <v>691</v>
      </c>
      <c r="R535" s="77" t="str" cm="1">
        <f t="array" aca="1" ref="R53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35" s="77" t="str" cm="1">
        <f t="array" ref="S535">_xlfn.IFS(Table1[[#This Row],[Level Status]]="Level 1",7,Table1[[#This Row],[Level Status]]="Level 2",14,Table1[[#This Row],[Level Status]]="Level 3","30",Table1[[#This Row],[Level Status]]="Info","Info",Table1[[#This Row],[Level Status]]="Closed","Closed")</f>
        <v>Info</v>
      </c>
      <c r="T535" s="54"/>
    </row>
    <row r="536" spans="1:20" ht="41.4" x14ac:dyDescent="0.3">
      <c r="A536" s="51">
        <f t="shared" si="8"/>
        <v>535</v>
      </c>
      <c r="B536" s="107" t="s">
        <v>6365</v>
      </c>
      <c r="C536" s="56">
        <v>45527</v>
      </c>
      <c r="D536" s="132">
        <v>45519</v>
      </c>
      <c r="E536" s="108" t="s">
        <v>3073</v>
      </c>
      <c r="F536" s="107" t="s">
        <v>6366</v>
      </c>
      <c r="G536" s="129" t="s">
        <v>6366</v>
      </c>
      <c r="H536" s="125" t="s">
        <v>5508</v>
      </c>
      <c r="I536" s="126" t="s">
        <v>3200</v>
      </c>
      <c r="J536" s="125" t="s">
        <v>5849</v>
      </c>
      <c r="K536" s="56"/>
      <c r="L536" s="77" t="s">
        <v>1302</v>
      </c>
      <c r="M536" s="77" t="s">
        <v>1302</v>
      </c>
      <c r="N536" s="77" t="s">
        <v>1070</v>
      </c>
      <c r="O536" s="77" t="s">
        <v>6243</v>
      </c>
      <c r="P536" s="66" t="str">
        <f ca="1">DATEDIF(C536,'Incoming 2023'!$O$2,"Y")&amp;" tahun, "&amp;DATEDIF(C536,'Incoming 2023'!$O$2,"YM")&amp;" bulan, "&amp;DATEDIF(C536,'Incoming 2023'!$O$2,"MD")&amp;" hari"</f>
        <v>1 tahun, 10 bulan, 22 hari</v>
      </c>
      <c r="Q536" s="77">
        <f ca="1">DATEDIF(C536,Summary!$A$1,"d")</f>
        <v>691</v>
      </c>
      <c r="R536" s="77" t="str" cm="1">
        <f t="array" aca="1" ref="R53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36" s="77" t="str" cm="1">
        <f t="array" ref="S536">_xlfn.IFS(Table1[[#This Row],[Level Status]]="Level 1",7,Table1[[#This Row],[Level Status]]="Level 2",14,Table1[[#This Row],[Level Status]]="Level 3","30",Table1[[#This Row],[Level Status]]="Info","Info",Table1[[#This Row],[Level Status]]="Closed","Closed")</f>
        <v>Info</v>
      </c>
      <c r="T536" s="54"/>
    </row>
    <row r="537" spans="1:20" ht="27.6" x14ac:dyDescent="0.3">
      <c r="A537" s="51">
        <f t="shared" si="8"/>
        <v>536</v>
      </c>
      <c r="B537" s="107" t="s">
        <v>6367</v>
      </c>
      <c r="C537" s="56">
        <v>45527</v>
      </c>
      <c r="D537" s="132">
        <v>45519</v>
      </c>
      <c r="E537" s="108" t="s">
        <v>3073</v>
      </c>
      <c r="F537" s="107" t="s">
        <v>6368</v>
      </c>
      <c r="G537" s="129" t="s">
        <v>6368</v>
      </c>
      <c r="H537" s="125" t="s">
        <v>5508</v>
      </c>
      <c r="I537" s="126" t="s">
        <v>3200</v>
      </c>
      <c r="J537" s="125" t="s">
        <v>5849</v>
      </c>
      <c r="K537" s="56"/>
      <c r="L537" s="77" t="s">
        <v>1302</v>
      </c>
      <c r="M537" s="77" t="s">
        <v>1302</v>
      </c>
      <c r="N537" s="77" t="s">
        <v>1070</v>
      </c>
      <c r="O537" s="77" t="s">
        <v>6243</v>
      </c>
      <c r="P537" s="66" t="str">
        <f ca="1">DATEDIF(C537,'Incoming 2023'!$O$2,"Y")&amp;" tahun, "&amp;DATEDIF(C537,'Incoming 2023'!$O$2,"YM")&amp;" bulan, "&amp;DATEDIF(C537,'Incoming 2023'!$O$2,"MD")&amp;" hari"</f>
        <v>1 tahun, 10 bulan, 22 hari</v>
      </c>
      <c r="Q537" s="77">
        <f ca="1">DATEDIF(C537,Summary!$A$1,"d")</f>
        <v>691</v>
      </c>
      <c r="R537" s="77" t="str" cm="1">
        <f t="array" aca="1" ref="R53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37" s="77" t="str" cm="1">
        <f t="array" ref="S537">_xlfn.IFS(Table1[[#This Row],[Level Status]]="Level 1",7,Table1[[#This Row],[Level Status]]="Level 2",14,Table1[[#This Row],[Level Status]]="Level 3","30",Table1[[#This Row],[Level Status]]="Info","Info",Table1[[#This Row],[Level Status]]="Closed","Closed")</f>
        <v>Info</v>
      </c>
      <c r="T537" s="54"/>
    </row>
    <row r="538" spans="1:20" ht="27.6" x14ac:dyDescent="0.3">
      <c r="A538" s="51">
        <f t="shared" si="8"/>
        <v>537</v>
      </c>
      <c r="B538" s="107" t="s">
        <v>6369</v>
      </c>
      <c r="C538" s="56">
        <v>45527</v>
      </c>
      <c r="D538" s="132">
        <v>45519</v>
      </c>
      <c r="E538" s="108" t="s">
        <v>3073</v>
      </c>
      <c r="F538" s="107" t="s">
        <v>6370</v>
      </c>
      <c r="G538" s="129" t="s">
        <v>6370</v>
      </c>
      <c r="H538" s="125" t="s">
        <v>5508</v>
      </c>
      <c r="I538" s="126" t="s">
        <v>3200</v>
      </c>
      <c r="J538" s="125" t="s">
        <v>5849</v>
      </c>
      <c r="K538" s="56"/>
      <c r="L538" s="77" t="s">
        <v>1302</v>
      </c>
      <c r="M538" s="77" t="s">
        <v>1302</v>
      </c>
      <c r="N538" s="77" t="s">
        <v>1070</v>
      </c>
      <c r="O538" s="77" t="s">
        <v>6243</v>
      </c>
      <c r="P538" s="66" t="str">
        <f ca="1">DATEDIF(C538,'Incoming 2023'!$O$2,"Y")&amp;" tahun, "&amp;DATEDIF(C538,'Incoming 2023'!$O$2,"YM")&amp;" bulan, "&amp;DATEDIF(C538,'Incoming 2023'!$O$2,"MD")&amp;" hari"</f>
        <v>1 tahun, 10 bulan, 22 hari</v>
      </c>
      <c r="Q538" s="77">
        <f ca="1">DATEDIF(C538,Summary!$A$1,"d")</f>
        <v>691</v>
      </c>
      <c r="R538" s="77" t="str" cm="1">
        <f t="array" aca="1" ref="R53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38" s="77" t="str" cm="1">
        <f t="array" ref="S538">_xlfn.IFS(Table1[[#This Row],[Level Status]]="Level 1",7,Table1[[#This Row],[Level Status]]="Level 2",14,Table1[[#This Row],[Level Status]]="Level 3","30",Table1[[#This Row],[Level Status]]="Info","Info",Table1[[#This Row],[Level Status]]="Closed","Closed")</f>
        <v>Info</v>
      </c>
      <c r="T538" s="54"/>
    </row>
    <row r="539" spans="1:20" ht="41.4" x14ac:dyDescent="0.3">
      <c r="A539" s="51">
        <f t="shared" si="8"/>
        <v>538</v>
      </c>
      <c r="B539" s="107" t="s">
        <v>6371</v>
      </c>
      <c r="C539" s="56">
        <v>45527</v>
      </c>
      <c r="D539" s="132">
        <v>45520</v>
      </c>
      <c r="E539" s="108" t="s">
        <v>3073</v>
      </c>
      <c r="F539" s="107" t="s">
        <v>6372</v>
      </c>
      <c r="G539" s="129"/>
      <c r="H539" s="125" t="s">
        <v>5508</v>
      </c>
      <c r="I539" s="126" t="s">
        <v>3200</v>
      </c>
      <c r="J539" s="125" t="s">
        <v>5849</v>
      </c>
      <c r="K539" s="56"/>
      <c r="L539" s="77" t="s">
        <v>1302</v>
      </c>
      <c r="M539" s="77" t="s">
        <v>1302</v>
      </c>
      <c r="N539" s="77" t="s">
        <v>1070</v>
      </c>
      <c r="O539" s="77" t="s">
        <v>6243</v>
      </c>
      <c r="P539" s="66" t="str">
        <f ca="1">DATEDIF(C539,'Incoming 2023'!$O$2,"Y")&amp;" tahun, "&amp;DATEDIF(C539,'Incoming 2023'!$O$2,"YM")&amp;" bulan, "&amp;DATEDIF(C539,'Incoming 2023'!$O$2,"MD")&amp;" hari"</f>
        <v>1 tahun, 10 bulan, 22 hari</v>
      </c>
      <c r="Q539" s="77">
        <f ca="1">DATEDIF(C539,Summary!$A$1,"d")</f>
        <v>691</v>
      </c>
      <c r="R539" s="77" t="str" cm="1">
        <f t="array" aca="1" ref="R53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39" s="77" t="str" cm="1">
        <f t="array" ref="S539">_xlfn.IFS(Table1[[#This Row],[Level Status]]="Level 1",7,Table1[[#This Row],[Level Status]]="Level 2",14,Table1[[#This Row],[Level Status]]="Level 3","30",Table1[[#This Row],[Level Status]]="Info","Info",Table1[[#This Row],[Level Status]]="Closed","Closed")</f>
        <v>Info</v>
      </c>
      <c r="T539" s="54"/>
    </row>
    <row r="540" spans="1:20" ht="27.6" x14ac:dyDescent="0.3">
      <c r="A540" s="51">
        <f t="shared" si="8"/>
        <v>539</v>
      </c>
      <c r="B540" s="107" t="s">
        <v>6373</v>
      </c>
      <c r="C540" s="56">
        <v>45527</v>
      </c>
      <c r="D540" s="132">
        <v>45520</v>
      </c>
      <c r="E540" s="108" t="s">
        <v>3073</v>
      </c>
      <c r="F540" s="107" t="s">
        <v>6374</v>
      </c>
      <c r="G540" s="129" t="s">
        <v>6375</v>
      </c>
      <c r="H540" s="125" t="s">
        <v>5508</v>
      </c>
      <c r="I540" s="126" t="s">
        <v>5990</v>
      </c>
      <c r="J540" s="125" t="s">
        <v>5849</v>
      </c>
      <c r="K540" s="56"/>
      <c r="L540" s="77" t="s">
        <v>1302</v>
      </c>
      <c r="M540" s="77" t="s">
        <v>1302</v>
      </c>
      <c r="N540" s="77" t="s">
        <v>1070</v>
      </c>
      <c r="O540" s="77" t="s">
        <v>1471</v>
      </c>
      <c r="P540" s="66" t="str">
        <f ca="1">DATEDIF(C540,'Incoming 2023'!$O$2,"Y")&amp;" tahun, "&amp;DATEDIF(C540,'Incoming 2023'!$O$2,"YM")&amp;" bulan, "&amp;DATEDIF(C540,'Incoming 2023'!$O$2,"MD")&amp;" hari"</f>
        <v>1 tahun, 10 bulan, 22 hari</v>
      </c>
      <c r="Q540" s="77">
        <f ca="1">DATEDIF(C540,Summary!$A$1,"d")</f>
        <v>691</v>
      </c>
      <c r="R540" s="77" t="str" cm="1">
        <f t="array" aca="1" ref="R54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40" s="77" t="str" cm="1">
        <f t="array" ref="S540">_xlfn.IFS(Table1[[#This Row],[Level Status]]="Level 1",7,Table1[[#This Row],[Level Status]]="Level 2",14,Table1[[#This Row],[Level Status]]="Level 3","30",Table1[[#This Row],[Level Status]]="Info","Info",Table1[[#This Row],[Level Status]]="Closed","Closed")</f>
        <v>Info</v>
      </c>
      <c r="T540" s="54"/>
    </row>
    <row r="541" spans="1:20" ht="27.6" x14ac:dyDescent="0.3">
      <c r="A541" s="51">
        <f t="shared" si="8"/>
        <v>540</v>
      </c>
      <c r="B541" s="107" t="s">
        <v>6376</v>
      </c>
      <c r="C541" s="56">
        <v>45527</v>
      </c>
      <c r="D541" s="132">
        <v>45520</v>
      </c>
      <c r="E541" s="108" t="s">
        <v>3073</v>
      </c>
      <c r="F541" s="107" t="s">
        <v>6377</v>
      </c>
      <c r="G541" s="129" t="s">
        <v>6378</v>
      </c>
      <c r="H541" s="125" t="s">
        <v>5508</v>
      </c>
      <c r="I541" s="126" t="s">
        <v>3200</v>
      </c>
      <c r="J541" s="125" t="s">
        <v>5849</v>
      </c>
      <c r="K541" s="56"/>
      <c r="L541" s="77" t="s">
        <v>1302</v>
      </c>
      <c r="M541" s="77" t="s">
        <v>1302</v>
      </c>
      <c r="N541" s="77" t="s">
        <v>1070</v>
      </c>
      <c r="O541" s="77" t="s">
        <v>6243</v>
      </c>
      <c r="P541" s="66" t="str">
        <f ca="1">DATEDIF(C541,'Incoming 2023'!$O$2,"Y")&amp;" tahun, "&amp;DATEDIF(C541,'Incoming 2023'!$O$2,"YM")&amp;" bulan, "&amp;DATEDIF(C541,'Incoming 2023'!$O$2,"MD")&amp;" hari"</f>
        <v>1 tahun, 10 bulan, 22 hari</v>
      </c>
      <c r="Q541" s="77">
        <f ca="1">DATEDIF(C541,Summary!$A$1,"d")</f>
        <v>691</v>
      </c>
      <c r="R541" s="77" t="str" cm="1">
        <f t="array" aca="1" ref="R54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41" s="77" t="str" cm="1">
        <f t="array" ref="S541">_xlfn.IFS(Table1[[#This Row],[Level Status]]="Level 1",7,Table1[[#This Row],[Level Status]]="Level 2",14,Table1[[#This Row],[Level Status]]="Level 3","30",Table1[[#This Row],[Level Status]]="Info","Info",Table1[[#This Row],[Level Status]]="Closed","Closed")</f>
        <v>Info</v>
      </c>
      <c r="T541" s="54"/>
    </row>
    <row r="542" spans="1:20" ht="27.6" x14ac:dyDescent="0.3">
      <c r="A542" s="51">
        <f t="shared" si="8"/>
        <v>541</v>
      </c>
      <c r="B542" s="109" t="s">
        <v>6379</v>
      </c>
      <c r="C542" s="56">
        <v>45527</v>
      </c>
      <c r="D542" s="133">
        <v>45520</v>
      </c>
      <c r="E542" s="110" t="s">
        <v>3073</v>
      </c>
      <c r="F542" s="109" t="s">
        <v>6374</v>
      </c>
      <c r="G542" s="130" t="s">
        <v>6380</v>
      </c>
      <c r="H542" s="125" t="s">
        <v>5508</v>
      </c>
      <c r="I542" s="126" t="s">
        <v>5990</v>
      </c>
      <c r="J542" s="125" t="s">
        <v>5849</v>
      </c>
      <c r="K542" s="56"/>
      <c r="L542" s="77" t="s">
        <v>1302</v>
      </c>
      <c r="M542" s="77" t="s">
        <v>1302</v>
      </c>
      <c r="N542" s="77" t="s">
        <v>1070</v>
      </c>
      <c r="O542" s="77" t="s">
        <v>1471</v>
      </c>
      <c r="P542" s="66" t="str">
        <f ca="1">DATEDIF(C542,'Incoming 2023'!$O$2,"Y")&amp;" tahun, "&amp;DATEDIF(C542,'Incoming 2023'!$O$2,"YM")&amp;" bulan, "&amp;DATEDIF(C542,'Incoming 2023'!$O$2,"MD")&amp;" hari"</f>
        <v>1 tahun, 10 bulan, 22 hari</v>
      </c>
      <c r="Q542" s="77">
        <f ca="1">DATEDIF(C542,Summary!$A$1,"d")</f>
        <v>691</v>
      </c>
      <c r="R542" s="77" t="str" cm="1">
        <f t="array" aca="1" ref="R54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42" s="77" t="str" cm="1">
        <f t="array" ref="S542">_xlfn.IFS(Table1[[#This Row],[Level Status]]="Level 1",7,Table1[[#This Row],[Level Status]]="Level 2",14,Table1[[#This Row],[Level Status]]="Level 3","30",Table1[[#This Row],[Level Status]]="Info","Info",Table1[[#This Row],[Level Status]]="Closed","Closed")</f>
        <v>Info</v>
      </c>
      <c r="T542" s="54"/>
    </row>
    <row r="543" spans="1:20" ht="15.45" customHeight="1" x14ac:dyDescent="0.3">
      <c r="A543" s="51">
        <f t="shared" si="8"/>
        <v>542</v>
      </c>
      <c r="B543" s="109" t="s">
        <v>6381</v>
      </c>
      <c r="C543" s="56">
        <v>45527</v>
      </c>
      <c r="D543" s="133">
        <v>45523</v>
      </c>
      <c r="E543" s="110" t="s">
        <v>3073</v>
      </c>
      <c r="F543" s="54" t="s">
        <v>6382</v>
      </c>
      <c r="G543" s="58"/>
      <c r="H543" s="125" t="s">
        <v>5508</v>
      </c>
      <c r="I543" s="126" t="s">
        <v>3200</v>
      </c>
      <c r="J543" s="125" t="s">
        <v>5849</v>
      </c>
      <c r="K543" s="56"/>
      <c r="L543" s="77" t="s">
        <v>1302</v>
      </c>
      <c r="M543" s="77" t="s">
        <v>1302</v>
      </c>
      <c r="N543" s="77" t="s">
        <v>1070</v>
      </c>
      <c r="O543" s="77" t="s">
        <v>6243</v>
      </c>
      <c r="P543" s="66" t="str">
        <f ca="1">DATEDIF(C543,'Incoming 2023'!$O$2,"Y")&amp;" tahun, "&amp;DATEDIF(C543,'Incoming 2023'!$O$2,"YM")&amp;" bulan, "&amp;DATEDIF(C543,'Incoming 2023'!$O$2,"MD")&amp;" hari"</f>
        <v>1 tahun, 10 bulan, 22 hari</v>
      </c>
      <c r="Q543" s="77">
        <f ca="1">DATEDIF(C543,Summary!$A$1,"d")</f>
        <v>691</v>
      </c>
      <c r="R543" s="77" t="str" cm="1">
        <f t="array" aca="1" ref="R54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43" s="77" t="str" cm="1">
        <f t="array" ref="S543">_xlfn.IFS(Table1[[#This Row],[Level Status]]="Level 1",7,Table1[[#This Row],[Level Status]]="Level 2",14,Table1[[#This Row],[Level Status]]="Level 3","30",Table1[[#This Row],[Level Status]]="Info","Info",Table1[[#This Row],[Level Status]]="Closed","Closed")</f>
        <v>Info</v>
      </c>
      <c r="T543" s="54"/>
    </row>
    <row r="544" spans="1:20" ht="15.45" customHeight="1" x14ac:dyDescent="0.3">
      <c r="A544" s="51">
        <f t="shared" si="8"/>
        <v>543</v>
      </c>
      <c r="B544" s="109" t="s">
        <v>6383</v>
      </c>
      <c r="C544" s="56">
        <v>45527</v>
      </c>
      <c r="D544" s="133">
        <v>45456</v>
      </c>
      <c r="E544" s="110" t="s">
        <v>3073</v>
      </c>
      <c r="F544" s="54" t="s">
        <v>6384</v>
      </c>
      <c r="G544" s="58"/>
      <c r="H544" s="125" t="s">
        <v>5508</v>
      </c>
      <c r="I544" s="126" t="s">
        <v>5508</v>
      </c>
      <c r="J544" s="125" t="s">
        <v>5849</v>
      </c>
      <c r="K544" s="56"/>
      <c r="L544" s="77" t="s">
        <v>1302</v>
      </c>
      <c r="M544" s="77" t="s">
        <v>1302</v>
      </c>
      <c r="N544" s="77" t="s">
        <v>1070</v>
      </c>
      <c r="O544" s="77" t="s">
        <v>1082</v>
      </c>
      <c r="P544" s="66" t="str">
        <f ca="1">DATEDIF(C544,'Incoming 2023'!$O$2,"Y")&amp;" tahun, "&amp;DATEDIF(C544,'Incoming 2023'!$O$2,"YM")&amp;" bulan, "&amp;DATEDIF(C544,'Incoming 2023'!$O$2,"MD")&amp;" hari"</f>
        <v>1 tahun, 10 bulan, 22 hari</v>
      </c>
      <c r="Q544" s="77">
        <f ca="1">DATEDIF(C544,Summary!$A$1,"d")</f>
        <v>691</v>
      </c>
      <c r="R544" s="77" t="str" cm="1">
        <f t="array" aca="1" ref="R54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44" s="77" t="str" cm="1">
        <f t="array" ref="S544">_xlfn.IFS(Table1[[#This Row],[Level Status]]="Level 1",7,Table1[[#This Row],[Level Status]]="Level 2",14,Table1[[#This Row],[Level Status]]="Level 3","30",Table1[[#This Row],[Level Status]]="Info","Info",Table1[[#This Row],[Level Status]]="Closed","Closed")</f>
        <v>Info</v>
      </c>
      <c r="T544" s="54"/>
    </row>
    <row r="545" spans="1:20" ht="15.45" customHeight="1" x14ac:dyDescent="0.3">
      <c r="A545" s="51">
        <f t="shared" si="8"/>
        <v>544</v>
      </c>
      <c r="B545" s="109" t="s">
        <v>6385</v>
      </c>
      <c r="C545" s="56">
        <v>45527</v>
      </c>
      <c r="D545" s="133">
        <v>45461</v>
      </c>
      <c r="E545" s="110" t="s">
        <v>3073</v>
      </c>
      <c r="F545" s="54" t="s">
        <v>6386</v>
      </c>
      <c r="G545" s="58" t="s">
        <v>6387</v>
      </c>
      <c r="H545" s="125" t="s">
        <v>5508</v>
      </c>
      <c r="I545" s="126" t="s">
        <v>5508</v>
      </c>
      <c r="J545" s="125" t="s">
        <v>5849</v>
      </c>
      <c r="K545" s="56"/>
      <c r="L545" s="77" t="s">
        <v>1302</v>
      </c>
      <c r="M545" s="77" t="s">
        <v>1302</v>
      </c>
      <c r="N545" s="77" t="s">
        <v>1070</v>
      </c>
      <c r="O545" s="77" t="s">
        <v>1082</v>
      </c>
      <c r="P545" s="66" t="str">
        <f ca="1">DATEDIF(C545,'Incoming 2023'!$O$2,"Y")&amp;" tahun, "&amp;DATEDIF(C545,'Incoming 2023'!$O$2,"YM")&amp;" bulan, "&amp;DATEDIF(C545,'Incoming 2023'!$O$2,"MD")&amp;" hari"</f>
        <v>1 tahun, 10 bulan, 22 hari</v>
      </c>
      <c r="Q545" s="77">
        <f ca="1">DATEDIF(C545,Summary!$A$1,"d")</f>
        <v>691</v>
      </c>
      <c r="R545" s="77" t="str" cm="1">
        <f t="array" aca="1" ref="R54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45" s="77" t="str" cm="1">
        <f t="array" ref="S545">_xlfn.IFS(Table1[[#This Row],[Level Status]]="Level 1",7,Table1[[#This Row],[Level Status]]="Level 2",14,Table1[[#This Row],[Level Status]]="Level 3","30",Table1[[#This Row],[Level Status]]="Info","Info",Table1[[#This Row],[Level Status]]="Closed","Closed")</f>
        <v>Info</v>
      </c>
      <c r="T545" s="54"/>
    </row>
    <row r="546" spans="1:20" ht="15.45" customHeight="1" x14ac:dyDescent="0.3">
      <c r="A546" s="51">
        <f t="shared" si="8"/>
        <v>545</v>
      </c>
      <c r="B546" s="109" t="s">
        <v>6388</v>
      </c>
      <c r="C546" s="56">
        <v>45527</v>
      </c>
      <c r="D546" s="133">
        <v>45467</v>
      </c>
      <c r="E546" s="110" t="s">
        <v>3073</v>
      </c>
      <c r="F546" s="54" t="s">
        <v>6389</v>
      </c>
      <c r="G546" s="58" t="s">
        <v>6390</v>
      </c>
      <c r="H546" s="125" t="s">
        <v>5508</v>
      </c>
      <c r="I546" s="126" t="s">
        <v>5508</v>
      </c>
      <c r="J546" s="125" t="s">
        <v>5849</v>
      </c>
      <c r="K546" s="56"/>
      <c r="L546" s="77" t="s">
        <v>1302</v>
      </c>
      <c r="M546" s="77" t="s">
        <v>1302</v>
      </c>
      <c r="N546" s="77" t="s">
        <v>1070</v>
      </c>
      <c r="O546" s="77" t="s">
        <v>1082</v>
      </c>
      <c r="P546" s="66" t="str">
        <f ca="1">DATEDIF(C546,'Incoming 2023'!$O$2,"Y")&amp;" tahun, "&amp;DATEDIF(C546,'Incoming 2023'!$O$2,"YM")&amp;" bulan, "&amp;DATEDIF(C546,'Incoming 2023'!$O$2,"MD")&amp;" hari"</f>
        <v>1 tahun, 10 bulan, 22 hari</v>
      </c>
      <c r="Q546" s="77">
        <f ca="1">DATEDIF(C546,Summary!$A$1,"d")</f>
        <v>691</v>
      </c>
      <c r="R546" s="77" t="str" cm="1">
        <f t="array" aca="1" ref="R54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46" s="77" t="str" cm="1">
        <f t="array" ref="S546">_xlfn.IFS(Table1[[#This Row],[Level Status]]="Level 1",7,Table1[[#This Row],[Level Status]]="Level 2",14,Table1[[#This Row],[Level Status]]="Level 3","30",Table1[[#This Row],[Level Status]]="Info","Info",Table1[[#This Row],[Level Status]]="Closed","Closed")</f>
        <v>Info</v>
      </c>
      <c r="T546" s="54"/>
    </row>
    <row r="547" spans="1:20" ht="15.45" customHeight="1" x14ac:dyDescent="0.3">
      <c r="A547" s="51">
        <f t="shared" si="8"/>
        <v>546</v>
      </c>
      <c r="B547" s="109" t="s">
        <v>6391</v>
      </c>
      <c r="C547" s="56">
        <v>45527</v>
      </c>
      <c r="D547" s="133">
        <v>45467</v>
      </c>
      <c r="E547" s="110" t="s">
        <v>3073</v>
      </c>
      <c r="F547" s="54" t="s">
        <v>6392</v>
      </c>
      <c r="G547" s="58" t="s">
        <v>6393</v>
      </c>
      <c r="H547" s="125" t="s">
        <v>5508</v>
      </c>
      <c r="I547" s="126" t="s">
        <v>3200</v>
      </c>
      <c r="J547" s="125" t="s">
        <v>5849</v>
      </c>
      <c r="K547" s="56"/>
      <c r="L547" s="77" t="s">
        <v>1302</v>
      </c>
      <c r="M547" s="77" t="s">
        <v>1302</v>
      </c>
      <c r="N547" s="77" t="s">
        <v>1070</v>
      </c>
      <c r="O547" s="77" t="s">
        <v>6243</v>
      </c>
      <c r="P547" s="66" t="str">
        <f ca="1">DATEDIF(C547,'Incoming 2023'!$O$2,"Y")&amp;" tahun, "&amp;DATEDIF(C547,'Incoming 2023'!$O$2,"YM")&amp;" bulan, "&amp;DATEDIF(C547,'Incoming 2023'!$O$2,"MD")&amp;" hari"</f>
        <v>1 tahun, 10 bulan, 22 hari</v>
      </c>
      <c r="Q547" s="77">
        <f ca="1">DATEDIF(C547,Summary!$A$1,"d")</f>
        <v>691</v>
      </c>
      <c r="R547" s="77" t="str" cm="1">
        <f t="array" aca="1" ref="R54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47" s="77" t="str" cm="1">
        <f t="array" ref="S547">_xlfn.IFS(Table1[[#This Row],[Level Status]]="Level 1",7,Table1[[#This Row],[Level Status]]="Level 2",14,Table1[[#This Row],[Level Status]]="Level 3","30",Table1[[#This Row],[Level Status]]="Info","Info",Table1[[#This Row],[Level Status]]="Closed","Closed")</f>
        <v>Info</v>
      </c>
      <c r="T547" s="54"/>
    </row>
    <row r="548" spans="1:20" ht="15.45" customHeight="1" x14ac:dyDescent="0.3">
      <c r="A548" s="51">
        <f t="shared" si="8"/>
        <v>547</v>
      </c>
      <c r="B548" s="109" t="s">
        <v>6394</v>
      </c>
      <c r="C548" s="56">
        <v>45527</v>
      </c>
      <c r="D548" s="133">
        <v>45467</v>
      </c>
      <c r="E548" s="110" t="s">
        <v>3073</v>
      </c>
      <c r="F548" s="54" t="s">
        <v>6395</v>
      </c>
      <c r="G548" s="58"/>
      <c r="H548" s="125" t="s">
        <v>5508</v>
      </c>
      <c r="I548" s="126" t="s">
        <v>3200</v>
      </c>
      <c r="J548" s="125" t="s">
        <v>5849</v>
      </c>
      <c r="K548" s="56"/>
      <c r="L548" s="77" t="s">
        <v>1302</v>
      </c>
      <c r="M548" s="77" t="s">
        <v>1302</v>
      </c>
      <c r="N548" s="77" t="s">
        <v>1070</v>
      </c>
      <c r="O548" s="77" t="s">
        <v>6243</v>
      </c>
      <c r="P548" s="66" t="str">
        <f ca="1">DATEDIF(C548,'Incoming 2023'!$O$2,"Y")&amp;" tahun, "&amp;DATEDIF(C548,'Incoming 2023'!$O$2,"YM")&amp;" bulan, "&amp;DATEDIF(C548,'Incoming 2023'!$O$2,"MD")&amp;" hari"</f>
        <v>1 tahun, 10 bulan, 22 hari</v>
      </c>
      <c r="Q548" s="77">
        <f ca="1">DATEDIF(C548,Summary!$A$1,"d")</f>
        <v>691</v>
      </c>
      <c r="R548" s="77" t="str" cm="1">
        <f t="array" aca="1" ref="R54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48" s="77" t="str" cm="1">
        <f t="array" ref="S548">_xlfn.IFS(Table1[[#This Row],[Level Status]]="Level 1",7,Table1[[#This Row],[Level Status]]="Level 2",14,Table1[[#This Row],[Level Status]]="Level 3","30",Table1[[#This Row],[Level Status]]="Info","Info",Table1[[#This Row],[Level Status]]="Closed","Closed")</f>
        <v>Info</v>
      </c>
      <c r="T548" s="54"/>
    </row>
    <row r="549" spans="1:20" ht="15.45" customHeight="1" x14ac:dyDescent="0.3">
      <c r="A549" s="51">
        <f t="shared" si="8"/>
        <v>548</v>
      </c>
      <c r="B549" s="109" t="s">
        <v>6396</v>
      </c>
      <c r="C549" s="56">
        <v>45527</v>
      </c>
      <c r="D549" s="133">
        <v>45470</v>
      </c>
      <c r="E549" s="110" t="s">
        <v>3073</v>
      </c>
      <c r="F549" s="1" t="s">
        <v>6397</v>
      </c>
      <c r="G549" s="58" t="s">
        <v>6398</v>
      </c>
      <c r="H549" s="125" t="s">
        <v>5508</v>
      </c>
      <c r="I549" s="126" t="s">
        <v>3200</v>
      </c>
      <c r="J549" s="125" t="s">
        <v>5849</v>
      </c>
      <c r="K549" s="56"/>
      <c r="L549" s="77" t="s">
        <v>1302</v>
      </c>
      <c r="M549" s="77" t="s">
        <v>1302</v>
      </c>
      <c r="N549" s="77" t="s">
        <v>1070</v>
      </c>
      <c r="O549" s="77" t="s">
        <v>6243</v>
      </c>
      <c r="P549" s="66" t="str">
        <f ca="1">DATEDIF(C549,'Incoming 2023'!$O$2,"Y")&amp;" tahun, "&amp;DATEDIF(C549,'Incoming 2023'!$O$2,"YM")&amp;" bulan, "&amp;DATEDIF(C549,'Incoming 2023'!$O$2,"MD")&amp;" hari"</f>
        <v>1 tahun, 10 bulan, 22 hari</v>
      </c>
      <c r="Q549" s="77">
        <f ca="1">DATEDIF(C549,Summary!$A$1,"d")</f>
        <v>691</v>
      </c>
      <c r="R549" s="77" t="str" cm="1">
        <f t="array" aca="1" ref="R54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49" s="77" t="str" cm="1">
        <f t="array" ref="S549">_xlfn.IFS(Table1[[#This Row],[Level Status]]="Level 1",7,Table1[[#This Row],[Level Status]]="Level 2",14,Table1[[#This Row],[Level Status]]="Level 3","30",Table1[[#This Row],[Level Status]]="Info","Info",Table1[[#This Row],[Level Status]]="Closed","Closed")</f>
        <v>Info</v>
      </c>
      <c r="T549" s="54"/>
    </row>
    <row r="550" spans="1:20" ht="41.4" x14ac:dyDescent="0.3">
      <c r="A550" s="51">
        <f t="shared" si="8"/>
        <v>549</v>
      </c>
      <c r="B550" s="109" t="s">
        <v>6402</v>
      </c>
      <c r="C550" s="56">
        <v>45527</v>
      </c>
      <c r="D550" s="133">
        <v>45476</v>
      </c>
      <c r="E550" s="110" t="s">
        <v>3073</v>
      </c>
      <c r="F550" s="54" t="s">
        <v>6399</v>
      </c>
      <c r="G550" s="58" t="s">
        <v>6400</v>
      </c>
      <c r="H550" s="125" t="s">
        <v>5508</v>
      </c>
      <c r="I550" s="126" t="s">
        <v>3200</v>
      </c>
      <c r="J550" s="125" t="s">
        <v>5849</v>
      </c>
      <c r="K550" s="51"/>
      <c r="L550" s="77" t="s">
        <v>1302</v>
      </c>
      <c r="M550" s="77" t="s">
        <v>1302</v>
      </c>
      <c r="N550" s="77" t="s">
        <v>1070</v>
      </c>
      <c r="O550" s="77" t="s">
        <v>6243</v>
      </c>
      <c r="P550" s="66" t="str">
        <f ca="1">DATEDIF(C550,'Incoming 2023'!$O$2,"Y")&amp;" tahun, "&amp;DATEDIF(C550,'Incoming 2023'!$O$2,"YM")&amp;" bulan, "&amp;DATEDIF(C550,'Incoming 2023'!$O$2,"MD")&amp;" hari"</f>
        <v>1 tahun, 10 bulan, 22 hari</v>
      </c>
      <c r="Q550" s="77">
        <f ca="1">DATEDIF(C550,Summary!$A$1,"d")</f>
        <v>691</v>
      </c>
      <c r="R550" s="77" t="str" cm="1">
        <f t="array" aca="1" ref="R55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50" s="77" t="str" cm="1">
        <f t="array" ref="S550">_xlfn.IFS(Table1[[#This Row],[Level Status]]="Level 1",7,Table1[[#This Row],[Level Status]]="Level 2",14,Table1[[#This Row],[Level Status]]="Level 3","30",Table1[[#This Row],[Level Status]]="Info","Info",Table1[[#This Row],[Level Status]]="Closed","Closed")</f>
        <v>Info</v>
      </c>
      <c r="T550" s="54"/>
    </row>
    <row r="551" spans="1:20" ht="41.4" x14ac:dyDescent="0.3">
      <c r="A551" s="51">
        <f t="shared" si="8"/>
        <v>550</v>
      </c>
      <c r="B551" s="109" t="s">
        <v>6401</v>
      </c>
      <c r="C551" s="56">
        <v>45527</v>
      </c>
      <c r="D551" s="133">
        <v>45483</v>
      </c>
      <c r="E551" s="110" t="s">
        <v>3073</v>
      </c>
      <c r="F551" s="54" t="s">
        <v>6403</v>
      </c>
      <c r="G551" s="58" t="s">
        <v>6404</v>
      </c>
      <c r="H551" s="125" t="s">
        <v>5508</v>
      </c>
      <c r="I551" s="126" t="s">
        <v>5508</v>
      </c>
      <c r="J551" s="125" t="s">
        <v>5849</v>
      </c>
      <c r="K551" s="51"/>
      <c r="L551" s="77" t="s">
        <v>1302</v>
      </c>
      <c r="M551" s="77" t="s">
        <v>1302</v>
      </c>
      <c r="N551" s="77" t="s">
        <v>1070</v>
      </c>
      <c r="O551" s="77" t="s">
        <v>1082</v>
      </c>
      <c r="P551" s="66" t="str">
        <f ca="1">DATEDIF(C551,'Incoming 2023'!$O$2,"Y")&amp;" tahun, "&amp;DATEDIF(C551,'Incoming 2023'!$O$2,"YM")&amp;" bulan, "&amp;DATEDIF(C551,'Incoming 2023'!$O$2,"MD")&amp;" hari"</f>
        <v>1 tahun, 10 bulan, 22 hari</v>
      </c>
      <c r="Q551" s="77">
        <f ca="1">DATEDIF(C551,Summary!$A$1,"d")</f>
        <v>691</v>
      </c>
      <c r="R551" s="77" t="str" cm="1">
        <f t="array" aca="1" ref="R55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51" s="77" t="str" cm="1">
        <f t="array" ref="S551">_xlfn.IFS(Table1[[#This Row],[Level Status]]="Level 1",7,Table1[[#This Row],[Level Status]]="Level 2",14,Table1[[#This Row],[Level Status]]="Level 3","30",Table1[[#This Row],[Level Status]]="Info","Info",Table1[[#This Row],[Level Status]]="Closed","Closed")</f>
        <v>Info</v>
      </c>
      <c r="T551" s="54"/>
    </row>
    <row r="552" spans="1:20" ht="41.4" x14ac:dyDescent="0.3">
      <c r="A552" s="51">
        <f t="shared" si="8"/>
        <v>551</v>
      </c>
      <c r="B552" s="107" t="s">
        <v>6405</v>
      </c>
      <c r="C552" s="56">
        <v>45527</v>
      </c>
      <c r="D552" s="133">
        <v>45489</v>
      </c>
      <c r="E552" s="110" t="s">
        <v>3073</v>
      </c>
      <c r="F552" s="54" t="s">
        <v>6406</v>
      </c>
      <c r="G552" s="58" t="s">
        <v>6407</v>
      </c>
      <c r="H552" s="125" t="s">
        <v>5508</v>
      </c>
      <c r="I552" s="126" t="s">
        <v>3200</v>
      </c>
      <c r="J552" s="125" t="s">
        <v>5849</v>
      </c>
      <c r="K552" s="51"/>
      <c r="L552" s="77" t="s">
        <v>1302</v>
      </c>
      <c r="M552" s="77" t="s">
        <v>1302</v>
      </c>
      <c r="N552" s="77" t="s">
        <v>1070</v>
      </c>
      <c r="O552" s="77" t="s">
        <v>6243</v>
      </c>
      <c r="P552" s="66" t="str">
        <f ca="1">DATEDIF(C552,'Incoming 2023'!$O$2,"Y")&amp;" tahun, "&amp;DATEDIF(C552,'Incoming 2023'!$O$2,"YM")&amp;" bulan, "&amp;DATEDIF(C552,'Incoming 2023'!$O$2,"MD")&amp;" hari"</f>
        <v>1 tahun, 10 bulan, 22 hari</v>
      </c>
      <c r="Q552" s="77">
        <f ca="1">DATEDIF(C552,Summary!$A$1,"d")</f>
        <v>691</v>
      </c>
      <c r="R552" s="77" t="str" cm="1">
        <f t="array" aca="1" ref="R55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52" s="77" t="str" cm="1">
        <f t="array" ref="S552">_xlfn.IFS(Table1[[#This Row],[Level Status]]="Level 1",7,Table1[[#This Row],[Level Status]]="Level 2",14,Table1[[#This Row],[Level Status]]="Level 3","30",Table1[[#This Row],[Level Status]]="Info","Info",Table1[[#This Row],[Level Status]]="Closed","Closed")</f>
        <v>Info</v>
      </c>
      <c r="T552" s="54"/>
    </row>
    <row r="553" spans="1:20" ht="41.4" x14ac:dyDescent="0.3">
      <c r="A553" s="51">
        <f t="shared" si="8"/>
        <v>552</v>
      </c>
      <c r="B553" s="107" t="s">
        <v>6408</v>
      </c>
      <c r="C553" s="56">
        <v>45527</v>
      </c>
      <c r="D553" s="133">
        <v>45490</v>
      </c>
      <c r="E553" s="110" t="s">
        <v>3073</v>
      </c>
      <c r="F553" s="54" t="s">
        <v>6409</v>
      </c>
      <c r="G553" s="58" t="s">
        <v>6410</v>
      </c>
      <c r="H553" s="125" t="s">
        <v>5508</v>
      </c>
      <c r="I553" s="126" t="s">
        <v>3200</v>
      </c>
      <c r="J553" s="125" t="s">
        <v>5849</v>
      </c>
      <c r="K553" s="51"/>
      <c r="L553" s="77" t="s">
        <v>1302</v>
      </c>
      <c r="M553" s="77" t="s">
        <v>1302</v>
      </c>
      <c r="N553" s="77" t="s">
        <v>1070</v>
      </c>
      <c r="O553" s="77" t="s">
        <v>6243</v>
      </c>
      <c r="P553" s="66" t="str">
        <f ca="1">DATEDIF(C553,'Incoming 2023'!$O$2,"Y")&amp;" tahun, "&amp;DATEDIF(C553,'Incoming 2023'!$O$2,"YM")&amp;" bulan, "&amp;DATEDIF(C553,'Incoming 2023'!$O$2,"MD")&amp;" hari"</f>
        <v>1 tahun, 10 bulan, 22 hari</v>
      </c>
      <c r="Q553" s="77">
        <f ca="1">DATEDIF(C553,Summary!$A$1,"d")</f>
        <v>691</v>
      </c>
      <c r="R553" s="77" t="str" cm="1">
        <f t="array" aca="1" ref="R55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53" s="77" t="str" cm="1">
        <f t="array" ref="S553">_xlfn.IFS(Table1[[#This Row],[Level Status]]="Level 1",7,Table1[[#This Row],[Level Status]]="Level 2",14,Table1[[#This Row],[Level Status]]="Level 3","30",Table1[[#This Row],[Level Status]]="Info","Info",Table1[[#This Row],[Level Status]]="Closed","Closed")</f>
        <v>Info</v>
      </c>
      <c r="T553" s="54"/>
    </row>
    <row r="554" spans="1:20" ht="41.4" x14ac:dyDescent="0.3">
      <c r="A554" s="51">
        <f t="shared" si="8"/>
        <v>553</v>
      </c>
      <c r="B554" s="107" t="s">
        <v>6411</v>
      </c>
      <c r="C554" s="56">
        <v>45527</v>
      </c>
      <c r="D554" s="132">
        <v>45490</v>
      </c>
      <c r="E554" s="108" t="s">
        <v>3073</v>
      </c>
      <c r="F554" s="54" t="s">
        <v>6409</v>
      </c>
      <c r="G554" s="58" t="s">
        <v>6412</v>
      </c>
      <c r="H554" s="125" t="s">
        <v>5508</v>
      </c>
      <c r="I554" s="126" t="s">
        <v>3200</v>
      </c>
      <c r="J554" s="125" t="s">
        <v>5849</v>
      </c>
      <c r="K554" s="51"/>
      <c r="L554" s="77" t="s">
        <v>1302</v>
      </c>
      <c r="M554" s="77" t="s">
        <v>1302</v>
      </c>
      <c r="N554" s="77" t="s">
        <v>1070</v>
      </c>
      <c r="O554" s="77" t="s">
        <v>6243</v>
      </c>
      <c r="P554" s="66" t="str">
        <f ca="1">DATEDIF(C554,'Incoming 2023'!$O$2,"Y")&amp;" tahun, "&amp;DATEDIF(C554,'Incoming 2023'!$O$2,"YM")&amp;" bulan, "&amp;DATEDIF(C554,'Incoming 2023'!$O$2,"MD")&amp;" hari"</f>
        <v>1 tahun, 10 bulan, 22 hari</v>
      </c>
      <c r="Q554" s="77">
        <f ca="1">DATEDIF(C554,Summary!$A$1,"d")</f>
        <v>691</v>
      </c>
      <c r="R554" s="77" t="str" cm="1">
        <f t="array" aca="1" ref="R55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54" s="77" t="str" cm="1">
        <f t="array" ref="S554">_xlfn.IFS(Table1[[#This Row],[Level Status]]="Level 1",7,Table1[[#This Row],[Level Status]]="Level 2",14,Table1[[#This Row],[Level Status]]="Level 3","30",Table1[[#This Row],[Level Status]]="Info","Info",Table1[[#This Row],[Level Status]]="Closed","Closed")</f>
        <v>Info</v>
      </c>
      <c r="T554" s="54"/>
    </row>
    <row r="555" spans="1:20" ht="41.4" x14ac:dyDescent="0.3">
      <c r="A555" s="51">
        <f t="shared" si="8"/>
        <v>554</v>
      </c>
      <c r="B555" s="107" t="s">
        <v>6413</v>
      </c>
      <c r="C555" s="56">
        <v>45527</v>
      </c>
      <c r="D555" s="132">
        <v>45490</v>
      </c>
      <c r="E555" s="108" t="s">
        <v>3073</v>
      </c>
      <c r="F555" s="54" t="s">
        <v>6409</v>
      </c>
      <c r="G555" s="58" t="s">
        <v>6414</v>
      </c>
      <c r="H555" s="125" t="s">
        <v>5508</v>
      </c>
      <c r="I555" s="126" t="s">
        <v>3200</v>
      </c>
      <c r="J555" s="125" t="s">
        <v>5849</v>
      </c>
      <c r="K555" s="51"/>
      <c r="L555" s="77" t="s">
        <v>1302</v>
      </c>
      <c r="M555" s="77" t="s">
        <v>1302</v>
      </c>
      <c r="N555" s="77" t="s">
        <v>1070</v>
      </c>
      <c r="O555" s="77" t="s">
        <v>6243</v>
      </c>
      <c r="P555" s="66" t="str">
        <f ca="1">DATEDIF(C555,'Incoming 2023'!$O$2,"Y")&amp;" tahun, "&amp;DATEDIF(C555,'Incoming 2023'!$O$2,"YM")&amp;" bulan, "&amp;DATEDIF(C555,'Incoming 2023'!$O$2,"MD")&amp;" hari"</f>
        <v>1 tahun, 10 bulan, 22 hari</v>
      </c>
      <c r="Q555" s="77">
        <f ca="1">DATEDIF(C555,Summary!$A$1,"d")</f>
        <v>691</v>
      </c>
      <c r="R555" s="77" t="str" cm="1">
        <f t="array" aca="1" ref="R55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55" s="77" t="str" cm="1">
        <f t="array" ref="S555">_xlfn.IFS(Table1[[#This Row],[Level Status]]="Level 1",7,Table1[[#This Row],[Level Status]]="Level 2",14,Table1[[#This Row],[Level Status]]="Level 3","30",Table1[[#This Row],[Level Status]]="Info","Info",Table1[[#This Row],[Level Status]]="Closed","Closed")</f>
        <v>Info</v>
      </c>
      <c r="T555" s="54"/>
    </row>
    <row r="556" spans="1:20" ht="41.4" x14ac:dyDescent="0.3">
      <c r="A556" s="51">
        <f t="shared" si="8"/>
        <v>555</v>
      </c>
      <c r="B556" s="107" t="s">
        <v>6415</v>
      </c>
      <c r="C556" s="56">
        <v>45527</v>
      </c>
      <c r="D556" s="132">
        <v>45490</v>
      </c>
      <c r="E556" s="108" t="s">
        <v>3073</v>
      </c>
      <c r="F556" s="54" t="s">
        <v>6409</v>
      </c>
      <c r="G556" s="58" t="s">
        <v>6416</v>
      </c>
      <c r="H556" s="125" t="s">
        <v>5508</v>
      </c>
      <c r="I556" s="126" t="s">
        <v>3200</v>
      </c>
      <c r="J556" s="125" t="s">
        <v>5849</v>
      </c>
      <c r="K556" s="51"/>
      <c r="L556" s="77" t="s">
        <v>1302</v>
      </c>
      <c r="M556" s="77" t="s">
        <v>1302</v>
      </c>
      <c r="N556" s="77" t="s">
        <v>1070</v>
      </c>
      <c r="O556" s="77" t="s">
        <v>6243</v>
      </c>
      <c r="P556" s="66" t="str">
        <f ca="1">DATEDIF(C556,'Incoming 2023'!$O$2,"Y")&amp;" tahun, "&amp;DATEDIF(C556,'Incoming 2023'!$O$2,"YM")&amp;" bulan, "&amp;DATEDIF(C556,'Incoming 2023'!$O$2,"MD")&amp;" hari"</f>
        <v>1 tahun, 10 bulan, 22 hari</v>
      </c>
      <c r="Q556" s="77">
        <f ca="1">DATEDIF(C556,Summary!$A$1,"d")</f>
        <v>691</v>
      </c>
      <c r="R556" s="77" t="str" cm="1">
        <f t="array" aca="1" ref="R55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56" s="77" t="str" cm="1">
        <f t="array" ref="S556">_xlfn.IFS(Table1[[#This Row],[Level Status]]="Level 1",7,Table1[[#This Row],[Level Status]]="Level 2",14,Table1[[#This Row],[Level Status]]="Level 3","30",Table1[[#This Row],[Level Status]]="Info","Info",Table1[[#This Row],[Level Status]]="Closed","Closed")</f>
        <v>Info</v>
      </c>
      <c r="T556" s="54"/>
    </row>
    <row r="557" spans="1:20" ht="27.6" x14ac:dyDescent="0.3">
      <c r="A557" s="51">
        <f t="shared" si="8"/>
        <v>556</v>
      </c>
      <c r="B557" s="107" t="s">
        <v>6417</v>
      </c>
      <c r="C557" s="56">
        <v>45527</v>
      </c>
      <c r="D557" s="132">
        <v>45495</v>
      </c>
      <c r="E557" s="108" t="s">
        <v>3073</v>
      </c>
      <c r="F557" s="54" t="s">
        <v>6418</v>
      </c>
      <c r="G557" s="58" t="s">
        <v>6419</v>
      </c>
      <c r="H557" s="125" t="s">
        <v>5508</v>
      </c>
      <c r="I557" s="126" t="s">
        <v>3200</v>
      </c>
      <c r="J557" s="125" t="s">
        <v>5849</v>
      </c>
      <c r="K557" s="51"/>
      <c r="L557" s="77" t="s">
        <v>1302</v>
      </c>
      <c r="M557" s="77" t="s">
        <v>1302</v>
      </c>
      <c r="N557" s="77" t="s">
        <v>1070</v>
      </c>
      <c r="O557" s="77" t="s">
        <v>6243</v>
      </c>
      <c r="P557" s="66" t="str">
        <f ca="1">DATEDIF(C557,'Incoming 2023'!$O$2,"Y")&amp;" tahun, "&amp;DATEDIF(C557,'Incoming 2023'!$O$2,"YM")&amp;" bulan, "&amp;DATEDIF(C557,'Incoming 2023'!$O$2,"MD")&amp;" hari"</f>
        <v>1 tahun, 10 bulan, 22 hari</v>
      </c>
      <c r="Q557" s="77">
        <f ca="1">DATEDIF(C557,Summary!$A$1,"d")</f>
        <v>691</v>
      </c>
      <c r="R557" s="77" t="str" cm="1">
        <f t="array" aca="1" ref="R55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57" s="77" t="str" cm="1">
        <f t="array" ref="S557">_xlfn.IFS(Table1[[#This Row],[Level Status]]="Level 1",7,Table1[[#This Row],[Level Status]]="Level 2",14,Table1[[#This Row],[Level Status]]="Level 3","30",Table1[[#This Row],[Level Status]]="Info","Info",Table1[[#This Row],[Level Status]]="Closed","Closed")</f>
        <v>Info</v>
      </c>
      <c r="T557" s="54"/>
    </row>
    <row r="558" spans="1:20" ht="41.4" x14ac:dyDescent="0.3">
      <c r="A558" s="51">
        <f t="shared" si="8"/>
        <v>557</v>
      </c>
      <c r="B558" s="107" t="s">
        <v>6420</v>
      </c>
      <c r="C558" s="56">
        <v>45527</v>
      </c>
      <c r="D558" s="132">
        <v>45492</v>
      </c>
      <c r="E558" s="108" t="s">
        <v>3073</v>
      </c>
      <c r="F558" s="54" t="s">
        <v>6409</v>
      </c>
      <c r="G558" s="58" t="s">
        <v>6421</v>
      </c>
      <c r="H558" s="125" t="s">
        <v>5508</v>
      </c>
      <c r="I558" s="126" t="s">
        <v>3200</v>
      </c>
      <c r="J558" s="125" t="s">
        <v>5849</v>
      </c>
      <c r="K558" s="51"/>
      <c r="L558" s="77" t="s">
        <v>1302</v>
      </c>
      <c r="M558" s="77" t="s">
        <v>1302</v>
      </c>
      <c r="N558" s="77" t="s">
        <v>1070</v>
      </c>
      <c r="O558" s="77" t="s">
        <v>6243</v>
      </c>
      <c r="P558" s="66" t="str">
        <f ca="1">DATEDIF(C558,'Incoming 2023'!$O$2,"Y")&amp;" tahun, "&amp;DATEDIF(C558,'Incoming 2023'!$O$2,"YM")&amp;" bulan, "&amp;DATEDIF(C558,'Incoming 2023'!$O$2,"MD")&amp;" hari"</f>
        <v>1 tahun, 10 bulan, 22 hari</v>
      </c>
      <c r="Q558" s="77">
        <f ca="1">DATEDIF(C558,Summary!$A$1,"d")</f>
        <v>691</v>
      </c>
      <c r="R558" s="77" t="str" cm="1">
        <f t="array" aca="1" ref="R55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58" s="77" t="str" cm="1">
        <f t="array" ref="S558">_xlfn.IFS(Table1[[#This Row],[Level Status]]="Level 1",7,Table1[[#This Row],[Level Status]]="Level 2",14,Table1[[#This Row],[Level Status]]="Level 3","30",Table1[[#This Row],[Level Status]]="Info","Info",Table1[[#This Row],[Level Status]]="Closed","Closed")</f>
        <v>Info</v>
      </c>
      <c r="T558" s="54"/>
    </row>
    <row r="559" spans="1:20" ht="27.6" x14ac:dyDescent="0.3">
      <c r="A559" s="51">
        <f t="shared" si="8"/>
        <v>558</v>
      </c>
      <c r="B559" s="107" t="s">
        <v>6422</v>
      </c>
      <c r="C559" s="56">
        <v>45527</v>
      </c>
      <c r="D559" s="132">
        <v>45491</v>
      </c>
      <c r="E559" s="108" t="s">
        <v>3073</v>
      </c>
      <c r="F559" s="54" t="s">
        <v>6423</v>
      </c>
      <c r="G559" s="58"/>
      <c r="H559" s="125" t="s">
        <v>5508</v>
      </c>
      <c r="I559" s="126" t="s">
        <v>3200</v>
      </c>
      <c r="J559" s="125" t="s">
        <v>5849</v>
      </c>
      <c r="K559" s="51"/>
      <c r="L559" s="77" t="s">
        <v>1302</v>
      </c>
      <c r="M559" s="77" t="s">
        <v>1302</v>
      </c>
      <c r="N559" s="77" t="s">
        <v>1070</v>
      </c>
      <c r="O559" s="77" t="s">
        <v>6243</v>
      </c>
      <c r="P559" s="66" t="str">
        <f ca="1">DATEDIF(C559,'Incoming 2023'!$O$2,"Y")&amp;" tahun, "&amp;DATEDIF(C559,'Incoming 2023'!$O$2,"YM")&amp;" bulan, "&amp;DATEDIF(C559,'Incoming 2023'!$O$2,"MD")&amp;" hari"</f>
        <v>1 tahun, 10 bulan, 22 hari</v>
      </c>
      <c r="Q559" s="77">
        <f ca="1">DATEDIF(C559,Summary!$A$1,"d")</f>
        <v>691</v>
      </c>
      <c r="R559" s="77" t="str" cm="1">
        <f t="array" aca="1" ref="R55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59" s="77" t="str" cm="1">
        <f t="array" ref="S559">_xlfn.IFS(Table1[[#This Row],[Level Status]]="Level 1",7,Table1[[#This Row],[Level Status]]="Level 2",14,Table1[[#This Row],[Level Status]]="Level 3","30",Table1[[#This Row],[Level Status]]="Info","Info",Table1[[#This Row],[Level Status]]="Closed","Closed")</f>
        <v>Info</v>
      </c>
      <c r="T559" s="54"/>
    </row>
    <row r="560" spans="1:20" ht="41.4" x14ac:dyDescent="0.3">
      <c r="A560" s="51">
        <f t="shared" si="8"/>
        <v>559</v>
      </c>
      <c r="B560" s="107" t="s">
        <v>6424</v>
      </c>
      <c r="C560" s="56">
        <v>45527</v>
      </c>
      <c r="D560" s="132">
        <v>45500</v>
      </c>
      <c r="E560" s="108" t="s">
        <v>3073</v>
      </c>
      <c r="F560" s="54" t="s">
        <v>6425</v>
      </c>
      <c r="G560" s="58" t="s">
        <v>6426</v>
      </c>
      <c r="H560" s="125" t="s">
        <v>5508</v>
      </c>
      <c r="I560" s="126" t="s">
        <v>3200</v>
      </c>
      <c r="J560" s="125" t="s">
        <v>5849</v>
      </c>
      <c r="K560" s="51"/>
      <c r="L560" s="77" t="s">
        <v>1302</v>
      </c>
      <c r="M560" s="77" t="s">
        <v>1302</v>
      </c>
      <c r="N560" s="77" t="s">
        <v>1070</v>
      </c>
      <c r="O560" s="77" t="s">
        <v>6243</v>
      </c>
      <c r="P560" s="66" t="str">
        <f ca="1">DATEDIF(C560,'Incoming 2023'!$O$2,"Y")&amp;" tahun, "&amp;DATEDIF(C560,'Incoming 2023'!$O$2,"YM")&amp;" bulan, "&amp;DATEDIF(C560,'Incoming 2023'!$O$2,"MD")&amp;" hari"</f>
        <v>1 tahun, 10 bulan, 22 hari</v>
      </c>
      <c r="Q560" s="77">
        <f ca="1">DATEDIF(C560,Summary!$A$1,"d")</f>
        <v>691</v>
      </c>
      <c r="R560" s="77" t="str" cm="1">
        <f t="array" aca="1" ref="R56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60" s="77" t="str" cm="1">
        <f t="array" ref="S560">_xlfn.IFS(Table1[[#This Row],[Level Status]]="Level 1",7,Table1[[#This Row],[Level Status]]="Level 2",14,Table1[[#This Row],[Level Status]]="Level 3","30",Table1[[#This Row],[Level Status]]="Info","Info",Table1[[#This Row],[Level Status]]="Closed","Closed")</f>
        <v>Info</v>
      </c>
      <c r="T560" s="54"/>
    </row>
    <row r="561" spans="1:20" ht="41.4" x14ac:dyDescent="0.3">
      <c r="A561" s="51">
        <f t="shared" si="8"/>
        <v>560</v>
      </c>
      <c r="B561" s="107" t="s">
        <v>6427</v>
      </c>
      <c r="C561" s="56">
        <v>45527</v>
      </c>
      <c r="D561" s="132">
        <v>45503</v>
      </c>
      <c r="E561" s="108" t="s">
        <v>3073</v>
      </c>
      <c r="F561" s="54" t="s">
        <v>6425</v>
      </c>
      <c r="G561" s="58" t="s">
        <v>6428</v>
      </c>
      <c r="H561" s="125" t="s">
        <v>5508</v>
      </c>
      <c r="I561" s="126" t="s">
        <v>3200</v>
      </c>
      <c r="J561" s="125" t="s">
        <v>5849</v>
      </c>
      <c r="K561" s="51"/>
      <c r="L561" s="77" t="s">
        <v>1302</v>
      </c>
      <c r="M561" s="77" t="s">
        <v>1302</v>
      </c>
      <c r="N561" s="77" t="s">
        <v>1070</v>
      </c>
      <c r="O561" s="77" t="s">
        <v>6243</v>
      </c>
      <c r="P561" s="66" t="str">
        <f ca="1">DATEDIF(C561,'Incoming 2023'!$O$2,"Y")&amp;" tahun, "&amp;DATEDIF(C561,'Incoming 2023'!$O$2,"YM")&amp;" bulan, "&amp;DATEDIF(C561,'Incoming 2023'!$O$2,"MD")&amp;" hari"</f>
        <v>1 tahun, 10 bulan, 22 hari</v>
      </c>
      <c r="Q561" s="77">
        <f ca="1">DATEDIF(C561,Summary!$A$1,"d")</f>
        <v>691</v>
      </c>
      <c r="R561" s="77" t="str" cm="1">
        <f t="array" aca="1" ref="R56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61" s="77" t="str" cm="1">
        <f t="array" ref="S561">_xlfn.IFS(Table1[[#This Row],[Level Status]]="Level 1",7,Table1[[#This Row],[Level Status]]="Level 2",14,Table1[[#This Row],[Level Status]]="Level 3","30",Table1[[#This Row],[Level Status]]="Info","Info",Table1[[#This Row],[Level Status]]="Closed","Closed")</f>
        <v>Info</v>
      </c>
      <c r="T561" s="54"/>
    </row>
    <row r="562" spans="1:20" ht="41.4" x14ac:dyDescent="0.3">
      <c r="A562" s="51">
        <f t="shared" si="8"/>
        <v>561</v>
      </c>
      <c r="B562" s="107" t="s">
        <v>6429</v>
      </c>
      <c r="C562" s="56">
        <v>45527</v>
      </c>
      <c r="D562" s="132">
        <v>45504</v>
      </c>
      <c r="E562" s="108" t="s">
        <v>3073</v>
      </c>
      <c r="F562" s="54" t="s">
        <v>6430</v>
      </c>
      <c r="G562" s="58" t="s">
        <v>6431</v>
      </c>
      <c r="H562" s="125" t="s">
        <v>5508</v>
      </c>
      <c r="I562" s="126" t="s">
        <v>3200</v>
      </c>
      <c r="J562" s="125" t="s">
        <v>5849</v>
      </c>
      <c r="K562" s="51"/>
      <c r="L562" s="77" t="s">
        <v>1302</v>
      </c>
      <c r="M562" s="77" t="s">
        <v>1302</v>
      </c>
      <c r="N562" s="77" t="s">
        <v>1070</v>
      </c>
      <c r="O562" s="77" t="s">
        <v>6243</v>
      </c>
      <c r="P562" s="66" t="str">
        <f ca="1">DATEDIF(C562,'Incoming 2023'!$O$2,"Y")&amp;" tahun, "&amp;DATEDIF(C562,'Incoming 2023'!$O$2,"YM")&amp;" bulan, "&amp;DATEDIF(C562,'Incoming 2023'!$O$2,"MD")&amp;" hari"</f>
        <v>1 tahun, 10 bulan, 22 hari</v>
      </c>
      <c r="Q562" s="77">
        <f ca="1">DATEDIF(C562,Summary!$A$1,"d")</f>
        <v>691</v>
      </c>
      <c r="R562" s="77" t="str" cm="1">
        <f t="array" aca="1" ref="R56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62" s="77" t="str" cm="1">
        <f t="array" ref="S562">_xlfn.IFS(Table1[[#This Row],[Level Status]]="Level 1",7,Table1[[#This Row],[Level Status]]="Level 2",14,Table1[[#This Row],[Level Status]]="Level 3","30",Table1[[#This Row],[Level Status]]="Info","Info",Table1[[#This Row],[Level Status]]="Closed","Closed")</f>
        <v>Info</v>
      </c>
      <c r="T562" s="54"/>
    </row>
    <row r="563" spans="1:20" ht="27.6" x14ac:dyDescent="0.3">
      <c r="A563" s="51">
        <f t="shared" si="8"/>
        <v>562</v>
      </c>
      <c r="B563" s="107" t="s">
        <v>6432</v>
      </c>
      <c r="C563" s="56">
        <v>45527</v>
      </c>
      <c r="D563" s="132">
        <v>45504</v>
      </c>
      <c r="E563" s="108" t="s">
        <v>3073</v>
      </c>
      <c r="F563" s="54" t="s">
        <v>6433</v>
      </c>
      <c r="G563" s="58" t="s">
        <v>6431</v>
      </c>
      <c r="H563" s="125" t="s">
        <v>5508</v>
      </c>
      <c r="I563" s="126" t="s">
        <v>3200</v>
      </c>
      <c r="J563" s="125" t="s">
        <v>5849</v>
      </c>
      <c r="K563" s="51"/>
      <c r="L563" s="77" t="s">
        <v>1302</v>
      </c>
      <c r="M563" s="77" t="s">
        <v>1302</v>
      </c>
      <c r="N563" s="77" t="s">
        <v>1070</v>
      </c>
      <c r="O563" s="77" t="s">
        <v>6243</v>
      </c>
      <c r="P563" s="66" t="str">
        <f ca="1">DATEDIF(C563,'Incoming 2023'!$O$2,"Y")&amp;" tahun, "&amp;DATEDIF(C563,'Incoming 2023'!$O$2,"YM")&amp;" bulan, "&amp;DATEDIF(C563,'Incoming 2023'!$O$2,"MD")&amp;" hari"</f>
        <v>1 tahun, 10 bulan, 22 hari</v>
      </c>
      <c r="Q563" s="77">
        <f ca="1">DATEDIF(C563,Summary!$A$1,"d")</f>
        <v>691</v>
      </c>
      <c r="R563" s="77" t="str" cm="1">
        <f t="array" aca="1" ref="R56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63" s="77" t="str" cm="1">
        <f t="array" ref="S563">_xlfn.IFS(Table1[[#This Row],[Level Status]]="Level 1",7,Table1[[#This Row],[Level Status]]="Level 2",14,Table1[[#This Row],[Level Status]]="Level 3","30",Table1[[#This Row],[Level Status]]="Info","Info",Table1[[#This Row],[Level Status]]="Closed","Closed")</f>
        <v>Info</v>
      </c>
      <c r="T563" s="54"/>
    </row>
    <row r="564" spans="1:20" ht="41.4" x14ac:dyDescent="0.3">
      <c r="A564" s="51">
        <f t="shared" si="8"/>
        <v>563</v>
      </c>
      <c r="B564" s="107" t="s">
        <v>6434</v>
      </c>
      <c r="C564" s="56">
        <v>45527</v>
      </c>
      <c r="D564" s="132">
        <v>45509</v>
      </c>
      <c r="E564" s="108" t="s">
        <v>3073</v>
      </c>
      <c r="F564" s="54" t="s">
        <v>6435</v>
      </c>
      <c r="G564" s="58"/>
      <c r="H564" s="125" t="s">
        <v>5508</v>
      </c>
      <c r="I564" s="126" t="s">
        <v>3200</v>
      </c>
      <c r="J564" s="125" t="s">
        <v>5849</v>
      </c>
      <c r="K564" s="51"/>
      <c r="L564" s="77" t="s">
        <v>1302</v>
      </c>
      <c r="M564" s="77" t="s">
        <v>1302</v>
      </c>
      <c r="N564" s="77" t="s">
        <v>1070</v>
      </c>
      <c r="O564" s="77" t="s">
        <v>6243</v>
      </c>
      <c r="P564" s="66" t="str">
        <f ca="1">DATEDIF(C564,'Incoming 2023'!$O$2,"Y")&amp;" tahun, "&amp;DATEDIF(C564,'Incoming 2023'!$O$2,"YM")&amp;" bulan, "&amp;DATEDIF(C564,'Incoming 2023'!$O$2,"MD")&amp;" hari"</f>
        <v>1 tahun, 10 bulan, 22 hari</v>
      </c>
      <c r="Q564" s="77">
        <f ca="1">DATEDIF(C564,Summary!$A$1,"d")</f>
        <v>691</v>
      </c>
      <c r="R564" s="77" t="str" cm="1">
        <f t="array" aca="1" ref="R56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64" s="77" t="str" cm="1">
        <f t="array" ref="S564">_xlfn.IFS(Table1[[#This Row],[Level Status]]="Level 1",7,Table1[[#This Row],[Level Status]]="Level 2",14,Table1[[#This Row],[Level Status]]="Level 3","30",Table1[[#This Row],[Level Status]]="Info","Info",Table1[[#This Row],[Level Status]]="Closed","Closed")</f>
        <v>Info</v>
      </c>
      <c r="T564" s="54"/>
    </row>
    <row r="565" spans="1:20" ht="41.4" x14ac:dyDescent="0.3">
      <c r="A565" s="51">
        <f t="shared" si="8"/>
        <v>564</v>
      </c>
      <c r="B565" s="107" t="s">
        <v>6436</v>
      </c>
      <c r="C565" s="56">
        <v>45527</v>
      </c>
      <c r="D565" s="132">
        <v>45509</v>
      </c>
      <c r="E565" s="108" t="s">
        <v>3073</v>
      </c>
      <c r="F565" s="54" t="s">
        <v>6437</v>
      </c>
      <c r="G565" s="58"/>
      <c r="H565" s="125" t="s">
        <v>5508</v>
      </c>
      <c r="I565" s="126" t="s">
        <v>5990</v>
      </c>
      <c r="J565" s="125" t="s">
        <v>5849</v>
      </c>
      <c r="K565" s="56"/>
      <c r="L565" s="77" t="s">
        <v>1302</v>
      </c>
      <c r="M565" s="77" t="s">
        <v>1302</v>
      </c>
      <c r="N565" s="77" t="s">
        <v>1070</v>
      </c>
      <c r="O565" s="77" t="s">
        <v>1471</v>
      </c>
      <c r="P565" s="66" t="str">
        <f ca="1">DATEDIF(C565,'Incoming 2023'!$O$2,"Y")&amp;" tahun, "&amp;DATEDIF(C565,'Incoming 2023'!$O$2,"YM")&amp;" bulan, "&amp;DATEDIF(C565,'Incoming 2023'!$O$2,"MD")&amp;" hari"</f>
        <v>1 tahun, 10 bulan, 22 hari</v>
      </c>
      <c r="Q565" s="77">
        <f ca="1">DATEDIF(C565,Summary!$A$1,"d")</f>
        <v>691</v>
      </c>
      <c r="R565" s="77" t="str" cm="1">
        <f t="array" aca="1" ref="R56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65" s="77" t="str" cm="1">
        <f t="array" ref="S565">_xlfn.IFS(Table1[[#This Row],[Level Status]]="Level 1",7,Table1[[#This Row],[Level Status]]="Level 2",14,Table1[[#This Row],[Level Status]]="Level 3","30",Table1[[#This Row],[Level Status]]="Info","Info",Table1[[#This Row],[Level Status]]="Closed","Closed")</f>
        <v>Info</v>
      </c>
      <c r="T565" s="54"/>
    </row>
    <row r="566" spans="1:20" ht="41.4" x14ac:dyDescent="0.3">
      <c r="A566" s="51">
        <f t="shared" si="8"/>
        <v>565</v>
      </c>
      <c r="B566" s="107" t="s">
        <v>6438</v>
      </c>
      <c r="C566" s="56">
        <v>45527</v>
      </c>
      <c r="D566" s="132">
        <v>45506</v>
      </c>
      <c r="E566" s="108" t="s">
        <v>3073</v>
      </c>
      <c r="F566" s="54" t="s">
        <v>6439</v>
      </c>
      <c r="G566" s="58" t="s">
        <v>6440</v>
      </c>
      <c r="H566" s="125" t="s">
        <v>5508</v>
      </c>
      <c r="I566" s="126" t="s">
        <v>5990</v>
      </c>
      <c r="J566" s="125" t="s">
        <v>5849</v>
      </c>
      <c r="K566" s="56"/>
      <c r="L566" s="77" t="s">
        <v>1302</v>
      </c>
      <c r="M566" s="77" t="s">
        <v>1302</v>
      </c>
      <c r="N566" s="77" t="s">
        <v>1070</v>
      </c>
      <c r="O566" s="77" t="s">
        <v>1471</v>
      </c>
      <c r="P566" s="66" t="str">
        <f ca="1">DATEDIF(C566,'Incoming 2023'!$O$2,"Y")&amp;" tahun, "&amp;DATEDIF(C566,'Incoming 2023'!$O$2,"YM")&amp;" bulan, "&amp;DATEDIF(C566,'Incoming 2023'!$O$2,"MD")&amp;" hari"</f>
        <v>1 tahun, 10 bulan, 22 hari</v>
      </c>
      <c r="Q566" s="77">
        <f ca="1">DATEDIF(C566,Summary!$A$1,"d")</f>
        <v>691</v>
      </c>
      <c r="R566" s="77" t="str" cm="1">
        <f t="array" aca="1" ref="R56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66" s="77" t="str" cm="1">
        <f t="array" ref="S566">_xlfn.IFS(Table1[[#This Row],[Level Status]]="Level 1",7,Table1[[#This Row],[Level Status]]="Level 2",14,Table1[[#This Row],[Level Status]]="Level 3","30",Table1[[#This Row],[Level Status]]="Info","Info",Table1[[#This Row],[Level Status]]="Closed","Closed")</f>
        <v>Info</v>
      </c>
      <c r="T566" s="54"/>
    </row>
    <row r="567" spans="1:20" ht="27.6" x14ac:dyDescent="0.3">
      <c r="A567" s="51">
        <f t="shared" si="8"/>
        <v>566</v>
      </c>
      <c r="B567" s="107" t="s">
        <v>6441</v>
      </c>
      <c r="C567" s="56">
        <v>45527</v>
      </c>
      <c r="D567" s="132">
        <v>45509</v>
      </c>
      <c r="E567" s="108" t="s">
        <v>3073</v>
      </c>
      <c r="F567" s="54" t="s">
        <v>6442</v>
      </c>
      <c r="G567" s="58"/>
      <c r="H567" s="125" t="s">
        <v>5508</v>
      </c>
      <c r="I567" s="126" t="s">
        <v>5990</v>
      </c>
      <c r="J567" s="125" t="s">
        <v>5849</v>
      </c>
      <c r="K567" s="56"/>
      <c r="L567" s="77" t="s">
        <v>1302</v>
      </c>
      <c r="M567" s="77" t="s">
        <v>1302</v>
      </c>
      <c r="N567" s="77" t="s">
        <v>1070</v>
      </c>
      <c r="O567" s="77" t="s">
        <v>1471</v>
      </c>
      <c r="P567" s="66" t="str">
        <f ca="1">DATEDIF(C567,'Incoming 2023'!$O$2,"Y")&amp;" tahun, "&amp;DATEDIF(C567,'Incoming 2023'!$O$2,"YM")&amp;" bulan, "&amp;DATEDIF(C567,'Incoming 2023'!$O$2,"MD")&amp;" hari"</f>
        <v>1 tahun, 10 bulan, 22 hari</v>
      </c>
      <c r="Q567" s="77">
        <f ca="1">DATEDIF(C567,Summary!$A$1,"d")</f>
        <v>691</v>
      </c>
      <c r="R567" s="77" t="str" cm="1">
        <f t="array" aca="1" ref="R56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67" s="77" t="str" cm="1">
        <f t="array" ref="S567">_xlfn.IFS(Table1[[#This Row],[Level Status]]="Level 1",7,Table1[[#This Row],[Level Status]]="Level 2",14,Table1[[#This Row],[Level Status]]="Level 3","30",Table1[[#This Row],[Level Status]]="Info","Info",Table1[[#This Row],[Level Status]]="Closed","Closed")</f>
        <v>Info</v>
      </c>
      <c r="T567" s="54"/>
    </row>
    <row r="568" spans="1:20" ht="27.6" x14ac:dyDescent="0.3">
      <c r="A568" s="51">
        <f t="shared" si="8"/>
        <v>567</v>
      </c>
      <c r="B568" s="107" t="s">
        <v>6443</v>
      </c>
      <c r="C568" s="56">
        <v>45527</v>
      </c>
      <c r="D568" s="132">
        <v>45506</v>
      </c>
      <c r="E568" s="108" t="s">
        <v>3073</v>
      </c>
      <c r="F568" s="54" t="s">
        <v>6444</v>
      </c>
      <c r="G568" s="58" t="s">
        <v>6440</v>
      </c>
      <c r="H568" s="125" t="s">
        <v>5508</v>
      </c>
      <c r="I568" s="126" t="s">
        <v>5990</v>
      </c>
      <c r="J568" s="125" t="s">
        <v>5849</v>
      </c>
      <c r="K568" s="56"/>
      <c r="L568" s="77" t="s">
        <v>1302</v>
      </c>
      <c r="M568" s="77" t="s">
        <v>1302</v>
      </c>
      <c r="N568" s="77" t="s">
        <v>1070</v>
      </c>
      <c r="O568" s="77" t="s">
        <v>1471</v>
      </c>
      <c r="P568" s="66" t="str">
        <f ca="1">DATEDIF(C568,'Incoming 2023'!$O$2,"Y")&amp;" tahun, "&amp;DATEDIF(C568,'Incoming 2023'!$O$2,"YM")&amp;" bulan, "&amp;DATEDIF(C568,'Incoming 2023'!$O$2,"MD")&amp;" hari"</f>
        <v>1 tahun, 10 bulan, 22 hari</v>
      </c>
      <c r="Q568" s="77">
        <f ca="1">DATEDIF(C568,Summary!$A$1,"d")</f>
        <v>691</v>
      </c>
      <c r="R568" s="77" t="str" cm="1">
        <f t="array" aca="1" ref="R56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68" s="77" t="str" cm="1">
        <f t="array" ref="S568">_xlfn.IFS(Table1[[#This Row],[Level Status]]="Level 1",7,Table1[[#This Row],[Level Status]]="Level 2",14,Table1[[#This Row],[Level Status]]="Level 3","30",Table1[[#This Row],[Level Status]]="Info","Info",Table1[[#This Row],[Level Status]]="Closed","Closed")</f>
        <v>Info</v>
      </c>
      <c r="T568" s="54"/>
    </row>
    <row r="569" spans="1:20" ht="27.6" x14ac:dyDescent="0.3">
      <c r="A569" s="51">
        <f t="shared" si="8"/>
        <v>568</v>
      </c>
      <c r="B569" s="107" t="s">
        <v>6445</v>
      </c>
      <c r="C569" s="56">
        <v>45527</v>
      </c>
      <c r="D569" s="132">
        <v>45509</v>
      </c>
      <c r="E569" s="108" t="s">
        <v>3073</v>
      </c>
      <c r="F569" s="54" t="s">
        <v>6442</v>
      </c>
      <c r="G569" s="58" t="s">
        <v>6446</v>
      </c>
      <c r="H569" s="125" t="s">
        <v>5508</v>
      </c>
      <c r="I569" s="126" t="s">
        <v>5990</v>
      </c>
      <c r="J569" s="125" t="s">
        <v>5849</v>
      </c>
      <c r="K569" s="56"/>
      <c r="L569" s="77" t="s">
        <v>1302</v>
      </c>
      <c r="M569" s="77" t="s">
        <v>1302</v>
      </c>
      <c r="N569" s="77" t="s">
        <v>1070</v>
      </c>
      <c r="O569" s="77" t="s">
        <v>1471</v>
      </c>
      <c r="P569" s="66" t="str">
        <f ca="1">DATEDIF(C569,'Incoming 2023'!$O$2,"Y")&amp;" tahun, "&amp;DATEDIF(C569,'Incoming 2023'!$O$2,"YM")&amp;" bulan, "&amp;DATEDIF(C569,'Incoming 2023'!$O$2,"MD")&amp;" hari"</f>
        <v>1 tahun, 10 bulan, 22 hari</v>
      </c>
      <c r="Q569" s="77">
        <f ca="1">DATEDIF(C569,Summary!$A$1,"d")</f>
        <v>691</v>
      </c>
      <c r="R569" s="77" t="str" cm="1">
        <f t="array" aca="1" ref="R56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69" s="77" t="str" cm="1">
        <f t="array" ref="S569">_xlfn.IFS(Table1[[#This Row],[Level Status]]="Level 1",7,Table1[[#This Row],[Level Status]]="Level 2",14,Table1[[#This Row],[Level Status]]="Level 3","30",Table1[[#This Row],[Level Status]]="Info","Info",Table1[[#This Row],[Level Status]]="Closed","Closed")</f>
        <v>Info</v>
      </c>
      <c r="T569" s="54"/>
    </row>
    <row r="570" spans="1:20" ht="27.6" x14ac:dyDescent="0.3">
      <c r="A570" s="51">
        <f t="shared" si="8"/>
        <v>569</v>
      </c>
      <c r="B570" s="107" t="s">
        <v>6447</v>
      </c>
      <c r="C570" s="56">
        <v>45527</v>
      </c>
      <c r="D570" s="132">
        <v>45510</v>
      </c>
      <c r="E570" s="108" t="s">
        <v>3073</v>
      </c>
      <c r="F570" s="54" t="s">
        <v>6448</v>
      </c>
      <c r="G570" s="58" t="s">
        <v>6449</v>
      </c>
      <c r="H570" s="125" t="s">
        <v>5508</v>
      </c>
      <c r="I570" s="126" t="s">
        <v>5990</v>
      </c>
      <c r="J570" s="125" t="s">
        <v>5849</v>
      </c>
      <c r="K570" s="56"/>
      <c r="L570" s="77" t="s">
        <v>1302</v>
      </c>
      <c r="M570" s="77" t="s">
        <v>1302</v>
      </c>
      <c r="N570" s="77" t="s">
        <v>1070</v>
      </c>
      <c r="O570" s="77" t="s">
        <v>1471</v>
      </c>
      <c r="P570" s="66" t="str">
        <f ca="1">DATEDIF(C570,'Incoming 2023'!$O$2,"Y")&amp;" tahun, "&amp;DATEDIF(C570,'Incoming 2023'!$O$2,"YM")&amp;" bulan, "&amp;DATEDIF(C570,'Incoming 2023'!$O$2,"MD")&amp;" hari"</f>
        <v>1 tahun, 10 bulan, 22 hari</v>
      </c>
      <c r="Q570" s="77">
        <f ca="1">DATEDIF(C570,Summary!$A$1,"d")</f>
        <v>691</v>
      </c>
      <c r="R570" s="77" t="str" cm="1">
        <f t="array" aca="1" ref="R57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70" s="77" t="str" cm="1">
        <f t="array" ref="S570">_xlfn.IFS(Table1[[#This Row],[Level Status]]="Level 1",7,Table1[[#This Row],[Level Status]]="Level 2",14,Table1[[#This Row],[Level Status]]="Level 3","30",Table1[[#This Row],[Level Status]]="Info","Info",Table1[[#This Row],[Level Status]]="Closed","Closed")</f>
        <v>Info</v>
      </c>
      <c r="T570" s="54"/>
    </row>
    <row r="571" spans="1:20" ht="27.6" x14ac:dyDescent="0.3">
      <c r="A571" s="51">
        <f t="shared" si="8"/>
        <v>570</v>
      </c>
      <c r="B571" s="107" t="s">
        <v>6450</v>
      </c>
      <c r="C571" s="56">
        <v>45527</v>
      </c>
      <c r="D571" s="132">
        <v>45506</v>
      </c>
      <c r="E571" s="108" t="s">
        <v>3073</v>
      </c>
      <c r="F571" s="54" t="s">
        <v>6451</v>
      </c>
      <c r="G571" s="58" t="s">
        <v>6452</v>
      </c>
      <c r="H571" s="125" t="s">
        <v>5508</v>
      </c>
      <c r="I571" s="126" t="s">
        <v>3200</v>
      </c>
      <c r="J571" s="125" t="s">
        <v>5849</v>
      </c>
      <c r="K571" s="51"/>
      <c r="L571" s="77" t="s">
        <v>1302</v>
      </c>
      <c r="M571" s="77" t="s">
        <v>1302</v>
      </c>
      <c r="N571" s="77" t="s">
        <v>1070</v>
      </c>
      <c r="O571" s="77" t="s">
        <v>6243</v>
      </c>
      <c r="P571" s="66" t="str">
        <f ca="1">DATEDIF(C571,'Incoming 2023'!$O$2,"Y")&amp;" tahun, "&amp;DATEDIF(C571,'Incoming 2023'!$O$2,"YM")&amp;" bulan, "&amp;DATEDIF(C571,'Incoming 2023'!$O$2,"MD")&amp;" hari"</f>
        <v>1 tahun, 10 bulan, 22 hari</v>
      </c>
      <c r="Q571" s="77">
        <f ca="1">DATEDIF(C571,Summary!$A$1,"d")</f>
        <v>691</v>
      </c>
      <c r="R571" s="77" t="str" cm="1">
        <f t="array" aca="1" ref="R57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71" s="77" t="str" cm="1">
        <f t="array" ref="S571">_xlfn.IFS(Table1[[#This Row],[Level Status]]="Level 1",7,Table1[[#This Row],[Level Status]]="Level 2",14,Table1[[#This Row],[Level Status]]="Level 3","30",Table1[[#This Row],[Level Status]]="Info","Info",Table1[[#This Row],[Level Status]]="Closed","Closed")</f>
        <v>Info</v>
      </c>
      <c r="T571" s="54"/>
    </row>
    <row r="572" spans="1:20" ht="27.6" x14ac:dyDescent="0.3">
      <c r="A572" s="51">
        <f t="shared" si="8"/>
        <v>571</v>
      </c>
      <c r="B572" s="107" t="s">
        <v>6455</v>
      </c>
      <c r="C572" s="56">
        <v>45527</v>
      </c>
      <c r="D572" s="132">
        <v>45509</v>
      </c>
      <c r="E572" s="108" t="s">
        <v>3073</v>
      </c>
      <c r="F572" s="54" t="s">
        <v>6453</v>
      </c>
      <c r="G572" s="58" t="s">
        <v>6454</v>
      </c>
      <c r="H572" s="125" t="s">
        <v>5508</v>
      </c>
      <c r="I572" s="126" t="s">
        <v>3200</v>
      </c>
      <c r="J572" s="125" t="s">
        <v>5849</v>
      </c>
      <c r="K572" s="51"/>
      <c r="L572" s="77" t="s">
        <v>1302</v>
      </c>
      <c r="M572" s="77" t="s">
        <v>1302</v>
      </c>
      <c r="N572" s="77" t="s">
        <v>1070</v>
      </c>
      <c r="O572" s="77" t="s">
        <v>6243</v>
      </c>
      <c r="P572" s="66" t="str">
        <f ca="1">DATEDIF(C572,'Incoming 2023'!$O$2,"Y")&amp;" tahun, "&amp;DATEDIF(C572,'Incoming 2023'!$O$2,"YM")&amp;" bulan, "&amp;DATEDIF(C572,'Incoming 2023'!$O$2,"MD")&amp;" hari"</f>
        <v>1 tahun, 10 bulan, 22 hari</v>
      </c>
      <c r="Q572" s="77">
        <f ca="1">DATEDIF(C572,Summary!$A$1,"d")</f>
        <v>691</v>
      </c>
      <c r="R572" s="77" t="str" cm="1">
        <f t="array" aca="1" ref="R57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72" s="77" t="str" cm="1">
        <f t="array" ref="S572">_xlfn.IFS(Table1[[#This Row],[Level Status]]="Level 1",7,Table1[[#This Row],[Level Status]]="Level 2",14,Table1[[#This Row],[Level Status]]="Level 3","30",Table1[[#This Row],[Level Status]]="Info","Info",Table1[[#This Row],[Level Status]]="Closed","Closed")</f>
        <v>Info</v>
      </c>
      <c r="T572" s="54"/>
    </row>
    <row r="573" spans="1:20" ht="27.6" x14ac:dyDescent="0.3">
      <c r="A573" s="51">
        <f t="shared" si="8"/>
        <v>572</v>
      </c>
      <c r="B573" s="107" t="s">
        <v>6456</v>
      </c>
      <c r="C573" s="56">
        <v>45527</v>
      </c>
      <c r="D573" s="132">
        <v>45506</v>
      </c>
      <c r="E573" s="108" t="s">
        <v>3073</v>
      </c>
      <c r="F573" s="54" t="s">
        <v>6457</v>
      </c>
      <c r="G573" s="58" t="s">
        <v>6458</v>
      </c>
      <c r="H573" s="125" t="s">
        <v>5508</v>
      </c>
      <c r="I573" s="126" t="s">
        <v>3200</v>
      </c>
      <c r="J573" s="125" t="s">
        <v>5849</v>
      </c>
      <c r="K573" s="51"/>
      <c r="L573" s="77" t="s">
        <v>1302</v>
      </c>
      <c r="M573" s="77" t="s">
        <v>1302</v>
      </c>
      <c r="N573" s="77" t="s">
        <v>1070</v>
      </c>
      <c r="O573" s="77" t="s">
        <v>6243</v>
      </c>
      <c r="P573" s="66" t="str">
        <f ca="1">DATEDIF(C573,'Incoming 2023'!$O$2,"Y")&amp;" tahun, "&amp;DATEDIF(C573,'Incoming 2023'!$O$2,"YM")&amp;" bulan, "&amp;DATEDIF(C573,'Incoming 2023'!$O$2,"MD")&amp;" hari"</f>
        <v>1 tahun, 10 bulan, 22 hari</v>
      </c>
      <c r="Q573" s="77">
        <f ca="1">DATEDIF(C573,Summary!$A$1,"d")</f>
        <v>691</v>
      </c>
      <c r="R573" s="77" t="str" cm="1">
        <f t="array" aca="1" ref="R57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73" s="77" t="str" cm="1">
        <f t="array" ref="S573">_xlfn.IFS(Table1[[#This Row],[Level Status]]="Level 1",7,Table1[[#This Row],[Level Status]]="Level 2",14,Table1[[#This Row],[Level Status]]="Level 3","30",Table1[[#This Row],[Level Status]]="Info","Info",Table1[[#This Row],[Level Status]]="Closed","Closed")</f>
        <v>Info</v>
      </c>
      <c r="T573" s="54"/>
    </row>
    <row r="574" spans="1:20" ht="27.6" x14ac:dyDescent="0.3">
      <c r="A574" s="51">
        <f t="shared" si="8"/>
        <v>573</v>
      </c>
      <c r="B574" s="107" t="s">
        <v>6459</v>
      </c>
      <c r="C574" s="56">
        <v>45527</v>
      </c>
      <c r="D574" s="132">
        <v>45509</v>
      </c>
      <c r="E574" s="108" t="s">
        <v>3073</v>
      </c>
      <c r="F574" s="54" t="s">
        <v>6442</v>
      </c>
      <c r="G574" s="58" t="s">
        <v>6328</v>
      </c>
      <c r="H574" s="125" t="s">
        <v>5508</v>
      </c>
      <c r="I574" s="126" t="s">
        <v>5990</v>
      </c>
      <c r="J574" s="125" t="s">
        <v>5849</v>
      </c>
      <c r="K574" s="56"/>
      <c r="L574" s="77" t="s">
        <v>1302</v>
      </c>
      <c r="M574" s="77" t="s">
        <v>1302</v>
      </c>
      <c r="N574" s="77" t="s">
        <v>1070</v>
      </c>
      <c r="O574" s="77" t="s">
        <v>1471</v>
      </c>
      <c r="P574" s="66" t="str">
        <f ca="1">DATEDIF(C574,'Incoming 2023'!$O$2,"Y")&amp;" tahun, "&amp;DATEDIF(C574,'Incoming 2023'!$O$2,"YM")&amp;" bulan, "&amp;DATEDIF(C574,'Incoming 2023'!$O$2,"MD")&amp;" hari"</f>
        <v>1 tahun, 10 bulan, 22 hari</v>
      </c>
      <c r="Q574" s="77">
        <f ca="1">DATEDIF(C574,Summary!$A$1,"d")</f>
        <v>691</v>
      </c>
      <c r="R574" s="77" t="str" cm="1">
        <f t="array" aca="1" ref="R57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74" s="77" t="str" cm="1">
        <f t="array" ref="S574">_xlfn.IFS(Table1[[#This Row],[Level Status]]="Level 1",7,Table1[[#This Row],[Level Status]]="Level 2",14,Table1[[#This Row],[Level Status]]="Level 3","30",Table1[[#This Row],[Level Status]]="Info","Info",Table1[[#This Row],[Level Status]]="Closed","Closed")</f>
        <v>Info</v>
      </c>
      <c r="T574" s="54"/>
    </row>
    <row r="575" spans="1:20" ht="27.6" x14ac:dyDescent="0.3">
      <c r="A575" s="51">
        <f t="shared" si="8"/>
        <v>574</v>
      </c>
      <c r="B575" s="107" t="s">
        <v>6460</v>
      </c>
      <c r="C575" s="56">
        <v>45527</v>
      </c>
      <c r="D575" s="132">
        <v>45506</v>
      </c>
      <c r="E575" s="108" t="s">
        <v>3073</v>
      </c>
      <c r="F575" s="54" t="s">
        <v>6462</v>
      </c>
      <c r="G575" s="58"/>
      <c r="H575" s="125" t="s">
        <v>5508</v>
      </c>
      <c r="I575" s="126" t="s">
        <v>3200</v>
      </c>
      <c r="J575" s="125" t="s">
        <v>5849</v>
      </c>
      <c r="K575" s="51"/>
      <c r="L575" s="77" t="s">
        <v>1302</v>
      </c>
      <c r="M575" s="77" t="s">
        <v>1302</v>
      </c>
      <c r="N575" s="77" t="s">
        <v>1070</v>
      </c>
      <c r="O575" s="77" t="s">
        <v>6243</v>
      </c>
      <c r="P575" s="66" t="str">
        <f ca="1">DATEDIF(C575,'Incoming 2023'!$O$2,"Y")&amp;" tahun, "&amp;DATEDIF(C575,'Incoming 2023'!$O$2,"YM")&amp;" bulan, "&amp;DATEDIF(C575,'Incoming 2023'!$O$2,"MD")&amp;" hari"</f>
        <v>1 tahun, 10 bulan, 22 hari</v>
      </c>
      <c r="Q575" s="77">
        <f ca="1">DATEDIF(C575,Summary!$A$1,"d")</f>
        <v>691</v>
      </c>
      <c r="R575" s="77" t="str" cm="1">
        <f t="array" aca="1" ref="R57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75" s="77" t="str" cm="1">
        <f t="array" ref="S575">_xlfn.IFS(Table1[[#This Row],[Level Status]]="Level 1",7,Table1[[#This Row],[Level Status]]="Level 2",14,Table1[[#This Row],[Level Status]]="Level 3","30",Table1[[#This Row],[Level Status]]="Info","Info",Table1[[#This Row],[Level Status]]="Closed","Closed")</f>
        <v>Info</v>
      </c>
      <c r="T575" s="54"/>
    </row>
    <row r="576" spans="1:20" ht="27.6" x14ac:dyDescent="0.3">
      <c r="A576" s="51">
        <f t="shared" si="8"/>
        <v>575</v>
      </c>
      <c r="B576" s="107" t="s">
        <v>6463</v>
      </c>
      <c r="C576" s="56">
        <v>45527</v>
      </c>
      <c r="D576" s="132">
        <v>45506</v>
      </c>
      <c r="E576" s="108" t="s">
        <v>3073</v>
      </c>
      <c r="F576" s="54" t="s">
        <v>6461</v>
      </c>
      <c r="G576" s="58"/>
      <c r="H576" s="125" t="s">
        <v>5508</v>
      </c>
      <c r="I576" s="126" t="s">
        <v>3200</v>
      </c>
      <c r="J576" s="125" t="s">
        <v>5849</v>
      </c>
      <c r="K576" s="51"/>
      <c r="L576" s="77" t="s">
        <v>1302</v>
      </c>
      <c r="M576" s="77" t="s">
        <v>1302</v>
      </c>
      <c r="N576" s="77" t="s">
        <v>1070</v>
      </c>
      <c r="O576" s="77" t="s">
        <v>6243</v>
      </c>
      <c r="P576" s="66" t="str">
        <f ca="1">DATEDIF(C576,'Incoming 2023'!$O$2,"Y")&amp;" tahun, "&amp;DATEDIF(C576,'Incoming 2023'!$O$2,"YM")&amp;" bulan, "&amp;DATEDIF(C576,'Incoming 2023'!$O$2,"MD")&amp;" hari"</f>
        <v>1 tahun, 10 bulan, 22 hari</v>
      </c>
      <c r="Q576" s="77">
        <f ca="1">DATEDIF(C576,Summary!$A$1,"d")</f>
        <v>691</v>
      </c>
      <c r="R576" s="77" t="str" cm="1">
        <f t="array" aca="1" ref="R57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76" s="77" t="str" cm="1">
        <f t="array" ref="S576">_xlfn.IFS(Table1[[#This Row],[Level Status]]="Level 1",7,Table1[[#This Row],[Level Status]]="Level 2",14,Table1[[#This Row],[Level Status]]="Level 3","30",Table1[[#This Row],[Level Status]]="Info","Info",Table1[[#This Row],[Level Status]]="Closed","Closed")</f>
        <v>Info</v>
      </c>
      <c r="T576" s="54"/>
    </row>
    <row r="577" spans="1:20" ht="41.4" x14ac:dyDescent="0.3">
      <c r="A577" s="51">
        <f t="shared" si="8"/>
        <v>576</v>
      </c>
      <c r="B577" s="107" t="s">
        <v>6464</v>
      </c>
      <c r="C577" s="56">
        <v>45527</v>
      </c>
      <c r="D577" s="132">
        <v>45506</v>
      </c>
      <c r="E577" s="108" t="s">
        <v>3073</v>
      </c>
      <c r="F577" s="54" t="s">
        <v>6465</v>
      </c>
      <c r="G577" s="58"/>
      <c r="H577" s="125" t="s">
        <v>5508</v>
      </c>
      <c r="I577" s="126" t="s">
        <v>3200</v>
      </c>
      <c r="J577" s="125" t="s">
        <v>5849</v>
      </c>
      <c r="K577" s="51"/>
      <c r="L577" s="77" t="s">
        <v>1302</v>
      </c>
      <c r="M577" s="77" t="s">
        <v>1302</v>
      </c>
      <c r="N577" s="77" t="s">
        <v>1070</v>
      </c>
      <c r="O577" s="77" t="s">
        <v>6243</v>
      </c>
      <c r="P577" s="66" t="str">
        <f ca="1">DATEDIF(C577,'Incoming 2023'!$O$2,"Y")&amp;" tahun, "&amp;DATEDIF(C577,'Incoming 2023'!$O$2,"YM")&amp;" bulan, "&amp;DATEDIF(C577,'Incoming 2023'!$O$2,"MD")&amp;" hari"</f>
        <v>1 tahun, 10 bulan, 22 hari</v>
      </c>
      <c r="Q577" s="77">
        <f ca="1">DATEDIF(C577,Summary!$A$1,"d")</f>
        <v>691</v>
      </c>
      <c r="R577" s="77" t="str" cm="1">
        <f t="array" aca="1" ref="R57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77" s="77" t="str" cm="1">
        <f t="array" ref="S577">_xlfn.IFS(Table1[[#This Row],[Level Status]]="Level 1",7,Table1[[#This Row],[Level Status]]="Level 2",14,Table1[[#This Row],[Level Status]]="Level 3","30",Table1[[#This Row],[Level Status]]="Info","Info",Table1[[#This Row],[Level Status]]="Closed","Closed")</f>
        <v>Info</v>
      </c>
      <c r="T577" s="54"/>
    </row>
    <row r="578" spans="1:20" ht="41.4" x14ac:dyDescent="0.3">
      <c r="A578" s="51">
        <f t="shared" ref="A578:A641" si="9">ROW(A577)</f>
        <v>577</v>
      </c>
      <c r="B578" s="107" t="s">
        <v>6466</v>
      </c>
      <c r="C578" s="56">
        <v>45527</v>
      </c>
      <c r="D578" s="132">
        <v>45506</v>
      </c>
      <c r="E578" s="108" t="s">
        <v>3073</v>
      </c>
      <c r="F578" s="54" t="s">
        <v>6467</v>
      </c>
      <c r="G578" s="58"/>
      <c r="H578" s="125" t="s">
        <v>5508</v>
      </c>
      <c r="I578" s="126" t="s">
        <v>3200</v>
      </c>
      <c r="J578" s="125" t="s">
        <v>5849</v>
      </c>
      <c r="K578" s="51"/>
      <c r="L578" s="77" t="s">
        <v>1302</v>
      </c>
      <c r="M578" s="77" t="s">
        <v>1302</v>
      </c>
      <c r="N578" s="77" t="s">
        <v>1070</v>
      </c>
      <c r="O578" s="77" t="s">
        <v>6243</v>
      </c>
      <c r="P578" s="66" t="str">
        <f ca="1">DATEDIF(C578,'Incoming 2023'!$O$2,"Y")&amp;" tahun, "&amp;DATEDIF(C578,'Incoming 2023'!$O$2,"YM")&amp;" bulan, "&amp;DATEDIF(C578,'Incoming 2023'!$O$2,"MD")&amp;" hari"</f>
        <v>1 tahun, 10 bulan, 22 hari</v>
      </c>
      <c r="Q578" s="77">
        <f ca="1">DATEDIF(C578,Summary!$A$1,"d")</f>
        <v>691</v>
      </c>
      <c r="R578" s="77" t="str" cm="1">
        <f t="array" aca="1" ref="R57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78" s="77" t="str" cm="1">
        <f t="array" ref="S578">_xlfn.IFS(Table1[[#This Row],[Level Status]]="Level 1",7,Table1[[#This Row],[Level Status]]="Level 2",14,Table1[[#This Row],[Level Status]]="Level 3","30",Table1[[#This Row],[Level Status]]="Info","Info",Table1[[#This Row],[Level Status]]="Closed","Closed")</f>
        <v>Info</v>
      </c>
      <c r="T578" s="54"/>
    </row>
    <row r="579" spans="1:20" ht="41.4" x14ac:dyDescent="0.3">
      <c r="A579" s="51">
        <f t="shared" si="9"/>
        <v>578</v>
      </c>
      <c r="B579" s="107" t="s">
        <v>6468</v>
      </c>
      <c r="C579" s="56">
        <v>45527</v>
      </c>
      <c r="D579" s="132">
        <v>45506</v>
      </c>
      <c r="E579" s="108" t="s">
        <v>3073</v>
      </c>
      <c r="F579" s="54" t="s">
        <v>6469</v>
      </c>
      <c r="G579" s="58"/>
      <c r="H579" s="125" t="s">
        <v>5508</v>
      </c>
      <c r="I579" s="126" t="s">
        <v>3200</v>
      </c>
      <c r="J579" s="125" t="s">
        <v>5849</v>
      </c>
      <c r="K579" s="51"/>
      <c r="L579" s="77" t="s">
        <v>1302</v>
      </c>
      <c r="M579" s="77" t="s">
        <v>1302</v>
      </c>
      <c r="N579" s="77" t="s">
        <v>1070</v>
      </c>
      <c r="O579" s="77" t="s">
        <v>6243</v>
      </c>
      <c r="P579" s="66" t="str">
        <f ca="1">DATEDIF(C579,'Incoming 2023'!$O$2,"Y")&amp;" tahun, "&amp;DATEDIF(C579,'Incoming 2023'!$O$2,"YM")&amp;" bulan, "&amp;DATEDIF(C579,'Incoming 2023'!$O$2,"MD")&amp;" hari"</f>
        <v>1 tahun, 10 bulan, 22 hari</v>
      </c>
      <c r="Q579" s="77">
        <f ca="1">DATEDIF(C579,Summary!$A$1,"d")</f>
        <v>691</v>
      </c>
      <c r="R579" s="77" t="str" cm="1">
        <f t="array" aca="1" ref="R57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79" s="77" t="str" cm="1">
        <f t="array" ref="S579">_xlfn.IFS(Table1[[#This Row],[Level Status]]="Level 1",7,Table1[[#This Row],[Level Status]]="Level 2",14,Table1[[#This Row],[Level Status]]="Level 3","30",Table1[[#This Row],[Level Status]]="Info","Info",Table1[[#This Row],[Level Status]]="Closed","Closed")</f>
        <v>Info</v>
      </c>
      <c r="T579" s="54"/>
    </row>
    <row r="580" spans="1:20" ht="27.6" x14ac:dyDescent="0.3">
      <c r="A580" s="51">
        <f t="shared" si="9"/>
        <v>579</v>
      </c>
      <c r="B580" s="107" t="s">
        <v>6470</v>
      </c>
      <c r="C580" s="56">
        <v>45527</v>
      </c>
      <c r="D580" s="132">
        <v>45510</v>
      </c>
      <c r="E580" s="108" t="s">
        <v>3073</v>
      </c>
      <c r="F580" s="54" t="s">
        <v>6471</v>
      </c>
      <c r="G580" s="58" t="s">
        <v>6472</v>
      </c>
      <c r="H580" s="125" t="s">
        <v>5508</v>
      </c>
      <c r="I580" s="126" t="s">
        <v>3200</v>
      </c>
      <c r="J580" s="125" t="s">
        <v>5849</v>
      </c>
      <c r="K580" s="51"/>
      <c r="L580" s="77" t="s">
        <v>1302</v>
      </c>
      <c r="M580" s="77" t="s">
        <v>1302</v>
      </c>
      <c r="N580" s="77" t="s">
        <v>1070</v>
      </c>
      <c r="O580" s="77" t="s">
        <v>6243</v>
      </c>
      <c r="P580" s="66" t="str">
        <f ca="1">DATEDIF(C580,'Incoming 2023'!$O$2,"Y")&amp;" tahun, "&amp;DATEDIF(C580,'Incoming 2023'!$O$2,"YM")&amp;" bulan, "&amp;DATEDIF(C580,'Incoming 2023'!$O$2,"MD")&amp;" hari"</f>
        <v>1 tahun, 10 bulan, 22 hari</v>
      </c>
      <c r="Q580" s="77">
        <f ca="1">DATEDIF(C580,Summary!$A$1,"d")</f>
        <v>691</v>
      </c>
      <c r="R580" s="77" t="str" cm="1">
        <f t="array" aca="1" ref="R58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80" s="77" t="str" cm="1">
        <f t="array" ref="S580">_xlfn.IFS(Table1[[#This Row],[Level Status]]="Level 1",7,Table1[[#This Row],[Level Status]]="Level 2",14,Table1[[#This Row],[Level Status]]="Level 3","30",Table1[[#This Row],[Level Status]]="Info","Info",Table1[[#This Row],[Level Status]]="Closed","Closed")</f>
        <v>Info</v>
      </c>
      <c r="T580" s="54"/>
    </row>
    <row r="581" spans="1:20" ht="27.6" x14ac:dyDescent="0.3">
      <c r="A581" s="51">
        <f t="shared" si="9"/>
        <v>580</v>
      </c>
      <c r="B581" s="107" t="s">
        <v>6473</v>
      </c>
      <c r="C581" s="56">
        <v>45527</v>
      </c>
      <c r="D581" s="132">
        <v>45506</v>
      </c>
      <c r="E581" s="108" t="s">
        <v>3073</v>
      </c>
      <c r="F581" s="54" t="s">
        <v>6474</v>
      </c>
      <c r="G581" s="58"/>
      <c r="H581" s="125" t="s">
        <v>5508</v>
      </c>
      <c r="I581" s="126" t="s">
        <v>3200</v>
      </c>
      <c r="J581" s="125" t="s">
        <v>5849</v>
      </c>
      <c r="K581" s="51"/>
      <c r="L581" s="77" t="s">
        <v>1302</v>
      </c>
      <c r="M581" s="77" t="s">
        <v>1302</v>
      </c>
      <c r="N581" s="77" t="s">
        <v>1070</v>
      </c>
      <c r="O581" s="77" t="s">
        <v>6243</v>
      </c>
      <c r="P581" s="66" t="str">
        <f ca="1">DATEDIF(C581,'Incoming 2023'!$O$2,"Y")&amp;" tahun, "&amp;DATEDIF(C581,'Incoming 2023'!$O$2,"YM")&amp;" bulan, "&amp;DATEDIF(C581,'Incoming 2023'!$O$2,"MD")&amp;" hari"</f>
        <v>1 tahun, 10 bulan, 22 hari</v>
      </c>
      <c r="Q581" s="77">
        <f ca="1">DATEDIF(C581,Summary!$A$1,"d")</f>
        <v>691</v>
      </c>
      <c r="R581" s="77" t="str" cm="1">
        <f t="array" aca="1" ref="R58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81" s="77" t="str" cm="1">
        <f t="array" ref="S581">_xlfn.IFS(Table1[[#This Row],[Level Status]]="Level 1",7,Table1[[#This Row],[Level Status]]="Level 2",14,Table1[[#This Row],[Level Status]]="Level 3","30",Table1[[#This Row],[Level Status]]="Info","Info",Table1[[#This Row],[Level Status]]="Closed","Closed")</f>
        <v>Info</v>
      </c>
      <c r="T581" s="54"/>
    </row>
    <row r="582" spans="1:20" ht="27.6" x14ac:dyDescent="0.3">
      <c r="A582" s="51">
        <f t="shared" si="9"/>
        <v>581</v>
      </c>
      <c r="B582" s="107" t="s">
        <v>6475</v>
      </c>
      <c r="C582" s="56">
        <v>45527</v>
      </c>
      <c r="D582" s="132">
        <v>45506</v>
      </c>
      <c r="E582" s="108" t="s">
        <v>3073</v>
      </c>
      <c r="F582" s="54" t="s">
        <v>6476</v>
      </c>
      <c r="G582" s="58"/>
      <c r="H582" s="125" t="s">
        <v>5508</v>
      </c>
      <c r="I582" s="126" t="s">
        <v>3200</v>
      </c>
      <c r="J582" s="125" t="s">
        <v>5849</v>
      </c>
      <c r="K582" s="51"/>
      <c r="L582" s="77" t="s">
        <v>1302</v>
      </c>
      <c r="M582" s="77" t="s">
        <v>1302</v>
      </c>
      <c r="N582" s="77" t="s">
        <v>1070</v>
      </c>
      <c r="O582" s="77" t="s">
        <v>6243</v>
      </c>
      <c r="P582" s="66" t="str">
        <f ca="1">DATEDIF(C582,'Incoming 2023'!$O$2,"Y")&amp;" tahun, "&amp;DATEDIF(C582,'Incoming 2023'!$O$2,"YM")&amp;" bulan, "&amp;DATEDIF(C582,'Incoming 2023'!$O$2,"MD")&amp;" hari"</f>
        <v>1 tahun, 10 bulan, 22 hari</v>
      </c>
      <c r="Q582" s="77">
        <f ca="1">DATEDIF(C582,Summary!$A$1,"d")</f>
        <v>691</v>
      </c>
      <c r="R582" s="77" t="str" cm="1">
        <f t="array" aca="1" ref="R58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82" s="77" t="str" cm="1">
        <f t="array" ref="S582">_xlfn.IFS(Table1[[#This Row],[Level Status]]="Level 1",7,Table1[[#This Row],[Level Status]]="Level 2",14,Table1[[#This Row],[Level Status]]="Level 3","30",Table1[[#This Row],[Level Status]]="Info","Info",Table1[[#This Row],[Level Status]]="Closed","Closed")</f>
        <v>Info</v>
      </c>
      <c r="T582" s="54"/>
    </row>
    <row r="583" spans="1:20" ht="27.6" x14ac:dyDescent="0.3">
      <c r="A583" s="51">
        <f t="shared" si="9"/>
        <v>582</v>
      </c>
      <c r="B583" s="107" t="s">
        <v>6477</v>
      </c>
      <c r="C583" s="56">
        <v>45527</v>
      </c>
      <c r="D583" s="132">
        <v>45509</v>
      </c>
      <c r="E583" s="108" t="s">
        <v>3073</v>
      </c>
      <c r="F583" s="54" t="s">
        <v>6478</v>
      </c>
      <c r="G583" s="58" t="s">
        <v>6479</v>
      </c>
      <c r="H583" s="125" t="s">
        <v>5508</v>
      </c>
      <c r="I583" s="126" t="s">
        <v>3190</v>
      </c>
      <c r="J583" s="125" t="s">
        <v>5849</v>
      </c>
      <c r="K583" s="51"/>
      <c r="L583" s="77" t="s">
        <v>1302</v>
      </c>
      <c r="M583" s="77" t="s">
        <v>1302</v>
      </c>
      <c r="N583" s="77" t="s">
        <v>1070</v>
      </c>
      <c r="O583" s="77" t="s">
        <v>1077</v>
      </c>
      <c r="P583" s="66" t="str">
        <f ca="1">DATEDIF(C583,'Incoming 2023'!$O$2,"Y")&amp;" tahun, "&amp;DATEDIF(C583,'Incoming 2023'!$O$2,"YM")&amp;" bulan, "&amp;DATEDIF(C583,'Incoming 2023'!$O$2,"MD")&amp;" hari"</f>
        <v>1 tahun, 10 bulan, 22 hari</v>
      </c>
      <c r="Q583" s="77">
        <f ca="1">DATEDIF(C583,Summary!$A$1,"d")</f>
        <v>691</v>
      </c>
      <c r="R583" s="77" t="str" cm="1">
        <f t="array" aca="1" ref="R58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83" s="77" t="str" cm="1">
        <f t="array" ref="S583">_xlfn.IFS(Table1[[#This Row],[Level Status]]="Level 1",7,Table1[[#This Row],[Level Status]]="Level 2",14,Table1[[#This Row],[Level Status]]="Level 3","30",Table1[[#This Row],[Level Status]]="Info","Info",Table1[[#This Row],[Level Status]]="Closed","Closed")</f>
        <v>Info</v>
      </c>
      <c r="T583" s="54"/>
    </row>
    <row r="584" spans="1:20" ht="27.6" x14ac:dyDescent="0.3">
      <c r="A584" s="51">
        <f t="shared" si="9"/>
        <v>583</v>
      </c>
      <c r="B584" s="107" t="s">
        <v>6477</v>
      </c>
      <c r="C584" s="56">
        <v>45527</v>
      </c>
      <c r="D584" s="132">
        <v>45506</v>
      </c>
      <c r="E584" s="108" t="s">
        <v>3073</v>
      </c>
      <c r="F584" s="54" t="s">
        <v>6478</v>
      </c>
      <c r="G584" s="58" t="s">
        <v>6479</v>
      </c>
      <c r="H584" s="125" t="s">
        <v>5508</v>
      </c>
      <c r="I584" s="126" t="s">
        <v>3190</v>
      </c>
      <c r="J584" s="125" t="s">
        <v>5849</v>
      </c>
      <c r="K584" s="51"/>
      <c r="L584" s="77" t="s">
        <v>1302</v>
      </c>
      <c r="M584" s="77" t="s">
        <v>1302</v>
      </c>
      <c r="N584" s="77" t="s">
        <v>1070</v>
      </c>
      <c r="O584" s="77" t="s">
        <v>1077</v>
      </c>
      <c r="P584" s="66" t="str">
        <f ca="1">DATEDIF(C584,'Incoming 2023'!$O$2,"Y")&amp;" tahun, "&amp;DATEDIF(C584,'Incoming 2023'!$O$2,"YM")&amp;" bulan, "&amp;DATEDIF(C584,'Incoming 2023'!$O$2,"MD")&amp;" hari"</f>
        <v>1 tahun, 10 bulan, 22 hari</v>
      </c>
      <c r="Q584" s="77">
        <f ca="1">DATEDIF(C584,Summary!$A$1,"d")</f>
        <v>691</v>
      </c>
      <c r="R584" s="77" t="str" cm="1">
        <f t="array" aca="1" ref="R58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84" s="77" t="str" cm="1">
        <f t="array" ref="S584">_xlfn.IFS(Table1[[#This Row],[Level Status]]="Level 1",7,Table1[[#This Row],[Level Status]]="Level 2",14,Table1[[#This Row],[Level Status]]="Level 3","30",Table1[[#This Row],[Level Status]]="Info","Info",Table1[[#This Row],[Level Status]]="Closed","Closed")</f>
        <v>Info</v>
      </c>
      <c r="T584" s="54"/>
    </row>
    <row r="585" spans="1:20" ht="41.4" x14ac:dyDescent="0.3">
      <c r="A585" s="51">
        <f t="shared" si="9"/>
        <v>584</v>
      </c>
      <c r="B585" s="107" t="s">
        <v>6480</v>
      </c>
      <c r="C585" s="56">
        <v>45527</v>
      </c>
      <c r="D585" s="132">
        <v>45510</v>
      </c>
      <c r="E585" s="108" t="s">
        <v>3073</v>
      </c>
      <c r="F585" s="54" t="s">
        <v>6481</v>
      </c>
      <c r="G585" s="58"/>
      <c r="H585" s="125" t="s">
        <v>5508</v>
      </c>
      <c r="I585" s="126" t="s">
        <v>3200</v>
      </c>
      <c r="J585" s="125" t="s">
        <v>5849</v>
      </c>
      <c r="K585" s="51"/>
      <c r="L585" s="77" t="s">
        <v>1302</v>
      </c>
      <c r="M585" s="77" t="s">
        <v>1302</v>
      </c>
      <c r="N585" s="77" t="s">
        <v>1070</v>
      </c>
      <c r="O585" s="77" t="s">
        <v>6243</v>
      </c>
      <c r="P585" s="66" t="str">
        <f ca="1">DATEDIF(C585,'Incoming 2023'!$O$2,"Y")&amp;" tahun, "&amp;DATEDIF(C585,'Incoming 2023'!$O$2,"YM")&amp;" bulan, "&amp;DATEDIF(C585,'Incoming 2023'!$O$2,"MD")&amp;" hari"</f>
        <v>1 tahun, 10 bulan, 22 hari</v>
      </c>
      <c r="Q585" s="77">
        <f ca="1">DATEDIF(C585,Summary!$A$1,"d")</f>
        <v>691</v>
      </c>
      <c r="R585" s="77" t="str" cm="1">
        <f t="array" aca="1" ref="R58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85" s="77" t="str" cm="1">
        <f t="array" ref="S585">_xlfn.IFS(Table1[[#This Row],[Level Status]]="Level 1",7,Table1[[#This Row],[Level Status]]="Level 2",14,Table1[[#This Row],[Level Status]]="Level 3","30",Table1[[#This Row],[Level Status]]="Info","Info",Table1[[#This Row],[Level Status]]="Closed","Closed")</f>
        <v>Info</v>
      </c>
      <c r="T585" s="54"/>
    </row>
    <row r="586" spans="1:20" ht="27.6" x14ac:dyDescent="0.3">
      <c r="A586" s="51">
        <f t="shared" si="9"/>
        <v>585</v>
      </c>
      <c r="B586" s="107" t="s">
        <v>6482</v>
      </c>
      <c r="C586" s="56">
        <v>45527</v>
      </c>
      <c r="D586" s="132">
        <v>45512</v>
      </c>
      <c r="E586" s="108" t="s">
        <v>3073</v>
      </c>
      <c r="F586" s="54" t="s">
        <v>6483</v>
      </c>
      <c r="G586" s="58" t="s">
        <v>6375</v>
      </c>
      <c r="H586" s="125" t="s">
        <v>5508</v>
      </c>
      <c r="I586" s="126" t="s">
        <v>5990</v>
      </c>
      <c r="J586" s="125" t="s">
        <v>5849</v>
      </c>
      <c r="K586" s="56"/>
      <c r="L586" s="77" t="s">
        <v>1302</v>
      </c>
      <c r="M586" s="77" t="s">
        <v>1302</v>
      </c>
      <c r="N586" s="77" t="s">
        <v>1070</v>
      </c>
      <c r="O586" s="77" t="s">
        <v>1471</v>
      </c>
      <c r="P586" s="66" t="str">
        <f ca="1">DATEDIF(C586,'Incoming 2023'!$O$2,"Y")&amp;" tahun, "&amp;DATEDIF(C586,'Incoming 2023'!$O$2,"YM")&amp;" bulan, "&amp;DATEDIF(C586,'Incoming 2023'!$O$2,"MD")&amp;" hari"</f>
        <v>1 tahun, 10 bulan, 22 hari</v>
      </c>
      <c r="Q586" s="77">
        <f ca="1">DATEDIF(C586,Summary!$A$1,"d")</f>
        <v>691</v>
      </c>
      <c r="R586" s="77" t="str" cm="1">
        <f t="array" aca="1" ref="R58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86" s="77" t="str" cm="1">
        <f t="array" ref="S586">_xlfn.IFS(Table1[[#This Row],[Level Status]]="Level 1",7,Table1[[#This Row],[Level Status]]="Level 2",14,Table1[[#This Row],[Level Status]]="Level 3","30",Table1[[#This Row],[Level Status]]="Info","Info",Table1[[#This Row],[Level Status]]="Closed","Closed")</f>
        <v>Info</v>
      </c>
      <c r="T586" s="54"/>
    </row>
    <row r="587" spans="1:20" ht="82.8" x14ac:dyDescent="0.3">
      <c r="A587" s="51">
        <f t="shared" si="9"/>
        <v>586</v>
      </c>
      <c r="B587" s="54" t="s">
        <v>6485</v>
      </c>
      <c r="C587" s="56">
        <v>45530</v>
      </c>
      <c r="D587" s="56">
        <v>45523</v>
      </c>
      <c r="E587" s="55" t="s">
        <v>39</v>
      </c>
      <c r="F587" s="54" t="s">
        <v>6487</v>
      </c>
      <c r="G587" s="58" t="s">
        <v>6486</v>
      </c>
      <c r="H587" s="59" t="s">
        <v>1079</v>
      </c>
      <c r="I587" s="77" t="s">
        <v>3195</v>
      </c>
      <c r="J587" s="59" t="s">
        <v>5701</v>
      </c>
      <c r="K587" s="56">
        <v>45536</v>
      </c>
      <c r="L587" s="77" t="s">
        <v>120</v>
      </c>
      <c r="M587" s="77" t="s">
        <v>120</v>
      </c>
      <c r="N587" s="77" t="s">
        <v>1079</v>
      </c>
      <c r="O587" s="77" t="s">
        <v>2489</v>
      </c>
      <c r="P587" s="66" t="str">
        <f ca="1">DATEDIF(C587,'Incoming 2023'!$O$2,"Y")&amp;" tahun, "&amp;DATEDIF(C587,'Incoming 2023'!$O$2,"YM")&amp;" bulan, "&amp;DATEDIF(C587,'Incoming 2023'!$O$2,"MD")&amp;" hari"</f>
        <v>1 tahun, 10 bulan, 19 hari</v>
      </c>
      <c r="Q587" s="77">
        <f ca="1">DATEDIF(C587,Summary!$A$1,"d")</f>
        <v>688</v>
      </c>
      <c r="R587" s="77" t="str" cm="1">
        <f t="array" aca="1" ref="R58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587" s="77" t="str" cm="1">
        <f t="array" ref="S587">_xlfn.IFS(Table1[[#This Row],[Level Status]]="Level 1",7,Table1[[#This Row],[Level Status]]="Level 2",14,Table1[[#This Row],[Level Status]]="Level 3","30",Table1[[#This Row],[Level Status]]="Info","Info",Table1[[#This Row],[Level Status]]="Closed","Closed")</f>
        <v>Closed</v>
      </c>
      <c r="T587" s="54" t="s">
        <v>6718</v>
      </c>
    </row>
    <row r="588" spans="1:20" ht="69" x14ac:dyDescent="0.3">
      <c r="A588" s="51">
        <f t="shared" si="9"/>
        <v>587</v>
      </c>
      <c r="B588" s="54" t="s">
        <v>6488</v>
      </c>
      <c r="C588" s="56">
        <v>45525</v>
      </c>
      <c r="D588" s="56">
        <v>45523</v>
      </c>
      <c r="E588" s="55" t="s">
        <v>39</v>
      </c>
      <c r="F588" s="54" t="s">
        <v>6489</v>
      </c>
      <c r="G588" s="58" t="s">
        <v>6490</v>
      </c>
      <c r="H588" s="59" t="s">
        <v>5508</v>
      </c>
      <c r="I588" s="77" t="s">
        <v>3200</v>
      </c>
      <c r="J588" s="59" t="s">
        <v>6030</v>
      </c>
      <c r="K588" s="56">
        <v>45532</v>
      </c>
      <c r="L588" s="77" t="s">
        <v>120</v>
      </c>
      <c r="M588" s="77" t="s">
        <v>5815</v>
      </c>
      <c r="N588" s="77" t="s">
        <v>1070</v>
      </c>
      <c r="O588" s="77" t="s">
        <v>6243</v>
      </c>
      <c r="P588" s="66" t="str">
        <f ca="1">DATEDIF(C588,'Incoming 2023'!$O$2,"Y")&amp;" tahun, "&amp;DATEDIF(C588,'Incoming 2023'!$O$2,"YM")&amp;" bulan, "&amp;DATEDIF(C588,'Incoming 2023'!$O$2,"MD")&amp;" hari"</f>
        <v>1 tahun, 10 bulan, 24 hari</v>
      </c>
      <c r="Q588" s="77">
        <f ca="1">DATEDIF(C588,Summary!$A$1,"d")</f>
        <v>693</v>
      </c>
      <c r="R588" s="77" t="str" cm="1">
        <f t="array" aca="1" ref="R58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&gt;21</v>
      </c>
      <c r="S588" s="77" cm="1">
        <f t="array" ref="S588">_xlfn.IFS(Table1[[#This Row],[Level Status]]="Level 1",7,Table1[[#This Row],[Level Status]]="Level 2",14,Table1[[#This Row],[Level Status]]="Level 3","30",Table1[[#This Row],[Level Status]]="Info","Info",Table1[[#This Row],[Level Status]]="Closed","Closed")</f>
        <v>7</v>
      </c>
      <c r="T588" s="54" t="s">
        <v>8608</v>
      </c>
    </row>
    <row r="589" spans="1:20" ht="205.95" customHeight="1" x14ac:dyDescent="0.3">
      <c r="A589" s="51">
        <f t="shared" si="9"/>
        <v>588</v>
      </c>
      <c r="B589" s="54" t="s">
        <v>6492</v>
      </c>
      <c r="C589" s="56">
        <v>45530</v>
      </c>
      <c r="D589" s="56">
        <v>45524</v>
      </c>
      <c r="E589" s="55" t="s">
        <v>39</v>
      </c>
      <c r="F589" s="54" t="s">
        <v>6493</v>
      </c>
      <c r="G589" s="58" t="s">
        <v>6494</v>
      </c>
      <c r="H589" s="59" t="s">
        <v>5508</v>
      </c>
      <c r="I589" s="77" t="s">
        <v>3200</v>
      </c>
      <c r="J589" s="59" t="s">
        <v>5704</v>
      </c>
      <c r="K589" s="51"/>
      <c r="L589" s="77" t="s">
        <v>1302</v>
      </c>
      <c r="M589" s="77" t="s">
        <v>1308</v>
      </c>
      <c r="N589" s="77" t="s">
        <v>1070</v>
      </c>
      <c r="O589" s="77" t="s">
        <v>1071</v>
      </c>
      <c r="P589" s="66" t="str">
        <f ca="1">DATEDIF(C589,'Incoming 2023'!$O$2,"Y")&amp;" tahun, "&amp;DATEDIF(C589,'Incoming 2023'!$O$2,"YM")&amp;" bulan, "&amp;DATEDIF(C589,'Incoming 2023'!$O$2,"MD")&amp;" hari"</f>
        <v>1 tahun, 10 bulan, 19 hari</v>
      </c>
      <c r="Q589" s="77">
        <f ca="1">DATEDIF(C589,Summary!$A$1,"d")</f>
        <v>688</v>
      </c>
      <c r="R589" s="77" t="str" cm="1">
        <f t="array" aca="1" ref="R58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89" s="77" t="str" cm="1">
        <f t="array" ref="S589">_xlfn.IFS(Table1[[#This Row],[Level Status]]="Level 1",7,Table1[[#This Row],[Level Status]]="Level 2",14,Table1[[#This Row],[Level Status]]="Level 3","30",Table1[[#This Row],[Level Status]]="Info","Info",Table1[[#This Row],[Level Status]]="Closed","Closed")</f>
        <v>Info</v>
      </c>
      <c r="T589" s="54"/>
    </row>
    <row r="590" spans="1:20" ht="82.8" x14ac:dyDescent="0.3">
      <c r="A590" s="51">
        <f t="shared" si="9"/>
        <v>589</v>
      </c>
      <c r="B590" s="54" t="s">
        <v>6495</v>
      </c>
      <c r="C590" s="56">
        <v>45530</v>
      </c>
      <c r="D590" s="56">
        <v>45523</v>
      </c>
      <c r="E590" s="55" t="s">
        <v>39</v>
      </c>
      <c r="F590" s="54" t="s">
        <v>5176</v>
      </c>
      <c r="G590" s="58" t="s">
        <v>6496</v>
      </c>
      <c r="H590" s="59" t="s">
        <v>5508</v>
      </c>
      <c r="I590" s="77" t="s">
        <v>5989</v>
      </c>
      <c r="J590" s="59" t="s">
        <v>6497</v>
      </c>
      <c r="K590" s="51"/>
      <c r="L590" s="77" t="s">
        <v>120</v>
      </c>
      <c r="M590" s="77" t="s">
        <v>5813</v>
      </c>
      <c r="N590" s="77" t="s">
        <v>1175</v>
      </c>
      <c r="O590" s="77" t="s">
        <v>5607</v>
      </c>
      <c r="P590" s="66" t="str">
        <f ca="1">DATEDIF(C590,'Incoming 2023'!$O$2,"Y")&amp;" tahun, "&amp;DATEDIF(C590,'Incoming 2023'!$O$2,"YM")&amp;" bulan, "&amp;DATEDIF(C590,'Incoming 2023'!$O$2,"MD")&amp;" hari"</f>
        <v>1 tahun, 10 bulan, 19 hari</v>
      </c>
      <c r="Q590" s="77">
        <f ca="1">DATEDIF(C590,Summary!$A$1,"d")</f>
        <v>688</v>
      </c>
      <c r="R590" s="77" t="str" cm="1">
        <f t="array" aca="1" ref="R59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590" s="77" t="str" cm="1">
        <f t="array" ref="S590">_xlfn.IFS(Table1[[#This Row],[Level Status]]="Level 1",7,Table1[[#This Row],[Level Status]]="Level 2",14,Table1[[#This Row],[Level Status]]="Level 3","30",Table1[[#This Row],[Level Status]]="Info","Info",Table1[[#This Row],[Level Status]]="Closed","Closed")</f>
        <v>30</v>
      </c>
      <c r="T590" s="54" t="s">
        <v>6815</v>
      </c>
    </row>
    <row r="591" spans="1:20" ht="55.2" x14ac:dyDescent="0.3">
      <c r="A591" s="51">
        <f t="shared" si="9"/>
        <v>590</v>
      </c>
      <c r="B591" s="54" t="s">
        <v>6498</v>
      </c>
      <c r="C591" s="56">
        <v>45530</v>
      </c>
      <c r="D591" s="56">
        <v>45523</v>
      </c>
      <c r="E591" s="55" t="s">
        <v>39</v>
      </c>
      <c r="F591" s="54" t="s">
        <v>6499</v>
      </c>
      <c r="G591" s="58" t="s">
        <v>6501</v>
      </c>
      <c r="H591" s="59" t="s">
        <v>1079</v>
      </c>
      <c r="I591" s="77" t="s">
        <v>3195</v>
      </c>
      <c r="J591" s="59" t="s">
        <v>5701</v>
      </c>
      <c r="K591" s="51"/>
      <c r="L591" s="77" t="s">
        <v>1302</v>
      </c>
      <c r="M591" s="77" t="s">
        <v>1308</v>
      </c>
      <c r="N591" s="77" t="s">
        <v>1079</v>
      </c>
      <c r="O591" s="77" t="s">
        <v>2489</v>
      </c>
      <c r="P591" s="66" t="str">
        <f ca="1">DATEDIF(C591,'Incoming 2023'!$O$2,"Y")&amp;" tahun, "&amp;DATEDIF(C591,'Incoming 2023'!$O$2,"YM")&amp;" bulan, "&amp;DATEDIF(C591,'Incoming 2023'!$O$2,"MD")&amp;" hari"</f>
        <v>1 tahun, 10 bulan, 19 hari</v>
      </c>
      <c r="Q591" s="77">
        <f ca="1">DATEDIF(C591,Summary!$A$1,"d")</f>
        <v>688</v>
      </c>
      <c r="R591" s="77" t="str" cm="1">
        <f t="array" aca="1" ref="R59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91" s="77" t="str" cm="1">
        <f t="array" ref="S591">_xlfn.IFS(Table1[[#This Row],[Level Status]]="Level 1",7,Table1[[#This Row],[Level Status]]="Level 2",14,Table1[[#This Row],[Level Status]]="Level 3","30",Table1[[#This Row],[Level Status]]="Info","Info",Table1[[#This Row],[Level Status]]="Closed","Closed")</f>
        <v>Info</v>
      </c>
      <c r="T591" s="54"/>
    </row>
    <row r="592" spans="1:20" ht="41.4" x14ac:dyDescent="0.3">
      <c r="A592" s="51">
        <f t="shared" si="9"/>
        <v>591</v>
      </c>
      <c r="B592" s="54" t="s">
        <v>6502</v>
      </c>
      <c r="C592" s="56">
        <v>45530</v>
      </c>
      <c r="D592" s="56">
        <v>45513</v>
      </c>
      <c r="E592" s="55" t="s">
        <v>9</v>
      </c>
      <c r="F592" s="54" t="s">
        <v>6503</v>
      </c>
      <c r="G592" s="58" t="s">
        <v>6504</v>
      </c>
      <c r="H592" s="59" t="s">
        <v>5508</v>
      </c>
      <c r="I592" s="77" t="s">
        <v>3200</v>
      </c>
      <c r="J592" s="59" t="s">
        <v>3203</v>
      </c>
      <c r="K592" s="51"/>
      <c r="L592" s="77" t="s">
        <v>1302</v>
      </c>
      <c r="M592" s="77" t="s">
        <v>1302</v>
      </c>
      <c r="N592" s="77" t="s">
        <v>1070</v>
      </c>
      <c r="O592" s="77" t="s">
        <v>1071</v>
      </c>
      <c r="P592" s="66" t="str">
        <f ca="1">DATEDIF(C592,'Incoming 2023'!$O$2,"Y")&amp;" tahun, "&amp;DATEDIF(C592,'Incoming 2023'!$O$2,"YM")&amp;" bulan, "&amp;DATEDIF(C592,'Incoming 2023'!$O$2,"MD")&amp;" hari"</f>
        <v>1 tahun, 10 bulan, 19 hari</v>
      </c>
      <c r="Q592" s="77">
        <f ca="1">DATEDIF(C592,Summary!$A$1,"d")</f>
        <v>688</v>
      </c>
      <c r="R592" s="77" t="str" cm="1">
        <f t="array" aca="1" ref="R59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92" s="77" t="str" cm="1">
        <f t="array" ref="S592">_xlfn.IFS(Table1[[#This Row],[Level Status]]="Level 1",7,Table1[[#This Row],[Level Status]]="Level 2",14,Table1[[#This Row],[Level Status]]="Level 3","30",Table1[[#This Row],[Level Status]]="Info","Info",Table1[[#This Row],[Level Status]]="Closed","Closed")</f>
        <v>Info</v>
      </c>
      <c r="T592" s="54"/>
    </row>
    <row r="593" spans="1:20" ht="41.4" x14ac:dyDescent="0.3">
      <c r="A593" s="51">
        <f t="shared" si="9"/>
        <v>592</v>
      </c>
      <c r="B593" s="54" t="s">
        <v>6505</v>
      </c>
      <c r="C593" s="56">
        <v>45530</v>
      </c>
      <c r="D593" s="56">
        <v>45516</v>
      </c>
      <c r="E593" s="55" t="s">
        <v>9</v>
      </c>
      <c r="F593" s="54" t="s">
        <v>6506</v>
      </c>
      <c r="G593" s="58" t="s">
        <v>6507</v>
      </c>
      <c r="H593" s="59" t="s">
        <v>5508</v>
      </c>
      <c r="I593" s="77" t="s">
        <v>3200</v>
      </c>
      <c r="J593" s="59" t="s">
        <v>6497</v>
      </c>
      <c r="K593" s="51"/>
      <c r="L593" s="77" t="s">
        <v>1302</v>
      </c>
      <c r="M593" s="77" t="s">
        <v>1302</v>
      </c>
      <c r="N593" s="77" t="s">
        <v>1070</v>
      </c>
      <c r="O593" s="77" t="s">
        <v>1071</v>
      </c>
      <c r="P593" s="66" t="str">
        <f ca="1">DATEDIF(C593,'Incoming 2023'!$O$2,"Y")&amp;" tahun, "&amp;DATEDIF(C593,'Incoming 2023'!$O$2,"YM")&amp;" bulan, "&amp;DATEDIF(C593,'Incoming 2023'!$O$2,"MD")&amp;" hari"</f>
        <v>1 tahun, 10 bulan, 19 hari</v>
      </c>
      <c r="Q593" s="77">
        <f ca="1">DATEDIF(C593,Summary!$A$1,"d")</f>
        <v>688</v>
      </c>
      <c r="R593" s="77" t="str" cm="1">
        <f t="array" aca="1" ref="R59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93" s="77" t="str" cm="1">
        <f t="array" ref="S593">_xlfn.IFS(Table1[[#This Row],[Level Status]]="Level 1",7,Table1[[#This Row],[Level Status]]="Level 2",14,Table1[[#This Row],[Level Status]]="Level 3","30",Table1[[#This Row],[Level Status]]="Info","Info",Table1[[#This Row],[Level Status]]="Closed","Closed")</f>
        <v>Info</v>
      </c>
      <c r="T593" s="54"/>
    </row>
    <row r="594" spans="1:20" ht="124.2" x14ac:dyDescent="0.3">
      <c r="A594" s="51">
        <f t="shared" si="9"/>
        <v>593</v>
      </c>
      <c r="B594" s="54" t="s">
        <v>6508</v>
      </c>
      <c r="C594" s="56">
        <v>45531</v>
      </c>
      <c r="D594" s="56">
        <v>45517</v>
      </c>
      <c r="E594" s="55" t="s">
        <v>9</v>
      </c>
      <c r="F594" s="54" t="s">
        <v>6509</v>
      </c>
      <c r="G594" s="58" t="s">
        <v>6510</v>
      </c>
      <c r="H594" s="59" t="s">
        <v>5508</v>
      </c>
      <c r="I594" s="77" t="s">
        <v>3200</v>
      </c>
      <c r="J594" s="59" t="s">
        <v>3203</v>
      </c>
      <c r="K594" s="51"/>
      <c r="L594" s="77" t="s">
        <v>1302</v>
      </c>
      <c r="M594" s="77" t="s">
        <v>1302</v>
      </c>
      <c r="N594" s="77" t="s">
        <v>1070</v>
      </c>
      <c r="O594" s="77" t="s">
        <v>1071</v>
      </c>
      <c r="P594" s="66" t="str">
        <f ca="1">DATEDIF(C594,'Incoming 2023'!$O$2,"Y")&amp;" tahun, "&amp;DATEDIF(C594,'Incoming 2023'!$O$2,"YM")&amp;" bulan, "&amp;DATEDIF(C594,'Incoming 2023'!$O$2,"MD")&amp;" hari"</f>
        <v>1 tahun, 10 bulan, 18 hari</v>
      </c>
      <c r="Q594" s="77">
        <f ca="1">DATEDIF(C594,Summary!$A$1,"d")</f>
        <v>687</v>
      </c>
      <c r="R594" s="77" t="str" cm="1">
        <f t="array" aca="1" ref="R59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94" s="77" t="str" cm="1">
        <f t="array" ref="S594">_xlfn.IFS(Table1[[#This Row],[Level Status]]="Level 1",7,Table1[[#This Row],[Level Status]]="Level 2",14,Table1[[#This Row],[Level Status]]="Level 3","30",Table1[[#This Row],[Level Status]]="Info","Info",Table1[[#This Row],[Level Status]]="Closed","Closed")</f>
        <v>Info</v>
      </c>
      <c r="T594" s="54"/>
    </row>
    <row r="595" spans="1:20" ht="41.4" x14ac:dyDescent="0.3">
      <c r="A595" s="51">
        <f t="shared" si="9"/>
        <v>594</v>
      </c>
      <c r="B595" s="54" t="s">
        <v>6511</v>
      </c>
      <c r="C595" s="56">
        <v>45531</v>
      </c>
      <c r="D595" s="56">
        <v>45517</v>
      </c>
      <c r="E595" s="55" t="s">
        <v>9</v>
      </c>
      <c r="F595" s="54" t="s">
        <v>6512</v>
      </c>
      <c r="G595" s="58" t="s">
        <v>6513</v>
      </c>
      <c r="H595" s="59" t="s">
        <v>5508</v>
      </c>
      <c r="I595" s="77" t="s">
        <v>3189</v>
      </c>
      <c r="J595" s="59" t="s">
        <v>3201</v>
      </c>
      <c r="K595" s="51"/>
      <c r="L595" s="77" t="s">
        <v>1302</v>
      </c>
      <c r="M595" s="77" t="s">
        <v>1302</v>
      </c>
      <c r="N595" s="77" t="s">
        <v>1070</v>
      </c>
      <c r="O595" s="77" t="s">
        <v>4930</v>
      </c>
      <c r="P595" s="66" t="str">
        <f ca="1">DATEDIF(C595,'Incoming 2023'!$O$2,"Y")&amp;" tahun, "&amp;DATEDIF(C595,'Incoming 2023'!$O$2,"YM")&amp;" bulan, "&amp;DATEDIF(C595,'Incoming 2023'!$O$2,"MD")&amp;" hari"</f>
        <v>1 tahun, 10 bulan, 18 hari</v>
      </c>
      <c r="Q595" s="77">
        <f ca="1">DATEDIF(C595,Summary!$A$1,"d")</f>
        <v>687</v>
      </c>
      <c r="R595" s="77" t="str" cm="1">
        <f t="array" aca="1" ref="R59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95" s="77" t="str" cm="1">
        <f t="array" ref="S595">_xlfn.IFS(Table1[[#This Row],[Level Status]]="Level 1",7,Table1[[#This Row],[Level Status]]="Level 2",14,Table1[[#This Row],[Level Status]]="Level 3","30",Table1[[#This Row],[Level Status]]="Info","Info",Table1[[#This Row],[Level Status]]="Closed","Closed")</f>
        <v>Info</v>
      </c>
      <c r="T595" s="54"/>
    </row>
    <row r="596" spans="1:20" ht="41.4" x14ac:dyDescent="0.3">
      <c r="A596" s="51">
        <f t="shared" si="9"/>
        <v>595</v>
      </c>
      <c r="B596" s="54" t="s">
        <v>6514</v>
      </c>
      <c r="C596" s="56">
        <v>45531</v>
      </c>
      <c r="D596" s="56">
        <v>45519</v>
      </c>
      <c r="E596" s="55" t="s">
        <v>9</v>
      </c>
      <c r="F596" s="54" t="s">
        <v>6515</v>
      </c>
      <c r="G596" s="58" t="s">
        <v>6516</v>
      </c>
      <c r="H596" s="59" t="s">
        <v>5508</v>
      </c>
      <c r="I596" s="77" t="s">
        <v>3200</v>
      </c>
      <c r="J596" s="59" t="s">
        <v>3201</v>
      </c>
      <c r="K596" s="51"/>
      <c r="L596" s="77" t="s">
        <v>1302</v>
      </c>
      <c r="M596" s="77" t="s">
        <v>1302</v>
      </c>
      <c r="N596" s="77" t="s">
        <v>1070</v>
      </c>
      <c r="O596" s="77" t="s">
        <v>1071</v>
      </c>
      <c r="P596" s="66" t="str">
        <f ca="1">DATEDIF(C596,'Incoming 2023'!$O$2,"Y")&amp;" tahun, "&amp;DATEDIF(C596,'Incoming 2023'!$O$2,"YM")&amp;" bulan, "&amp;DATEDIF(C596,'Incoming 2023'!$O$2,"MD")&amp;" hari"</f>
        <v>1 tahun, 10 bulan, 18 hari</v>
      </c>
      <c r="Q596" s="77">
        <f ca="1">DATEDIF(C596,Summary!$A$1,"d")</f>
        <v>687</v>
      </c>
      <c r="R596" s="77" t="str" cm="1">
        <f t="array" aca="1" ref="R59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96" s="77" t="str" cm="1">
        <f t="array" ref="S596">_xlfn.IFS(Table1[[#This Row],[Level Status]]="Level 1",7,Table1[[#This Row],[Level Status]]="Level 2",14,Table1[[#This Row],[Level Status]]="Level 3","30",Table1[[#This Row],[Level Status]]="Info","Info",Table1[[#This Row],[Level Status]]="Closed","Closed")</f>
        <v>Info</v>
      </c>
      <c r="T596" s="54"/>
    </row>
    <row r="597" spans="1:20" ht="55.2" x14ac:dyDescent="0.3">
      <c r="A597" s="51">
        <f t="shared" si="9"/>
        <v>596</v>
      </c>
      <c r="B597" s="54" t="s">
        <v>6517</v>
      </c>
      <c r="C597" s="56">
        <v>45531</v>
      </c>
      <c r="D597" s="56">
        <v>45523</v>
      </c>
      <c r="E597" s="55" t="s">
        <v>9</v>
      </c>
      <c r="F597" s="54" t="s">
        <v>6518</v>
      </c>
      <c r="G597" s="58" t="s">
        <v>6519</v>
      </c>
      <c r="H597" s="59" t="s">
        <v>5508</v>
      </c>
      <c r="I597" s="77" t="s">
        <v>3200</v>
      </c>
      <c r="J597" s="59" t="s">
        <v>3201</v>
      </c>
      <c r="K597" s="51"/>
      <c r="L597" s="77" t="s">
        <v>1302</v>
      </c>
      <c r="M597" s="77" t="s">
        <v>1302</v>
      </c>
      <c r="N597" s="77" t="s">
        <v>1070</v>
      </c>
      <c r="O597" s="77" t="s">
        <v>1071</v>
      </c>
      <c r="P597" s="66" t="str">
        <f ca="1">DATEDIF(C597,'Incoming 2023'!$O$2,"Y")&amp;" tahun, "&amp;DATEDIF(C597,'Incoming 2023'!$O$2,"YM")&amp;" bulan, "&amp;DATEDIF(C597,'Incoming 2023'!$O$2,"MD")&amp;" hari"</f>
        <v>1 tahun, 10 bulan, 18 hari</v>
      </c>
      <c r="Q597" s="77">
        <f ca="1">DATEDIF(C597,Summary!$A$1,"d")</f>
        <v>687</v>
      </c>
      <c r="R597" s="77" t="str" cm="1">
        <f t="array" aca="1" ref="R59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97" s="77" t="str" cm="1">
        <f t="array" ref="S597">_xlfn.IFS(Table1[[#This Row],[Level Status]]="Level 1",7,Table1[[#This Row],[Level Status]]="Level 2",14,Table1[[#This Row],[Level Status]]="Level 3","30",Table1[[#This Row],[Level Status]]="Info","Info",Table1[[#This Row],[Level Status]]="Closed","Closed")</f>
        <v>Info</v>
      </c>
      <c r="T597" s="54"/>
    </row>
    <row r="598" spans="1:20" ht="41.4" x14ac:dyDescent="0.3">
      <c r="A598" s="51">
        <f t="shared" si="9"/>
        <v>597</v>
      </c>
      <c r="B598" s="54" t="s">
        <v>6520</v>
      </c>
      <c r="C598" s="56">
        <v>45531</v>
      </c>
      <c r="D598" s="56">
        <v>45524</v>
      </c>
      <c r="E598" s="55" t="s">
        <v>39</v>
      </c>
      <c r="F598" s="54" t="s">
        <v>6521</v>
      </c>
      <c r="G598" s="58" t="s">
        <v>6521</v>
      </c>
      <c r="H598" s="59" t="s">
        <v>5508</v>
      </c>
      <c r="I598" s="77" t="s">
        <v>5508</v>
      </c>
      <c r="J598" s="59" t="s">
        <v>5704</v>
      </c>
      <c r="K598" s="51"/>
      <c r="L598" s="77" t="s">
        <v>1302</v>
      </c>
      <c r="M598" s="77" t="s">
        <v>1302</v>
      </c>
      <c r="N598" s="77" t="s">
        <v>1070</v>
      </c>
      <c r="O598" s="77" t="s">
        <v>1071</v>
      </c>
      <c r="P598" s="66" t="str">
        <f ca="1">DATEDIF(C598,'Incoming 2023'!$O$2,"Y")&amp;" tahun, "&amp;DATEDIF(C598,'Incoming 2023'!$O$2,"YM")&amp;" bulan, "&amp;DATEDIF(C598,'Incoming 2023'!$O$2,"MD")&amp;" hari"</f>
        <v>1 tahun, 10 bulan, 18 hari</v>
      </c>
      <c r="Q598" s="77">
        <f ca="1">DATEDIF(C598,Summary!$A$1,"d")</f>
        <v>687</v>
      </c>
      <c r="R598" s="77" t="str" cm="1">
        <f t="array" aca="1" ref="R59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98" s="77" t="str" cm="1">
        <f t="array" ref="S598">_xlfn.IFS(Table1[[#This Row],[Level Status]]="Level 1",7,Table1[[#This Row],[Level Status]]="Level 2",14,Table1[[#This Row],[Level Status]]="Level 3","30",Table1[[#This Row],[Level Status]]="Info","Info",Table1[[#This Row],[Level Status]]="Closed","Closed")</f>
        <v>Info</v>
      </c>
      <c r="T598" s="54"/>
    </row>
    <row r="599" spans="1:20" ht="55.2" x14ac:dyDescent="0.3">
      <c r="A599" s="51">
        <f t="shared" si="9"/>
        <v>598</v>
      </c>
      <c r="B599" s="54" t="s">
        <v>6522</v>
      </c>
      <c r="C599" s="56">
        <v>45532</v>
      </c>
      <c r="D599" s="56">
        <v>45524</v>
      </c>
      <c r="E599" s="55" t="s">
        <v>9</v>
      </c>
      <c r="F599" s="54" t="s">
        <v>6523</v>
      </c>
      <c r="G599" s="58" t="s">
        <v>6524</v>
      </c>
      <c r="H599" s="59" t="s">
        <v>5508</v>
      </c>
      <c r="I599" s="77" t="s">
        <v>3200</v>
      </c>
      <c r="J599" s="59" t="s">
        <v>3201</v>
      </c>
      <c r="K599" s="51"/>
      <c r="L599" s="77" t="s">
        <v>1302</v>
      </c>
      <c r="M599" s="77" t="s">
        <v>1302</v>
      </c>
      <c r="N599" s="77" t="s">
        <v>1070</v>
      </c>
      <c r="O599" s="77" t="s">
        <v>1071</v>
      </c>
      <c r="P599" s="66" t="str">
        <f ca="1">DATEDIF(C599,'Incoming 2023'!$O$2,"Y")&amp;" tahun, "&amp;DATEDIF(C599,'Incoming 2023'!$O$2,"YM")&amp;" bulan, "&amp;DATEDIF(C599,'Incoming 2023'!$O$2,"MD")&amp;" hari"</f>
        <v>1 tahun, 10 bulan, 17 hari</v>
      </c>
      <c r="Q599" s="77">
        <f ca="1">DATEDIF(C599,Summary!$A$1,"d")</f>
        <v>686</v>
      </c>
      <c r="R599" s="77" t="str" cm="1">
        <f t="array" aca="1" ref="R59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99" s="77" t="str" cm="1">
        <f t="array" ref="S599">_xlfn.IFS(Table1[[#This Row],[Level Status]]="Level 1",7,Table1[[#This Row],[Level Status]]="Level 2",14,Table1[[#This Row],[Level Status]]="Level 3","30",Table1[[#This Row],[Level Status]]="Info","Info",Table1[[#This Row],[Level Status]]="Closed","Closed")</f>
        <v>Info</v>
      </c>
      <c r="T599" s="54"/>
    </row>
    <row r="600" spans="1:20" ht="41.4" x14ac:dyDescent="0.3">
      <c r="A600" s="51">
        <f t="shared" si="9"/>
        <v>599</v>
      </c>
      <c r="B600" s="54" t="s">
        <v>6525</v>
      </c>
      <c r="C600" s="56">
        <v>45532</v>
      </c>
      <c r="D600" s="56">
        <v>45525</v>
      </c>
      <c r="E600" s="55" t="s">
        <v>9</v>
      </c>
      <c r="F600" s="54" t="s">
        <v>6526</v>
      </c>
      <c r="G600" s="58" t="s">
        <v>6527</v>
      </c>
      <c r="H600" s="59" t="s">
        <v>5508</v>
      </c>
      <c r="I600" s="77" t="s">
        <v>3200</v>
      </c>
      <c r="J600" s="59" t="s">
        <v>3201</v>
      </c>
      <c r="K600" s="51"/>
      <c r="L600" s="77" t="s">
        <v>1302</v>
      </c>
      <c r="M600" s="77" t="s">
        <v>1302</v>
      </c>
      <c r="N600" s="77" t="s">
        <v>1070</v>
      </c>
      <c r="O600" s="77" t="s">
        <v>1071</v>
      </c>
      <c r="P600" s="66" t="str">
        <f ca="1">DATEDIF(C600,'Incoming 2023'!$O$2,"Y")&amp;" tahun, "&amp;DATEDIF(C600,'Incoming 2023'!$O$2,"YM")&amp;" bulan, "&amp;DATEDIF(C600,'Incoming 2023'!$O$2,"MD")&amp;" hari"</f>
        <v>1 tahun, 10 bulan, 17 hari</v>
      </c>
      <c r="Q600" s="77">
        <f ca="1">DATEDIF(C600,Summary!$A$1,"d")</f>
        <v>686</v>
      </c>
      <c r="R600" s="77" t="str" cm="1">
        <f t="array" aca="1" ref="R60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00" s="77" t="str" cm="1">
        <f t="array" ref="S600">_xlfn.IFS(Table1[[#This Row],[Level Status]]="Level 1",7,Table1[[#This Row],[Level Status]]="Level 2",14,Table1[[#This Row],[Level Status]]="Level 3","30",Table1[[#This Row],[Level Status]]="Info","Info",Table1[[#This Row],[Level Status]]="Closed","Closed")</f>
        <v>Info</v>
      </c>
      <c r="T600" s="54"/>
    </row>
    <row r="601" spans="1:20" ht="42.45" customHeight="1" x14ac:dyDescent="0.3">
      <c r="A601" s="51">
        <f t="shared" si="9"/>
        <v>600</v>
      </c>
      <c r="B601" s="54" t="s">
        <v>6528</v>
      </c>
      <c r="C601" s="56">
        <v>45532</v>
      </c>
      <c r="D601" s="56">
        <v>45525</v>
      </c>
      <c r="E601" s="55" t="s">
        <v>9</v>
      </c>
      <c r="F601" s="54" t="s">
        <v>6529</v>
      </c>
      <c r="G601" s="58" t="s">
        <v>6530</v>
      </c>
      <c r="H601" s="59" t="s">
        <v>5508</v>
      </c>
      <c r="I601" s="77" t="s">
        <v>3200</v>
      </c>
      <c r="J601" s="59" t="s">
        <v>6030</v>
      </c>
      <c r="K601" s="51"/>
      <c r="L601" s="77" t="s">
        <v>1302</v>
      </c>
      <c r="M601" s="77" t="s">
        <v>1302</v>
      </c>
      <c r="N601" s="77" t="s">
        <v>1070</v>
      </c>
      <c r="O601" s="77" t="s">
        <v>1071</v>
      </c>
      <c r="P601" s="66" t="str">
        <f ca="1">DATEDIF(C601,'Incoming 2023'!$O$2,"Y")&amp;" tahun, "&amp;DATEDIF(C601,'Incoming 2023'!$O$2,"YM")&amp;" bulan, "&amp;DATEDIF(C601,'Incoming 2023'!$O$2,"MD")&amp;" hari"</f>
        <v>1 tahun, 10 bulan, 17 hari</v>
      </c>
      <c r="Q601" s="77">
        <f ca="1">DATEDIF(C601,Summary!$A$1,"d")</f>
        <v>686</v>
      </c>
      <c r="R601" s="77" t="str" cm="1">
        <f t="array" aca="1" ref="R60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01" s="77" t="str" cm="1">
        <f t="array" ref="S601">_xlfn.IFS(Table1[[#This Row],[Level Status]]="Level 1",7,Table1[[#This Row],[Level Status]]="Level 2",14,Table1[[#This Row],[Level Status]]="Level 3","30",Table1[[#This Row],[Level Status]]="Info","Info",Table1[[#This Row],[Level Status]]="Closed","Closed")</f>
        <v>Info</v>
      </c>
      <c r="T601" s="54"/>
    </row>
    <row r="602" spans="1:20" ht="41.4" x14ac:dyDescent="0.3">
      <c r="A602" s="51">
        <f t="shared" si="9"/>
        <v>601</v>
      </c>
      <c r="B602" s="54" t="s">
        <v>6539</v>
      </c>
      <c r="C602" s="56">
        <v>45532</v>
      </c>
      <c r="D602" s="56">
        <v>45526</v>
      </c>
      <c r="E602" s="55" t="s">
        <v>9</v>
      </c>
      <c r="F602" s="54" t="s">
        <v>6540</v>
      </c>
      <c r="G602" s="58" t="s">
        <v>6541</v>
      </c>
      <c r="H602" s="59" t="s">
        <v>5508</v>
      </c>
      <c r="I602" s="77" t="s">
        <v>3200</v>
      </c>
      <c r="J602" s="59" t="s">
        <v>3201</v>
      </c>
      <c r="K602" s="51"/>
      <c r="L602" s="77" t="s">
        <v>1302</v>
      </c>
      <c r="M602" s="77" t="s">
        <v>1302</v>
      </c>
      <c r="N602" s="77" t="s">
        <v>1070</v>
      </c>
      <c r="O602" s="77" t="s">
        <v>1071</v>
      </c>
      <c r="P602" s="66" t="str">
        <f ca="1">DATEDIF(C602,'Incoming 2023'!$O$2,"Y")&amp;" tahun, "&amp;DATEDIF(C602,'Incoming 2023'!$O$2,"YM")&amp;" bulan, "&amp;DATEDIF(C602,'Incoming 2023'!$O$2,"MD")&amp;" hari"</f>
        <v>1 tahun, 10 bulan, 17 hari</v>
      </c>
      <c r="Q602" s="77">
        <f ca="1">DATEDIF(C602,Summary!$A$1,"d")</f>
        <v>686</v>
      </c>
      <c r="R602" s="77" t="str" cm="1">
        <f t="array" aca="1" ref="R60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02" s="77" t="str" cm="1">
        <f t="array" ref="S602">_xlfn.IFS(Table1[[#This Row],[Level Status]]="Level 1",7,Table1[[#This Row],[Level Status]]="Level 2",14,Table1[[#This Row],[Level Status]]="Level 3","30",Table1[[#This Row],[Level Status]]="Info","Info",Table1[[#This Row],[Level Status]]="Closed","Closed")</f>
        <v>Info</v>
      </c>
      <c r="T602" s="54"/>
    </row>
    <row r="603" spans="1:20" ht="82.8" x14ac:dyDescent="0.3">
      <c r="A603" s="51">
        <f t="shared" si="9"/>
        <v>602</v>
      </c>
      <c r="B603" s="54" t="s">
        <v>6542</v>
      </c>
      <c r="C603" s="56">
        <v>45532</v>
      </c>
      <c r="D603" s="56">
        <v>45526</v>
      </c>
      <c r="E603" s="55" t="s">
        <v>39</v>
      </c>
      <c r="F603" s="54" t="s">
        <v>6543</v>
      </c>
      <c r="G603" s="112" t="s">
        <v>6544</v>
      </c>
      <c r="H603" s="59" t="s">
        <v>5508</v>
      </c>
      <c r="I603" s="77" t="s">
        <v>5989</v>
      </c>
      <c r="J603" s="59" t="s">
        <v>6497</v>
      </c>
      <c r="K603" s="51"/>
      <c r="L603" s="77" t="s">
        <v>120</v>
      </c>
      <c r="M603" s="77" t="s">
        <v>120</v>
      </c>
      <c r="N603" s="77" t="s">
        <v>1175</v>
      </c>
      <c r="O603" s="77" t="s">
        <v>5607</v>
      </c>
      <c r="P603" s="66" t="str">
        <f ca="1">DATEDIF(C603,'Incoming 2023'!$O$2,"Y")&amp;" tahun, "&amp;DATEDIF(C603,'Incoming 2023'!$O$2,"YM")&amp;" bulan, "&amp;DATEDIF(C603,'Incoming 2023'!$O$2,"MD")&amp;" hari"</f>
        <v>1 tahun, 10 bulan, 17 hari</v>
      </c>
      <c r="Q603" s="77">
        <f ca="1">DATEDIF(C603,Summary!$A$1,"d")</f>
        <v>686</v>
      </c>
      <c r="R603" s="77" t="str" cm="1">
        <f t="array" aca="1" ref="R60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603" s="77" t="str" cm="1">
        <f t="array" ref="S603">_xlfn.IFS(Table1[[#This Row],[Level Status]]="Level 1",7,Table1[[#This Row],[Level Status]]="Level 2",14,Table1[[#This Row],[Level Status]]="Level 3","30",Table1[[#This Row],[Level Status]]="Info","Info",Table1[[#This Row],[Level Status]]="Closed","Closed")</f>
        <v>Closed</v>
      </c>
      <c r="T603" s="54"/>
    </row>
    <row r="604" spans="1:20" ht="27.6" x14ac:dyDescent="0.3">
      <c r="A604" s="51">
        <f t="shared" si="9"/>
        <v>603</v>
      </c>
      <c r="B604" s="54" t="s">
        <v>6545</v>
      </c>
      <c r="C604" s="56">
        <v>45532</v>
      </c>
      <c r="D604" s="56">
        <v>45523</v>
      </c>
      <c r="E604" s="55" t="s">
        <v>39</v>
      </c>
      <c r="F604" s="54" t="s">
        <v>6546</v>
      </c>
      <c r="G604" s="58" t="s">
        <v>6547</v>
      </c>
      <c r="H604" s="59" t="s">
        <v>1079</v>
      </c>
      <c r="I604" s="77" t="s">
        <v>1079</v>
      </c>
      <c r="J604" s="59" t="s">
        <v>5701</v>
      </c>
      <c r="K604" s="51"/>
      <c r="L604" s="77" t="s">
        <v>1302</v>
      </c>
      <c r="M604" s="77" t="s">
        <v>1302</v>
      </c>
      <c r="N604" s="77" t="s">
        <v>1079</v>
      </c>
      <c r="O604" s="59" t="s">
        <v>2488</v>
      </c>
      <c r="P604" s="66" t="str">
        <f ca="1">DATEDIF(C604,'Incoming 2023'!$O$2,"Y")&amp;" tahun, "&amp;DATEDIF(C604,'Incoming 2023'!$O$2,"YM")&amp;" bulan, "&amp;DATEDIF(C604,'Incoming 2023'!$O$2,"MD")&amp;" hari"</f>
        <v>1 tahun, 10 bulan, 17 hari</v>
      </c>
      <c r="Q604" s="77">
        <f ca="1">DATEDIF(C604,Summary!$A$1,"d")</f>
        <v>686</v>
      </c>
      <c r="R604" s="77" t="str" cm="1">
        <f t="array" aca="1" ref="R60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04" s="77" t="str" cm="1">
        <f t="array" ref="S604">_xlfn.IFS(Table1[[#This Row],[Level Status]]="Level 1",7,Table1[[#This Row],[Level Status]]="Level 2",14,Table1[[#This Row],[Level Status]]="Level 3","30",Table1[[#This Row],[Level Status]]="Info","Info",Table1[[#This Row],[Level Status]]="Closed","Closed")</f>
        <v>Info</v>
      </c>
      <c r="T604" s="54"/>
    </row>
    <row r="605" spans="1:20" ht="41.4" x14ac:dyDescent="0.3">
      <c r="A605" s="51">
        <f t="shared" si="9"/>
        <v>604</v>
      </c>
      <c r="B605" s="54" t="s">
        <v>6609</v>
      </c>
      <c r="C605" s="56">
        <v>45538</v>
      </c>
      <c r="D605" s="56">
        <v>45526</v>
      </c>
      <c r="E605" s="55" t="s">
        <v>9</v>
      </c>
      <c r="F605" s="54" t="s">
        <v>6610</v>
      </c>
      <c r="G605" s="58" t="s">
        <v>6611</v>
      </c>
      <c r="H605" s="59" t="s">
        <v>5508</v>
      </c>
      <c r="I605" s="77" t="s">
        <v>3189</v>
      </c>
      <c r="J605" s="59" t="s">
        <v>3201</v>
      </c>
      <c r="K605" s="51"/>
      <c r="L605" s="77" t="s">
        <v>1302</v>
      </c>
      <c r="M605" s="77" t="s">
        <v>1302</v>
      </c>
      <c r="N605" s="77" t="s">
        <v>1070</v>
      </c>
      <c r="O605" s="77" t="s">
        <v>5604</v>
      </c>
      <c r="P605" s="66" t="str">
        <f ca="1">DATEDIF(C605,'Incoming 2023'!$O$2,"Y")&amp;" tahun, "&amp;DATEDIF(C605,'Incoming 2023'!$O$2,"YM")&amp;" bulan, "&amp;DATEDIF(C605,'Incoming 2023'!$O$2,"MD")&amp;" hari"</f>
        <v>1 tahun, 10 bulan, 12 hari</v>
      </c>
      <c r="Q605" s="77">
        <f ca="1">DATEDIF(C605,Summary!$A$1,"d")</f>
        <v>680</v>
      </c>
      <c r="R605" s="77" t="str" cm="1">
        <f t="array" aca="1" ref="R60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05" s="77" t="str" cm="1">
        <f t="array" ref="S605">_xlfn.IFS(Table1[[#This Row],[Level Status]]="Level 1",7,Table1[[#This Row],[Level Status]]="Level 2",14,Table1[[#This Row],[Level Status]]="Level 3","30",Table1[[#This Row],[Level Status]]="Info","Info",Table1[[#This Row],[Level Status]]="Closed","Closed")</f>
        <v>Info</v>
      </c>
      <c r="T605" s="54"/>
    </row>
    <row r="606" spans="1:20" ht="55.2" x14ac:dyDescent="0.3">
      <c r="A606" s="51">
        <f t="shared" si="9"/>
        <v>605</v>
      </c>
      <c r="B606" s="54" t="s">
        <v>6612</v>
      </c>
      <c r="C606" s="56">
        <v>45538</v>
      </c>
      <c r="D606" s="56">
        <v>45532</v>
      </c>
      <c r="E606" s="55" t="s">
        <v>9</v>
      </c>
      <c r="F606" s="54" t="s">
        <v>6613</v>
      </c>
      <c r="G606" s="58" t="s">
        <v>6614</v>
      </c>
      <c r="H606" s="59" t="s">
        <v>5508</v>
      </c>
      <c r="I606" s="77" t="s">
        <v>6500</v>
      </c>
      <c r="J606" s="59" t="s">
        <v>6030</v>
      </c>
      <c r="K606" s="51"/>
      <c r="L606" s="77" t="s">
        <v>1302</v>
      </c>
      <c r="M606" s="77" t="s">
        <v>1302</v>
      </c>
      <c r="N606" s="77" t="s">
        <v>1175</v>
      </c>
      <c r="O606" s="77" t="s">
        <v>5607</v>
      </c>
      <c r="P606" s="66" t="str">
        <f ca="1">DATEDIF(C606,'Incoming 2023'!$O$2,"Y")&amp;" tahun, "&amp;DATEDIF(C606,'Incoming 2023'!$O$2,"YM")&amp;" bulan, "&amp;DATEDIF(C606,'Incoming 2023'!$O$2,"MD")&amp;" hari"</f>
        <v>1 tahun, 10 bulan, 12 hari</v>
      </c>
      <c r="Q606" s="77">
        <f ca="1">DATEDIF(C606,Summary!$A$1,"d")</f>
        <v>680</v>
      </c>
      <c r="R606" s="77" t="str" cm="1">
        <f t="array" aca="1" ref="R60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06" s="77" t="str" cm="1">
        <f t="array" ref="S606">_xlfn.IFS(Table1[[#This Row],[Level Status]]="Level 1",7,Table1[[#This Row],[Level Status]]="Level 2",14,Table1[[#This Row],[Level Status]]="Level 3","30",Table1[[#This Row],[Level Status]]="Info","Info",Table1[[#This Row],[Level Status]]="Closed","Closed")</f>
        <v>Info</v>
      </c>
      <c r="T606" s="54"/>
    </row>
    <row r="607" spans="1:20" ht="41.4" x14ac:dyDescent="0.3">
      <c r="A607" s="51">
        <f t="shared" si="9"/>
        <v>606</v>
      </c>
      <c r="B607" s="54" t="s">
        <v>6615</v>
      </c>
      <c r="C607" s="56">
        <v>45538</v>
      </c>
      <c r="D607" s="56">
        <v>45532</v>
      </c>
      <c r="E607" s="55" t="s">
        <v>9</v>
      </c>
      <c r="F607" s="54" t="s">
        <v>6616</v>
      </c>
      <c r="G607" s="58" t="s">
        <v>6617</v>
      </c>
      <c r="H607" s="59" t="s">
        <v>5508</v>
      </c>
      <c r="I607" s="77" t="s">
        <v>3191</v>
      </c>
      <c r="J607" s="59" t="s">
        <v>3201</v>
      </c>
      <c r="K607" s="51"/>
      <c r="L607" s="77" t="s">
        <v>1302</v>
      </c>
      <c r="M607" s="77" t="s">
        <v>1302</v>
      </c>
      <c r="N607" s="77" t="s">
        <v>1070</v>
      </c>
      <c r="O607" s="77" t="s">
        <v>1071</v>
      </c>
      <c r="P607" s="66" t="str">
        <f ca="1">DATEDIF(C607,'Incoming 2023'!$O$2,"Y")&amp;" tahun, "&amp;DATEDIF(C607,'Incoming 2023'!$O$2,"YM")&amp;" bulan, "&amp;DATEDIF(C607,'Incoming 2023'!$O$2,"MD")&amp;" hari"</f>
        <v>1 tahun, 10 bulan, 12 hari</v>
      </c>
      <c r="Q607" s="77">
        <f ca="1">DATEDIF(C607,Summary!$A$1,"d")</f>
        <v>680</v>
      </c>
      <c r="R607" s="77" t="str" cm="1">
        <f t="array" aca="1" ref="R60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07" s="77" t="str" cm="1">
        <f t="array" ref="S607">_xlfn.IFS(Table1[[#This Row],[Level Status]]="Level 1",7,Table1[[#This Row],[Level Status]]="Level 2",14,Table1[[#This Row],[Level Status]]="Level 3","30",Table1[[#This Row],[Level Status]]="Info","Info",Table1[[#This Row],[Level Status]]="Closed","Closed")</f>
        <v>Info</v>
      </c>
      <c r="T607" s="54"/>
    </row>
    <row r="608" spans="1:20" ht="41.4" x14ac:dyDescent="0.3">
      <c r="A608" s="51">
        <f t="shared" si="9"/>
        <v>607</v>
      </c>
      <c r="B608" s="54" t="s">
        <v>6618</v>
      </c>
      <c r="C608" s="56">
        <v>45533</v>
      </c>
      <c r="D608" s="56">
        <v>45527</v>
      </c>
      <c r="E608" s="55" t="s">
        <v>9</v>
      </c>
      <c r="F608" s="54" t="s">
        <v>6619</v>
      </c>
      <c r="G608" s="58" t="s">
        <v>6620</v>
      </c>
      <c r="H608" s="59" t="s">
        <v>5508</v>
      </c>
      <c r="I608" s="77" t="s">
        <v>3200</v>
      </c>
      <c r="J608" s="59" t="s">
        <v>3201</v>
      </c>
      <c r="K608" s="51"/>
      <c r="L608" s="77" t="s">
        <v>1302</v>
      </c>
      <c r="M608" s="77" t="s">
        <v>1302</v>
      </c>
      <c r="N608" s="77" t="s">
        <v>1070</v>
      </c>
      <c r="O608" s="77" t="s">
        <v>1071</v>
      </c>
      <c r="P608" s="66" t="str">
        <f ca="1">DATEDIF(C608,'Incoming 2023'!$O$2,"Y")&amp;" tahun, "&amp;DATEDIF(C608,'Incoming 2023'!$O$2,"YM")&amp;" bulan, "&amp;DATEDIF(C608,'Incoming 2023'!$O$2,"MD")&amp;" hari"</f>
        <v>1 tahun, 10 bulan, 16 hari</v>
      </c>
      <c r="Q608" s="77">
        <f ca="1">DATEDIF(C608,Summary!$A$1,"d")</f>
        <v>685</v>
      </c>
      <c r="R608" s="77" t="str" cm="1">
        <f t="array" aca="1" ref="R60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08" s="77" t="str" cm="1">
        <f t="array" ref="S608">_xlfn.IFS(Table1[[#This Row],[Level Status]]="Level 1",7,Table1[[#This Row],[Level Status]]="Level 2",14,Table1[[#This Row],[Level Status]]="Level 3","30",Table1[[#This Row],[Level Status]]="Info","Info",Table1[[#This Row],[Level Status]]="Closed","Closed")</f>
        <v>Info</v>
      </c>
      <c r="T608" s="54"/>
    </row>
    <row r="609" spans="1:20" ht="27.6" x14ac:dyDescent="0.3">
      <c r="A609" s="51">
        <f t="shared" si="9"/>
        <v>608</v>
      </c>
      <c r="B609" s="54" t="s">
        <v>6621</v>
      </c>
      <c r="C609" s="56">
        <v>45538</v>
      </c>
      <c r="D609" s="56">
        <v>45533</v>
      </c>
      <c r="E609" s="55" t="s">
        <v>9</v>
      </c>
      <c r="F609" s="54" t="s">
        <v>6622</v>
      </c>
      <c r="G609" s="58" t="s">
        <v>6623</v>
      </c>
      <c r="H609" s="59" t="s">
        <v>5508</v>
      </c>
      <c r="I609" s="77" t="s">
        <v>3200</v>
      </c>
      <c r="J609" s="59" t="s">
        <v>6030</v>
      </c>
      <c r="K609" s="51"/>
      <c r="L609" s="77" t="s">
        <v>1302</v>
      </c>
      <c r="M609" s="77" t="s">
        <v>1302</v>
      </c>
      <c r="N609" s="77" t="s">
        <v>1070</v>
      </c>
      <c r="O609" s="77" t="s">
        <v>3717</v>
      </c>
      <c r="P609" s="66" t="str">
        <f ca="1">DATEDIF(C609,'Incoming 2023'!$O$2,"Y")&amp;" tahun, "&amp;DATEDIF(C609,'Incoming 2023'!$O$2,"YM")&amp;" bulan, "&amp;DATEDIF(C609,'Incoming 2023'!$O$2,"MD")&amp;" hari"</f>
        <v>1 tahun, 10 bulan, 12 hari</v>
      </c>
      <c r="Q609" s="77">
        <f ca="1">DATEDIF(C609,Summary!$A$1,"d")</f>
        <v>680</v>
      </c>
      <c r="R609" s="77" t="str" cm="1">
        <f t="array" aca="1" ref="R60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09" s="77" t="str" cm="1">
        <f t="array" ref="S609">_xlfn.IFS(Table1[[#This Row],[Level Status]]="Level 1",7,Table1[[#This Row],[Level Status]]="Level 2",14,Table1[[#This Row],[Level Status]]="Level 3","30",Table1[[#This Row],[Level Status]]="Info","Info",Table1[[#This Row],[Level Status]]="Closed","Closed")</f>
        <v>Info</v>
      </c>
      <c r="T609" s="54"/>
    </row>
    <row r="610" spans="1:20" ht="41.4" x14ac:dyDescent="0.3">
      <c r="A610" s="51">
        <f t="shared" si="9"/>
        <v>609</v>
      </c>
      <c r="B610" s="54" t="s">
        <v>6624</v>
      </c>
      <c r="C610" s="56">
        <v>45538</v>
      </c>
      <c r="D610" s="56">
        <v>45530</v>
      </c>
      <c r="E610" s="55" t="s">
        <v>9</v>
      </c>
      <c r="F610" s="54" t="s">
        <v>6625</v>
      </c>
      <c r="G610" s="58" t="s">
        <v>6626</v>
      </c>
      <c r="H610" s="59" t="s">
        <v>5508</v>
      </c>
      <c r="I610" s="77" t="s">
        <v>3200</v>
      </c>
      <c r="J610" s="59" t="s">
        <v>6030</v>
      </c>
      <c r="K610" s="51"/>
      <c r="L610" s="77" t="s">
        <v>1302</v>
      </c>
      <c r="M610" s="77" t="s">
        <v>1302</v>
      </c>
      <c r="N610" s="77" t="s">
        <v>1070</v>
      </c>
      <c r="O610" s="77" t="s">
        <v>3717</v>
      </c>
      <c r="P610" s="66" t="str">
        <f ca="1">DATEDIF(C610,'Incoming 2023'!$O$2,"Y")&amp;" tahun, "&amp;DATEDIF(C610,'Incoming 2023'!$O$2,"YM")&amp;" bulan, "&amp;DATEDIF(C610,'Incoming 2023'!$O$2,"MD")&amp;" hari"</f>
        <v>1 tahun, 10 bulan, 12 hari</v>
      </c>
      <c r="Q610" s="77">
        <f ca="1">DATEDIF(C610,Summary!$A$1,"d")</f>
        <v>680</v>
      </c>
      <c r="R610" s="77" t="str" cm="1">
        <f t="array" aca="1" ref="R61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10" s="77" t="str" cm="1">
        <f t="array" ref="S610">_xlfn.IFS(Table1[[#This Row],[Level Status]]="Level 1",7,Table1[[#This Row],[Level Status]]="Level 2",14,Table1[[#This Row],[Level Status]]="Level 3","30",Table1[[#This Row],[Level Status]]="Info","Info",Table1[[#This Row],[Level Status]]="Closed","Closed")</f>
        <v>Info</v>
      </c>
      <c r="T610" s="54"/>
    </row>
    <row r="611" spans="1:20" ht="41.4" x14ac:dyDescent="0.3">
      <c r="A611" s="51">
        <f t="shared" si="9"/>
        <v>610</v>
      </c>
      <c r="B611" s="54" t="s">
        <v>6627</v>
      </c>
      <c r="C611" s="56">
        <v>45538</v>
      </c>
      <c r="D611" s="56">
        <v>45530</v>
      </c>
      <c r="E611" s="55" t="s">
        <v>9</v>
      </c>
      <c r="F611" s="54" t="s">
        <v>6628</v>
      </c>
      <c r="G611" s="58" t="s">
        <v>6629</v>
      </c>
      <c r="H611" s="59" t="s">
        <v>5508</v>
      </c>
      <c r="I611" s="77" t="s">
        <v>3200</v>
      </c>
      <c r="J611" s="59" t="s">
        <v>6030</v>
      </c>
      <c r="K611" s="51"/>
      <c r="L611" s="77" t="s">
        <v>1302</v>
      </c>
      <c r="M611" s="77" t="s">
        <v>1302</v>
      </c>
      <c r="N611" s="77" t="s">
        <v>1070</v>
      </c>
      <c r="O611" s="77" t="s">
        <v>3717</v>
      </c>
      <c r="P611" s="66" t="str">
        <f ca="1">DATEDIF(C611,'Incoming 2023'!$O$2,"Y")&amp;" tahun, "&amp;DATEDIF(C611,'Incoming 2023'!$O$2,"YM")&amp;" bulan, "&amp;DATEDIF(C611,'Incoming 2023'!$O$2,"MD")&amp;" hari"</f>
        <v>1 tahun, 10 bulan, 12 hari</v>
      </c>
      <c r="Q611" s="77">
        <f ca="1">DATEDIF(C611,Summary!$A$1,"d")</f>
        <v>680</v>
      </c>
      <c r="R611" s="77" t="str" cm="1">
        <f t="array" aca="1" ref="R61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11" s="77" t="str" cm="1">
        <f t="array" ref="S611">_xlfn.IFS(Table1[[#This Row],[Level Status]]="Level 1",7,Table1[[#This Row],[Level Status]]="Level 2",14,Table1[[#This Row],[Level Status]]="Level 3","30",Table1[[#This Row],[Level Status]]="Info","Info",Table1[[#This Row],[Level Status]]="Closed","Closed")</f>
        <v>Info</v>
      </c>
      <c r="T611" s="54"/>
    </row>
    <row r="612" spans="1:20" ht="41.4" x14ac:dyDescent="0.3">
      <c r="A612" s="51">
        <f t="shared" si="9"/>
        <v>611</v>
      </c>
      <c r="B612" s="54" t="s">
        <v>6630</v>
      </c>
      <c r="C612" s="56">
        <v>45538</v>
      </c>
      <c r="D612" s="56">
        <v>45531</v>
      </c>
      <c r="E612" s="55" t="s">
        <v>9</v>
      </c>
      <c r="F612" s="54" t="s">
        <v>6631</v>
      </c>
      <c r="G612" s="58" t="s">
        <v>6632</v>
      </c>
      <c r="H612" s="59" t="s">
        <v>5508</v>
      </c>
      <c r="I612" s="77" t="s">
        <v>3190</v>
      </c>
      <c r="J612" s="59" t="s">
        <v>3201</v>
      </c>
      <c r="K612" s="51"/>
      <c r="L612" s="77" t="s">
        <v>1302</v>
      </c>
      <c r="M612" s="77" t="s">
        <v>1302</v>
      </c>
      <c r="N612" s="77" t="s">
        <v>1070</v>
      </c>
      <c r="O612" s="77" t="s">
        <v>1077</v>
      </c>
      <c r="P612" s="66" t="str">
        <f ca="1">DATEDIF(C612,'Incoming 2023'!$O$2,"Y")&amp;" tahun, "&amp;DATEDIF(C612,'Incoming 2023'!$O$2,"YM")&amp;" bulan, "&amp;DATEDIF(C612,'Incoming 2023'!$O$2,"MD")&amp;" hari"</f>
        <v>1 tahun, 10 bulan, 12 hari</v>
      </c>
      <c r="Q612" s="77">
        <f ca="1">DATEDIF(C612,Summary!$A$1,"d")</f>
        <v>680</v>
      </c>
      <c r="R612" s="77" t="str" cm="1">
        <f t="array" aca="1" ref="R61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12" s="77" t="str" cm="1">
        <f t="array" ref="S612">_xlfn.IFS(Table1[[#This Row],[Level Status]]="Level 1",7,Table1[[#This Row],[Level Status]]="Level 2",14,Table1[[#This Row],[Level Status]]="Level 3","30",Table1[[#This Row],[Level Status]]="Info","Info",Table1[[#This Row],[Level Status]]="Closed","Closed")</f>
        <v>Info</v>
      </c>
      <c r="T612" s="54"/>
    </row>
    <row r="613" spans="1:20" ht="69" x14ac:dyDescent="0.3">
      <c r="A613" s="51">
        <f t="shared" si="9"/>
        <v>612</v>
      </c>
      <c r="B613" s="54" t="s">
        <v>6633</v>
      </c>
      <c r="C613" s="56">
        <v>45539</v>
      </c>
      <c r="D613" s="56">
        <v>45537</v>
      </c>
      <c r="E613" s="54" t="s">
        <v>6634</v>
      </c>
      <c r="F613" s="54" t="s">
        <v>6635</v>
      </c>
      <c r="G613" s="58" t="s">
        <v>6636</v>
      </c>
      <c r="H613" s="59" t="s">
        <v>1079</v>
      </c>
      <c r="I613" s="77" t="s">
        <v>1079</v>
      </c>
      <c r="J613" s="59" t="s">
        <v>1079</v>
      </c>
      <c r="K613" s="51"/>
      <c r="L613" s="77" t="s">
        <v>1302</v>
      </c>
      <c r="M613" s="77" t="s">
        <v>1302</v>
      </c>
      <c r="N613" s="77" t="s">
        <v>1168</v>
      </c>
      <c r="O613" s="77" t="s">
        <v>5605</v>
      </c>
      <c r="P613" s="66" t="str">
        <f ca="1">DATEDIF(C613,'Incoming 2023'!$O$2,"Y")&amp;" tahun, "&amp;DATEDIF(C613,'Incoming 2023'!$O$2,"YM")&amp;" bulan, "&amp;DATEDIF(C613,'Incoming 2023'!$O$2,"MD")&amp;" hari"</f>
        <v>1 tahun, 10 bulan, 11 hari</v>
      </c>
      <c r="Q613" s="77">
        <f ca="1">DATEDIF(C613,Summary!$A$1,"d")</f>
        <v>679</v>
      </c>
      <c r="R613" s="77" t="str" cm="1">
        <f t="array" aca="1" ref="R61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13" s="77" t="str" cm="1">
        <f t="array" ref="S613">_xlfn.IFS(Table1[[#This Row],[Level Status]]="Level 1",7,Table1[[#This Row],[Level Status]]="Level 2",14,Table1[[#This Row],[Level Status]]="Level 3","30",Table1[[#This Row],[Level Status]]="Info","Info",Table1[[#This Row],[Level Status]]="Closed","Closed")</f>
        <v>Info</v>
      </c>
      <c r="T613" s="54"/>
    </row>
    <row r="614" spans="1:20" ht="84.45" customHeight="1" x14ac:dyDescent="0.3">
      <c r="A614" s="51">
        <f t="shared" si="9"/>
        <v>613</v>
      </c>
      <c r="B614" s="54" t="s">
        <v>6637</v>
      </c>
      <c r="C614" s="56">
        <v>45540</v>
      </c>
      <c r="D614" s="56">
        <v>45531</v>
      </c>
      <c r="E614" s="55" t="s">
        <v>39</v>
      </c>
      <c r="F614" s="54" t="s">
        <v>6638</v>
      </c>
      <c r="G614" s="58" t="s">
        <v>6639</v>
      </c>
      <c r="H614" s="59" t="s">
        <v>1079</v>
      </c>
      <c r="I614" s="59" t="s">
        <v>3196</v>
      </c>
      <c r="J614" s="59" t="s">
        <v>6640</v>
      </c>
      <c r="K614" s="51"/>
      <c r="L614" s="77" t="s">
        <v>1302</v>
      </c>
      <c r="M614" s="77" t="s">
        <v>1302</v>
      </c>
      <c r="N614" s="77" t="s">
        <v>1079</v>
      </c>
      <c r="O614" s="77" t="s">
        <v>5499</v>
      </c>
      <c r="P614" s="66" t="str">
        <f ca="1">DATEDIF(C614,'Incoming 2023'!$O$2,"Y")&amp;" tahun, "&amp;DATEDIF(C614,'Incoming 2023'!$O$2,"YM")&amp;" bulan, "&amp;DATEDIF(C614,'Incoming 2023'!$O$2,"MD")&amp;" hari"</f>
        <v>1 tahun, 10 bulan, 10 hari</v>
      </c>
      <c r="Q614" s="77">
        <f ca="1">DATEDIF(C614,Summary!$A$1,"d")</f>
        <v>678</v>
      </c>
      <c r="R614" s="77" t="str" cm="1">
        <f t="array" aca="1" ref="R61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14" s="77" t="str" cm="1">
        <f t="array" ref="S614">_xlfn.IFS(Table1[[#This Row],[Level Status]]="Level 1",7,Table1[[#This Row],[Level Status]]="Level 2",14,Table1[[#This Row],[Level Status]]="Level 3","30",Table1[[#This Row],[Level Status]]="Info","Info",Table1[[#This Row],[Level Status]]="Closed","Closed")</f>
        <v>Info</v>
      </c>
      <c r="T614" s="54"/>
    </row>
    <row r="615" spans="1:20" ht="41.4" x14ac:dyDescent="0.3">
      <c r="A615" s="51">
        <f t="shared" si="9"/>
        <v>614</v>
      </c>
      <c r="B615" s="54" t="s">
        <v>6641</v>
      </c>
      <c r="C615" s="56">
        <v>45540</v>
      </c>
      <c r="D615" s="56">
        <v>45533</v>
      </c>
      <c r="E615" s="55" t="s">
        <v>39</v>
      </c>
      <c r="F615" s="54" t="s">
        <v>6642</v>
      </c>
      <c r="G615" s="58" t="s">
        <v>6643</v>
      </c>
      <c r="H615" s="59" t="s">
        <v>5985</v>
      </c>
      <c r="I615" s="77" t="s">
        <v>5986</v>
      </c>
      <c r="J615" s="59" t="s">
        <v>6086</v>
      </c>
      <c r="K615" s="51"/>
      <c r="L615" s="77" t="s">
        <v>1302</v>
      </c>
      <c r="M615" s="77" t="s">
        <v>1302</v>
      </c>
      <c r="N615" s="77" t="s">
        <v>1736</v>
      </c>
      <c r="O615" s="77" t="s">
        <v>5089</v>
      </c>
      <c r="P615" s="66" t="str">
        <f ca="1">DATEDIF(C615,'Incoming 2023'!$O$2,"Y")&amp;" tahun, "&amp;DATEDIF(C615,'Incoming 2023'!$O$2,"YM")&amp;" bulan, "&amp;DATEDIF(C615,'Incoming 2023'!$O$2,"MD")&amp;" hari"</f>
        <v>1 tahun, 10 bulan, 10 hari</v>
      </c>
      <c r="Q615" s="77">
        <f ca="1">DATEDIF(C615,Summary!$A$1,"d")</f>
        <v>678</v>
      </c>
      <c r="R615" s="77" t="str" cm="1">
        <f t="array" aca="1" ref="R61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15" s="77" t="str" cm="1">
        <f t="array" ref="S615">_xlfn.IFS(Table1[[#This Row],[Level Status]]="Level 1",7,Table1[[#This Row],[Level Status]]="Level 2",14,Table1[[#This Row],[Level Status]]="Level 3","30",Table1[[#This Row],[Level Status]]="Info","Info",Table1[[#This Row],[Level Status]]="Closed","Closed")</f>
        <v>Info</v>
      </c>
      <c r="T615" s="54"/>
    </row>
    <row r="616" spans="1:20" ht="55.2" x14ac:dyDescent="0.3">
      <c r="A616" s="51">
        <f t="shared" si="9"/>
        <v>615</v>
      </c>
      <c r="B616" s="54" t="s">
        <v>6645</v>
      </c>
      <c r="C616" s="56">
        <v>45540</v>
      </c>
      <c r="D616" s="56">
        <v>45525</v>
      </c>
      <c r="E616" s="55" t="s">
        <v>39</v>
      </c>
      <c r="F616" s="54" t="s">
        <v>6646</v>
      </c>
      <c r="G616" s="58" t="s">
        <v>6647</v>
      </c>
      <c r="H616" s="59" t="s">
        <v>5508</v>
      </c>
      <c r="I616" s="77" t="s">
        <v>5989</v>
      </c>
      <c r="J616" s="59" t="s">
        <v>6497</v>
      </c>
      <c r="K616" s="51"/>
      <c r="L616" s="77" t="s">
        <v>120</v>
      </c>
      <c r="M616" s="77" t="s">
        <v>120</v>
      </c>
      <c r="N616" s="77" t="s">
        <v>1175</v>
      </c>
      <c r="O616" s="77" t="s">
        <v>5607</v>
      </c>
      <c r="P616" s="66" t="str">
        <f ca="1">DATEDIF(C616,'Incoming 2023'!$O$2,"Y")&amp;" tahun, "&amp;DATEDIF(C616,'Incoming 2023'!$O$2,"YM")&amp;" bulan, "&amp;DATEDIF(C616,'Incoming 2023'!$O$2,"MD")&amp;" hari"</f>
        <v>1 tahun, 10 bulan, 10 hari</v>
      </c>
      <c r="Q616" s="77">
        <f ca="1">DATEDIF(C616,Summary!$A$1,"d")</f>
        <v>678</v>
      </c>
      <c r="R616" s="77" t="str" cm="1">
        <f t="array" aca="1" ref="R61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616" s="77" t="str" cm="1">
        <f t="array" ref="S616">_xlfn.IFS(Table1[[#This Row],[Level Status]]="Level 1",7,Table1[[#This Row],[Level Status]]="Level 2",14,Table1[[#This Row],[Level Status]]="Level 3","30",Table1[[#This Row],[Level Status]]="Info","Info",Table1[[#This Row],[Level Status]]="Closed","Closed")</f>
        <v>Closed</v>
      </c>
      <c r="T616" s="54"/>
    </row>
    <row r="617" spans="1:20" ht="41.4" x14ac:dyDescent="0.3">
      <c r="A617" s="51">
        <f t="shared" si="9"/>
        <v>616</v>
      </c>
      <c r="B617" s="54" t="s">
        <v>6648</v>
      </c>
      <c r="C617" s="56">
        <v>45540</v>
      </c>
      <c r="D617" s="56">
        <v>45530</v>
      </c>
      <c r="E617" s="55" t="s">
        <v>39</v>
      </c>
      <c r="F617" s="54" t="s">
        <v>6649</v>
      </c>
      <c r="G617" s="58" t="s">
        <v>6650</v>
      </c>
      <c r="H617" s="59" t="s">
        <v>1079</v>
      </c>
      <c r="I617" s="77" t="s">
        <v>3195</v>
      </c>
      <c r="J617" s="59" t="s">
        <v>5841</v>
      </c>
      <c r="K617" s="56">
        <f>Table1[[#This Row],[Tanggal Diterima]]+14</f>
        <v>45554</v>
      </c>
      <c r="L617" s="77" t="s">
        <v>120</v>
      </c>
      <c r="M617" s="77" t="s">
        <v>120</v>
      </c>
      <c r="N617" s="77" t="s">
        <v>1079</v>
      </c>
      <c r="O617" s="77" t="s">
        <v>2489</v>
      </c>
      <c r="P617" s="66" t="str">
        <f ca="1">DATEDIF(C617,'Incoming 2023'!$O$2,"Y")&amp;" tahun, "&amp;DATEDIF(C617,'Incoming 2023'!$O$2,"YM")&amp;" bulan, "&amp;DATEDIF(C617,'Incoming 2023'!$O$2,"MD")&amp;" hari"</f>
        <v>1 tahun, 10 bulan, 10 hari</v>
      </c>
      <c r="Q617" s="77">
        <f ca="1">DATEDIF(C617,Summary!$A$1,"d")</f>
        <v>678</v>
      </c>
      <c r="R617" s="77" t="str" cm="1">
        <f t="array" aca="1" ref="R61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617" s="77" t="str" cm="1">
        <f t="array" ref="S617">_xlfn.IFS(Table1[[#This Row],[Level Status]]="Level 1",7,Table1[[#This Row],[Level Status]]="Level 2",14,Table1[[#This Row],[Level Status]]="Level 3","30",Table1[[#This Row],[Level Status]]="Info","Info",Table1[[#This Row],[Level Status]]="Closed","Closed")</f>
        <v>Closed</v>
      </c>
      <c r="T617" s="54"/>
    </row>
    <row r="618" spans="1:20" ht="41.4" x14ac:dyDescent="0.3">
      <c r="A618" s="51">
        <f t="shared" si="9"/>
        <v>617</v>
      </c>
      <c r="B618" s="54" t="s">
        <v>6839</v>
      </c>
      <c r="C618" s="56">
        <v>45540</v>
      </c>
      <c r="D618" s="56">
        <v>45526</v>
      </c>
      <c r="E618" s="55" t="s">
        <v>39</v>
      </c>
      <c r="F618" s="54" t="s">
        <v>6840</v>
      </c>
      <c r="G618" s="58" t="s">
        <v>6841</v>
      </c>
      <c r="H618" s="59" t="s">
        <v>5508</v>
      </c>
      <c r="I618" s="77" t="s">
        <v>5990</v>
      </c>
      <c r="J618" s="59" t="s">
        <v>6497</v>
      </c>
      <c r="K618" s="51"/>
      <c r="L618" s="77" t="s">
        <v>120</v>
      </c>
      <c r="M618" s="77" t="s">
        <v>120</v>
      </c>
      <c r="N618" s="77" t="s">
        <v>1070</v>
      </c>
      <c r="O618" s="77" t="s">
        <v>1471</v>
      </c>
      <c r="P618" s="66" t="str">
        <f ca="1">DATEDIF(C618,'Incoming 2023'!$O$2,"Y")&amp;" tahun, "&amp;DATEDIF(C618,'Incoming 2023'!$O$2,"YM")&amp;" bulan, "&amp;DATEDIF(C618,'Incoming 2023'!$O$2,"MD")&amp;" hari"</f>
        <v>1 tahun, 10 bulan, 10 hari</v>
      </c>
      <c r="Q618" s="77">
        <f ca="1">DATEDIF(C618,Summary!$A$1,"d")</f>
        <v>678</v>
      </c>
      <c r="R618" s="77" t="str" cm="1">
        <f t="array" aca="1" ref="R61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618" s="77" t="str" cm="1">
        <f t="array" ref="S618">_xlfn.IFS(Table1[[#This Row],[Level Status]]="Level 1",7,Table1[[#This Row],[Level Status]]="Level 2",14,Table1[[#This Row],[Level Status]]="Level 3","30",Table1[[#This Row],[Level Status]]="Info","Info",Table1[[#This Row],[Level Status]]="Closed","Closed")</f>
        <v>Closed</v>
      </c>
      <c r="T618" s="54" t="s">
        <v>6842</v>
      </c>
    </row>
    <row r="619" spans="1:20" ht="55.2" x14ac:dyDescent="0.3">
      <c r="A619" s="51">
        <f t="shared" si="9"/>
        <v>618</v>
      </c>
      <c r="B619" s="54" t="s">
        <v>6686</v>
      </c>
      <c r="C619" s="56">
        <v>45544</v>
      </c>
      <c r="D619" s="56">
        <v>45532</v>
      </c>
      <c r="E619" s="55" t="s">
        <v>39</v>
      </c>
      <c r="F619" s="54" t="s">
        <v>6687</v>
      </c>
      <c r="G619" s="112" t="s">
        <v>6688</v>
      </c>
      <c r="H619" s="59" t="s">
        <v>5508</v>
      </c>
      <c r="I619" s="77" t="s">
        <v>3277</v>
      </c>
      <c r="J619" s="59" t="s">
        <v>6715</v>
      </c>
      <c r="K619" s="51"/>
      <c r="L619" s="77" t="s">
        <v>1302</v>
      </c>
      <c r="M619" s="77" t="s">
        <v>1302</v>
      </c>
      <c r="N619" s="77" t="s">
        <v>1070</v>
      </c>
      <c r="O619" s="77" t="s">
        <v>4930</v>
      </c>
      <c r="P619" s="66" t="str">
        <f ca="1">DATEDIF(C619,'Incoming 2023'!$O$2,"Y")&amp;" tahun, "&amp;DATEDIF(C619,'Incoming 2023'!$O$2,"YM")&amp;" bulan, "&amp;DATEDIF(C619,'Incoming 2023'!$O$2,"MD")&amp;" hari"</f>
        <v>1 tahun, 10 bulan, 6 hari</v>
      </c>
      <c r="Q619" s="77">
        <f ca="1">DATEDIF(C619,Summary!$A$1,"d")</f>
        <v>674</v>
      </c>
      <c r="R619" s="77" t="str" cm="1">
        <f t="array" aca="1" ref="R61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19" s="77" t="str" cm="1">
        <f t="array" ref="S619">_xlfn.IFS(Table1[[#This Row],[Level Status]]="Level 1",7,Table1[[#This Row],[Level Status]]="Level 2",14,Table1[[#This Row],[Level Status]]="Level 3","30",Table1[[#This Row],[Level Status]]="Info","Info",Table1[[#This Row],[Level Status]]="Closed","Closed")</f>
        <v>Info</v>
      </c>
      <c r="T619" s="54"/>
    </row>
    <row r="620" spans="1:20" ht="41.4" x14ac:dyDescent="0.3">
      <c r="A620" s="51">
        <f t="shared" si="9"/>
        <v>619</v>
      </c>
      <c r="B620" s="54" t="s">
        <v>6689</v>
      </c>
      <c r="C620" s="56">
        <v>45544</v>
      </c>
      <c r="D620" s="56">
        <v>45513</v>
      </c>
      <c r="E620" s="55" t="s">
        <v>39</v>
      </c>
      <c r="F620" s="54" t="s">
        <v>6690</v>
      </c>
      <c r="G620" s="58" t="s">
        <v>6691</v>
      </c>
      <c r="H620" s="59" t="s">
        <v>5508</v>
      </c>
      <c r="I620" s="77" t="s">
        <v>5989</v>
      </c>
      <c r="J620" s="59" t="s">
        <v>6716</v>
      </c>
      <c r="K620" s="51"/>
      <c r="L620" s="77" t="s">
        <v>1302</v>
      </c>
      <c r="M620" s="77" t="s">
        <v>1302</v>
      </c>
      <c r="N620" s="77" t="s">
        <v>1070</v>
      </c>
      <c r="O620" s="77" t="s">
        <v>1082</v>
      </c>
      <c r="P620" s="66" t="str">
        <f ca="1">DATEDIF(C620,'Incoming 2023'!$O$2,"Y")&amp;" tahun, "&amp;DATEDIF(C620,'Incoming 2023'!$O$2,"YM")&amp;" bulan, "&amp;DATEDIF(C620,'Incoming 2023'!$O$2,"MD")&amp;" hari"</f>
        <v>1 tahun, 10 bulan, 6 hari</v>
      </c>
      <c r="Q620" s="77">
        <f ca="1">DATEDIF(C620,Summary!$A$1,"d")</f>
        <v>674</v>
      </c>
      <c r="R620" s="77" t="str" cm="1">
        <f t="array" aca="1" ref="R62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20" s="77" t="str" cm="1">
        <f t="array" ref="S620">_xlfn.IFS(Table1[[#This Row],[Level Status]]="Level 1",7,Table1[[#This Row],[Level Status]]="Level 2",14,Table1[[#This Row],[Level Status]]="Level 3","30",Table1[[#This Row],[Level Status]]="Info","Info",Table1[[#This Row],[Level Status]]="Closed","Closed")</f>
        <v>Info</v>
      </c>
      <c r="T620" s="54"/>
    </row>
    <row r="621" spans="1:20" ht="27.6" x14ac:dyDescent="0.3">
      <c r="A621" s="51">
        <f t="shared" si="9"/>
        <v>620</v>
      </c>
      <c r="B621" s="54" t="s">
        <v>6692</v>
      </c>
      <c r="C621" s="56">
        <v>45544</v>
      </c>
      <c r="D621" s="56">
        <v>45541</v>
      </c>
      <c r="E621" s="55" t="s">
        <v>39</v>
      </c>
      <c r="F621" s="54" t="s">
        <v>6693</v>
      </c>
      <c r="G621" s="58" t="s">
        <v>6693</v>
      </c>
      <c r="H621" s="59" t="s">
        <v>1079</v>
      </c>
      <c r="I621" s="77" t="s">
        <v>5933</v>
      </c>
      <c r="J621" s="59" t="s">
        <v>5841</v>
      </c>
      <c r="K621" s="56">
        <f>Table1[[#This Row],[Tanggal Diterima]]+14</f>
        <v>45558</v>
      </c>
      <c r="L621" s="77" t="s">
        <v>120</v>
      </c>
      <c r="M621" s="77" t="s">
        <v>120</v>
      </c>
      <c r="N621" s="59" t="s">
        <v>6834</v>
      </c>
      <c r="O621" s="59" t="s">
        <v>6835</v>
      </c>
      <c r="P621" s="66" t="str">
        <f ca="1">DATEDIF(C621,'Incoming 2023'!$O$2,"Y")&amp;" tahun, "&amp;DATEDIF(C621,'Incoming 2023'!$O$2,"YM")&amp;" bulan, "&amp;DATEDIF(C621,'Incoming 2023'!$O$2,"MD")&amp;" hari"</f>
        <v>1 tahun, 10 bulan, 6 hari</v>
      </c>
      <c r="Q621" s="77">
        <f ca="1">DATEDIF(C621,Summary!$A$1,"d")</f>
        <v>674</v>
      </c>
      <c r="R621" s="77" t="str" cm="1">
        <f t="array" aca="1" ref="R62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621" s="77" t="str" cm="1">
        <f t="array" ref="S621">_xlfn.IFS(Table1[[#This Row],[Level Status]]="Level 1",7,Table1[[#This Row],[Level Status]]="Level 2",14,Table1[[#This Row],[Level Status]]="Level 3","30",Table1[[#This Row],[Level Status]]="Info","Info",Table1[[#This Row],[Level Status]]="Closed","Closed")</f>
        <v>Closed</v>
      </c>
      <c r="T621" s="54" t="s">
        <v>6966</v>
      </c>
    </row>
    <row r="622" spans="1:20" ht="55.2" x14ac:dyDescent="0.3">
      <c r="A622" s="51">
        <f t="shared" si="9"/>
        <v>621</v>
      </c>
      <c r="B622" s="54" t="s">
        <v>6694</v>
      </c>
      <c r="C622" s="56">
        <v>45544</v>
      </c>
      <c r="D622" s="56">
        <v>45537</v>
      </c>
      <c r="E622" s="55" t="s">
        <v>39</v>
      </c>
      <c r="F622" s="54" t="s">
        <v>6695</v>
      </c>
      <c r="G622" s="58" t="s">
        <v>6696</v>
      </c>
      <c r="H622" s="59" t="s">
        <v>5508</v>
      </c>
      <c r="I622" s="77" t="s">
        <v>3200</v>
      </c>
      <c r="J622" s="59" t="s">
        <v>2881</v>
      </c>
      <c r="K622" s="51"/>
      <c r="L622" s="77" t="s">
        <v>120</v>
      </c>
      <c r="M622" s="77" t="s">
        <v>120</v>
      </c>
      <c r="N622" s="77" t="s">
        <v>1175</v>
      </c>
      <c r="O622" s="77" t="s">
        <v>1176</v>
      </c>
      <c r="P622" s="66" t="str">
        <f ca="1">DATEDIF(C622,'Incoming 2023'!$O$2,"Y")&amp;" tahun, "&amp;DATEDIF(C622,'Incoming 2023'!$O$2,"YM")&amp;" bulan, "&amp;DATEDIF(C622,'Incoming 2023'!$O$2,"MD")&amp;" hari"</f>
        <v>1 tahun, 10 bulan, 6 hari</v>
      </c>
      <c r="Q622" s="77">
        <f ca="1">DATEDIF(C622,Summary!$A$1,"d")</f>
        <v>674</v>
      </c>
      <c r="R622" s="77" t="str" cm="1">
        <f t="array" aca="1" ref="R62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622" s="77" t="str" cm="1">
        <f t="array" ref="S622">_xlfn.IFS(Table1[[#This Row],[Level Status]]="Level 1",7,Table1[[#This Row],[Level Status]]="Level 2",14,Table1[[#This Row],[Level Status]]="Level 3","30",Table1[[#This Row],[Level Status]]="Info","Info",Table1[[#This Row],[Level Status]]="Closed","Closed")</f>
        <v>Closed</v>
      </c>
      <c r="T622" s="54" t="s">
        <v>6965</v>
      </c>
    </row>
    <row r="623" spans="1:20" ht="69" x14ac:dyDescent="0.3">
      <c r="A623" s="51">
        <f t="shared" si="9"/>
        <v>622</v>
      </c>
      <c r="B623" s="54" t="s">
        <v>6697</v>
      </c>
      <c r="C623" s="56">
        <v>45544</v>
      </c>
      <c r="D623" s="56">
        <v>45533</v>
      </c>
      <c r="E623" s="55" t="s">
        <v>39</v>
      </c>
      <c r="F623" s="54" t="s">
        <v>6698</v>
      </c>
      <c r="G623" s="58" t="s">
        <v>6698</v>
      </c>
      <c r="H623" s="59" t="s">
        <v>5508</v>
      </c>
      <c r="I623" s="77" t="s">
        <v>3277</v>
      </c>
      <c r="J623" s="59" t="s">
        <v>3188</v>
      </c>
      <c r="K623" s="51"/>
      <c r="L623" s="77" t="s">
        <v>1302</v>
      </c>
      <c r="M623" s="77" t="s">
        <v>1302</v>
      </c>
      <c r="N623" s="77" t="s">
        <v>1070</v>
      </c>
      <c r="O623" s="77" t="s">
        <v>4930</v>
      </c>
      <c r="P623" s="66" t="str">
        <f ca="1">DATEDIF(C623,'Incoming 2023'!$O$2,"Y")&amp;" tahun, "&amp;DATEDIF(C623,'Incoming 2023'!$O$2,"YM")&amp;" bulan, "&amp;DATEDIF(C623,'Incoming 2023'!$O$2,"MD")&amp;" hari"</f>
        <v>1 tahun, 10 bulan, 6 hari</v>
      </c>
      <c r="Q623" s="77">
        <f ca="1">DATEDIF(C623,Summary!$A$1,"d")</f>
        <v>674</v>
      </c>
      <c r="R623" s="77" t="str" cm="1">
        <f t="array" aca="1" ref="R62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23" s="77" t="str" cm="1">
        <f t="array" ref="S623">_xlfn.IFS(Table1[[#This Row],[Level Status]]="Level 1",7,Table1[[#This Row],[Level Status]]="Level 2",14,Table1[[#This Row],[Level Status]]="Level 3","30",Table1[[#This Row],[Level Status]]="Info","Info",Table1[[#This Row],[Level Status]]="Closed","Closed")</f>
        <v>Info</v>
      </c>
      <c r="T623" s="54"/>
    </row>
    <row r="624" spans="1:20" x14ac:dyDescent="0.3">
      <c r="A624" s="51">
        <f t="shared" si="9"/>
        <v>623</v>
      </c>
      <c r="B624" s="54" t="s">
        <v>6699</v>
      </c>
      <c r="C624" s="56">
        <v>45544</v>
      </c>
      <c r="D624" s="56">
        <v>45530</v>
      </c>
      <c r="E624" s="55" t="s">
        <v>39</v>
      </c>
      <c r="F624" s="54" t="s">
        <v>6700</v>
      </c>
      <c r="G624" s="58" t="s">
        <v>6701</v>
      </c>
      <c r="H624" s="59" t="s">
        <v>5508</v>
      </c>
      <c r="I624" s="77" t="s">
        <v>3200</v>
      </c>
      <c r="J624" s="59" t="s">
        <v>6030</v>
      </c>
      <c r="K624" s="51"/>
      <c r="L624" s="77" t="s">
        <v>1302</v>
      </c>
      <c r="M624" s="77" t="s">
        <v>1302</v>
      </c>
      <c r="N624" s="77" t="s">
        <v>1070</v>
      </c>
      <c r="O624" s="77" t="s">
        <v>6243</v>
      </c>
      <c r="P624" s="66" t="str">
        <f ca="1">DATEDIF(C624,'Incoming 2023'!$O$2,"Y")&amp;" tahun, "&amp;DATEDIF(C624,'Incoming 2023'!$O$2,"YM")&amp;" bulan, "&amp;DATEDIF(C624,'Incoming 2023'!$O$2,"MD")&amp;" hari"</f>
        <v>1 tahun, 10 bulan, 6 hari</v>
      </c>
      <c r="Q624" s="77">
        <f ca="1">DATEDIF(C624,Summary!$A$1,"d")</f>
        <v>674</v>
      </c>
      <c r="R624" s="77" t="str" cm="1">
        <f t="array" aca="1" ref="R62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24" s="77" t="str" cm="1">
        <f t="array" ref="S624">_xlfn.IFS(Table1[[#This Row],[Level Status]]="Level 1",7,Table1[[#This Row],[Level Status]]="Level 2",14,Table1[[#This Row],[Level Status]]="Level 3","30",Table1[[#This Row],[Level Status]]="Info","Info",Table1[[#This Row],[Level Status]]="Closed","Closed")</f>
        <v>Info</v>
      </c>
      <c r="T624" s="54"/>
    </row>
    <row r="625" spans="1:20" ht="41.4" x14ac:dyDescent="0.3">
      <c r="A625" s="51">
        <f t="shared" si="9"/>
        <v>624</v>
      </c>
      <c r="B625" s="54" t="s">
        <v>6702</v>
      </c>
      <c r="C625" s="56">
        <v>45544</v>
      </c>
      <c r="D625" s="56">
        <v>45518</v>
      </c>
      <c r="E625" s="55" t="s">
        <v>39</v>
      </c>
      <c r="F625" s="54" t="s">
        <v>6703</v>
      </c>
      <c r="G625" s="58" t="s">
        <v>6704</v>
      </c>
      <c r="H625" s="59" t="s">
        <v>5508</v>
      </c>
      <c r="I625" s="77" t="s">
        <v>5989</v>
      </c>
      <c r="J625" s="59" t="s">
        <v>3188</v>
      </c>
      <c r="K625" s="51"/>
      <c r="L625" s="77" t="s">
        <v>1302</v>
      </c>
      <c r="M625" s="77" t="s">
        <v>1302</v>
      </c>
      <c r="N625" s="77" t="s">
        <v>1175</v>
      </c>
      <c r="O625" s="77" t="s">
        <v>5607</v>
      </c>
      <c r="P625" s="66" t="str">
        <f ca="1">DATEDIF(C625,'Incoming 2023'!$O$2,"Y")&amp;" tahun, "&amp;DATEDIF(C625,'Incoming 2023'!$O$2,"YM")&amp;" bulan, "&amp;DATEDIF(C625,'Incoming 2023'!$O$2,"MD")&amp;" hari"</f>
        <v>1 tahun, 10 bulan, 6 hari</v>
      </c>
      <c r="Q625" s="77">
        <f ca="1">DATEDIF(C625,Summary!$A$1,"d")</f>
        <v>674</v>
      </c>
      <c r="R625" s="77" t="str" cm="1">
        <f t="array" aca="1" ref="R62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25" s="77" t="str" cm="1">
        <f t="array" ref="S625">_xlfn.IFS(Table1[[#This Row],[Level Status]]="Level 1",7,Table1[[#This Row],[Level Status]]="Level 2",14,Table1[[#This Row],[Level Status]]="Level 3","30",Table1[[#This Row],[Level Status]]="Info","Info",Table1[[#This Row],[Level Status]]="Closed","Closed")</f>
        <v>Info</v>
      </c>
      <c r="T625" s="54"/>
    </row>
    <row r="626" spans="1:20" ht="41.4" x14ac:dyDescent="0.3">
      <c r="A626" s="51">
        <f t="shared" si="9"/>
        <v>625</v>
      </c>
      <c r="B626" s="54" t="s">
        <v>6705</v>
      </c>
      <c r="C626" s="56">
        <v>45544</v>
      </c>
      <c r="D626" s="56">
        <v>45516</v>
      </c>
      <c r="E626" s="55" t="s">
        <v>39</v>
      </c>
      <c r="F626" s="54" t="s">
        <v>6706</v>
      </c>
      <c r="G626" s="58" t="s">
        <v>6707</v>
      </c>
      <c r="H626" s="59" t="s">
        <v>5508</v>
      </c>
      <c r="I626" s="77" t="s">
        <v>5989</v>
      </c>
      <c r="J626" s="59" t="s">
        <v>6716</v>
      </c>
      <c r="K626" s="51"/>
      <c r="L626" s="77" t="s">
        <v>120</v>
      </c>
      <c r="M626" s="77" t="s">
        <v>5813</v>
      </c>
      <c r="N626" s="77" t="s">
        <v>1175</v>
      </c>
      <c r="O626" s="77" t="s">
        <v>5607</v>
      </c>
      <c r="P626" s="66" t="str">
        <f ca="1">DATEDIF(C626,'Incoming 2023'!$O$2,"Y")&amp;" tahun, "&amp;DATEDIF(C626,'Incoming 2023'!$O$2,"YM")&amp;" bulan, "&amp;DATEDIF(C626,'Incoming 2023'!$O$2,"MD")&amp;" hari"</f>
        <v>1 tahun, 10 bulan, 6 hari</v>
      </c>
      <c r="Q626" s="77">
        <f ca="1">DATEDIF(C626,Summary!$A$1,"d")</f>
        <v>674</v>
      </c>
      <c r="R626" s="77" t="str" cm="1">
        <f t="array" aca="1" ref="R62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626" s="77" t="str" cm="1">
        <f t="array" ref="S626">_xlfn.IFS(Table1[[#This Row],[Level Status]]="Level 1",7,Table1[[#This Row],[Level Status]]="Level 2",14,Table1[[#This Row],[Level Status]]="Level 3","30",Table1[[#This Row],[Level Status]]="Info","Info",Table1[[#This Row],[Level Status]]="Closed","Closed")</f>
        <v>30</v>
      </c>
      <c r="T626" s="54"/>
    </row>
    <row r="627" spans="1:20" ht="82.8" x14ac:dyDescent="0.3">
      <c r="A627" s="51">
        <f t="shared" si="9"/>
        <v>626</v>
      </c>
      <c r="B627" s="54" t="s">
        <v>6708</v>
      </c>
      <c r="C627" s="56">
        <v>45544</v>
      </c>
      <c r="D627" s="56">
        <v>45530</v>
      </c>
      <c r="E627" s="55" t="s">
        <v>39</v>
      </c>
      <c r="F627" s="54" t="s">
        <v>6709</v>
      </c>
      <c r="G627" s="58" t="s">
        <v>6710</v>
      </c>
      <c r="H627" s="59" t="s">
        <v>5508</v>
      </c>
      <c r="I627" s="77" t="s">
        <v>5989</v>
      </c>
      <c r="J627" s="59" t="s">
        <v>3188</v>
      </c>
      <c r="K627" s="51"/>
      <c r="L627" s="77" t="s">
        <v>1302</v>
      </c>
      <c r="M627" s="77" t="s">
        <v>1302</v>
      </c>
      <c r="N627" s="77" t="s">
        <v>1170</v>
      </c>
      <c r="O627" s="77" t="s">
        <v>1171</v>
      </c>
      <c r="P627" s="66" t="str">
        <f ca="1">DATEDIF(C627,'Incoming 2023'!$O$2,"Y")&amp;" tahun, "&amp;DATEDIF(C627,'Incoming 2023'!$O$2,"YM")&amp;" bulan, "&amp;DATEDIF(C627,'Incoming 2023'!$O$2,"MD")&amp;" hari"</f>
        <v>1 tahun, 10 bulan, 6 hari</v>
      </c>
      <c r="Q627" s="77">
        <f ca="1">DATEDIF(C627,Summary!$A$1,"d")</f>
        <v>674</v>
      </c>
      <c r="R627" s="77" t="str" cm="1">
        <f t="array" aca="1" ref="R62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27" s="77" t="str" cm="1">
        <f t="array" ref="S627">_xlfn.IFS(Table1[[#This Row],[Level Status]]="Level 1",7,Table1[[#This Row],[Level Status]]="Level 2",14,Table1[[#This Row],[Level Status]]="Level 3","30",Table1[[#This Row],[Level Status]]="Info","Info",Table1[[#This Row],[Level Status]]="Closed","Closed")</f>
        <v>Info</v>
      </c>
      <c r="T627" s="54"/>
    </row>
    <row r="628" spans="1:20" ht="41.4" x14ac:dyDescent="0.3">
      <c r="A628" s="51">
        <f t="shared" si="9"/>
        <v>627</v>
      </c>
      <c r="B628" s="54" t="s">
        <v>6711</v>
      </c>
      <c r="C628" s="56">
        <v>45544</v>
      </c>
      <c r="D628" s="56">
        <v>45532</v>
      </c>
      <c r="E628" s="55" t="s">
        <v>39</v>
      </c>
      <c r="F628" s="54" t="s">
        <v>6712</v>
      </c>
      <c r="G628" s="58" t="s">
        <v>6713</v>
      </c>
      <c r="H628" s="59" t="s">
        <v>5508</v>
      </c>
      <c r="I628" s="77" t="s">
        <v>5989</v>
      </c>
      <c r="J628" s="59" t="s">
        <v>3188</v>
      </c>
      <c r="K628" s="51"/>
      <c r="L628" s="77" t="s">
        <v>140</v>
      </c>
      <c r="M628" s="77" t="s">
        <v>5813</v>
      </c>
      <c r="N628" s="77" t="s">
        <v>1070</v>
      </c>
      <c r="O628" s="77" t="s">
        <v>1077</v>
      </c>
      <c r="P628" s="66" t="str">
        <f ca="1">DATEDIF(C628,'Incoming 2023'!$O$2,"Y")&amp;" tahun, "&amp;DATEDIF(C628,'Incoming 2023'!$O$2,"YM")&amp;" bulan, "&amp;DATEDIF(C628,'Incoming 2023'!$O$2,"MD")&amp;" hari"</f>
        <v>1 tahun, 10 bulan, 6 hari</v>
      </c>
      <c r="Q628" s="77">
        <f ca="1">DATEDIF(C628,Summary!$A$1,"d")</f>
        <v>674</v>
      </c>
      <c r="R628" s="77" t="str" cm="1">
        <f t="array" aca="1" ref="R62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628" s="77" t="str" cm="1">
        <f t="array" ref="S628">_xlfn.IFS(Table1[[#This Row],[Level Status]]="Level 1",7,Table1[[#This Row],[Level Status]]="Level 2",14,Table1[[#This Row],[Level Status]]="Level 3","30",Table1[[#This Row],[Level Status]]="Info","Info",Table1[[#This Row],[Level Status]]="Closed","Closed")</f>
        <v>30</v>
      </c>
      <c r="T628" s="54"/>
    </row>
    <row r="629" spans="1:20" ht="41.4" x14ac:dyDescent="0.3">
      <c r="A629" s="51">
        <f t="shared" si="9"/>
        <v>628</v>
      </c>
      <c r="B629" s="54" t="s">
        <v>6738</v>
      </c>
      <c r="C629" s="56">
        <v>45544</v>
      </c>
      <c r="D629" s="56">
        <v>45526</v>
      </c>
      <c r="E629" s="55" t="s">
        <v>39</v>
      </c>
      <c r="F629" s="54" t="s">
        <v>6739</v>
      </c>
      <c r="G629" s="58" t="s">
        <v>6740</v>
      </c>
      <c r="H629" s="59" t="s">
        <v>5508</v>
      </c>
      <c r="I629" s="77" t="s">
        <v>5989</v>
      </c>
      <c r="J629" s="59" t="s">
        <v>3188</v>
      </c>
      <c r="K629" s="51"/>
      <c r="L629" s="77" t="s">
        <v>1302</v>
      </c>
      <c r="M629" s="77" t="s">
        <v>1302</v>
      </c>
      <c r="N629" s="77" t="s">
        <v>1170</v>
      </c>
      <c r="O629" s="77" t="s">
        <v>1171</v>
      </c>
      <c r="P629" s="66" t="str">
        <f ca="1">DATEDIF(C629,'Incoming 2023'!$O$2,"Y")&amp;" tahun, "&amp;DATEDIF(C629,'Incoming 2023'!$O$2,"YM")&amp;" bulan, "&amp;DATEDIF(C629,'Incoming 2023'!$O$2,"MD")&amp;" hari"</f>
        <v>1 tahun, 10 bulan, 6 hari</v>
      </c>
      <c r="Q629" s="77">
        <f ca="1">DATEDIF(C629,Summary!$A$1,"d")</f>
        <v>674</v>
      </c>
      <c r="R629" s="77" t="str" cm="1">
        <f t="array" aca="1" ref="R62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29" s="77" t="str" cm="1">
        <f t="array" ref="S629">_xlfn.IFS(Table1[[#This Row],[Level Status]]="Level 1",7,Table1[[#This Row],[Level Status]]="Level 2",14,Table1[[#This Row],[Level Status]]="Level 3","30",Table1[[#This Row],[Level Status]]="Info","Info",Table1[[#This Row],[Level Status]]="Closed","Closed")</f>
        <v>Info</v>
      </c>
      <c r="T629" s="54"/>
    </row>
    <row r="630" spans="1:20" ht="41.4" x14ac:dyDescent="0.3">
      <c r="A630" s="51">
        <f t="shared" si="9"/>
        <v>629</v>
      </c>
      <c r="B630" s="54" t="s">
        <v>6741</v>
      </c>
      <c r="C630" s="56">
        <v>45544</v>
      </c>
      <c r="D630" s="56">
        <v>45520</v>
      </c>
      <c r="E630" s="55" t="s">
        <v>39</v>
      </c>
      <c r="F630" s="54" t="s">
        <v>6742</v>
      </c>
      <c r="G630" s="58" t="s">
        <v>6743</v>
      </c>
      <c r="H630" s="59" t="s">
        <v>5508</v>
      </c>
      <c r="I630" s="77" t="s">
        <v>5508</v>
      </c>
      <c r="J630" s="59" t="s">
        <v>2881</v>
      </c>
      <c r="K630" s="51"/>
      <c r="L630" s="77" t="s">
        <v>1302</v>
      </c>
      <c r="M630" s="77" t="s">
        <v>1302</v>
      </c>
      <c r="N630" s="77" t="s">
        <v>1170</v>
      </c>
      <c r="O630" s="77" t="s">
        <v>1471</v>
      </c>
      <c r="P630" s="66" t="str">
        <f ca="1">DATEDIF(C630,'Incoming 2023'!$O$2,"Y")&amp;" tahun, "&amp;DATEDIF(C630,'Incoming 2023'!$O$2,"YM")&amp;" bulan, "&amp;DATEDIF(C630,'Incoming 2023'!$O$2,"MD")&amp;" hari"</f>
        <v>1 tahun, 10 bulan, 6 hari</v>
      </c>
      <c r="Q630" s="77">
        <f ca="1">DATEDIF(C630,Summary!$A$1,"d")</f>
        <v>674</v>
      </c>
      <c r="R630" s="77" t="str" cm="1">
        <f t="array" aca="1" ref="R63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30" s="77" t="str" cm="1">
        <f t="array" ref="S630">_xlfn.IFS(Table1[[#This Row],[Level Status]]="Level 1",7,Table1[[#This Row],[Level Status]]="Level 2",14,Table1[[#This Row],[Level Status]]="Level 3","30",Table1[[#This Row],[Level Status]]="Info","Info",Table1[[#This Row],[Level Status]]="Closed","Closed")</f>
        <v>Info</v>
      </c>
      <c r="T630" s="54"/>
    </row>
    <row r="631" spans="1:20" ht="69" x14ac:dyDescent="0.3">
      <c r="A631" s="51">
        <f t="shared" si="9"/>
        <v>630</v>
      </c>
      <c r="B631" s="54" t="s">
        <v>6744</v>
      </c>
      <c r="C631" s="56">
        <v>45545</v>
      </c>
      <c r="D631" s="56">
        <v>45541</v>
      </c>
      <c r="E631" s="55" t="s">
        <v>39</v>
      </c>
      <c r="F631" s="54" t="s">
        <v>6745</v>
      </c>
      <c r="G631" s="58" t="s">
        <v>6746</v>
      </c>
      <c r="H631" s="59" t="s">
        <v>5985</v>
      </c>
      <c r="I631" s="77" t="s">
        <v>5986</v>
      </c>
      <c r="J631" s="59" t="s">
        <v>5986</v>
      </c>
      <c r="K631" s="51"/>
      <c r="L631" s="77" t="s">
        <v>1302</v>
      </c>
      <c r="M631" s="77" t="s">
        <v>1302</v>
      </c>
      <c r="N631" s="77" t="s">
        <v>1267</v>
      </c>
      <c r="O631" s="77" t="s">
        <v>1268</v>
      </c>
      <c r="P631" s="66" t="str">
        <f ca="1">DATEDIF(C631,'Incoming 2023'!$O$2,"Y")&amp;" tahun, "&amp;DATEDIF(C631,'Incoming 2023'!$O$2,"YM")&amp;" bulan, "&amp;DATEDIF(C631,'Incoming 2023'!$O$2,"MD")&amp;" hari"</f>
        <v>1 tahun, 10 bulan, 5 hari</v>
      </c>
      <c r="Q631" s="77">
        <f ca="1">DATEDIF(C631,Summary!$A$1,"d")</f>
        <v>673</v>
      </c>
      <c r="R631" s="77" t="str" cm="1">
        <f t="array" aca="1" ref="R63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31" s="77" t="str" cm="1">
        <f t="array" ref="S631">_xlfn.IFS(Table1[[#This Row],[Level Status]]="Level 1",7,Table1[[#This Row],[Level Status]]="Level 2",14,Table1[[#This Row],[Level Status]]="Level 3","30",Table1[[#This Row],[Level Status]]="Info","Info",Table1[[#This Row],[Level Status]]="Closed","Closed")</f>
        <v>Info</v>
      </c>
      <c r="T631" s="54"/>
    </row>
    <row r="632" spans="1:20" ht="41.4" x14ac:dyDescent="0.3">
      <c r="A632" s="51">
        <f t="shared" si="9"/>
        <v>631</v>
      </c>
      <c r="B632" s="54" t="s">
        <v>6747</v>
      </c>
      <c r="C632" s="56">
        <v>45547</v>
      </c>
      <c r="D632" s="56">
        <v>45540</v>
      </c>
      <c r="E632" s="55" t="s">
        <v>39</v>
      </c>
      <c r="F632" s="54" t="s">
        <v>6748</v>
      </c>
      <c r="G632" s="58" t="s">
        <v>6749</v>
      </c>
      <c r="H632" s="59" t="s">
        <v>5508</v>
      </c>
      <c r="I632" s="77" t="s">
        <v>5989</v>
      </c>
      <c r="J632" s="59" t="s">
        <v>1302</v>
      </c>
      <c r="K632" s="51"/>
      <c r="L632" s="77" t="s">
        <v>1302</v>
      </c>
      <c r="M632" s="77" t="s">
        <v>1302</v>
      </c>
      <c r="N632" s="77" t="s">
        <v>1070</v>
      </c>
      <c r="O632" s="77" t="s">
        <v>1077</v>
      </c>
      <c r="P632" s="66" t="str">
        <f ca="1">DATEDIF(C632,'Incoming 2023'!$O$2,"Y")&amp;" tahun, "&amp;DATEDIF(C632,'Incoming 2023'!$O$2,"YM")&amp;" bulan, "&amp;DATEDIF(C632,'Incoming 2023'!$O$2,"MD")&amp;" hari"</f>
        <v>1 tahun, 10 bulan, 3 hari</v>
      </c>
      <c r="Q632" s="77">
        <f ca="1">DATEDIF(C632,Summary!$A$1,"d")</f>
        <v>671</v>
      </c>
      <c r="R632" s="77" t="str" cm="1">
        <f t="array" aca="1" ref="R63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32" s="77" t="str" cm="1">
        <f t="array" ref="S632">_xlfn.IFS(Table1[[#This Row],[Level Status]]="Level 1",7,Table1[[#This Row],[Level Status]]="Level 2",14,Table1[[#This Row],[Level Status]]="Level 3","30",Table1[[#This Row],[Level Status]]="Info","Info",Table1[[#This Row],[Level Status]]="Closed","Closed")</f>
        <v>Info</v>
      </c>
      <c r="T632" s="54"/>
    </row>
    <row r="633" spans="1:20" ht="41.4" x14ac:dyDescent="0.3">
      <c r="A633" s="51">
        <f t="shared" si="9"/>
        <v>632</v>
      </c>
      <c r="B633" s="54" t="s">
        <v>6750</v>
      </c>
      <c r="C633" s="56">
        <v>45552</v>
      </c>
      <c r="D633" s="56">
        <v>45530</v>
      </c>
      <c r="E633" s="55" t="s">
        <v>39</v>
      </c>
      <c r="F633" s="54" t="s">
        <v>6751</v>
      </c>
      <c r="G633" s="58" t="s">
        <v>6752</v>
      </c>
      <c r="H633" s="59" t="s">
        <v>5508</v>
      </c>
      <c r="I633" s="77" t="s">
        <v>5989</v>
      </c>
      <c r="J633" s="59" t="s">
        <v>1302</v>
      </c>
      <c r="K633" s="51"/>
      <c r="L633" s="77" t="s">
        <v>120</v>
      </c>
      <c r="M633" s="77" t="s">
        <v>5813</v>
      </c>
      <c r="N633" s="77" t="s">
        <v>1175</v>
      </c>
      <c r="O633" s="77" t="s">
        <v>5607</v>
      </c>
      <c r="P633" s="66" t="str">
        <f ca="1">DATEDIF(C633,'Incoming 2023'!$O$2,"Y")&amp;" tahun, "&amp;DATEDIF(C633,'Incoming 2023'!$O$2,"YM")&amp;" bulan, "&amp;DATEDIF(C633,'Incoming 2023'!$O$2,"MD")&amp;" hari"</f>
        <v>1 tahun, 9 bulan, 28 hari</v>
      </c>
      <c r="Q633" s="77">
        <f ca="1">DATEDIF(C633,Summary!$A$1,"d")</f>
        <v>666</v>
      </c>
      <c r="R633" s="77" t="str" cm="1">
        <f t="array" aca="1" ref="R63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633" s="77" t="str" cm="1">
        <f t="array" ref="S633">_xlfn.IFS(Table1[[#This Row],[Level Status]]="Level 1",7,Table1[[#This Row],[Level Status]]="Level 2",14,Table1[[#This Row],[Level Status]]="Level 3","30",Table1[[#This Row],[Level Status]]="Info","Info",Table1[[#This Row],[Level Status]]="Closed","Closed")</f>
        <v>30</v>
      </c>
      <c r="T633" s="54"/>
    </row>
    <row r="634" spans="1:20" ht="55.2" x14ac:dyDescent="0.3">
      <c r="A634" s="51">
        <f t="shared" si="9"/>
        <v>633</v>
      </c>
      <c r="B634" s="54" t="s">
        <v>6753</v>
      </c>
      <c r="C634" s="56">
        <v>45552</v>
      </c>
      <c r="D634" s="56">
        <v>45546</v>
      </c>
      <c r="E634" s="55" t="s">
        <v>39</v>
      </c>
      <c r="F634" s="54" t="s">
        <v>6754</v>
      </c>
      <c r="G634" s="58" t="s">
        <v>6755</v>
      </c>
      <c r="H634" s="59" t="s">
        <v>5508</v>
      </c>
      <c r="I634" s="77" t="s">
        <v>3195</v>
      </c>
      <c r="J634" s="59" t="s">
        <v>6824</v>
      </c>
      <c r="K634" s="51"/>
      <c r="L634" s="77" t="s">
        <v>120</v>
      </c>
      <c r="M634" s="77" t="s">
        <v>120</v>
      </c>
      <c r="N634" s="77" t="s">
        <v>1070</v>
      </c>
      <c r="O634" s="77" t="s">
        <v>6243</v>
      </c>
      <c r="P634" s="66" t="str">
        <f ca="1">DATEDIF(C634,'Incoming 2023'!$O$2,"Y")&amp;" tahun, "&amp;DATEDIF(C634,'Incoming 2023'!$O$2,"YM")&amp;" bulan, "&amp;DATEDIF(C634,'Incoming 2023'!$O$2,"MD")&amp;" hari"</f>
        <v>1 tahun, 9 bulan, 28 hari</v>
      </c>
      <c r="Q634" s="77">
        <f ca="1">DATEDIF(C634,Summary!$A$1,"d")</f>
        <v>666</v>
      </c>
      <c r="R634" s="77" t="str" cm="1">
        <f t="array" aca="1" ref="R63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634" s="77" t="str" cm="1">
        <f t="array" ref="S634">_xlfn.IFS(Table1[[#This Row],[Level Status]]="Level 1",7,Table1[[#This Row],[Level Status]]="Level 2",14,Table1[[#This Row],[Level Status]]="Level 3","30",Table1[[#This Row],[Level Status]]="Info","Info",Table1[[#This Row],[Level Status]]="Closed","Closed")</f>
        <v>Closed</v>
      </c>
      <c r="T634" s="54" t="s">
        <v>7244</v>
      </c>
    </row>
    <row r="635" spans="1:20" ht="41.4" x14ac:dyDescent="0.3">
      <c r="A635" s="51">
        <f t="shared" si="9"/>
        <v>634</v>
      </c>
      <c r="B635" s="54" t="s">
        <v>6756</v>
      </c>
      <c r="C635" s="56">
        <v>45552</v>
      </c>
      <c r="D635" s="56">
        <v>45531</v>
      </c>
      <c r="E635" s="55" t="s">
        <v>9</v>
      </c>
      <c r="F635" s="54" t="s">
        <v>6757</v>
      </c>
      <c r="G635" s="58" t="s">
        <v>6814</v>
      </c>
      <c r="H635" s="59" t="s">
        <v>5508</v>
      </c>
      <c r="I635" s="77" t="s">
        <v>3200</v>
      </c>
      <c r="J635" s="59" t="s">
        <v>3201</v>
      </c>
      <c r="K635" s="51"/>
      <c r="L635" s="77" t="s">
        <v>1302</v>
      </c>
      <c r="M635" s="77" t="s">
        <v>1302</v>
      </c>
      <c r="N635" s="77" t="s">
        <v>1070</v>
      </c>
      <c r="O635" s="77" t="s">
        <v>6243</v>
      </c>
      <c r="P635" s="66" t="str">
        <f ca="1">DATEDIF(C635,'Incoming 2023'!$O$2,"Y")&amp;" tahun, "&amp;DATEDIF(C635,'Incoming 2023'!$O$2,"YM")&amp;" bulan, "&amp;DATEDIF(C635,'Incoming 2023'!$O$2,"MD")&amp;" hari"</f>
        <v>1 tahun, 9 bulan, 28 hari</v>
      </c>
      <c r="Q635" s="77">
        <f ca="1">DATEDIF(C635,Summary!$A$1,"d")</f>
        <v>666</v>
      </c>
      <c r="R635" s="77" t="str" cm="1">
        <f t="array" aca="1" ref="R63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35" s="77" t="str" cm="1">
        <f t="array" ref="S635">_xlfn.IFS(Table1[[#This Row],[Level Status]]="Level 1",7,Table1[[#This Row],[Level Status]]="Level 2",14,Table1[[#This Row],[Level Status]]="Level 3","30",Table1[[#This Row],[Level Status]]="Info","Info",Table1[[#This Row],[Level Status]]="Closed","Closed")</f>
        <v>Info</v>
      </c>
      <c r="T635" s="54"/>
    </row>
    <row r="636" spans="1:20" ht="27.6" x14ac:dyDescent="0.3">
      <c r="A636" s="51">
        <f t="shared" si="9"/>
        <v>635</v>
      </c>
      <c r="B636" s="54" t="s">
        <v>6621</v>
      </c>
      <c r="C636" s="56">
        <v>45552</v>
      </c>
      <c r="D636" s="56">
        <v>45533</v>
      </c>
      <c r="E636" s="55" t="s">
        <v>9</v>
      </c>
      <c r="F636" s="54" t="s">
        <v>6758</v>
      </c>
      <c r="G636" s="58" t="s">
        <v>5258</v>
      </c>
      <c r="H636" s="59" t="s">
        <v>5508</v>
      </c>
      <c r="I636" s="77" t="s">
        <v>3200</v>
      </c>
      <c r="J636" s="59" t="s">
        <v>6030</v>
      </c>
      <c r="K636" s="51"/>
      <c r="L636" s="77" t="s">
        <v>1302</v>
      </c>
      <c r="M636" s="77" t="s">
        <v>1302</v>
      </c>
      <c r="N636" s="77" t="s">
        <v>1070</v>
      </c>
      <c r="O636" s="77" t="s">
        <v>3230</v>
      </c>
      <c r="P636" s="66" t="str">
        <f ca="1">DATEDIF(C636,'Incoming 2023'!$O$2,"Y")&amp;" tahun, "&amp;DATEDIF(C636,'Incoming 2023'!$O$2,"YM")&amp;" bulan, "&amp;DATEDIF(C636,'Incoming 2023'!$O$2,"MD")&amp;" hari"</f>
        <v>1 tahun, 9 bulan, 28 hari</v>
      </c>
      <c r="Q636" s="77">
        <f ca="1">DATEDIF(C636,Summary!$A$1,"d")</f>
        <v>666</v>
      </c>
      <c r="R636" s="77" t="str" cm="1">
        <f t="array" aca="1" ref="R63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36" s="77" t="str" cm="1">
        <f t="array" ref="S636">_xlfn.IFS(Table1[[#This Row],[Level Status]]="Level 1",7,Table1[[#This Row],[Level Status]]="Level 2",14,Table1[[#This Row],[Level Status]]="Level 3","30",Table1[[#This Row],[Level Status]]="Info","Info",Table1[[#This Row],[Level Status]]="Closed","Closed")</f>
        <v>Info</v>
      </c>
      <c r="T636" s="54"/>
    </row>
    <row r="637" spans="1:20" ht="41.4" x14ac:dyDescent="0.3">
      <c r="A637" s="51">
        <f t="shared" si="9"/>
        <v>636</v>
      </c>
      <c r="B637" s="54" t="s">
        <v>6759</v>
      </c>
      <c r="C637" s="56">
        <v>45552</v>
      </c>
      <c r="D637" s="56">
        <v>45538</v>
      </c>
      <c r="E637" s="55" t="s">
        <v>9</v>
      </c>
      <c r="F637" s="54" t="s">
        <v>6760</v>
      </c>
      <c r="G637" s="58" t="s">
        <v>6816</v>
      </c>
      <c r="H637" s="59" t="s">
        <v>5508</v>
      </c>
      <c r="I637" s="77" t="s">
        <v>3200</v>
      </c>
      <c r="J637" s="59" t="s">
        <v>3203</v>
      </c>
      <c r="K637" s="51"/>
      <c r="L637" s="77" t="s">
        <v>1302</v>
      </c>
      <c r="M637" s="77" t="s">
        <v>1302</v>
      </c>
      <c r="N637" s="77" t="s">
        <v>1070</v>
      </c>
      <c r="O637" s="77" t="s">
        <v>3230</v>
      </c>
      <c r="P637" s="66" t="str">
        <f ca="1">DATEDIF(C637,'Incoming 2023'!$O$2,"Y")&amp;" tahun, "&amp;DATEDIF(C637,'Incoming 2023'!$O$2,"YM")&amp;" bulan, "&amp;DATEDIF(C637,'Incoming 2023'!$O$2,"MD")&amp;" hari"</f>
        <v>1 tahun, 9 bulan, 28 hari</v>
      </c>
      <c r="Q637" s="77">
        <f ca="1">DATEDIF(C637,Summary!$A$1,"d")</f>
        <v>666</v>
      </c>
      <c r="R637" s="77" t="str" cm="1">
        <f t="array" aca="1" ref="R63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37" s="77" t="str" cm="1">
        <f t="array" ref="S637">_xlfn.IFS(Table1[[#This Row],[Level Status]]="Level 1",7,Table1[[#This Row],[Level Status]]="Level 2",14,Table1[[#This Row],[Level Status]]="Level 3","30",Table1[[#This Row],[Level Status]]="Info","Info",Table1[[#This Row],[Level Status]]="Closed","Closed")</f>
        <v>Info</v>
      </c>
      <c r="T637" s="54"/>
    </row>
    <row r="638" spans="1:20" ht="55.2" x14ac:dyDescent="0.3">
      <c r="A638" s="51">
        <f t="shared" si="9"/>
        <v>637</v>
      </c>
      <c r="B638" s="54" t="s">
        <v>6764</v>
      </c>
      <c r="C638" s="56">
        <v>45552</v>
      </c>
      <c r="D638" s="56">
        <v>45538</v>
      </c>
      <c r="E638" s="55" t="s">
        <v>9</v>
      </c>
      <c r="F638" s="54" t="s">
        <v>6761</v>
      </c>
      <c r="G638" s="58" t="s">
        <v>6817</v>
      </c>
      <c r="H638" s="59" t="s">
        <v>5508</v>
      </c>
      <c r="I638" s="77" t="s">
        <v>6500</v>
      </c>
      <c r="J638" s="59" t="s">
        <v>6030</v>
      </c>
      <c r="K638" s="51"/>
      <c r="L638" s="77" t="s">
        <v>1302</v>
      </c>
      <c r="M638" s="77" t="s">
        <v>1302</v>
      </c>
      <c r="N638" s="77" t="s">
        <v>1070</v>
      </c>
      <c r="O638" s="77" t="s">
        <v>3230</v>
      </c>
      <c r="P638" s="66" t="str">
        <f ca="1">DATEDIF(C638,'Incoming 2023'!$O$2,"Y")&amp;" tahun, "&amp;DATEDIF(C638,'Incoming 2023'!$O$2,"YM")&amp;" bulan, "&amp;DATEDIF(C638,'Incoming 2023'!$O$2,"MD")&amp;" hari"</f>
        <v>1 tahun, 9 bulan, 28 hari</v>
      </c>
      <c r="Q638" s="77">
        <f ca="1">DATEDIF(C638,Summary!$A$1,"d")</f>
        <v>666</v>
      </c>
      <c r="R638" s="77" t="str" cm="1">
        <f t="array" aca="1" ref="R63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38" s="77" t="str" cm="1">
        <f t="array" ref="S638">_xlfn.IFS(Table1[[#This Row],[Level Status]]="Level 1",7,Table1[[#This Row],[Level Status]]="Level 2",14,Table1[[#This Row],[Level Status]]="Level 3","30",Table1[[#This Row],[Level Status]]="Info","Info",Table1[[#This Row],[Level Status]]="Closed","Closed")</f>
        <v>Info</v>
      </c>
      <c r="T638" s="54"/>
    </row>
    <row r="639" spans="1:20" ht="55.2" x14ac:dyDescent="0.3">
      <c r="A639" s="51">
        <f t="shared" si="9"/>
        <v>638</v>
      </c>
      <c r="B639" s="54" t="s">
        <v>6765</v>
      </c>
      <c r="C639" s="56">
        <v>45552</v>
      </c>
      <c r="D639" s="56">
        <v>45540</v>
      </c>
      <c r="E639" s="55" t="s">
        <v>9</v>
      </c>
      <c r="F639" s="54" t="s">
        <v>6762</v>
      </c>
      <c r="G639" s="58" t="s">
        <v>6818</v>
      </c>
      <c r="H639" s="59" t="s">
        <v>5508</v>
      </c>
      <c r="I639" s="77" t="s">
        <v>5989</v>
      </c>
      <c r="J639" s="59" t="s">
        <v>6497</v>
      </c>
      <c r="K639" s="51"/>
      <c r="L639" s="77" t="s">
        <v>1302</v>
      </c>
      <c r="M639" s="77" t="s">
        <v>1302</v>
      </c>
      <c r="N639" s="77" t="s">
        <v>1070</v>
      </c>
      <c r="O639" s="77" t="s">
        <v>3230</v>
      </c>
      <c r="P639" s="66" t="str">
        <f ca="1">DATEDIF(C639,'Incoming 2023'!$O$2,"Y")&amp;" tahun, "&amp;DATEDIF(C639,'Incoming 2023'!$O$2,"YM")&amp;" bulan, "&amp;DATEDIF(C639,'Incoming 2023'!$O$2,"MD")&amp;" hari"</f>
        <v>1 tahun, 9 bulan, 28 hari</v>
      </c>
      <c r="Q639" s="77">
        <f ca="1">DATEDIF(C639,Summary!$A$1,"d")</f>
        <v>666</v>
      </c>
      <c r="R639" s="77" t="str" cm="1">
        <f t="array" aca="1" ref="R63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39" s="77" t="str" cm="1">
        <f t="array" ref="S639">_xlfn.IFS(Table1[[#This Row],[Level Status]]="Level 1",7,Table1[[#This Row],[Level Status]]="Level 2",14,Table1[[#This Row],[Level Status]]="Level 3","30",Table1[[#This Row],[Level Status]]="Info","Info",Table1[[#This Row],[Level Status]]="Closed","Closed")</f>
        <v>Info</v>
      </c>
      <c r="T639" s="54"/>
    </row>
    <row r="640" spans="1:20" ht="55.2" x14ac:dyDescent="0.3">
      <c r="A640" s="51">
        <f t="shared" si="9"/>
        <v>639</v>
      </c>
      <c r="B640" s="54" t="s">
        <v>6766</v>
      </c>
      <c r="C640" s="56">
        <v>45552</v>
      </c>
      <c r="D640" s="56">
        <v>45541</v>
      </c>
      <c r="E640" s="55" t="s">
        <v>9</v>
      </c>
      <c r="F640" s="54" t="s">
        <v>6763</v>
      </c>
      <c r="G640" s="58" t="s">
        <v>6819</v>
      </c>
      <c r="H640" s="59" t="s">
        <v>5508</v>
      </c>
      <c r="I640" s="77" t="s">
        <v>5989</v>
      </c>
      <c r="J640" s="59" t="s">
        <v>6030</v>
      </c>
      <c r="K640" s="51"/>
      <c r="L640" s="77" t="s">
        <v>1302</v>
      </c>
      <c r="M640" s="77" t="s">
        <v>1302</v>
      </c>
      <c r="N640" s="77" t="s">
        <v>1070</v>
      </c>
      <c r="O640" s="77" t="s">
        <v>3230</v>
      </c>
      <c r="P640" s="66" t="str">
        <f ca="1">DATEDIF(C640,'Incoming 2023'!$O$2,"Y")&amp;" tahun, "&amp;DATEDIF(C640,'Incoming 2023'!$O$2,"YM")&amp;" bulan, "&amp;DATEDIF(C640,'Incoming 2023'!$O$2,"MD")&amp;" hari"</f>
        <v>1 tahun, 9 bulan, 28 hari</v>
      </c>
      <c r="Q640" s="77">
        <f ca="1">DATEDIF(C640,Summary!$A$1,"d")</f>
        <v>666</v>
      </c>
      <c r="R640" s="77" t="str" cm="1">
        <f t="array" aca="1" ref="R64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40" s="77" t="str" cm="1">
        <f t="array" ref="S640">_xlfn.IFS(Table1[[#This Row],[Level Status]]="Level 1",7,Table1[[#This Row],[Level Status]]="Level 2",14,Table1[[#This Row],[Level Status]]="Level 3","30",Table1[[#This Row],[Level Status]]="Info","Info",Table1[[#This Row],[Level Status]]="Closed","Closed")</f>
        <v>Info</v>
      </c>
      <c r="T640" s="54"/>
    </row>
    <row r="641" spans="1:20" ht="55.2" x14ac:dyDescent="0.3">
      <c r="A641" s="51">
        <f t="shared" si="9"/>
        <v>640</v>
      </c>
      <c r="B641" s="54" t="s">
        <v>6767</v>
      </c>
      <c r="C641" s="56">
        <v>45552</v>
      </c>
      <c r="D641" s="56">
        <v>45548</v>
      </c>
      <c r="E641" s="55" t="s">
        <v>9</v>
      </c>
      <c r="F641" s="54" t="s">
        <v>6768</v>
      </c>
      <c r="G641" s="58" t="s">
        <v>6820</v>
      </c>
      <c r="H641" s="59" t="s">
        <v>5508</v>
      </c>
      <c r="I641" s="77" t="s">
        <v>5508</v>
      </c>
      <c r="J641" s="59" t="s">
        <v>5700</v>
      </c>
      <c r="K641" s="51"/>
      <c r="L641" s="77" t="s">
        <v>1302</v>
      </c>
      <c r="M641" s="77" t="s">
        <v>1302</v>
      </c>
      <c r="N641" s="77" t="s">
        <v>1080</v>
      </c>
      <c r="O641" s="77" t="s">
        <v>1083</v>
      </c>
      <c r="P641" s="66" t="str">
        <f ca="1">DATEDIF(C641,'Incoming 2023'!$O$2,"Y")&amp;" tahun, "&amp;DATEDIF(C641,'Incoming 2023'!$O$2,"YM")&amp;" bulan, "&amp;DATEDIF(C641,'Incoming 2023'!$O$2,"MD")&amp;" hari"</f>
        <v>1 tahun, 9 bulan, 28 hari</v>
      </c>
      <c r="Q641" s="77">
        <f ca="1">DATEDIF(C641,Summary!$A$1,"d")</f>
        <v>666</v>
      </c>
      <c r="R641" s="77" t="str" cm="1">
        <f t="array" aca="1" ref="R64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41" s="77" t="str" cm="1">
        <f t="array" ref="S641">_xlfn.IFS(Table1[[#This Row],[Level Status]]="Level 1",7,Table1[[#This Row],[Level Status]]="Level 2",14,Table1[[#This Row],[Level Status]]="Level 3","30",Table1[[#This Row],[Level Status]]="Info","Info",Table1[[#This Row],[Level Status]]="Closed","Closed")</f>
        <v>Info</v>
      </c>
      <c r="T641" s="54"/>
    </row>
    <row r="642" spans="1:20" ht="55.2" x14ac:dyDescent="0.3">
      <c r="A642" s="51">
        <f t="shared" ref="A642:A705" si="10">ROW(A641)</f>
        <v>641</v>
      </c>
      <c r="B642" s="54" t="s">
        <v>6821</v>
      </c>
      <c r="C642" s="56">
        <v>45552</v>
      </c>
      <c r="D642" s="56">
        <v>45544</v>
      </c>
      <c r="E642" s="55" t="s">
        <v>39</v>
      </c>
      <c r="F642" s="54" t="s">
        <v>6822</v>
      </c>
      <c r="G642" s="58" t="s">
        <v>6823</v>
      </c>
      <c r="H642" s="59" t="s">
        <v>5508</v>
      </c>
      <c r="I642" s="77" t="s">
        <v>5508</v>
      </c>
      <c r="J642" s="59" t="s">
        <v>2881</v>
      </c>
      <c r="K642" s="122">
        <v>45566</v>
      </c>
      <c r="L642" s="77" t="s">
        <v>120</v>
      </c>
      <c r="M642" s="77" t="s">
        <v>120</v>
      </c>
      <c r="N642" s="77" t="s">
        <v>1070</v>
      </c>
      <c r="O642" s="77" t="s">
        <v>1071</v>
      </c>
      <c r="P642" s="66" t="str">
        <f ca="1">DATEDIF(C642,'Incoming 2023'!$O$2,"Y")&amp;" tahun, "&amp;DATEDIF(C642,'Incoming 2023'!$O$2,"YM")&amp;" bulan, "&amp;DATEDIF(C642,'Incoming 2023'!$O$2,"MD")&amp;" hari"</f>
        <v>1 tahun, 9 bulan, 28 hari</v>
      </c>
      <c r="Q642" s="77">
        <f ca="1">DATEDIF(C642,Summary!$A$1,"d")</f>
        <v>666</v>
      </c>
      <c r="R642" s="77" t="str" cm="1">
        <f t="array" aca="1" ref="R64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642" s="77" t="str" cm="1">
        <f t="array" ref="S642">_xlfn.IFS(Table1[[#This Row],[Level Status]]="Level 1",7,Table1[[#This Row],[Level Status]]="Level 2",14,Table1[[#This Row],[Level Status]]="Level 3","30",Table1[[#This Row],[Level Status]]="Info","Info",Table1[[#This Row],[Level Status]]="Closed","Closed")</f>
        <v>Closed</v>
      </c>
      <c r="T642" s="54" t="s">
        <v>6964</v>
      </c>
    </row>
    <row r="643" spans="1:20" ht="52.2" customHeight="1" x14ac:dyDescent="0.3">
      <c r="A643" s="51">
        <f t="shared" si="10"/>
        <v>642</v>
      </c>
      <c r="B643" s="54" t="s">
        <v>6836</v>
      </c>
      <c r="C643" s="56">
        <v>45552</v>
      </c>
      <c r="D643" s="56">
        <v>45538</v>
      </c>
      <c r="E643" s="55" t="s">
        <v>39</v>
      </c>
      <c r="F643" s="54" t="s">
        <v>6837</v>
      </c>
      <c r="G643" s="58" t="s">
        <v>6838</v>
      </c>
      <c r="H643" s="59" t="s">
        <v>5508</v>
      </c>
      <c r="I643" s="77" t="s">
        <v>5990</v>
      </c>
      <c r="J643" s="59" t="s">
        <v>5873</v>
      </c>
      <c r="K643" s="51"/>
      <c r="L643" s="77" t="s">
        <v>1302</v>
      </c>
      <c r="M643" s="77" t="s">
        <v>1302</v>
      </c>
      <c r="N643" s="77" t="s">
        <v>1070</v>
      </c>
      <c r="O643" s="77" t="s">
        <v>1471</v>
      </c>
      <c r="P643" s="66" t="str">
        <f ca="1">DATEDIF(C643,'Incoming 2023'!$O$2,"Y")&amp;" tahun, "&amp;DATEDIF(C643,'Incoming 2023'!$O$2,"YM")&amp;" bulan, "&amp;DATEDIF(C643,'Incoming 2023'!$O$2,"MD")&amp;" hari"</f>
        <v>1 tahun, 9 bulan, 28 hari</v>
      </c>
      <c r="Q643" s="77">
        <f ca="1">DATEDIF(C643,Summary!$A$1,"d")</f>
        <v>666</v>
      </c>
      <c r="R643" s="77" t="str" cm="1">
        <f t="array" aca="1" ref="R64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43" s="77" t="str" cm="1">
        <f t="array" ref="S643">_xlfn.IFS(Table1[[#This Row],[Level Status]]="Level 1",7,Table1[[#This Row],[Level Status]]="Level 2",14,Table1[[#This Row],[Level Status]]="Level 3","30",Table1[[#This Row],[Level Status]]="Info","Info",Table1[[#This Row],[Level Status]]="Closed","Closed")</f>
        <v>Info</v>
      </c>
      <c r="T643" s="54"/>
    </row>
    <row r="644" spans="1:20" ht="55.2" x14ac:dyDescent="0.3">
      <c r="A644" s="51">
        <f t="shared" si="10"/>
        <v>643</v>
      </c>
      <c r="B644" s="54" t="s">
        <v>6843</v>
      </c>
      <c r="C644" s="56" t="s">
        <v>6844</v>
      </c>
      <c r="D644" s="56" t="s">
        <v>6847</v>
      </c>
      <c r="E644" s="55" t="s">
        <v>9</v>
      </c>
      <c r="F644" s="54" t="s">
        <v>6845</v>
      </c>
      <c r="G644" s="58" t="s">
        <v>6846</v>
      </c>
      <c r="H644" s="59" t="s">
        <v>5508</v>
      </c>
      <c r="I644" s="77" t="s">
        <v>5989</v>
      </c>
      <c r="J644" s="59" t="s">
        <v>6824</v>
      </c>
      <c r="K644" s="51"/>
      <c r="L644" s="77" t="s">
        <v>140</v>
      </c>
      <c r="M644" s="77" t="s">
        <v>5815</v>
      </c>
      <c r="N644" s="77" t="s">
        <v>1070</v>
      </c>
      <c r="O644" s="77" t="s">
        <v>3230</v>
      </c>
      <c r="P644" s="66" t="e">
        <f ca="1">DATEDIF(C644,'Incoming 2023'!$O$2,"Y")&amp;" tahun, "&amp;DATEDIF(C644,'Incoming 2023'!$O$2,"YM")&amp;" bulan, "&amp;DATEDIF(C644,'Incoming 2023'!$O$2,"MD")&amp;" hari"</f>
        <v>#VALUE!</v>
      </c>
      <c r="Q644" s="77" t="e">
        <f ca="1">DATEDIF(C644,Summary!$A$1,"d")</f>
        <v>#VALUE!</v>
      </c>
      <c r="R644" s="77" t="e" cm="1">
        <f t="array" aca="1" ref="R64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#VALUE!</v>
      </c>
      <c r="S644" s="77" cm="1">
        <f t="array" ref="S644">_xlfn.IFS(Table1[[#This Row],[Level Status]]="Level 1",7,Table1[[#This Row],[Level Status]]="Level 2",14,Table1[[#This Row],[Level Status]]="Level 3","30",Table1[[#This Row],[Level Status]]="Info","Info",Table1[[#This Row],[Level Status]]="Closed","Closed")</f>
        <v>7</v>
      </c>
      <c r="T644" s="54"/>
    </row>
    <row r="645" spans="1:20" ht="27.6" x14ac:dyDescent="0.3">
      <c r="A645" s="51">
        <f t="shared" si="10"/>
        <v>644</v>
      </c>
      <c r="B645" s="54" t="s">
        <v>6848</v>
      </c>
      <c r="C645" s="56">
        <v>45554</v>
      </c>
      <c r="D645" s="56">
        <v>45544</v>
      </c>
      <c r="E645" s="55" t="s">
        <v>39</v>
      </c>
      <c r="F645" s="54" t="s">
        <v>6849</v>
      </c>
      <c r="G645" s="58" t="s">
        <v>6850</v>
      </c>
      <c r="H645" s="59" t="s">
        <v>5508</v>
      </c>
      <c r="I645" s="77" t="s">
        <v>3277</v>
      </c>
      <c r="J645" s="59" t="s">
        <v>5849</v>
      </c>
      <c r="K645" s="51"/>
      <c r="L645" s="77" t="s">
        <v>140</v>
      </c>
      <c r="M645" s="77" t="s">
        <v>5813</v>
      </c>
      <c r="N645" s="77" t="s">
        <v>1070</v>
      </c>
      <c r="O645" s="77" t="s">
        <v>5604</v>
      </c>
      <c r="P645" s="66" t="str">
        <f ca="1">DATEDIF(C645,'Incoming 2023'!$O$2,"Y")&amp;" tahun, "&amp;DATEDIF(C645,'Incoming 2023'!$O$2,"YM")&amp;" bulan, "&amp;DATEDIF(C645,'Incoming 2023'!$O$2,"MD")&amp;" hari"</f>
        <v>1 tahun, 9 bulan, 26 hari</v>
      </c>
      <c r="Q645" s="77">
        <f ca="1">DATEDIF(C645,Summary!$A$1,"d")</f>
        <v>664</v>
      </c>
      <c r="R645" s="77" t="str" cm="1">
        <f t="array" aca="1" ref="R64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645" s="77" t="str" cm="1">
        <f t="array" ref="S645">_xlfn.IFS(Table1[[#This Row],[Level Status]]="Level 1",7,Table1[[#This Row],[Level Status]]="Level 2",14,Table1[[#This Row],[Level Status]]="Level 3","30",Table1[[#This Row],[Level Status]]="Info","Info",Table1[[#This Row],[Level Status]]="Closed","Closed")</f>
        <v>30</v>
      </c>
      <c r="T645" s="54"/>
    </row>
    <row r="646" spans="1:20" ht="41.4" x14ac:dyDescent="0.3">
      <c r="A646" s="51">
        <f t="shared" si="10"/>
        <v>645</v>
      </c>
      <c r="B646" s="54" t="s">
        <v>6851</v>
      </c>
      <c r="C646" s="56">
        <v>45554</v>
      </c>
      <c r="D646" s="56">
        <v>45544</v>
      </c>
      <c r="E646" s="55" t="s">
        <v>39</v>
      </c>
      <c r="F646" s="54" t="s">
        <v>6870</v>
      </c>
      <c r="G646" s="58" t="s">
        <v>6852</v>
      </c>
      <c r="H646" s="59" t="s">
        <v>5508</v>
      </c>
      <c r="I646" s="77" t="s">
        <v>6853</v>
      </c>
      <c r="J646" s="59" t="s">
        <v>5704</v>
      </c>
      <c r="K646" s="51"/>
      <c r="L646" s="77" t="s">
        <v>120</v>
      </c>
      <c r="M646" s="77" t="s">
        <v>120</v>
      </c>
      <c r="N646" s="77" t="s">
        <v>1070</v>
      </c>
      <c r="O646" s="77" t="s">
        <v>3230</v>
      </c>
      <c r="P646" s="66" t="str">
        <f ca="1">DATEDIF(C646,'Incoming 2023'!$O$2,"Y")&amp;" tahun, "&amp;DATEDIF(C646,'Incoming 2023'!$O$2,"YM")&amp;" bulan, "&amp;DATEDIF(C646,'Incoming 2023'!$O$2,"MD")&amp;" hari"</f>
        <v>1 tahun, 9 bulan, 26 hari</v>
      </c>
      <c r="Q646" s="77">
        <f ca="1">DATEDIF(C646,Summary!$A$1,"d")</f>
        <v>664</v>
      </c>
      <c r="R646" s="77" t="str" cm="1">
        <f t="array" aca="1" ref="R64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646" s="77" t="str" cm="1">
        <f t="array" ref="S646">_xlfn.IFS(Table1[[#This Row],[Level Status]]="Level 1",7,Table1[[#This Row],[Level Status]]="Level 2",14,Table1[[#This Row],[Level Status]]="Level 3","30",Table1[[#This Row],[Level Status]]="Info","Info",Table1[[#This Row],[Level Status]]="Closed","Closed")</f>
        <v>Closed</v>
      </c>
      <c r="T646" s="54" t="s">
        <v>6854</v>
      </c>
    </row>
    <row r="647" spans="1:20" ht="96.6" x14ac:dyDescent="0.3">
      <c r="A647" s="51">
        <f t="shared" si="10"/>
        <v>646</v>
      </c>
      <c r="B647" s="54" t="s">
        <v>6855</v>
      </c>
      <c r="C647" s="56">
        <v>45554</v>
      </c>
      <c r="D647" s="56">
        <v>45544</v>
      </c>
      <c r="E647" s="55" t="s">
        <v>39</v>
      </c>
      <c r="F647" s="54" t="s">
        <v>6856</v>
      </c>
      <c r="G647" s="58" t="s">
        <v>6857</v>
      </c>
      <c r="H647" s="59" t="s">
        <v>5508</v>
      </c>
      <c r="I647" s="77" t="s">
        <v>5989</v>
      </c>
      <c r="J647" s="59" t="s">
        <v>3194</v>
      </c>
      <c r="K647" s="51"/>
      <c r="L647" s="77" t="s">
        <v>1308</v>
      </c>
      <c r="M647" s="77" t="s">
        <v>1302</v>
      </c>
      <c r="N647" s="77" t="s">
        <v>1070</v>
      </c>
      <c r="O647" s="59" t="s">
        <v>6858</v>
      </c>
      <c r="P647" s="66" t="str">
        <f ca="1">DATEDIF(C647,'Incoming 2023'!$O$2,"Y")&amp;" tahun, "&amp;DATEDIF(C647,'Incoming 2023'!$O$2,"YM")&amp;" bulan, "&amp;DATEDIF(C647,'Incoming 2023'!$O$2,"MD")&amp;" hari"</f>
        <v>1 tahun, 9 bulan, 26 hari</v>
      </c>
      <c r="Q647" s="77">
        <f ca="1">DATEDIF(C647,Summary!$A$1,"d")</f>
        <v>664</v>
      </c>
      <c r="R647" s="77" t="str" cm="1">
        <f t="array" aca="1" ref="R64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47" s="77" t="str" cm="1">
        <f t="array" ref="S647">_xlfn.IFS(Table1[[#This Row],[Level Status]]="Level 1",7,Table1[[#This Row],[Level Status]]="Level 2",14,Table1[[#This Row],[Level Status]]="Level 3","30",Table1[[#This Row],[Level Status]]="Info","Info",Table1[[#This Row],[Level Status]]="Closed","Closed")</f>
        <v>Info</v>
      </c>
      <c r="T647" s="54"/>
    </row>
    <row r="648" spans="1:20" ht="55.2" x14ac:dyDescent="0.3">
      <c r="A648" s="51">
        <f t="shared" si="10"/>
        <v>647</v>
      </c>
      <c r="B648" s="54" t="s">
        <v>6861</v>
      </c>
      <c r="C648" s="56">
        <v>45554</v>
      </c>
      <c r="D648" s="56">
        <v>45544</v>
      </c>
      <c r="E648" s="55" t="s">
        <v>39</v>
      </c>
      <c r="F648" s="54" t="s">
        <v>6859</v>
      </c>
      <c r="G648" s="58" t="s">
        <v>6860</v>
      </c>
      <c r="H648" s="59" t="s">
        <v>1079</v>
      </c>
      <c r="I648" s="77" t="s">
        <v>5933</v>
      </c>
      <c r="J648" s="59" t="s">
        <v>5701</v>
      </c>
      <c r="K648" s="51"/>
      <c r="L648" s="77" t="s">
        <v>120</v>
      </c>
      <c r="M648" s="77" t="s">
        <v>120</v>
      </c>
      <c r="N648" s="77" t="s">
        <v>1079</v>
      </c>
      <c r="O648" s="77" t="s">
        <v>5499</v>
      </c>
      <c r="P648" s="66" t="str">
        <f ca="1">DATEDIF(C648,'Incoming 2023'!$O$2,"Y")&amp;" tahun, "&amp;DATEDIF(C648,'Incoming 2023'!$O$2,"YM")&amp;" bulan, "&amp;DATEDIF(C648,'Incoming 2023'!$O$2,"MD")&amp;" hari"</f>
        <v>1 tahun, 9 bulan, 26 hari</v>
      </c>
      <c r="Q648" s="77">
        <f ca="1">DATEDIF(C648,Summary!$A$1,"d")</f>
        <v>664</v>
      </c>
      <c r="R648" s="77" t="str" cm="1">
        <f t="array" aca="1" ref="R64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648" s="77" t="str" cm="1">
        <f t="array" ref="S648">_xlfn.IFS(Table1[[#This Row],[Level Status]]="Level 1",7,Table1[[#This Row],[Level Status]]="Level 2",14,Table1[[#This Row],[Level Status]]="Level 3","30",Table1[[#This Row],[Level Status]]="Info","Info",Table1[[#This Row],[Level Status]]="Closed","Closed")</f>
        <v>Closed</v>
      </c>
      <c r="T648" s="54" t="s">
        <v>7074</v>
      </c>
    </row>
    <row r="649" spans="1:20" ht="41.4" x14ac:dyDescent="0.3">
      <c r="A649" s="51">
        <f t="shared" si="10"/>
        <v>648</v>
      </c>
      <c r="B649" s="54" t="s">
        <v>7080</v>
      </c>
      <c r="C649" s="56">
        <v>45554</v>
      </c>
      <c r="D649" s="56">
        <v>45545</v>
      </c>
      <c r="E649" s="55" t="s">
        <v>9</v>
      </c>
      <c r="F649" s="54" t="s">
        <v>6862</v>
      </c>
      <c r="G649" s="58" t="s">
        <v>6863</v>
      </c>
      <c r="H649" s="59" t="s">
        <v>5508</v>
      </c>
      <c r="I649" s="77" t="s">
        <v>3277</v>
      </c>
      <c r="J649" s="59" t="s">
        <v>6030</v>
      </c>
      <c r="K649" s="51"/>
      <c r="L649" s="77" t="s">
        <v>1308</v>
      </c>
      <c r="M649" s="77" t="s">
        <v>1302</v>
      </c>
      <c r="N649" s="77" t="s">
        <v>1070</v>
      </c>
      <c r="O649" s="77" t="s">
        <v>5604</v>
      </c>
      <c r="P649" s="66" t="str">
        <f ca="1">DATEDIF(C649,'Incoming 2023'!$O$2,"Y")&amp;" tahun, "&amp;DATEDIF(C649,'Incoming 2023'!$O$2,"YM")&amp;" bulan, "&amp;DATEDIF(C649,'Incoming 2023'!$O$2,"MD")&amp;" hari"</f>
        <v>1 tahun, 9 bulan, 26 hari</v>
      </c>
      <c r="Q649" s="77">
        <f ca="1">DATEDIF(C649,Summary!$A$1,"d")</f>
        <v>664</v>
      </c>
      <c r="R649" s="77" t="str" cm="1">
        <f t="array" aca="1" ref="R64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49" s="77" t="str" cm="1">
        <f t="array" ref="S649">_xlfn.IFS(Table1[[#This Row],[Level Status]]="Level 1",7,Table1[[#This Row],[Level Status]]="Level 2",14,Table1[[#This Row],[Level Status]]="Level 3","30",Table1[[#This Row],[Level Status]]="Info","Info",Table1[[#This Row],[Level Status]]="Closed","Closed")</f>
        <v>Info</v>
      </c>
      <c r="T649" s="54"/>
    </row>
    <row r="650" spans="1:20" ht="41.4" x14ac:dyDescent="0.3">
      <c r="A650" s="51">
        <f t="shared" si="10"/>
        <v>649</v>
      </c>
      <c r="B650" s="54" t="s">
        <v>7081</v>
      </c>
      <c r="C650" s="56">
        <v>45554</v>
      </c>
      <c r="D650" s="56">
        <v>45545</v>
      </c>
      <c r="E650" s="55" t="s">
        <v>9</v>
      </c>
      <c r="F650" s="54" t="s">
        <v>6864</v>
      </c>
      <c r="G650" s="58" t="s">
        <v>6865</v>
      </c>
      <c r="H650" s="59" t="s">
        <v>5508</v>
      </c>
      <c r="I650" s="77" t="s">
        <v>3191</v>
      </c>
      <c r="J650" s="59" t="s">
        <v>6030</v>
      </c>
      <c r="K650" s="59"/>
      <c r="L650" s="77" t="s">
        <v>1308</v>
      </c>
      <c r="M650" s="77" t="s">
        <v>1302</v>
      </c>
      <c r="N650" s="77" t="s">
        <v>1070</v>
      </c>
      <c r="O650" s="77" t="s">
        <v>6866</v>
      </c>
      <c r="P650" s="66" t="str">
        <f ca="1">DATEDIF(C650,'Incoming 2023'!$O$2,"Y")&amp;" tahun, "&amp;DATEDIF(C650,'Incoming 2023'!$O$2,"YM")&amp;" bulan, "&amp;DATEDIF(C650,'Incoming 2023'!$O$2,"MD")&amp;" hari"</f>
        <v>1 tahun, 9 bulan, 26 hari</v>
      </c>
      <c r="Q650" s="77">
        <f ca="1">DATEDIF(C650,Summary!$A$1,"d")</f>
        <v>664</v>
      </c>
      <c r="R650" s="77" t="str" cm="1">
        <f t="array" aca="1" ref="R65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50" s="77" t="str" cm="1">
        <f t="array" ref="S650">_xlfn.IFS(Table1[[#This Row],[Level Status]]="Level 1",7,Table1[[#This Row],[Level Status]]="Level 2",14,Table1[[#This Row],[Level Status]]="Level 3","30",Table1[[#This Row],[Level Status]]="Info","Info",Table1[[#This Row],[Level Status]]="Closed","Closed")</f>
        <v>Info</v>
      </c>
      <c r="T650" s="54"/>
    </row>
    <row r="651" spans="1:20" ht="55.2" x14ac:dyDescent="0.3">
      <c r="A651" s="51">
        <f t="shared" si="10"/>
        <v>650</v>
      </c>
      <c r="B651" s="54" t="s">
        <v>7082</v>
      </c>
      <c r="C651" s="56">
        <v>45554</v>
      </c>
      <c r="D651" s="56">
        <v>45554</v>
      </c>
      <c r="E651" s="55" t="s">
        <v>9</v>
      </c>
      <c r="F651" s="54" t="s">
        <v>6867</v>
      </c>
      <c r="G651" s="58" t="s">
        <v>6868</v>
      </c>
      <c r="H651" s="59" t="s">
        <v>5508</v>
      </c>
      <c r="I651" s="77" t="s">
        <v>6869</v>
      </c>
      <c r="J651" s="59" t="s">
        <v>6824</v>
      </c>
      <c r="K651" s="51"/>
      <c r="L651" s="77" t="s">
        <v>1302</v>
      </c>
      <c r="M651" s="77" t="s">
        <v>5813</v>
      </c>
      <c r="N651" s="77" t="s">
        <v>1070</v>
      </c>
      <c r="O651" s="77" t="s">
        <v>3230</v>
      </c>
      <c r="P651" s="66" t="str">
        <f ca="1">DATEDIF(C651,'Incoming 2023'!$O$2,"Y")&amp;" tahun, "&amp;DATEDIF(C651,'Incoming 2023'!$O$2,"YM")&amp;" bulan, "&amp;DATEDIF(C651,'Incoming 2023'!$O$2,"MD")&amp;" hari"</f>
        <v>1 tahun, 9 bulan, 26 hari</v>
      </c>
      <c r="Q651" s="77">
        <f ca="1">DATEDIF(C651,Summary!$A$1,"d")</f>
        <v>664</v>
      </c>
      <c r="R651" s="77" t="str" cm="1">
        <f t="array" aca="1" ref="R65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651" s="77" t="str" cm="1">
        <f t="array" ref="S651">_xlfn.IFS(Table1[[#This Row],[Level Status]]="Level 1",7,Table1[[#This Row],[Level Status]]="Level 2",14,Table1[[#This Row],[Level Status]]="Level 3","30",Table1[[#This Row],[Level Status]]="Info","Info",Table1[[#This Row],[Level Status]]="Closed","Closed")</f>
        <v>30</v>
      </c>
      <c r="T651" s="54"/>
    </row>
    <row r="652" spans="1:20" ht="55.2" x14ac:dyDescent="0.3">
      <c r="A652" s="51">
        <f t="shared" si="10"/>
        <v>651</v>
      </c>
      <c r="B652" s="54" t="s">
        <v>6878</v>
      </c>
      <c r="C652" s="56">
        <v>45558</v>
      </c>
      <c r="D652" s="122" t="s">
        <v>6879</v>
      </c>
      <c r="E652" s="55" t="s">
        <v>39</v>
      </c>
      <c r="F652" s="54" t="s">
        <v>6880</v>
      </c>
      <c r="G652" s="58" t="s">
        <v>6881</v>
      </c>
      <c r="H652" s="59" t="s">
        <v>5508</v>
      </c>
      <c r="I652" s="77" t="s">
        <v>6869</v>
      </c>
      <c r="J652" s="59" t="s">
        <v>6884</v>
      </c>
      <c r="K652" s="51"/>
      <c r="L652" s="77" t="s">
        <v>1302</v>
      </c>
      <c r="M652" s="77" t="s">
        <v>1302</v>
      </c>
      <c r="N652" s="77" t="s">
        <v>1175</v>
      </c>
      <c r="O652" s="77" t="s">
        <v>5607</v>
      </c>
      <c r="P652" s="66" t="str">
        <f ca="1">DATEDIF(C652,'Incoming 2023'!$O$2,"Y")&amp;" tahun, "&amp;DATEDIF(C652,'Incoming 2023'!$O$2,"YM")&amp;" bulan, "&amp;DATEDIF(C652,'Incoming 2023'!$O$2,"MD")&amp;" hari"</f>
        <v>1 tahun, 9 bulan, 22 hari</v>
      </c>
      <c r="Q652" s="77">
        <f ca="1">DATEDIF(C652,Summary!$A$1,"d")</f>
        <v>660</v>
      </c>
      <c r="R652" s="77" t="str" cm="1">
        <f t="array" aca="1" ref="R65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52" s="77" t="str" cm="1">
        <f t="array" ref="S652">_xlfn.IFS(Table1[[#This Row],[Level Status]]="Level 1",7,Table1[[#This Row],[Level Status]]="Level 2",14,Table1[[#This Row],[Level Status]]="Level 3","30",Table1[[#This Row],[Level Status]]="Info","Info",Table1[[#This Row],[Level Status]]="Closed","Closed")</f>
        <v>Info</v>
      </c>
      <c r="T652" s="54"/>
    </row>
    <row r="653" spans="1:20" ht="55.2" x14ac:dyDescent="0.3">
      <c r="A653" s="51">
        <f t="shared" si="10"/>
        <v>652</v>
      </c>
      <c r="B653" s="54" t="s">
        <v>7083</v>
      </c>
      <c r="C653" s="56">
        <v>45559</v>
      </c>
      <c r="D653" s="56">
        <v>45547</v>
      </c>
      <c r="E653" s="55" t="s">
        <v>39</v>
      </c>
      <c r="F653" s="54" t="s">
        <v>6882</v>
      </c>
      <c r="G653" s="58" t="s">
        <v>6883</v>
      </c>
      <c r="H653" s="59" t="s">
        <v>5508</v>
      </c>
      <c r="I653" s="77" t="s">
        <v>5989</v>
      </c>
      <c r="J653" s="59" t="s">
        <v>5704</v>
      </c>
      <c r="K653" s="51"/>
      <c r="L653" s="77" t="s">
        <v>1302</v>
      </c>
      <c r="M653" s="77" t="s">
        <v>1302</v>
      </c>
      <c r="N653" s="77" t="s">
        <v>1175</v>
      </c>
      <c r="O653" s="77" t="s">
        <v>5607</v>
      </c>
      <c r="P653" s="66" t="str">
        <f ca="1">DATEDIF(C653,'Incoming 2023'!$O$2,"Y")&amp;" tahun, "&amp;DATEDIF(C653,'Incoming 2023'!$O$2,"YM")&amp;" bulan, "&amp;DATEDIF(C653,'Incoming 2023'!$O$2,"MD")&amp;" hari"</f>
        <v>1 tahun, 9 bulan, 21 hari</v>
      </c>
      <c r="Q653" s="77">
        <f ca="1">DATEDIF(C653,Summary!$A$1,"d")</f>
        <v>659</v>
      </c>
      <c r="R653" s="77" t="str" cm="1">
        <f t="array" aca="1" ref="R65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53" s="77" t="str" cm="1">
        <f t="array" ref="S653">_xlfn.IFS(Table1[[#This Row],[Level Status]]="Level 1",7,Table1[[#This Row],[Level Status]]="Level 2",14,Table1[[#This Row],[Level Status]]="Level 3","30",Table1[[#This Row],[Level Status]]="Info","Info",Table1[[#This Row],[Level Status]]="Closed","Closed")</f>
        <v>Info</v>
      </c>
      <c r="T653" s="54"/>
    </row>
    <row r="654" spans="1:20" ht="27.6" x14ac:dyDescent="0.3">
      <c r="A654" s="51">
        <f t="shared" si="10"/>
        <v>653</v>
      </c>
      <c r="B654" s="54" t="s">
        <v>7084</v>
      </c>
      <c r="C654" s="56">
        <v>45540</v>
      </c>
      <c r="D654" s="56">
        <v>45531</v>
      </c>
      <c r="E654" s="55" t="s">
        <v>39</v>
      </c>
      <c r="F654" s="54" t="s">
        <v>7085</v>
      </c>
      <c r="G654" s="58" t="s">
        <v>7086</v>
      </c>
      <c r="H654" s="59" t="s">
        <v>5985</v>
      </c>
      <c r="I654" s="77" t="s">
        <v>5985</v>
      </c>
      <c r="J654" s="59" t="s">
        <v>5701</v>
      </c>
      <c r="K654" s="51"/>
      <c r="L654" s="77" t="s">
        <v>120</v>
      </c>
      <c r="M654" s="77" t="s">
        <v>5814</v>
      </c>
      <c r="N654" s="77" t="s">
        <v>1080</v>
      </c>
      <c r="O654" s="77" t="s">
        <v>1083</v>
      </c>
      <c r="P654" s="66" t="str">
        <f ca="1">DATEDIF(C654,'Incoming 2023'!$O$2,"Y")&amp;" tahun, "&amp;DATEDIF(C654,'Incoming 2023'!$O$2,"YM")&amp;" bulan, "&amp;DATEDIF(C654,'Incoming 2023'!$O$2,"MD")&amp;" hari"</f>
        <v>1 tahun, 10 bulan, 10 hari</v>
      </c>
      <c r="Q654" s="77">
        <f ca="1">DATEDIF(C654,Summary!$A$1,"d")</f>
        <v>678</v>
      </c>
      <c r="R654" s="77" t="str" cm="1">
        <f t="array" aca="1" ref="R65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654" s="77" cm="1">
        <f t="array" ref="S654">_xlfn.IFS(Table1[[#This Row],[Level Status]]="Level 1",7,Table1[[#This Row],[Level Status]]="Level 2",14,Table1[[#This Row],[Level Status]]="Level 3","30",Table1[[#This Row],[Level Status]]="Info","Info",Table1[[#This Row],[Level Status]]="Closed","Closed")</f>
        <v>14</v>
      </c>
      <c r="T654" s="54" t="s">
        <v>6789</v>
      </c>
    </row>
    <row r="655" spans="1:20" ht="55.2" x14ac:dyDescent="0.3">
      <c r="A655" s="51">
        <f t="shared" si="10"/>
        <v>654</v>
      </c>
      <c r="B655" s="54" t="s">
        <v>7088</v>
      </c>
      <c r="C655" s="56">
        <v>45560</v>
      </c>
      <c r="D655" s="56">
        <v>45546</v>
      </c>
      <c r="E655" s="55" t="s">
        <v>9</v>
      </c>
      <c r="F655" s="54" t="s">
        <v>7089</v>
      </c>
      <c r="G655" s="58" t="s">
        <v>7087</v>
      </c>
      <c r="H655" s="59" t="s">
        <v>5508</v>
      </c>
      <c r="I655" s="77" t="s">
        <v>5508</v>
      </c>
      <c r="J655" s="59" t="s">
        <v>5704</v>
      </c>
      <c r="K655" s="51"/>
      <c r="L655" s="77" t="s">
        <v>1302</v>
      </c>
      <c r="M655" s="77" t="s">
        <v>1302</v>
      </c>
      <c r="N655" s="77" t="s">
        <v>1070</v>
      </c>
      <c r="O655" s="77" t="s">
        <v>1071</v>
      </c>
      <c r="P655" s="66" t="str">
        <f ca="1">DATEDIF(C655,'Incoming 2023'!$O$2,"Y")&amp;" tahun, "&amp;DATEDIF(C655,'Incoming 2023'!$O$2,"YM")&amp;" bulan, "&amp;DATEDIF(C655,'Incoming 2023'!$O$2,"MD")&amp;" hari"</f>
        <v>1 tahun, 9 bulan, 20 hari</v>
      </c>
      <c r="Q655" s="77">
        <f ca="1">DATEDIF(C655,Summary!$A$1,"d")</f>
        <v>658</v>
      </c>
      <c r="R655" s="77" t="str" cm="1">
        <f t="array" aca="1" ref="R65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55" s="77" t="str" cm="1">
        <f t="array" ref="S655">_xlfn.IFS(Table1[[#This Row],[Level Status]]="Level 1",7,Table1[[#This Row],[Level Status]]="Level 2",14,Table1[[#This Row],[Level Status]]="Level 3","30",Table1[[#This Row],[Level Status]]="Info","Info",Table1[[#This Row],[Level Status]]="Closed","Closed")</f>
        <v>Info</v>
      </c>
      <c r="T655" s="54"/>
    </row>
    <row r="656" spans="1:20" ht="41.4" x14ac:dyDescent="0.3">
      <c r="A656" s="51">
        <f t="shared" si="10"/>
        <v>655</v>
      </c>
      <c r="B656" s="54" t="s">
        <v>7090</v>
      </c>
      <c r="C656" s="56">
        <v>45560</v>
      </c>
      <c r="D656" s="56">
        <v>45546</v>
      </c>
      <c r="E656" s="55" t="s">
        <v>39</v>
      </c>
      <c r="F656" s="54" t="s">
        <v>7091</v>
      </c>
      <c r="G656" s="58" t="s">
        <v>7092</v>
      </c>
      <c r="H656" s="59" t="s">
        <v>5508</v>
      </c>
      <c r="I656" s="77" t="s">
        <v>5508</v>
      </c>
      <c r="J656" s="59" t="s">
        <v>5704</v>
      </c>
      <c r="K656" s="51"/>
      <c r="L656" s="77" t="s">
        <v>1302</v>
      </c>
      <c r="M656" s="77" t="s">
        <v>1302</v>
      </c>
      <c r="N656" s="77" t="s">
        <v>1070</v>
      </c>
      <c r="O656" s="77" t="s">
        <v>3230</v>
      </c>
      <c r="P656" s="66" t="str">
        <f ca="1">DATEDIF(C656,'Incoming 2023'!$O$2,"Y")&amp;" tahun, "&amp;DATEDIF(C656,'Incoming 2023'!$O$2,"YM")&amp;" bulan, "&amp;DATEDIF(C656,'Incoming 2023'!$O$2,"MD")&amp;" hari"</f>
        <v>1 tahun, 9 bulan, 20 hari</v>
      </c>
      <c r="Q656" s="77">
        <f ca="1">DATEDIF(C656,Summary!$A$1,"d")</f>
        <v>658</v>
      </c>
      <c r="R656" s="77" t="str" cm="1">
        <f t="array" aca="1" ref="R65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56" s="77" t="str" cm="1">
        <f t="array" ref="S656">_xlfn.IFS(Table1[[#This Row],[Level Status]]="Level 1",7,Table1[[#This Row],[Level Status]]="Level 2",14,Table1[[#This Row],[Level Status]]="Level 3","30",Table1[[#This Row],[Level Status]]="Info","Info",Table1[[#This Row],[Level Status]]="Closed","Closed")</f>
        <v>Info</v>
      </c>
      <c r="T656" s="54"/>
    </row>
    <row r="657" spans="1:20" ht="41.4" x14ac:dyDescent="0.3">
      <c r="A657" s="51">
        <f t="shared" si="10"/>
        <v>656</v>
      </c>
      <c r="B657" s="54" t="s">
        <v>7093</v>
      </c>
      <c r="C657" s="56">
        <v>45560</v>
      </c>
      <c r="D657" s="56">
        <v>45547</v>
      </c>
      <c r="E657" s="55" t="s">
        <v>39</v>
      </c>
      <c r="F657" s="54" t="s">
        <v>7094</v>
      </c>
      <c r="G657" s="58" t="s">
        <v>7095</v>
      </c>
      <c r="H657" s="59" t="s">
        <v>5508</v>
      </c>
      <c r="I657" s="77" t="s">
        <v>5932</v>
      </c>
      <c r="J657" s="59" t="s">
        <v>6497</v>
      </c>
      <c r="K657" s="51"/>
      <c r="L657" s="77" t="s">
        <v>1302</v>
      </c>
      <c r="M657" s="77" t="s">
        <v>1302</v>
      </c>
      <c r="N657" s="77" t="s">
        <v>1175</v>
      </c>
      <c r="O657" s="77" t="s">
        <v>5607</v>
      </c>
      <c r="P657" s="66" t="str">
        <f ca="1">DATEDIF(C657,'Incoming 2023'!$O$2,"Y")&amp;" tahun, "&amp;DATEDIF(C657,'Incoming 2023'!$O$2,"YM")&amp;" bulan, "&amp;DATEDIF(C657,'Incoming 2023'!$O$2,"MD")&amp;" hari"</f>
        <v>1 tahun, 9 bulan, 20 hari</v>
      </c>
      <c r="Q657" s="77">
        <f ca="1">DATEDIF(C657,Summary!$A$1,"d")</f>
        <v>658</v>
      </c>
      <c r="R657" s="77" t="str" cm="1">
        <f t="array" aca="1" ref="R65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57" s="77" t="str" cm="1">
        <f t="array" ref="S657">_xlfn.IFS(Table1[[#This Row],[Level Status]]="Level 1",7,Table1[[#This Row],[Level Status]]="Level 2",14,Table1[[#This Row],[Level Status]]="Level 3","30",Table1[[#This Row],[Level Status]]="Info","Info",Table1[[#This Row],[Level Status]]="Closed","Closed")</f>
        <v>Info</v>
      </c>
      <c r="T657" s="54"/>
    </row>
    <row r="658" spans="1:20" ht="96.6" x14ac:dyDescent="0.3">
      <c r="A658" s="51">
        <f t="shared" si="10"/>
        <v>657</v>
      </c>
      <c r="B658" s="54" t="s">
        <v>7096</v>
      </c>
      <c r="C658" s="56">
        <v>45560</v>
      </c>
      <c r="D658" s="56">
        <v>45545</v>
      </c>
      <c r="E658" s="55" t="s">
        <v>39</v>
      </c>
      <c r="F658" s="54" t="s">
        <v>7097</v>
      </c>
      <c r="G658" s="58" t="s">
        <v>7098</v>
      </c>
      <c r="H658" s="59" t="s">
        <v>5508</v>
      </c>
      <c r="I658" s="77" t="s">
        <v>3189</v>
      </c>
      <c r="J658" s="59" t="s">
        <v>7894</v>
      </c>
      <c r="K658" s="51"/>
      <c r="L658" s="77" t="s">
        <v>1302</v>
      </c>
      <c r="M658" s="77" t="s">
        <v>1302</v>
      </c>
      <c r="N658" s="77" t="s">
        <v>1070</v>
      </c>
      <c r="O658" s="77" t="s">
        <v>4930</v>
      </c>
      <c r="P658" s="66" t="str">
        <f ca="1">DATEDIF(C658,'Incoming 2023'!$O$2,"Y")&amp;" tahun, "&amp;DATEDIF(C658,'Incoming 2023'!$O$2,"YM")&amp;" bulan, "&amp;DATEDIF(C658,'Incoming 2023'!$O$2,"MD")&amp;" hari"</f>
        <v>1 tahun, 9 bulan, 20 hari</v>
      </c>
      <c r="Q658" s="77">
        <f ca="1">DATEDIF(C658,Summary!$A$1,"d")</f>
        <v>658</v>
      </c>
      <c r="R658" s="77" t="str" cm="1">
        <f t="array" aca="1" ref="R65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58" s="77" t="str" cm="1">
        <f t="array" ref="S658">_xlfn.IFS(Table1[[#This Row],[Level Status]]="Level 1",7,Table1[[#This Row],[Level Status]]="Level 2",14,Table1[[#This Row],[Level Status]]="Level 3","30",Table1[[#This Row],[Level Status]]="Info","Info",Table1[[#This Row],[Level Status]]="Closed","Closed")</f>
        <v>Info</v>
      </c>
      <c r="T658" s="54"/>
    </row>
    <row r="659" spans="1:20" ht="41.4" x14ac:dyDescent="0.3">
      <c r="A659" s="51">
        <f t="shared" si="10"/>
        <v>658</v>
      </c>
      <c r="B659" s="54" t="s">
        <v>7099</v>
      </c>
      <c r="C659" s="56">
        <v>45562</v>
      </c>
      <c r="D659" s="56">
        <v>45541</v>
      </c>
      <c r="E659" s="55" t="s">
        <v>39</v>
      </c>
      <c r="F659" s="54" t="s">
        <v>7100</v>
      </c>
      <c r="G659" s="58" t="s">
        <v>7101</v>
      </c>
      <c r="H659" s="59" t="s">
        <v>5508</v>
      </c>
      <c r="I659" s="77" t="s">
        <v>5508</v>
      </c>
      <c r="J659" s="59" t="s">
        <v>5704</v>
      </c>
      <c r="K659" s="51"/>
      <c r="L659" s="77" t="s">
        <v>120</v>
      </c>
      <c r="M659" s="77" t="s">
        <v>120</v>
      </c>
      <c r="N659" s="77" t="s">
        <v>1070</v>
      </c>
      <c r="O659" s="77" t="s">
        <v>3230</v>
      </c>
      <c r="P659" s="66" t="str">
        <f ca="1">DATEDIF(C659,'Incoming 2023'!$O$2,"Y")&amp;" tahun, "&amp;DATEDIF(C659,'Incoming 2023'!$O$2,"YM")&amp;" bulan, "&amp;DATEDIF(C659,'Incoming 2023'!$O$2,"MD")&amp;" hari"</f>
        <v>1 tahun, 9 bulan, 18 hari</v>
      </c>
      <c r="Q659" s="77">
        <f ca="1">DATEDIF(C659,Summary!$A$1,"d")</f>
        <v>656</v>
      </c>
      <c r="R659" s="77" t="str" cm="1">
        <f t="array" aca="1" ref="R65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659" s="77" t="str" cm="1">
        <f t="array" ref="S659">_xlfn.IFS(Table1[[#This Row],[Level Status]]="Level 1",7,Table1[[#This Row],[Level Status]]="Level 2",14,Table1[[#This Row],[Level Status]]="Level 3","30",Table1[[#This Row],[Level Status]]="Info","Info",Table1[[#This Row],[Level Status]]="Closed","Closed")</f>
        <v>Closed</v>
      </c>
      <c r="T659" s="54" t="s">
        <v>7226</v>
      </c>
    </row>
    <row r="660" spans="1:20" ht="82.8" x14ac:dyDescent="0.3">
      <c r="A660" s="51">
        <f t="shared" si="10"/>
        <v>659</v>
      </c>
      <c r="B660" s="54" t="s">
        <v>7102</v>
      </c>
      <c r="C660" s="56">
        <v>45562</v>
      </c>
      <c r="D660" s="56">
        <v>45555</v>
      </c>
      <c r="E660" s="55" t="s">
        <v>39</v>
      </c>
      <c r="F660" s="54" t="s">
        <v>7103</v>
      </c>
      <c r="G660" s="58" t="s">
        <v>7104</v>
      </c>
      <c r="H660" s="59" t="s">
        <v>5508</v>
      </c>
      <c r="I660" s="77" t="s">
        <v>3195</v>
      </c>
      <c r="J660" s="59" t="s">
        <v>5704</v>
      </c>
      <c r="K660" s="51"/>
      <c r="L660" s="77" t="s">
        <v>1302</v>
      </c>
      <c r="M660" s="77" t="s">
        <v>1302</v>
      </c>
      <c r="N660" s="77" t="s">
        <v>1070</v>
      </c>
      <c r="O660" s="77" t="s">
        <v>6250</v>
      </c>
      <c r="P660" s="66" t="str">
        <f ca="1">DATEDIF(C660,'Incoming 2023'!$O$2,"Y")&amp;" tahun, "&amp;DATEDIF(C660,'Incoming 2023'!$O$2,"YM")&amp;" bulan, "&amp;DATEDIF(C660,'Incoming 2023'!$O$2,"MD")&amp;" hari"</f>
        <v>1 tahun, 9 bulan, 18 hari</v>
      </c>
      <c r="Q660" s="77">
        <f ca="1">DATEDIF(C660,Summary!$A$1,"d")</f>
        <v>656</v>
      </c>
      <c r="R660" s="77" t="str" cm="1">
        <f t="array" aca="1" ref="R66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60" s="77" t="str" cm="1">
        <f t="array" ref="S660">_xlfn.IFS(Table1[[#This Row],[Level Status]]="Level 1",7,Table1[[#This Row],[Level Status]]="Level 2",14,Table1[[#This Row],[Level Status]]="Level 3","30",Table1[[#This Row],[Level Status]]="Info","Info",Table1[[#This Row],[Level Status]]="Closed","Closed")</f>
        <v>Info</v>
      </c>
      <c r="T660" s="54"/>
    </row>
    <row r="661" spans="1:20" ht="55.2" x14ac:dyDescent="0.3">
      <c r="A661" s="51">
        <f t="shared" si="10"/>
        <v>660</v>
      </c>
      <c r="B661" s="54" t="s">
        <v>7105</v>
      </c>
      <c r="C661" s="56">
        <v>45562</v>
      </c>
      <c r="D661" s="56">
        <v>45555</v>
      </c>
      <c r="E661" s="55" t="s">
        <v>39</v>
      </c>
      <c r="F661" s="54" t="s">
        <v>7106</v>
      </c>
      <c r="G661" s="58" t="s">
        <v>7107</v>
      </c>
      <c r="H661" s="59" t="s">
        <v>5508</v>
      </c>
      <c r="I661" s="77" t="s">
        <v>3195</v>
      </c>
      <c r="J661" s="59" t="s">
        <v>5701</v>
      </c>
      <c r="K661" s="51"/>
      <c r="L661" s="77" t="s">
        <v>1302</v>
      </c>
      <c r="M661" s="77" t="s">
        <v>1302</v>
      </c>
      <c r="N661" s="77" t="s">
        <v>1070</v>
      </c>
      <c r="O661" s="77" t="s">
        <v>1071</v>
      </c>
      <c r="P661" s="66" t="str">
        <f ca="1">DATEDIF(C661,'Incoming 2023'!$O$2,"Y")&amp;" tahun, "&amp;DATEDIF(C661,'Incoming 2023'!$O$2,"YM")&amp;" bulan, "&amp;DATEDIF(C661,'Incoming 2023'!$O$2,"MD")&amp;" hari"</f>
        <v>1 tahun, 9 bulan, 18 hari</v>
      </c>
      <c r="Q661" s="77">
        <f ca="1">DATEDIF(C661,Summary!$A$1,"d")</f>
        <v>656</v>
      </c>
      <c r="R661" s="77" t="str" cm="1">
        <f t="array" aca="1" ref="R66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61" s="77" t="str" cm="1">
        <f t="array" ref="S661">_xlfn.IFS(Table1[[#This Row],[Level Status]]="Level 1",7,Table1[[#This Row],[Level Status]]="Level 2",14,Table1[[#This Row],[Level Status]]="Level 3","30",Table1[[#This Row],[Level Status]]="Info","Info",Table1[[#This Row],[Level Status]]="Closed","Closed")</f>
        <v>Info</v>
      </c>
      <c r="T661" s="54"/>
    </row>
    <row r="662" spans="1:20" ht="27.6" x14ac:dyDescent="0.3">
      <c r="A662" s="51">
        <f t="shared" si="10"/>
        <v>661</v>
      </c>
      <c r="B662" s="54" t="s">
        <v>7108</v>
      </c>
      <c r="C662" s="56">
        <v>45562</v>
      </c>
      <c r="D662" s="56">
        <v>45555</v>
      </c>
      <c r="E662" s="55" t="s">
        <v>39</v>
      </c>
      <c r="F662" s="54" t="s">
        <v>7109</v>
      </c>
      <c r="G662" s="58" t="s">
        <v>7110</v>
      </c>
      <c r="H662" s="59" t="s">
        <v>5508</v>
      </c>
      <c r="I662" s="77" t="s">
        <v>3195</v>
      </c>
      <c r="J662" s="59" t="s">
        <v>5843</v>
      </c>
      <c r="K662" s="51"/>
      <c r="L662" s="77" t="s">
        <v>120</v>
      </c>
      <c r="M662" s="77" t="s">
        <v>120</v>
      </c>
      <c r="N662" s="77" t="s">
        <v>1088</v>
      </c>
      <c r="O662" s="77" t="s">
        <v>1089</v>
      </c>
      <c r="P662" s="66" t="str">
        <f ca="1">DATEDIF(C662,'Incoming 2023'!$O$2,"Y")&amp;" tahun, "&amp;DATEDIF(C662,'Incoming 2023'!$O$2,"YM")&amp;" bulan, "&amp;DATEDIF(C662,'Incoming 2023'!$O$2,"MD")&amp;" hari"</f>
        <v>1 tahun, 9 bulan, 18 hari</v>
      </c>
      <c r="Q662" s="77">
        <f ca="1">DATEDIF(C662,Summary!$A$1,"d")</f>
        <v>656</v>
      </c>
      <c r="R662" s="77" t="str" cm="1">
        <f t="array" aca="1" ref="R66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662" s="77" t="str" cm="1">
        <f t="array" ref="S662">_xlfn.IFS(Table1[[#This Row],[Level Status]]="Level 1",7,Table1[[#This Row],[Level Status]]="Level 2",14,Table1[[#This Row],[Level Status]]="Level 3","30",Table1[[#This Row],[Level Status]]="Info","Info",Table1[[#This Row],[Level Status]]="Closed","Closed")</f>
        <v>Closed</v>
      </c>
      <c r="T662" s="54" t="s">
        <v>7227</v>
      </c>
    </row>
    <row r="663" spans="1:20" ht="55.2" x14ac:dyDescent="0.3">
      <c r="A663" s="51">
        <f t="shared" si="10"/>
        <v>662</v>
      </c>
      <c r="B663" s="54" t="s">
        <v>7111</v>
      </c>
      <c r="C663" s="56">
        <v>45562</v>
      </c>
      <c r="D663" s="56">
        <v>45555</v>
      </c>
      <c r="E663" s="55" t="s">
        <v>39</v>
      </c>
      <c r="F663" s="54" t="s">
        <v>7112</v>
      </c>
      <c r="G663" s="58" t="s">
        <v>7113</v>
      </c>
      <c r="H663" s="59" t="s">
        <v>1079</v>
      </c>
      <c r="I663" s="77" t="s">
        <v>3193</v>
      </c>
      <c r="J663" s="59" t="s">
        <v>7228</v>
      </c>
      <c r="K663" s="51"/>
      <c r="L663" s="77" t="s">
        <v>140</v>
      </c>
      <c r="M663" s="77" t="s">
        <v>5814</v>
      </c>
      <c r="N663" s="77" t="s">
        <v>1079</v>
      </c>
      <c r="O663" s="77" t="s">
        <v>1075</v>
      </c>
      <c r="P663" s="66" t="str">
        <f ca="1">DATEDIF(C663,'Incoming 2023'!$O$2,"Y")&amp;" tahun, "&amp;DATEDIF(C663,'Incoming 2023'!$O$2,"YM")&amp;" bulan, "&amp;DATEDIF(C663,'Incoming 2023'!$O$2,"MD")&amp;" hari"</f>
        <v>1 tahun, 9 bulan, 18 hari</v>
      </c>
      <c r="Q663" s="77">
        <f ca="1">DATEDIF(C663,Summary!$A$1,"d")</f>
        <v>656</v>
      </c>
      <c r="R663" s="77" t="str" cm="1">
        <f t="array" aca="1" ref="R66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663" s="77" cm="1">
        <f t="array" ref="S663">_xlfn.IFS(Table1[[#This Row],[Level Status]]="Level 1",7,Table1[[#This Row],[Level Status]]="Level 2",14,Table1[[#This Row],[Level Status]]="Level 3","30",Table1[[#This Row],[Level Status]]="Info","Info",Table1[[#This Row],[Level Status]]="Closed","Closed")</f>
        <v>14</v>
      </c>
      <c r="T663" s="54"/>
    </row>
    <row r="664" spans="1:20" ht="55.2" x14ac:dyDescent="0.3">
      <c r="A664" s="51">
        <f t="shared" si="10"/>
        <v>663</v>
      </c>
      <c r="B664" s="54" t="s">
        <v>7114</v>
      </c>
      <c r="C664" s="56">
        <v>45562</v>
      </c>
      <c r="D664" s="56">
        <v>45555</v>
      </c>
      <c r="E664" s="55" t="s">
        <v>39</v>
      </c>
      <c r="F664" s="54" t="s">
        <v>7115</v>
      </c>
      <c r="G664" s="58" t="s">
        <v>7116</v>
      </c>
      <c r="H664" s="59" t="s">
        <v>5508</v>
      </c>
      <c r="I664" s="77" t="s">
        <v>3190</v>
      </c>
      <c r="J664" s="59" t="s">
        <v>5939</v>
      </c>
      <c r="K664" s="51"/>
      <c r="L664" s="77" t="s">
        <v>1302</v>
      </c>
      <c r="M664" s="77" t="s">
        <v>1302</v>
      </c>
      <c r="N664" s="77" t="s">
        <v>1070</v>
      </c>
      <c r="O664" s="77" t="s">
        <v>1077</v>
      </c>
      <c r="P664" s="66" t="str">
        <f ca="1">DATEDIF(C664,'Incoming 2023'!$O$2,"Y")&amp;" tahun, "&amp;DATEDIF(C664,'Incoming 2023'!$O$2,"YM")&amp;" bulan, "&amp;DATEDIF(C664,'Incoming 2023'!$O$2,"MD")&amp;" hari"</f>
        <v>1 tahun, 9 bulan, 18 hari</v>
      </c>
      <c r="Q664" s="77">
        <f ca="1">DATEDIF(C664,Summary!$A$1,"d")</f>
        <v>656</v>
      </c>
      <c r="R664" s="77" t="str" cm="1">
        <f t="array" aca="1" ref="R66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64" s="77" t="str" cm="1">
        <f t="array" ref="S664">_xlfn.IFS(Table1[[#This Row],[Level Status]]="Level 1",7,Table1[[#This Row],[Level Status]]="Level 2",14,Table1[[#This Row],[Level Status]]="Level 3","30",Table1[[#This Row],[Level Status]]="Info","Info",Table1[[#This Row],[Level Status]]="Closed","Closed")</f>
        <v>Info</v>
      </c>
      <c r="T664" s="54"/>
    </row>
    <row r="665" spans="1:20" ht="41.4" x14ac:dyDescent="0.3">
      <c r="A665" s="51">
        <f t="shared" si="10"/>
        <v>664</v>
      </c>
      <c r="B665" s="54" t="s">
        <v>7117</v>
      </c>
      <c r="C665" s="56">
        <v>45562</v>
      </c>
      <c r="D665" s="56">
        <v>45555</v>
      </c>
      <c r="E665" s="55" t="s">
        <v>39</v>
      </c>
      <c r="F665" s="54" t="s">
        <v>7118</v>
      </c>
      <c r="G665" s="58" t="s">
        <v>7119</v>
      </c>
      <c r="H665" s="59" t="s">
        <v>5508</v>
      </c>
      <c r="I665" s="77" t="s">
        <v>5508</v>
      </c>
      <c r="J665" s="59" t="s">
        <v>2881</v>
      </c>
      <c r="K665" s="51"/>
      <c r="L665" s="77" t="s">
        <v>1302</v>
      </c>
      <c r="M665" s="77" t="s">
        <v>1302</v>
      </c>
      <c r="N665" s="77" t="s">
        <v>1080</v>
      </c>
      <c r="O665" s="77" t="s">
        <v>1083</v>
      </c>
      <c r="P665" s="66" t="str">
        <f ca="1">DATEDIF(C665,'Incoming 2023'!$O$2,"Y")&amp;" tahun, "&amp;DATEDIF(C665,'Incoming 2023'!$O$2,"YM")&amp;" bulan, "&amp;DATEDIF(C665,'Incoming 2023'!$O$2,"MD")&amp;" hari"</f>
        <v>1 tahun, 9 bulan, 18 hari</v>
      </c>
      <c r="Q665" s="77">
        <f ca="1">DATEDIF(C665,Summary!$A$1,"d")</f>
        <v>656</v>
      </c>
      <c r="R665" s="77" t="str" cm="1">
        <f t="array" aca="1" ref="R66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65" s="77" t="str" cm="1">
        <f t="array" ref="S665">_xlfn.IFS(Table1[[#This Row],[Level Status]]="Level 1",7,Table1[[#This Row],[Level Status]]="Level 2",14,Table1[[#This Row],[Level Status]]="Level 3","30",Table1[[#This Row],[Level Status]]="Info","Info",Table1[[#This Row],[Level Status]]="Closed","Closed")</f>
        <v>Info</v>
      </c>
      <c r="T665" s="54"/>
    </row>
    <row r="666" spans="1:20" ht="41.4" x14ac:dyDescent="0.3">
      <c r="A666" s="51">
        <f t="shared" si="10"/>
        <v>665</v>
      </c>
      <c r="B666" s="54" t="s">
        <v>7122</v>
      </c>
      <c r="C666" s="56">
        <v>45562</v>
      </c>
      <c r="D666" s="56">
        <v>45558</v>
      </c>
      <c r="E666" s="55" t="s">
        <v>9</v>
      </c>
      <c r="F666" s="54" t="s">
        <v>7120</v>
      </c>
      <c r="G666" s="58" t="s">
        <v>7121</v>
      </c>
      <c r="H666" s="59" t="s">
        <v>5508</v>
      </c>
      <c r="I666" s="77" t="s">
        <v>3200</v>
      </c>
      <c r="J666" s="59" t="s">
        <v>6497</v>
      </c>
      <c r="K666" s="51"/>
      <c r="L666" s="77" t="s">
        <v>1302</v>
      </c>
      <c r="M666" s="77" t="s">
        <v>1302</v>
      </c>
      <c r="N666" s="77" t="s">
        <v>1070</v>
      </c>
      <c r="O666" s="77" t="s">
        <v>3230</v>
      </c>
      <c r="P666" s="66" t="str">
        <f ca="1">DATEDIF(C666,'Incoming 2023'!$O$2,"Y")&amp;" tahun, "&amp;DATEDIF(C666,'Incoming 2023'!$O$2,"YM")&amp;" bulan, "&amp;DATEDIF(C666,'Incoming 2023'!$O$2,"MD")&amp;" hari"</f>
        <v>1 tahun, 9 bulan, 18 hari</v>
      </c>
      <c r="Q666" s="77">
        <f ca="1">DATEDIF(C666,Summary!$A$1,"d")</f>
        <v>656</v>
      </c>
      <c r="R666" s="77" t="str" cm="1">
        <f t="array" aca="1" ref="R66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66" s="77" t="str" cm="1">
        <f t="array" ref="S666">_xlfn.IFS(Table1[[#This Row],[Level Status]]="Level 1",7,Table1[[#This Row],[Level Status]]="Level 2",14,Table1[[#This Row],[Level Status]]="Level 3","30",Table1[[#This Row],[Level Status]]="Info","Info",Table1[[#This Row],[Level Status]]="Closed","Closed")</f>
        <v>Info</v>
      </c>
      <c r="T666" s="54"/>
    </row>
    <row r="667" spans="1:20" ht="27.6" x14ac:dyDescent="0.3">
      <c r="A667" s="51">
        <f t="shared" si="10"/>
        <v>666</v>
      </c>
      <c r="B667" s="54" t="s">
        <v>7123</v>
      </c>
      <c r="C667" s="56">
        <v>45562</v>
      </c>
      <c r="D667" s="56">
        <v>45559</v>
      </c>
      <c r="E667" s="55" t="s">
        <v>9</v>
      </c>
      <c r="F667" s="54" t="s">
        <v>7124</v>
      </c>
      <c r="G667" s="58" t="s">
        <v>7125</v>
      </c>
      <c r="H667" s="59" t="s">
        <v>5508</v>
      </c>
      <c r="I667" s="77" t="s">
        <v>3200</v>
      </c>
      <c r="J667" s="59" t="s">
        <v>6497</v>
      </c>
      <c r="K667" s="51"/>
      <c r="L667" s="77" t="s">
        <v>1302</v>
      </c>
      <c r="M667" s="77" t="s">
        <v>1302</v>
      </c>
      <c r="N667" s="77" t="s">
        <v>1070</v>
      </c>
      <c r="O667" s="77" t="s">
        <v>3230</v>
      </c>
      <c r="P667" s="66" t="str">
        <f ca="1">DATEDIF(C667,'Incoming 2023'!$O$2,"Y")&amp;" tahun, "&amp;DATEDIF(C667,'Incoming 2023'!$O$2,"YM")&amp;" bulan, "&amp;DATEDIF(C667,'Incoming 2023'!$O$2,"MD")&amp;" hari"</f>
        <v>1 tahun, 9 bulan, 18 hari</v>
      </c>
      <c r="Q667" s="77">
        <f ca="1">DATEDIF(C667,Summary!$A$1,"d")</f>
        <v>656</v>
      </c>
      <c r="R667" s="77" t="str" cm="1">
        <f t="array" aca="1" ref="R66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67" s="77" t="str" cm="1">
        <f t="array" ref="S667">_xlfn.IFS(Table1[[#This Row],[Level Status]]="Level 1",7,Table1[[#This Row],[Level Status]]="Level 2",14,Table1[[#This Row],[Level Status]]="Level 3","30",Table1[[#This Row],[Level Status]]="Info","Info",Table1[[#This Row],[Level Status]]="Closed","Closed")</f>
        <v>Info</v>
      </c>
      <c r="T667" s="54"/>
    </row>
    <row r="668" spans="1:20" ht="41.4" x14ac:dyDescent="0.3">
      <c r="A668" s="51">
        <f t="shared" si="10"/>
        <v>667</v>
      </c>
      <c r="B668" s="54" t="s">
        <v>7126</v>
      </c>
      <c r="C668" s="56">
        <v>45562</v>
      </c>
      <c r="D668" s="56">
        <v>45559</v>
      </c>
      <c r="E668" s="55" t="s">
        <v>9</v>
      </c>
      <c r="F668" s="54" t="s">
        <v>7127</v>
      </c>
      <c r="G668" s="58" t="s">
        <v>7128</v>
      </c>
      <c r="H668" s="59" t="s">
        <v>5508</v>
      </c>
      <c r="I668" s="77" t="s">
        <v>3200</v>
      </c>
      <c r="J668" s="59" t="s">
        <v>6497</v>
      </c>
      <c r="K668" s="51"/>
      <c r="L668" s="77" t="s">
        <v>1302</v>
      </c>
      <c r="M668" s="77" t="s">
        <v>1302</v>
      </c>
      <c r="N668" s="77" t="s">
        <v>1070</v>
      </c>
      <c r="O668" s="77" t="s">
        <v>3230</v>
      </c>
      <c r="P668" s="66" t="str">
        <f ca="1">DATEDIF(C668,'Incoming 2023'!$O$2,"Y")&amp;" tahun, "&amp;DATEDIF(C668,'Incoming 2023'!$O$2,"YM")&amp;" bulan, "&amp;DATEDIF(C668,'Incoming 2023'!$O$2,"MD")&amp;" hari"</f>
        <v>1 tahun, 9 bulan, 18 hari</v>
      </c>
      <c r="Q668" s="77">
        <f ca="1">DATEDIF(C668,Summary!$A$1,"d")</f>
        <v>656</v>
      </c>
      <c r="R668" s="77" t="str" cm="1">
        <f t="array" aca="1" ref="R66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68" s="77" t="str" cm="1">
        <f t="array" ref="S668">_xlfn.IFS(Table1[[#This Row],[Level Status]]="Level 1",7,Table1[[#This Row],[Level Status]]="Level 2",14,Table1[[#This Row],[Level Status]]="Level 3","30",Table1[[#This Row],[Level Status]]="Info","Info",Table1[[#This Row],[Level Status]]="Closed","Closed")</f>
        <v>Info</v>
      </c>
      <c r="T668" s="54"/>
    </row>
    <row r="669" spans="1:20" ht="27.6" x14ac:dyDescent="0.3">
      <c r="A669" s="51">
        <f t="shared" si="10"/>
        <v>668</v>
      </c>
      <c r="B669" s="54" t="s">
        <v>7129</v>
      </c>
      <c r="C669" s="56">
        <v>45565</v>
      </c>
      <c r="D669" s="56">
        <v>45555</v>
      </c>
      <c r="E669" s="55" t="s">
        <v>39</v>
      </c>
      <c r="F669" s="54" t="s">
        <v>7130</v>
      </c>
      <c r="G669" s="58" t="s">
        <v>7131</v>
      </c>
      <c r="H669" s="59" t="s">
        <v>5508</v>
      </c>
      <c r="I669" s="77" t="s">
        <v>5932</v>
      </c>
      <c r="J669" s="59" t="s">
        <v>6497</v>
      </c>
      <c r="K669" s="51"/>
      <c r="L669" s="77" t="s">
        <v>1302</v>
      </c>
      <c r="M669" s="77" t="s">
        <v>1302</v>
      </c>
      <c r="N669" s="77" t="s">
        <v>1175</v>
      </c>
      <c r="O669" s="77" t="s">
        <v>5607</v>
      </c>
      <c r="P669" s="66" t="str">
        <f ca="1">DATEDIF(C669,'Incoming 2023'!$O$2,"Y")&amp;" tahun, "&amp;DATEDIF(C669,'Incoming 2023'!$O$2,"YM")&amp;" bulan, "&amp;DATEDIF(C669,'Incoming 2023'!$O$2,"MD")&amp;" hari"</f>
        <v>1 tahun, 9 bulan, 15 hari</v>
      </c>
      <c r="Q669" s="77">
        <f ca="1">DATEDIF(C669,Summary!$A$1,"d")</f>
        <v>653</v>
      </c>
      <c r="R669" s="77" t="str" cm="1">
        <f t="array" aca="1" ref="R66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69" s="77" t="str" cm="1">
        <f t="array" ref="S669">_xlfn.IFS(Table1[[#This Row],[Level Status]]="Level 1",7,Table1[[#This Row],[Level Status]]="Level 2",14,Table1[[#This Row],[Level Status]]="Level 3","30",Table1[[#This Row],[Level Status]]="Info","Info",Table1[[#This Row],[Level Status]]="Closed","Closed")</f>
        <v>Info</v>
      </c>
      <c r="T669" s="54"/>
    </row>
    <row r="670" spans="1:20" ht="55.2" x14ac:dyDescent="0.3">
      <c r="A670" s="51">
        <f t="shared" si="10"/>
        <v>669</v>
      </c>
      <c r="B670" s="54" t="s">
        <v>7132</v>
      </c>
      <c r="C670" s="56">
        <v>45568</v>
      </c>
      <c r="D670" s="56">
        <v>45558</v>
      </c>
      <c r="E670" s="55" t="s">
        <v>39</v>
      </c>
      <c r="F670" s="54" t="s">
        <v>7133</v>
      </c>
      <c r="G670" s="58" t="s">
        <v>7134</v>
      </c>
      <c r="H670" s="59" t="s">
        <v>5508</v>
      </c>
      <c r="I670" s="77" t="s">
        <v>3200</v>
      </c>
      <c r="J670" s="59" t="s">
        <v>3192</v>
      </c>
      <c r="K670" s="51"/>
      <c r="L670" s="77" t="s">
        <v>1302</v>
      </c>
      <c r="M670" s="77" t="s">
        <v>1302</v>
      </c>
      <c r="N670" s="77" t="s">
        <v>1070</v>
      </c>
      <c r="O670" s="77" t="s">
        <v>6243</v>
      </c>
      <c r="P670" s="66" t="str">
        <f ca="1">DATEDIF(C670,'Incoming 2023'!$O$2,"Y")&amp;" tahun, "&amp;DATEDIF(C670,'Incoming 2023'!$O$2,"YM")&amp;" bulan, "&amp;DATEDIF(C670,'Incoming 2023'!$O$2,"MD")&amp;" hari"</f>
        <v>1 tahun, 9 bulan, 12 hari</v>
      </c>
      <c r="Q670" s="77">
        <f ca="1">DATEDIF(C670,Summary!$A$1,"d")</f>
        <v>650</v>
      </c>
      <c r="R670" s="77" t="str" cm="1">
        <f t="array" aca="1" ref="R67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70" s="77" t="str" cm="1">
        <f t="array" ref="S670">_xlfn.IFS(Table1[[#This Row],[Level Status]]="Level 1",7,Table1[[#This Row],[Level Status]]="Level 2",14,Table1[[#This Row],[Level Status]]="Level 3","30",Table1[[#This Row],[Level Status]]="Info","Info",Table1[[#This Row],[Level Status]]="Closed","Closed")</f>
        <v>Info</v>
      </c>
      <c r="T670" s="54"/>
    </row>
    <row r="671" spans="1:20" ht="82.8" x14ac:dyDescent="0.3">
      <c r="A671" s="51">
        <f t="shared" si="10"/>
        <v>670</v>
      </c>
      <c r="B671" s="54" t="s">
        <v>7135</v>
      </c>
      <c r="C671" s="56">
        <v>45568</v>
      </c>
      <c r="D671" s="56">
        <v>45558</v>
      </c>
      <c r="E671" s="55" t="s">
        <v>39</v>
      </c>
      <c r="F671" s="54" t="s">
        <v>7136</v>
      </c>
      <c r="G671" s="112" t="s">
        <v>7137</v>
      </c>
      <c r="H671" s="59" t="s">
        <v>5508</v>
      </c>
      <c r="I671" s="77" t="s">
        <v>5508</v>
      </c>
      <c r="J671" s="59" t="s">
        <v>5700</v>
      </c>
      <c r="K671" s="51"/>
      <c r="L671" s="77" t="s">
        <v>1302</v>
      </c>
      <c r="M671" s="77" t="s">
        <v>1302</v>
      </c>
      <c r="N671" s="77" t="s">
        <v>1080</v>
      </c>
      <c r="O671" s="77" t="s">
        <v>1083</v>
      </c>
      <c r="P671" s="66" t="str">
        <f ca="1">DATEDIF(C671,'Incoming 2023'!$O$2,"Y")&amp;" tahun, "&amp;DATEDIF(C671,'Incoming 2023'!$O$2,"YM")&amp;" bulan, "&amp;DATEDIF(C671,'Incoming 2023'!$O$2,"MD")&amp;" hari"</f>
        <v>1 tahun, 9 bulan, 12 hari</v>
      </c>
      <c r="Q671" s="77">
        <f ca="1">DATEDIF(C671,Summary!$A$1,"d")</f>
        <v>650</v>
      </c>
      <c r="R671" s="77" t="str" cm="1">
        <f t="array" aca="1" ref="R67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71" s="77" t="str" cm="1">
        <f t="array" ref="S671">_xlfn.IFS(Table1[[#This Row],[Level Status]]="Level 1",7,Table1[[#This Row],[Level Status]]="Level 2",14,Table1[[#This Row],[Level Status]]="Level 3","30",Table1[[#This Row],[Level Status]]="Info","Info",Table1[[#This Row],[Level Status]]="Closed","Closed")</f>
        <v>Info</v>
      </c>
      <c r="T671" s="54"/>
    </row>
    <row r="672" spans="1:20" ht="82.8" x14ac:dyDescent="0.3">
      <c r="A672" s="51">
        <f t="shared" si="10"/>
        <v>671</v>
      </c>
      <c r="B672" s="54" t="s">
        <v>7138</v>
      </c>
      <c r="C672" s="56">
        <v>45569</v>
      </c>
      <c r="D672" s="56">
        <v>45553</v>
      </c>
      <c r="E672" s="55" t="s">
        <v>9</v>
      </c>
      <c r="F672" s="54" t="s">
        <v>7139</v>
      </c>
      <c r="G672" s="58" t="s">
        <v>7140</v>
      </c>
      <c r="H672" s="59" t="s">
        <v>5508</v>
      </c>
      <c r="I672" s="77" t="s">
        <v>5932</v>
      </c>
      <c r="J672" s="59" t="s">
        <v>6497</v>
      </c>
      <c r="K672" s="51"/>
      <c r="L672" s="77" t="s">
        <v>1302</v>
      </c>
      <c r="M672" s="77" t="s">
        <v>1302</v>
      </c>
      <c r="N672" s="77" t="s">
        <v>1070</v>
      </c>
      <c r="O672" s="77" t="s">
        <v>3230</v>
      </c>
      <c r="P672" s="66" t="str">
        <f ca="1">DATEDIF(C672,'Incoming 2023'!$O$2,"Y")&amp;" tahun, "&amp;DATEDIF(C672,'Incoming 2023'!$O$2,"YM")&amp;" bulan, "&amp;DATEDIF(C672,'Incoming 2023'!$O$2,"MD")&amp;" hari"</f>
        <v>1 tahun, 9 bulan, 11 hari</v>
      </c>
      <c r="Q672" s="77">
        <f ca="1">DATEDIF(C672,Summary!$A$1,"d")</f>
        <v>649</v>
      </c>
      <c r="R672" s="77" t="str" cm="1">
        <f t="array" aca="1" ref="R67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72" s="77" t="str" cm="1">
        <f t="array" ref="S672">_xlfn.IFS(Table1[[#This Row],[Level Status]]="Level 1",7,Table1[[#This Row],[Level Status]]="Level 2",14,Table1[[#This Row],[Level Status]]="Level 3","30",Table1[[#This Row],[Level Status]]="Info","Info",Table1[[#This Row],[Level Status]]="Closed","Closed")</f>
        <v>Info</v>
      </c>
      <c r="T672" s="54"/>
    </row>
    <row r="673" spans="1:20" ht="55.2" x14ac:dyDescent="0.3">
      <c r="A673" s="51">
        <f t="shared" si="10"/>
        <v>672</v>
      </c>
      <c r="B673" s="54" t="s">
        <v>7141</v>
      </c>
      <c r="C673" s="56">
        <v>45569</v>
      </c>
      <c r="D673" s="56">
        <v>45555</v>
      </c>
      <c r="E673" s="55" t="s">
        <v>9</v>
      </c>
      <c r="F673" s="54" t="s">
        <v>7142</v>
      </c>
      <c r="G673" s="58" t="s">
        <v>7143</v>
      </c>
      <c r="H673" s="59" t="s">
        <v>5508</v>
      </c>
      <c r="I673" s="77" t="s">
        <v>5932</v>
      </c>
      <c r="J673" s="59" t="s">
        <v>6716</v>
      </c>
      <c r="K673" s="51"/>
      <c r="L673" s="77" t="s">
        <v>1302</v>
      </c>
      <c r="M673" s="77" t="s">
        <v>1302</v>
      </c>
      <c r="N673" s="77" t="s">
        <v>1070</v>
      </c>
      <c r="O673" s="77" t="s">
        <v>3230</v>
      </c>
      <c r="P673" s="66" t="str">
        <f ca="1">DATEDIF(C673,'Incoming 2023'!$O$2,"Y")&amp;" tahun, "&amp;DATEDIF(C673,'Incoming 2023'!$O$2,"YM")&amp;" bulan, "&amp;DATEDIF(C673,'Incoming 2023'!$O$2,"MD")&amp;" hari"</f>
        <v>1 tahun, 9 bulan, 11 hari</v>
      </c>
      <c r="Q673" s="77">
        <f ca="1">DATEDIF(C673,Summary!$A$1,"d")</f>
        <v>649</v>
      </c>
      <c r="R673" s="77" t="str" cm="1">
        <f t="array" aca="1" ref="R67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73" s="77" t="str" cm="1">
        <f t="array" ref="S673">_xlfn.IFS(Table1[[#This Row],[Level Status]]="Level 1",7,Table1[[#This Row],[Level Status]]="Level 2",14,Table1[[#This Row],[Level Status]]="Level 3","30",Table1[[#This Row],[Level Status]]="Info","Info",Table1[[#This Row],[Level Status]]="Closed","Closed")</f>
        <v>Info</v>
      </c>
      <c r="T673" s="54"/>
    </row>
    <row r="674" spans="1:20" ht="41.4" x14ac:dyDescent="0.3">
      <c r="A674" s="51">
        <f t="shared" si="10"/>
        <v>673</v>
      </c>
      <c r="B674" s="54" t="s">
        <v>7144</v>
      </c>
      <c r="C674" s="56">
        <v>45573</v>
      </c>
      <c r="D674" s="56">
        <v>45568</v>
      </c>
      <c r="E674" s="55" t="s">
        <v>39</v>
      </c>
      <c r="F674" s="54" t="s">
        <v>7145</v>
      </c>
      <c r="G674" s="58" t="s">
        <v>7146</v>
      </c>
      <c r="H674" s="59" t="s">
        <v>5508</v>
      </c>
      <c r="I674" s="77" t="s">
        <v>3189</v>
      </c>
      <c r="J674" s="59" t="s">
        <v>3192</v>
      </c>
      <c r="K674" s="51"/>
      <c r="L674" s="77" t="s">
        <v>1302</v>
      </c>
      <c r="M674" s="77" t="s">
        <v>1302</v>
      </c>
      <c r="N674" s="77" t="s">
        <v>1070</v>
      </c>
      <c r="O674" s="77" t="s">
        <v>4930</v>
      </c>
      <c r="P674" s="66" t="str">
        <f ca="1">DATEDIF(C674,'Incoming 2023'!$O$2,"Y")&amp;" tahun, "&amp;DATEDIF(C674,'Incoming 2023'!$O$2,"YM")&amp;" bulan, "&amp;DATEDIF(C674,'Incoming 2023'!$O$2,"MD")&amp;" hari"</f>
        <v>1 tahun, 9 bulan, 7 hari</v>
      </c>
      <c r="Q674" s="77">
        <f ca="1">DATEDIF(C674,Summary!$A$1,"d")</f>
        <v>645</v>
      </c>
      <c r="R674" s="77" t="str" cm="1">
        <f t="array" aca="1" ref="R67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74" s="77" t="str" cm="1">
        <f t="array" ref="S674">_xlfn.IFS(Table1[[#This Row],[Level Status]]="Level 1",7,Table1[[#This Row],[Level Status]]="Level 2",14,Table1[[#This Row],[Level Status]]="Level 3","30",Table1[[#This Row],[Level Status]]="Info","Info",Table1[[#This Row],[Level Status]]="Closed","Closed")</f>
        <v>Info</v>
      </c>
      <c r="T674" s="54"/>
    </row>
    <row r="675" spans="1:20" ht="96.6" x14ac:dyDescent="0.3">
      <c r="A675" s="51">
        <f t="shared" si="10"/>
        <v>674</v>
      </c>
      <c r="B675" s="54" t="s">
        <v>7147</v>
      </c>
      <c r="C675" s="56">
        <v>45573</v>
      </c>
      <c r="D675" s="56">
        <v>45566</v>
      </c>
      <c r="E675" s="55" t="s">
        <v>39</v>
      </c>
      <c r="F675" s="54" t="s">
        <v>5176</v>
      </c>
      <c r="G675" s="58" t="s">
        <v>7148</v>
      </c>
      <c r="H675" s="59" t="s">
        <v>5508</v>
      </c>
      <c r="I675" s="77" t="s">
        <v>5932</v>
      </c>
      <c r="J675" s="59" t="s">
        <v>6716</v>
      </c>
      <c r="K675" s="51"/>
      <c r="L675" s="77" t="s">
        <v>1302</v>
      </c>
      <c r="M675" s="77" t="s">
        <v>1302</v>
      </c>
      <c r="N675" s="77" t="s">
        <v>1175</v>
      </c>
      <c r="O675" s="77" t="s">
        <v>5607</v>
      </c>
      <c r="P675" s="66" t="str">
        <f ca="1">DATEDIF(C675,'Incoming 2023'!$O$2,"Y")&amp;" tahun, "&amp;DATEDIF(C675,'Incoming 2023'!$O$2,"YM")&amp;" bulan, "&amp;DATEDIF(C675,'Incoming 2023'!$O$2,"MD")&amp;" hari"</f>
        <v>1 tahun, 9 bulan, 7 hari</v>
      </c>
      <c r="Q675" s="77">
        <f ca="1">DATEDIF(C675,Summary!$A$1,"d")</f>
        <v>645</v>
      </c>
      <c r="R675" s="77" t="str" cm="1">
        <f t="array" aca="1" ref="R67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75" s="77" t="str" cm="1">
        <f t="array" ref="S675">_xlfn.IFS(Table1[[#This Row],[Level Status]]="Level 1",7,Table1[[#This Row],[Level Status]]="Level 2",14,Table1[[#This Row],[Level Status]]="Level 3","30",Table1[[#This Row],[Level Status]]="Info","Info",Table1[[#This Row],[Level Status]]="Closed","Closed")</f>
        <v>Info</v>
      </c>
      <c r="T675" s="54"/>
    </row>
    <row r="676" spans="1:20" ht="82.8" x14ac:dyDescent="0.3">
      <c r="A676" s="51">
        <f t="shared" si="10"/>
        <v>675</v>
      </c>
      <c r="B676" s="54" t="s">
        <v>7149</v>
      </c>
      <c r="C676" s="56">
        <v>45573</v>
      </c>
      <c r="D676" s="56">
        <v>45572</v>
      </c>
      <c r="E676" s="55" t="s">
        <v>7150</v>
      </c>
      <c r="F676" s="54" t="s">
        <v>7151</v>
      </c>
      <c r="G676" s="58" t="s">
        <v>7152</v>
      </c>
      <c r="H676" s="59" t="s">
        <v>5508</v>
      </c>
      <c r="I676" s="77" t="s">
        <v>3189</v>
      </c>
      <c r="J676" s="59" t="s">
        <v>3192</v>
      </c>
      <c r="K676" s="51"/>
      <c r="L676" s="77" t="s">
        <v>1302</v>
      </c>
      <c r="M676" s="77" t="s">
        <v>1302</v>
      </c>
      <c r="N676" s="77" t="s">
        <v>1070</v>
      </c>
      <c r="O676" s="77" t="s">
        <v>4930</v>
      </c>
      <c r="P676" s="66" t="str">
        <f ca="1">DATEDIF(C676,'Incoming 2023'!$O$2,"Y")&amp;" tahun, "&amp;DATEDIF(C676,'Incoming 2023'!$O$2,"YM")&amp;" bulan, "&amp;DATEDIF(C676,'Incoming 2023'!$O$2,"MD")&amp;" hari"</f>
        <v>1 tahun, 9 bulan, 7 hari</v>
      </c>
      <c r="Q676" s="77">
        <f ca="1">DATEDIF(C676,Summary!$A$1,"d")</f>
        <v>645</v>
      </c>
      <c r="R676" s="77" t="str" cm="1">
        <f t="array" aca="1" ref="R67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76" s="77" t="str" cm="1">
        <f t="array" ref="S676">_xlfn.IFS(Table1[[#This Row],[Level Status]]="Level 1",7,Table1[[#This Row],[Level Status]]="Level 2",14,Table1[[#This Row],[Level Status]]="Level 3","30",Table1[[#This Row],[Level Status]]="Info","Info",Table1[[#This Row],[Level Status]]="Closed","Closed")</f>
        <v>Info</v>
      </c>
      <c r="T676" s="54"/>
    </row>
    <row r="677" spans="1:20" ht="55.2" x14ac:dyDescent="0.3">
      <c r="A677" s="51">
        <f t="shared" si="10"/>
        <v>676</v>
      </c>
      <c r="B677" s="54" t="s">
        <v>7153</v>
      </c>
      <c r="C677" s="56">
        <v>45573</v>
      </c>
      <c r="D677" s="56">
        <v>45566</v>
      </c>
      <c r="E677" s="55" t="s">
        <v>39</v>
      </c>
      <c r="F677" s="54" t="s">
        <v>7154</v>
      </c>
      <c r="G677" s="58" t="s">
        <v>7155</v>
      </c>
      <c r="H677" s="59" t="s">
        <v>5508</v>
      </c>
      <c r="I677" s="77" t="s">
        <v>3200</v>
      </c>
      <c r="J677" s="59" t="s">
        <v>5939</v>
      </c>
      <c r="K677" s="51"/>
      <c r="L677" s="77" t="s">
        <v>120</v>
      </c>
      <c r="M677" s="77" t="s">
        <v>120</v>
      </c>
      <c r="N677" s="77" t="s">
        <v>1175</v>
      </c>
      <c r="O677" s="77" t="s">
        <v>1176</v>
      </c>
      <c r="P677" s="66" t="str">
        <f ca="1">DATEDIF(C677,'Incoming 2023'!$O$2,"Y")&amp;" tahun, "&amp;DATEDIF(C677,'Incoming 2023'!$O$2,"YM")&amp;" bulan, "&amp;DATEDIF(C677,'Incoming 2023'!$O$2,"MD")&amp;" hari"</f>
        <v>1 tahun, 9 bulan, 7 hari</v>
      </c>
      <c r="Q677" s="77">
        <f ca="1">DATEDIF(C677,Summary!$A$1,"d")</f>
        <v>645</v>
      </c>
      <c r="R677" s="77" t="str" cm="1">
        <f t="array" aca="1" ref="R67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677" s="77" t="str" cm="1">
        <f t="array" ref="S677">_xlfn.IFS(Table1[[#This Row],[Level Status]]="Level 1",7,Table1[[#This Row],[Level Status]]="Level 2",14,Table1[[#This Row],[Level Status]]="Level 3","30",Table1[[#This Row],[Level Status]]="Info","Info",Table1[[#This Row],[Level Status]]="Closed","Closed")</f>
        <v>Closed</v>
      </c>
      <c r="T677" s="54"/>
    </row>
    <row r="678" spans="1:20" ht="41.4" x14ac:dyDescent="0.3">
      <c r="A678" s="51">
        <f t="shared" si="10"/>
        <v>677</v>
      </c>
      <c r="B678" s="54" t="s">
        <v>7156</v>
      </c>
      <c r="C678" s="56">
        <v>45573</v>
      </c>
      <c r="D678" s="56">
        <v>45561</v>
      </c>
      <c r="E678" s="55" t="s">
        <v>39</v>
      </c>
      <c r="F678" s="54" t="s">
        <v>7157</v>
      </c>
      <c r="G678" s="58" t="s">
        <v>7158</v>
      </c>
      <c r="H678" s="59" t="s">
        <v>5508</v>
      </c>
      <c r="I678" s="77" t="s">
        <v>5932</v>
      </c>
      <c r="J678" s="59" t="s">
        <v>6497</v>
      </c>
      <c r="K678" s="51"/>
      <c r="L678" s="77" t="s">
        <v>1302</v>
      </c>
      <c r="M678" s="77" t="s">
        <v>1302</v>
      </c>
      <c r="N678" s="77" t="s">
        <v>1175</v>
      </c>
      <c r="O678" s="77" t="s">
        <v>5607</v>
      </c>
      <c r="P678" s="66" t="str">
        <f ca="1">DATEDIF(C678,'Incoming 2023'!$O$2,"Y")&amp;" tahun, "&amp;DATEDIF(C678,'Incoming 2023'!$O$2,"YM")&amp;" bulan, "&amp;DATEDIF(C678,'Incoming 2023'!$O$2,"MD")&amp;" hari"</f>
        <v>1 tahun, 9 bulan, 7 hari</v>
      </c>
      <c r="Q678" s="77">
        <f ca="1">DATEDIF(C678,Summary!$A$1,"d")</f>
        <v>645</v>
      </c>
      <c r="R678" s="77" t="str" cm="1">
        <f t="array" aca="1" ref="R67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78" s="77" t="str" cm="1">
        <f t="array" ref="S678">_xlfn.IFS(Table1[[#This Row],[Level Status]]="Level 1",7,Table1[[#This Row],[Level Status]]="Level 2",14,Table1[[#This Row],[Level Status]]="Level 3","30",Table1[[#This Row],[Level Status]]="Info","Info",Table1[[#This Row],[Level Status]]="Closed","Closed")</f>
        <v>Info</v>
      </c>
      <c r="T678" s="54"/>
    </row>
    <row r="679" spans="1:20" ht="69" x14ac:dyDescent="0.3">
      <c r="A679" s="51">
        <f t="shared" si="10"/>
        <v>678</v>
      </c>
      <c r="B679" s="54" t="s">
        <v>7159</v>
      </c>
      <c r="C679" s="56">
        <v>45573</v>
      </c>
      <c r="D679" s="56">
        <v>45562</v>
      </c>
      <c r="E679" s="55" t="s">
        <v>39</v>
      </c>
      <c r="F679" s="54" t="s">
        <v>7160</v>
      </c>
      <c r="G679" s="58" t="s">
        <v>7161</v>
      </c>
      <c r="H679" s="59" t="s">
        <v>5508</v>
      </c>
      <c r="I679" s="77" t="s">
        <v>5990</v>
      </c>
      <c r="J679" s="59" t="s">
        <v>5939</v>
      </c>
      <c r="K679" s="51"/>
      <c r="L679" s="77" t="s">
        <v>1302</v>
      </c>
      <c r="M679" s="77" t="s">
        <v>1302</v>
      </c>
      <c r="N679" s="77" t="s">
        <v>1070</v>
      </c>
      <c r="O679" s="77" t="s">
        <v>1471</v>
      </c>
      <c r="P679" s="66" t="str">
        <f ca="1">DATEDIF(C679,'Incoming 2023'!$O$2,"Y")&amp;" tahun, "&amp;DATEDIF(C679,'Incoming 2023'!$O$2,"YM")&amp;" bulan, "&amp;DATEDIF(C679,'Incoming 2023'!$O$2,"MD")&amp;" hari"</f>
        <v>1 tahun, 9 bulan, 7 hari</v>
      </c>
      <c r="Q679" s="77">
        <f ca="1">DATEDIF(C679,Summary!$A$1,"d")</f>
        <v>645</v>
      </c>
      <c r="R679" s="77" t="str" cm="1">
        <f t="array" aca="1" ref="R67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79" s="77" t="str" cm="1">
        <f t="array" ref="S679">_xlfn.IFS(Table1[[#This Row],[Level Status]]="Level 1",7,Table1[[#This Row],[Level Status]]="Level 2",14,Table1[[#This Row],[Level Status]]="Level 3","30",Table1[[#This Row],[Level Status]]="Info","Info",Table1[[#This Row],[Level Status]]="Closed","Closed")</f>
        <v>Info</v>
      </c>
      <c r="T679" s="54"/>
    </row>
    <row r="680" spans="1:20" ht="41.4" x14ac:dyDescent="0.3">
      <c r="A680" s="51">
        <f t="shared" si="10"/>
        <v>679</v>
      </c>
      <c r="B680" s="54" t="s">
        <v>7162</v>
      </c>
      <c r="C680" s="56">
        <v>45573</v>
      </c>
      <c r="D680" s="56">
        <v>45565</v>
      </c>
      <c r="E680" s="55" t="s">
        <v>39</v>
      </c>
      <c r="F680" s="54" t="s">
        <v>7163</v>
      </c>
      <c r="G680" s="58" t="s">
        <v>7164</v>
      </c>
      <c r="H680" s="59" t="s">
        <v>5508</v>
      </c>
      <c r="I680" s="77" t="s">
        <v>5508</v>
      </c>
      <c r="J680" s="59" t="s">
        <v>5704</v>
      </c>
      <c r="K680" s="51"/>
      <c r="L680" s="77" t="s">
        <v>1302</v>
      </c>
      <c r="M680" s="77" t="s">
        <v>1302</v>
      </c>
      <c r="N680" s="77" t="s">
        <v>1070</v>
      </c>
      <c r="O680" s="77" t="s">
        <v>3230</v>
      </c>
      <c r="P680" s="66" t="str">
        <f ca="1">DATEDIF(C680,'Incoming 2023'!$O$2,"Y")&amp;" tahun, "&amp;DATEDIF(C680,'Incoming 2023'!$O$2,"YM")&amp;" bulan, "&amp;DATEDIF(C680,'Incoming 2023'!$O$2,"MD")&amp;" hari"</f>
        <v>1 tahun, 9 bulan, 7 hari</v>
      </c>
      <c r="Q680" s="77">
        <f ca="1">DATEDIF(C680,Summary!$A$1,"d")</f>
        <v>645</v>
      </c>
      <c r="R680" s="77" t="str" cm="1">
        <f t="array" aca="1" ref="R68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80" s="77" t="str" cm="1">
        <f t="array" ref="S680">_xlfn.IFS(Table1[[#This Row],[Level Status]]="Level 1",7,Table1[[#This Row],[Level Status]]="Level 2",14,Table1[[#This Row],[Level Status]]="Level 3","30",Table1[[#This Row],[Level Status]]="Info","Info",Table1[[#This Row],[Level Status]]="Closed","Closed")</f>
        <v>Info</v>
      </c>
      <c r="T680" s="54"/>
    </row>
    <row r="681" spans="1:20" ht="55.2" x14ac:dyDescent="0.3">
      <c r="A681" s="51">
        <f t="shared" si="10"/>
        <v>680</v>
      </c>
      <c r="B681" s="54" t="s">
        <v>7165</v>
      </c>
      <c r="C681" s="56">
        <v>45575</v>
      </c>
      <c r="D681" s="56">
        <v>45566</v>
      </c>
      <c r="E681" s="55" t="s">
        <v>9</v>
      </c>
      <c r="F681" s="54" t="s">
        <v>7166</v>
      </c>
      <c r="G681" s="58" t="s">
        <v>7167</v>
      </c>
      <c r="H681" s="59" t="s">
        <v>5508</v>
      </c>
      <c r="I681" s="77" t="s">
        <v>5932</v>
      </c>
      <c r="J681" s="59" t="s">
        <v>6497</v>
      </c>
      <c r="K681" s="51"/>
      <c r="L681" s="77" t="s">
        <v>1302</v>
      </c>
      <c r="M681" s="77" t="s">
        <v>1302</v>
      </c>
      <c r="N681" s="77" t="s">
        <v>1070</v>
      </c>
      <c r="O681" s="77" t="s">
        <v>3230</v>
      </c>
      <c r="P681" s="66" t="str">
        <f ca="1">DATEDIF(C681,'Incoming 2023'!$O$2,"Y")&amp;" tahun, "&amp;DATEDIF(C681,'Incoming 2023'!$O$2,"YM")&amp;" bulan, "&amp;DATEDIF(C681,'Incoming 2023'!$O$2,"MD")&amp;" hari"</f>
        <v>1 tahun, 9 bulan, 5 hari</v>
      </c>
      <c r="Q681" s="77">
        <f ca="1">DATEDIF(C681,Summary!$A$1,"d")</f>
        <v>643</v>
      </c>
      <c r="R681" s="77" t="str" cm="1">
        <f t="array" aca="1" ref="R68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81" s="77" t="str" cm="1">
        <f t="array" ref="S681">_xlfn.IFS(Table1[[#This Row],[Level Status]]="Level 1",7,Table1[[#This Row],[Level Status]]="Level 2",14,Table1[[#This Row],[Level Status]]="Level 3","30",Table1[[#This Row],[Level Status]]="Info","Info",Table1[[#This Row],[Level Status]]="Closed","Closed")</f>
        <v>Info</v>
      </c>
      <c r="T681" s="54"/>
    </row>
    <row r="682" spans="1:20" ht="41.4" x14ac:dyDescent="0.3">
      <c r="A682" s="51">
        <f t="shared" si="10"/>
        <v>681</v>
      </c>
      <c r="B682" s="54" t="s">
        <v>7168</v>
      </c>
      <c r="C682" s="56">
        <v>45575</v>
      </c>
      <c r="D682" s="56">
        <v>45566</v>
      </c>
      <c r="E682" s="55" t="s">
        <v>9</v>
      </c>
      <c r="F682" s="54" t="s">
        <v>7169</v>
      </c>
      <c r="G682" s="58" t="s">
        <v>7170</v>
      </c>
      <c r="H682" s="59" t="s">
        <v>5508</v>
      </c>
      <c r="I682" s="77" t="s">
        <v>3200</v>
      </c>
      <c r="J682" s="59" t="s">
        <v>3203</v>
      </c>
      <c r="K682" s="51"/>
      <c r="L682" s="77" t="s">
        <v>1302</v>
      </c>
      <c r="M682" s="77" t="s">
        <v>1302</v>
      </c>
      <c r="N682" s="77" t="s">
        <v>1070</v>
      </c>
      <c r="O682" s="77" t="s">
        <v>1071</v>
      </c>
      <c r="P682" s="66" t="str">
        <f ca="1">DATEDIF(C682,'Incoming 2023'!$O$2,"Y")&amp;" tahun, "&amp;DATEDIF(C682,'Incoming 2023'!$O$2,"YM")&amp;" bulan, "&amp;DATEDIF(C682,'Incoming 2023'!$O$2,"MD")&amp;" hari"</f>
        <v>1 tahun, 9 bulan, 5 hari</v>
      </c>
      <c r="Q682" s="77">
        <f ca="1">DATEDIF(C682,Summary!$A$1,"d")</f>
        <v>643</v>
      </c>
      <c r="R682" s="77" t="str" cm="1">
        <f t="array" aca="1" ref="R68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82" s="77" t="str" cm="1">
        <f t="array" ref="S682">_xlfn.IFS(Table1[[#This Row],[Level Status]]="Level 1",7,Table1[[#This Row],[Level Status]]="Level 2",14,Table1[[#This Row],[Level Status]]="Level 3","30",Table1[[#This Row],[Level Status]]="Info","Info",Table1[[#This Row],[Level Status]]="Closed","Closed")</f>
        <v>Info</v>
      </c>
      <c r="T682" s="54"/>
    </row>
    <row r="683" spans="1:20" ht="41.4" x14ac:dyDescent="0.3">
      <c r="A683" s="51">
        <f t="shared" si="10"/>
        <v>682</v>
      </c>
      <c r="B683" s="54" t="s">
        <v>7171</v>
      </c>
      <c r="C683" s="56">
        <v>45575</v>
      </c>
      <c r="D683" s="56">
        <v>45566</v>
      </c>
      <c r="E683" s="55" t="s">
        <v>9</v>
      </c>
      <c r="F683" s="54" t="s">
        <v>7172</v>
      </c>
      <c r="G683" s="58" t="s">
        <v>7229</v>
      </c>
      <c r="H683" s="59" t="s">
        <v>5508</v>
      </c>
      <c r="I683" s="77" t="s">
        <v>3200</v>
      </c>
      <c r="J683" s="59" t="s">
        <v>3201</v>
      </c>
      <c r="K683" s="51"/>
      <c r="L683" s="77" t="s">
        <v>1302</v>
      </c>
      <c r="M683" s="77" t="s">
        <v>1302</v>
      </c>
      <c r="N683" s="77" t="s">
        <v>1070</v>
      </c>
      <c r="O683" s="77" t="s">
        <v>1071</v>
      </c>
      <c r="P683" s="66" t="str">
        <f ca="1">DATEDIF(C683,'Incoming 2023'!$O$2,"Y")&amp;" tahun, "&amp;DATEDIF(C683,'Incoming 2023'!$O$2,"YM")&amp;" bulan, "&amp;DATEDIF(C683,'Incoming 2023'!$O$2,"MD")&amp;" hari"</f>
        <v>1 tahun, 9 bulan, 5 hari</v>
      </c>
      <c r="Q683" s="77">
        <f ca="1">DATEDIF(C683,Summary!$A$1,"d")</f>
        <v>643</v>
      </c>
      <c r="R683" s="77" t="str" cm="1">
        <f t="array" aca="1" ref="R68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83" s="77" t="str" cm="1">
        <f t="array" ref="S683">_xlfn.IFS(Table1[[#This Row],[Level Status]]="Level 1",7,Table1[[#This Row],[Level Status]]="Level 2",14,Table1[[#This Row],[Level Status]]="Level 3","30",Table1[[#This Row],[Level Status]]="Info","Info",Table1[[#This Row],[Level Status]]="Closed","Closed")</f>
        <v>Info</v>
      </c>
      <c r="T683" s="54"/>
    </row>
    <row r="684" spans="1:20" ht="55.2" x14ac:dyDescent="0.3">
      <c r="A684" s="51">
        <f t="shared" si="10"/>
        <v>683</v>
      </c>
      <c r="B684" s="54" t="s">
        <v>7173</v>
      </c>
      <c r="C684" s="56">
        <v>45575</v>
      </c>
      <c r="D684" s="56">
        <v>45567</v>
      </c>
      <c r="E684" s="55" t="s">
        <v>9</v>
      </c>
      <c r="F684" s="54" t="s">
        <v>7174</v>
      </c>
      <c r="G684" s="58" t="s">
        <v>7175</v>
      </c>
      <c r="H684" s="59" t="s">
        <v>5508</v>
      </c>
      <c r="I684" s="77" t="s">
        <v>3200</v>
      </c>
      <c r="J684" s="59" t="s">
        <v>3201</v>
      </c>
      <c r="K684" s="51"/>
      <c r="L684" s="77" t="s">
        <v>1302</v>
      </c>
      <c r="M684" s="77" t="s">
        <v>1302</v>
      </c>
      <c r="N684" s="77" t="s">
        <v>1070</v>
      </c>
      <c r="O684" s="77" t="s">
        <v>1071</v>
      </c>
      <c r="P684" s="66" t="str">
        <f ca="1">DATEDIF(C684,'Incoming 2023'!$O$2,"Y")&amp;" tahun, "&amp;DATEDIF(C684,'Incoming 2023'!$O$2,"YM")&amp;" bulan, "&amp;DATEDIF(C684,'Incoming 2023'!$O$2,"MD")&amp;" hari"</f>
        <v>1 tahun, 9 bulan, 5 hari</v>
      </c>
      <c r="Q684" s="77">
        <f ca="1">DATEDIF(C684,Summary!$A$1,"d")</f>
        <v>643</v>
      </c>
      <c r="R684" s="77" t="str" cm="1">
        <f t="array" aca="1" ref="R68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84" s="77" t="str" cm="1">
        <f t="array" ref="S684">_xlfn.IFS(Table1[[#This Row],[Level Status]]="Level 1",7,Table1[[#This Row],[Level Status]]="Level 2",14,Table1[[#This Row],[Level Status]]="Level 3","30",Table1[[#This Row],[Level Status]]="Info","Info",Table1[[#This Row],[Level Status]]="Closed","Closed")</f>
        <v>Info</v>
      </c>
      <c r="T684" s="54"/>
    </row>
    <row r="685" spans="1:20" ht="41.4" x14ac:dyDescent="0.3">
      <c r="A685" s="51">
        <f t="shared" si="10"/>
        <v>684</v>
      </c>
      <c r="B685" s="54" t="s">
        <v>7176</v>
      </c>
      <c r="C685" s="56">
        <v>45575</v>
      </c>
      <c r="D685" s="56">
        <v>45567</v>
      </c>
      <c r="E685" s="55" t="s">
        <v>9</v>
      </c>
      <c r="F685" s="54" t="s">
        <v>7177</v>
      </c>
      <c r="G685" s="58" t="s">
        <v>7178</v>
      </c>
      <c r="H685" s="59" t="s">
        <v>5508</v>
      </c>
      <c r="I685" s="77" t="s">
        <v>5990</v>
      </c>
      <c r="J685" s="59" t="s">
        <v>3201</v>
      </c>
      <c r="K685" s="51"/>
      <c r="L685" s="77" t="s">
        <v>1302</v>
      </c>
      <c r="M685" s="77" t="s">
        <v>1302</v>
      </c>
      <c r="N685" s="77" t="s">
        <v>1070</v>
      </c>
      <c r="O685" s="77" t="s">
        <v>1471</v>
      </c>
      <c r="P685" s="66" t="str">
        <f ca="1">DATEDIF(C685,'Incoming 2023'!$O$2,"Y")&amp;" tahun, "&amp;DATEDIF(C685,'Incoming 2023'!$O$2,"YM")&amp;" bulan, "&amp;DATEDIF(C685,'Incoming 2023'!$O$2,"MD")&amp;" hari"</f>
        <v>1 tahun, 9 bulan, 5 hari</v>
      </c>
      <c r="Q685" s="77">
        <f ca="1">DATEDIF(C685,Summary!$A$1,"d")</f>
        <v>643</v>
      </c>
      <c r="R685" s="77" t="str" cm="1">
        <f t="array" aca="1" ref="R68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85" s="77" t="str" cm="1">
        <f t="array" ref="S685">_xlfn.IFS(Table1[[#This Row],[Level Status]]="Level 1",7,Table1[[#This Row],[Level Status]]="Level 2",14,Table1[[#This Row],[Level Status]]="Level 3","30",Table1[[#This Row],[Level Status]]="Info","Info",Table1[[#This Row],[Level Status]]="Closed","Closed")</f>
        <v>Info</v>
      </c>
      <c r="T685" s="54"/>
    </row>
    <row r="686" spans="1:20" ht="41.4" x14ac:dyDescent="0.3">
      <c r="A686" s="51">
        <f t="shared" si="10"/>
        <v>685</v>
      </c>
      <c r="B686" s="54" t="s">
        <v>7179</v>
      </c>
      <c r="C686" s="56">
        <v>45575</v>
      </c>
      <c r="D686" s="56">
        <v>45568</v>
      </c>
      <c r="E686" s="55" t="s">
        <v>9</v>
      </c>
      <c r="F686" s="54" t="s">
        <v>7180</v>
      </c>
      <c r="G686" s="58" t="s">
        <v>7181</v>
      </c>
      <c r="H686" s="59" t="s">
        <v>5508</v>
      </c>
      <c r="I686" s="77" t="s">
        <v>5990</v>
      </c>
      <c r="J686" s="59" t="s">
        <v>3201</v>
      </c>
      <c r="K686" s="51"/>
      <c r="L686" s="77" t="s">
        <v>1302</v>
      </c>
      <c r="M686" s="77" t="s">
        <v>1302</v>
      </c>
      <c r="N686" s="77" t="s">
        <v>1070</v>
      </c>
      <c r="O686" s="77" t="s">
        <v>4930</v>
      </c>
      <c r="P686" s="66" t="str">
        <f ca="1">DATEDIF(C686,'Incoming 2023'!$O$2,"Y")&amp;" tahun, "&amp;DATEDIF(C686,'Incoming 2023'!$O$2,"YM")&amp;" bulan, "&amp;DATEDIF(C686,'Incoming 2023'!$O$2,"MD")&amp;" hari"</f>
        <v>1 tahun, 9 bulan, 5 hari</v>
      </c>
      <c r="Q686" s="77">
        <f ca="1">DATEDIF(C686,Summary!$A$1,"d")</f>
        <v>643</v>
      </c>
      <c r="R686" s="77" t="str" cm="1">
        <f t="array" aca="1" ref="R68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86" s="77" t="str" cm="1">
        <f t="array" ref="S686">_xlfn.IFS(Table1[[#This Row],[Level Status]]="Level 1",7,Table1[[#This Row],[Level Status]]="Level 2",14,Table1[[#This Row],[Level Status]]="Level 3","30",Table1[[#This Row],[Level Status]]="Info","Info",Table1[[#This Row],[Level Status]]="Closed","Closed")</f>
        <v>Info</v>
      </c>
      <c r="T686" s="54"/>
    </row>
    <row r="687" spans="1:20" ht="55.2" x14ac:dyDescent="0.3">
      <c r="A687" s="51">
        <f t="shared" si="10"/>
        <v>686</v>
      </c>
      <c r="B687" s="54" t="s">
        <v>7182</v>
      </c>
      <c r="C687" s="56">
        <v>45575</v>
      </c>
      <c r="D687" s="56">
        <v>45572</v>
      </c>
      <c r="E687" s="55" t="s">
        <v>9</v>
      </c>
      <c r="F687" s="54" t="s">
        <v>7183</v>
      </c>
      <c r="G687" s="58" t="s">
        <v>7181</v>
      </c>
      <c r="H687" s="59" t="s">
        <v>5508</v>
      </c>
      <c r="I687" s="77" t="s">
        <v>5990</v>
      </c>
      <c r="J687" s="59" t="s">
        <v>3201</v>
      </c>
      <c r="K687" s="51"/>
      <c r="L687" s="77" t="s">
        <v>1302</v>
      </c>
      <c r="M687" s="77" t="s">
        <v>1302</v>
      </c>
      <c r="N687" s="77" t="s">
        <v>1070</v>
      </c>
      <c r="O687" s="77" t="s">
        <v>4930</v>
      </c>
      <c r="P687" s="66" t="str">
        <f ca="1">DATEDIF(C687,'Incoming 2023'!$O$2,"Y")&amp;" tahun, "&amp;DATEDIF(C687,'Incoming 2023'!$O$2,"YM")&amp;" bulan, "&amp;DATEDIF(C687,'Incoming 2023'!$O$2,"MD")&amp;" hari"</f>
        <v>1 tahun, 9 bulan, 5 hari</v>
      </c>
      <c r="Q687" s="77">
        <f ca="1">DATEDIF(C687,Summary!$A$1,"d")</f>
        <v>643</v>
      </c>
      <c r="R687" s="77" t="str" cm="1">
        <f t="array" aca="1" ref="R68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87" s="77" t="str" cm="1">
        <f t="array" ref="S687">_xlfn.IFS(Table1[[#This Row],[Level Status]]="Level 1",7,Table1[[#This Row],[Level Status]]="Level 2",14,Table1[[#This Row],[Level Status]]="Level 3","30",Table1[[#This Row],[Level Status]]="Info","Info",Table1[[#This Row],[Level Status]]="Closed","Closed")</f>
        <v>Info</v>
      </c>
      <c r="T687" s="54"/>
    </row>
    <row r="688" spans="1:20" ht="27.6" x14ac:dyDescent="0.3">
      <c r="A688" s="51">
        <f t="shared" si="10"/>
        <v>687</v>
      </c>
      <c r="B688" s="54" t="s">
        <v>7248</v>
      </c>
      <c r="C688" s="56">
        <v>45575</v>
      </c>
      <c r="D688" s="56">
        <v>45569</v>
      </c>
      <c r="E688" s="55" t="s">
        <v>39</v>
      </c>
      <c r="F688" s="54" t="s">
        <v>7250</v>
      </c>
      <c r="G688" s="58" t="s">
        <v>7249</v>
      </c>
      <c r="H688" s="59" t="s">
        <v>5985</v>
      </c>
      <c r="I688" s="59" t="s">
        <v>5985</v>
      </c>
      <c r="J688" s="59" t="s">
        <v>5701</v>
      </c>
      <c r="K688" s="56">
        <f>Table1[[#This Row],[Tanggal Diterima]]+10</f>
        <v>45585</v>
      </c>
      <c r="L688" s="77" t="s">
        <v>120</v>
      </c>
      <c r="M688" s="77" t="s">
        <v>120</v>
      </c>
      <c r="N688" s="77" t="s">
        <v>1080</v>
      </c>
      <c r="O688" s="77" t="s">
        <v>1083</v>
      </c>
      <c r="P688" s="66" t="str">
        <f ca="1">DATEDIF(C688,'Incoming 2023'!$O$2,"Y")&amp;" tahun, "&amp;DATEDIF(C688,'Incoming 2023'!$O$2,"YM")&amp;" bulan, "&amp;DATEDIF(C688,'Incoming 2023'!$O$2,"MD")&amp;" hari"</f>
        <v>1 tahun, 9 bulan, 5 hari</v>
      </c>
      <c r="Q688" s="77">
        <f ca="1">DATEDIF(C688,Summary!$A$1,"d")</f>
        <v>643</v>
      </c>
      <c r="R688" s="77" t="str" cm="1">
        <f t="array" aca="1" ref="R68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688" s="77" t="str" cm="1">
        <f t="array" ref="S688">_xlfn.IFS(Table1[[#This Row],[Level Status]]="Level 1",7,Table1[[#This Row],[Level Status]]="Level 2",14,Table1[[#This Row],[Level Status]]="Level 3","30",Table1[[#This Row],[Level Status]]="Info","Info",Table1[[#This Row],[Level Status]]="Closed","Closed")</f>
        <v>Closed</v>
      </c>
      <c r="T688" s="54" t="s">
        <v>7524</v>
      </c>
    </row>
    <row r="689" spans="1:20" ht="41.4" x14ac:dyDescent="0.3">
      <c r="A689" s="51">
        <f t="shared" si="10"/>
        <v>688</v>
      </c>
      <c r="B689" s="54" t="s">
        <v>7184</v>
      </c>
      <c r="C689" s="56">
        <v>45579</v>
      </c>
      <c r="D689" s="56">
        <v>45568</v>
      </c>
      <c r="E689" s="55" t="s">
        <v>39</v>
      </c>
      <c r="F689" s="54" t="s">
        <v>7185</v>
      </c>
      <c r="G689" s="58" t="s">
        <v>7230</v>
      </c>
      <c r="H689" s="59" t="s">
        <v>5508</v>
      </c>
      <c r="I689" s="77" t="s">
        <v>3189</v>
      </c>
      <c r="J689" s="59" t="s">
        <v>5843</v>
      </c>
      <c r="K689" s="51"/>
      <c r="L689" s="77" t="s">
        <v>1302</v>
      </c>
      <c r="M689" s="77" t="s">
        <v>1302</v>
      </c>
      <c r="N689" s="77" t="s">
        <v>1070</v>
      </c>
      <c r="O689" s="77" t="s">
        <v>4930</v>
      </c>
      <c r="P689" s="66" t="str">
        <f ca="1">DATEDIF(C689,'Incoming 2023'!$O$2,"Y")&amp;" tahun, "&amp;DATEDIF(C689,'Incoming 2023'!$O$2,"YM")&amp;" bulan, "&amp;DATEDIF(C689,'Incoming 2023'!$O$2,"MD")&amp;" hari"</f>
        <v>1 tahun, 9 bulan, 1 hari</v>
      </c>
      <c r="Q689" s="77">
        <f ca="1">DATEDIF(C689,Summary!$A$1,"d")</f>
        <v>639</v>
      </c>
      <c r="R689" s="77" t="str" cm="1">
        <f t="array" aca="1" ref="R68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89" s="77" t="str" cm="1">
        <f t="array" ref="S689">_xlfn.IFS(Table1[[#This Row],[Level Status]]="Level 1",7,Table1[[#This Row],[Level Status]]="Level 2",14,Table1[[#This Row],[Level Status]]="Level 3","30",Table1[[#This Row],[Level Status]]="Info","Info",Table1[[#This Row],[Level Status]]="Closed","Closed")</f>
        <v>Info</v>
      </c>
      <c r="T689" s="54"/>
    </row>
    <row r="690" spans="1:20" ht="69" x14ac:dyDescent="0.3">
      <c r="A690" s="51">
        <f t="shared" si="10"/>
        <v>689</v>
      </c>
      <c r="B690" s="54" t="s">
        <v>7186</v>
      </c>
      <c r="C690" s="56">
        <v>45579</v>
      </c>
      <c r="D690" s="56">
        <v>45568</v>
      </c>
      <c r="E690" s="55" t="s">
        <v>39</v>
      </c>
      <c r="F690" s="54" t="s">
        <v>7187</v>
      </c>
      <c r="G690" s="58" t="s">
        <v>7231</v>
      </c>
      <c r="H690" s="59" t="s">
        <v>5508</v>
      </c>
      <c r="I690" s="77" t="s">
        <v>3200</v>
      </c>
      <c r="J690" s="59" t="s">
        <v>7228</v>
      </c>
      <c r="K690" s="51"/>
      <c r="L690" s="77" t="s">
        <v>1302</v>
      </c>
      <c r="M690" s="77" t="s">
        <v>1302</v>
      </c>
      <c r="N690" s="77" t="s">
        <v>1070</v>
      </c>
      <c r="O690" s="77" t="s">
        <v>6243</v>
      </c>
      <c r="P690" s="66" t="str">
        <f ca="1">DATEDIF(C690,'Incoming 2023'!$O$2,"Y")&amp;" tahun, "&amp;DATEDIF(C690,'Incoming 2023'!$O$2,"YM")&amp;" bulan, "&amp;DATEDIF(C690,'Incoming 2023'!$O$2,"MD")&amp;" hari"</f>
        <v>1 tahun, 9 bulan, 1 hari</v>
      </c>
      <c r="Q690" s="77">
        <f ca="1">DATEDIF(C690,Summary!$A$1,"d")</f>
        <v>639</v>
      </c>
      <c r="R690" s="77" t="str" cm="1">
        <f t="array" aca="1" ref="R69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90" s="77" t="str" cm="1">
        <f t="array" ref="S690">_xlfn.IFS(Table1[[#This Row],[Level Status]]="Level 1",7,Table1[[#This Row],[Level Status]]="Level 2",14,Table1[[#This Row],[Level Status]]="Level 3","30",Table1[[#This Row],[Level Status]]="Info","Info",Table1[[#This Row],[Level Status]]="Closed","Closed")</f>
        <v>Info</v>
      </c>
      <c r="T690" s="54"/>
    </row>
    <row r="691" spans="1:20" ht="55.2" x14ac:dyDescent="0.3">
      <c r="A691" s="51">
        <f t="shared" si="10"/>
        <v>690</v>
      </c>
      <c r="B691" s="54" t="s">
        <v>7188</v>
      </c>
      <c r="C691" s="56">
        <v>45579</v>
      </c>
      <c r="D691" s="56">
        <v>45572</v>
      </c>
      <c r="E691" s="55" t="s">
        <v>39</v>
      </c>
      <c r="F691" s="54" t="s">
        <v>7189</v>
      </c>
      <c r="G691" s="58" t="s">
        <v>7232</v>
      </c>
      <c r="H691" s="59" t="s">
        <v>5508</v>
      </c>
      <c r="I691" s="77" t="s">
        <v>5990</v>
      </c>
      <c r="J691" s="59" t="s">
        <v>5704</v>
      </c>
      <c r="K691" s="51"/>
      <c r="L691" s="77" t="s">
        <v>1302</v>
      </c>
      <c r="M691" s="77" t="s">
        <v>1302</v>
      </c>
      <c r="N691" s="77" t="s">
        <v>1070</v>
      </c>
      <c r="O691" s="77" t="s">
        <v>1471</v>
      </c>
      <c r="P691" s="66" t="str">
        <f ca="1">DATEDIF(C691,'Incoming 2023'!$O$2,"Y")&amp;" tahun, "&amp;DATEDIF(C691,'Incoming 2023'!$O$2,"YM")&amp;" bulan, "&amp;DATEDIF(C691,'Incoming 2023'!$O$2,"MD")&amp;" hari"</f>
        <v>1 tahun, 9 bulan, 1 hari</v>
      </c>
      <c r="Q691" s="77">
        <f ca="1">DATEDIF(C691,Summary!$A$1,"d")</f>
        <v>639</v>
      </c>
      <c r="R691" s="77" t="str" cm="1">
        <f t="array" aca="1" ref="R69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91" s="77" t="str" cm="1">
        <f t="array" ref="S691">_xlfn.IFS(Table1[[#This Row],[Level Status]]="Level 1",7,Table1[[#This Row],[Level Status]]="Level 2",14,Table1[[#This Row],[Level Status]]="Level 3","30",Table1[[#This Row],[Level Status]]="Info","Info",Table1[[#This Row],[Level Status]]="Closed","Closed")</f>
        <v>Info</v>
      </c>
      <c r="T691" s="54"/>
    </row>
    <row r="692" spans="1:20" ht="82.8" x14ac:dyDescent="0.3">
      <c r="A692" s="51">
        <f t="shared" si="10"/>
        <v>691</v>
      </c>
      <c r="B692" s="54" t="s">
        <v>7190</v>
      </c>
      <c r="C692" s="56">
        <v>45579</v>
      </c>
      <c r="D692" s="56">
        <v>45576</v>
      </c>
      <c r="E692" s="55" t="s">
        <v>39</v>
      </c>
      <c r="F692" s="54" t="s">
        <v>7191</v>
      </c>
      <c r="G692" s="58" t="s">
        <v>7233</v>
      </c>
      <c r="H692" s="59" t="s">
        <v>5508</v>
      </c>
      <c r="I692" s="77" t="s">
        <v>3189</v>
      </c>
      <c r="J692" s="59" t="s">
        <v>5704</v>
      </c>
      <c r="K692" s="51"/>
      <c r="L692" s="77" t="s">
        <v>1302</v>
      </c>
      <c r="M692" s="77" t="s">
        <v>1302</v>
      </c>
      <c r="N692" s="77" t="s">
        <v>1070</v>
      </c>
      <c r="O692" s="77" t="s">
        <v>4930</v>
      </c>
      <c r="P692" s="66" t="str">
        <f ca="1">DATEDIF(C692,'Incoming 2023'!$O$2,"Y")&amp;" tahun, "&amp;DATEDIF(C692,'Incoming 2023'!$O$2,"YM")&amp;" bulan, "&amp;DATEDIF(C692,'Incoming 2023'!$O$2,"MD")&amp;" hari"</f>
        <v>1 tahun, 9 bulan, 1 hari</v>
      </c>
      <c r="Q692" s="77">
        <f ca="1">DATEDIF(C692,Summary!$A$1,"d")</f>
        <v>639</v>
      </c>
      <c r="R692" s="77" t="str" cm="1">
        <f t="array" aca="1" ref="R69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92" s="77" t="str" cm="1">
        <f t="array" ref="S692">_xlfn.IFS(Table1[[#This Row],[Level Status]]="Level 1",7,Table1[[#This Row],[Level Status]]="Level 2",14,Table1[[#This Row],[Level Status]]="Level 3","30",Table1[[#This Row],[Level Status]]="Info","Info",Table1[[#This Row],[Level Status]]="Closed","Closed")</f>
        <v>Info</v>
      </c>
      <c r="T692" s="54"/>
    </row>
    <row r="693" spans="1:20" ht="27.6" x14ac:dyDescent="0.3">
      <c r="A693" s="51">
        <f t="shared" si="10"/>
        <v>692</v>
      </c>
      <c r="B693" s="54" t="s">
        <v>7192</v>
      </c>
      <c r="C693" s="56">
        <v>45579</v>
      </c>
      <c r="D693" s="56">
        <v>45580</v>
      </c>
      <c r="E693" s="55" t="s">
        <v>39</v>
      </c>
      <c r="F693" s="54" t="s">
        <v>7193</v>
      </c>
      <c r="G693" s="58" t="s">
        <v>7234</v>
      </c>
      <c r="H693" s="59" t="s">
        <v>5508</v>
      </c>
      <c r="I693" s="77" t="s">
        <v>5932</v>
      </c>
      <c r="J693" s="59" t="s">
        <v>6716</v>
      </c>
      <c r="K693" s="51"/>
      <c r="L693" s="77" t="s">
        <v>1302</v>
      </c>
      <c r="M693" s="77" t="s">
        <v>1302</v>
      </c>
      <c r="N693" s="77" t="s">
        <v>1175</v>
      </c>
      <c r="O693" s="77" t="s">
        <v>5607</v>
      </c>
      <c r="P693" s="66" t="str">
        <f ca="1">DATEDIF(C693,'Incoming 2023'!$O$2,"Y")&amp;" tahun, "&amp;DATEDIF(C693,'Incoming 2023'!$O$2,"YM")&amp;" bulan, "&amp;DATEDIF(C693,'Incoming 2023'!$O$2,"MD")&amp;" hari"</f>
        <v>1 tahun, 9 bulan, 1 hari</v>
      </c>
      <c r="Q693" s="77">
        <f ca="1">DATEDIF(C693,Summary!$A$1,"d")</f>
        <v>639</v>
      </c>
      <c r="R693" s="77" t="str" cm="1">
        <f t="array" aca="1" ref="R69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93" s="77" t="str" cm="1">
        <f t="array" ref="S693">_xlfn.IFS(Table1[[#This Row],[Level Status]]="Level 1",7,Table1[[#This Row],[Level Status]]="Level 2",14,Table1[[#This Row],[Level Status]]="Level 3","30",Table1[[#This Row],[Level Status]]="Info","Info",Table1[[#This Row],[Level Status]]="Closed","Closed")</f>
        <v>Info</v>
      </c>
      <c r="T693" s="54"/>
    </row>
    <row r="694" spans="1:20" ht="27.6" x14ac:dyDescent="0.3">
      <c r="A694" s="51">
        <f t="shared" si="10"/>
        <v>693</v>
      </c>
      <c r="B694" s="54" t="s">
        <v>7194</v>
      </c>
      <c r="C694" s="56">
        <v>45579</v>
      </c>
      <c r="D694" s="56">
        <v>45569</v>
      </c>
      <c r="E694" s="55" t="s">
        <v>39</v>
      </c>
      <c r="F694" s="54" t="s">
        <v>7195</v>
      </c>
      <c r="G694" s="58" t="s">
        <v>7236</v>
      </c>
      <c r="H694" s="59" t="s">
        <v>5985</v>
      </c>
      <c r="I694" s="77" t="s">
        <v>5985</v>
      </c>
      <c r="J694" s="59" t="s">
        <v>7235</v>
      </c>
      <c r="K694" s="51"/>
      <c r="L694" s="77" t="s">
        <v>1302</v>
      </c>
      <c r="M694" s="77" t="s">
        <v>1302</v>
      </c>
      <c r="N694" s="77" t="s">
        <v>1744</v>
      </c>
      <c r="O694" s="77" t="s">
        <v>7897</v>
      </c>
      <c r="P694" s="66" t="str">
        <f ca="1">DATEDIF(C694,'Incoming 2023'!$O$2,"Y")&amp;" tahun, "&amp;DATEDIF(C694,'Incoming 2023'!$O$2,"YM")&amp;" bulan, "&amp;DATEDIF(C694,'Incoming 2023'!$O$2,"MD")&amp;" hari"</f>
        <v>1 tahun, 9 bulan, 1 hari</v>
      </c>
      <c r="Q694" s="77">
        <f ca="1">DATEDIF(C694,Summary!$A$1,"d")</f>
        <v>639</v>
      </c>
      <c r="R694" s="77" t="str" cm="1">
        <f t="array" aca="1" ref="R69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94" s="77" t="str" cm="1">
        <f t="array" ref="S694">_xlfn.IFS(Table1[[#This Row],[Level Status]]="Level 1",7,Table1[[#This Row],[Level Status]]="Level 2",14,Table1[[#This Row],[Level Status]]="Level 3","30",Table1[[#This Row],[Level Status]]="Info","Info",Table1[[#This Row],[Level Status]]="Closed","Closed")</f>
        <v>Info</v>
      </c>
      <c r="T694" s="54"/>
    </row>
    <row r="695" spans="1:20" ht="69" x14ac:dyDescent="0.3">
      <c r="A695" s="51">
        <f t="shared" si="10"/>
        <v>694</v>
      </c>
      <c r="B695" s="54" t="s">
        <v>7196</v>
      </c>
      <c r="C695" s="56">
        <v>45579</v>
      </c>
      <c r="D695" s="56">
        <v>45572</v>
      </c>
      <c r="E695" s="55" t="s">
        <v>39</v>
      </c>
      <c r="F695" s="54" t="s">
        <v>7213</v>
      </c>
      <c r="G695" s="58" t="s">
        <v>7237</v>
      </c>
      <c r="H695" s="59" t="s">
        <v>5508</v>
      </c>
      <c r="I695" s="77" t="s">
        <v>5990</v>
      </c>
      <c r="J695" s="59" t="s">
        <v>6030</v>
      </c>
      <c r="K695" s="51"/>
      <c r="L695" s="77" t="s">
        <v>1302</v>
      </c>
      <c r="M695" s="77" t="s">
        <v>1302</v>
      </c>
      <c r="N695" s="77" t="s">
        <v>1070</v>
      </c>
      <c r="O695" s="77" t="s">
        <v>1471</v>
      </c>
      <c r="P695" s="66" t="str">
        <f ca="1">DATEDIF(C695,'Incoming 2023'!$O$2,"Y")&amp;" tahun, "&amp;DATEDIF(C695,'Incoming 2023'!$O$2,"YM")&amp;" bulan, "&amp;DATEDIF(C695,'Incoming 2023'!$O$2,"MD")&amp;" hari"</f>
        <v>1 tahun, 9 bulan, 1 hari</v>
      </c>
      <c r="Q695" s="77">
        <f ca="1">DATEDIF(C695,Summary!$A$1,"d")</f>
        <v>639</v>
      </c>
      <c r="R695" s="77" t="str" cm="1">
        <f t="array" aca="1" ref="R69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95" s="77" t="str" cm="1">
        <f t="array" ref="S695">_xlfn.IFS(Table1[[#This Row],[Level Status]]="Level 1",7,Table1[[#This Row],[Level Status]]="Level 2",14,Table1[[#This Row],[Level Status]]="Level 3","30",Table1[[#This Row],[Level Status]]="Info","Info",Table1[[#This Row],[Level Status]]="Closed","Closed")</f>
        <v>Info</v>
      </c>
      <c r="T695" s="54"/>
    </row>
    <row r="696" spans="1:20" ht="69" x14ac:dyDescent="0.3">
      <c r="A696" s="51">
        <f t="shared" si="10"/>
        <v>695</v>
      </c>
      <c r="B696" s="54" t="s">
        <v>7197</v>
      </c>
      <c r="C696" s="56">
        <v>45580</v>
      </c>
      <c r="D696" s="56">
        <v>45575</v>
      </c>
      <c r="E696" s="55" t="s">
        <v>39</v>
      </c>
      <c r="F696" s="54" t="s">
        <v>7198</v>
      </c>
      <c r="G696" s="58" t="s">
        <v>7238</v>
      </c>
      <c r="H696" s="59" t="s">
        <v>1079</v>
      </c>
      <c r="I696" s="77" t="s">
        <v>6606</v>
      </c>
      <c r="J696" s="59" t="s">
        <v>2895</v>
      </c>
      <c r="K696" s="51"/>
      <c r="L696" s="77" t="s">
        <v>1302</v>
      </c>
      <c r="M696" s="77" t="s">
        <v>1302</v>
      </c>
      <c r="N696" s="77" t="s">
        <v>1079</v>
      </c>
      <c r="O696" s="77" t="s">
        <v>2488</v>
      </c>
      <c r="P696" s="66" t="str">
        <f ca="1">DATEDIF(C696,'Incoming 2023'!$O$2,"Y")&amp;" tahun, "&amp;DATEDIF(C696,'Incoming 2023'!$O$2,"YM")&amp;" bulan, "&amp;DATEDIF(C696,'Incoming 2023'!$O$2,"MD")&amp;" hari"</f>
        <v>1 tahun, 9 bulan, 0 hari</v>
      </c>
      <c r="Q696" s="77">
        <f ca="1">DATEDIF(C696,Summary!$A$1,"d")</f>
        <v>638</v>
      </c>
      <c r="R696" s="77" t="str" cm="1">
        <f t="array" aca="1" ref="R69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96" s="77" t="str" cm="1">
        <f t="array" ref="S696">_xlfn.IFS(Table1[[#This Row],[Level Status]]="Level 1",7,Table1[[#This Row],[Level Status]]="Level 2",14,Table1[[#This Row],[Level Status]]="Level 3","30",Table1[[#This Row],[Level Status]]="Info","Info",Table1[[#This Row],[Level Status]]="Closed","Closed")</f>
        <v>Info</v>
      </c>
      <c r="T696" s="54"/>
    </row>
    <row r="697" spans="1:20" ht="69" x14ac:dyDescent="0.3">
      <c r="A697" s="51">
        <f t="shared" si="10"/>
        <v>696</v>
      </c>
      <c r="B697" s="54" t="s">
        <v>7199</v>
      </c>
      <c r="C697" s="56">
        <v>45579</v>
      </c>
      <c r="D697" s="56">
        <v>45568</v>
      </c>
      <c r="E697" s="55" t="s">
        <v>39</v>
      </c>
      <c r="F697" s="54" t="s">
        <v>7200</v>
      </c>
      <c r="G697" s="58" t="s">
        <v>7239</v>
      </c>
      <c r="H697" s="59" t="s">
        <v>1079</v>
      </c>
      <c r="I697" s="77" t="s">
        <v>6606</v>
      </c>
      <c r="J697" s="59" t="s">
        <v>2895</v>
      </c>
      <c r="K697" s="51"/>
      <c r="L697" s="77" t="s">
        <v>1302</v>
      </c>
      <c r="M697" s="77" t="s">
        <v>1302</v>
      </c>
      <c r="N697" s="77" t="s">
        <v>1079</v>
      </c>
      <c r="O697" s="77" t="s">
        <v>2488</v>
      </c>
      <c r="P697" s="66" t="str">
        <f ca="1">DATEDIF(C697,'Incoming 2023'!$O$2,"Y")&amp;" tahun, "&amp;DATEDIF(C697,'Incoming 2023'!$O$2,"YM")&amp;" bulan, "&amp;DATEDIF(C697,'Incoming 2023'!$O$2,"MD")&amp;" hari"</f>
        <v>1 tahun, 9 bulan, 1 hari</v>
      </c>
      <c r="Q697" s="77">
        <f ca="1">DATEDIF(C697,Summary!$A$1,"d")</f>
        <v>639</v>
      </c>
      <c r="R697" s="77" t="str" cm="1">
        <f t="array" aca="1" ref="R69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97" s="77" t="str" cm="1">
        <f t="array" ref="S697">_xlfn.IFS(Table1[[#This Row],[Level Status]]="Level 1",7,Table1[[#This Row],[Level Status]]="Level 2",14,Table1[[#This Row],[Level Status]]="Level 3","30",Table1[[#This Row],[Level Status]]="Info","Info",Table1[[#This Row],[Level Status]]="Closed","Closed")</f>
        <v>Info</v>
      </c>
      <c r="T697" s="54"/>
    </row>
    <row r="698" spans="1:20" ht="41.4" x14ac:dyDescent="0.3">
      <c r="A698" s="51">
        <f t="shared" si="10"/>
        <v>697</v>
      </c>
      <c r="B698" s="54" t="s">
        <v>7201</v>
      </c>
      <c r="C698" s="56">
        <v>45579</v>
      </c>
      <c r="D698" s="56">
        <v>45569</v>
      </c>
      <c r="E698" s="55" t="s">
        <v>39</v>
      </c>
      <c r="F698" s="54" t="s">
        <v>7202</v>
      </c>
      <c r="G698" s="54" t="s">
        <v>7202</v>
      </c>
      <c r="H698" s="59" t="s">
        <v>5508</v>
      </c>
      <c r="I698" s="77" t="s">
        <v>5990</v>
      </c>
      <c r="J698" s="59" t="s">
        <v>5939</v>
      </c>
      <c r="K698" s="51"/>
      <c r="L698" s="77" t="s">
        <v>1302</v>
      </c>
      <c r="M698" s="77" t="s">
        <v>1302</v>
      </c>
      <c r="N698" s="77" t="s">
        <v>1070</v>
      </c>
      <c r="O698" s="77" t="s">
        <v>1471</v>
      </c>
      <c r="P698" s="66" t="str">
        <f ca="1">DATEDIF(C698,'Incoming 2023'!$O$2,"Y")&amp;" tahun, "&amp;DATEDIF(C698,'Incoming 2023'!$O$2,"YM")&amp;" bulan, "&amp;DATEDIF(C698,'Incoming 2023'!$O$2,"MD")&amp;" hari"</f>
        <v>1 tahun, 9 bulan, 1 hari</v>
      </c>
      <c r="Q698" s="77">
        <f ca="1">DATEDIF(C698,Summary!$A$1,"d")</f>
        <v>639</v>
      </c>
      <c r="R698" s="77" t="str" cm="1">
        <f t="array" aca="1" ref="R69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98" s="77" t="str" cm="1">
        <f t="array" ref="S698">_xlfn.IFS(Table1[[#This Row],[Level Status]]="Level 1",7,Table1[[#This Row],[Level Status]]="Level 2",14,Table1[[#This Row],[Level Status]]="Level 3","30",Table1[[#This Row],[Level Status]]="Info","Info",Table1[[#This Row],[Level Status]]="Closed","Closed")</f>
        <v>Info</v>
      </c>
      <c r="T698" s="54"/>
    </row>
    <row r="699" spans="1:20" ht="55.2" x14ac:dyDescent="0.3">
      <c r="A699" s="51">
        <f t="shared" si="10"/>
        <v>698</v>
      </c>
      <c r="B699" s="54" t="s">
        <v>7203</v>
      </c>
      <c r="C699" s="56">
        <v>45579</v>
      </c>
      <c r="D699" s="56">
        <v>45575</v>
      </c>
      <c r="E699" s="55" t="s">
        <v>39</v>
      </c>
      <c r="F699" s="54" t="s">
        <v>7204</v>
      </c>
      <c r="G699" s="58" t="s">
        <v>6732</v>
      </c>
      <c r="H699" s="59" t="s">
        <v>1079</v>
      </c>
      <c r="I699" s="77" t="s">
        <v>3195</v>
      </c>
      <c r="J699" s="59" t="s">
        <v>5875</v>
      </c>
      <c r="K699" s="51"/>
      <c r="L699" s="77" t="s">
        <v>1302</v>
      </c>
      <c r="M699" s="77" t="s">
        <v>1302</v>
      </c>
      <c r="N699" s="66" t="s">
        <v>1079</v>
      </c>
      <c r="O699" s="66" t="s">
        <v>2489</v>
      </c>
      <c r="P699" s="66" t="str">
        <f ca="1">DATEDIF(C699,'Incoming 2023'!$O$2,"Y")&amp;" tahun, "&amp;DATEDIF(C699,'Incoming 2023'!$O$2,"YM")&amp;" bulan, "&amp;DATEDIF(C699,'Incoming 2023'!$O$2,"MD")&amp;" hari"</f>
        <v>1 tahun, 9 bulan, 1 hari</v>
      </c>
      <c r="Q699" s="77">
        <f ca="1">DATEDIF(C699,Summary!$A$1,"d")</f>
        <v>639</v>
      </c>
      <c r="R699" s="77" t="str" cm="1">
        <f t="array" aca="1" ref="R69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99" s="77" t="str" cm="1">
        <f t="array" ref="S699">_xlfn.IFS(Table1[[#This Row],[Level Status]]="Level 1",7,Table1[[#This Row],[Level Status]]="Level 2",14,Table1[[#This Row],[Level Status]]="Level 3","30",Table1[[#This Row],[Level Status]]="Info","Info",Table1[[#This Row],[Level Status]]="Closed","Closed")</f>
        <v>Info</v>
      </c>
      <c r="T699" s="54"/>
    </row>
    <row r="700" spans="1:20" ht="41.4" x14ac:dyDescent="0.3">
      <c r="A700" s="51">
        <f t="shared" si="10"/>
        <v>699</v>
      </c>
      <c r="B700" s="54" t="s">
        <v>7205</v>
      </c>
      <c r="C700" s="56">
        <v>45581</v>
      </c>
      <c r="D700" s="56">
        <v>45573</v>
      </c>
      <c r="E700" s="55" t="s">
        <v>9</v>
      </c>
      <c r="F700" s="54" t="s">
        <v>7206</v>
      </c>
      <c r="G700" s="58" t="s">
        <v>7229</v>
      </c>
      <c r="H700" s="59" t="s">
        <v>5508</v>
      </c>
      <c r="I700" s="77" t="s">
        <v>3200</v>
      </c>
      <c r="J700" s="59" t="s">
        <v>3201</v>
      </c>
      <c r="K700" s="51"/>
      <c r="L700" s="77" t="s">
        <v>1302</v>
      </c>
      <c r="M700" s="77" t="s">
        <v>1302</v>
      </c>
      <c r="N700" s="77" t="s">
        <v>1070</v>
      </c>
      <c r="O700" s="77" t="s">
        <v>1071</v>
      </c>
      <c r="P700" s="66" t="str">
        <f ca="1">DATEDIF(C700,'Incoming 2023'!$O$2,"Y")&amp;" tahun, "&amp;DATEDIF(C700,'Incoming 2023'!$O$2,"YM")&amp;" bulan, "&amp;DATEDIF(C700,'Incoming 2023'!$O$2,"MD")&amp;" hari"</f>
        <v>1 tahun, 8 bulan, 29 hari</v>
      </c>
      <c r="Q700" s="77">
        <f ca="1">DATEDIF(C700,Summary!$A$1,"d")</f>
        <v>637</v>
      </c>
      <c r="R700" s="77" t="str" cm="1">
        <f t="array" aca="1" ref="R70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00" s="77" t="str" cm="1">
        <f t="array" ref="S700">_xlfn.IFS(Table1[[#This Row],[Level Status]]="Level 1",7,Table1[[#This Row],[Level Status]]="Level 2",14,Table1[[#This Row],[Level Status]]="Level 3","30",Table1[[#This Row],[Level Status]]="Info","Info",Table1[[#This Row],[Level Status]]="Closed","Closed")</f>
        <v>Info</v>
      </c>
      <c r="T700" s="54"/>
    </row>
    <row r="701" spans="1:20" ht="41.4" x14ac:dyDescent="0.3">
      <c r="A701" s="51">
        <f t="shared" si="10"/>
        <v>700</v>
      </c>
      <c r="B701" s="54" t="s">
        <v>7207</v>
      </c>
      <c r="C701" s="56">
        <v>45580</v>
      </c>
      <c r="D701" s="56">
        <v>45573</v>
      </c>
      <c r="E701" s="55" t="s">
        <v>9</v>
      </c>
      <c r="F701" s="54" t="s">
        <v>7208</v>
      </c>
      <c r="G701" s="58" t="s">
        <v>7229</v>
      </c>
      <c r="H701" s="59" t="s">
        <v>5508</v>
      </c>
      <c r="I701" s="77" t="s">
        <v>3189</v>
      </c>
      <c r="J701" s="59" t="s">
        <v>3201</v>
      </c>
      <c r="K701" s="51"/>
      <c r="L701" s="77" t="s">
        <v>1302</v>
      </c>
      <c r="M701" s="77" t="s">
        <v>1302</v>
      </c>
      <c r="N701" s="77" t="s">
        <v>1070</v>
      </c>
      <c r="O701" s="77" t="s">
        <v>4930</v>
      </c>
      <c r="P701" s="66" t="str">
        <f ca="1">DATEDIF(C701,'Incoming 2023'!$O$2,"Y")&amp;" tahun, "&amp;DATEDIF(C701,'Incoming 2023'!$O$2,"YM")&amp;" bulan, "&amp;DATEDIF(C701,'Incoming 2023'!$O$2,"MD")&amp;" hari"</f>
        <v>1 tahun, 9 bulan, 0 hari</v>
      </c>
      <c r="Q701" s="77">
        <f ca="1">DATEDIF(C701,Summary!$A$1,"d")</f>
        <v>638</v>
      </c>
      <c r="R701" s="77" t="str" cm="1">
        <f t="array" aca="1" ref="R70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01" s="77" t="str" cm="1">
        <f t="array" ref="S701">_xlfn.IFS(Table1[[#This Row],[Level Status]]="Level 1",7,Table1[[#This Row],[Level Status]]="Level 2",14,Table1[[#This Row],[Level Status]]="Level 3","30",Table1[[#This Row],[Level Status]]="Info","Info",Table1[[#This Row],[Level Status]]="Closed","Closed")</f>
        <v>Info</v>
      </c>
      <c r="T701" s="54"/>
    </row>
    <row r="702" spans="1:20" ht="55.2" x14ac:dyDescent="0.3">
      <c r="A702" s="51">
        <f t="shared" si="10"/>
        <v>701</v>
      </c>
      <c r="B702" s="54" t="s">
        <v>7209</v>
      </c>
      <c r="C702" s="56">
        <v>45581</v>
      </c>
      <c r="D702" s="56">
        <v>45573</v>
      </c>
      <c r="E702" s="55" t="s">
        <v>9</v>
      </c>
      <c r="F702" s="54" t="s">
        <v>7210</v>
      </c>
      <c r="G702" s="58" t="s">
        <v>7240</v>
      </c>
      <c r="H702" s="59" t="s">
        <v>5508</v>
      </c>
      <c r="I702" s="77" t="s">
        <v>5508</v>
      </c>
      <c r="J702" s="59" t="s">
        <v>5700</v>
      </c>
      <c r="K702" s="51"/>
      <c r="L702" s="77" t="s">
        <v>1302</v>
      </c>
      <c r="M702" s="77" t="s">
        <v>1302</v>
      </c>
      <c r="N702" s="77" t="s">
        <v>1080</v>
      </c>
      <c r="O702" s="77" t="s">
        <v>1083</v>
      </c>
      <c r="P702" s="66" t="str">
        <f ca="1">DATEDIF(C702,'Incoming 2023'!$O$2,"Y")&amp;" tahun, "&amp;DATEDIF(C702,'Incoming 2023'!$O$2,"YM")&amp;" bulan, "&amp;DATEDIF(C702,'Incoming 2023'!$O$2,"MD")&amp;" hari"</f>
        <v>1 tahun, 8 bulan, 29 hari</v>
      </c>
      <c r="Q702" s="77">
        <f ca="1">DATEDIF(C702,Summary!$A$1,"d")</f>
        <v>637</v>
      </c>
      <c r="R702" s="77" t="str" cm="1">
        <f t="array" aca="1" ref="R70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02" s="77" t="str" cm="1">
        <f t="array" ref="S702">_xlfn.IFS(Table1[[#This Row],[Level Status]]="Level 1",7,Table1[[#This Row],[Level Status]]="Level 2",14,Table1[[#This Row],[Level Status]]="Level 3","30",Table1[[#This Row],[Level Status]]="Info","Info",Table1[[#This Row],[Level Status]]="Closed","Closed")</f>
        <v>Info</v>
      </c>
      <c r="T702" s="54"/>
    </row>
    <row r="703" spans="1:20" ht="41.4" x14ac:dyDescent="0.3">
      <c r="A703" s="51">
        <f t="shared" si="10"/>
        <v>702</v>
      </c>
      <c r="B703" s="54" t="s">
        <v>7211</v>
      </c>
      <c r="C703" s="56">
        <v>45581</v>
      </c>
      <c r="D703" s="56">
        <v>45573</v>
      </c>
      <c r="E703" s="55" t="s">
        <v>39</v>
      </c>
      <c r="F703" s="54" t="s">
        <v>7212</v>
      </c>
      <c r="G703" s="58" t="s">
        <v>7241</v>
      </c>
      <c r="H703" s="59" t="s">
        <v>1079</v>
      </c>
      <c r="I703" s="77" t="s">
        <v>6606</v>
      </c>
      <c r="J703" s="59" t="s">
        <v>2895</v>
      </c>
      <c r="K703" s="51"/>
      <c r="L703" s="77" t="s">
        <v>1302</v>
      </c>
      <c r="M703" s="77" t="s">
        <v>1302</v>
      </c>
      <c r="N703" s="77" t="s">
        <v>1079</v>
      </c>
      <c r="O703" s="77" t="s">
        <v>2488</v>
      </c>
      <c r="P703" s="66" t="str">
        <f ca="1">DATEDIF(C703,'Incoming 2023'!$O$2,"Y")&amp;" tahun, "&amp;DATEDIF(C703,'Incoming 2023'!$O$2,"YM")&amp;" bulan, "&amp;DATEDIF(C703,'Incoming 2023'!$O$2,"MD")&amp;" hari"</f>
        <v>1 tahun, 8 bulan, 29 hari</v>
      </c>
      <c r="Q703" s="77">
        <f ca="1">DATEDIF(C703,Summary!$A$1,"d")</f>
        <v>637</v>
      </c>
      <c r="R703" s="77" t="str" cm="1">
        <f t="array" aca="1" ref="R70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03" s="77" t="str" cm="1">
        <f t="array" ref="S703">_xlfn.IFS(Table1[[#This Row],[Level Status]]="Level 1",7,Table1[[#This Row],[Level Status]]="Level 2",14,Table1[[#This Row],[Level Status]]="Level 3","30",Table1[[#This Row],[Level Status]]="Info","Info",Table1[[#This Row],[Level Status]]="Closed","Closed")</f>
        <v>Info</v>
      </c>
      <c r="T703" s="54"/>
    </row>
    <row r="704" spans="1:20" ht="69" x14ac:dyDescent="0.3">
      <c r="A704" s="51">
        <f t="shared" si="10"/>
        <v>703</v>
      </c>
      <c r="B704" s="54" t="s">
        <v>7196</v>
      </c>
      <c r="C704" s="56">
        <v>45581</v>
      </c>
      <c r="D704" s="56">
        <v>45573</v>
      </c>
      <c r="E704" s="55" t="s">
        <v>9</v>
      </c>
      <c r="F704" s="54" t="s">
        <v>7213</v>
      </c>
      <c r="G704" s="58" t="s">
        <v>6623</v>
      </c>
      <c r="H704" s="59" t="s">
        <v>5508</v>
      </c>
      <c r="I704" s="77" t="s">
        <v>5990</v>
      </c>
      <c r="J704" s="59" t="s">
        <v>6497</v>
      </c>
      <c r="K704" s="51"/>
      <c r="L704" s="77" t="s">
        <v>1302</v>
      </c>
      <c r="M704" s="77" t="s">
        <v>1302</v>
      </c>
      <c r="N704" s="77" t="s">
        <v>1070</v>
      </c>
      <c r="O704" s="77" t="s">
        <v>1471</v>
      </c>
      <c r="P704" s="66" t="str">
        <f ca="1">DATEDIF(C704,'Incoming 2023'!$O$2,"Y")&amp;" tahun, "&amp;DATEDIF(C704,'Incoming 2023'!$O$2,"YM")&amp;" bulan, "&amp;DATEDIF(C704,'Incoming 2023'!$O$2,"MD")&amp;" hari"</f>
        <v>1 tahun, 8 bulan, 29 hari</v>
      </c>
      <c r="Q704" s="77">
        <f ca="1">DATEDIF(C704,Summary!$A$1,"d")</f>
        <v>637</v>
      </c>
      <c r="R704" s="77" t="str" cm="1">
        <f t="array" aca="1" ref="R70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04" s="77" t="str" cm="1">
        <f t="array" ref="S704">_xlfn.IFS(Table1[[#This Row],[Level Status]]="Level 1",7,Table1[[#This Row],[Level Status]]="Level 2",14,Table1[[#This Row],[Level Status]]="Level 3","30",Table1[[#This Row],[Level Status]]="Info","Info",Table1[[#This Row],[Level Status]]="Closed","Closed")</f>
        <v>Info</v>
      </c>
      <c r="T704" s="54"/>
    </row>
    <row r="705" spans="1:20" ht="82.8" x14ac:dyDescent="0.3">
      <c r="A705" s="51">
        <f t="shared" si="10"/>
        <v>704</v>
      </c>
      <c r="B705" s="54" t="s">
        <v>7214</v>
      </c>
      <c r="C705" s="56">
        <v>45573</v>
      </c>
      <c r="D705" s="56">
        <v>45573</v>
      </c>
      <c r="E705" s="55" t="s">
        <v>9</v>
      </c>
      <c r="F705" s="54" t="s">
        <v>7215</v>
      </c>
      <c r="G705" s="58" t="s">
        <v>7242</v>
      </c>
      <c r="H705" s="59" t="s">
        <v>5508</v>
      </c>
      <c r="I705" s="77" t="s">
        <v>5508</v>
      </c>
      <c r="J705" s="59" t="s">
        <v>5704</v>
      </c>
      <c r="K705" s="51"/>
      <c r="L705" s="77" t="s">
        <v>1302</v>
      </c>
      <c r="M705" s="77" t="s">
        <v>1302</v>
      </c>
      <c r="N705" s="77" t="s">
        <v>1070</v>
      </c>
      <c r="O705" s="77" t="s">
        <v>3230</v>
      </c>
      <c r="P705" s="66" t="str">
        <f ca="1">DATEDIF(C705,'Incoming 2023'!$O$2,"Y")&amp;" tahun, "&amp;DATEDIF(C705,'Incoming 2023'!$O$2,"YM")&amp;" bulan, "&amp;DATEDIF(C705,'Incoming 2023'!$O$2,"MD")&amp;" hari"</f>
        <v>1 tahun, 9 bulan, 7 hari</v>
      </c>
      <c r="Q705" s="77">
        <f ca="1">DATEDIF(C705,Summary!$A$1,"d")</f>
        <v>645</v>
      </c>
      <c r="R705" s="77" t="str" cm="1">
        <f t="array" aca="1" ref="R70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05" s="77" t="str" cm="1">
        <f t="array" ref="S705">_xlfn.IFS(Table1[[#This Row],[Level Status]]="Level 1",7,Table1[[#This Row],[Level Status]]="Level 2",14,Table1[[#This Row],[Level Status]]="Level 3","30",Table1[[#This Row],[Level Status]]="Info","Info",Table1[[#This Row],[Level Status]]="Closed","Closed")</f>
        <v>Info</v>
      </c>
      <c r="T705" s="54"/>
    </row>
    <row r="706" spans="1:20" ht="69" x14ac:dyDescent="0.3">
      <c r="A706" s="51">
        <f t="shared" ref="A706:A769" si="11">ROW(A705)</f>
        <v>705</v>
      </c>
      <c r="B706" s="54" t="s">
        <v>7216</v>
      </c>
      <c r="C706" s="56">
        <v>45581</v>
      </c>
      <c r="D706" s="56">
        <v>45573</v>
      </c>
      <c r="E706" s="55" t="s">
        <v>39</v>
      </c>
      <c r="F706" s="54" t="s">
        <v>7217</v>
      </c>
      <c r="G706" s="58" t="s">
        <v>7218</v>
      </c>
      <c r="H706" s="59" t="s">
        <v>5508</v>
      </c>
      <c r="I706" s="77" t="s">
        <v>5932</v>
      </c>
      <c r="J706" s="59" t="s">
        <v>5704</v>
      </c>
      <c r="K706" s="51"/>
      <c r="L706" s="77" t="s">
        <v>140</v>
      </c>
      <c r="M706" s="77" t="s">
        <v>5813</v>
      </c>
      <c r="N706" s="77" t="s">
        <v>1070</v>
      </c>
      <c r="O706" s="77" t="s">
        <v>3230</v>
      </c>
      <c r="P706" s="66" t="str">
        <f ca="1">DATEDIF(C706,'Incoming 2023'!$O$2,"Y")&amp;" tahun, "&amp;DATEDIF(C706,'Incoming 2023'!$O$2,"YM")&amp;" bulan, "&amp;DATEDIF(C706,'Incoming 2023'!$O$2,"MD")&amp;" hari"</f>
        <v>1 tahun, 8 bulan, 29 hari</v>
      </c>
      <c r="Q706" s="77">
        <f ca="1">DATEDIF(C706,Summary!$A$1,"d")</f>
        <v>637</v>
      </c>
      <c r="R706" s="77" t="str" cm="1">
        <f t="array" aca="1" ref="R70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706" s="77" t="str" cm="1">
        <f t="array" ref="S706">_xlfn.IFS(Table1[[#This Row],[Level Status]]="Level 1",7,Table1[[#This Row],[Level Status]]="Level 2",14,Table1[[#This Row],[Level Status]]="Level 3","30",Table1[[#This Row],[Level Status]]="Info","Info",Table1[[#This Row],[Level Status]]="Closed","Closed")</f>
        <v>30</v>
      </c>
      <c r="T706" s="54"/>
    </row>
    <row r="707" spans="1:20" ht="41.4" x14ac:dyDescent="0.3">
      <c r="A707" s="51">
        <f t="shared" si="11"/>
        <v>706</v>
      </c>
      <c r="B707" s="54" t="s">
        <v>7219</v>
      </c>
      <c r="C707" s="56">
        <v>45581</v>
      </c>
      <c r="D707" s="56">
        <v>45575</v>
      </c>
      <c r="E707" s="55" t="s">
        <v>39</v>
      </c>
      <c r="F707" s="54" t="s">
        <v>7220</v>
      </c>
      <c r="G707" s="58" t="s">
        <v>7221</v>
      </c>
      <c r="H707" s="59" t="s">
        <v>5508</v>
      </c>
      <c r="I707" s="77" t="s">
        <v>5932</v>
      </c>
      <c r="J707" s="59" t="s">
        <v>6716</v>
      </c>
      <c r="K707" s="51"/>
      <c r="L707" s="77" t="s">
        <v>120</v>
      </c>
      <c r="M707" s="77" t="s">
        <v>5813</v>
      </c>
      <c r="N707" s="77" t="s">
        <v>1175</v>
      </c>
      <c r="O707" s="77" t="s">
        <v>5607</v>
      </c>
      <c r="P707" s="66" t="str">
        <f ca="1">DATEDIF(C707,'Incoming 2023'!$O$2,"Y")&amp;" tahun, "&amp;DATEDIF(C707,'Incoming 2023'!$O$2,"YM")&amp;" bulan, "&amp;DATEDIF(C707,'Incoming 2023'!$O$2,"MD")&amp;" hari"</f>
        <v>1 tahun, 8 bulan, 29 hari</v>
      </c>
      <c r="Q707" s="77">
        <f ca="1">DATEDIF(C707,Summary!$A$1,"d")</f>
        <v>637</v>
      </c>
      <c r="R707" s="77" t="str" cm="1">
        <f t="array" aca="1" ref="R70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707" s="77" t="str" cm="1">
        <f t="array" ref="S707">_xlfn.IFS(Table1[[#This Row],[Level Status]]="Level 1",7,Table1[[#This Row],[Level Status]]="Level 2",14,Table1[[#This Row],[Level Status]]="Level 3","30",Table1[[#This Row],[Level Status]]="Info","Info",Table1[[#This Row],[Level Status]]="Closed","Closed")</f>
        <v>30</v>
      </c>
      <c r="T707" s="54"/>
    </row>
    <row r="708" spans="1:20" ht="27.6" x14ac:dyDescent="0.3">
      <c r="A708" s="51">
        <f t="shared" si="11"/>
        <v>707</v>
      </c>
      <c r="B708" s="54" t="s">
        <v>7222</v>
      </c>
      <c r="C708" s="56">
        <v>45582</v>
      </c>
      <c r="D708" s="56">
        <v>45579</v>
      </c>
      <c r="E708" s="55" t="s">
        <v>7223</v>
      </c>
      <c r="F708" s="54" t="s">
        <v>7224</v>
      </c>
      <c r="G708" s="58" t="s">
        <v>7225</v>
      </c>
      <c r="H708" s="59" t="s">
        <v>5508</v>
      </c>
      <c r="I708" s="77" t="s">
        <v>5933</v>
      </c>
      <c r="J708" s="59" t="s">
        <v>7243</v>
      </c>
      <c r="K708" s="51"/>
      <c r="L708" s="77" t="s">
        <v>1302</v>
      </c>
      <c r="M708" s="77" t="s">
        <v>1302</v>
      </c>
      <c r="N708" s="77" t="s">
        <v>1070</v>
      </c>
      <c r="O708" s="77" t="s">
        <v>6243</v>
      </c>
      <c r="P708" s="66" t="str">
        <f ca="1">DATEDIF(C708,'Incoming 2023'!$O$2,"Y")&amp;" tahun, "&amp;DATEDIF(C708,'Incoming 2023'!$O$2,"YM")&amp;" bulan, "&amp;DATEDIF(C708,'Incoming 2023'!$O$2,"MD")&amp;" hari"</f>
        <v>1 tahun, 8 bulan, 28 hari</v>
      </c>
      <c r="Q708" s="77">
        <f ca="1">DATEDIF(C708,Summary!$A$1,"d")</f>
        <v>636</v>
      </c>
      <c r="R708" s="77" t="str" cm="1">
        <f t="array" aca="1" ref="R70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08" s="77" t="str" cm="1">
        <f t="array" ref="S708">_xlfn.IFS(Table1[[#This Row],[Level Status]]="Level 1",7,Table1[[#This Row],[Level Status]]="Level 2",14,Table1[[#This Row],[Level Status]]="Level 3","30",Table1[[#This Row],[Level Status]]="Info","Info",Table1[[#This Row],[Level Status]]="Closed","Closed")</f>
        <v>Info</v>
      </c>
      <c r="T708" s="54"/>
    </row>
    <row r="709" spans="1:20" ht="41.4" x14ac:dyDescent="0.3">
      <c r="A709" s="51">
        <f t="shared" si="11"/>
        <v>708</v>
      </c>
      <c r="B709" s="54" t="s">
        <v>7251</v>
      </c>
      <c r="C709" s="56">
        <v>45582</v>
      </c>
      <c r="D709" s="56">
        <v>45576</v>
      </c>
      <c r="E709" s="55" t="s">
        <v>39</v>
      </c>
      <c r="F709" s="54" t="s">
        <v>7252</v>
      </c>
      <c r="G709" s="58" t="s">
        <v>7253</v>
      </c>
      <c r="H709" s="59" t="s">
        <v>5508</v>
      </c>
      <c r="I709" s="77" t="s">
        <v>5989</v>
      </c>
      <c r="J709" s="59" t="s">
        <v>3192</v>
      </c>
      <c r="K709" s="51"/>
      <c r="L709" s="77" t="s">
        <v>1302</v>
      </c>
      <c r="M709" s="77" t="s">
        <v>1302</v>
      </c>
      <c r="N709" s="77" t="s">
        <v>1070</v>
      </c>
      <c r="O709" s="77" t="s">
        <v>1071</v>
      </c>
      <c r="P709" s="66" t="str">
        <f ca="1">DATEDIF(C709,'Incoming 2023'!$O$2,"Y")&amp;" tahun, "&amp;DATEDIF(C709,'Incoming 2023'!$O$2,"YM")&amp;" bulan, "&amp;DATEDIF(C709,'Incoming 2023'!$O$2,"MD")&amp;" hari"</f>
        <v>1 tahun, 8 bulan, 28 hari</v>
      </c>
      <c r="Q709" s="77">
        <f ca="1">DATEDIF(C709,Summary!$A$1,"d")</f>
        <v>636</v>
      </c>
      <c r="R709" s="77" t="str" cm="1">
        <f t="array" aca="1" ref="R70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09" s="77" t="str" cm="1">
        <f t="array" ref="S709">_xlfn.IFS(Table1[[#This Row],[Level Status]]="Level 1",7,Table1[[#This Row],[Level Status]]="Level 2",14,Table1[[#This Row],[Level Status]]="Level 3","30",Table1[[#This Row],[Level Status]]="Info","Info",Table1[[#This Row],[Level Status]]="Closed","Closed")</f>
        <v>Info</v>
      </c>
      <c r="T709" s="54"/>
    </row>
    <row r="710" spans="1:20" ht="55.2" x14ac:dyDescent="0.3">
      <c r="A710" s="51">
        <f t="shared" si="11"/>
        <v>709</v>
      </c>
      <c r="B710" s="54" t="s">
        <v>7254</v>
      </c>
      <c r="C710" s="56">
        <v>45582</v>
      </c>
      <c r="D710" s="56">
        <v>45573</v>
      </c>
      <c r="E710" s="55" t="s">
        <v>9</v>
      </c>
      <c r="F710" s="54" t="s">
        <v>7255</v>
      </c>
      <c r="G710" s="58" t="s">
        <v>7259</v>
      </c>
      <c r="H710" s="59" t="s">
        <v>5508</v>
      </c>
      <c r="I710" s="77" t="s">
        <v>3191</v>
      </c>
      <c r="J710" s="59" t="s">
        <v>6030</v>
      </c>
      <c r="K710" s="51"/>
      <c r="L710" s="77" t="s">
        <v>1302</v>
      </c>
      <c r="M710" s="77" t="s">
        <v>1302</v>
      </c>
      <c r="N710" s="77" t="s">
        <v>1070</v>
      </c>
      <c r="O710" s="77" t="s">
        <v>1071</v>
      </c>
      <c r="P710" s="66" t="str">
        <f ca="1">DATEDIF(C710,'Incoming 2023'!$O$2,"Y")&amp;" tahun, "&amp;DATEDIF(C710,'Incoming 2023'!$O$2,"YM")&amp;" bulan, "&amp;DATEDIF(C710,'Incoming 2023'!$O$2,"MD")&amp;" hari"</f>
        <v>1 tahun, 8 bulan, 28 hari</v>
      </c>
      <c r="Q710" s="77">
        <f ca="1">DATEDIF(C710,Summary!$A$1,"d")</f>
        <v>636</v>
      </c>
      <c r="R710" s="77" t="str" cm="1">
        <f t="array" aca="1" ref="R71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10" s="77" t="str" cm="1">
        <f t="array" ref="S710">_xlfn.IFS(Table1[[#This Row],[Level Status]]="Level 1",7,Table1[[#This Row],[Level Status]]="Level 2",14,Table1[[#This Row],[Level Status]]="Level 3","30",Table1[[#This Row],[Level Status]]="Info","Info",Table1[[#This Row],[Level Status]]="Closed","Closed")</f>
        <v>Info</v>
      </c>
      <c r="T710" s="54"/>
    </row>
    <row r="711" spans="1:20" ht="55.2" x14ac:dyDescent="0.3">
      <c r="A711" s="51">
        <f t="shared" si="11"/>
        <v>710</v>
      </c>
      <c r="B711" s="54" t="s">
        <v>7256</v>
      </c>
      <c r="C711" s="56">
        <v>45582</v>
      </c>
      <c r="D711" s="56">
        <v>45574</v>
      </c>
      <c r="E711" s="55" t="s">
        <v>9</v>
      </c>
      <c r="F711" s="54" t="s">
        <v>7257</v>
      </c>
      <c r="G711" s="58" t="s">
        <v>7258</v>
      </c>
      <c r="H711" s="59" t="s">
        <v>5508</v>
      </c>
      <c r="I711" s="77" t="s">
        <v>5990</v>
      </c>
      <c r="J711" s="59" t="s">
        <v>6030</v>
      </c>
      <c r="K711" s="51"/>
      <c r="L711" s="77" t="s">
        <v>1302</v>
      </c>
      <c r="M711" s="77" t="s">
        <v>1302</v>
      </c>
      <c r="N711" s="77" t="s">
        <v>1070</v>
      </c>
      <c r="O711" s="77" t="s">
        <v>1471</v>
      </c>
      <c r="P711" s="66" t="str">
        <f ca="1">DATEDIF(C711,'Incoming 2023'!$O$2,"Y")&amp;" tahun, "&amp;DATEDIF(C711,'Incoming 2023'!$O$2,"YM")&amp;" bulan, "&amp;DATEDIF(C711,'Incoming 2023'!$O$2,"MD")&amp;" hari"</f>
        <v>1 tahun, 8 bulan, 28 hari</v>
      </c>
      <c r="Q711" s="77">
        <f ca="1">DATEDIF(C711,Summary!$A$1,"d")</f>
        <v>636</v>
      </c>
      <c r="R711" s="77" t="str" cm="1">
        <f t="array" aca="1" ref="R71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11" s="77" t="str" cm="1">
        <f t="array" ref="S711">_xlfn.IFS(Table1[[#This Row],[Level Status]]="Level 1",7,Table1[[#This Row],[Level Status]]="Level 2",14,Table1[[#This Row],[Level Status]]="Level 3","30",Table1[[#This Row],[Level Status]]="Info","Info",Table1[[#This Row],[Level Status]]="Closed","Closed")</f>
        <v>Info</v>
      </c>
      <c r="T711" s="54"/>
    </row>
    <row r="712" spans="1:20" ht="55.2" x14ac:dyDescent="0.3">
      <c r="A712" s="51">
        <f t="shared" si="11"/>
        <v>711</v>
      </c>
      <c r="B712" s="54" t="s">
        <v>7260</v>
      </c>
      <c r="C712" s="56">
        <v>45582</v>
      </c>
      <c r="D712" s="56">
        <v>45575</v>
      </c>
      <c r="E712" s="55" t="s">
        <v>9</v>
      </c>
      <c r="F712" s="54" t="s">
        <v>7261</v>
      </c>
      <c r="G712" s="58" t="s">
        <v>7262</v>
      </c>
      <c r="H712" s="59" t="s">
        <v>5508</v>
      </c>
      <c r="I712" s="77" t="s">
        <v>5932</v>
      </c>
      <c r="J712" s="59" t="s">
        <v>6030</v>
      </c>
      <c r="K712" s="51"/>
      <c r="L712" s="77" t="s">
        <v>1302</v>
      </c>
      <c r="M712" s="77" t="s">
        <v>1302</v>
      </c>
      <c r="N712" s="77" t="s">
        <v>1070</v>
      </c>
      <c r="O712" s="77" t="s">
        <v>1082</v>
      </c>
      <c r="P712" s="66" t="str">
        <f ca="1">DATEDIF(C712,'Incoming 2023'!$O$2,"Y")&amp;" tahun, "&amp;DATEDIF(C712,'Incoming 2023'!$O$2,"YM")&amp;" bulan, "&amp;DATEDIF(C712,'Incoming 2023'!$O$2,"MD")&amp;" hari"</f>
        <v>1 tahun, 8 bulan, 28 hari</v>
      </c>
      <c r="Q712" s="77">
        <f ca="1">DATEDIF(C712,Summary!$A$1,"d")</f>
        <v>636</v>
      </c>
      <c r="R712" s="77" t="str" cm="1">
        <f t="array" aca="1" ref="R71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12" s="77" t="str" cm="1">
        <f t="array" ref="S712">_xlfn.IFS(Table1[[#This Row],[Level Status]]="Level 1",7,Table1[[#This Row],[Level Status]]="Level 2",14,Table1[[#This Row],[Level Status]]="Level 3","30",Table1[[#This Row],[Level Status]]="Info","Info",Table1[[#This Row],[Level Status]]="Closed","Closed")</f>
        <v>Info</v>
      </c>
      <c r="T712" s="54"/>
    </row>
    <row r="713" spans="1:20" ht="55.2" x14ac:dyDescent="0.3">
      <c r="A713" s="51">
        <f t="shared" si="11"/>
        <v>712</v>
      </c>
      <c r="B713" s="54" t="s">
        <v>7263</v>
      </c>
      <c r="C713" s="56">
        <v>45582</v>
      </c>
      <c r="D713" s="56">
        <v>45575</v>
      </c>
      <c r="E713" s="55" t="s">
        <v>9</v>
      </c>
      <c r="F713" s="54" t="s">
        <v>7264</v>
      </c>
      <c r="G713" s="58" t="s">
        <v>7229</v>
      </c>
      <c r="H713" s="59" t="s">
        <v>5508</v>
      </c>
      <c r="I713" s="77" t="s">
        <v>3200</v>
      </c>
      <c r="J713" s="59" t="s">
        <v>3201</v>
      </c>
      <c r="K713" s="51"/>
      <c r="L713" s="77" t="s">
        <v>1302</v>
      </c>
      <c r="M713" s="77" t="s">
        <v>1302</v>
      </c>
      <c r="N713" s="77" t="s">
        <v>1070</v>
      </c>
      <c r="O713" s="77" t="s">
        <v>6243</v>
      </c>
      <c r="P713" s="66" t="str">
        <f ca="1">DATEDIF(C713,'Incoming 2023'!$O$2,"Y")&amp;" tahun, "&amp;DATEDIF(C713,'Incoming 2023'!$O$2,"YM")&amp;" bulan, "&amp;DATEDIF(C713,'Incoming 2023'!$O$2,"MD")&amp;" hari"</f>
        <v>1 tahun, 8 bulan, 28 hari</v>
      </c>
      <c r="Q713" s="77">
        <f ca="1">DATEDIF(C713,Summary!$A$1,"d")</f>
        <v>636</v>
      </c>
      <c r="R713" s="77" t="str" cm="1">
        <f t="array" aca="1" ref="R71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13" s="77" t="str" cm="1">
        <f t="array" ref="S713">_xlfn.IFS(Table1[[#This Row],[Level Status]]="Level 1",7,Table1[[#This Row],[Level Status]]="Level 2",14,Table1[[#This Row],[Level Status]]="Level 3","30",Table1[[#This Row],[Level Status]]="Info","Info",Table1[[#This Row],[Level Status]]="Closed","Closed")</f>
        <v>Info</v>
      </c>
      <c r="T713" s="54"/>
    </row>
    <row r="714" spans="1:20" ht="55.2" x14ac:dyDescent="0.3">
      <c r="A714" s="51">
        <f t="shared" si="11"/>
        <v>713</v>
      </c>
      <c r="B714" s="54" t="s">
        <v>7265</v>
      </c>
      <c r="C714" s="56">
        <v>45582</v>
      </c>
      <c r="D714" s="56">
        <v>45576</v>
      </c>
      <c r="E714" s="55" t="s">
        <v>9</v>
      </c>
      <c r="F714" s="54" t="s">
        <v>7266</v>
      </c>
      <c r="G714" s="58" t="s">
        <v>7267</v>
      </c>
      <c r="H714" s="59" t="s">
        <v>5508</v>
      </c>
      <c r="I714" s="77" t="s">
        <v>3191</v>
      </c>
      <c r="J714" s="59" t="s">
        <v>6030</v>
      </c>
      <c r="K714" s="51"/>
      <c r="L714" s="77" t="s">
        <v>1302</v>
      </c>
      <c r="M714" s="77" t="s">
        <v>1302</v>
      </c>
      <c r="N714" s="77" t="s">
        <v>1070</v>
      </c>
      <c r="O714" s="77" t="s">
        <v>1071</v>
      </c>
      <c r="P714" s="66" t="str">
        <f ca="1">DATEDIF(C714,'Incoming 2023'!$O$2,"Y")&amp;" tahun, "&amp;DATEDIF(C714,'Incoming 2023'!$O$2,"YM")&amp;" bulan, "&amp;DATEDIF(C714,'Incoming 2023'!$O$2,"MD")&amp;" hari"</f>
        <v>1 tahun, 8 bulan, 28 hari</v>
      </c>
      <c r="Q714" s="77">
        <f ca="1">DATEDIF(C714,Summary!$A$1,"d")</f>
        <v>636</v>
      </c>
      <c r="R714" s="77" t="str" cm="1">
        <f t="array" aca="1" ref="R71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14" s="77" t="str" cm="1">
        <f t="array" ref="S714">_xlfn.IFS(Table1[[#This Row],[Level Status]]="Level 1",7,Table1[[#This Row],[Level Status]]="Level 2",14,Table1[[#This Row],[Level Status]]="Level 3","30",Table1[[#This Row],[Level Status]]="Info","Info",Table1[[#This Row],[Level Status]]="Closed","Closed")</f>
        <v>Info</v>
      </c>
      <c r="T714" s="54"/>
    </row>
    <row r="715" spans="1:20" ht="41.4" x14ac:dyDescent="0.3">
      <c r="A715" s="51">
        <f t="shared" si="11"/>
        <v>714</v>
      </c>
      <c r="B715" s="54" t="s">
        <v>7268</v>
      </c>
      <c r="C715" s="56">
        <v>45582</v>
      </c>
      <c r="D715" s="56">
        <v>45576</v>
      </c>
      <c r="E715" s="55" t="s">
        <v>9</v>
      </c>
      <c r="F715" s="54" t="s">
        <v>7269</v>
      </c>
      <c r="G715" s="58" t="s">
        <v>7270</v>
      </c>
      <c r="H715" s="59" t="s">
        <v>5508</v>
      </c>
      <c r="I715" s="77" t="s">
        <v>3189</v>
      </c>
      <c r="J715" s="59" t="s">
        <v>6030</v>
      </c>
      <c r="K715" s="51"/>
      <c r="L715" s="77" t="s">
        <v>1302</v>
      </c>
      <c r="M715" s="77" t="s">
        <v>1302</v>
      </c>
      <c r="N715" s="77" t="s">
        <v>1070</v>
      </c>
      <c r="O715" s="77" t="s">
        <v>4930</v>
      </c>
      <c r="P715" s="66" t="str">
        <f ca="1">DATEDIF(C715,'Incoming 2023'!$O$2,"Y")&amp;" tahun, "&amp;DATEDIF(C715,'Incoming 2023'!$O$2,"YM")&amp;" bulan, "&amp;DATEDIF(C715,'Incoming 2023'!$O$2,"MD")&amp;" hari"</f>
        <v>1 tahun, 8 bulan, 28 hari</v>
      </c>
      <c r="Q715" s="77">
        <f ca="1">DATEDIF(C715,Summary!$A$1,"d")</f>
        <v>636</v>
      </c>
      <c r="R715" s="77" t="str" cm="1">
        <f t="array" aca="1" ref="R71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15" s="77" t="str" cm="1">
        <f t="array" ref="S715">_xlfn.IFS(Table1[[#This Row],[Level Status]]="Level 1",7,Table1[[#This Row],[Level Status]]="Level 2",14,Table1[[#This Row],[Level Status]]="Level 3","30",Table1[[#This Row],[Level Status]]="Info","Info",Table1[[#This Row],[Level Status]]="Closed","Closed")</f>
        <v>Info</v>
      </c>
      <c r="T715" s="54"/>
    </row>
    <row r="716" spans="1:20" ht="96.6" x14ac:dyDescent="0.3">
      <c r="A716" s="51">
        <f t="shared" si="11"/>
        <v>715</v>
      </c>
      <c r="B716" s="137" t="s">
        <v>7537</v>
      </c>
      <c r="C716" s="56">
        <v>45594</v>
      </c>
      <c r="D716" s="56">
        <v>45582</v>
      </c>
      <c r="E716" s="138" t="s">
        <v>39</v>
      </c>
      <c r="F716" s="54" t="s">
        <v>7575</v>
      </c>
      <c r="G716" s="58" t="s">
        <v>7576</v>
      </c>
      <c r="H716" s="139" t="s">
        <v>5508</v>
      </c>
      <c r="I716" s="140" t="s">
        <v>5989</v>
      </c>
      <c r="J716" s="139" t="s">
        <v>2881</v>
      </c>
      <c r="K716" s="51"/>
      <c r="L716" s="77" t="s">
        <v>120</v>
      </c>
      <c r="M716" s="77" t="s">
        <v>120</v>
      </c>
      <c r="N716" s="77" t="s">
        <v>1080</v>
      </c>
      <c r="O716" s="77" t="s">
        <v>1083</v>
      </c>
      <c r="P716" s="66" t="str">
        <f ca="1">DATEDIF(C716,'Incoming 2023'!$O$2,"Y")&amp;" tahun, "&amp;DATEDIF(C716,'Incoming 2023'!$O$2,"YM")&amp;" bulan, "&amp;DATEDIF(C716,'Incoming 2023'!$O$2,"MD")&amp;" hari"</f>
        <v>1 tahun, 8 bulan, 16 hari</v>
      </c>
      <c r="Q716" s="77">
        <f ca="1">DATEDIF(C716,Summary!$A$1,"d")</f>
        <v>624</v>
      </c>
      <c r="R716" s="77" t="str" cm="1">
        <f t="array" aca="1" ref="R71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716" s="77" t="str" cm="1">
        <f t="array" ref="S716">_xlfn.IFS(Table1[[#This Row],[Level Status]]="Level 1",7,Table1[[#This Row],[Level Status]]="Level 2",14,Table1[[#This Row],[Level Status]]="Level 3","30",Table1[[#This Row],[Level Status]]="Info","Info",Table1[[#This Row],[Level Status]]="Closed","Closed")</f>
        <v>Closed</v>
      </c>
      <c r="T716" s="54"/>
    </row>
    <row r="717" spans="1:20" ht="55.2" x14ac:dyDescent="0.3">
      <c r="A717" s="51">
        <f t="shared" si="11"/>
        <v>716</v>
      </c>
      <c r="B717" s="137" t="s">
        <v>7251</v>
      </c>
      <c r="C717" s="56">
        <v>45582</v>
      </c>
      <c r="D717" s="56">
        <v>45576</v>
      </c>
      <c r="E717" s="138" t="s">
        <v>39</v>
      </c>
      <c r="F717" s="54" t="s">
        <v>7577</v>
      </c>
      <c r="G717" s="54" t="s">
        <v>7577</v>
      </c>
      <c r="H717" s="139" t="s">
        <v>5508</v>
      </c>
      <c r="I717" s="140" t="s">
        <v>5989</v>
      </c>
      <c r="J717" s="139" t="s">
        <v>3192</v>
      </c>
      <c r="K717" s="51"/>
      <c r="L717" s="140" t="s">
        <v>1302</v>
      </c>
      <c r="M717" s="140" t="s">
        <v>1302</v>
      </c>
      <c r="N717" s="77" t="s">
        <v>1070</v>
      </c>
      <c r="O717" s="77" t="s">
        <v>1071</v>
      </c>
      <c r="P717" s="66" t="str">
        <f ca="1">DATEDIF(C717,'Incoming 2023'!$O$2,"Y")&amp;" tahun, "&amp;DATEDIF(C717,'Incoming 2023'!$O$2,"YM")&amp;" bulan, "&amp;DATEDIF(C717,'Incoming 2023'!$O$2,"MD")&amp;" hari"</f>
        <v>1 tahun, 8 bulan, 28 hari</v>
      </c>
      <c r="Q717" s="77">
        <f ca="1">DATEDIF(C717,Summary!$A$1,"d")</f>
        <v>636</v>
      </c>
      <c r="R717" s="77" t="str" cm="1">
        <f t="array" aca="1" ref="R71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17" s="77" t="str" cm="1">
        <f t="array" ref="S717">_xlfn.IFS(Table1[[#This Row],[Level Status]]="Level 1",7,Table1[[#This Row],[Level Status]]="Level 2",14,Table1[[#This Row],[Level Status]]="Level 3","30",Table1[[#This Row],[Level Status]]="Info","Info",Table1[[#This Row],[Level Status]]="Closed","Closed")</f>
        <v>Info</v>
      </c>
      <c r="T717" s="54"/>
    </row>
    <row r="718" spans="1:20" ht="27.6" x14ac:dyDescent="0.3">
      <c r="A718" s="51">
        <f t="shared" si="11"/>
        <v>717</v>
      </c>
      <c r="B718" s="137" t="s">
        <v>7538</v>
      </c>
      <c r="C718" s="56">
        <v>45587</v>
      </c>
      <c r="D718" s="56">
        <v>45586</v>
      </c>
      <c r="E718" s="138" t="s">
        <v>284</v>
      </c>
      <c r="F718" s="54" t="s">
        <v>7578</v>
      </c>
      <c r="G718" s="58" t="s">
        <v>3691</v>
      </c>
      <c r="H718" s="59" t="s">
        <v>5985</v>
      </c>
      <c r="I718" s="59" t="s">
        <v>5985</v>
      </c>
      <c r="J718" s="139" t="s">
        <v>7653</v>
      </c>
      <c r="K718" s="51"/>
      <c r="L718" s="140" t="s">
        <v>1302</v>
      </c>
      <c r="M718" s="140" t="s">
        <v>1302</v>
      </c>
      <c r="N718" s="77" t="s">
        <v>1267</v>
      </c>
      <c r="O718" s="77" t="s">
        <v>1268</v>
      </c>
      <c r="P718" s="66" t="str">
        <f ca="1">DATEDIF(C718,'Incoming 2023'!$O$2,"Y")&amp;" tahun, "&amp;DATEDIF(C718,'Incoming 2023'!$O$2,"YM")&amp;" bulan, "&amp;DATEDIF(C718,'Incoming 2023'!$O$2,"MD")&amp;" hari"</f>
        <v>1 tahun, 8 bulan, 23 hari</v>
      </c>
      <c r="Q718" s="77">
        <f ca="1">DATEDIF(C718,Summary!$A$1,"d")</f>
        <v>631</v>
      </c>
      <c r="R718" s="77" t="str" cm="1">
        <f t="array" aca="1" ref="R71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18" s="77" t="str" cm="1">
        <f t="array" ref="S718">_xlfn.IFS(Table1[[#This Row],[Level Status]]="Level 1",7,Table1[[#This Row],[Level Status]]="Level 2",14,Table1[[#This Row],[Level Status]]="Level 3","30",Table1[[#This Row],[Level Status]]="Info","Info",Table1[[#This Row],[Level Status]]="Closed","Closed")</f>
        <v>Info</v>
      </c>
      <c r="T718" s="54"/>
    </row>
    <row r="719" spans="1:20" ht="55.2" x14ac:dyDescent="0.3">
      <c r="A719" s="51">
        <f t="shared" si="11"/>
        <v>718</v>
      </c>
      <c r="B719" s="137" t="s">
        <v>7539</v>
      </c>
      <c r="C719" s="56">
        <v>45587</v>
      </c>
      <c r="D719" s="56">
        <v>45572</v>
      </c>
      <c r="E719" s="138" t="s">
        <v>39</v>
      </c>
      <c r="F719" s="54" t="s">
        <v>7579</v>
      </c>
      <c r="G719" s="58" t="s">
        <v>7580</v>
      </c>
      <c r="H719" s="139" t="s">
        <v>5508</v>
      </c>
      <c r="I719" s="140" t="s">
        <v>5989</v>
      </c>
      <c r="J719" s="139" t="s">
        <v>6030</v>
      </c>
      <c r="K719" s="51"/>
      <c r="L719" s="140" t="s">
        <v>1302</v>
      </c>
      <c r="M719" s="140" t="s">
        <v>1302</v>
      </c>
      <c r="N719" s="77" t="s">
        <v>1070</v>
      </c>
      <c r="O719" s="77" t="s">
        <v>3230</v>
      </c>
      <c r="P719" s="66" t="str">
        <f ca="1">DATEDIF(C719,'Incoming 2023'!$O$2,"Y")&amp;" tahun, "&amp;DATEDIF(C719,'Incoming 2023'!$O$2,"YM")&amp;" bulan, "&amp;DATEDIF(C719,'Incoming 2023'!$O$2,"MD")&amp;" hari"</f>
        <v>1 tahun, 8 bulan, 23 hari</v>
      </c>
      <c r="Q719" s="77">
        <f ca="1">DATEDIF(C719,Summary!$A$1,"d")</f>
        <v>631</v>
      </c>
      <c r="R719" s="77" t="str" cm="1">
        <f t="array" aca="1" ref="R71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19" s="77" t="str" cm="1">
        <f t="array" ref="S719">_xlfn.IFS(Table1[[#This Row],[Level Status]]="Level 1",7,Table1[[#This Row],[Level Status]]="Level 2",14,Table1[[#This Row],[Level Status]]="Level 3","30",Table1[[#This Row],[Level Status]]="Info","Info",Table1[[#This Row],[Level Status]]="Closed","Closed")</f>
        <v>Info</v>
      </c>
      <c r="T719" s="54"/>
    </row>
    <row r="720" spans="1:20" ht="41.4" x14ac:dyDescent="0.3">
      <c r="A720" s="51">
        <f t="shared" si="11"/>
        <v>719</v>
      </c>
      <c r="B720" s="137" t="s">
        <v>7540</v>
      </c>
      <c r="C720" s="56">
        <v>45587</v>
      </c>
      <c r="D720" s="56">
        <v>45582</v>
      </c>
      <c r="E720" s="138" t="s">
        <v>39</v>
      </c>
      <c r="F720" s="54" t="s">
        <v>7581</v>
      </c>
      <c r="G720" s="58" t="s">
        <v>7582</v>
      </c>
      <c r="H720" s="139" t="s">
        <v>5508</v>
      </c>
      <c r="I720" s="140" t="s">
        <v>5989</v>
      </c>
      <c r="J720" s="139" t="s">
        <v>5703</v>
      </c>
      <c r="K720" s="51"/>
      <c r="L720" s="140" t="s">
        <v>1302</v>
      </c>
      <c r="M720" s="140" t="s">
        <v>1302</v>
      </c>
      <c r="N720" s="77" t="s">
        <v>1175</v>
      </c>
      <c r="O720" s="77" t="s">
        <v>5607</v>
      </c>
      <c r="P720" s="66" t="str">
        <f ca="1">DATEDIF(C720,'Incoming 2023'!$O$2,"Y")&amp;" tahun, "&amp;DATEDIF(C720,'Incoming 2023'!$O$2,"YM")&amp;" bulan, "&amp;DATEDIF(C720,'Incoming 2023'!$O$2,"MD")&amp;" hari"</f>
        <v>1 tahun, 8 bulan, 23 hari</v>
      </c>
      <c r="Q720" s="77">
        <f ca="1">DATEDIF(C720,Summary!$A$1,"d")</f>
        <v>631</v>
      </c>
      <c r="R720" s="77" t="str" cm="1">
        <f t="array" aca="1" ref="R72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20" s="77" t="str" cm="1">
        <f t="array" ref="S720">_xlfn.IFS(Table1[[#This Row],[Level Status]]="Level 1",7,Table1[[#This Row],[Level Status]]="Level 2",14,Table1[[#This Row],[Level Status]]="Level 3","30",Table1[[#This Row],[Level Status]]="Info","Info",Table1[[#This Row],[Level Status]]="Closed","Closed")</f>
        <v>Info</v>
      </c>
      <c r="T720" s="54"/>
    </row>
    <row r="721" spans="1:20" ht="55.2" x14ac:dyDescent="0.3">
      <c r="A721" s="51">
        <f t="shared" si="11"/>
        <v>720</v>
      </c>
      <c r="B721" s="137" t="s">
        <v>7541</v>
      </c>
      <c r="C721" s="56">
        <v>45588</v>
      </c>
      <c r="D721" s="56">
        <v>45579</v>
      </c>
      <c r="E721" s="138" t="s">
        <v>9</v>
      </c>
      <c r="F721" s="54" t="s">
        <v>7583</v>
      </c>
      <c r="G721" s="58" t="s">
        <v>7584</v>
      </c>
      <c r="H721" s="139" t="s">
        <v>5508</v>
      </c>
      <c r="I721" s="140" t="s">
        <v>3200</v>
      </c>
      <c r="J721" s="139" t="s">
        <v>3203</v>
      </c>
      <c r="K721" s="51"/>
      <c r="L721" s="77" t="s">
        <v>120</v>
      </c>
      <c r="M721" s="140" t="s">
        <v>5814</v>
      </c>
      <c r="N721" s="77" t="s">
        <v>1070</v>
      </c>
      <c r="O721" s="77" t="s">
        <v>1071</v>
      </c>
      <c r="P721" s="66" t="str">
        <f ca="1">DATEDIF(C721,'Incoming 2023'!$O$2,"Y")&amp;" tahun, "&amp;DATEDIF(C721,'Incoming 2023'!$O$2,"YM")&amp;" bulan, "&amp;DATEDIF(C721,'Incoming 2023'!$O$2,"MD")&amp;" hari"</f>
        <v>1 tahun, 8 bulan, 22 hari</v>
      </c>
      <c r="Q721" s="77">
        <f ca="1">DATEDIF(C721,Summary!$A$1,"d")</f>
        <v>630</v>
      </c>
      <c r="R721" s="77" t="str" cm="1">
        <f t="array" aca="1" ref="R72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721" s="77" cm="1">
        <f t="array" ref="S721">_xlfn.IFS(Table1[[#This Row],[Level Status]]="Level 1",7,Table1[[#This Row],[Level Status]]="Level 2",14,Table1[[#This Row],[Level Status]]="Level 3","30",Table1[[#This Row],[Level Status]]="Info","Info",Table1[[#This Row],[Level Status]]="Closed","Closed")</f>
        <v>14</v>
      </c>
      <c r="T721" s="54" t="s">
        <v>8608</v>
      </c>
    </row>
    <row r="722" spans="1:20" ht="69" x14ac:dyDescent="0.3">
      <c r="A722" s="51">
        <f t="shared" si="11"/>
        <v>721</v>
      </c>
      <c r="B722" s="137" t="s">
        <v>7542</v>
      </c>
      <c r="C722" s="56">
        <v>45588</v>
      </c>
      <c r="D722" s="56">
        <v>45581</v>
      </c>
      <c r="E722" s="138" t="s">
        <v>9</v>
      </c>
      <c r="F722" s="54" t="s">
        <v>7585</v>
      </c>
      <c r="G722" s="58" t="s">
        <v>7586</v>
      </c>
      <c r="H722" s="139" t="s">
        <v>5508</v>
      </c>
      <c r="I722" s="140" t="s">
        <v>5989</v>
      </c>
      <c r="J722" s="139" t="s">
        <v>6030</v>
      </c>
      <c r="K722" s="51"/>
      <c r="L722" s="140" t="s">
        <v>1302</v>
      </c>
      <c r="M722" s="140" t="s">
        <v>1302</v>
      </c>
      <c r="N722" s="77" t="s">
        <v>1070</v>
      </c>
      <c r="O722" s="77" t="s">
        <v>3230</v>
      </c>
      <c r="P722" s="66" t="str">
        <f ca="1">DATEDIF(C722,'Incoming 2023'!$O$2,"Y")&amp;" tahun, "&amp;DATEDIF(C722,'Incoming 2023'!$O$2,"YM")&amp;" bulan, "&amp;DATEDIF(C722,'Incoming 2023'!$O$2,"MD")&amp;" hari"</f>
        <v>1 tahun, 8 bulan, 22 hari</v>
      </c>
      <c r="Q722" s="77">
        <f ca="1">DATEDIF(C722,Summary!$A$1,"d")</f>
        <v>630</v>
      </c>
      <c r="R722" s="77" t="str" cm="1">
        <f t="array" aca="1" ref="R72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22" s="77" t="str" cm="1">
        <f t="array" ref="S722">_xlfn.IFS(Table1[[#This Row],[Level Status]]="Level 1",7,Table1[[#This Row],[Level Status]]="Level 2",14,Table1[[#This Row],[Level Status]]="Level 3","30",Table1[[#This Row],[Level Status]]="Info","Info",Table1[[#This Row],[Level Status]]="Closed","Closed")</f>
        <v>Info</v>
      </c>
      <c r="T722" s="54"/>
    </row>
    <row r="723" spans="1:20" ht="41.4" x14ac:dyDescent="0.3">
      <c r="A723" s="51">
        <f t="shared" si="11"/>
        <v>722</v>
      </c>
      <c r="B723" s="137" t="s">
        <v>7543</v>
      </c>
      <c r="C723" s="56">
        <v>45588</v>
      </c>
      <c r="D723" s="56">
        <v>45582</v>
      </c>
      <c r="E723" s="138" t="s">
        <v>39</v>
      </c>
      <c r="F723" s="54" t="s">
        <v>7587</v>
      </c>
      <c r="G723" s="58" t="s">
        <v>7588</v>
      </c>
      <c r="H723" s="139" t="s">
        <v>5508</v>
      </c>
      <c r="I723" s="140" t="s">
        <v>3189</v>
      </c>
      <c r="J723" s="139" t="s">
        <v>3201</v>
      </c>
      <c r="K723" s="51"/>
      <c r="L723" s="140" t="s">
        <v>1302</v>
      </c>
      <c r="M723" s="140" t="s">
        <v>1302</v>
      </c>
      <c r="N723" s="77" t="s">
        <v>1070</v>
      </c>
      <c r="O723" s="77" t="s">
        <v>5604</v>
      </c>
      <c r="P723" s="66" t="str">
        <f ca="1">DATEDIF(C723,'Incoming 2023'!$O$2,"Y")&amp;" tahun, "&amp;DATEDIF(C723,'Incoming 2023'!$O$2,"YM")&amp;" bulan, "&amp;DATEDIF(C723,'Incoming 2023'!$O$2,"MD")&amp;" hari"</f>
        <v>1 tahun, 8 bulan, 22 hari</v>
      </c>
      <c r="Q723" s="77">
        <f ca="1">DATEDIF(C723,Summary!$A$1,"d")</f>
        <v>630</v>
      </c>
      <c r="R723" s="77" t="str" cm="1">
        <f t="array" aca="1" ref="R72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23" s="77" t="str" cm="1">
        <f t="array" ref="S723">_xlfn.IFS(Table1[[#This Row],[Level Status]]="Level 1",7,Table1[[#This Row],[Level Status]]="Level 2",14,Table1[[#This Row],[Level Status]]="Level 3","30",Table1[[#This Row],[Level Status]]="Info","Info",Table1[[#This Row],[Level Status]]="Closed","Closed")</f>
        <v>Info</v>
      </c>
      <c r="T723" s="54"/>
    </row>
    <row r="724" spans="1:20" ht="41.4" x14ac:dyDescent="0.3">
      <c r="A724" s="51">
        <f t="shared" si="11"/>
        <v>723</v>
      </c>
      <c r="B724" s="137" t="s">
        <v>7544</v>
      </c>
      <c r="C724" s="56">
        <v>45588</v>
      </c>
      <c r="D724" s="56">
        <v>45586</v>
      </c>
      <c r="E724" s="138" t="s">
        <v>9</v>
      </c>
      <c r="F724" s="54" t="s">
        <v>7589</v>
      </c>
      <c r="G724" s="58" t="s">
        <v>7590</v>
      </c>
      <c r="H724" s="139" t="s">
        <v>5508</v>
      </c>
      <c r="I724" s="140" t="s">
        <v>5989</v>
      </c>
      <c r="J724" s="139" t="s">
        <v>5704</v>
      </c>
      <c r="K724" s="51"/>
      <c r="L724" s="140" t="s">
        <v>1302</v>
      </c>
      <c r="M724" s="140" t="s">
        <v>1302</v>
      </c>
      <c r="N724" s="77" t="s">
        <v>1175</v>
      </c>
      <c r="O724" s="77" t="s">
        <v>1176</v>
      </c>
      <c r="P724" s="66" t="str">
        <f ca="1">DATEDIF(C724,'Incoming 2023'!$O$2,"Y")&amp;" tahun, "&amp;DATEDIF(C724,'Incoming 2023'!$O$2,"YM")&amp;" bulan, "&amp;DATEDIF(C724,'Incoming 2023'!$O$2,"MD")&amp;" hari"</f>
        <v>1 tahun, 8 bulan, 22 hari</v>
      </c>
      <c r="Q724" s="77">
        <f ca="1">DATEDIF(C724,Summary!$A$1,"d")</f>
        <v>630</v>
      </c>
      <c r="R724" s="77" t="str" cm="1">
        <f t="array" aca="1" ref="R72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24" s="77" t="str" cm="1">
        <f t="array" ref="S724">_xlfn.IFS(Table1[[#This Row],[Level Status]]="Level 1",7,Table1[[#This Row],[Level Status]]="Level 2",14,Table1[[#This Row],[Level Status]]="Level 3","30",Table1[[#This Row],[Level Status]]="Info","Info",Table1[[#This Row],[Level Status]]="Closed","Closed")</f>
        <v>Info</v>
      </c>
      <c r="T724" s="54"/>
    </row>
    <row r="725" spans="1:20" x14ac:dyDescent="0.3">
      <c r="A725" s="51">
        <f t="shared" si="11"/>
        <v>724</v>
      </c>
      <c r="B725" s="137" t="s">
        <v>7545</v>
      </c>
      <c r="C725" s="56">
        <v>45588</v>
      </c>
      <c r="D725" s="56">
        <v>45581</v>
      </c>
      <c r="E725" s="138" t="s">
        <v>7591</v>
      </c>
      <c r="F725" s="54" t="s">
        <v>7592</v>
      </c>
      <c r="G725" s="58"/>
      <c r="H725" s="59" t="s">
        <v>5985</v>
      </c>
      <c r="I725" s="59" t="s">
        <v>5985</v>
      </c>
      <c r="J725" s="139" t="s">
        <v>5873</v>
      </c>
      <c r="K725" s="51"/>
      <c r="L725" s="140" t="s">
        <v>1302</v>
      </c>
      <c r="M725" s="140" t="s">
        <v>1302</v>
      </c>
      <c r="N725" s="77" t="s">
        <v>1072</v>
      </c>
      <c r="O725" s="77" t="s">
        <v>1073</v>
      </c>
      <c r="P725" s="66" t="str">
        <f ca="1">DATEDIF(C725,'Incoming 2023'!$O$2,"Y")&amp;" tahun, "&amp;DATEDIF(C725,'Incoming 2023'!$O$2,"YM")&amp;" bulan, "&amp;DATEDIF(C725,'Incoming 2023'!$O$2,"MD")&amp;" hari"</f>
        <v>1 tahun, 8 bulan, 22 hari</v>
      </c>
      <c r="Q725" s="77">
        <f ca="1">DATEDIF(C725,Summary!$A$1,"d")</f>
        <v>630</v>
      </c>
      <c r="R725" s="77" t="str" cm="1">
        <f t="array" aca="1" ref="R72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25" s="77" t="str" cm="1">
        <f t="array" ref="S725">_xlfn.IFS(Table1[[#This Row],[Level Status]]="Level 1",7,Table1[[#This Row],[Level Status]]="Level 2",14,Table1[[#This Row],[Level Status]]="Level 3","30",Table1[[#This Row],[Level Status]]="Info","Info",Table1[[#This Row],[Level Status]]="Closed","Closed")</f>
        <v>Info</v>
      </c>
      <c r="T725" s="54"/>
    </row>
    <row r="726" spans="1:20" x14ac:dyDescent="0.3">
      <c r="A726" s="51">
        <f t="shared" si="11"/>
        <v>725</v>
      </c>
      <c r="B726" s="137" t="s">
        <v>7546</v>
      </c>
      <c r="C726" s="56">
        <v>45589</v>
      </c>
      <c r="D726" s="56">
        <v>45583</v>
      </c>
      <c r="E726" s="138" t="s">
        <v>330</v>
      </c>
      <c r="F726" s="54" t="s">
        <v>7593</v>
      </c>
      <c r="G726" s="58" t="s">
        <v>7594</v>
      </c>
      <c r="H726" s="139" t="s">
        <v>5508</v>
      </c>
      <c r="I726" s="140" t="s">
        <v>5508</v>
      </c>
      <c r="J726" s="139" t="s">
        <v>3188</v>
      </c>
      <c r="K726" s="51"/>
      <c r="L726" s="140" t="s">
        <v>1302</v>
      </c>
      <c r="M726" s="140" t="s">
        <v>1302</v>
      </c>
      <c r="N726" s="77" t="s">
        <v>1170</v>
      </c>
      <c r="O726" s="77" t="s">
        <v>1171</v>
      </c>
      <c r="P726" s="66" t="str">
        <f ca="1">DATEDIF(C726,'Incoming 2023'!$O$2,"Y")&amp;" tahun, "&amp;DATEDIF(C726,'Incoming 2023'!$O$2,"YM")&amp;" bulan, "&amp;DATEDIF(C726,'Incoming 2023'!$O$2,"MD")&amp;" hari"</f>
        <v>1 tahun, 8 bulan, 21 hari</v>
      </c>
      <c r="Q726" s="77">
        <f ca="1">DATEDIF(C726,Summary!$A$1,"d")</f>
        <v>629</v>
      </c>
      <c r="R726" s="77" t="str" cm="1">
        <f t="array" aca="1" ref="R72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26" s="77" t="str" cm="1">
        <f t="array" ref="S726">_xlfn.IFS(Table1[[#This Row],[Level Status]]="Level 1",7,Table1[[#This Row],[Level Status]]="Level 2",14,Table1[[#This Row],[Level Status]]="Level 3","30",Table1[[#This Row],[Level Status]]="Info","Info",Table1[[#This Row],[Level Status]]="Closed","Closed")</f>
        <v>Info</v>
      </c>
      <c r="T726" s="54"/>
    </row>
    <row r="727" spans="1:20" ht="27.6" x14ac:dyDescent="0.3">
      <c r="A727" s="51">
        <f t="shared" si="11"/>
        <v>726</v>
      </c>
      <c r="B727" s="137" t="s">
        <v>7547</v>
      </c>
      <c r="C727" s="56">
        <v>45589</v>
      </c>
      <c r="D727" s="56">
        <v>45581</v>
      </c>
      <c r="E727" s="138" t="s">
        <v>39</v>
      </c>
      <c r="F727" s="54" t="s">
        <v>7595</v>
      </c>
      <c r="G727" s="58" t="s">
        <v>7596</v>
      </c>
      <c r="H727" s="139" t="s">
        <v>1079</v>
      </c>
      <c r="I727" s="140" t="s">
        <v>6606</v>
      </c>
      <c r="J727" s="139" t="s">
        <v>5841</v>
      </c>
      <c r="K727" s="51"/>
      <c r="L727" s="77" t="s">
        <v>120</v>
      </c>
      <c r="M727" s="140" t="s">
        <v>120</v>
      </c>
      <c r="N727" s="77" t="s">
        <v>1079</v>
      </c>
      <c r="O727" s="77" t="s">
        <v>2488</v>
      </c>
      <c r="P727" s="66" t="str">
        <f ca="1">DATEDIF(C727,'Incoming 2023'!$O$2,"Y")&amp;" tahun, "&amp;DATEDIF(C727,'Incoming 2023'!$O$2,"YM")&amp;" bulan, "&amp;DATEDIF(C727,'Incoming 2023'!$O$2,"MD")&amp;" hari"</f>
        <v>1 tahun, 8 bulan, 21 hari</v>
      </c>
      <c r="Q727" s="77">
        <f ca="1">DATEDIF(C727,Summary!$A$1,"d")</f>
        <v>629</v>
      </c>
      <c r="R727" s="77" t="str" cm="1">
        <f t="array" aca="1" ref="R72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727" s="77" t="str" cm="1">
        <f t="array" ref="S727">_xlfn.IFS(Table1[[#This Row],[Level Status]]="Level 1",7,Table1[[#This Row],[Level Status]]="Level 2",14,Table1[[#This Row],[Level Status]]="Level 3","30",Table1[[#This Row],[Level Status]]="Info","Info",Table1[[#This Row],[Level Status]]="Closed","Closed")</f>
        <v>Closed</v>
      </c>
      <c r="T727" s="54"/>
    </row>
    <row r="728" spans="1:20" ht="27.6" x14ac:dyDescent="0.3">
      <c r="A728" s="51">
        <f t="shared" si="11"/>
        <v>727</v>
      </c>
      <c r="B728" s="137" t="s">
        <v>7548</v>
      </c>
      <c r="C728" s="56">
        <v>45589</v>
      </c>
      <c r="D728" s="56">
        <v>45583</v>
      </c>
      <c r="E728" s="138" t="s">
        <v>39</v>
      </c>
      <c r="F728" s="54" t="s">
        <v>7597</v>
      </c>
      <c r="G728" s="58" t="s">
        <v>7598</v>
      </c>
      <c r="H728" s="139" t="s">
        <v>1736</v>
      </c>
      <c r="I728" s="140" t="s">
        <v>5508</v>
      </c>
      <c r="J728" s="139" t="s">
        <v>6222</v>
      </c>
      <c r="K728" s="51"/>
      <c r="L728" s="77" t="s">
        <v>120</v>
      </c>
      <c r="M728" s="140" t="s">
        <v>5813</v>
      </c>
      <c r="N728" s="77" t="s">
        <v>1736</v>
      </c>
      <c r="O728" s="77" t="s">
        <v>5089</v>
      </c>
      <c r="P728" s="66" t="str">
        <f ca="1">DATEDIF(C728,'Incoming 2023'!$O$2,"Y")&amp;" tahun, "&amp;DATEDIF(C728,'Incoming 2023'!$O$2,"YM")&amp;" bulan, "&amp;DATEDIF(C728,'Incoming 2023'!$O$2,"MD")&amp;" hari"</f>
        <v>1 tahun, 8 bulan, 21 hari</v>
      </c>
      <c r="Q728" s="77">
        <f ca="1">DATEDIF(C728,Summary!$A$1,"d")</f>
        <v>629</v>
      </c>
      <c r="R728" s="77" t="str" cm="1">
        <f t="array" aca="1" ref="R72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728" s="77" t="str" cm="1">
        <f t="array" ref="S728">_xlfn.IFS(Table1[[#This Row],[Level Status]]="Level 1",7,Table1[[#This Row],[Level Status]]="Level 2",14,Table1[[#This Row],[Level Status]]="Level 3","30",Table1[[#This Row],[Level Status]]="Info","Info",Table1[[#This Row],[Level Status]]="Closed","Closed")</f>
        <v>30</v>
      </c>
      <c r="T728" s="54"/>
    </row>
    <row r="729" spans="1:20" ht="69" x14ac:dyDescent="0.3">
      <c r="A729" s="51">
        <f t="shared" si="11"/>
        <v>728</v>
      </c>
      <c r="B729" s="137" t="s">
        <v>7549</v>
      </c>
      <c r="C729" s="56">
        <v>45593</v>
      </c>
      <c r="D729" s="56">
        <v>45582</v>
      </c>
      <c r="E729" s="138" t="s">
        <v>9</v>
      </c>
      <c r="F729" s="54" t="s">
        <v>7599</v>
      </c>
      <c r="G729" s="58" t="s">
        <v>7600</v>
      </c>
      <c r="H729" s="139" t="s">
        <v>5508</v>
      </c>
      <c r="I729" s="140" t="s">
        <v>5989</v>
      </c>
      <c r="J729" s="139" t="s">
        <v>6030</v>
      </c>
      <c r="K729" s="51"/>
      <c r="L729" s="140" t="s">
        <v>1302</v>
      </c>
      <c r="M729" s="140" t="s">
        <v>1302</v>
      </c>
      <c r="N729" s="77" t="s">
        <v>1070</v>
      </c>
      <c r="O729" s="77" t="s">
        <v>3230</v>
      </c>
      <c r="P729" s="66" t="str">
        <f ca="1">DATEDIF(C729,'Incoming 2023'!$O$2,"Y")&amp;" tahun, "&amp;DATEDIF(C729,'Incoming 2023'!$O$2,"YM")&amp;" bulan, "&amp;DATEDIF(C729,'Incoming 2023'!$O$2,"MD")&amp;" hari"</f>
        <v>1 tahun, 8 bulan, 17 hari</v>
      </c>
      <c r="Q729" s="77">
        <f ca="1">DATEDIF(C729,Summary!$A$1,"d")</f>
        <v>625</v>
      </c>
      <c r="R729" s="77" t="str" cm="1">
        <f t="array" aca="1" ref="R72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29" s="77" t="str" cm="1">
        <f t="array" ref="S729">_xlfn.IFS(Table1[[#This Row],[Level Status]]="Level 1",7,Table1[[#This Row],[Level Status]]="Level 2",14,Table1[[#This Row],[Level Status]]="Level 3","30",Table1[[#This Row],[Level Status]]="Info","Info",Table1[[#This Row],[Level Status]]="Closed","Closed")</f>
        <v>Info</v>
      </c>
      <c r="T729" s="54"/>
    </row>
    <row r="730" spans="1:20" ht="41.4" x14ac:dyDescent="0.3">
      <c r="A730" s="51">
        <f t="shared" si="11"/>
        <v>729</v>
      </c>
      <c r="B730" s="137" t="s">
        <v>7550</v>
      </c>
      <c r="C730" s="56">
        <v>45593</v>
      </c>
      <c r="D730" s="56">
        <v>45587</v>
      </c>
      <c r="E730" s="138" t="s">
        <v>9</v>
      </c>
      <c r="F730" s="54" t="s">
        <v>7601</v>
      </c>
      <c r="G730" s="58" t="s">
        <v>7602</v>
      </c>
      <c r="H730" s="139" t="s">
        <v>5508</v>
      </c>
      <c r="I730" s="140" t="s">
        <v>3189</v>
      </c>
      <c r="J730" s="139" t="s">
        <v>3201</v>
      </c>
      <c r="K730" s="51"/>
      <c r="L730" s="140" t="s">
        <v>1302</v>
      </c>
      <c r="M730" s="140" t="s">
        <v>1302</v>
      </c>
      <c r="N730" s="77" t="s">
        <v>1070</v>
      </c>
      <c r="O730" s="77" t="s">
        <v>5604</v>
      </c>
      <c r="P730" s="66" t="str">
        <f ca="1">DATEDIF(C730,'Incoming 2023'!$O$2,"Y")&amp;" tahun, "&amp;DATEDIF(C730,'Incoming 2023'!$O$2,"YM")&amp;" bulan, "&amp;DATEDIF(C730,'Incoming 2023'!$O$2,"MD")&amp;" hari"</f>
        <v>1 tahun, 8 bulan, 17 hari</v>
      </c>
      <c r="Q730" s="77">
        <f ca="1">DATEDIF(C730,Summary!$A$1,"d")</f>
        <v>625</v>
      </c>
      <c r="R730" s="77" t="str" cm="1">
        <f t="array" aca="1" ref="R73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30" s="77" t="str" cm="1">
        <f t="array" ref="S730">_xlfn.IFS(Table1[[#This Row],[Level Status]]="Level 1",7,Table1[[#This Row],[Level Status]]="Level 2",14,Table1[[#This Row],[Level Status]]="Level 3","30",Table1[[#This Row],[Level Status]]="Info","Info",Table1[[#This Row],[Level Status]]="Closed","Closed")</f>
        <v>Info</v>
      </c>
      <c r="T730" s="54"/>
    </row>
    <row r="731" spans="1:20" ht="55.2" x14ac:dyDescent="0.3">
      <c r="A731" s="51">
        <f t="shared" si="11"/>
        <v>730</v>
      </c>
      <c r="B731" s="137" t="s">
        <v>7551</v>
      </c>
      <c r="C731" s="56">
        <v>45593</v>
      </c>
      <c r="D731" s="56">
        <v>45587</v>
      </c>
      <c r="E731" s="138" t="s">
        <v>9</v>
      </c>
      <c r="F731" s="54" t="s">
        <v>7603</v>
      </c>
      <c r="G731" s="58" t="s">
        <v>7604</v>
      </c>
      <c r="H731" s="139" t="s">
        <v>5508</v>
      </c>
      <c r="I731" s="140" t="s">
        <v>3191</v>
      </c>
      <c r="J731" s="139" t="s">
        <v>6030</v>
      </c>
      <c r="K731" s="51"/>
      <c r="L731" s="140" t="s">
        <v>1302</v>
      </c>
      <c r="M731" s="140" t="s">
        <v>1302</v>
      </c>
      <c r="N731" s="77" t="s">
        <v>1070</v>
      </c>
      <c r="O731" s="77" t="s">
        <v>5160</v>
      </c>
      <c r="P731" s="66" t="str">
        <f ca="1">DATEDIF(C731,'Incoming 2023'!$O$2,"Y")&amp;" tahun, "&amp;DATEDIF(C731,'Incoming 2023'!$O$2,"YM")&amp;" bulan, "&amp;DATEDIF(C731,'Incoming 2023'!$O$2,"MD")&amp;" hari"</f>
        <v>1 tahun, 8 bulan, 17 hari</v>
      </c>
      <c r="Q731" s="77">
        <f ca="1">DATEDIF(C731,Summary!$A$1,"d")</f>
        <v>625</v>
      </c>
      <c r="R731" s="77" t="str" cm="1">
        <f t="array" aca="1" ref="R73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31" s="77" t="str" cm="1">
        <f t="array" ref="S731">_xlfn.IFS(Table1[[#This Row],[Level Status]]="Level 1",7,Table1[[#This Row],[Level Status]]="Level 2",14,Table1[[#This Row],[Level Status]]="Level 3","30",Table1[[#This Row],[Level Status]]="Info","Info",Table1[[#This Row],[Level Status]]="Closed","Closed")</f>
        <v>Info</v>
      </c>
      <c r="T731" s="54"/>
    </row>
    <row r="732" spans="1:20" ht="41.4" x14ac:dyDescent="0.3">
      <c r="A732" s="51">
        <f t="shared" si="11"/>
        <v>731</v>
      </c>
      <c r="B732" s="137" t="s">
        <v>7552</v>
      </c>
      <c r="C732" s="56">
        <v>45593</v>
      </c>
      <c r="D732" s="56">
        <v>45587</v>
      </c>
      <c r="E732" s="138" t="s">
        <v>39</v>
      </c>
      <c r="F732" s="54" t="s">
        <v>7605</v>
      </c>
      <c r="G732" s="58" t="s">
        <v>7606</v>
      </c>
      <c r="H732" s="139" t="s">
        <v>5508</v>
      </c>
      <c r="I732" s="140" t="s">
        <v>7654</v>
      </c>
      <c r="J732" s="139" t="s">
        <v>6030</v>
      </c>
      <c r="K732" s="51"/>
      <c r="L732" s="140" t="s">
        <v>1302</v>
      </c>
      <c r="M732" s="140" t="s">
        <v>1302</v>
      </c>
      <c r="N732" s="77" t="s">
        <v>1070</v>
      </c>
      <c r="O732" s="77" t="s">
        <v>1077</v>
      </c>
      <c r="P732" s="66" t="str">
        <f ca="1">DATEDIF(C732,'Incoming 2023'!$O$2,"Y")&amp;" tahun, "&amp;DATEDIF(C732,'Incoming 2023'!$O$2,"YM")&amp;" bulan, "&amp;DATEDIF(C732,'Incoming 2023'!$O$2,"MD")&amp;" hari"</f>
        <v>1 tahun, 8 bulan, 17 hari</v>
      </c>
      <c r="Q732" s="77">
        <f ca="1">DATEDIF(C732,Summary!$A$1,"d")</f>
        <v>625</v>
      </c>
      <c r="R732" s="77" t="str" cm="1">
        <f t="array" aca="1" ref="R73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32" s="77" t="str" cm="1">
        <f t="array" ref="S732">_xlfn.IFS(Table1[[#This Row],[Level Status]]="Level 1",7,Table1[[#This Row],[Level Status]]="Level 2",14,Table1[[#This Row],[Level Status]]="Level 3","30",Table1[[#This Row],[Level Status]]="Info","Info",Table1[[#This Row],[Level Status]]="Closed","Closed")</f>
        <v>Info</v>
      </c>
      <c r="T732" s="54"/>
    </row>
    <row r="733" spans="1:20" ht="27.6" x14ac:dyDescent="0.3">
      <c r="A733" s="51">
        <f t="shared" si="11"/>
        <v>732</v>
      </c>
      <c r="B733" s="137" t="s">
        <v>7553</v>
      </c>
      <c r="C733" s="56">
        <v>45593</v>
      </c>
      <c r="D733" s="56">
        <v>45611</v>
      </c>
      <c r="E733" s="138" t="s">
        <v>39</v>
      </c>
      <c r="F733" s="54" t="s">
        <v>7607</v>
      </c>
      <c r="G733" s="58" t="s">
        <v>7608</v>
      </c>
      <c r="H733" s="139" t="s">
        <v>5508</v>
      </c>
      <c r="I733" s="140" t="s">
        <v>5989</v>
      </c>
      <c r="J733" s="139" t="s">
        <v>6030</v>
      </c>
      <c r="K733" s="51"/>
      <c r="L733" s="140" t="s">
        <v>1302</v>
      </c>
      <c r="M733" s="140" t="s">
        <v>1302</v>
      </c>
      <c r="N733" s="77" t="s">
        <v>1070</v>
      </c>
      <c r="O733" s="77" t="s">
        <v>1471</v>
      </c>
      <c r="P733" s="66" t="str">
        <f ca="1">DATEDIF(C733,'Incoming 2023'!$O$2,"Y")&amp;" tahun, "&amp;DATEDIF(C733,'Incoming 2023'!$O$2,"YM")&amp;" bulan, "&amp;DATEDIF(C733,'Incoming 2023'!$O$2,"MD")&amp;" hari"</f>
        <v>1 tahun, 8 bulan, 17 hari</v>
      </c>
      <c r="Q733" s="77">
        <f ca="1">DATEDIF(C733,Summary!$A$1,"d")</f>
        <v>625</v>
      </c>
      <c r="R733" s="77" t="str" cm="1">
        <f t="array" aca="1" ref="R73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33" s="77" t="str" cm="1">
        <f t="array" ref="S733">_xlfn.IFS(Table1[[#This Row],[Level Status]]="Level 1",7,Table1[[#This Row],[Level Status]]="Level 2",14,Table1[[#This Row],[Level Status]]="Level 3","30",Table1[[#This Row],[Level Status]]="Info","Info",Table1[[#This Row],[Level Status]]="Closed","Closed")</f>
        <v>Info</v>
      </c>
      <c r="T733" s="54"/>
    </row>
    <row r="734" spans="1:20" ht="27.6" x14ac:dyDescent="0.3">
      <c r="A734" s="51">
        <f t="shared" si="11"/>
        <v>733</v>
      </c>
      <c r="B734" s="137" t="s">
        <v>7554</v>
      </c>
      <c r="C734" s="56">
        <v>45593</v>
      </c>
      <c r="D734" s="56">
        <v>45587</v>
      </c>
      <c r="E734" s="138" t="s">
        <v>39</v>
      </c>
      <c r="F734" s="54" t="s">
        <v>7609</v>
      </c>
      <c r="G734" s="58" t="s">
        <v>7610</v>
      </c>
      <c r="H734" s="139" t="s">
        <v>1079</v>
      </c>
      <c r="I734" s="140" t="s">
        <v>3199</v>
      </c>
      <c r="J734" s="139" t="s">
        <v>3198</v>
      </c>
      <c r="K734" s="51"/>
      <c r="L734" s="77" t="s">
        <v>120</v>
      </c>
      <c r="M734" s="140" t="s">
        <v>120</v>
      </c>
      <c r="N734" s="77" t="s">
        <v>1079</v>
      </c>
      <c r="O734" s="77" t="s">
        <v>1172</v>
      </c>
      <c r="P734" s="66" t="str">
        <f ca="1">DATEDIF(C734,'Incoming 2023'!$O$2,"Y")&amp;" tahun, "&amp;DATEDIF(C734,'Incoming 2023'!$O$2,"YM")&amp;" bulan, "&amp;DATEDIF(C734,'Incoming 2023'!$O$2,"MD")&amp;" hari"</f>
        <v>1 tahun, 8 bulan, 17 hari</v>
      </c>
      <c r="Q734" s="77">
        <f ca="1">DATEDIF(C734,Summary!$A$1,"d")</f>
        <v>625</v>
      </c>
      <c r="R734" s="77" t="str" cm="1">
        <f t="array" aca="1" ref="R73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734" s="77" t="str" cm="1">
        <f t="array" ref="S734">_xlfn.IFS(Table1[[#This Row],[Level Status]]="Level 1",7,Table1[[#This Row],[Level Status]]="Level 2",14,Table1[[#This Row],[Level Status]]="Level 3","30",Table1[[#This Row],[Level Status]]="Info","Info",Table1[[#This Row],[Level Status]]="Closed","Closed")</f>
        <v>Closed</v>
      </c>
      <c r="T734" s="54" t="s">
        <v>7976</v>
      </c>
    </row>
    <row r="735" spans="1:20" ht="82.8" x14ac:dyDescent="0.3">
      <c r="A735" s="51">
        <f t="shared" si="11"/>
        <v>734</v>
      </c>
      <c r="B735" s="137" t="s">
        <v>7555</v>
      </c>
      <c r="C735" s="56">
        <v>45594</v>
      </c>
      <c r="D735" s="56">
        <v>45586</v>
      </c>
      <c r="E735" s="138" t="s">
        <v>7611</v>
      </c>
      <c r="F735" s="54" t="s">
        <v>7612</v>
      </c>
      <c r="G735" s="58" t="s">
        <v>7613</v>
      </c>
      <c r="H735" s="139" t="s">
        <v>5508</v>
      </c>
      <c r="I735" s="140" t="s">
        <v>5508</v>
      </c>
      <c r="J735" s="139" t="s">
        <v>5985</v>
      </c>
      <c r="K735" s="51"/>
      <c r="L735" s="140" t="s">
        <v>1302</v>
      </c>
      <c r="M735" s="140" t="s">
        <v>1302</v>
      </c>
      <c r="N735" s="77" t="s">
        <v>1267</v>
      </c>
      <c r="O735" s="77" t="s">
        <v>1268</v>
      </c>
      <c r="P735" s="66" t="str">
        <f ca="1">DATEDIF(C735,'Incoming 2023'!$O$2,"Y")&amp;" tahun, "&amp;DATEDIF(C735,'Incoming 2023'!$O$2,"YM")&amp;" bulan, "&amp;DATEDIF(C735,'Incoming 2023'!$O$2,"MD")&amp;" hari"</f>
        <v>1 tahun, 8 bulan, 16 hari</v>
      </c>
      <c r="Q735" s="77">
        <f ca="1">DATEDIF(C735,Summary!$A$1,"d")</f>
        <v>624</v>
      </c>
      <c r="R735" s="77" t="str" cm="1">
        <f t="array" aca="1" ref="R73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35" s="77" t="str" cm="1">
        <f t="array" ref="S735">_xlfn.IFS(Table1[[#This Row],[Level Status]]="Level 1",7,Table1[[#This Row],[Level Status]]="Level 2",14,Table1[[#This Row],[Level Status]]="Level 3","30",Table1[[#This Row],[Level Status]]="Info","Info",Table1[[#This Row],[Level Status]]="Closed","Closed")</f>
        <v>Info</v>
      </c>
      <c r="T735" s="54"/>
    </row>
    <row r="736" spans="1:20" ht="27.6" x14ac:dyDescent="0.3">
      <c r="A736" s="51">
        <f t="shared" si="11"/>
        <v>735</v>
      </c>
      <c r="B736" s="137" t="s">
        <v>7556</v>
      </c>
      <c r="C736" s="56">
        <v>45601</v>
      </c>
      <c r="D736" s="56">
        <v>45603</v>
      </c>
      <c r="E736" s="138" t="s">
        <v>39</v>
      </c>
      <c r="F736" s="54" t="s">
        <v>7614</v>
      </c>
      <c r="G736" s="58" t="s">
        <v>7615</v>
      </c>
      <c r="H736" s="139" t="s">
        <v>5508</v>
      </c>
      <c r="I736" s="140" t="s">
        <v>3200</v>
      </c>
      <c r="J736" s="139" t="s">
        <v>1088</v>
      </c>
      <c r="K736" s="51"/>
      <c r="L736" s="77" t="s">
        <v>120</v>
      </c>
      <c r="M736" s="140" t="s">
        <v>120</v>
      </c>
      <c r="N736" s="77" t="s">
        <v>1088</v>
      </c>
      <c r="O736" s="77" t="s">
        <v>1089</v>
      </c>
      <c r="P736" s="66" t="str">
        <f ca="1">DATEDIF(C736,'Incoming 2023'!$O$2,"Y")&amp;" tahun, "&amp;DATEDIF(C736,'Incoming 2023'!$O$2,"YM")&amp;" bulan, "&amp;DATEDIF(C736,'Incoming 2023'!$O$2,"MD")&amp;" hari"</f>
        <v>1 tahun, 8 bulan, 10 hari</v>
      </c>
      <c r="Q736" s="77">
        <f ca="1">DATEDIF(C736,Summary!$A$1,"d")</f>
        <v>617</v>
      </c>
      <c r="R736" s="77" t="str" cm="1">
        <f t="array" aca="1" ref="R73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736" s="77" t="str" cm="1">
        <f t="array" ref="S736">_xlfn.IFS(Table1[[#This Row],[Level Status]]="Level 1",7,Table1[[#This Row],[Level Status]]="Level 2",14,Table1[[#This Row],[Level Status]]="Level 3","30",Table1[[#This Row],[Level Status]]="Info","Info",Table1[[#This Row],[Level Status]]="Closed","Closed")</f>
        <v>Closed</v>
      </c>
      <c r="T736" s="60" t="s">
        <v>7975</v>
      </c>
    </row>
    <row r="737" spans="1:20" ht="41.4" x14ac:dyDescent="0.3">
      <c r="A737" s="51">
        <f t="shared" si="11"/>
        <v>736</v>
      </c>
      <c r="B737" s="137" t="s">
        <v>7557</v>
      </c>
      <c r="C737" s="56">
        <v>45601</v>
      </c>
      <c r="D737" s="56">
        <v>45583</v>
      </c>
      <c r="E737" s="138" t="s">
        <v>39</v>
      </c>
      <c r="F737" s="54" t="s">
        <v>7616</v>
      </c>
      <c r="G737" s="58" t="s">
        <v>7241</v>
      </c>
      <c r="H737" s="139" t="s">
        <v>1079</v>
      </c>
      <c r="I737" s="140" t="s">
        <v>5999</v>
      </c>
      <c r="J737" s="139" t="s">
        <v>5701</v>
      </c>
      <c r="K737" s="51"/>
      <c r="L737" s="77" t="s">
        <v>120</v>
      </c>
      <c r="M737" s="140" t="s">
        <v>1184</v>
      </c>
      <c r="N737" s="77" t="s">
        <v>1079</v>
      </c>
      <c r="O737" s="77" t="s">
        <v>2488</v>
      </c>
      <c r="P737" s="66" t="str">
        <f ca="1">DATEDIF(C737,'Incoming 2023'!$O$2,"Y")&amp;" tahun, "&amp;DATEDIF(C737,'Incoming 2023'!$O$2,"YM")&amp;" bulan, "&amp;DATEDIF(C737,'Incoming 2023'!$O$2,"MD")&amp;" hari"</f>
        <v>1 tahun, 8 bulan, 10 hari</v>
      </c>
      <c r="Q737" s="77">
        <f ca="1">DATEDIF(C737,Summary!$A$1,"d")</f>
        <v>617</v>
      </c>
      <c r="R737" s="77" t="str" cm="1">
        <f t="array" aca="1" ref="R73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737" s="77" t="str" cm="1">
        <f t="array" ref="S737">_xlfn.IFS(Table1[[#This Row],[Level Status]]="Level 1",7,Table1[[#This Row],[Level Status]]="Level 2",14,Table1[[#This Row],[Level Status]]="Level 3","30",Table1[[#This Row],[Level Status]]="Info","Info",Table1[[#This Row],[Level Status]]="Closed","Closed")</f>
        <v>Closed</v>
      </c>
      <c r="T737" s="54"/>
    </row>
    <row r="738" spans="1:20" ht="41.4" x14ac:dyDescent="0.3">
      <c r="A738" s="51">
        <f t="shared" si="11"/>
        <v>737</v>
      </c>
      <c r="B738" s="137" t="s">
        <v>7558</v>
      </c>
      <c r="C738" s="56">
        <v>45594</v>
      </c>
      <c r="D738" s="56">
        <v>45589</v>
      </c>
      <c r="E738" s="138" t="s">
        <v>39</v>
      </c>
      <c r="F738" s="54" t="s">
        <v>7617</v>
      </c>
      <c r="G738" s="58" t="s">
        <v>7618</v>
      </c>
      <c r="H738" s="139" t="s">
        <v>5508</v>
      </c>
      <c r="I738" s="140" t="s">
        <v>5989</v>
      </c>
      <c r="J738" s="139" t="s">
        <v>6030</v>
      </c>
      <c r="K738" s="51"/>
      <c r="L738" s="77" t="s">
        <v>120</v>
      </c>
      <c r="M738" s="140" t="s">
        <v>5813</v>
      </c>
      <c r="N738" s="77" t="s">
        <v>1175</v>
      </c>
      <c r="O738" s="77" t="s">
        <v>5607</v>
      </c>
      <c r="P738" s="66" t="str">
        <f ca="1">DATEDIF(C738,'Incoming 2023'!$O$2,"Y")&amp;" tahun, "&amp;DATEDIF(C738,'Incoming 2023'!$O$2,"YM")&amp;" bulan, "&amp;DATEDIF(C738,'Incoming 2023'!$O$2,"MD")&amp;" hari"</f>
        <v>1 tahun, 8 bulan, 16 hari</v>
      </c>
      <c r="Q738" s="77">
        <f ca="1">DATEDIF(C738,Summary!$A$1,"d")</f>
        <v>624</v>
      </c>
      <c r="R738" s="77" t="str" cm="1">
        <f t="array" aca="1" ref="R73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738" s="77" t="str" cm="1">
        <f t="array" ref="S738">_xlfn.IFS(Table1[[#This Row],[Level Status]]="Level 1",7,Table1[[#This Row],[Level Status]]="Level 2",14,Table1[[#This Row],[Level Status]]="Level 3","30",Table1[[#This Row],[Level Status]]="Info","Info",Table1[[#This Row],[Level Status]]="Closed","Closed")</f>
        <v>30</v>
      </c>
      <c r="T738" s="54"/>
    </row>
    <row r="739" spans="1:20" ht="41.4" x14ac:dyDescent="0.3">
      <c r="A739" s="51">
        <f t="shared" si="11"/>
        <v>738</v>
      </c>
      <c r="B739" s="137" t="s">
        <v>7559</v>
      </c>
      <c r="C739" s="56">
        <v>45594</v>
      </c>
      <c r="D739" s="56">
        <v>45583</v>
      </c>
      <c r="E739" s="138" t="s">
        <v>39</v>
      </c>
      <c r="F739" s="54" t="s">
        <v>7619</v>
      </c>
      <c r="G739" s="58" t="s">
        <v>7241</v>
      </c>
      <c r="H739" s="139" t="s">
        <v>1079</v>
      </c>
      <c r="I739" s="140" t="s">
        <v>5999</v>
      </c>
      <c r="J739" s="139" t="s">
        <v>5701</v>
      </c>
      <c r="K739" s="51"/>
      <c r="L739" s="77" t="s">
        <v>120</v>
      </c>
      <c r="M739" s="140" t="s">
        <v>1184</v>
      </c>
      <c r="N739" s="77" t="s">
        <v>1079</v>
      </c>
      <c r="O739" s="77" t="s">
        <v>2488</v>
      </c>
      <c r="P739" s="66" t="str">
        <f ca="1">DATEDIF(C739,'Incoming 2023'!$O$2,"Y")&amp;" tahun, "&amp;DATEDIF(C739,'Incoming 2023'!$O$2,"YM")&amp;" bulan, "&amp;DATEDIF(C739,'Incoming 2023'!$O$2,"MD")&amp;" hari"</f>
        <v>1 tahun, 8 bulan, 16 hari</v>
      </c>
      <c r="Q739" s="77">
        <f ca="1">DATEDIF(C739,Summary!$A$1,"d")</f>
        <v>624</v>
      </c>
      <c r="R739" s="77" t="str" cm="1">
        <f t="array" aca="1" ref="R73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739" s="77" t="str" cm="1">
        <f t="array" ref="S739">_xlfn.IFS(Table1[[#This Row],[Level Status]]="Level 1",7,Table1[[#This Row],[Level Status]]="Level 2",14,Table1[[#This Row],[Level Status]]="Level 3","30",Table1[[#This Row],[Level Status]]="Info","Info",Table1[[#This Row],[Level Status]]="Closed","Closed")</f>
        <v>Closed</v>
      </c>
      <c r="T739" s="54"/>
    </row>
    <row r="740" spans="1:20" ht="41.4" x14ac:dyDescent="0.3">
      <c r="A740" s="51">
        <f t="shared" si="11"/>
        <v>739</v>
      </c>
      <c r="B740" s="137" t="s">
        <v>7560</v>
      </c>
      <c r="C740" s="56">
        <v>45596</v>
      </c>
      <c r="D740" s="56">
        <v>45588</v>
      </c>
      <c r="E740" s="138" t="s">
        <v>9</v>
      </c>
      <c r="F740" s="54" t="s">
        <v>7620</v>
      </c>
      <c r="G740" s="58" t="s">
        <v>7621</v>
      </c>
      <c r="H740" s="139" t="s">
        <v>5508</v>
      </c>
      <c r="I740" s="140" t="s">
        <v>3200</v>
      </c>
      <c r="J740" s="139" t="s">
        <v>7622</v>
      </c>
      <c r="K740" s="51"/>
      <c r="L740" s="77" t="s">
        <v>120</v>
      </c>
      <c r="M740" s="140" t="s">
        <v>5814</v>
      </c>
      <c r="N740" s="77" t="s">
        <v>1070</v>
      </c>
      <c r="O740" s="77" t="s">
        <v>1071</v>
      </c>
      <c r="P740" s="66" t="str">
        <f ca="1">DATEDIF(C740,'Incoming 2023'!$O$2,"Y")&amp;" tahun, "&amp;DATEDIF(C740,'Incoming 2023'!$O$2,"YM")&amp;" bulan, "&amp;DATEDIF(C740,'Incoming 2023'!$O$2,"MD")&amp;" hari"</f>
        <v>1 tahun, 8 bulan, 14 hari</v>
      </c>
      <c r="Q740" s="77">
        <f ca="1">DATEDIF(C740,Summary!$A$1,"d")</f>
        <v>622</v>
      </c>
      <c r="R740" s="77" t="str" cm="1">
        <f t="array" aca="1" ref="R74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740" s="77" cm="1">
        <f t="array" ref="S740">_xlfn.IFS(Table1[[#This Row],[Level Status]]="Level 1",7,Table1[[#This Row],[Level Status]]="Level 2",14,Table1[[#This Row],[Level Status]]="Level 3","30",Table1[[#This Row],[Level Status]]="Info","Info",Table1[[#This Row],[Level Status]]="Closed","Closed")</f>
        <v>14</v>
      </c>
      <c r="T740" s="54" t="s">
        <v>8608</v>
      </c>
    </row>
    <row r="741" spans="1:20" ht="55.2" x14ac:dyDescent="0.3">
      <c r="A741" s="51">
        <f t="shared" si="11"/>
        <v>740</v>
      </c>
      <c r="B741" s="137" t="s">
        <v>7561</v>
      </c>
      <c r="C741" s="56">
        <v>45596</v>
      </c>
      <c r="D741" s="56">
        <v>45583</v>
      </c>
      <c r="E741" s="138" t="s">
        <v>9</v>
      </c>
      <c r="F741" s="54" t="s">
        <v>7623</v>
      </c>
      <c r="G741" s="58" t="s">
        <v>7624</v>
      </c>
      <c r="H741" s="139" t="s">
        <v>5508</v>
      </c>
      <c r="I741" s="140" t="s">
        <v>5990</v>
      </c>
      <c r="J741" s="139" t="s">
        <v>6030</v>
      </c>
      <c r="K741" s="51"/>
      <c r="L741" s="140" t="s">
        <v>1308</v>
      </c>
      <c r="M741" s="140" t="s">
        <v>1308</v>
      </c>
      <c r="N741" s="77" t="s">
        <v>1070</v>
      </c>
      <c r="O741" s="77" t="s">
        <v>1471</v>
      </c>
      <c r="P741" s="66" t="str">
        <f ca="1">DATEDIF(C741,'Incoming 2023'!$O$2,"Y")&amp;" tahun, "&amp;DATEDIF(C741,'Incoming 2023'!$O$2,"YM")&amp;" bulan, "&amp;DATEDIF(C741,'Incoming 2023'!$O$2,"MD")&amp;" hari"</f>
        <v>1 tahun, 8 bulan, 14 hari</v>
      </c>
      <c r="Q741" s="77">
        <f ca="1">DATEDIF(C741,Summary!$A$1,"d")</f>
        <v>622</v>
      </c>
      <c r="R741" s="77" t="str" cm="1">
        <f t="array" aca="1" ref="R74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41" s="77" t="str" cm="1">
        <f t="array" ref="S741">_xlfn.IFS(Table1[[#This Row],[Level Status]]="Level 1",7,Table1[[#This Row],[Level Status]]="Level 2",14,Table1[[#This Row],[Level Status]]="Level 3","30",Table1[[#This Row],[Level Status]]="Info","Info",Table1[[#This Row],[Level Status]]="Closed","Closed")</f>
        <v>Info</v>
      </c>
      <c r="T741" s="54"/>
    </row>
    <row r="742" spans="1:20" ht="69" x14ac:dyDescent="0.3">
      <c r="A742" s="51">
        <f t="shared" si="11"/>
        <v>741</v>
      </c>
      <c r="B742" s="137" t="s">
        <v>7562</v>
      </c>
      <c r="C742" s="56">
        <v>45596</v>
      </c>
      <c r="D742" s="56">
        <v>45589</v>
      </c>
      <c r="E742" s="138" t="s">
        <v>9</v>
      </c>
      <c r="F742" s="54" t="s">
        <v>7625</v>
      </c>
      <c r="G742" s="58" t="s">
        <v>7626</v>
      </c>
      <c r="H742" s="139" t="s">
        <v>5508</v>
      </c>
      <c r="I742" s="140" t="s">
        <v>5990</v>
      </c>
      <c r="J742" s="139" t="s">
        <v>6005</v>
      </c>
      <c r="K742" s="51"/>
      <c r="L742" s="140" t="s">
        <v>1308</v>
      </c>
      <c r="M742" s="140" t="s">
        <v>1308</v>
      </c>
      <c r="N742" s="77" t="s">
        <v>1070</v>
      </c>
      <c r="O742" s="77" t="s">
        <v>1471</v>
      </c>
      <c r="P742" s="66" t="str">
        <f ca="1">DATEDIF(C742,'Incoming 2023'!$O$2,"Y")&amp;" tahun, "&amp;DATEDIF(C742,'Incoming 2023'!$O$2,"YM")&amp;" bulan, "&amp;DATEDIF(C742,'Incoming 2023'!$O$2,"MD")&amp;" hari"</f>
        <v>1 tahun, 8 bulan, 14 hari</v>
      </c>
      <c r="Q742" s="77">
        <f ca="1">DATEDIF(C742,Summary!$A$1,"d")</f>
        <v>622</v>
      </c>
      <c r="R742" s="77" t="str" cm="1">
        <f t="array" aca="1" ref="R74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42" s="77" t="str" cm="1">
        <f t="array" ref="S742">_xlfn.IFS(Table1[[#This Row],[Level Status]]="Level 1",7,Table1[[#This Row],[Level Status]]="Level 2",14,Table1[[#This Row],[Level Status]]="Level 3","30",Table1[[#This Row],[Level Status]]="Info","Info",Table1[[#This Row],[Level Status]]="Closed","Closed")</f>
        <v>Info</v>
      </c>
      <c r="T742" s="54"/>
    </row>
    <row r="743" spans="1:20" ht="69" x14ac:dyDescent="0.3">
      <c r="A743" s="51">
        <f t="shared" si="11"/>
        <v>742</v>
      </c>
      <c r="B743" s="137" t="s">
        <v>7563</v>
      </c>
      <c r="C743" s="56">
        <v>45596</v>
      </c>
      <c r="D743" s="56">
        <v>45593</v>
      </c>
      <c r="E743" s="138" t="s">
        <v>9</v>
      </c>
      <c r="F743" s="54" t="s">
        <v>7627</v>
      </c>
      <c r="G743" s="58" t="s">
        <v>7628</v>
      </c>
      <c r="H743" s="139" t="s">
        <v>5508</v>
      </c>
      <c r="I743" s="140" t="s">
        <v>3191</v>
      </c>
      <c r="J743" s="139" t="s">
        <v>6030</v>
      </c>
      <c r="K743" s="51"/>
      <c r="L743" s="140" t="s">
        <v>1308</v>
      </c>
      <c r="M743" s="140" t="s">
        <v>1308</v>
      </c>
      <c r="N743" s="77" t="s">
        <v>1070</v>
      </c>
      <c r="O743" s="77" t="s">
        <v>6866</v>
      </c>
      <c r="P743" s="66" t="str">
        <f ca="1">DATEDIF(C743,'Incoming 2023'!$O$2,"Y")&amp;" tahun, "&amp;DATEDIF(C743,'Incoming 2023'!$O$2,"YM")&amp;" bulan, "&amp;DATEDIF(C743,'Incoming 2023'!$O$2,"MD")&amp;" hari"</f>
        <v>1 tahun, 8 bulan, 14 hari</v>
      </c>
      <c r="Q743" s="77">
        <f ca="1">DATEDIF(C743,Summary!$A$1,"d")</f>
        <v>622</v>
      </c>
      <c r="R743" s="77" t="str" cm="1">
        <f t="array" aca="1" ref="R74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43" s="77" t="str" cm="1">
        <f t="array" ref="S743">_xlfn.IFS(Table1[[#This Row],[Level Status]]="Level 1",7,Table1[[#This Row],[Level Status]]="Level 2",14,Table1[[#This Row],[Level Status]]="Level 3","30",Table1[[#This Row],[Level Status]]="Info","Info",Table1[[#This Row],[Level Status]]="Closed","Closed")</f>
        <v>Info</v>
      </c>
      <c r="T743" s="54"/>
    </row>
    <row r="744" spans="1:20" ht="41.4" x14ac:dyDescent="0.3">
      <c r="A744" s="51">
        <f t="shared" si="11"/>
        <v>743</v>
      </c>
      <c r="B744" s="137" t="s">
        <v>7564</v>
      </c>
      <c r="C744" s="56">
        <v>45600</v>
      </c>
      <c r="D744" s="56">
        <v>45583</v>
      </c>
      <c r="E744" s="138" t="s">
        <v>39</v>
      </c>
      <c r="F744" s="54" t="s">
        <v>7629</v>
      </c>
      <c r="G744" s="58" t="s">
        <v>7630</v>
      </c>
      <c r="H744" s="59" t="s">
        <v>5985</v>
      </c>
      <c r="I744" s="59" t="s">
        <v>5985</v>
      </c>
      <c r="J744" s="139" t="s">
        <v>7894</v>
      </c>
      <c r="K744" s="51"/>
      <c r="L744" s="77" t="s">
        <v>120</v>
      </c>
      <c r="M744" s="140" t="s">
        <v>5815</v>
      </c>
      <c r="N744" s="77" t="s">
        <v>1167</v>
      </c>
      <c r="O744" s="77" t="s">
        <v>2864</v>
      </c>
      <c r="P744" s="66" t="str">
        <f ca="1">DATEDIF(C744,'Incoming 2023'!$O$2,"Y")&amp;" tahun, "&amp;DATEDIF(C744,'Incoming 2023'!$O$2,"YM")&amp;" bulan, "&amp;DATEDIF(C744,'Incoming 2023'!$O$2,"MD")&amp;" hari"</f>
        <v>1 tahun, 8 bulan, 11 hari</v>
      </c>
      <c r="Q744" s="77">
        <f ca="1">DATEDIF(C744,Summary!$A$1,"d")</f>
        <v>618</v>
      </c>
      <c r="R744" s="77" t="str" cm="1">
        <f t="array" aca="1" ref="R74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&gt;21</v>
      </c>
      <c r="S744" s="77" cm="1">
        <f t="array" ref="S744">_xlfn.IFS(Table1[[#This Row],[Level Status]]="Level 1",7,Table1[[#This Row],[Level Status]]="Level 2",14,Table1[[#This Row],[Level Status]]="Level 3","30",Table1[[#This Row],[Level Status]]="Info","Info",Table1[[#This Row],[Level Status]]="Closed","Closed")</f>
        <v>7</v>
      </c>
      <c r="T744" s="54"/>
    </row>
    <row r="745" spans="1:20" ht="41.4" x14ac:dyDescent="0.3">
      <c r="A745" s="51">
        <f t="shared" si="11"/>
        <v>744</v>
      </c>
      <c r="B745" s="137" t="s">
        <v>7565</v>
      </c>
      <c r="C745" s="56">
        <v>45600</v>
      </c>
      <c r="D745" s="56">
        <v>45625</v>
      </c>
      <c r="E745" s="138" t="s">
        <v>39</v>
      </c>
      <c r="F745" s="54" t="s">
        <v>7617</v>
      </c>
      <c r="G745" s="58" t="s">
        <v>7631</v>
      </c>
      <c r="H745" s="139" t="s">
        <v>5508</v>
      </c>
      <c r="I745" s="140" t="s">
        <v>5989</v>
      </c>
      <c r="J745" s="139" t="s">
        <v>6030</v>
      </c>
      <c r="K745" s="51"/>
      <c r="L745" s="77" t="s">
        <v>120</v>
      </c>
      <c r="M745" s="140" t="s">
        <v>5814</v>
      </c>
      <c r="N745" s="77" t="s">
        <v>1175</v>
      </c>
      <c r="O745" s="77" t="s">
        <v>5619</v>
      </c>
      <c r="P745" s="66" t="str">
        <f ca="1">DATEDIF(C745,'Incoming 2023'!$O$2,"Y")&amp;" tahun, "&amp;DATEDIF(C745,'Incoming 2023'!$O$2,"YM")&amp;" bulan, "&amp;DATEDIF(C745,'Incoming 2023'!$O$2,"MD")&amp;" hari"</f>
        <v>1 tahun, 8 bulan, 11 hari</v>
      </c>
      <c r="Q745" s="77">
        <f ca="1">DATEDIF(C745,Summary!$A$1,"d")</f>
        <v>618</v>
      </c>
      <c r="R745" s="77" t="str" cm="1">
        <f t="array" aca="1" ref="R74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745" s="77" cm="1">
        <f t="array" ref="S745">_xlfn.IFS(Table1[[#This Row],[Level Status]]="Level 1",7,Table1[[#This Row],[Level Status]]="Level 2",14,Table1[[#This Row],[Level Status]]="Level 3","30",Table1[[#This Row],[Level Status]]="Info","Info",Table1[[#This Row],[Level Status]]="Closed","Closed")</f>
        <v>14</v>
      </c>
      <c r="T745" s="54"/>
    </row>
    <row r="746" spans="1:20" ht="41.4" x14ac:dyDescent="0.3">
      <c r="A746" s="51">
        <f t="shared" si="11"/>
        <v>745</v>
      </c>
      <c r="B746" s="137" t="s">
        <v>7566</v>
      </c>
      <c r="C746" s="56">
        <v>45600</v>
      </c>
      <c r="D746" s="56">
        <v>45594</v>
      </c>
      <c r="E746" s="138" t="s">
        <v>39</v>
      </c>
      <c r="F746" s="54" t="s">
        <v>7632</v>
      </c>
      <c r="G746" s="58" t="s">
        <v>7633</v>
      </c>
      <c r="H746" s="139" t="s">
        <v>5508</v>
      </c>
      <c r="I746" s="140" t="s">
        <v>3189</v>
      </c>
      <c r="J746" s="139" t="s">
        <v>6953</v>
      </c>
      <c r="K746" s="51"/>
      <c r="L746" s="77" t="s">
        <v>140</v>
      </c>
      <c r="M746" s="140" t="s">
        <v>5814</v>
      </c>
      <c r="N746" s="77" t="s">
        <v>1070</v>
      </c>
      <c r="O746" s="77" t="s">
        <v>5604</v>
      </c>
      <c r="P746" s="66" t="str">
        <f ca="1">DATEDIF(C746,'Incoming 2023'!$O$2,"Y")&amp;" tahun, "&amp;DATEDIF(C746,'Incoming 2023'!$O$2,"YM")&amp;" bulan, "&amp;DATEDIF(C746,'Incoming 2023'!$O$2,"MD")&amp;" hari"</f>
        <v>1 tahun, 8 bulan, 11 hari</v>
      </c>
      <c r="Q746" s="77">
        <f ca="1">DATEDIF(C746,Summary!$A$1,"d")</f>
        <v>618</v>
      </c>
      <c r="R746" s="77" t="str" cm="1">
        <f t="array" aca="1" ref="R74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746" s="77" cm="1">
        <f t="array" ref="S746">_xlfn.IFS(Table1[[#This Row],[Level Status]]="Level 1",7,Table1[[#This Row],[Level Status]]="Level 2",14,Table1[[#This Row],[Level Status]]="Level 3","30",Table1[[#This Row],[Level Status]]="Info","Info",Table1[[#This Row],[Level Status]]="Closed","Closed")</f>
        <v>14</v>
      </c>
      <c r="T746" s="54"/>
    </row>
    <row r="747" spans="1:20" ht="69" x14ac:dyDescent="0.3">
      <c r="A747" s="51">
        <f t="shared" si="11"/>
        <v>746</v>
      </c>
      <c r="B747" s="137" t="s">
        <v>7567</v>
      </c>
      <c r="C747" s="56">
        <v>45600</v>
      </c>
      <c r="D747" s="56">
        <v>45590</v>
      </c>
      <c r="E747" s="138" t="s">
        <v>9</v>
      </c>
      <c r="F747" s="54" t="s">
        <v>7634</v>
      </c>
      <c r="G747" s="58" t="s">
        <v>7635</v>
      </c>
      <c r="H747" s="139" t="s">
        <v>5508</v>
      </c>
      <c r="I747" s="140" t="s">
        <v>5989</v>
      </c>
      <c r="J747" s="139" t="s">
        <v>5704</v>
      </c>
      <c r="K747" s="51"/>
      <c r="L747" s="77" t="s">
        <v>140</v>
      </c>
      <c r="M747" s="140" t="s">
        <v>5813</v>
      </c>
      <c r="N747" s="77" t="s">
        <v>1175</v>
      </c>
      <c r="O747" s="77" t="s">
        <v>5619</v>
      </c>
      <c r="P747" s="66" t="str">
        <f ca="1">DATEDIF(C747,'Incoming 2023'!$O$2,"Y")&amp;" tahun, "&amp;DATEDIF(C747,'Incoming 2023'!$O$2,"YM")&amp;" bulan, "&amp;DATEDIF(C747,'Incoming 2023'!$O$2,"MD")&amp;" hari"</f>
        <v>1 tahun, 8 bulan, 11 hari</v>
      </c>
      <c r="Q747" s="77">
        <f ca="1">DATEDIF(C747,Summary!$A$1,"d")</f>
        <v>618</v>
      </c>
      <c r="R747" s="77" t="str" cm="1">
        <f t="array" aca="1" ref="R74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747" s="77" t="str" cm="1">
        <f t="array" ref="S747">_xlfn.IFS(Table1[[#This Row],[Level Status]]="Level 1",7,Table1[[#This Row],[Level Status]]="Level 2",14,Table1[[#This Row],[Level Status]]="Level 3","30",Table1[[#This Row],[Level Status]]="Info","Info",Table1[[#This Row],[Level Status]]="Closed","Closed")</f>
        <v>30</v>
      </c>
      <c r="T747" s="54"/>
    </row>
    <row r="748" spans="1:20" ht="82.8" x14ac:dyDescent="0.3">
      <c r="A748" s="51">
        <f t="shared" si="11"/>
        <v>747</v>
      </c>
      <c r="B748" s="137" t="s">
        <v>7568</v>
      </c>
      <c r="C748" s="56">
        <v>45601</v>
      </c>
      <c r="D748" s="56">
        <v>45593</v>
      </c>
      <c r="E748" s="138" t="s">
        <v>39</v>
      </c>
      <c r="F748" s="54" t="s">
        <v>7636</v>
      </c>
      <c r="G748" s="58" t="s">
        <v>7637</v>
      </c>
      <c r="H748" s="139" t="s">
        <v>5508</v>
      </c>
      <c r="I748" s="140" t="s">
        <v>3200</v>
      </c>
      <c r="J748" s="139" t="s">
        <v>6953</v>
      </c>
      <c r="K748" s="51"/>
      <c r="L748" s="140" t="s">
        <v>1308</v>
      </c>
      <c r="M748" s="140" t="s">
        <v>1308</v>
      </c>
      <c r="N748" s="77" t="s">
        <v>1070</v>
      </c>
      <c r="O748" s="77" t="s">
        <v>3230</v>
      </c>
      <c r="P748" s="66" t="str">
        <f ca="1">DATEDIF(C748,'Incoming 2023'!$O$2,"Y")&amp;" tahun, "&amp;DATEDIF(C748,'Incoming 2023'!$O$2,"YM")&amp;" bulan, "&amp;DATEDIF(C748,'Incoming 2023'!$O$2,"MD")&amp;" hari"</f>
        <v>1 tahun, 8 bulan, 10 hari</v>
      </c>
      <c r="Q748" s="77">
        <f ca="1">DATEDIF(C748,Summary!$A$1,"d")</f>
        <v>617</v>
      </c>
      <c r="R748" s="77" t="str" cm="1">
        <f t="array" aca="1" ref="R74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48" s="77" t="str" cm="1">
        <f t="array" ref="S748">_xlfn.IFS(Table1[[#This Row],[Level Status]]="Level 1",7,Table1[[#This Row],[Level Status]]="Level 2",14,Table1[[#This Row],[Level Status]]="Level 3","30",Table1[[#This Row],[Level Status]]="Info","Info",Table1[[#This Row],[Level Status]]="Closed","Closed")</f>
        <v>Info</v>
      </c>
      <c r="T748" s="54"/>
    </row>
    <row r="749" spans="1:20" ht="41.4" x14ac:dyDescent="0.3">
      <c r="A749" s="51">
        <f t="shared" si="11"/>
        <v>748</v>
      </c>
      <c r="B749" s="137" t="s">
        <v>7569</v>
      </c>
      <c r="C749" s="56">
        <v>45602</v>
      </c>
      <c r="D749" s="56">
        <v>45600</v>
      </c>
      <c r="E749" s="138" t="s">
        <v>39</v>
      </c>
      <c r="F749" s="54" t="s">
        <v>7638</v>
      </c>
      <c r="G749" s="58" t="s">
        <v>7639</v>
      </c>
      <c r="H749" s="139" t="s">
        <v>5508</v>
      </c>
      <c r="I749" s="140" t="s">
        <v>7640</v>
      </c>
      <c r="J749" s="139" t="s">
        <v>6030</v>
      </c>
      <c r="K749" s="51"/>
      <c r="L749" s="140" t="s">
        <v>1308</v>
      </c>
      <c r="M749" s="140" t="s">
        <v>1308</v>
      </c>
      <c r="N749" s="77" t="s">
        <v>1070</v>
      </c>
      <c r="O749" s="77" t="s">
        <v>1077</v>
      </c>
      <c r="P749" s="66" t="str">
        <f ca="1">DATEDIF(C749,'Incoming 2023'!$O$2,"Y")&amp;" tahun, "&amp;DATEDIF(C749,'Incoming 2023'!$O$2,"YM")&amp;" bulan, "&amp;DATEDIF(C749,'Incoming 2023'!$O$2,"MD")&amp;" hari"</f>
        <v>1 tahun, 8 bulan, 9 hari</v>
      </c>
      <c r="Q749" s="77">
        <f ca="1">DATEDIF(C749,Summary!$A$1,"d")</f>
        <v>616</v>
      </c>
      <c r="R749" s="77" t="str" cm="1">
        <f t="array" aca="1" ref="R74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49" s="77" t="str" cm="1">
        <f t="array" ref="S749">_xlfn.IFS(Table1[[#This Row],[Level Status]]="Level 1",7,Table1[[#This Row],[Level Status]]="Level 2",14,Table1[[#This Row],[Level Status]]="Level 3","30",Table1[[#This Row],[Level Status]]="Info","Info",Table1[[#This Row],[Level Status]]="Closed","Closed")</f>
        <v>Info</v>
      </c>
      <c r="T749" s="54"/>
    </row>
    <row r="750" spans="1:20" ht="41.4" x14ac:dyDescent="0.3">
      <c r="A750" s="51">
        <f t="shared" si="11"/>
        <v>749</v>
      </c>
      <c r="B750" s="137" t="s">
        <v>7570</v>
      </c>
      <c r="C750" s="56">
        <v>45602</v>
      </c>
      <c r="D750" s="56">
        <v>45601</v>
      </c>
      <c r="E750" s="138" t="s">
        <v>39</v>
      </c>
      <c r="F750" s="54" t="s">
        <v>7641</v>
      </c>
      <c r="G750" s="58" t="s">
        <v>7642</v>
      </c>
      <c r="H750" s="139" t="s">
        <v>5508</v>
      </c>
      <c r="I750" s="140" t="s">
        <v>5989</v>
      </c>
      <c r="J750" s="139" t="s">
        <v>6030</v>
      </c>
      <c r="K750" s="51"/>
      <c r="L750" s="77" t="s">
        <v>120</v>
      </c>
      <c r="M750" s="140" t="s">
        <v>5813</v>
      </c>
      <c r="N750" s="77" t="s">
        <v>1175</v>
      </c>
      <c r="O750" s="77" t="s">
        <v>5619</v>
      </c>
      <c r="P750" s="66" t="str">
        <f ca="1">DATEDIF(C750,'Incoming 2023'!$O$2,"Y")&amp;" tahun, "&amp;DATEDIF(C750,'Incoming 2023'!$O$2,"YM")&amp;" bulan, "&amp;DATEDIF(C750,'Incoming 2023'!$O$2,"MD")&amp;" hari"</f>
        <v>1 tahun, 8 bulan, 9 hari</v>
      </c>
      <c r="Q750" s="77">
        <f ca="1">DATEDIF(C750,Summary!$A$1,"d")</f>
        <v>616</v>
      </c>
      <c r="R750" s="77" t="str" cm="1">
        <f t="array" aca="1" ref="R75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750" s="77" t="str" cm="1">
        <f t="array" ref="S750">_xlfn.IFS(Table1[[#This Row],[Level Status]]="Level 1",7,Table1[[#This Row],[Level Status]]="Level 2",14,Table1[[#This Row],[Level Status]]="Level 3","30",Table1[[#This Row],[Level Status]]="Info","Info",Table1[[#This Row],[Level Status]]="Closed","Closed")</f>
        <v>30</v>
      </c>
      <c r="T750" s="54"/>
    </row>
    <row r="751" spans="1:20" ht="27.6" x14ac:dyDescent="0.3">
      <c r="A751" s="51">
        <f t="shared" si="11"/>
        <v>750</v>
      </c>
      <c r="B751" s="137" t="s">
        <v>7571</v>
      </c>
      <c r="C751" s="56">
        <v>45602</v>
      </c>
      <c r="D751" s="56">
        <v>45597</v>
      </c>
      <c r="E751" s="138" t="s">
        <v>39</v>
      </c>
      <c r="F751" s="54" t="s">
        <v>7643</v>
      </c>
      <c r="G751" s="58" t="s">
        <v>7644</v>
      </c>
      <c r="H751" s="59" t="s">
        <v>5985</v>
      </c>
      <c r="I751" s="59" t="s">
        <v>5985</v>
      </c>
      <c r="J751" s="139" t="s">
        <v>5701</v>
      </c>
      <c r="K751" s="51"/>
      <c r="L751" s="77" t="s">
        <v>120</v>
      </c>
      <c r="M751" s="77" t="s">
        <v>120</v>
      </c>
      <c r="N751" s="77" t="s">
        <v>1080</v>
      </c>
      <c r="O751" s="77" t="s">
        <v>1083</v>
      </c>
      <c r="P751" s="66" t="str">
        <f ca="1">DATEDIF(C751,'Incoming 2023'!$O$2,"Y")&amp;" tahun, "&amp;DATEDIF(C751,'Incoming 2023'!$O$2,"YM")&amp;" bulan, "&amp;DATEDIF(C751,'Incoming 2023'!$O$2,"MD")&amp;" hari"</f>
        <v>1 tahun, 8 bulan, 9 hari</v>
      </c>
      <c r="Q751" s="77">
        <f ca="1">DATEDIF(C751,Summary!$A$1,"d")</f>
        <v>616</v>
      </c>
      <c r="R751" s="77" t="str" cm="1">
        <f t="array" aca="1" ref="R75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751" s="77" t="str" cm="1">
        <f t="array" ref="S751">_xlfn.IFS(Table1[[#This Row],[Level Status]]="Level 1",7,Table1[[#This Row],[Level Status]]="Level 2",14,Table1[[#This Row],[Level Status]]="Level 3","30",Table1[[#This Row],[Level Status]]="Info","Info",Table1[[#This Row],[Level Status]]="Closed","Closed")</f>
        <v>Closed</v>
      </c>
      <c r="T751" s="54" t="s">
        <v>7834</v>
      </c>
    </row>
    <row r="752" spans="1:20" ht="69" x14ac:dyDescent="0.3">
      <c r="A752" s="51">
        <f t="shared" si="11"/>
        <v>751</v>
      </c>
      <c r="B752" s="137" t="s">
        <v>7572</v>
      </c>
      <c r="C752" s="56">
        <v>45603</v>
      </c>
      <c r="D752" s="56">
        <v>45600</v>
      </c>
      <c r="E752" s="138" t="s">
        <v>39</v>
      </c>
      <c r="F752" s="54" t="s">
        <v>7645</v>
      </c>
      <c r="G752" s="58" t="s">
        <v>7646</v>
      </c>
      <c r="H752" s="139" t="s">
        <v>5508</v>
      </c>
      <c r="I752" s="140" t="s">
        <v>7397</v>
      </c>
      <c r="J752" s="139" t="s">
        <v>5939</v>
      </c>
      <c r="K752" s="51"/>
      <c r="L752" s="140" t="s">
        <v>1308</v>
      </c>
      <c r="M752" s="140" t="s">
        <v>1308</v>
      </c>
      <c r="N752" s="77" t="s">
        <v>1070</v>
      </c>
      <c r="O752" s="77" t="s">
        <v>6243</v>
      </c>
      <c r="P752" s="66" t="str">
        <f ca="1">DATEDIF(C752,'Incoming 2023'!$O$2,"Y")&amp;" tahun, "&amp;DATEDIF(C752,'Incoming 2023'!$O$2,"YM")&amp;" bulan, "&amp;DATEDIF(C752,'Incoming 2023'!$O$2,"MD")&amp;" hari"</f>
        <v>1 tahun, 8 bulan, 8 hari</v>
      </c>
      <c r="Q752" s="77">
        <f ca="1">DATEDIF(C752,Summary!$A$1,"d")</f>
        <v>615</v>
      </c>
      <c r="R752" s="77" t="str" cm="1">
        <f t="array" aca="1" ref="R75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52" s="77" t="str" cm="1">
        <f t="array" ref="S752">_xlfn.IFS(Table1[[#This Row],[Level Status]]="Level 1",7,Table1[[#This Row],[Level Status]]="Level 2",14,Table1[[#This Row],[Level Status]]="Level 3","30",Table1[[#This Row],[Level Status]]="Info","Info",Table1[[#This Row],[Level Status]]="Closed","Closed")</f>
        <v>Info</v>
      </c>
      <c r="T752" s="54"/>
    </row>
    <row r="753" spans="1:20" ht="41.4" x14ac:dyDescent="0.3">
      <c r="A753" s="51">
        <f t="shared" si="11"/>
        <v>752</v>
      </c>
      <c r="B753" s="137" t="s">
        <v>7573</v>
      </c>
      <c r="C753" s="56">
        <v>45607</v>
      </c>
      <c r="D753" s="56">
        <v>45604</v>
      </c>
      <c r="E753" s="138" t="s">
        <v>39</v>
      </c>
      <c r="F753" s="54" t="s">
        <v>7641</v>
      </c>
      <c r="G753" s="58" t="s">
        <v>7647</v>
      </c>
      <c r="H753" s="139" t="s">
        <v>5508</v>
      </c>
      <c r="I753" s="140" t="s">
        <v>5989</v>
      </c>
      <c r="J753" s="139" t="s">
        <v>6030</v>
      </c>
      <c r="K753" s="51"/>
      <c r="L753" s="77" t="s">
        <v>120</v>
      </c>
      <c r="M753" s="140" t="s">
        <v>5813</v>
      </c>
      <c r="N753" s="77" t="s">
        <v>1175</v>
      </c>
      <c r="O753" s="77" t="s">
        <v>5619</v>
      </c>
      <c r="P753" s="66" t="str">
        <f ca="1">DATEDIF(C753,'Incoming 2023'!$O$2,"Y")&amp;" tahun, "&amp;DATEDIF(C753,'Incoming 2023'!$O$2,"YM")&amp;" bulan, "&amp;DATEDIF(C753,'Incoming 2023'!$O$2,"MD")&amp;" hari"</f>
        <v>1 tahun, 8 bulan, 4 hari</v>
      </c>
      <c r="Q753" s="77">
        <f ca="1">DATEDIF(C753,Summary!$A$1,"d")</f>
        <v>611</v>
      </c>
      <c r="R753" s="77" t="str" cm="1">
        <f t="array" aca="1" ref="R75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753" s="77" t="str" cm="1">
        <f t="array" ref="S753">_xlfn.IFS(Table1[[#This Row],[Level Status]]="Level 1",7,Table1[[#This Row],[Level Status]]="Level 2",14,Table1[[#This Row],[Level Status]]="Level 3","30",Table1[[#This Row],[Level Status]]="Info","Info",Table1[[#This Row],[Level Status]]="Closed","Closed")</f>
        <v>30</v>
      </c>
      <c r="T753" s="54"/>
    </row>
    <row r="754" spans="1:20" ht="41.4" x14ac:dyDescent="0.3">
      <c r="A754" s="51">
        <f t="shared" si="11"/>
        <v>753</v>
      </c>
      <c r="B754" s="137" t="s">
        <v>7574</v>
      </c>
      <c r="C754" s="56">
        <v>45607</v>
      </c>
      <c r="D754" s="56">
        <v>45604</v>
      </c>
      <c r="E754" s="138" t="s">
        <v>39</v>
      </c>
      <c r="F754" s="54" t="s">
        <v>7641</v>
      </c>
      <c r="G754" s="58" t="s">
        <v>7648</v>
      </c>
      <c r="H754" s="139" t="s">
        <v>5508</v>
      </c>
      <c r="I754" s="140" t="s">
        <v>5989</v>
      </c>
      <c r="J754" s="139" t="s">
        <v>6030</v>
      </c>
      <c r="K754" s="51"/>
      <c r="L754" s="140" t="s">
        <v>1308</v>
      </c>
      <c r="M754" s="140" t="s">
        <v>1308</v>
      </c>
      <c r="N754" s="77" t="s">
        <v>1175</v>
      </c>
      <c r="O754" s="77" t="s">
        <v>5619</v>
      </c>
      <c r="P754" s="66" t="str">
        <f ca="1">DATEDIF(C754,'Incoming 2023'!$O$2,"Y")&amp;" tahun, "&amp;DATEDIF(C754,'Incoming 2023'!$O$2,"YM")&amp;" bulan, "&amp;DATEDIF(C754,'Incoming 2023'!$O$2,"MD")&amp;" hari"</f>
        <v>1 tahun, 8 bulan, 4 hari</v>
      </c>
      <c r="Q754" s="77">
        <f ca="1">DATEDIF(C754,Summary!$A$1,"d")</f>
        <v>611</v>
      </c>
      <c r="R754" s="77" t="str" cm="1">
        <f t="array" aca="1" ref="R75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54" s="77" t="str" cm="1">
        <f t="array" ref="S754">_xlfn.IFS(Table1[[#This Row],[Level Status]]="Level 1",7,Table1[[#This Row],[Level Status]]="Level 2",14,Table1[[#This Row],[Level Status]]="Level 3","30",Table1[[#This Row],[Level Status]]="Info","Info",Table1[[#This Row],[Level Status]]="Closed","Closed")</f>
        <v>Info</v>
      </c>
      <c r="T754" s="54"/>
    </row>
    <row r="755" spans="1:20" ht="41.4" x14ac:dyDescent="0.3">
      <c r="A755" s="51">
        <f t="shared" si="11"/>
        <v>754</v>
      </c>
      <c r="B755" s="137" t="s">
        <v>7718</v>
      </c>
      <c r="C755" s="56">
        <v>45610</v>
      </c>
      <c r="D755" s="56">
        <v>45593</v>
      </c>
      <c r="E755" s="138" t="s">
        <v>9</v>
      </c>
      <c r="F755" s="54" t="s">
        <v>7735</v>
      </c>
      <c r="G755" s="58" t="s">
        <v>7736</v>
      </c>
      <c r="H755" s="139" t="s">
        <v>5508</v>
      </c>
      <c r="I755" s="140" t="s">
        <v>7397</v>
      </c>
      <c r="J755" s="139" t="s">
        <v>6030</v>
      </c>
      <c r="K755" s="51"/>
      <c r="L755" s="140" t="s">
        <v>1308</v>
      </c>
      <c r="M755" s="140" t="s">
        <v>1308</v>
      </c>
      <c r="N755" s="77" t="s">
        <v>1070</v>
      </c>
      <c r="O755" s="77" t="s">
        <v>6243</v>
      </c>
      <c r="P755" s="66" t="str">
        <f ca="1">DATEDIF(C755,'Incoming 2023'!$O$2,"Y")&amp;" tahun, "&amp;DATEDIF(C755,'Incoming 2023'!$O$2,"YM")&amp;" bulan, "&amp;DATEDIF(C755,'Incoming 2023'!$O$2,"MD")&amp;" hari"</f>
        <v>1 tahun, 8 bulan, 1 hari</v>
      </c>
      <c r="Q755" s="77">
        <f ca="1">DATEDIF(C755,Summary!$A$1,"d")</f>
        <v>608</v>
      </c>
      <c r="R755" s="77" t="str" cm="1">
        <f t="array" aca="1" ref="R75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55" s="77" t="str" cm="1">
        <f t="array" ref="S755">_xlfn.IFS(Table1[[#This Row],[Level Status]]="Level 1",7,Table1[[#This Row],[Level Status]]="Level 2",14,Table1[[#This Row],[Level Status]]="Level 3","30",Table1[[#This Row],[Level Status]]="Info","Info",Table1[[#This Row],[Level Status]]="Closed","Closed")</f>
        <v>Info</v>
      </c>
      <c r="T755" s="54"/>
    </row>
    <row r="756" spans="1:20" ht="41.4" x14ac:dyDescent="0.3">
      <c r="A756" s="51">
        <f t="shared" si="11"/>
        <v>755</v>
      </c>
      <c r="B756" s="137" t="s">
        <v>7719</v>
      </c>
      <c r="C756" s="56">
        <v>45610</v>
      </c>
      <c r="D756" s="56">
        <v>45594</v>
      </c>
      <c r="E756" s="138" t="s">
        <v>9</v>
      </c>
      <c r="F756" s="54" t="s">
        <v>7737</v>
      </c>
      <c r="G756" s="58" t="s">
        <v>7738</v>
      </c>
      <c r="H756" s="139" t="s">
        <v>5508</v>
      </c>
      <c r="I756" s="140" t="s">
        <v>3189</v>
      </c>
      <c r="J756" s="139" t="s">
        <v>5938</v>
      </c>
      <c r="K756" s="51"/>
      <c r="L756" s="140" t="s">
        <v>1308</v>
      </c>
      <c r="M756" s="140" t="s">
        <v>1308</v>
      </c>
      <c r="N756" s="77" t="s">
        <v>1070</v>
      </c>
      <c r="O756" s="77" t="s">
        <v>5604</v>
      </c>
      <c r="P756" s="66" t="str">
        <f ca="1">DATEDIF(C756,'Incoming 2023'!$O$2,"Y")&amp;" tahun, "&amp;DATEDIF(C756,'Incoming 2023'!$O$2,"YM")&amp;" bulan, "&amp;DATEDIF(C756,'Incoming 2023'!$O$2,"MD")&amp;" hari"</f>
        <v>1 tahun, 8 bulan, 1 hari</v>
      </c>
      <c r="Q756" s="77">
        <f ca="1">DATEDIF(C756,Summary!$A$1,"d")</f>
        <v>608</v>
      </c>
      <c r="R756" s="77" t="str" cm="1">
        <f t="array" aca="1" ref="R75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56" s="77" t="str" cm="1">
        <f t="array" ref="S756">_xlfn.IFS(Table1[[#This Row],[Level Status]]="Level 1",7,Table1[[#This Row],[Level Status]]="Level 2",14,Table1[[#This Row],[Level Status]]="Level 3","30",Table1[[#This Row],[Level Status]]="Info","Info",Table1[[#This Row],[Level Status]]="Closed","Closed")</f>
        <v>Info</v>
      </c>
      <c r="T756" s="54"/>
    </row>
    <row r="757" spans="1:20" ht="55.2" x14ac:dyDescent="0.3">
      <c r="A757" s="51">
        <f t="shared" si="11"/>
        <v>756</v>
      </c>
      <c r="B757" s="137" t="s">
        <v>7720</v>
      </c>
      <c r="C757" s="56">
        <v>45610</v>
      </c>
      <c r="D757" s="56">
        <v>45625</v>
      </c>
      <c r="E757" s="138" t="s">
        <v>9</v>
      </c>
      <c r="F757" s="54" t="s">
        <v>7739</v>
      </c>
      <c r="G757" s="58" t="s">
        <v>7740</v>
      </c>
      <c r="H757" s="139" t="s">
        <v>5508</v>
      </c>
      <c r="I757" s="140" t="s">
        <v>5990</v>
      </c>
      <c r="J757" s="139" t="s">
        <v>6030</v>
      </c>
      <c r="K757" s="51"/>
      <c r="L757" s="77" t="s">
        <v>120</v>
      </c>
      <c r="M757" s="140" t="s">
        <v>5814</v>
      </c>
      <c r="N757" s="77" t="s">
        <v>1175</v>
      </c>
      <c r="O757" s="77" t="s">
        <v>5619</v>
      </c>
      <c r="P757" s="66" t="str">
        <f ca="1">DATEDIF(C757,'Incoming 2023'!$O$2,"Y")&amp;" tahun, "&amp;DATEDIF(C757,'Incoming 2023'!$O$2,"YM")&amp;" bulan, "&amp;DATEDIF(C757,'Incoming 2023'!$O$2,"MD")&amp;" hari"</f>
        <v>1 tahun, 8 bulan, 1 hari</v>
      </c>
      <c r="Q757" s="77">
        <f ca="1">DATEDIF(C757,Summary!$A$1,"d")</f>
        <v>608</v>
      </c>
      <c r="R757" s="77" t="str" cm="1">
        <f t="array" aca="1" ref="R75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757" s="77" cm="1">
        <f t="array" ref="S757">_xlfn.IFS(Table1[[#This Row],[Level Status]]="Level 1",7,Table1[[#This Row],[Level Status]]="Level 2",14,Table1[[#This Row],[Level Status]]="Level 3","30",Table1[[#This Row],[Level Status]]="Info","Info",Table1[[#This Row],[Level Status]]="Closed","Closed")</f>
        <v>14</v>
      </c>
      <c r="T757" s="54"/>
    </row>
    <row r="758" spans="1:20" ht="55.2" x14ac:dyDescent="0.3">
      <c r="A758" s="51">
        <f t="shared" si="11"/>
        <v>757</v>
      </c>
      <c r="B758" s="137" t="s">
        <v>7721</v>
      </c>
      <c r="C758" s="56">
        <v>45610</v>
      </c>
      <c r="D758" s="56">
        <v>45602</v>
      </c>
      <c r="E758" s="138" t="s">
        <v>9</v>
      </c>
      <c r="F758" s="54" t="s">
        <v>7741</v>
      </c>
      <c r="G758" s="58" t="s">
        <v>7742</v>
      </c>
      <c r="H758" s="139" t="s">
        <v>5508</v>
      </c>
      <c r="I758" s="140" t="s">
        <v>5989</v>
      </c>
      <c r="J758" s="139" t="s">
        <v>5938</v>
      </c>
      <c r="K758" s="51"/>
      <c r="L758" s="77" t="s">
        <v>140</v>
      </c>
      <c r="M758" s="140" t="s">
        <v>5814</v>
      </c>
      <c r="N758" s="77" t="s">
        <v>1070</v>
      </c>
      <c r="O758" s="77" t="s">
        <v>7743</v>
      </c>
      <c r="P758" s="66" t="str">
        <f ca="1">DATEDIF(C758,'Incoming 2023'!$O$2,"Y")&amp;" tahun, "&amp;DATEDIF(C758,'Incoming 2023'!$O$2,"YM")&amp;" bulan, "&amp;DATEDIF(C758,'Incoming 2023'!$O$2,"MD")&amp;" hari"</f>
        <v>1 tahun, 8 bulan, 1 hari</v>
      </c>
      <c r="Q758" s="77">
        <f ca="1">DATEDIF(C758,Summary!$A$1,"d")</f>
        <v>608</v>
      </c>
      <c r="R758" s="77" t="str" cm="1">
        <f t="array" aca="1" ref="R75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758" s="77" cm="1">
        <f t="array" ref="S758">_xlfn.IFS(Table1[[#This Row],[Level Status]]="Level 1",7,Table1[[#This Row],[Level Status]]="Level 2",14,Table1[[#This Row],[Level Status]]="Level 3","30",Table1[[#This Row],[Level Status]]="Info","Info",Table1[[#This Row],[Level Status]]="Closed","Closed")</f>
        <v>14</v>
      </c>
      <c r="T758" s="54"/>
    </row>
    <row r="759" spans="1:20" ht="41.4" x14ac:dyDescent="0.3">
      <c r="A759" s="51">
        <f t="shared" si="11"/>
        <v>758</v>
      </c>
      <c r="B759" s="137" t="s">
        <v>7722</v>
      </c>
      <c r="C759" s="56">
        <v>45608</v>
      </c>
      <c r="D759" s="56">
        <v>45597</v>
      </c>
      <c r="E759" s="138" t="s">
        <v>39</v>
      </c>
      <c r="F759" s="54" t="s">
        <v>7744</v>
      </c>
      <c r="G759" s="58"/>
      <c r="H759" s="139" t="s">
        <v>5508</v>
      </c>
      <c r="I759" s="140" t="s">
        <v>3200</v>
      </c>
      <c r="J759" s="139" t="s">
        <v>6953</v>
      </c>
      <c r="K759" s="51"/>
      <c r="L759" s="77" t="s">
        <v>1302</v>
      </c>
      <c r="M759" s="140" t="s">
        <v>1302</v>
      </c>
      <c r="N759" s="77" t="s">
        <v>1070</v>
      </c>
      <c r="O759" s="77" t="s">
        <v>1071</v>
      </c>
      <c r="P759" s="66" t="str">
        <f ca="1">DATEDIF(C759,'Incoming 2023'!$O$2,"Y")&amp;" tahun, "&amp;DATEDIF(C759,'Incoming 2023'!$O$2,"YM")&amp;" bulan, "&amp;DATEDIF(C759,'Incoming 2023'!$O$2,"MD")&amp;" hari"</f>
        <v>1 tahun, 8 bulan, 3 hari</v>
      </c>
      <c r="Q759" s="77">
        <f ca="1">DATEDIF(C759,Summary!$A$1,"d")</f>
        <v>610</v>
      </c>
      <c r="R759" s="77" t="str" cm="1">
        <f t="array" aca="1" ref="R75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59" s="77" t="str" cm="1">
        <f t="array" ref="S759">_xlfn.IFS(Table1[[#This Row],[Level Status]]="Level 1",7,Table1[[#This Row],[Level Status]]="Level 2",14,Table1[[#This Row],[Level Status]]="Level 3","30",Table1[[#This Row],[Level Status]]="Info","Info",Table1[[#This Row],[Level Status]]="Closed","Closed")</f>
        <v>Info</v>
      </c>
      <c r="T759" s="54"/>
    </row>
    <row r="760" spans="1:20" ht="27.6" x14ac:dyDescent="0.3">
      <c r="A760" s="51">
        <f t="shared" si="11"/>
        <v>759</v>
      </c>
      <c r="B760" s="137" t="s">
        <v>7723</v>
      </c>
      <c r="C760" s="56">
        <v>45608</v>
      </c>
      <c r="D760" s="56">
        <v>45601</v>
      </c>
      <c r="E760" s="138" t="s">
        <v>39</v>
      </c>
      <c r="F760" s="54" t="s">
        <v>7745</v>
      </c>
      <c r="G760" s="58"/>
      <c r="H760" s="139" t="s">
        <v>5508</v>
      </c>
      <c r="I760" s="140" t="s">
        <v>5990</v>
      </c>
      <c r="J760" s="139" t="s">
        <v>6030</v>
      </c>
      <c r="K760" s="51"/>
      <c r="L760" s="77" t="s">
        <v>120</v>
      </c>
      <c r="M760" s="140" t="s">
        <v>5813</v>
      </c>
      <c r="N760" s="77" t="s">
        <v>1175</v>
      </c>
      <c r="O760" s="77" t="s">
        <v>5607</v>
      </c>
      <c r="P760" s="66" t="str">
        <f ca="1">DATEDIF(C760,'Incoming 2023'!$O$2,"Y")&amp;" tahun, "&amp;DATEDIF(C760,'Incoming 2023'!$O$2,"YM")&amp;" bulan, "&amp;DATEDIF(C760,'Incoming 2023'!$O$2,"MD")&amp;" hari"</f>
        <v>1 tahun, 8 bulan, 3 hari</v>
      </c>
      <c r="Q760" s="77">
        <f ca="1">DATEDIF(C760,Summary!$A$1,"d")</f>
        <v>610</v>
      </c>
      <c r="R760" s="77" t="str" cm="1">
        <f t="array" aca="1" ref="R76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760" s="77" t="str" cm="1">
        <f t="array" ref="S760">_xlfn.IFS(Table1[[#This Row],[Level Status]]="Level 1",7,Table1[[#This Row],[Level Status]]="Level 2",14,Table1[[#This Row],[Level Status]]="Level 3","30",Table1[[#This Row],[Level Status]]="Info","Info",Table1[[#This Row],[Level Status]]="Closed","Closed")</f>
        <v>30</v>
      </c>
      <c r="T760" s="54"/>
    </row>
    <row r="761" spans="1:20" ht="96.6" x14ac:dyDescent="0.3">
      <c r="A761" s="51">
        <f t="shared" si="11"/>
        <v>760</v>
      </c>
      <c r="B761" s="137" t="s">
        <v>7724</v>
      </c>
      <c r="C761" s="56">
        <v>45608</v>
      </c>
      <c r="D761" s="56">
        <v>45587</v>
      </c>
      <c r="E761" s="138" t="s">
        <v>39</v>
      </c>
      <c r="F761" s="54" t="s">
        <v>7746</v>
      </c>
      <c r="G761" s="58" t="s">
        <v>7747</v>
      </c>
      <c r="H761" s="139" t="s">
        <v>5508</v>
      </c>
      <c r="I761" s="140" t="s">
        <v>7640</v>
      </c>
      <c r="J761" s="139" t="s">
        <v>6953</v>
      </c>
      <c r="K761" s="51"/>
      <c r="L761" s="77" t="s">
        <v>120</v>
      </c>
      <c r="M761" s="140" t="s">
        <v>120</v>
      </c>
      <c r="N761" s="77" t="s">
        <v>1175</v>
      </c>
      <c r="O761" s="77" t="s">
        <v>5607</v>
      </c>
      <c r="P761" s="66" t="str">
        <f ca="1">DATEDIF(C761,'Incoming 2023'!$O$2,"Y")&amp;" tahun, "&amp;DATEDIF(C761,'Incoming 2023'!$O$2,"YM")&amp;" bulan, "&amp;DATEDIF(C761,'Incoming 2023'!$O$2,"MD")&amp;" hari"</f>
        <v>1 tahun, 8 bulan, 3 hari</v>
      </c>
      <c r="Q761" s="77">
        <f ca="1">DATEDIF(C761,Summary!$A$1,"d")</f>
        <v>610</v>
      </c>
      <c r="R761" s="77" t="str" cm="1">
        <f t="array" aca="1" ref="R76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761" s="77" t="str" cm="1">
        <f t="array" ref="S761">_xlfn.IFS(Table1[[#This Row],[Level Status]]="Level 1",7,Table1[[#This Row],[Level Status]]="Level 2",14,Table1[[#This Row],[Level Status]]="Level 3","30",Table1[[#This Row],[Level Status]]="Info","Info",Table1[[#This Row],[Level Status]]="Closed","Closed")</f>
        <v>Closed</v>
      </c>
      <c r="T761" s="54"/>
    </row>
    <row r="762" spans="1:20" ht="41.4" x14ac:dyDescent="0.3">
      <c r="A762" s="51">
        <f t="shared" si="11"/>
        <v>761</v>
      </c>
      <c r="B762" s="137" t="s">
        <v>7718</v>
      </c>
      <c r="C762" s="56">
        <v>45610</v>
      </c>
      <c r="D762" s="56">
        <v>45593</v>
      </c>
      <c r="E762" s="138" t="s">
        <v>9</v>
      </c>
      <c r="F762" s="54" t="s">
        <v>7748</v>
      </c>
      <c r="G762" s="58" t="s">
        <v>7749</v>
      </c>
      <c r="H762" s="139" t="s">
        <v>5508</v>
      </c>
      <c r="I762" s="140" t="s">
        <v>3200</v>
      </c>
      <c r="J762" s="139" t="s">
        <v>3203</v>
      </c>
      <c r="K762" s="51"/>
      <c r="L762" s="77" t="s">
        <v>120</v>
      </c>
      <c r="M762" s="77" t="s">
        <v>120</v>
      </c>
      <c r="N762" s="77" t="s">
        <v>1070</v>
      </c>
      <c r="O762" s="77" t="s">
        <v>7652</v>
      </c>
      <c r="P762" s="66" t="str">
        <f ca="1">DATEDIF(C762,'Incoming 2023'!$O$2,"Y")&amp;" tahun, "&amp;DATEDIF(C762,'Incoming 2023'!$O$2,"YM")&amp;" bulan, "&amp;DATEDIF(C762,'Incoming 2023'!$O$2,"MD")&amp;" hari"</f>
        <v>1 tahun, 8 bulan, 1 hari</v>
      </c>
      <c r="Q762" s="77">
        <f ca="1">DATEDIF(C762,Summary!$A$1,"d")</f>
        <v>608</v>
      </c>
      <c r="R762" s="77" t="str" cm="1">
        <f t="array" aca="1" ref="R76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762" s="77" t="str" cm="1">
        <f t="array" ref="S762">_xlfn.IFS(Table1[[#This Row],[Level Status]]="Level 1",7,Table1[[#This Row],[Level Status]]="Level 2",14,Table1[[#This Row],[Level Status]]="Level 3","30",Table1[[#This Row],[Level Status]]="Info","Info",Table1[[#This Row],[Level Status]]="Closed","Closed")</f>
        <v>Closed</v>
      </c>
      <c r="T762" s="54"/>
    </row>
    <row r="763" spans="1:20" ht="55.2" x14ac:dyDescent="0.3">
      <c r="A763" s="51">
        <f t="shared" si="11"/>
        <v>762</v>
      </c>
      <c r="B763" s="137" t="s">
        <v>7719</v>
      </c>
      <c r="C763" s="56">
        <v>45610</v>
      </c>
      <c r="D763" s="56">
        <v>45594</v>
      </c>
      <c r="E763" s="138" t="s">
        <v>9</v>
      </c>
      <c r="F763" s="54" t="s">
        <v>7750</v>
      </c>
      <c r="G763" s="58" t="s">
        <v>7751</v>
      </c>
      <c r="H763" s="139" t="s">
        <v>5508</v>
      </c>
      <c r="I763" s="140" t="s">
        <v>3189</v>
      </c>
      <c r="J763" s="139" t="s">
        <v>3203</v>
      </c>
      <c r="K763" s="51"/>
      <c r="L763" s="77" t="s">
        <v>120</v>
      </c>
      <c r="M763" s="77" t="s">
        <v>120</v>
      </c>
      <c r="N763" s="77" t="s">
        <v>1070</v>
      </c>
      <c r="O763" s="77" t="s">
        <v>4930</v>
      </c>
      <c r="P763" s="66" t="str">
        <f ca="1">DATEDIF(C763,'Incoming 2023'!$O$2,"Y")&amp;" tahun, "&amp;DATEDIF(C763,'Incoming 2023'!$O$2,"YM")&amp;" bulan, "&amp;DATEDIF(C763,'Incoming 2023'!$O$2,"MD")&amp;" hari"</f>
        <v>1 tahun, 8 bulan, 1 hari</v>
      </c>
      <c r="Q763" s="77">
        <f ca="1">DATEDIF(C763,Summary!$A$1,"d")</f>
        <v>608</v>
      </c>
      <c r="R763" s="77" t="str" cm="1">
        <f t="array" aca="1" ref="R76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763" s="77" t="str" cm="1">
        <f t="array" ref="S763">_xlfn.IFS(Table1[[#This Row],[Level Status]]="Level 1",7,Table1[[#This Row],[Level Status]]="Level 2",14,Table1[[#This Row],[Level Status]]="Level 3","30",Table1[[#This Row],[Level Status]]="Info","Info",Table1[[#This Row],[Level Status]]="Closed","Closed")</f>
        <v>Closed</v>
      </c>
      <c r="T763" s="54"/>
    </row>
    <row r="764" spans="1:20" ht="55.2" x14ac:dyDescent="0.3">
      <c r="A764" s="51">
        <f t="shared" si="11"/>
        <v>763</v>
      </c>
      <c r="B764" s="137" t="s">
        <v>7725</v>
      </c>
      <c r="C764" s="56">
        <v>45614</v>
      </c>
      <c r="D764" s="56">
        <v>45611</v>
      </c>
      <c r="E764" s="138" t="s">
        <v>9</v>
      </c>
      <c r="F764" s="54" t="s">
        <v>7752</v>
      </c>
      <c r="G764" s="58" t="s">
        <v>7753</v>
      </c>
      <c r="H764" s="139" t="s">
        <v>5508</v>
      </c>
      <c r="I764" s="140" t="s">
        <v>5508</v>
      </c>
      <c r="J764" s="139" t="s">
        <v>7423</v>
      </c>
      <c r="K764" s="51"/>
      <c r="L764" s="140" t="s">
        <v>1302</v>
      </c>
      <c r="M764" s="140" t="s">
        <v>1302</v>
      </c>
      <c r="N764" s="77" t="s">
        <v>1080</v>
      </c>
      <c r="O764" s="77" t="s">
        <v>1083</v>
      </c>
      <c r="P764" s="66" t="str">
        <f ca="1">DATEDIF(C764,'Incoming 2023'!$O$2,"Y")&amp;" tahun, "&amp;DATEDIF(C764,'Incoming 2023'!$O$2,"YM")&amp;" bulan, "&amp;DATEDIF(C764,'Incoming 2023'!$O$2,"MD")&amp;" hari"</f>
        <v>1 tahun, 7 bulan, 27 hari</v>
      </c>
      <c r="Q764" s="77">
        <f ca="1">DATEDIF(C764,Summary!$A$1,"d")</f>
        <v>604</v>
      </c>
      <c r="R764" s="77" t="str" cm="1">
        <f t="array" aca="1" ref="R76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64" s="77" t="str" cm="1">
        <f t="array" ref="S764">_xlfn.IFS(Table1[[#This Row],[Level Status]]="Level 1",7,Table1[[#This Row],[Level Status]]="Level 2",14,Table1[[#This Row],[Level Status]]="Level 3","30",Table1[[#This Row],[Level Status]]="Info","Info",Table1[[#This Row],[Level Status]]="Closed","Closed")</f>
        <v>Info</v>
      </c>
      <c r="T764" s="54"/>
    </row>
    <row r="765" spans="1:20" ht="41.4" x14ac:dyDescent="0.3">
      <c r="A765" s="51">
        <f t="shared" si="11"/>
        <v>764</v>
      </c>
      <c r="B765" s="137" t="s">
        <v>7726</v>
      </c>
      <c r="C765" s="56">
        <v>45615</v>
      </c>
      <c r="D765" s="56">
        <v>45596</v>
      </c>
      <c r="E765" s="138" t="s">
        <v>39</v>
      </c>
      <c r="F765" s="54" t="s">
        <v>7754</v>
      </c>
      <c r="G765" s="58" t="s">
        <v>7755</v>
      </c>
      <c r="H765" s="139" t="s">
        <v>5508</v>
      </c>
      <c r="I765" s="140" t="s">
        <v>3200</v>
      </c>
      <c r="J765" s="139" t="s">
        <v>3203</v>
      </c>
      <c r="K765" s="51"/>
      <c r="L765" s="77" t="s">
        <v>120</v>
      </c>
      <c r="M765" s="140" t="s">
        <v>5814</v>
      </c>
      <c r="N765" s="77" t="s">
        <v>1070</v>
      </c>
      <c r="O765" s="77" t="s">
        <v>1071</v>
      </c>
      <c r="P765" s="66" t="str">
        <f ca="1">DATEDIF(C765,'Incoming 2023'!$O$2,"Y")&amp;" tahun, "&amp;DATEDIF(C765,'Incoming 2023'!$O$2,"YM")&amp;" bulan, "&amp;DATEDIF(C765,'Incoming 2023'!$O$2,"MD")&amp;" hari"</f>
        <v>1 tahun, 7 bulan, 26 hari</v>
      </c>
      <c r="Q765" s="77">
        <f ca="1">DATEDIF(C765,Summary!$A$1,"d")</f>
        <v>603</v>
      </c>
      <c r="R765" s="77" t="str" cm="1">
        <f t="array" aca="1" ref="R76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765" s="77" cm="1">
        <f t="array" ref="S765">_xlfn.IFS(Table1[[#This Row],[Level Status]]="Level 1",7,Table1[[#This Row],[Level Status]]="Level 2",14,Table1[[#This Row],[Level Status]]="Level 3","30",Table1[[#This Row],[Level Status]]="Info","Info",Table1[[#This Row],[Level Status]]="Closed","Closed")</f>
        <v>14</v>
      </c>
      <c r="T765" s="54" t="s">
        <v>8608</v>
      </c>
    </row>
    <row r="766" spans="1:20" ht="41.4" x14ac:dyDescent="0.3">
      <c r="A766" s="51">
        <f t="shared" si="11"/>
        <v>765</v>
      </c>
      <c r="B766" s="137" t="s">
        <v>7727</v>
      </c>
      <c r="C766" s="56">
        <v>45615</v>
      </c>
      <c r="D766" s="56">
        <v>45597</v>
      </c>
      <c r="E766" s="138" t="s">
        <v>39</v>
      </c>
      <c r="F766" s="54" t="s">
        <v>7768</v>
      </c>
      <c r="G766" s="58" t="s">
        <v>7895</v>
      </c>
      <c r="H766" s="59" t="s">
        <v>5985</v>
      </c>
      <c r="I766" s="140" t="s">
        <v>7756</v>
      </c>
      <c r="J766" s="139" t="s">
        <v>5701</v>
      </c>
      <c r="K766" s="51"/>
      <c r="L766" s="77" t="s">
        <v>120</v>
      </c>
      <c r="M766" s="77" t="s">
        <v>120</v>
      </c>
      <c r="N766" s="77" t="s">
        <v>1080</v>
      </c>
      <c r="O766" s="77" t="s">
        <v>1083</v>
      </c>
      <c r="P766" s="66" t="str">
        <f ca="1">DATEDIF(C766,'Incoming 2023'!$O$2,"Y")&amp;" tahun, "&amp;DATEDIF(C766,'Incoming 2023'!$O$2,"YM")&amp;" bulan, "&amp;DATEDIF(C766,'Incoming 2023'!$O$2,"MD")&amp;" hari"</f>
        <v>1 tahun, 7 bulan, 26 hari</v>
      </c>
      <c r="Q766" s="77">
        <f ca="1">DATEDIF(C766,Summary!$A$1,"d")</f>
        <v>603</v>
      </c>
      <c r="R766" s="77" t="str" cm="1">
        <f t="array" aca="1" ref="R76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766" s="77" t="str" cm="1">
        <f t="array" ref="S766">_xlfn.IFS(Table1[[#This Row],[Level Status]]="Level 1",7,Table1[[#This Row],[Level Status]]="Level 2",14,Table1[[#This Row],[Level Status]]="Level 3","30",Table1[[#This Row],[Level Status]]="Info","Info",Table1[[#This Row],[Level Status]]="Closed","Closed")</f>
        <v>Closed</v>
      </c>
      <c r="T766" s="54" t="s">
        <v>7837</v>
      </c>
    </row>
    <row r="767" spans="1:20" ht="41.4" x14ac:dyDescent="0.3">
      <c r="A767" s="51">
        <f t="shared" si="11"/>
        <v>766</v>
      </c>
      <c r="B767" s="137" t="s">
        <v>7728</v>
      </c>
      <c r="C767" s="56">
        <v>45615</v>
      </c>
      <c r="D767" s="56">
        <v>45600</v>
      </c>
      <c r="E767" s="138" t="s">
        <v>9</v>
      </c>
      <c r="F767" s="54" t="s">
        <v>7757</v>
      </c>
      <c r="G767" s="58" t="s">
        <v>7758</v>
      </c>
      <c r="H767" s="139" t="s">
        <v>5508</v>
      </c>
      <c r="I767" s="140" t="s">
        <v>3200</v>
      </c>
      <c r="J767" s="139" t="s">
        <v>6030</v>
      </c>
      <c r="K767" s="51"/>
      <c r="L767" s="140" t="s">
        <v>1302</v>
      </c>
      <c r="M767" s="140" t="s">
        <v>1302</v>
      </c>
      <c r="N767" s="77" t="s">
        <v>1070</v>
      </c>
      <c r="O767" s="77" t="s">
        <v>3717</v>
      </c>
      <c r="P767" s="66" t="str">
        <f ca="1">DATEDIF(C767,'Incoming 2023'!$O$2,"Y")&amp;" tahun, "&amp;DATEDIF(C767,'Incoming 2023'!$O$2,"YM")&amp;" bulan, "&amp;DATEDIF(C767,'Incoming 2023'!$O$2,"MD")&amp;" hari"</f>
        <v>1 tahun, 7 bulan, 26 hari</v>
      </c>
      <c r="Q767" s="77">
        <f ca="1">DATEDIF(C767,Summary!$A$1,"d")</f>
        <v>603</v>
      </c>
      <c r="R767" s="77" t="str" cm="1">
        <f t="array" aca="1" ref="R76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67" s="77" t="str" cm="1">
        <f t="array" ref="S767">_xlfn.IFS(Table1[[#This Row],[Level Status]]="Level 1",7,Table1[[#This Row],[Level Status]]="Level 2",14,Table1[[#This Row],[Level Status]]="Level 3","30",Table1[[#This Row],[Level Status]]="Info","Info",Table1[[#This Row],[Level Status]]="Closed","Closed")</f>
        <v>Info</v>
      </c>
      <c r="T767" s="54"/>
    </row>
    <row r="768" spans="1:20" ht="55.2" x14ac:dyDescent="0.3">
      <c r="A768" s="51">
        <f t="shared" si="11"/>
        <v>767</v>
      </c>
      <c r="B768" s="137" t="s">
        <v>7729</v>
      </c>
      <c r="C768" s="56">
        <v>45615</v>
      </c>
      <c r="D768" s="56">
        <v>45602</v>
      </c>
      <c r="E768" s="138" t="s">
        <v>39</v>
      </c>
      <c r="F768" s="54" t="s">
        <v>7759</v>
      </c>
      <c r="G768" s="58" t="s">
        <v>7760</v>
      </c>
      <c r="H768" s="139" t="s">
        <v>5508</v>
      </c>
      <c r="I768" s="140" t="s">
        <v>3189</v>
      </c>
      <c r="J768" s="139" t="s">
        <v>3201</v>
      </c>
      <c r="K768" s="51"/>
      <c r="L768" s="77" t="s">
        <v>140</v>
      </c>
      <c r="M768" s="140" t="s">
        <v>5813</v>
      </c>
      <c r="N768" s="77" t="s">
        <v>1070</v>
      </c>
      <c r="O768" s="77" t="s">
        <v>4930</v>
      </c>
      <c r="P768" s="66" t="str">
        <f ca="1">DATEDIF(C768,'Incoming 2023'!$O$2,"Y")&amp;" tahun, "&amp;DATEDIF(C768,'Incoming 2023'!$O$2,"YM")&amp;" bulan, "&amp;DATEDIF(C768,'Incoming 2023'!$O$2,"MD")&amp;" hari"</f>
        <v>1 tahun, 7 bulan, 26 hari</v>
      </c>
      <c r="Q768" s="77">
        <f ca="1">DATEDIF(C768,Summary!$A$1,"d")</f>
        <v>603</v>
      </c>
      <c r="R768" s="77" t="str" cm="1">
        <f t="array" aca="1" ref="R76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768" s="77" t="str" cm="1">
        <f t="array" ref="S768">_xlfn.IFS(Table1[[#This Row],[Level Status]]="Level 1",7,Table1[[#This Row],[Level Status]]="Level 2",14,Table1[[#This Row],[Level Status]]="Level 3","30",Table1[[#This Row],[Level Status]]="Info","Info",Table1[[#This Row],[Level Status]]="Closed","Closed")</f>
        <v>30</v>
      </c>
      <c r="T768" s="54"/>
    </row>
    <row r="769" spans="1:20" ht="41.4" x14ac:dyDescent="0.3">
      <c r="A769" s="51">
        <f t="shared" si="11"/>
        <v>768</v>
      </c>
      <c r="B769" s="137" t="s">
        <v>7730</v>
      </c>
      <c r="C769" s="56">
        <v>45615</v>
      </c>
      <c r="D769" s="56">
        <v>45603</v>
      </c>
      <c r="E769" s="138" t="s">
        <v>9</v>
      </c>
      <c r="F769" s="54" t="s">
        <v>7761</v>
      </c>
      <c r="G769" s="58" t="s">
        <v>7762</v>
      </c>
      <c r="H769" s="139" t="s">
        <v>5508</v>
      </c>
      <c r="I769" s="140" t="s">
        <v>3200</v>
      </c>
      <c r="J769" s="139" t="s">
        <v>6030</v>
      </c>
      <c r="K769" s="51"/>
      <c r="L769" s="140" t="s">
        <v>1302</v>
      </c>
      <c r="M769" s="140" t="s">
        <v>1302</v>
      </c>
      <c r="N769" s="77" t="s">
        <v>1070</v>
      </c>
      <c r="O769" s="77" t="s">
        <v>7896</v>
      </c>
      <c r="P769" s="66" t="str">
        <f ca="1">DATEDIF(C769,'Incoming 2023'!$O$2,"Y")&amp;" tahun, "&amp;DATEDIF(C769,'Incoming 2023'!$O$2,"YM")&amp;" bulan, "&amp;DATEDIF(C769,'Incoming 2023'!$O$2,"MD")&amp;" hari"</f>
        <v>1 tahun, 7 bulan, 26 hari</v>
      </c>
      <c r="Q769" s="77">
        <f ca="1">DATEDIF(C769,Summary!$A$1,"d")</f>
        <v>603</v>
      </c>
      <c r="R769" s="77" t="str" cm="1">
        <f t="array" aca="1" ref="R76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69" s="77" t="str" cm="1">
        <f t="array" ref="S769">_xlfn.IFS(Table1[[#This Row],[Level Status]]="Level 1",7,Table1[[#This Row],[Level Status]]="Level 2",14,Table1[[#This Row],[Level Status]]="Level 3","30",Table1[[#This Row],[Level Status]]="Info","Info",Table1[[#This Row],[Level Status]]="Closed","Closed")</f>
        <v>Info</v>
      </c>
      <c r="T769" s="54"/>
    </row>
    <row r="770" spans="1:20" ht="41.4" x14ac:dyDescent="0.3">
      <c r="A770" s="51">
        <f t="shared" ref="A770:A833" si="12">ROW(A769)</f>
        <v>769</v>
      </c>
      <c r="B770" s="137" t="s">
        <v>7731</v>
      </c>
      <c r="C770" s="56">
        <v>45615</v>
      </c>
      <c r="D770" s="56">
        <v>45610</v>
      </c>
      <c r="E770" s="138" t="s">
        <v>39</v>
      </c>
      <c r="F770" s="54" t="s">
        <v>7763</v>
      </c>
      <c r="G770" s="58" t="s">
        <v>7764</v>
      </c>
      <c r="H770" s="139" t="s">
        <v>5508</v>
      </c>
      <c r="I770" s="140" t="s">
        <v>5989</v>
      </c>
      <c r="J770" s="139" t="s">
        <v>6953</v>
      </c>
      <c r="K770" s="51"/>
      <c r="L770" s="140" t="s">
        <v>1302</v>
      </c>
      <c r="M770" s="140" t="s">
        <v>1302</v>
      </c>
      <c r="N770" s="77" t="s">
        <v>1175</v>
      </c>
      <c r="O770" s="77" t="s">
        <v>5607</v>
      </c>
      <c r="P770" s="66" t="str">
        <f ca="1">DATEDIF(C770,'Incoming 2023'!$O$2,"Y")&amp;" tahun, "&amp;DATEDIF(C770,'Incoming 2023'!$O$2,"YM")&amp;" bulan, "&amp;DATEDIF(C770,'Incoming 2023'!$O$2,"MD")&amp;" hari"</f>
        <v>1 tahun, 7 bulan, 26 hari</v>
      </c>
      <c r="Q770" s="77">
        <f ca="1">DATEDIF(C770,Summary!$A$1,"d")</f>
        <v>603</v>
      </c>
      <c r="R770" s="77" t="str" cm="1">
        <f t="array" aca="1" ref="R77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70" s="77" t="str" cm="1">
        <f t="array" ref="S770">_xlfn.IFS(Table1[[#This Row],[Level Status]]="Level 1",7,Table1[[#This Row],[Level Status]]="Level 2",14,Table1[[#This Row],[Level Status]]="Level 3","30",Table1[[#This Row],[Level Status]]="Info","Info",Table1[[#This Row],[Level Status]]="Closed","Closed")</f>
        <v>Info</v>
      </c>
      <c r="T770" s="54"/>
    </row>
    <row r="771" spans="1:20" ht="41.4" x14ac:dyDescent="0.3">
      <c r="A771" s="51">
        <f t="shared" si="12"/>
        <v>770</v>
      </c>
      <c r="B771" s="137" t="s">
        <v>7731</v>
      </c>
      <c r="C771" s="56">
        <v>45615</v>
      </c>
      <c r="D771" s="56">
        <v>45610</v>
      </c>
      <c r="E771" s="138" t="s">
        <v>39</v>
      </c>
      <c r="F771" s="54" t="s">
        <v>7763</v>
      </c>
      <c r="G771" s="58" t="s">
        <v>7765</v>
      </c>
      <c r="H771" s="139" t="s">
        <v>5508</v>
      </c>
      <c r="I771" s="140" t="s">
        <v>5989</v>
      </c>
      <c r="J771" s="139" t="s">
        <v>6953</v>
      </c>
      <c r="K771" s="51"/>
      <c r="L771" s="140" t="s">
        <v>1302</v>
      </c>
      <c r="M771" s="140" t="s">
        <v>1302</v>
      </c>
      <c r="N771" s="77" t="s">
        <v>1175</v>
      </c>
      <c r="O771" s="77" t="s">
        <v>5607</v>
      </c>
      <c r="P771" s="66" t="str">
        <f ca="1">DATEDIF(C771,'Incoming 2023'!$O$2,"Y")&amp;" tahun, "&amp;DATEDIF(C771,'Incoming 2023'!$O$2,"YM")&amp;" bulan, "&amp;DATEDIF(C771,'Incoming 2023'!$O$2,"MD")&amp;" hari"</f>
        <v>1 tahun, 7 bulan, 26 hari</v>
      </c>
      <c r="Q771" s="77">
        <f ca="1">DATEDIF(C771,Summary!$A$1,"d")</f>
        <v>603</v>
      </c>
      <c r="R771" s="77" t="str" cm="1">
        <f t="array" aca="1" ref="R77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71" s="77" t="str" cm="1">
        <f t="array" ref="S771">_xlfn.IFS(Table1[[#This Row],[Level Status]]="Level 1",7,Table1[[#This Row],[Level Status]]="Level 2",14,Table1[[#This Row],[Level Status]]="Level 3","30",Table1[[#This Row],[Level Status]]="Info","Info",Table1[[#This Row],[Level Status]]="Closed","Closed")</f>
        <v>Info</v>
      </c>
      <c r="T771" s="54"/>
    </row>
    <row r="772" spans="1:20" ht="55.2" x14ac:dyDescent="0.3">
      <c r="A772" s="51">
        <f t="shared" si="12"/>
        <v>771</v>
      </c>
      <c r="B772" s="137" t="s">
        <v>7732</v>
      </c>
      <c r="C772" s="56">
        <v>45616</v>
      </c>
      <c r="D772" s="56">
        <v>45609</v>
      </c>
      <c r="E772" s="138" t="s">
        <v>39</v>
      </c>
      <c r="F772" s="54" t="s">
        <v>7766</v>
      </c>
      <c r="G772" s="58" t="s">
        <v>7767</v>
      </c>
      <c r="H772" s="139" t="s">
        <v>1079</v>
      </c>
      <c r="I772" s="140" t="s">
        <v>5999</v>
      </c>
      <c r="J772" s="139" t="s">
        <v>2895</v>
      </c>
      <c r="K772" s="51"/>
      <c r="L772" s="77" t="s">
        <v>120</v>
      </c>
      <c r="M772" s="140" t="s">
        <v>5813</v>
      </c>
      <c r="N772" s="77" t="s">
        <v>1079</v>
      </c>
      <c r="O772" s="77" t="s">
        <v>2488</v>
      </c>
      <c r="P772" s="66" t="str">
        <f ca="1">DATEDIF(C772,'Incoming 2023'!$O$2,"Y")&amp;" tahun, "&amp;DATEDIF(C772,'Incoming 2023'!$O$2,"YM")&amp;" bulan, "&amp;DATEDIF(C772,'Incoming 2023'!$O$2,"MD")&amp;" hari"</f>
        <v>1 tahun, 7 bulan, 25 hari</v>
      </c>
      <c r="Q772" s="77">
        <f ca="1">DATEDIF(C772,Summary!$A$1,"d")</f>
        <v>602</v>
      </c>
      <c r="R772" s="77" t="str" cm="1">
        <f t="array" aca="1" ref="R77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772" s="77" t="str" cm="1">
        <f t="array" ref="S772">_xlfn.IFS(Table1[[#This Row],[Level Status]]="Level 1",7,Table1[[#This Row],[Level Status]]="Level 2",14,Table1[[#This Row],[Level Status]]="Level 3","30",Table1[[#This Row],[Level Status]]="Info","Info",Table1[[#This Row],[Level Status]]="Closed","Closed")</f>
        <v>30</v>
      </c>
      <c r="T772" s="54"/>
    </row>
    <row r="773" spans="1:20" ht="234.6" x14ac:dyDescent="0.3">
      <c r="A773" s="51">
        <f t="shared" si="12"/>
        <v>772</v>
      </c>
      <c r="B773" s="137" t="s">
        <v>7733</v>
      </c>
      <c r="C773" s="56">
        <v>45616</v>
      </c>
      <c r="D773" s="56">
        <v>45611</v>
      </c>
      <c r="E773" s="138" t="s">
        <v>39</v>
      </c>
      <c r="F773" s="54" t="s">
        <v>7769</v>
      </c>
      <c r="G773" s="58" t="s">
        <v>7770</v>
      </c>
      <c r="H773" s="139" t="s">
        <v>5508</v>
      </c>
      <c r="I773" s="140" t="s">
        <v>5508</v>
      </c>
      <c r="J773" s="139" t="s">
        <v>7423</v>
      </c>
      <c r="K773" s="51"/>
      <c r="L773" s="77" t="s">
        <v>140</v>
      </c>
      <c r="M773" s="140" t="s">
        <v>5814</v>
      </c>
      <c r="N773" s="77" t="s">
        <v>1080</v>
      </c>
      <c r="O773" s="77" t="s">
        <v>1083</v>
      </c>
      <c r="P773" s="66" t="str">
        <f ca="1">DATEDIF(C773,'Incoming 2023'!$O$2,"Y")&amp;" tahun, "&amp;DATEDIF(C773,'Incoming 2023'!$O$2,"YM")&amp;" bulan, "&amp;DATEDIF(C773,'Incoming 2023'!$O$2,"MD")&amp;" hari"</f>
        <v>1 tahun, 7 bulan, 25 hari</v>
      </c>
      <c r="Q773" s="77">
        <f ca="1">DATEDIF(C773,Summary!$A$1,"d")</f>
        <v>602</v>
      </c>
      <c r="R773" s="77" t="str" cm="1">
        <f t="array" aca="1" ref="R77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773" s="77" cm="1">
        <f t="array" ref="S773">_xlfn.IFS(Table1[[#This Row],[Level Status]]="Level 1",7,Table1[[#This Row],[Level Status]]="Level 2",14,Table1[[#This Row],[Level Status]]="Level 3","30",Table1[[#This Row],[Level Status]]="Info","Info",Table1[[#This Row],[Level Status]]="Closed","Closed")</f>
        <v>14</v>
      </c>
      <c r="T773" s="54"/>
    </row>
    <row r="774" spans="1:20" ht="41.4" x14ac:dyDescent="0.3">
      <c r="A774" s="51">
        <f t="shared" si="12"/>
        <v>773</v>
      </c>
      <c r="B774" s="137" t="s">
        <v>7734</v>
      </c>
      <c r="C774" s="56">
        <v>45616</v>
      </c>
      <c r="D774" s="56">
        <v>45615</v>
      </c>
      <c r="E774" s="138" t="s">
        <v>3073</v>
      </c>
      <c r="F774" s="54" t="s">
        <v>7771</v>
      </c>
      <c r="G774" s="58" t="s">
        <v>7772</v>
      </c>
      <c r="H774" s="139" t="s">
        <v>5508</v>
      </c>
      <c r="I774" s="140" t="s">
        <v>3189</v>
      </c>
      <c r="J774" s="139" t="s">
        <v>6953</v>
      </c>
      <c r="K774" s="51"/>
      <c r="L774" s="140" t="s">
        <v>1302</v>
      </c>
      <c r="M774" s="140" t="s">
        <v>1302</v>
      </c>
      <c r="N774" s="77" t="s">
        <v>1070</v>
      </c>
      <c r="O774" s="77" t="s">
        <v>4930</v>
      </c>
      <c r="P774" s="66" t="str">
        <f ca="1">DATEDIF(C774,'Incoming 2023'!$O$2,"Y")&amp;" tahun, "&amp;DATEDIF(C774,'Incoming 2023'!$O$2,"YM")&amp;" bulan, "&amp;DATEDIF(C774,'Incoming 2023'!$O$2,"MD")&amp;" hari"</f>
        <v>1 tahun, 7 bulan, 25 hari</v>
      </c>
      <c r="Q774" s="77">
        <f ca="1">DATEDIF(C774,Summary!$A$1,"d")</f>
        <v>602</v>
      </c>
      <c r="R774" s="77" t="str" cm="1">
        <f t="array" aca="1" ref="R77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74" s="77" t="str" cm="1">
        <f t="array" ref="S774">_xlfn.IFS(Table1[[#This Row],[Level Status]]="Level 1",7,Table1[[#This Row],[Level Status]]="Level 2",14,Table1[[#This Row],[Level Status]]="Level 3","30",Table1[[#This Row],[Level Status]]="Info","Info",Table1[[#This Row],[Level Status]]="Closed","Closed")</f>
        <v>Info</v>
      </c>
      <c r="T774" s="54"/>
    </row>
    <row r="775" spans="1:20" ht="41.4" x14ac:dyDescent="0.3">
      <c r="A775" s="51">
        <f t="shared" si="12"/>
        <v>774</v>
      </c>
      <c r="B775" s="137" t="s">
        <v>7773</v>
      </c>
      <c r="C775" s="56">
        <v>45618</v>
      </c>
      <c r="D775" s="56">
        <v>45600</v>
      </c>
      <c r="E775" s="138" t="s">
        <v>9</v>
      </c>
      <c r="F775" s="54" t="s">
        <v>7789</v>
      </c>
      <c r="G775" s="58" t="s">
        <v>7790</v>
      </c>
      <c r="H775" s="139" t="s">
        <v>5508</v>
      </c>
      <c r="I775" s="140" t="s">
        <v>3189</v>
      </c>
      <c r="J775" s="139" t="s">
        <v>3201</v>
      </c>
      <c r="K775" s="51"/>
      <c r="L775" s="140" t="s">
        <v>1302</v>
      </c>
      <c r="M775" s="140" t="s">
        <v>1308</v>
      </c>
      <c r="N775" s="77" t="s">
        <v>1070</v>
      </c>
      <c r="O775" s="77" t="s">
        <v>5604</v>
      </c>
      <c r="P775" s="66" t="str">
        <f ca="1">DATEDIF(C775,'Incoming 2023'!$O$2,"Y")&amp;" tahun, "&amp;DATEDIF(C775,'Incoming 2023'!$O$2,"YM")&amp;" bulan, "&amp;DATEDIF(C775,'Incoming 2023'!$O$2,"MD")&amp;" hari"</f>
        <v>1 tahun, 7 bulan, 23 hari</v>
      </c>
      <c r="Q775" s="77">
        <f ca="1">DATEDIF(C775,Summary!$A$1,"d")</f>
        <v>600</v>
      </c>
      <c r="R775" s="77" t="str" cm="1">
        <f t="array" aca="1" ref="R77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75" s="77" t="str" cm="1">
        <f t="array" ref="S775">_xlfn.IFS(Table1[[#This Row],[Level Status]]="Level 1",7,Table1[[#This Row],[Level Status]]="Level 2",14,Table1[[#This Row],[Level Status]]="Level 3","30",Table1[[#This Row],[Level Status]]="Info","Info",Table1[[#This Row],[Level Status]]="Closed","Closed")</f>
        <v>Info</v>
      </c>
      <c r="T775" s="54"/>
    </row>
    <row r="776" spans="1:20" ht="55.2" x14ac:dyDescent="0.3">
      <c r="A776" s="51">
        <f t="shared" si="12"/>
        <v>775</v>
      </c>
      <c r="B776" s="137" t="s">
        <v>7774</v>
      </c>
      <c r="C776" s="56">
        <v>45618</v>
      </c>
      <c r="D776" s="56">
        <v>45601</v>
      </c>
      <c r="E776" s="138" t="s">
        <v>9</v>
      </c>
      <c r="F776" s="54" t="s">
        <v>7791</v>
      </c>
      <c r="G776" s="58" t="s">
        <v>7792</v>
      </c>
      <c r="H776" s="139" t="s">
        <v>5508</v>
      </c>
      <c r="I776" s="140" t="s">
        <v>5990</v>
      </c>
      <c r="J776" s="139" t="s">
        <v>6030</v>
      </c>
      <c r="K776" s="51"/>
      <c r="L776" s="140" t="s">
        <v>1308</v>
      </c>
      <c r="M776" s="140" t="s">
        <v>1308</v>
      </c>
      <c r="N776" s="77" t="s">
        <v>1070</v>
      </c>
      <c r="O776" s="77" t="s">
        <v>1471</v>
      </c>
      <c r="P776" s="66" t="str">
        <f ca="1">DATEDIF(C776,'Incoming 2023'!$O$2,"Y")&amp;" tahun, "&amp;DATEDIF(C776,'Incoming 2023'!$O$2,"YM")&amp;" bulan, "&amp;DATEDIF(C776,'Incoming 2023'!$O$2,"MD")&amp;" hari"</f>
        <v>1 tahun, 7 bulan, 23 hari</v>
      </c>
      <c r="Q776" s="77">
        <f ca="1">DATEDIF(C776,Summary!$A$1,"d")</f>
        <v>600</v>
      </c>
      <c r="R776" s="77" t="str" cm="1">
        <f t="array" aca="1" ref="R77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76" s="77" t="str" cm="1">
        <f t="array" ref="S776">_xlfn.IFS(Table1[[#This Row],[Level Status]]="Level 1",7,Table1[[#This Row],[Level Status]]="Level 2",14,Table1[[#This Row],[Level Status]]="Level 3","30",Table1[[#This Row],[Level Status]]="Info","Info",Table1[[#This Row],[Level Status]]="Closed","Closed")</f>
        <v>Info</v>
      </c>
      <c r="T776" s="54"/>
    </row>
    <row r="777" spans="1:20" ht="41.4" x14ac:dyDescent="0.3">
      <c r="A777" s="51">
        <f t="shared" si="12"/>
        <v>776</v>
      </c>
      <c r="B777" s="137" t="s">
        <v>7775</v>
      </c>
      <c r="C777" s="56">
        <v>45618</v>
      </c>
      <c r="D777" s="56">
        <v>45601</v>
      </c>
      <c r="E777" s="138" t="s">
        <v>9</v>
      </c>
      <c r="F777" s="54" t="s">
        <v>7793</v>
      </c>
      <c r="G777" s="58" t="s">
        <v>7794</v>
      </c>
      <c r="H777" s="139" t="s">
        <v>5508</v>
      </c>
      <c r="I777" s="140" t="s">
        <v>5990</v>
      </c>
      <c r="J777" s="139" t="s">
        <v>6030</v>
      </c>
      <c r="K777" s="51"/>
      <c r="L777" s="140" t="s">
        <v>1308</v>
      </c>
      <c r="M777" s="140" t="s">
        <v>1302</v>
      </c>
      <c r="N777" s="77" t="s">
        <v>1070</v>
      </c>
      <c r="O777" s="77" t="s">
        <v>1471</v>
      </c>
      <c r="P777" s="66" t="str">
        <f ca="1">DATEDIF(C777,'Incoming 2023'!$O$2,"Y")&amp;" tahun, "&amp;DATEDIF(C777,'Incoming 2023'!$O$2,"YM")&amp;" bulan, "&amp;DATEDIF(C777,'Incoming 2023'!$O$2,"MD")&amp;" hari"</f>
        <v>1 tahun, 7 bulan, 23 hari</v>
      </c>
      <c r="Q777" s="77">
        <f ca="1">DATEDIF(C777,Summary!$A$1,"d")</f>
        <v>600</v>
      </c>
      <c r="R777" s="77" t="str" cm="1">
        <f t="array" aca="1" ref="R77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77" s="77" t="str" cm="1">
        <f t="array" ref="S777">_xlfn.IFS(Table1[[#This Row],[Level Status]]="Level 1",7,Table1[[#This Row],[Level Status]]="Level 2",14,Table1[[#This Row],[Level Status]]="Level 3","30",Table1[[#This Row],[Level Status]]="Info","Info",Table1[[#This Row],[Level Status]]="Closed","Closed")</f>
        <v>Info</v>
      </c>
      <c r="T777" s="54"/>
    </row>
    <row r="778" spans="1:20" ht="27.6" x14ac:dyDescent="0.3">
      <c r="A778" s="51">
        <f t="shared" si="12"/>
        <v>777</v>
      </c>
      <c r="B778" s="137" t="s">
        <v>7776</v>
      </c>
      <c r="C778" s="56">
        <v>45618</v>
      </c>
      <c r="D778" s="56">
        <v>45602</v>
      </c>
      <c r="E778" s="138" t="s">
        <v>9</v>
      </c>
      <c r="F778" s="54" t="s">
        <v>7795</v>
      </c>
      <c r="G778" s="58" t="s">
        <v>7796</v>
      </c>
      <c r="H778" s="139" t="s">
        <v>5508</v>
      </c>
      <c r="I778" s="140" t="s">
        <v>7756</v>
      </c>
      <c r="J778" s="139" t="s">
        <v>3203</v>
      </c>
      <c r="K778" s="51"/>
      <c r="L778" s="140" t="s">
        <v>1308</v>
      </c>
      <c r="M778" s="140" t="s">
        <v>1308</v>
      </c>
      <c r="N778" s="77" t="s">
        <v>1070</v>
      </c>
      <c r="O778" s="77" t="s">
        <v>7797</v>
      </c>
      <c r="P778" s="66" t="str">
        <f ca="1">DATEDIF(C778,'Incoming 2023'!$O$2,"Y")&amp;" tahun, "&amp;DATEDIF(C778,'Incoming 2023'!$O$2,"YM")&amp;" bulan, "&amp;DATEDIF(C778,'Incoming 2023'!$O$2,"MD")&amp;" hari"</f>
        <v>1 tahun, 7 bulan, 23 hari</v>
      </c>
      <c r="Q778" s="77">
        <f ca="1">DATEDIF(C778,Summary!$A$1,"d")</f>
        <v>600</v>
      </c>
      <c r="R778" s="77" t="str" cm="1">
        <f t="array" aca="1" ref="R77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78" s="77" t="str" cm="1">
        <f t="array" ref="S778">_xlfn.IFS(Table1[[#This Row],[Level Status]]="Level 1",7,Table1[[#This Row],[Level Status]]="Level 2",14,Table1[[#This Row],[Level Status]]="Level 3","30",Table1[[#This Row],[Level Status]]="Info","Info",Table1[[#This Row],[Level Status]]="Closed","Closed")</f>
        <v>Info</v>
      </c>
      <c r="T778" s="54"/>
    </row>
    <row r="779" spans="1:20" ht="41.4" x14ac:dyDescent="0.3">
      <c r="A779" s="51">
        <f t="shared" si="12"/>
        <v>778</v>
      </c>
      <c r="B779" s="137" t="s">
        <v>7777</v>
      </c>
      <c r="C779" s="56">
        <v>45618</v>
      </c>
      <c r="D779" s="56">
        <v>45603</v>
      </c>
      <c r="E779" s="138" t="s">
        <v>9</v>
      </c>
      <c r="F779" s="54" t="s">
        <v>7798</v>
      </c>
      <c r="G779" s="58" t="s">
        <v>7799</v>
      </c>
      <c r="H779" s="139" t="s">
        <v>5508</v>
      </c>
      <c r="I779" s="140" t="s">
        <v>7756</v>
      </c>
      <c r="J779" s="139" t="s">
        <v>3201</v>
      </c>
      <c r="K779" s="51"/>
      <c r="L779" s="140" t="s">
        <v>1308</v>
      </c>
      <c r="M779" s="140" t="s">
        <v>1308</v>
      </c>
      <c r="N779" s="77" t="s">
        <v>1070</v>
      </c>
      <c r="O779" s="77" t="s">
        <v>6243</v>
      </c>
      <c r="P779" s="66" t="str">
        <f ca="1">DATEDIF(C779,'Incoming 2023'!$O$2,"Y")&amp;" tahun, "&amp;DATEDIF(C779,'Incoming 2023'!$O$2,"YM")&amp;" bulan, "&amp;DATEDIF(C779,'Incoming 2023'!$O$2,"MD")&amp;" hari"</f>
        <v>1 tahun, 7 bulan, 23 hari</v>
      </c>
      <c r="Q779" s="77">
        <f ca="1">DATEDIF(C779,Summary!$A$1,"d")</f>
        <v>600</v>
      </c>
      <c r="R779" s="77" t="str" cm="1">
        <f t="array" aca="1" ref="R77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79" s="77" t="str" cm="1">
        <f t="array" ref="S779">_xlfn.IFS(Table1[[#This Row],[Level Status]]="Level 1",7,Table1[[#This Row],[Level Status]]="Level 2",14,Table1[[#This Row],[Level Status]]="Level 3","30",Table1[[#This Row],[Level Status]]="Info","Info",Table1[[#This Row],[Level Status]]="Closed","Closed")</f>
        <v>Info</v>
      </c>
      <c r="T779" s="54"/>
    </row>
    <row r="780" spans="1:20" ht="41.4" x14ac:dyDescent="0.3">
      <c r="A780" s="51">
        <f t="shared" si="12"/>
        <v>779</v>
      </c>
      <c r="B780" s="137" t="s">
        <v>7778</v>
      </c>
      <c r="C780" s="56">
        <v>45618</v>
      </c>
      <c r="D780" s="56">
        <v>45604</v>
      </c>
      <c r="E780" s="138" t="s">
        <v>9</v>
      </c>
      <c r="F780" s="54" t="s">
        <v>7800</v>
      </c>
      <c r="G780" s="58" t="s">
        <v>7801</v>
      </c>
      <c r="H780" s="139" t="s">
        <v>5508</v>
      </c>
      <c r="I780" s="140" t="s">
        <v>5989</v>
      </c>
      <c r="J780" s="139" t="s">
        <v>3201</v>
      </c>
      <c r="K780" s="51"/>
      <c r="L780" s="140" t="s">
        <v>1308</v>
      </c>
      <c r="M780" s="140" t="s">
        <v>1308</v>
      </c>
      <c r="N780" s="77" t="s">
        <v>1070</v>
      </c>
      <c r="O780" s="77" t="s">
        <v>7743</v>
      </c>
      <c r="P780" s="66" t="str">
        <f ca="1">DATEDIF(C780,'Incoming 2023'!$O$2,"Y")&amp;" tahun, "&amp;DATEDIF(C780,'Incoming 2023'!$O$2,"YM")&amp;" bulan, "&amp;DATEDIF(C780,'Incoming 2023'!$O$2,"MD")&amp;" hari"</f>
        <v>1 tahun, 7 bulan, 23 hari</v>
      </c>
      <c r="Q780" s="77">
        <f ca="1">DATEDIF(C780,Summary!$A$1,"d")</f>
        <v>600</v>
      </c>
      <c r="R780" s="77" t="str" cm="1">
        <f t="array" aca="1" ref="R78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80" s="77" t="str" cm="1">
        <f t="array" ref="S780">_xlfn.IFS(Table1[[#This Row],[Level Status]]="Level 1",7,Table1[[#This Row],[Level Status]]="Level 2",14,Table1[[#This Row],[Level Status]]="Level 3","30",Table1[[#This Row],[Level Status]]="Info","Info",Table1[[#This Row],[Level Status]]="Closed","Closed")</f>
        <v>Info</v>
      </c>
      <c r="T780" s="54"/>
    </row>
    <row r="781" spans="1:20" ht="41.4" x14ac:dyDescent="0.3">
      <c r="A781" s="51">
        <f t="shared" si="12"/>
        <v>780</v>
      </c>
      <c r="B781" s="137" t="s">
        <v>7779</v>
      </c>
      <c r="C781" s="56">
        <v>45622</v>
      </c>
      <c r="D781" s="56">
        <v>45615</v>
      </c>
      <c r="E781" s="138" t="s">
        <v>39</v>
      </c>
      <c r="F781" s="54" t="s">
        <v>7802</v>
      </c>
      <c r="G781" s="58" t="s">
        <v>7803</v>
      </c>
      <c r="H781" s="139" t="s">
        <v>5508</v>
      </c>
      <c r="I781" s="140" t="s">
        <v>5989</v>
      </c>
      <c r="J781" s="139" t="s">
        <v>6030</v>
      </c>
      <c r="K781" s="51"/>
      <c r="L781" s="140" t="s">
        <v>1308</v>
      </c>
      <c r="M781" s="140" t="s">
        <v>1308</v>
      </c>
      <c r="N781" s="77" t="s">
        <v>1175</v>
      </c>
      <c r="O781" s="77" t="s">
        <v>5619</v>
      </c>
      <c r="P781" s="66" t="str">
        <f ca="1">DATEDIF(C781,'Incoming 2023'!$O$2,"Y")&amp;" tahun, "&amp;DATEDIF(C781,'Incoming 2023'!$O$2,"YM")&amp;" bulan, "&amp;DATEDIF(C781,'Incoming 2023'!$O$2,"MD")&amp;" hari"</f>
        <v>1 tahun, 7 bulan, 19 hari</v>
      </c>
      <c r="Q781" s="77">
        <f ca="1">DATEDIF(C781,Summary!$A$1,"d")</f>
        <v>596</v>
      </c>
      <c r="R781" s="77" t="str" cm="1">
        <f t="array" aca="1" ref="R78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81" s="77" t="str" cm="1">
        <f t="array" ref="S781">_xlfn.IFS(Table1[[#This Row],[Level Status]]="Level 1",7,Table1[[#This Row],[Level Status]]="Level 2",14,Table1[[#This Row],[Level Status]]="Level 3","30",Table1[[#This Row],[Level Status]]="Info","Info",Table1[[#This Row],[Level Status]]="Closed","Closed")</f>
        <v>Info</v>
      </c>
      <c r="T781" s="54"/>
    </row>
    <row r="782" spans="1:20" ht="41.4" x14ac:dyDescent="0.3">
      <c r="A782" s="51">
        <f t="shared" si="12"/>
        <v>781</v>
      </c>
      <c r="B782" s="137" t="s">
        <v>7780</v>
      </c>
      <c r="C782" s="56">
        <v>45622</v>
      </c>
      <c r="D782" s="56">
        <v>45611</v>
      </c>
      <c r="E782" s="138" t="s">
        <v>39</v>
      </c>
      <c r="F782" s="54" t="s">
        <v>7804</v>
      </c>
      <c r="G782" s="58" t="s">
        <v>7805</v>
      </c>
      <c r="H782" s="139" t="s">
        <v>5508</v>
      </c>
      <c r="I782" s="140" t="s">
        <v>7806</v>
      </c>
      <c r="J782" s="139" t="s">
        <v>7423</v>
      </c>
      <c r="K782" s="51"/>
      <c r="L782" s="140" t="s">
        <v>1308</v>
      </c>
      <c r="M782" s="140" t="s">
        <v>1308</v>
      </c>
      <c r="N782" s="77" t="s">
        <v>1175</v>
      </c>
      <c r="O782" s="77" t="s">
        <v>1176</v>
      </c>
      <c r="P782" s="66" t="str">
        <f ca="1">DATEDIF(C782,'Incoming 2023'!$O$2,"Y")&amp;" tahun, "&amp;DATEDIF(C782,'Incoming 2023'!$O$2,"YM")&amp;" bulan, "&amp;DATEDIF(C782,'Incoming 2023'!$O$2,"MD")&amp;" hari"</f>
        <v>1 tahun, 7 bulan, 19 hari</v>
      </c>
      <c r="Q782" s="77">
        <f ca="1">DATEDIF(C782,Summary!$A$1,"d")</f>
        <v>596</v>
      </c>
      <c r="R782" s="77" t="str" cm="1">
        <f t="array" aca="1" ref="R78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82" s="77" t="str" cm="1">
        <f t="array" ref="S782">_xlfn.IFS(Table1[[#This Row],[Level Status]]="Level 1",7,Table1[[#This Row],[Level Status]]="Level 2",14,Table1[[#This Row],[Level Status]]="Level 3","30",Table1[[#This Row],[Level Status]]="Info","Info",Table1[[#This Row],[Level Status]]="Closed","Closed")</f>
        <v>Info</v>
      </c>
      <c r="T782" s="54"/>
    </row>
    <row r="783" spans="1:20" ht="69" x14ac:dyDescent="0.3">
      <c r="A783" s="51">
        <f t="shared" si="12"/>
        <v>782</v>
      </c>
      <c r="B783" s="137" t="s">
        <v>7781</v>
      </c>
      <c r="C783" s="56">
        <v>45622</v>
      </c>
      <c r="D783" s="56">
        <v>45616</v>
      </c>
      <c r="E783" s="138" t="s">
        <v>39</v>
      </c>
      <c r="F783" s="54" t="s">
        <v>7807</v>
      </c>
      <c r="G783" s="58" t="s">
        <v>7808</v>
      </c>
      <c r="H783" s="139" t="s">
        <v>5508</v>
      </c>
      <c r="I783" s="140" t="s">
        <v>7809</v>
      </c>
      <c r="J783" s="139" t="s">
        <v>7622</v>
      </c>
      <c r="K783" s="51"/>
      <c r="L783" s="77" t="s">
        <v>140</v>
      </c>
      <c r="M783" s="140" t="s">
        <v>5815</v>
      </c>
      <c r="N783" s="77" t="s">
        <v>7810</v>
      </c>
      <c r="O783" s="77" t="s">
        <v>7811</v>
      </c>
      <c r="P783" s="66" t="str">
        <f ca="1">DATEDIF(C783,'Incoming 2023'!$O$2,"Y")&amp;" tahun, "&amp;DATEDIF(C783,'Incoming 2023'!$O$2,"YM")&amp;" bulan, "&amp;DATEDIF(C783,'Incoming 2023'!$O$2,"MD")&amp;" hari"</f>
        <v>1 tahun, 7 bulan, 19 hari</v>
      </c>
      <c r="Q783" s="77">
        <f ca="1">DATEDIF(C783,Summary!$A$1,"d")</f>
        <v>596</v>
      </c>
      <c r="R783" s="77" t="str" cm="1">
        <f t="array" aca="1" ref="R78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&gt;21</v>
      </c>
      <c r="S783" s="77" cm="1">
        <f t="array" ref="S783">_xlfn.IFS(Table1[[#This Row],[Level Status]]="Level 1",7,Table1[[#This Row],[Level Status]]="Level 2",14,Table1[[#This Row],[Level Status]]="Level 3","30",Table1[[#This Row],[Level Status]]="Info","Info",Table1[[#This Row],[Level Status]]="Closed","Closed")</f>
        <v>7</v>
      </c>
      <c r="T783" s="54"/>
    </row>
    <row r="784" spans="1:20" ht="41.4" x14ac:dyDescent="0.3">
      <c r="A784" s="51">
        <f t="shared" si="12"/>
        <v>783</v>
      </c>
      <c r="B784" s="137" t="s">
        <v>7782</v>
      </c>
      <c r="C784" s="56">
        <v>45624</v>
      </c>
      <c r="D784" s="56">
        <v>45611</v>
      </c>
      <c r="E784" s="138" t="s">
        <v>39</v>
      </c>
      <c r="F784" s="54" t="s">
        <v>7812</v>
      </c>
      <c r="G784" s="58" t="s">
        <v>7813</v>
      </c>
      <c r="H784" s="59" t="s">
        <v>5985</v>
      </c>
      <c r="I784" s="59" t="s">
        <v>5985</v>
      </c>
      <c r="J784" s="139" t="s">
        <v>1072</v>
      </c>
      <c r="K784" s="51"/>
      <c r="L784" s="77" t="s">
        <v>120</v>
      </c>
      <c r="M784" s="140" t="s">
        <v>5815</v>
      </c>
      <c r="N784" s="77" t="s">
        <v>7814</v>
      </c>
      <c r="O784" s="77" t="s">
        <v>7815</v>
      </c>
      <c r="P784" s="66" t="str">
        <f ca="1">DATEDIF(C784,'Incoming 2023'!$O$2,"Y")&amp;" tahun, "&amp;DATEDIF(C784,'Incoming 2023'!$O$2,"YM")&amp;" bulan, "&amp;DATEDIF(C784,'Incoming 2023'!$O$2,"MD")&amp;" hari"</f>
        <v>1 tahun, 7 bulan, 17 hari</v>
      </c>
      <c r="Q784" s="77">
        <f ca="1">DATEDIF(C784,Summary!$A$1,"d")</f>
        <v>594</v>
      </c>
      <c r="R784" s="77" t="str" cm="1">
        <f t="array" aca="1" ref="R78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&gt;21</v>
      </c>
      <c r="S784" s="77" cm="1">
        <f t="array" ref="S784">_xlfn.IFS(Table1[[#This Row],[Level Status]]="Level 1",7,Table1[[#This Row],[Level Status]]="Level 2",14,Table1[[#This Row],[Level Status]]="Level 3","30",Table1[[#This Row],[Level Status]]="Info","Info",Table1[[#This Row],[Level Status]]="Closed","Closed")</f>
        <v>7</v>
      </c>
      <c r="T784" s="54" t="s">
        <v>7978</v>
      </c>
    </row>
    <row r="785" spans="1:20" ht="96.6" x14ac:dyDescent="0.3">
      <c r="A785" s="51">
        <f t="shared" si="12"/>
        <v>784</v>
      </c>
      <c r="B785" s="137" t="s">
        <v>7783</v>
      </c>
      <c r="C785" s="56">
        <v>45624</v>
      </c>
      <c r="D785" s="56">
        <v>45618</v>
      </c>
      <c r="E785" s="138" t="s">
        <v>39</v>
      </c>
      <c r="F785" s="54" t="s">
        <v>7816</v>
      </c>
      <c r="G785" s="58" t="s">
        <v>7817</v>
      </c>
      <c r="H785" s="139" t="s">
        <v>1079</v>
      </c>
      <c r="I785" s="140" t="s">
        <v>7715</v>
      </c>
      <c r="J785" s="139" t="s">
        <v>5841</v>
      </c>
      <c r="K785" s="51"/>
      <c r="L785" s="77" t="s">
        <v>140</v>
      </c>
      <c r="M785" s="140" t="s">
        <v>5815</v>
      </c>
      <c r="N785" s="77" t="s">
        <v>1079</v>
      </c>
      <c r="O785" s="77" t="s">
        <v>7818</v>
      </c>
      <c r="P785" s="66" t="str">
        <f ca="1">DATEDIF(C785,'Incoming 2023'!$O$2,"Y")&amp;" tahun, "&amp;DATEDIF(C785,'Incoming 2023'!$O$2,"YM")&amp;" bulan, "&amp;DATEDIF(C785,'Incoming 2023'!$O$2,"MD")&amp;" hari"</f>
        <v>1 tahun, 7 bulan, 17 hari</v>
      </c>
      <c r="Q785" s="77">
        <f ca="1">DATEDIF(C785,Summary!$A$1,"d")</f>
        <v>594</v>
      </c>
      <c r="R785" s="77" t="str" cm="1">
        <f t="array" aca="1" ref="R78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&gt;21</v>
      </c>
      <c r="S785" s="77" cm="1">
        <f t="array" ref="S785">_xlfn.IFS(Table1[[#This Row],[Level Status]]="Level 1",7,Table1[[#This Row],[Level Status]]="Level 2",14,Table1[[#This Row],[Level Status]]="Level 3","30",Table1[[#This Row],[Level Status]]="Info","Info",Table1[[#This Row],[Level Status]]="Closed","Closed")</f>
        <v>7</v>
      </c>
      <c r="T785" s="54"/>
    </row>
    <row r="786" spans="1:20" ht="124.2" x14ac:dyDescent="0.3">
      <c r="A786" s="51">
        <f t="shared" si="12"/>
        <v>785</v>
      </c>
      <c r="B786" s="137" t="s">
        <v>7784</v>
      </c>
      <c r="C786" s="56">
        <v>45624</v>
      </c>
      <c r="D786" s="56">
        <v>45617</v>
      </c>
      <c r="E786" s="138" t="s">
        <v>39</v>
      </c>
      <c r="F786" s="54" t="s">
        <v>7819</v>
      </c>
      <c r="G786" s="58" t="s">
        <v>7820</v>
      </c>
      <c r="H786" s="139" t="s">
        <v>5508</v>
      </c>
      <c r="I786" s="140" t="s">
        <v>7640</v>
      </c>
      <c r="J786" s="139" t="s">
        <v>6030</v>
      </c>
      <c r="K786" s="51"/>
      <c r="L786" s="77" t="s">
        <v>120</v>
      </c>
      <c r="M786" s="140" t="s">
        <v>5813</v>
      </c>
      <c r="N786" s="77" t="s">
        <v>1175</v>
      </c>
      <c r="O786" s="77" t="s">
        <v>5619</v>
      </c>
      <c r="P786" s="66" t="str">
        <f ca="1">DATEDIF(C786,'Incoming 2023'!$O$2,"Y")&amp;" tahun, "&amp;DATEDIF(C786,'Incoming 2023'!$O$2,"YM")&amp;" bulan, "&amp;DATEDIF(C786,'Incoming 2023'!$O$2,"MD")&amp;" hari"</f>
        <v>1 tahun, 7 bulan, 17 hari</v>
      </c>
      <c r="Q786" s="77">
        <f ca="1">DATEDIF(C786,Summary!$A$1,"d")</f>
        <v>594</v>
      </c>
      <c r="R786" s="77" t="str" cm="1">
        <f t="array" aca="1" ref="R78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786" s="77" t="str" cm="1">
        <f t="array" ref="S786">_xlfn.IFS(Table1[[#This Row],[Level Status]]="Level 1",7,Table1[[#This Row],[Level Status]]="Level 2",14,Table1[[#This Row],[Level Status]]="Level 3","30",Table1[[#This Row],[Level Status]]="Info","Info",Table1[[#This Row],[Level Status]]="Closed","Closed")</f>
        <v>30</v>
      </c>
      <c r="T786" s="54"/>
    </row>
    <row r="787" spans="1:20" ht="96.6" x14ac:dyDescent="0.3">
      <c r="A787" s="51">
        <f t="shared" si="12"/>
        <v>786</v>
      </c>
      <c r="B787" s="137" t="s">
        <v>7785</v>
      </c>
      <c r="C787" s="56">
        <v>45625</v>
      </c>
      <c r="D787" s="56">
        <v>45617</v>
      </c>
      <c r="E787" s="138" t="s">
        <v>39</v>
      </c>
      <c r="F787" s="54" t="s">
        <v>7821</v>
      </c>
      <c r="G787" s="58" t="s">
        <v>7822</v>
      </c>
      <c r="H787" s="139" t="s">
        <v>5508</v>
      </c>
      <c r="I787" s="140" t="s">
        <v>5989</v>
      </c>
      <c r="J787" s="139" t="s">
        <v>6030</v>
      </c>
      <c r="K787" s="51"/>
      <c r="L787" s="77" t="s">
        <v>120</v>
      </c>
      <c r="M787" s="140" t="s">
        <v>5813</v>
      </c>
      <c r="N787" s="77" t="s">
        <v>1175</v>
      </c>
      <c r="O787" s="77" t="s">
        <v>5619</v>
      </c>
      <c r="P787" s="66" t="str">
        <f ca="1">DATEDIF(C787,'Incoming 2023'!$O$2,"Y")&amp;" tahun, "&amp;DATEDIF(C787,'Incoming 2023'!$O$2,"YM")&amp;" bulan, "&amp;DATEDIF(C787,'Incoming 2023'!$O$2,"MD")&amp;" hari"</f>
        <v>1 tahun, 7 bulan, 16 hari</v>
      </c>
      <c r="Q787" s="77">
        <f ca="1">DATEDIF(C787,Summary!$A$1,"d")</f>
        <v>593</v>
      </c>
      <c r="R787" s="77" t="str" cm="1">
        <f t="array" aca="1" ref="R78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787" s="77" t="str" cm="1">
        <f t="array" ref="S787">_xlfn.IFS(Table1[[#This Row],[Level Status]]="Level 1",7,Table1[[#This Row],[Level Status]]="Level 2",14,Table1[[#This Row],[Level Status]]="Level 3","30",Table1[[#This Row],[Level Status]]="Info","Info",Table1[[#This Row],[Level Status]]="Closed","Closed")</f>
        <v>30</v>
      </c>
      <c r="T787" s="54"/>
    </row>
    <row r="788" spans="1:20" ht="110.4" x14ac:dyDescent="0.3">
      <c r="A788" s="51">
        <f t="shared" si="12"/>
        <v>787</v>
      </c>
      <c r="B788" s="137" t="s">
        <v>7786</v>
      </c>
      <c r="C788" s="56">
        <v>45625</v>
      </c>
      <c r="D788" s="56">
        <v>45617</v>
      </c>
      <c r="E788" s="138" t="s">
        <v>39</v>
      </c>
      <c r="F788" s="54" t="s">
        <v>7823</v>
      </c>
      <c r="G788" s="58" t="s">
        <v>7824</v>
      </c>
      <c r="H788" s="139" t="s">
        <v>5508</v>
      </c>
      <c r="I788" s="140" t="s">
        <v>5989</v>
      </c>
      <c r="J788" s="139" t="s">
        <v>6030</v>
      </c>
      <c r="K788" s="51"/>
      <c r="L788" s="77" t="s">
        <v>120</v>
      </c>
      <c r="M788" s="140" t="s">
        <v>5813</v>
      </c>
      <c r="N788" s="77" t="s">
        <v>1175</v>
      </c>
      <c r="O788" s="77" t="s">
        <v>5619</v>
      </c>
      <c r="P788" s="66" t="str">
        <f ca="1">DATEDIF(C788,'Incoming 2023'!$O$2,"Y")&amp;" tahun, "&amp;DATEDIF(C788,'Incoming 2023'!$O$2,"YM")&amp;" bulan, "&amp;DATEDIF(C788,'Incoming 2023'!$O$2,"MD")&amp;" hari"</f>
        <v>1 tahun, 7 bulan, 16 hari</v>
      </c>
      <c r="Q788" s="77">
        <f ca="1">DATEDIF(C788,Summary!$A$1,"d")</f>
        <v>593</v>
      </c>
      <c r="R788" s="77" t="str" cm="1">
        <f t="array" aca="1" ref="R78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788" s="77" t="str" cm="1">
        <f t="array" ref="S788">_xlfn.IFS(Table1[[#This Row],[Level Status]]="Level 1",7,Table1[[#This Row],[Level Status]]="Level 2",14,Table1[[#This Row],[Level Status]]="Level 3","30",Table1[[#This Row],[Level Status]]="Info","Info",Table1[[#This Row],[Level Status]]="Closed","Closed")</f>
        <v>30</v>
      </c>
      <c r="T788" s="54"/>
    </row>
    <row r="789" spans="1:20" ht="96.6" x14ac:dyDescent="0.3">
      <c r="A789" s="51">
        <f t="shared" si="12"/>
        <v>788</v>
      </c>
      <c r="B789" s="137" t="s">
        <v>7787</v>
      </c>
      <c r="C789" s="56">
        <v>45625</v>
      </c>
      <c r="D789" s="56">
        <v>45617</v>
      </c>
      <c r="E789" s="138" t="s">
        <v>39</v>
      </c>
      <c r="F789" s="54" t="s">
        <v>7825</v>
      </c>
      <c r="G789" s="58" t="s">
        <v>7826</v>
      </c>
      <c r="H789" s="59" t="s">
        <v>5985</v>
      </c>
      <c r="I789" s="59" t="s">
        <v>5985</v>
      </c>
      <c r="J789" s="139" t="s">
        <v>6086</v>
      </c>
      <c r="K789" s="51"/>
      <c r="L789" s="77" t="s">
        <v>120</v>
      </c>
      <c r="M789" s="140" t="s">
        <v>120</v>
      </c>
      <c r="N789" s="77" t="s">
        <v>1736</v>
      </c>
      <c r="O789" s="77" t="s">
        <v>5089</v>
      </c>
      <c r="P789" s="66" t="str">
        <f ca="1">DATEDIF(C789,'Incoming 2023'!$O$2,"Y")&amp;" tahun, "&amp;DATEDIF(C789,'Incoming 2023'!$O$2,"YM")&amp;" bulan, "&amp;DATEDIF(C789,'Incoming 2023'!$O$2,"MD")&amp;" hari"</f>
        <v>1 tahun, 7 bulan, 16 hari</v>
      </c>
      <c r="Q789" s="77">
        <f ca="1">DATEDIF(C789,Summary!$A$1,"d")</f>
        <v>593</v>
      </c>
      <c r="R789" s="77" t="str" cm="1">
        <f t="array" aca="1" ref="R78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789" s="77" t="str" cm="1">
        <f t="array" ref="S789">_xlfn.IFS(Table1[[#This Row],[Level Status]]="Level 1",7,Table1[[#This Row],[Level Status]]="Level 2",14,Table1[[#This Row],[Level Status]]="Level 3","30",Table1[[#This Row],[Level Status]]="Info","Info",Table1[[#This Row],[Level Status]]="Closed","Closed")</f>
        <v>Closed</v>
      </c>
      <c r="T789" s="60" t="s">
        <v>7974</v>
      </c>
    </row>
    <row r="790" spans="1:20" ht="69" x14ac:dyDescent="0.3">
      <c r="A790" s="51">
        <f t="shared" si="12"/>
        <v>789</v>
      </c>
      <c r="B790" s="137" t="s">
        <v>7788</v>
      </c>
      <c r="C790" s="56">
        <v>45625</v>
      </c>
      <c r="D790" s="56">
        <v>45618</v>
      </c>
      <c r="E790" s="138" t="s">
        <v>39</v>
      </c>
      <c r="F790" s="54" t="s">
        <v>7827</v>
      </c>
      <c r="G790" s="58" t="s">
        <v>7828</v>
      </c>
      <c r="H790" s="139" t="s">
        <v>5508</v>
      </c>
      <c r="I790" s="140" t="s">
        <v>7640</v>
      </c>
      <c r="J790" s="139" t="s">
        <v>5845</v>
      </c>
      <c r="K790" s="51"/>
      <c r="L790" s="140" t="s">
        <v>1308</v>
      </c>
      <c r="M790" s="140" t="s">
        <v>1308</v>
      </c>
      <c r="N790" s="77" t="s">
        <v>1070</v>
      </c>
      <c r="O790" s="77" t="s">
        <v>1077</v>
      </c>
      <c r="P790" s="66" t="str">
        <f ca="1">DATEDIF(C790,'Incoming 2023'!$O$2,"Y")&amp;" tahun, "&amp;DATEDIF(C790,'Incoming 2023'!$O$2,"YM")&amp;" bulan, "&amp;DATEDIF(C790,'Incoming 2023'!$O$2,"MD")&amp;" hari"</f>
        <v>1 tahun, 7 bulan, 16 hari</v>
      </c>
      <c r="Q790" s="77">
        <f ca="1">DATEDIF(C790,Summary!$A$1,"d")</f>
        <v>593</v>
      </c>
      <c r="R790" s="77" t="str" cm="1">
        <f t="array" aca="1" ref="R79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90" s="77" t="str" cm="1">
        <f t="array" ref="S790">_xlfn.IFS(Table1[[#This Row],[Level Status]]="Level 1",7,Table1[[#This Row],[Level Status]]="Level 2",14,Table1[[#This Row],[Level Status]]="Level 3","30",Table1[[#This Row],[Level Status]]="Info","Info",Table1[[#This Row],[Level Status]]="Closed","Closed")</f>
        <v>Info</v>
      </c>
      <c r="T790" s="54"/>
    </row>
    <row r="791" spans="1:20" ht="82.8" x14ac:dyDescent="0.3">
      <c r="A791" s="51">
        <f t="shared" si="12"/>
        <v>790</v>
      </c>
      <c r="B791" s="137" t="s">
        <v>7962</v>
      </c>
      <c r="C791" s="56">
        <v>45625</v>
      </c>
      <c r="D791" s="56">
        <v>45618</v>
      </c>
      <c r="E791" s="138" t="s">
        <v>39</v>
      </c>
      <c r="F791" s="54" t="s">
        <v>7966</v>
      </c>
      <c r="G791" s="58" t="s">
        <v>7967</v>
      </c>
      <c r="H791" s="139" t="s">
        <v>5508</v>
      </c>
      <c r="I791" s="140" t="s">
        <v>5989</v>
      </c>
      <c r="J791" s="139" t="s">
        <v>5704</v>
      </c>
      <c r="K791" s="51"/>
      <c r="L791" s="140" t="s">
        <v>1308</v>
      </c>
      <c r="M791" s="140" t="s">
        <v>1308</v>
      </c>
      <c r="N791" s="77" t="s">
        <v>1175</v>
      </c>
      <c r="O791" s="77" t="s">
        <v>1176</v>
      </c>
      <c r="P791" s="66" t="str">
        <f ca="1">DATEDIF(C791,'Incoming 2023'!$O$2,"Y")&amp;" tahun, "&amp;DATEDIF(C791,'Incoming 2023'!$O$2,"YM")&amp;" bulan, "&amp;DATEDIF(C791,'Incoming 2023'!$O$2,"MD")&amp;" hari"</f>
        <v>1 tahun, 7 bulan, 16 hari</v>
      </c>
      <c r="Q791" s="77">
        <f ca="1">DATEDIF(C791,Summary!$A$1,"d")</f>
        <v>593</v>
      </c>
      <c r="R791" s="77" t="str" cm="1">
        <f t="array" aca="1" ref="R79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91" s="77" t="str" cm="1">
        <f t="array" ref="S791">_xlfn.IFS(Table1[[#This Row],[Level Status]]="Level 1",7,Table1[[#This Row],[Level Status]]="Level 2",14,Table1[[#This Row],[Level Status]]="Level 3","30",Table1[[#This Row],[Level Status]]="Info","Info",Table1[[#This Row],[Level Status]]="Closed","Closed")</f>
        <v>Info</v>
      </c>
      <c r="T791" s="54"/>
    </row>
    <row r="792" spans="1:20" ht="41.4" x14ac:dyDescent="0.3">
      <c r="A792" s="51">
        <f t="shared" si="12"/>
        <v>791</v>
      </c>
      <c r="B792" s="137" t="s">
        <v>7963</v>
      </c>
      <c r="C792" s="56">
        <v>45629</v>
      </c>
      <c r="D792" s="56">
        <v>45617</v>
      </c>
      <c r="E792" s="138" t="s">
        <v>39</v>
      </c>
      <c r="F792" s="54" t="s">
        <v>7968</v>
      </c>
      <c r="G792" s="58" t="s">
        <v>7969</v>
      </c>
      <c r="H792" s="139" t="s">
        <v>5508</v>
      </c>
      <c r="I792" s="140" t="s">
        <v>5989</v>
      </c>
      <c r="J792" s="139" t="s">
        <v>6030</v>
      </c>
      <c r="K792" s="51"/>
      <c r="L792" s="77" t="s">
        <v>120</v>
      </c>
      <c r="M792" s="140" t="s">
        <v>5813</v>
      </c>
      <c r="N792" s="77" t="s">
        <v>1175</v>
      </c>
      <c r="O792" s="77" t="s">
        <v>5619</v>
      </c>
      <c r="P792" s="66" t="str">
        <f ca="1">DATEDIF(C792,'Incoming 2023'!$O$2,"Y")&amp;" tahun, "&amp;DATEDIF(C792,'Incoming 2023'!$O$2,"YM")&amp;" bulan, "&amp;DATEDIF(C792,'Incoming 2023'!$O$2,"MD")&amp;" hari"</f>
        <v>1 tahun, 7 bulan, 12 hari</v>
      </c>
      <c r="Q792" s="77">
        <f ca="1">DATEDIF(C792,Summary!$A$1,"d")</f>
        <v>589</v>
      </c>
      <c r="R792" s="77" t="str" cm="1">
        <f t="array" aca="1" ref="R79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792" s="77" t="str" cm="1">
        <f t="array" ref="S792">_xlfn.IFS(Table1[[#This Row],[Level Status]]="Level 1",7,Table1[[#This Row],[Level Status]]="Level 2",14,Table1[[#This Row],[Level Status]]="Level 3","30",Table1[[#This Row],[Level Status]]="Info","Info",Table1[[#This Row],[Level Status]]="Closed","Closed")</f>
        <v>30</v>
      </c>
      <c r="T792" s="54"/>
    </row>
    <row r="793" spans="1:20" ht="82.8" x14ac:dyDescent="0.3">
      <c r="A793" s="51">
        <f t="shared" si="12"/>
        <v>792</v>
      </c>
      <c r="B793" s="137" t="s">
        <v>7964</v>
      </c>
      <c r="C793" s="56">
        <v>45632</v>
      </c>
      <c r="D793" s="56">
        <v>45628</v>
      </c>
      <c r="E793" s="138" t="s">
        <v>39</v>
      </c>
      <c r="F793" s="54" t="s">
        <v>7970</v>
      </c>
      <c r="G793" s="58" t="s">
        <v>7971</v>
      </c>
      <c r="H793" s="139" t="s">
        <v>5508</v>
      </c>
      <c r="I793" s="140" t="s">
        <v>5989</v>
      </c>
      <c r="J793" s="139" t="s">
        <v>5701</v>
      </c>
      <c r="K793" s="51"/>
      <c r="L793" s="77" t="s">
        <v>140</v>
      </c>
      <c r="M793" s="140" t="s">
        <v>5815</v>
      </c>
      <c r="N793" s="77" t="s">
        <v>1070</v>
      </c>
      <c r="O793" s="77" t="s">
        <v>1082</v>
      </c>
      <c r="P793" s="66" t="str">
        <f ca="1">DATEDIF(C793,'Incoming 2023'!$O$2,"Y")&amp;" tahun, "&amp;DATEDIF(C793,'Incoming 2023'!$O$2,"YM")&amp;" bulan, "&amp;DATEDIF(C793,'Incoming 2023'!$O$2,"MD")&amp;" hari"</f>
        <v>1 tahun, 7 bulan, 9 hari</v>
      </c>
      <c r="Q793" s="77">
        <f ca="1">DATEDIF(C793,Summary!$A$1,"d")</f>
        <v>586</v>
      </c>
      <c r="R793" s="77" t="str" cm="1">
        <f t="array" aca="1" ref="R79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&gt;21</v>
      </c>
      <c r="S793" s="77" cm="1">
        <f t="array" ref="S793">_xlfn.IFS(Table1[[#This Row],[Level Status]]="Level 1",7,Table1[[#This Row],[Level Status]]="Level 2",14,Table1[[#This Row],[Level Status]]="Level 3","30",Table1[[#This Row],[Level Status]]="Info","Info",Table1[[#This Row],[Level Status]]="Closed","Closed")</f>
        <v>7</v>
      </c>
      <c r="T793" s="54"/>
    </row>
    <row r="794" spans="1:20" ht="55.2" x14ac:dyDescent="0.3">
      <c r="A794" s="51">
        <f t="shared" si="12"/>
        <v>793</v>
      </c>
      <c r="B794" s="137" t="s">
        <v>7965</v>
      </c>
      <c r="C794" s="56">
        <v>45632</v>
      </c>
      <c r="D794" s="56">
        <v>45630</v>
      </c>
      <c r="E794" s="138" t="s">
        <v>39</v>
      </c>
      <c r="F794" s="54" t="s">
        <v>7972</v>
      </c>
      <c r="G794" s="58" t="s">
        <v>7973</v>
      </c>
      <c r="H794" s="139" t="s">
        <v>5508</v>
      </c>
      <c r="I794" s="140" t="s">
        <v>5989</v>
      </c>
      <c r="J794" s="139" t="s">
        <v>6030</v>
      </c>
      <c r="K794" s="51"/>
      <c r="L794" s="77" t="s">
        <v>120</v>
      </c>
      <c r="M794" s="140" t="s">
        <v>5813</v>
      </c>
      <c r="N794" s="77" t="s">
        <v>1175</v>
      </c>
      <c r="O794" s="77" t="s">
        <v>5619</v>
      </c>
      <c r="P794" s="66" t="str">
        <f ca="1">DATEDIF(C794,'Incoming 2023'!$O$2,"Y")&amp;" tahun, "&amp;DATEDIF(C794,'Incoming 2023'!$O$2,"YM")&amp;" bulan, "&amp;DATEDIF(C794,'Incoming 2023'!$O$2,"MD")&amp;" hari"</f>
        <v>1 tahun, 7 bulan, 9 hari</v>
      </c>
      <c r="Q794" s="77">
        <f ca="1">DATEDIF(C794,Summary!$A$1,"d")</f>
        <v>586</v>
      </c>
      <c r="R794" s="77" t="str" cm="1">
        <f t="array" aca="1" ref="R79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794" s="77" t="str" cm="1">
        <f t="array" ref="S794">_xlfn.IFS(Table1[[#This Row],[Level Status]]="Level 1",7,Table1[[#This Row],[Level Status]]="Level 2",14,Table1[[#This Row],[Level Status]]="Level 3","30",Table1[[#This Row],[Level Status]]="Info","Info",Table1[[#This Row],[Level Status]]="Closed","Closed")</f>
        <v>30</v>
      </c>
      <c r="T794" s="54"/>
    </row>
    <row r="795" spans="1:20" ht="55.2" x14ac:dyDescent="0.3">
      <c r="A795" s="51">
        <f t="shared" si="12"/>
        <v>794</v>
      </c>
      <c r="B795" s="137" t="s">
        <v>8080</v>
      </c>
      <c r="C795" s="56">
        <v>45635</v>
      </c>
      <c r="D795" s="56">
        <v>45639</v>
      </c>
      <c r="E795" s="138" t="s">
        <v>39</v>
      </c>
      <c r="F795" s="54" t="s">
        <v>8121</v>
      </c>
      <c r="G795" s="58" t="s">
        <v>8122</v>
      </c>
      <c r="H795" s="139" t="s">
        <v>5508</v>
      </c>
      <c r="I795" s="140" t="s">
        <v>8123</v>
      </c>
      <c r="J795" s="139" t="s">
        <v>6953</v>
      </c>
      <c r="K795" s="51"/>
      <c r="L795" s="140" t="s">
        <v>1302</v>
      </c>
      <c r="M795" s="140" t="s">
        <v>1302</v>
      </c>
      <c r="N795" s="77" t="s">
        <v>1170</v>
      </c>
      <c r="O795" s="77" t="s">
        <v>1171</v>
      </c>
      <c r="P795" s="66" t="str">
        <f ca="1">DATEDIF(C795,'Incoming 2023'!$O$2,"Y")&amp;" tahun, "&amp;DATEDIF(C795,'Incoming 2023'!$O$2,"YM")&amp;" bulan, "&amp;DATEDIF(C795,'Incoming 2023'!$O$2,"MD")&amp;" hari"</f>
        <v>1 tahun, 7 bulan, 6 hari</v>
      </c>
      <c r="Q795" s="77">
        <f ca="1">DATEDIF(C795,Summary!$A$1,"d")</f>
        <v>583</v>
      </c>
      <c r="R795" s="77" t="str" cm="1">
        <f t="array" aca="1" ref="R79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95" s="77" t="str" cm="1">
        <f t="array" ref="S795">_xlfn.IFS(Table1[[#This Row],[Level Status]]="Level 1",7,Table1[[#This Row],[Level Status]]="Level 2",14,Table1[[#This Row],[Level Status]]="Level 3","30",Table1[[#This Row],[Level Status]]="Info","Info",Table1[[#This Row],[Level Status]]="Closed","Closed")</f>
        <v>Info</v>
      </c>
      <c r="T795" s="54"/>
    </row>
    <row r="796" spans="1:20" ht="55.2" x14ac:dyDescent="0.3">
      <c r="A796" s="51">
        <f t="shared" si="12"/>
        <v>795</v>
      </c>
      <c r="B796" s="137" t="s">
        <v>8081</v>
      </c>
      <c r="C796" s="56">
        <v>45635</v>
      </c>
      <c r="D796" s="56">
        <v>45625</v>
      </c>
      <c r="E796" s="138" t="s">
        <v>39</v>
      </c>
      <c r="F796" s="54" t="s">
        <v>8124</v>
      </c>
      <c r="G796" s="58" t="s">
        <v>8125</v>
      </c>
      <c r="H796" s="139" t="s">
        <v>5508</v>
      </c>
      <c r="I796" s="140" t="s">
        <v>3200</v>
      </c>
      <c r="J796" s="139" t="s">
        <v>6030</v>
      </c>
      <c r="K796" s="51"/>
      <c r="L796" s="140" t="s">
        <v>1302</v>
      </c>
      <c r="M796" s="140" t="s">
        <v>1302</v>
      </c>
      <c r="N796" s="77" t="s">
        <v>1175</v>
      </c>
      <c r="O796" s="77" t="s">
        <v>1176</v>
      </c>
      <c r="P796" s="66" t="str">
        <f ca="1">DATEDIF(C796,'Incoming 2023'!$O$2,"Y")&amp;" tahun, "&amp;DATEDIF(C796,'Incoming 2023'!$O$2,"YM")&amp;" bulan, "&amp;DATEDIF(C796,'Incoming 2023'!$O$2,"MD")&amp;" hari"</f>
        <v>1 tahun, 7 bulan, 6 hari</v>
      </c>
      <c r="Q796" s="77">
        <f ca="1">DATEDIF(C796,Summary!$A$1,"d")</f>
        <v>583</v>
      </c>
      <c r="R796" s="77" t="str" cm="1">
        <f t="array" aca="1" ref="R79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96" s="77" t="str" cm="1">
        <f t="array" ref="S796">_xlfn.IFS(Table1[[#This Row],[Level Status]]="Level 1",7,Table1[[#This Row],[Level Status]]="Level 2",14,Table1[[#This Row],[Level Status]]="Level 3","30",Table1[[#This Row],[Level Status]]="Info","Info",Table1[[#This Row],[Level Status]]="Closed","Closed")</f>
        <v>Info</v>
      </c>
      <c r="T796" s="54"/>
    </row>
    <row r="797" spans="1:20" ht="41.4" x14ac:dyDescent="0.3">
      <c r="A797" s="51">
        <f t="shared" si="12"/>
        <v>796</v>
      </c>
      <c r="B797" s="137" t="s">
        <v>8082</v>
      </c>
      <c r="C797" s="56">
        <v>45635</v>
      </c>
      <c r="D797" s="56">
        <v>45609</v>
      </c>
      <c r="E797" s="138" t="s">
        <v>39</v>
      </c>
      <c r="F797" s="54" t="s">
        <v>8126</v>
      </c>
      <c r="G797" s="58" t="s">
        <v>8127</v>
      </c>
      <c r="H797" s="139" t="s">
        <v>5508</v>
      </c>
      <c r="I797" s="140" t="s">
        <v>7640</v>
      </c>
      <c r="J797" s="139" t="s">
        <v>6953</v>
      </c>
      <c r="K797" s="51"/>
      <c r="L797" s="140" t="s">
        <v>1302</v>
      </c>
      <c r="M797" s="140" t="s">
        <v>1302</v>
      </c>
      <c r="N797" s="77" t="s">
        <v>1070</v>
      </c>
      <c r="O797" s="77" t="s">
        <v>1077</v>
      </c>
      <c r="P797" s="66" t="str">
        <f ca="1">DATEDIF(C797,'Incoming 2023'!$O$2,"Y")&amp;" tahun, "&amp;DATEDIF(C797,'Incoming 2023'!$O$2,"YM")&amp;" bulan, "&amp;DATEDIF(C797,'Incoming 2023'!$O$2,"MD")&amp;" hari"</f>
        <v>1 tahun, 7 bulan, 6 hari</v>
      </c>
      <c r="Q797" s="77">
        <f ca="1">DATEDIF(C797,Summary!$A$1,"d")</f>
        <v>583</v>
      </c>
      <c r="R797" s="77" t="str" cm="1">
        <f t="array" aca="1" ref="R79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97" s="77" t="str" cm="1">
        <f t="array" ref="S797">_xlfn.IFS(Table1[[#This Row],[Level Status]]="Level 1",7,Table1[[#This Row],[Level Status]]="Level 2",14,Table1[[#This Row],[Level Status]]="Level 3","30",Table1[[#This Row],[Level Status]]="Info","Info",Table1[[#This Row],[Level Status]]="Closed","Closed")</f>
        <v>Info</v>
      </c>
      <c r="T797" s="54"/>
    </row>
    <row r="798" spans="1:20" ht="27.6" x14ac:dyDescent="0.3">
      <c r="A798" s="51">
        <f t="shared" si="12"/>
        <v>797</v>
      </c>
      <c r="B798" s="137" t="s">
        <v>8083</v>
      </c>
      <c r="C798" s="56">
        <v>45632</v>
      </c>
      <c r="D798" s="56">
        <v>45622</v>
      </c>
      <c r="E798" s="138" t="s">
        <v>39</v>
      </c>
      <c r="F798" s="54" t="s">
        <v>8128</v>
      </c>
      <c r="G798" s="58" t="s">
        <v>8129</v>
      </c>
      <c r="H798" s="139" t="s">
        <v>1079</v>
      </c>
      <c r="I798" s="140" t="s">
        <v>7756</v>
      </c>
      <c r="J798" s="139" t="s">
        <v>6030</v>
      </c>
      <c r="K798" s="51"/>
      <c r="L798" s="140" t="s">
        <v>120</v>
      </c>
      <c r="M798" s="140" t="s">
        <v>120</v>
      </c>
      <c r="N798" s="77" t="s">
        <v>1080</v>
      </c>
      <c r="O798" s="77" t="s">
        <v>1083</v>
      </c>
      <c r="P798" s="66" t="str">
        <f ca="1">DATEDIF(C798,'Incoming 2023'!$O$2,"Y")&amp;" tahun, "&amp;DATEDIF(C798,'Incoming 2023'!$O$2,"YM")&amp;" bulan, "&amp;DATEDIF(C798,'Incoming 2023'!$O$2,"MD")&amp;" hari"</f>
        <v>1 tahun, 7 bulan, 9 hari</v>
      </c>
      <c r="Q798" s="77">
        <f ca="1">DATEDIF(C798,Summary!$A$1,"d")</f>
        <v>586</v>
      </c>
      <c r="R798" s="77" t="str" cm="1">
        <f t="array" aca="1" ref="R79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798" s="77" t="str" cm="1">
        <f t="array" ref="S798">_xlfn.IFS(Table1[[#This Row],[Level Status]]="Level 1",7,Table1[[#This Row],[Level Status]]="Level 2",14,Table1[[#This Row],[Level Status]]="Level 3","30",Table1[[#This Row],[Level Status]]="Info","Info",Table1[[#This Row],[Level Status]]="Closed","Closed")</f>
        <v>Closed</v>
      </c>
      <c r="T798" s="54"/>
    </row>
    <row r="799" spans="1:20" x14ac:dyDescent="0.3">
      <c r="A799" s="51">
        <f t="shared" si="12"/>
        <v>798</v>
      </c>
      <c r="B799" s="137" t="s">
        <v>8084</v>
      </c>
      <c r="C799" s="56">
        <v>45635</v>
      </c>
      <c r="D799" s="56">
        <v>45614</v>
      </c>
      <c r="E799" s="138" t="s">
        <v>39</v>
      </c>
      <c r="F799" s="54" t="s">
        <v>8130</v>
      </c>
      <c r="G799" s="58" t="s">
        <v>8131</v>
      </c>
      <c r="H799" s="139" t="s">
        <v>5508</v>
      </c>
      <c r="I799" s="140" t="s">
        <v>5989</v>
      </c>
      <c r="J799" s="139" t="s">
        <v>6953</v>
      </c>
      <c r="K799" s="51"/>
      <c r="L799" s="140" t="s">
        <v>1302</v>
      </c>
      <c r="M799" s="140" t="s">
        <v>1302</v>
      </c>
      <c r="N799" s="77" t="s">
        <v>1170</v>
      </c>
      <c r="O799" s="77" t="s">
        <v>1171</v>
      </c>
      <c r="P799" s="66" t="str">
        <f ca="1">DATEDIF(C799,'Incoming 2023'!$O$2,"Y")&amp;" tahun, "&amp;DATEDIF(C799,'Incoming 2023'!$O$2,"YM")&amp;" bulan, "&amp;DATEDIF(C799,'Incoming 2023'!$O$2,"MD")&amp;" hari"</f>
        <v>1 tahun, 7 bulan, 6 hari</v>
      </c>
      <c r="Q799" s="77">
        <f ca="1">DATEDIF(C799,Summary!$A$1,"d")</f>
        <v>583</v>
      </c>
      <c r="R799" s="77" t="str" cm="1">
        <f t="array" aca="1" ref="R79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99" s="77" t="str" cm="1">
        <f t="array" ref="S799">_xlfn.IFS(Table1[[#This Row],[Level Status]]="Level 1",7,Table1[[#This Row],[Level Status]]="Level 2",14,Table1[[#This Row],[Level Status]]="Level 3","30",Table1[[#This Row],[Level Status]]="Info","Info",Table1[[#This Row],[Level Status]]="Closed","Closed")</f>
        <v>Info</v>
      </c>
      <c r="T799" s="54"/>
    </row>
    <row r="800" spans="1:20" ht="82.8" x14ac:dyDescent="0.3">
      <c r="A800" s="51">
        <f t="shared" si="12"/>
        <v>799</v>
      </c>
      <c r="B800" s="137" t="s">
        <v>8085</v>
      </c>
      <c r="C800" s="56">
        <v>45637</v>
      </c>
      <c r="D800" s="56">
        <v>45625</v>
      </c>
      <c r="E800" s="138" t="s">
        <v>39</v>
      </c>
      <c r="F800" s="54" t="s">
        <v>8132</v>
      </c>
      <c r="G800" s="58" t="s">
        <v>8133</v>
      </c>
      <c r="H800" s="139" t="s">
        <v>5508</v>
      </c>
      <c r="I800" s="140" t="s">
        <v>7876</v>
      </c>
      <c r="J800" s="139" t="s">
        <v>5704</v>
      </c>
      <c r="K800" s="51"/>
      <c r="L800" s="140" t="s">
        <v>1308</v>
      </c>
      <c r="M800" s="140" t="s">
        <v>1308</v>
      </c>
      <c r="N800" s="77" t="s">
        <v>1070</v>
      </c>
      <c r="O800" s="77" t="s">
        <v>6243</v>
      </c>
      <c r="P800" s="66" t="str">
        <f ca="1">DATEDIF(C800,'Incoming 2023'!$O$2,"Y")&amp;" tahun, "&amp;DATEDIF(C800,'Incoming 2023'!$O$2,"YM")&amp;" bulan, "&amp;DATEDIF(C800,'Incoming 2023'!$O$2,"MD")&amp;" hari"</f>
        <v>1 tahun, 7 bulan, 4 hari</v>
      </c>
      <c r="Q800" s="77">
        <f ca="1">DATEDIF(C800,Summary!$A$1,"d")</f>
        <v>581</v>
      </c>
      <c r="R800" s="77" t="str" cm="1">
        <f t="array" aca="1" ref="R80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00" s="77" t="str" cm="1">
        <f t="array" ref="S800">_xlfn.IFS(Table1[[#This Row],[Level Status]]="Level 1",7,Table1[[#This Row],[Level Status]]="Level 2",14,Table1[[#This Row],[Level Status]]="Level 3","30",Table1[[#This Row],[Level Status]]="Info","Info",Table1[[#This Row],[Level Status]]="Closed","Closed")</f>
        <v>Info</v>
      </c>
      <c r="T800" s="54"/>
    </row>
    <row r="801" spans="1:20" ht="69" x14ac:dyDescent="0.3">
      <c r="A801" s="51">
        <f t="shared" si="12"/>
        <v>800</v>
      </c>
      <c r="B801" s="137" t="s">
        <v>8086</v>
      </c>
      <c r="C801" s="56">
        <v>45638</v>
      </c>
      <c r="D801" s="56">
        <v>45646</v>
      </c>
      <c r="E801" s="138" t="s">
        <v>39</v>
      </c>
      <c r="F801" s="54" t="s">
        <v>8134</v>
      </c>
      <c r="G801" s="58" t="s">
        <v>8135</v>
      </c>
      <c r="H801" s="139" t="s">
        <v>5508</v>
      </c>
      <c r="I801" s="140" t="s">
        <v>5990</v>
      </c>
      <c r="J801" s="139" t="s">
        <v>6030</v>
      </c>
      <c r="K801" s="51"/>
      <c r="L801" s="140" t="s">
        <v>1308</v>
      </c>
      <c r="M801" s="140" t="s">
        <v>1308</v>
      </c>
      <c r="N801" s="77" t="s">
        <v>1070</v>
      </c>
      <c r="O801" s="77" t="s">
        <v>8071</v>
      </c>
      <c r="P801" s="66" t="str">
        <f ca="1">DATEDIF(C801,'Incoming 2023'!$O$2,"Y")&amp;" tahun, "&amp;DATEDIF(C801,'Incoming 2023'!$O$2,"YM")&amp;" bulan, "&amp;DATEDIF(C801,'Incoming 2023'!$O$2,"MD")&amp;" hari"</f>
        <v>1 tahun, 7 bulan, 3 hari</v>
      </c>
      <c r="Q801" s="77">
        <f ca="1">DATEDIF(C801,Summary!$A$1,"d")</f>
        <v>580</v>
      </c>
      <c r="R801" s="77" t="str" cm="1">
        <f t="array" aca="1" ref="R80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01" s="77" t="str" cm="1">
        <f t="array" ref="S801">_xlfn.IFS(Table1[[#This Row],[Level Status]]="Level 1",7,Table1[[#This Row],[Level Status]]="Level 2",14,Table1[[#This Row],[Level Status]]="Level 3","30",Table1[[#This Row],[Level Status]]="Info","Info",Table1[[#This Row],[Level Status]]="Closed","Closed")</f>
        <v>Info</v>
      </c>
      <c r="T801" s="54"/>
    </row>
    <row r="802" spans="1:20" ht="27.6" x14ac:dyDescent="0.3">
      <c r="A802" s="51">
        <f t="shared" si="12"/>
        <v>801</v>
      </c>
      <c r="B802" s="137" t="s">
        <v>8087</v>
      </c>
      <c r="C802" s="56">
        <v>45639</v>
      </c>
      <c r="D802" s="56">
        <v>45634</v>
      </c>
      <c r="E802" s="138" t="s">
        <v>9</v>
      </c>
      <c r="F802" s="54" t="s">
        <v>8136</v>
      </c>
      <c r="G802" s="58" t="s">
        <v>8137</v>
      </c>
      <c r="H802" s="139" t="s">
        <v>5508</v>
      </c>
      <c r="I802" s="140" t="s">
        <v>7756</v>
      </c>
      <c r="J802" s="139" t="s">
        <v>3203</v>
      </c>
      <c r="K802" s="51"/>
      <c r="L802" s="140" t="s">
        <v>1302</v>
      </c>
      <c r="M802" s="140" t="s">
        <v>1302</v>
      </c>
      <c r="N802" s="77" t="s">
        <v>1070</v>
      </c>
      <c r="O802" s="77" t="s">
        <v>6243</v>
      </c>
      <c r="P802" s="66" t="str">
        <f ca="1">DATEDIF(C802,'Incoming 2023'!$O$2,"Y")&amp;" tahun, "&amp;DATEDIF(C802,'Incoming 2023'!$O$2,"YM")&amp;" bulan, "&amp;DATEDIF(C802,'Incoming 2023'!$O$2,"MD")&amp;" hari"</f>
        <v>1 tahun, 7 bulan, 2 hari</v>
      </c>
      <c r="Q802" s="77">
        <f ca="1">DATEDIF(C802,Summary!$A$1,"d")</f>
        <v>579</v>
      </c>
      <c r="R802" s="77" t="str" cm="1">
        <f t="array" aca="1" ref="R80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02" s="77" t="str" cm="1">
        <f t="array" ref="S802">_xlfn.IFS(Table1[[#This Row],[Level Status]]="Level 1",7,Table1[[#This Row],[Level Status]]="Level 2",14,Table1[[#This Row],[Level Status]]="Level 3","30",Table1[[#This Row],[Level Status]]="Info","Info",Table1[[#This Row],[Level Status]]="Closed","Closed")</f>
        <v>Info</v>
      </c>
      <c r="T802" s="54"/>
    </row>
    <row r="803" spans="1:20" ht="55.2" x14ac:dyDescent="0.3">
      <c r="A803" s="51">
        <f t="shared" si="12"/>
        <v>802</v>
      </c>
      <c r="B803" s="137" t="s">
        <v>8088</v>
      </c>
      <c r="C803" s="56">
        <v>45639</v>
      </c>
      <c r="D803" s="56">
        <v>45607</v>
      </c>
      <c r="E803" s="138" t="s">
        <v>9</v>
      </c>
      <c r="F803" s="54" t="s">
        <v>8138</v>
      </c>
      <c r="G803" s="58" t="s">
        <v>8139</v>
      </c>
      <c r="H803" s="139" t="s">
        <v>5508</v>
      </c>
      <c r="I803" s="140" t="s">
        <v>7756</v>
      </c>
      <c r="J803" s="139" t="s">
        <v>3203</v>
      </c>
      <c r="K803" s="51"/>
      <c r="L803" s="77" t="s">
        <v>140</v>
      </c>
      <c r="M803" s="140" t="s">
        <v>5813</v>
      </c>
      <c r="N803" s="77" t="s">
        <v>1070</v>
      </c>
      <c r="O803" s="77" t="s">
        <v>6243</v>
      </c>
      <c r="P803" s="66" t="str">
        <f ca="1">DATEDIF(C803,'Incoming 2023'!$O$2,"Y")&amp;" tahun, "&amp;DATEDIF(C803,'Incoming 2023'!$O$2,"YM")&amp;" bulan, "&amp;DATEDIF(C803,'Incoming 2023'!$O$2,"MD")&amp;" hari"</f>
        <v>1 tahun, 7 bulan, 2 hari</v>
      </c>
      <c r="Q803" s="77">
        <f ca="1">DATEDIF(C803,Summary!$A$1,"d")</f>
        <v>579</v>
      </c>
      <c r="R803" s="77" t="str" cm="1">
        <f t="array" aca="1" ref="R80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803" s="77" t="str" cm="1">
        <f t="array" ref="S803">_xlfn.IFS(Table1[[#This Row],[Level Status]]="Level 1",7,Table1[[#This Row],[Level Status]]="Level 2",14,Table1[[#This Row],[Level Status]]="Level 3","30",Table1[[#This Row],[Level Status]]="Info","Info",Table1[[#This Row],[Level Status]]="Closed","Closed")</f>
        <v>30</v>
      </c>
      <c r="T803" s="54"/>
    </row>
    <row r="804" spans="1:20" ht="55.2" x14ac:dyDescent="0.3">
      <c r="A804" s="51">
        <f t="shared" si="12"/>
        <v>803</v>
      </c>
      <c r="B804" s="137" t="s">
        <v>8089</v>
      </c>
      <c r="C804" s="56">
        <v>45639</v>
      </c>
      <c r="D804" s="56">
        <v>45607</v>
      </c>
      <c r="E804" s="138" t="s">
        <v>9</v>
      </c>
      <c r="F804" s="54" t="s">
        <v>8140</v>
      </c>
      <c r="G804" s="58" t="s">
        <v>8141</v>
      </c>
      <c r="H804" s="139" t="s">
        <v>5508</v>
      </c>
      <c r="I804" s="140" t="s">
        <v>7756</v>
      </c>
      <c r="J804" s="139" t="s">
        <v>3203</v>
      </c>
      <c r="K804" s="51"/>
      <c r="L804" s="140" t="s">
        <v>1308</v>
      </c>
      <c r="M804" s="140" t="s">
        <v>1308</v>
      </c>
      <c r="N804" s="77" t="s">
        <v>1070</v>
      </c>
      <c r="O804" s="77" t="s">
        <v>6243</v>
      </c>
      <c r="P804" s="66" t="str">
        <f ca="1">DATEDIF(C804,'Incoming 2023'!$O$2,"Y")&amp;" tahun, "&amp;DATEDIF(C804,'Incoming 2023'!$O$2,"YM")&amp;" bulan, "&amp;DATEDIF(C804,'Incoming 2023'!$O$2,"MD")&amp;" hari"</f>
        <v>1 tahun, 7 bulan, 2 hari</v>
      </c>
      <c r="Q804" s="77">
        <f ca="1">DATEDIF(C804,Summary!$A$1,"d")</f>
        <v>579</v>
      </c>
      <c r="R804" s="77" t="str" cm="1">
        <f t="array" aca="1" ref="R80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04" s="77" t="str" cm="1">
        <f t="array" ref="S804">_xlfn.IFS(Table1[[#This Row],[Level Status]]="Level 1",7,Table1[[#This Row],[Level Status]]="Level 2",14,Table1[[#This Row],[Level Status]]="Level 3","30",Table1[[#This Row],[Level Status]]="Info","Info",Table1[[#This Row],[Level Status]]="Closed","Closed")</f>
        <v>Info</v>
      </c>
      <c r="T804" s="54"/>
    </row>
    <row r="805" spans="1:20" ht="55.2" x14ac:dyDescent="0.3">
      <c r="A805" s="51">
        <f t="shared" si="12"/>
        <v>804</v>
      </c>
      <c r="B805" s="137" t="s">
        <v>8090</v>
      </c>
      <c r="C805" s="56">
        <v>45639</v>
      </c>
      <c r="D805" s="56">
        <v>45607</v>
      </c>
      <c r="E805" s="138" t="s">
        <v>9</v>
      </c>
      <c r="F805" s="54" t="s">
        <v>8142</v>
      </c>
      <c r="G805" s="58" t="s">
        <v>8143</v>
      </c>
      <c r="H805" s="139" t="s">
        <v>5508</v>
      </c>
      <c r="I805" s="140" t="s">
        <v>7756</v>
      </c>
      <c r="J805" s="139" t="s">
        <v>3201</v>
      </c>
      <c r="K805" s="51"/>
      <c r="L805" s="77" t="s">
        <v>140</v>
      </c>
      <c r="M805" s="140" t="s">
        <v>5813</v>
      </c>
      <c r="N805" s="77" t="s">
        <v>1070</v>
      </c>
      <c r="O805" s="77" t="s">
        <v>6243</v>
      </c>
      <c r="P805" s="66" t="str">
        <f ca="1">DATEDIF(C805,'Incoming 2023'!$O$2,"Y")&amp;" tahun, "&amp;DATEDIF(C805,'Incoming 2023'!$O$2,"YM")&amp;" bulan, "&amp;DATEDIF(C805,'Incoming 2023'!$O$2,"MD")&amp;" hari"</f>
        <v>1 tahun, 7 bulan, 2 hari</v>
      </c>
      <c r="Q805" s="77">
        <f ca="1">DATEDIF(C805,Summary!$A$1,"d")</f>
        <v>579</v>
      </c>
      <c r="R805" s="77" t="str" cm="1">
        <f t="array" aca="1" ref="R80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805" s="77" t="str" cm="1">
        <f t="array" ref="S805">_xlfn.IFS(Table1[[#This Row],[Level Status]]="Level 1",7,Table1[[#This Row],[Level Status]]="Level 2",14,Table1[[#This Row],[Level Status]]="Level 3","30",Table1[[#This Row],[Level Status]]="Info","Info",Table1[[#This Row],[Level Status]]="Closed","Closed")</f>
        <v>30</v>
      </c>
      <c r="T805" s="54"/>
    </row>
    <row r="806" spans="1:20" x14ac:dyDescent="0.3">
      <c r="A806" s="51">
        <f t="shared" si="12"/>
        <v>805</v>
      </c>
      <c r="B806" s="137" t="s">
        <v>8091</v>
      </c>
      <c r="C806" s="56">
        <v>45642</v>
      </c>
      <c r="D806" s="56">
        <v>45601</v>
      </c>
      <c r="E806" s="138" t="s">
        <v>39</v>
      </c>
      <c r="F806" s="54" t="s">
        <v>5974</v>
      </c>
      <c r="G806" s="58" t="s">
        <v>8144</v>
      </c>
      <c r="H806" s="139" t="s">
        <v>1079</v>
      </c>
      <c r="I806" s="140" t="s">
        <v>5999</v>
      </c>
      <c r="J806" s="139" t="s">
        <v>5841</v>
      </c>
      <c r="K806" s="51"/>
      <c r="L806" s="77" t="s">
        <v>120</v>
      </c>
      <c r="M806" s="140" t="s">
        <v>120</v>
      </c>
      <c r="N806" s="77" t="s">
        <v>1088</v>
      </c>
      <c r="O806" s="77" t="s">
        <v>1089</v>
      </c>
      <c r="P806" s="66" t="str">
        <f ca="1">DATEDIF(C806,'Incoming 2023'!$O$2,"Y")&amp;" tahun, "&amp;DATEDIF(C806,'Incoming 2023'!$O$2,"YM")&amp;" bulan, "&amp;DATEDIF(C806,'Incoming 2023'!$O$2,"MD")&amp;" hari"</f>
        <v>1 tahun, 6 bulan, 29 hari</v>
      </c>
      <c r="Q806" s="77">
        <f ca="1">DATEDIF(C806,Summary!$A$1,"d")</f>
        <v>576</v>
      </c>
      <c r="R806" s="77" t="str" cm="1">
        <f t="array" aca="1" ref="R80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806" s="77" t="str" cm="1">
        <f t="array" ref="S806">_xlfn.IFS(Table1[[#This Row],[Level Status]]="Level 1",7,Table1[[#This Row],[Level Status]]="Level 2",14,Table1[[#This Row],[Level Status]]="Level 3","30",Table1[[#This Row],[Level Status]]="Info","Info",Table1[[#This Row],[Level Status]]="Closed","Closed")</f>
        <v>Closed</v>
      </c>
      <c r="T806" s="54"/>
    </row>
    <row r="807" spans="1:20" ht="55.2" x14ac:dyDescent="0.3">
      <c r="A807" s="51">
        <f t="shared" si="12"/>
        <v>806</v>
      </c>
      <c r="B807" s="137" t="s">
        <v>8092</v>
      </c>
      <c r="C807" s="56">
        <v>45642</v>
      </c>
      <c r="D807" s="56">
        <v>45639</v>
      </c>
      <c r="E807" s="138" t="s">
        <v>39</v>
      </c>
      <c r="F807" s="54" t="s">
        <v>8145</v>
      </c>
      <c r="G807" s="58"/>
      <c r="H807" s="139" t="s">
        <v>6085</v>
      </c>
      <c r="I807" s="140" t="s">
        <v>5985</v>
      </c>
      <c r="J807" s="139" t="s">
        <v>7423</v>
      </c>
      <c r="K807" s="51"/>
      <c r="L807" s="140" t="s">
        <v>1308</v>
      </c>
      <c r="M807" s="140" t="s">
        <v>1308</v>
      </c>
      <c r="N807" s="77" t="s">
        <v>1080</v>
      </c>
      <c r="O807" s="77" t="s">
        <v>1083</v>
      </c>
      <c r="P807" s="66" t="str">
        <f ca="1">DATEDIF(C807,'Incoming 2023'!$O$2,"Y")&amp;" tahun, "&amp;DATEDIF(C807,'Incoming 2023'!$O$2,"YM")&amp;" bulan, "&amp;DATEDIF(C807,'Incoming 2023'!$O$2,"MD")&amp;" hari"</f>
        <v>1 tahun, 6 bulan, 29 hari</v>
      </c>
      <c r="Q807" s="77">
        <f ca="1">DATEDIF(C807,Summary!$A$1,"d")</f>
        <v>576</v>
      </c>
      <c r="R807" s="77" t="str" cm="1">
        <f t="array" aca="1" ref="R80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07" s="77" t="str" cm="1">
        <f t="array" ref="S807">_xlfn.IFS(Table1[[#This Row],[Level Status]]="Level 1",7,Table1[[#This Row],[Level Status]]="Level 2",14,Table1[[#This Row],[Level Status]]="Level 3","30",Table1[[#This Row],[Level Status]]="Info","Info",Table1[[#This Row],[Level Status]]="Closed","Closed")</f>
        <v>Info</v>
      </c>
      <c r="T807" s="54"/>
    </row>
    <row r="808" spans="1:20" ht="110.4" x14ac:dyDescent="0.3">
      <c r="A808" s="51">
        <f t="shared" si="12"/>
        <v>807</v>
      </c>
      <c r="B808" s="137" t="s">
        <v>8093</v>
      </c>
      <c r="C808" s="56">
        <v>45642</v>
      </c>
      <c r="D808" s="56">
        <v>45637</v>
      </c>
      <c r="E808" s="138" t="s">
        <v>39</v>
      </c>
      <c r="F808" s="54" t="s">
        <v>8146</v>
      </c>
      <c r="G808" s="58" t="s">
        <v>8147</v>
      </c>
      <c r="H808" s="139" t="s">
        <v>5508</v>
      </c>
      <c r="I808" s="140" t="s">
        <v>5990</v>
      </c>
      <c r="J808" s="139" t="s">
        <v>3188</v>
      </c>
      <c r="K808" s="51"/>
      <c r="L808" s="140" t="s">
        <v>1308</v>
      </c>
      <c r="M808" s="140" t="s">
        <v>1308</v>
      </c>
      <c r="N808" s="77" t="s">
        <v>1070</v>
      </c>
      <c r="O808" s="77" t="s">
        <v>7957</v>
      </c>
      <c r="P808" s="66" t="str">
        <f ca="1">DATEDIF(C808,'Incoming 2023'!$O$2,"Y")&amp;" tahun, "&amp;DATEDIF(C808,'Incoming 2023'!$O$2,"YM")&amp;" bulan, "&amp;DATEDIF(C808,'Incoming 2023'!$O$2,"MD")&amp;" hari"</f>
        <v>1 tahun, 6 bulan, 29 hari</v>
      </c>
      <c r="Q808" s="77">
        <f ca="1">DATEDIF(C808,Summary!$A$1,"d")</f>
        <v>576</v>
      </c>
      <c r="R808" s="77" t="str" cm="1">
        <f t="array" aca="1" ref="R80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08" s="77" t="str" cm="1">
        <f t="array" ref="S808">_xlfn.IFS(Table1[[#This Row],[Level Status]]="Level 1",7,Table1[[#This Row],[Level Status]]="Level 2",14,Table1[[#This Row],[Level Status]]="Level 3","30",Table1[[#This Row],[Level Status]]="Info","Info",Table1[[#This Row],[Level Status]]="Closed","Closed")</f>
        <v>Info</v>
      </c>
      <c r="T808" s="54"/>
    </row>
    <row r="809" spans="1:20" ht="55.2" x14ac:dyDescent="0.3">
      <c r="A809" s="51">
        <f t="shared" si="12"/>
        <v>808</v>
      </c>
      <c r="B809" s="137" t="s">
        <v>8094</v>
      </c>
      <c r="C809" s="56">
        <v>45642</v>
      </c>
      <c r="D809" s="56">
        <v>45637</v>
      </c>
      <c r="E809" s="138" t="s">
        <v>39</v>
      </c>
      <c r="F809" s="54" t="s">
        <v>8148</v>
      </c>
      <c r="G809" s="58" t="s">
        <v>8149</v>
      </c>
      <c r="H809" s="139" t="s">
        <v>1079</v>
      </c>
      <c r="I809" s="140" t="s">
        <v>3199</v>
      </c>
      <c r="J809" s="139" t="s">
        <v>5701</v>
      </c>
      <c r="K809" s="51"/>
      <c r="L809" s="140" t="s">
        <v>1308</v>
      </c>
      <c r="M809" s="140" t="s">
        <v>1308</v>
      </c>
      <c r="N809" s="77" t="s">
        <v>1079</v>
      </c>
      <c r="O809" s="77" t="s">
        <v>5606</v>
      </c>
      <c r="P809" s="66" t="str">
        <f ca="1">DATEDIF(C809,'Incoming 2023'!$O$2,"Y")&amp;" tahun, "&amp;DATEDIF(C809,'Incoming 2023'!$O$2,"YM")&amp;" bulan, "&amp;DATEDIF(C809,'Incoming 2023'!$O$2,"MD")&amp;" hari"</f>
        <v>1 tahun, 6 bulan, 29 hari</v>
      </c>
      <c r="Q809" s="77">
        <f ca="1">DATEDIF(C809,Summary!$A$1,"d")</f>
        <v>576</v>
      </c>
      <c r="R809" s="77" t="str" cm="1">
        <f t="array" aca="1" ref="R80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09" s="77" t="str" cm="1">
        <f t="array" ref="S809">_xlfn.IFS(Table1[[#This Row],[Level Status]]="Level 1",7,Table1[[#This Row],[Level Status]]="Level 2",14,Table1[[#This Row],[Level Status]]="Level 3","30",Table1[[#This Row],[Level Status]]="Info","Info",Table1[[#This Row],[Level Status]]="Closed","Closed")</f>
        <v>Info</v>
      </c>
      <c r="T809" s="54"/>
    </row>
    <row r="810" spans="1:20" ht="124.2" x14ac:dyDescent="0.3">
      <c r="A810" s="51">
        <f t="shared" si="12"/>
        <v>809</v>
      </c>
      <c r="B810" s="137" t="s">
        <v>8095</v>
      </c>
      <c r="C810" s="56">
        <v>45642</v>
      </c>
      <c r="D810" s="56">
        <v>45625</v>
      </c>
      <c r="E810" s="138" t="s">
        <v>39</v>
      </c>
      <c r="F810" s="54" t="s">
        <v>8150</v>
      </c>
      <c r="G810" s="58" t="s">
        <v>8151</v>
      </c>
      <c r="H810" s="139" t="s">
        <v>5508</v>
      </c>
      <c r="I810" s="140" t="s">
        <v>5989</v>
      </c>
      <c r="J810" s="139" t="s">
        <v>6953</v>
      </c>
      <c r="K810" s="51"/>
      <c r="L810" s="140" t="s">
        <v>1308</v>
      </c>
      <c r="M810" s="140" t="s">
        <v>1308</v>
      </c>
      <c r="N810" s="77" t="s">
        <v>1175</v>
      </c>
      <c r="O810" s="77" t="s">
        <v>5619</v>
      </c>
      <c r="P810" s="66" t="str">
        <f ca="1">DATEDIF(C810,'Incoming 2023'!$O$2,"Y")&amp;" tahun, "&amp;DATEDIF(C810,'Incoming 2023'!$O$2,"YM")&amp;" bulan, "&amp;DATEDIF(C810,'Incoming 2023'!$O$2,"MD")&amp;" hari"</f>
        <v>1 tahun, 6 bulan, 29 hari</v>
      </c>
      <c r="Q810" s="77">
        <f ca="1">DATEDIF(C810,Summary!$A$1,"d")</f>
        <v>576</v>
      </c>
      <c r="R810" s="77" t="str" cm="1">
        <f t="array" aca="1" ref="R81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10" s="77" t="str" cm="1">
        <f t="array" ref="S810">_xlfn.IFS(Table1[[#This Row],[Level Status]]="Level 1",7,Table1[[#This Row],[Level Status]]="Level 2",14,Table1[[#This Row],[Level Status]]="Level 3","30",Table1[[#This Row],[Level Status]]="Info","Info",Table1[[#This Row],[Level Status]]="Closed","Closed")</f>
        <v>Info</v>
      </c>
      <c r="T810" s="54"/>
    </row>
    <row r="811" spans="1:20" ht="41.4" x14ac:dyDescent="0.3">
      <c r="A811" s="51">
        <f t="shared" si="12"/>
        <v>810</v>
      </c>
      <c r="B811" s="137" t="s">
        <v>8096</v>
      </c>
      <c r="C811" s="56">
        <v>45642</v>
      </c>
      <c r="D811" s="56">
        <v>45638</v>
      </c>
      <c r="E811" s="138" t="s">
        <v>39</v>
      </c>
      <c r="F811" s="54" t="s">
        <v>8152</v>
      </c>
      <c r="G811" s="58" t="s">
        <v>8153</v>
      </c>
      <c r="H811" s="139" t="s">
        <v>5508</v>
      </c>
      <c r="I811" s="140" t="s">
        <v>5989</v>
      </c>
      <c r="J811" s="139" t="s">
        <v>6953</v>
      </c>
      <c r="K811" s="51"/>
      <c r="L811" s="140" t="s">
        <v>1308</v>
      </c>
      <c r="M811" s="140" t="s">
        <v>1308</v>
      </c>
      <c r="N811" s="77" t="s">
        <v>1070</v>
      </c>
      <c r="O811" s="77" t="s">
        <v>1082</v>
      </c>
      <c r="P811" s="66" t="str">
        <f ca="1">DATEDIF(C811,'Incoming 2023'!$O$2,"Y")&amp;" tahun, "&amp;DATEDIF(C811,'Incoming 2023'!$O$2,"YM")&amp;" bulan, "&amp;DATEDIF(C811,'Incoming 2023'!$O$2,"MD")&amp;" hari"</f>
        <v>1 tahun, 6 bulan, 29 hari</v>
      </c>
      <c r="Q811" s="77">
        <f ca="1">DATEDIF(C811,Summary!$A$1,"d")</f>
        <v>576</v>
      </c>
      <c r="R811" s="77" t="str" cm="1">
        <f t="array" aca="1" ref="R81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11" s="77" t="str" cm="1">
        <f t="array" ref="S811">_xlfn.IFS(Table1[[#This Row],[Level Status]]="Level 1",7,Table1[[#This Row],[Level Status]]="Level 2",14,Table1[[#This Row],[Level Status]]="Level 3","30",Table1[[#This Row],[Level Status]]="Info","Info",Table1[[#This Row],[Level Status]]="Closed","Closed")</f>
        <v>Info</v>
      </c>
      <c r="T811" s="54"/>
    </row>
    <row r="812" spans="1:20" ht="41.4" x14ac:dyDescent="0.3">
      <c r="A812" s="51">
        <f t="shared" si="12"/>
        <v>811</v>
      </c>
      <c r="B812" s="137" t="s">
        <v>8097</v>
      </c>
      <c r="C812" s="56">
        <v>45642</v>
      </c>
      <c r="D812" s="56">
        <v>45632</v>
      </c>
      <c r="E812" s="138" t="s">
        <v>39</v>
      </c>
      <c r="F812" s="54" t="s">
        <v>8154</v>
      </c>
      <c r="G812" s="58" t="s">
        <v>8155</v>
      </c>
      <c r="H812" s="139" t="s">
        <v>1079</v>
      </c>
      <c r="I812" s="140" t="s">
        <v>7715</v>
      </c>
      <c r="J812" s="139" t="s">
        <v>5701</v>
      </c>
      <c r="K812" s="51"/>
      <c r="L812" s="140" t="s">
        <v>1308</v>
      </c>
      <c r="M812" s="140" t="s">
        <v>1308</v>
      </c>
      <c r="N812" s="77" t="s">
        <v>1079</v>
      </c>
      <c r="O812" s="77" t="s">
        <v>7818</v>
      </c>
      <c r="P812" s="66" t="str">
        <f ca="1">DATEDIF(C812,'Incoming 2023'!$O$2,"Y")&amp;" tahun, "&amp;DATEDIF(C812,'Incoming 2023'!$O$2,"YM")&amp;" bulan, "&amp;DATEDIF(C812,'Incoming 2023'!$O$2,"MD")&amp;" hari"</f>
        <v>1 tahun, 6 bulan, 29 hari</v>
      </c>
      <c r="Q812" s="77">
        <f ca="1">DATEDIF(C812,Summary!$A$1,"d")</f>
        <v>576</v>
      </c>
      <c r="R812" s="77" t="str" cm="1">
        <f t="array" aca="1" ref="R81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12" s="77" t="str" cm="1">
        <f t="array" ref="S812">_xlfn.IFS(Table1[[#This Row],[Level Status]]="Level 1",7,Table1[[#This Row],[Level Status]]="Level 2",14,Table1[[#This Row],[Level Status]]="Level 3","30",Table1[[#This Row],[Level Status]]="Info","Info",Table1[[#This Row],[Level Status]]="Closed","Closed")</f>
        <v>Info</v>
      </c>
      <c r="T812" s="54"/>
    </row>
    <row r="813" spans="1:20" ht="27.6" x14ac:dyDescent="0.3">
      <c r="A813" s="51">
        <f t="shared" si="12"/>
        <v>812</v>
      </c>
      <c r="B813" s="137" t="s">
        <v>8098</v>
      </c>
      <c r="C813" s="56">
        <v>45644</v>
      </c>
      <c r="D813" s="56">
        <v>45630</v>
      </c>
      <c r="E813" s="138" t="s">
        <v>39</v>
      </c>
      <c r="F813" s="54" t="s">
        <v>8156</v>
      </c>
      <c r="G813" s="58" t="s">
        <v>8157</v>
      </c>
      <c r="H813" s="139" t="s">
        <v>5508</v>
      </c>
      <c r="I813" s="140" t="s">
        <v>5989</v>
      </c>
      <c r="J813" s="139" t="s">
        <v>6030</v>
      </c>
      <c r="K813" s="51"/>
      <c r="L813" s="140" t="s">
        <v>1308</v>
      </c>
      <c r="M813" s="140" t="s">
        <v>1308</v>
      </c>
      <c r="N813" s="77" t="s">
        <v>1175</v>
      </c>
      <c r="O813" s="77" t="s">
        <v>5619</v>
      </c>
      <c r="P813" s="66" t="str">
        <f ca="1">DATEDIF(C813,'Incoming 2023'!$O$2,"Y")&amp;" tahun, "&amp;DATEDIF(C813,'Incoming 2023'!$O$2,"YM")&amp;" bulan, "&amp;DATEDIF(C813,'Incoming 2023'!$O$2,"MD")&amp;" hari"</f>
        <v>1 tahun, 6 bulan, 27 hari</v>
      </c>
      <c r="Q813" s="77">
        <f ca="1">DATEDIF(C813,Summary!$A$1,"d")</f>
        <v>574</v>
      </c>
      <c r="R813" s="77" t="str" cm="1">
        <f t="array" aca="1" ref="R81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13" s="77" t="str" cm="1">
        <f t="array" ref="S813">_xlfn.IFS(Table1[[#This Row],[Level Status]]="Level 1",7,Table1[[#This Row],[Level Status]]="Level 2",14,Table1[[#This Row],[Level Status]]="Level 3","30",Table1[[#This Row],[Level Status]]="Info","Info",Table1[[#This Row],[Level Status]]="Closed","Closed")</f>
        <v>Info</v>
      </c>
      <c r="T813" s="54"/>
    </row>
    <row r="814" spans="1:20" ht="69" x14ac:dyDescent="0.3">
      <c r="A814" s="51">
        <f t="shared" si="12"/>
        <v>813</v>
      </c>
      <c r="B814" s="137" t="s">
        <v>8099</v>
      </c>
      <c r="C814" s="56">
        <v>45644</v>
      </c>
      <c r="D814" s="56">
        <v>45637</v>
      </c>
      <c r="E814" s="138" t="s">
        <v>39</v>
      </c>
      <c r="F814" s="54" t="s">
        <v>8158</v>
      </c>
      <c r="G814" s="58" t="s">
        <v>8159</v>
      </c>
      <c r="H814" s="139" t="s">
        <v>5508</v>
      </c>
      <c r="I814" s="140" t="s">
        <v>7640</v>
      </c>
      <c r="J814" s="139" t="s">
        <v>5704</v>
      </c>
      <c r="K814" s="51"/>
      <c r="L814" s="140" t="s">
        <v>1308</v>
      </c>
      <c r="M814" s="140" t="s">
        <v>1308</v>
      </c>
      <c r="N814" s="77" t="s">
        <v>1070</v>
      </c>
      <c r="O814" s="77" t="s">
        <v>1077</v>
      </c>
      <c r="P814" s="66" t="str">
        <f ca="1">DATEDIF(C814,'Incoming 2023'!$O$2,"Y")&amp;" tahun, "&amp;DATEDIF(C814,'Incoming 2023'!$O$2,"YM")&amp;" bulan, "&amp;DATEDIF(C814,'Incoming 2023'!$O$2,"MD")&amp;" hari"</f>
        <v>1 tahun, 6 bulan, 27 hari</v>
      </c>
      <c r="Q814" s="77">
        <f ca="1">DATEDIF(C814,Summary!$A$1,"d")</f>
        <v>574</v>
      </c>
      <c r="R814" s="77" t="str" cm="1">
        <f t="array" aca="1" ref="R81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14" s="77" t="str" cm="1">
        <f t="array" ref="S814">_xlfn.IFS(Table1[[#This Row],[Level Status]]="Level 1",7,Table1[[#This Row],[Level Status]]="Level 2",14,Table1[[#This Row],[Level Status]]="Level 3","30",Table1[[#This Row],[Level Status]]="Info","Info",Table1[[#This Row],[Level Status]]="Closed","Closed")</f>
        <v>Info</v>
      </c>
      <c r="T814" s="54"/>
    </row>
    <row r="815" spans="1:20" ht="41.4" x14ac:dyDescent="0.3">
      <c r="A815" s="51">
        <f t="shared" si="12"/>
        <v>814</v>
      </c>
      <c r="B815" s="137" t="s">
        <v>8100</v>
      </c>
      <c r="C815" s="56">
        <v>45644</v>
      </c>
      <c r="D815" s="56">
        <v>45593</v>
      </c>
      <c r="E815" s="138" t="s">
        <v>39</v>
      </c>
      <c r="F815" s="54" t="s">
        <v>8160</v>
      </c>
      <c r="G815" s="58" t="s">
        <v>8161</v>
      </c>
      <c r="H815" s="139" t="s">
        <v>5508</v>
      </c>
      <c r="I815" s="140" t="s">
        <v>5989</v>
      </c>
      <c r="J815" s="139" t="s">
        <v>3188</v>
      </c>
      <c r="K815" s="51"/>
      <c r="L815" s="140" t="s">
        <v>1308</v>
      </c>
      <c r="M815" s="140" t="s">
        <v>1308</v>
      </c>
      <c r="N815" s="77" t="s">
        <v>1170</v>
      </c>
      <c r="O815" s="77" t="s">
        <v>1732</v>
      </c>
      <c r="P815" s="66" t="str">
        <f ca="1">DATEDIF(C815,'Incoming 2023'!$O$2,"Y")&amp;" tahun, "&amp;DATEDIF(C815,'Incoming 2023'!$O$2,"YM")&amp;" bulan, "&amp;DATEDIF(C815,'Incoming 2023'!$O$2,"MD")&amp;" hari"</f>
        <v>1 tahun, 6 bulan, 27 hari</v>
      </c>
      <c r="Q815" s="77">
        <f ca="1">DATEDIF(C815,Summary!$A$1,"d")</f>
        <v>574</v>
      </c>
      <c r="R815" s="77" t="str" cm="1">
        <f t="array" aca="1" ref="R81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15" s="77" t="str" cm="1">
        <f t="array" ref="S815">_xlfn.IFS(Table1[[#This Row],[Level Status]]="Level 1",7,Table1[[#This Row],[Level Status]]="Level 2",14,Table1[[#This Row],[Level Status]]="Level 3","30",Table1[[#This Row],[Level Status]]="Info","Info",Table1[[#This Row],[Level Status]]="Closed","Closed")</f>
        <v>Info</v>
      </c>
      <c r="T815" s="54"/>
    </row>
    <row r="816" spans="1:20" ht="27.6" x14ac:dyDescent="0.3">
      <c r="A816" s="51">
        <f t="shared" si="12"/>
        <v>815</v>
      </c>
      <c r="B816" s="137" t="s">
        <v>8101</v>
      </c>
      <c r="C816" s="56">
        <v>45644</v>
      </c>
      <c r="D816" s="56">
        <v>45644</v>
      </c>
      <c r="E816" s="138" t="s">
        <v>8162</v>
      </c>
      <c r="F816" s="54" t="s">
        <v>8163</v>
      </c>
      <c r="G816" s="58" t="s">
        <v>8164</v>
      </c>
      <c r="H816" s="139" t="s">
        <v>5508</v>
      </c>
      <c r="I816" s="140" t="s">
        <v>5989</v>
      </c>
      <c r="J816" s="139" t="s">
        <v>6953</v>
      </c>
      <c r="K816" s="51"/>
      <c r="L816" s="140" t="s">
        <v>1308</v>
      </c>
      <c r="M816" s="140" t="s">
        <v>1308</v>
      </c>
      <c r="N816" s="77" t="s">
        <v>1070</v>
      </c>
      <c r="O816" s="77" t="s">
        <v>1071</v>
      </c>
      <c r="P816" s="66" t="str">
        <f ca="1">DATEDIF(C816,'Incoming 2023'!$O$2,"Y")&amp;" tahun, "&amp;DATEDIF(C816,'Incoming 2023'!$O$2,"YM")&amp;" bulan, "&amp;DATEDIF(C816,'Incoming 2023'!$O$2,"MD")&amp;" hari"</f>
        <v>1 tahun, 6 bulan, 27 hari</v>
      </c>
      <c r="Q816" s="77">
        <f ca="1">DATEDIF(C816,Summary!$A$1,"d")</f>
        <v>574</v>
      </c>
      <c r="R816" s="77" t="str" cm="1">
        <f t="array" aca="1" ref="R81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16" s="77" t="str" cm="1">
        <f t="array" ref="S816">_xlfn.IFS(Table1[[#This Row],[Level Status]]="Level 1",7,Table1[[#This Row],[Level Status]]="Level 2",14,Table1[[#This Row],[Level Status]]="Level 3","30",Table1[[#This Row],[Level Status]]="Info","Info",Table1[[#This Row],[Level Status]]="Closed","Closed")</f>
        <v>Info</v>
      </c>
      <c r="T816" s="54"/>
    </row>
    <row r="817" spans="1:20" ht="55.2" x14ac:dyDescent="0.3">
      <c r="A817" s="51">
        <f t="shared" si="12"/>
        <v>816</v>
      </c>
      <c r="B817" s="137" t="s">
        <v>8102</v>
      </c>
      <c r="C817" s="56">
        <v>45649</v>
      </c>
      <c r="D817" s="56">
        <v>45628</v>
      </c>
      <c r="E817" s="138" t="s">
        <v>9</v>
      </c>
      <c r="F817" s="54" t="s">
        <v>8165</v>
      </c>
      <c r="G817" s="58" t="s">
        <v>8166</v>
      </c>
      <c r="H817" s="139" t="s">
        <v>5508</v>
      </c>
      <c r="I817" s="140" t="s">
        <v>7640</v>
      </c>
      <c r="J817" s="139" t="s">
        <v>8167</v>
      </c>
      <c r="K817" s="51"/>
      <c r="L817" s="77" t="s">
        <v>140</v>
      </c>
      <c r="M817" s="140" t="s">
        <v>5813</v>
      </c>
      <c r="N817" s="77" t="s">
        <v>1070</v>
      </c>
      <c r="O817" s="77" t="s">
        <v>1070</v>
      </c>
      <c r="P817" s="66" t="str">
        <f ca="1">DATEDIF(C817,'Incoming 2023'!$O$2,"Y")&amp;" tahun, "&amp;DATEDIF(C817,'Incoming 2023'!$O$2,"YM")&amp;" bulan, "&amp;DATEDIF(C817,'Incoming 2023'!$O$2,"MD")&amp;" hari"</f>
        <v>1 tahun, 6 bulan, 22 hari</v>
      </c>
      <c r="Q817" s="77">
        <f ca="1">DATEDIF(C817,Summary!$A$1,"d")</f>
        <v>569</v>
      </c>
      <c r="R817" s="77" t="str" cm="1">
        <f t="array" aca="1" ref="R81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817" s="77" t="str" cm="1">
        <f t="array" ref="S817">_xlfn.IFS(Table1[[#This Row],[Level Status]]="Level 1",7,Table1[[#This Row],[Level Status]]="Level 2",14,Table1[[#This Row],[Level Status]]="Level 3","30",Table1[[#This Row],[Level Status]]="Info","Info",Table1[[#This Row],[Level Status]]="Closed","Closed")</f>
        <v>30</v>
      </c>
      <c r="T817" s="54"/>
    </row>
    <row r="818" spans="1:20" ht="41.4" x14ac:dyDescent="0.3">
      <c r="A818" s="51">
        <f t="shared" si="12"/>
        <v>817</v>
      </c>
      <c r="B818" s="137" t="s">
        <v>8103</v>
      </c>
      <c r="C818" s="56">
        <v>45649</v>
      </c>
      <c r="D818" s="56">
        <v>45629</v>
      </c>
      <c r="E818" s="138" t="s">
        <v>9</v>
      </c>
      <c r="F818" s="54" t="s">
        <v>8168</v>
      </c>
      <c r="G818" s="58" t="s">
        <v>8169</v>
      </c>
      <c r="H818" s="139" t="s">
        <v>5508</v>
      </c>
      <c r="I818" s="140" t="s">
        <v>7756</v>
      </c>
      <c r="J818" s="139" t="s">
        <v>3201</v>
      </c>
      <c r="K818" s="51"/>
      <c r="L818" s="77" t="s">
        <v>140</v>
      </c>
      <c r="M818" s="140" t="s">
        <v>5813</v>
      </c>
      <c r="N818" s="77" t="s">
        <v>1070</v>
      </c>
      <c r="O818" s="77" t="s">
        <v>8170</v>
      </c>
      <c r="P818" s="66" t="str">
        <f ca="1">DATEDIF(C818,'Incoming 2023'!$O$2,"Y")&amp;" tahun, "&amp;DATEDIF(C818,'Incoming 2023'!$O$2,"YM")&amp;" bulan, "&amp;DATEDIF(C818,'Incoming 2023'!$O$2,"MD")&amp;" hari"</f>
        <v>1 tahun, 6 bulan, 22 hari</v>
      </c>
      <c r="Q818" s="77">
        <f ca="1">DATEDIF(C818,Summary!$A$1,"d")</f>
        <v>569</v>
      </c>
      <c r="R818" s="77" t="str" cm="1">
        <f t="array" aca="1" ref="R81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818" s="77" t="str" cm="1">
        <f t="array" ref="S818">_xlfn.IFS(Table1[[#This Row],[Level Status]]="Level 1",7,Table1[[#This Row],[Level Status]]="Level 2",14,Table1[[#This Row],[Level Status]]="Level 3","30",Table1[[#This Row],[Level Status]]="Info","Info",Table1[[#This Row],[Level Status]]="Closed","Closed")</f>
        <v>30</v>
      </c>
      <c r="T818" s="54"/>
    </row>
    <row r="819" spans="1:20" ht="69" x14ac:dyDescent="0.3">
      <c r="A819" s="51">
        <f t="shared" si="12"/>
        <v>818</v>
      </c>
      <c r="B819" s="137" t="s">
        <v>8104</v>
      </c>
      <c r="C819" s="56">
        <v>45649</v>
      </c>
      <c r="D819" s="56">
        <v>45628</v>
      </c>
      <c r="E819" s="138" t="s">
        <v>9</v>
      </c>
      <c r="F819" s="54" t="s">
        <v>8171</v>
      </c>
      <c r="G819" s="58" t="s">
        <v>8172</v>
      </c>
      <c r="H819" s="139" t="s">
        <v>5508</v>
      </c>
      <c r="I819" s="140" t="s">
        <v>5989</v>
      </c>
      <c r="J819" s="139" t="s">
        <v>6030</v>
      </c>
      <c r="K819" s="51"/>
      <c r="L819" s="77" t="s">
        <v>120</v>
      </c>
      <c r="M819" s="140" t="s">
        <v>5813</v>
      </c>
      <c r="N819" s="77" t="s">
        <v>1175</v>
      </c>
      <c r="O819" s="77" t="s">
        <v>5619</v>
      </c>
      <c r="P819" s="66" t="str">
        <f ca="1">DATEDIF(C819,'Incoming 2023'!$O$2,"Y")&amp;" tahun, "&amp;DATEDIF(C819,'Incoming 2023'!$O$2,"YM")&amp;" bulan, "&amp;DATEDIF(C819,'Incoming 2023'!$O$2,"MD")&amp;" hari"</f>
        <v>1 tahun, 6 bulan, 22 hari</v>
      </c>
      <c r="Q819" s="77">
        <f ca="1">DATEDIF(C819,Summary!$A$1,"d")</f>
        <v>569</v>
      </c>
      <c r="R819" s="77" t="str" cm="1">
        <f t="array" aca="1" ref="R81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819" s="77" t="str" cm="1">
        <f t="array" ref="S819">_xlfn.IFS(Table1[[#This Row],[Level Status]]="Level 1",7,Table1[[#This Row],[Level Status]]="Level 2",14,Table1[[#This Row],[Level Status]]="Level 3","30",Table1[[#This Row],[Level Status]]="Info","Info",Table1[[#This Row],[Level Status]]="Closed","Closed")</f>
        <v>30</v>
      </c>
      <c r="T819" s="54"/>
    </row>
    <row r="820" spans="1:20" ht="55.2" x14ac:dyDescent="0.3">
      <c r="A820" s="51">
        <f t="shared" si="12"/>
        <v>819</v>
      </c>
      <c r="B820" s="137" t="s">
        <v>8105</v>
      </c>
      <c r="C820" s="56">
        <v>45649</v>
      </c>
      <c r="D820" s="56">
        <v>45630</v>
      </c>
      <c r="E820" s="138" t="s">
        <v>9</v>
      </c>
      <c r="F820" s="54" t="s">
        <v>8173</v>
      </c>
      <c r="G820" s="58" t="s">
        <v>8174</v>
      </c>
      <c r="H820" s="139" t="s">
        <v>5508</v>
      </c>
      <c r="I820" s="140" t="s">
        <v>5989</v>
      </c>
      <c r="J820" s="139" t="s">
        <v>6030</v>
      </c>
      <c r="K820" s="51"/>
      <c r="L820" s="140" t="s">
        <v>1308</v>
      </c>
      <c r="M820" s="140" t="s">
        <v>1308</v>
      </c>
      <c r="N820" s="77" t="s">
        <v>1175</v>
      </c>
      <c r="O820" s="77" t="s">
        <v>5619</v>
      </c>
      <c r="P820" s="66" t="str">
        <f ca="1">DATEDIF(C820,'Incoming 2023'!$O$2,"Y")&amp;" tahun, "&amp;DATEDIF(C820,'Incoming 2023'!$O$2,"YM")&amp;" bulan, "&amp;DATEDIF(C820,'Incoming 2023'!$O$2,"MD")&amp;" hari"</f>
        <v>1 tahun, 6 bulan, 22 hari</v>
      </c>
      <c r="Q820" s="77">
        <f ca="1">DATEDIF(C820,Summary!$A$1,"d")</f>
        <v>569</v>
      </c>
      <c r="R820" s="77" t="str" cm="1">
        <f t="array" aca="1" ref="R82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20" s="77" t="str" cm="1">
        <f t="array" ref="S820">_xlfn.IFS(Table1[[#This Row],[Level Status]]="Level 1",7,Table1[[#This Row],[Level Status]]="Level 2",14,Table1[[#This Row],[Level Status]]="Level 3","30",Table1[[#This Row],[Level Status]]="Info","Info",Table1[[#This Row],[Level Status]]="Closed","Closed")</f>
        <v>Info</v>
      </c>
      <c r="T820" s="54"/>
    </row>
    <row r="821" spans="1:20" ht="41.4" x14ac:dyDescent="0.3">
      <c r="A821" s="51">
        <f t="shared" si="12"/>
        <v>820</v>
      </c>
      <c r="B821" s="137" t="s">
        <v>8106</v>
      </c>
      <c r="C821" s="56">
        <v>45649</v>
      </c>
      <c r="D821" s="56">
        <v>45629</v>
      </c>
      <c r="E821" s="138" t="s">
        <v>9</v>
      </c>
      <c r="F821" s="54" t="s">
        <v>8175</v>
      </c>
      <c r="G821" s="58" t="s">
        <v>8176</v>
      </c>
      <c r="H821" s="139" t="s">
        <v>5508</v>
      </c>
      <c r="I821" s="140" t="s">
        <v>3191</v>
      </c>
      <c r="J821" s="139" t="s">
        <v>3201</v>
      </c>
      <c r="K821" s="51"/>
      <c r="L821" s="140" t="s">
        <v>1308</v>
      </c>
      <c r="M821" s="140" t="s">
        <v>1308</v>
      </c>
      <c r="N821" s="77" t="s">
        <v>1070</v>
      </c>
      <c r="O821" s="77" t="s">
        <v>5160</v>
      </c>
      <c r="P821" s="66" t="str">
        <f ca="1">DATEDIF(C821,'Incoming 2023'!$O$2,"Y")&amp;" tahun, "&amp;DATEDIF(C821,'Incoming 2023'!$O$2,"YM")&amp;" bulan, "&amp;DATEDIF(C821,'Incoming 2023'!$O$2,"MD")&amp;" hari"</f>
        <v>1 tahun, 6 bulan, 22 hari</v>
      </c>
      <c r="Q821" s="77">
        <f ca="1">DATEDIF(C821,Summary!$A$1,"d")</f>
        <v>569</v>
      </c>
      <c r="R821" s="77" t="str" cm="1">
        <f t="array" aca="1" ref="R82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21" s="77" t="str" cm="1">
        <f t="array" ref="S821">_xlfn.IFS(Table1[[#This Row],[Level Status]]="Level 1",7,Table1[[#This Row],[Level Status]]="Level 2",14,Table1[[#This Row],[Level Status]]="Level 3","30",Table1[[#This Row],[Level Status]]="Info","Info",Table1[[#This Row],[Level Status]]="Closed","Closed")</f>
        <v>Info</v>
      </c>
      <c r="T821" s="54"/>
    </row>
    <row r="822" spans="1:20" ht="69" x14ac:dyDescent="0.3">
      <c r="A822" s="51">
        <f t="shared" si="12"/>
        <v>821</v>
      </c>
      <c r="B822" s="137" t="s">
        <v>8107</v>
      </c>
      <c r="C822" s="56">
        <v>45649</v>
      </c>
      <c r="D822" s="56">
        <v>45630</v>
      </c>
      <c r="E822" s="138" t="s">
        <v>9</v>
      </c>
      <c r="F822" s="54" t="s">
        <v>8177</v>
      </c>
      <c r="G822" s="58" t="s">
        <v>8178</v>
      </c>
      <c r="H822" s="139" t="s">
        <v>5508</v>
      </c>
      <c r="I822" s="140" t="s">
        <v>5989</v>
      </c>
      <c r="J822" s="139" t="s">
        <v>6030</v>
      </c>
      <c r="K822" s="51"/>
      <c r="L822" s="140" t="s">
        <v>1308</v>
      </c>
      <c r="M822" s="140" t="s">
        <v>1308</v>
      </c>
      <c r="N822" s="77" t="s">
        <v>1175</v>
      </c>
      <c r="O822" s="77" t="s">
        <v>5607</v>
      </c>
      <c r="P822" s="66" t="str">
        <f ca="1">DATEDIF(C822,'Incoming 2023'!$O$2,"Y")&amp;" tahun, "&amp;DATEDIF(C822,'Incoming 2023'!$O$2,"YM")&amp;" bulan, "&amp;DATEDIF(C822,'Incoming 2023'!$O$2,"MD")&amp;" hari"</f>
        <v>1 tahun, 6 bulan, 22 hari</v>
      </c>
      <c r="Q822" s="77">
        <f ca="1">DATEDIF(C822,Summary!$A$1,"d")</f>
        <v>569</v>
      </c>
      <c r="R822" s="77" t="str" cm="1">
        <f t="array" aca="1" ref="R82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22" s="77" t="str" cm="1">
        <f t="array" ref="S822">_xlfn.IFS(Table1[[#This Row],[Level Status]]="Level 1",7,Table1[[#This Row],[Level Status]]="Level 2",14,Table1[[#This Row],[Level Status]]="Level 3","30",Table1[[#This Row],[Level Status]]="Info","Info",Table1[[#This Row],[Level Status]]="Closed","Closed")</f>
        <v>Info</v>
      </c>
      <c r="T822" s="54"/>
    </row>
    <row r="823" spans="1:20" ht="41.4" x14ac:dyDescent="0.3">
      <c r="A823" s="51">
        <f t="shared" si="12"/>
        <v>822</v>
      </c>
      <c r="B823" s="137" t="s">
        <v>8108</v>
      </c>
      <c r="C823" s="56">
        <v>45649</v>
      </c>
      <c r="D823" s="56">
        <v>45631</v>
      </c>
      <c r="E823" s="138" t="s">
        <v>9</v>
      </c>
      <c r="F823" s="54" t="s">
        <v>8179</v>
      </c>
      <c r="G823" s="58" t="s">
        <v>8180</v>
      </c>
      <c r="H823" s="139" t="s">
        <v>5508</v>
      </c>
      <c r="I823" s="140" t="s">
        <v>3200</v>
      </c>
      <c r="J823" s="139" t="s">
        <v>6030</v>
      </c>
      <c r="K823" s="51"/>
      <c r="L823" s="140" t="s">
        <v>1308</v>
      </c>
      <c r="M823" s="140" t="s">
        <v>1308</v>
      </c>
      <c r="N823" s="77" t="s">
        <v>1175</v>
      </c>
      <c r="O823" s="77" t="s">
        <v>1176</v>
      </c>
      <c r="P823" s="66" t="str">
        <f ca="1">DATEDIF(C823,'Incoming 2023'!$O$2,"Y")&amp;" tahun, "&amp;DATEDIF(C823,'Incoming 2023'!$O$2,"YM")&amp;" bulan, "&amp;DATEDIF(C823,'Incoming 2023'!$O$2,"MD")&amp;" hari"</f>
        <v>1 tahun, 6 bulan, 22 hari</v>
      </c>
      <c r="Q823" s="77">
        <f ca="1">DATEDIF(C823,Summary!$A$1,"d")</f>
        <v>569</v>
      </c>
      <c r="R823" s="77" t="str" cm="1">
        <f t="array" aca="1" ref="R82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23" s="77" t="str" cm="1">
        <f t="array" ref="S823">_xlfn.IFS(Table1[[#This Row],[Level Status]]="Level 1",7,Table1[[#This Row],[Level Status]]="Level 2",14,Table1[[#This Row],[Level Status]]="Level 3","30",Table1[[#This Row],[Level Status]]="Info","Info",Table1[[#This Row],[Level Status]]="Closed","Closed")</f>
        <v>Info</v>
      </c>
      <c r="T823" s="54"/>
    </row>
    <row r="824" spans="1:20" ht="41.4" x14ac:dyDescent="0.3">
      <c r="A824" s="51">
        <f t="shared" si="12"/>
        <v>823</v>
      </c>
      <c r="B824" s="137" t="s">
        <v>8109</v>
      </c>
      <c r="C824" s="56">
        <v>45649</v>
      </c>
      <c r="D824" s="56">
        <v>45632</v>
      </c>
      <c r="E824" s="138" t="s">
        <v>9</v>
      </c>
      <c r="F824" s="54" t="s">
        <v>8181</v>
      </c>
      <c r="G824" s="58" t="s">
        <v>8182</v>
      </c>
      <c r="H824" s="139" t="s">
        <v>5508</v>
      </c>
      <c r="I824" s="140" t="s">
        <v>3200</v>
      </c>
      <c r="J824" s="139" t="s">
        <v>3203</v>
      </c>
      <c r="K824" s="51"/>
      <c r="L824" s="140" t="s">
        <v>1308</v>
      </c>
      <c r="M824" s="140" t="s">
        <v>1308</v>
      </c>
      <c r="N824" s="77" t="s">
        <v>1070</v>
      </c>
      <c r="O824" s="77" t="s">
        <v>7652</v>
      </c>
      <c r="P824" s="66" t="str">
        <f ca="1">DATEDIF(C824,'Incoming 2023'!$O$2,"Y")&amp;" tahun, "&amp;DATEDIF(C824,'Incoming 2023'!$O$2,"YM")&amp;" bulan, "&amp;DATEDIF(C824,'Incoming 2023'!$O$2,"MD")&amp;" hari"</f>
        <v>1 tahun, 6 bulan, 22 hari</v>
      </c>
      <c r="Q824" s="77">
        <f ca="1">DATEDIF(C824,Summary!$A$1,"d")</f>
        <v>569</v>
      </c>
      <c r="R824" s="77" t="str" cm="1">
        <f t="array" aca="1" ref="R82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24" s="77" t="str" cm="1">
        <f t="array" ref="S824">_xlfn.IFS(Table1[[#This Row],[Level Status]]="Level 1",7,Table1[[#This Row],[Level Status]]="Level 2",14,Table1[[#This Row],[Level Status]]="Level 3","30",Table1[[#This Row],[Level Status]]="Info","Info",Table1[[#This Row],[Level Status]]="Closed","Closed")</f>
        <v>Info</v>
      </c>
      <c r="T824" s="54"/>
    </row>
    <row r="825" spans="1:20" ht="55.2" x14ac:dyDescent="0.3">
      <c r="A825" s="51">
        <f t="shared" si="12"/>
        <v>824</v>
      </c>
      <c r="B825" s="137" t="s">
        <v>8110</v>
      </c>
      <c r="C825" s="56">
        <v>45649</v>
      </c>
      <c r="D825" s="56">
        <v>45635</v>
      </c>
      <c r="E825" s="138" t="s">
        <v>9</v>
      </c>
      <c r="F825" s="54" t="s">
        <v>8183</v>
      </c>
      <c r="G825" s="58" t="s">
        <v>8184</v>
      </c>
      <c r="H825" s="139" t="s">
        <v>5508</v>
      </c>
      <c r="I825" s="140" t="s">
        <v>3189</v>
      </c>
      <c r="J825" s="139" t="s">
        <v>6030</v>
      </c>
      <c r="K825" s="51"/>
      <c r="L825" s="140" t="s">
        <v>1308</v>
      </c>
      <c r="M825" s="140" t="s">
        <v>1308</v>
      </c>
      <c r="N825" s="77" t="s">
        <v>1070</v>
      </c>
      <c r="O825" s="77" t="s">
        <v>5604</v>
      </c>
      <c r="P825" s="66" t="str">
        <f ca="1">DATEDIF(C825,'Incoming 2023'!$O$2,"Y")&amp;" tahun, "&amp;DATEDIF(C825,'Incoming 2023'!$O$2,"YM")&amp;" bulan, "&amp;DATEDIF(C825,'Incoming 2023'!$O$2,"MD")&amp;" hari"</f>
        <v>1 tahun, 6 bulan, 22 hari</v>
      </c>
      <c r="Q825" s="77">
        <f ca="1">DATEDIF(C825,Summary!$A$1,"d")</f>
        <v>569</v>
      </c>
      <c r="R825" s="77" t="str" cm="1">
        <f t="array" aca="1" ref="R82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25" s="77" t="str" cm="1">
        <f t="array" ref="S825">_xlfn.IFS(Table1[[#This Row],[Level Status]]="Level 1",7,Table1[[#This Row],[Level Status]]="Level 2",14,Table1[[#This Row],[Level Status]]="Level 3","30",Table1[[#This Row],[Level Status]]="Info","Info",Table1[[#This Row],[Level Status]]="Closed","Closed")</f>
        <v>Info</v>
      </c>
      <c r="T825" s="54"/>
    </row>
    <row r="826" spans="1:20" ht="55.2" x14ac:dyDescent="0.3">
      <c r="A826" s="51">
        <f t="shared" si="12"/>
        <v>825</v>
      </c>
      <c r="B826" s="137" t="s">
        <v>8111</v>
      </c>
      <c r="C826" s="56">
        <v>45649</v>
      </c>
      <c r="D826" s="56">
        <v>45636</v>
      </c>
      <c r="E826" s="138" t="s">
        <v>9</v>
      </c>
      <c r="F826" s="54" t="s">
        <v>8185</v>
      </c>
      <c r="G826" s="58" t="s">
        <v>8186</v>
      </c>
      <c r="H826" s="139" t="s">
        <v>5508</v>
      </c>
      <c r="I826" s="140" t="s">
        <v>5989</v>
      </c>
      <c r="J826" s="139" t="s">
        <v>7866</v>
      </c>
      <c r="K826" s="51"/>
      <c r="L826" s="140" t="s">
        <v>1308</v>
      </c>
      <c r="M826" s="140" t="s">
        <v>1308</v>
      </c>
      <c r="N826" s="77" t="s">
        <v>1175</v>
      </c>
      <c r="O826" s="77" t="s">
        <v>5607</v>
      </c>
      <c r="P826" s="66" t="str">
        <f ca="1">DATEDIF(C826,'Incoming 2023'!$O$2,"Y")&amp;" tahun, "&amp;DATEDIF(C826,'Incoming 2023'!$O$2,"YM")&amp;" bulan, "&amp;DATEDIF(C826,'Incoming 2023'!$O$2,"MD")&amp;" hari"</f>
        <v>1 tahun, 6 bulan, 22 hari</v>
      </c>
      <c r="Q826" s="77">
        <f ca="1">DATEDIF(C826,Summary!$A$1,"d")</f>
        <v>569</v>
      </c>
      <c r="R826" s="77" t="str" cm="1">
        <f t="array" aca="1" ref="R82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26" s="77" t="str" cm="1">
        <f t="array" ref="S826">_xlfn.IFS(Table1[[#This Row],[Level Status]]="Level 1",7,Table1[[#This Row],[Level Status]]="Level 2",14,Table1[[#This Row],[Level Status]]="Level 3","30",Table1[[#This Row],[Level Status]]="Info","Info",Table1[[#This Row],[Level Status]]="Closed","Closed")</f>
        <v>Info</v>
      </c>
      <c r="T826" s="54"/>
    </row>
    <row r="827" spans="1:20" ht="55.2" x14ac:dyDescent="0.3">
      <c r="A827" s="51">
        <f t="shared" si="12"/>
        <v>826</v>
      </c>
      <c r="B827" s="137" t="s">
        <v>8112</v>
      </c>
      <c r="C827" s="56">
        <v>45649</v>
      </c>
      <c r="D827" s="56">
        <v>45635</v>
      </c>
      <c r="E827" s="138" t="s">
        <v>9</v>
      </c>
      <c r="F827" s="54" t="s">
        <v>8187</v>
      </c>
      <c r="G827" s="58" t="s">
        <v>8188</v>
      </c>
      <c r="H827" s="139" t="s">
        <v>5508</v>
      </c>
      <c r="I827" s="140" t="s">
        <v>5989</v>
      </c>
      <c r="J827" s="139" t="s">
        <v>6030</v>
      </c>
      <c r="K827" s="51"/>
      <c r="L827" s="140" t="s">
        <v>1308</v>
      </c>
      <c r="M827" s="140" t="s">
        <v>1308</v>
      </c>
      <c r="N827" s="77" t="s">
        <v>1175</v>
      </c>
      <c r="O827" s="77" t="s">
        <v>5607</v>
      </c>
      <c r="P827" s="66" t="str">
        <f ca="1">DATEDIF(C827,'Incoming 2023'!$O$2,"Y")&amp;" tahun, "&amp;DATEDIF(C827,'Incoming 2023'!$O$2,"YM")&amp;" bulan, "&amp;DATEDIF(C827,'Incoming 2023'!$O$2,"MD")&amp;" hari"</f>
        <v>1 tahun, 6 bulan, 22 hari</v>
      </c>
      <c r="Q827" s="77">
        <f ca="1">DATEDIF(C827,Summary!$A$1,"d")</f>
        <v>569</v>
      </c>
      <c r="R827" s="77" t="str" cm="1">
        <f t="array" aca="1" ref="R82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27" s="77" t="str" cm="1">
        <f t="array" ref="S827">_xlfn.IFS(Table1[[#This Row],[Level Status]]="Level 1",7,Table1[[#This Row],[Level Status]]="Level 2",14,Table1[[#This Row],[Level Status]]="Level 3","30",Table1[[#This Row],[Level Status]]="Info","Info",Table1[[#This Row],[Level Status]]="Closed","Closed")</f>
        <v>Info</v>
      </c>
      <c r="T827" s="54"/>
    </row>
    <row r="828" spans="1:20" ht="55.2" x14ac:dyDescent="0.3">
      <c r="A828" s="51">
        <f t="shared" si="12"/>
        <v>827</v>
      </c>
      <c r="B828" s="137" t="s">
        <v>8113</v>
      </c>
      <c r="C828" s="56">
        <v>45649</v>
      </c>
      <c r="D828" s="56">
        <v>45632</v>
      </c>
      <c r="E828" s="138" t="s">
        <v>9</v>
      </c>
      <c r="F828" s="54" t="s">
        <v>8189</v>
      </c>
      <c r="G828" s="58" t="s">
        <v>8190</v>
      </c>
      <c r="H828" s="139" t="s">
        <v>5508</v>
      </c>
      <c r="I828" s="140" t="s">
        <v>3200</v>
      </c>
      <c r="J828" s="139" t="s">
        <v>3201</v>
      </c>
      <c r="K828" s="51"/>
      <c r="L828" s="140" t="s">
        <v>1308</v>
      </c>
      <c r="M828" s="140" t="s">
        <v>1308</v>
      </c>
      <c r="N828" s="77" t="s">
        <v>1070</v>
      </c>
      <c r="O828" s="77" t="s">
        <v>7652</v>
      </c>
      <c r="P828" s="66" t="str">
        <f ca="1">DATEDIF(C828,'Incoming 2023'!$O$2,"Y")&amp;" tahun, "&amp;DATEDIF(C828,'Incoming 2023'!$O$2,"YM")&amp;" bulan, "&amp;DATEDIF(C828,'Incoming 2023'!$O$2,"MD")&amp;" hari"</f>
        <v>1 tahun, 6 bulan, 22 hari</v>
      </c>
      <c r="Q828" s="77">
        <f ca="1">DATEDIF(C828,Summary!$A$1,"d")</f>
        <v>569</v>
      </c>
      <c r="R828" s="77" t="str" cm="1">
        <f t="array" aca="1" ref="R82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28" s="77" t="str" cm="1">
        <f t="array" ref="S828">_xlfn.IFS(Table1[[#This Row],[Level Status]]="Level 1",7,Table1[[#This Row],[Level Status]]="Level 2",14,Table1[[#This Row],[Level Status]]="Level 3","30",Table1[[#This Row],[Level Status]]="Info","Info",Table1[[#This Row],[Level Status]]="Closed","Closed")</f>
        <v>Info</v>
      </c>
      <c r="T828" s="54"/>
    </row>
    <row r="829" spans="1:20" ht="55.2" x14ac:dyDescent="0.3">
      <c r="A829" s="51">
        <f t="shared" si="12"/>
        <v>828</v>
      </c>
      <c r="B829" s="137" t="s">
        <v>8114</v>
      </c>
      <c r="C829" s="56">
        <v>45649</v>
      </c>
      <c r="D829" s="56">
        <v>45642</v>
      </c>
      <c r="E829" s="138" t="s">
        <v>39</v>
      </c>
      <c r="F829" s="54" t="s">
        <v>8191</v>
      </c>
      <c r="G829" s="58" t="s">
        <v>8192</v>
      </c>
      <c r="H829" s="139" t="s">
        <v>5508</v>
      </c>
      <c r="I829" s="140" t="s">
        <v>5989</v>
      </c>
      <c r="J829" s="139" t="s">
        <v>6030</v>
      </c>
      <c r="K829" s="51"/>
      <c r="L829" s="140" t="s">
        <v>1308</v>
      </c>
      <c r="M829" s="140" t="s">
        <v>1308</v>
      </c>
      <c r="N829" s="77" t="s">
        <v>1175</v>
      </c>
      <c r="O829" s="77" t="s">
        <v>5607</v>
      </c>
      <c r="P829" s="66" t="str">
        <f ca="1">DATEDIF(C829,'Incoming 2023'!$O$2,"Y")&amp;" tahun, "&amp;DATEDIF(C829,'Incoming 2023'!$O$2,"YM")&amp;" bulan, "&amp;DATEDIF(C829,'Incoming 2023'!$O$2,"MD")&amp;" hari"</f>
        <v>1 tahun, 6 bulan, 22 hari</v>
      </c>
      <c r="Q829" s="77">
        <f ca="1">DATEDIF(C829,Summary!$A$1,"d")</f>
        <v>569</v>
      </c>
      <c r="R829" s="77" t="str" cm="1">
        <f t="array" aca="1" ref="R82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29" s="77" t="str" cm="1">
        <f t="array" ref="S829">_xlfn.IFS(Table1[[#This Row],[Level Status]]="Level 1",7,Table1[[#This Row],[Level Status]]="Level 2",14,Table1[[#This Row],[Level Status]]="Level 3","30",Table1[[#This Row],[Level Status]]="Info","Info",Table1[[#This Row],[Level Status]]="Closed","Closed")</f>
        <v>Info</v>
      </c>
      <c r="T829" s="54"/>
    </row>
    <row r="830" spans="1:20" ht="55.2" x14ac:dyDescent="0.3">
      <c r="A830" s="51">
        <f t="shared" si="12"/>
        <v>829</v>
      </c>
      <c r="B830" s="137" t="s">
        <v>8115</v>
      </c>
      <c r="C830" s="56">
        <v>45649</v>
      </c>
      <c r="D830" s="56">
        <v>45642</v>
      </c>
      <c r="E830" s="138" t="s">
        <v>39</v>
      </c>
      <c r="F830" s="54" t="s">
        <v>8193</v>
      </c>
      <c r="G830" s="58" t="s">
        <v>8194</v>
      </c>
      <c r="H830" s="139" t="s">
        <v>5508</v>
      </c>
      <c r="I830" s="140" t="s">
        <v>5989</v>
      </c>
      <c r="J830" s="139" t="s">
        <v>8195</v>
      </c>
      <c r="K830" s="51"/>
      <c r="L830" s="77" t="s">
        <v>120</v>
      </c>
      <c r="M830" s="140" t="s">
        <v>120</v>
      </c>
      <c r="N830" s="77" t="s">
        <v>1175</v>
      </c>
      <c r="O830" s="77" t="s">
        <v>5607</v>
      </c>
      <c r="P830" s="66" t="str">
        <f ca="1">DATEDIF(C830,'Incoming 2023'!$O$2,"Y")&amp;" tahun, "&amp;DATEDIF(C830,'Incoming 2023'!$O$2,"YM")&amp;" bulan, "&amp;DATEDIF(C830,'Incoming 2023'!$O$2,"MD")&amp;" hari"</f>
        <v>1 tahun, 6 bulan, 22 hari</v>
      </c>
      <c r="Q830" s="77">
        <f ca="1">DATEDIF(C830,Summary!$A$1,"d")</f>
        <v>569</v>
      </c>
      <c r="R830" s="77" t="str" cm="1">
        <f t="array" aca="1" ref="R83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830" s="77" t="str" cm="1">
        <f t="array" ref="S830">_xlfn.IFS(Table1[[#This Row],[Level Status]]="Level 1",7,Table1[[#This Row],[Level Status]]="Level 2",14,Table1[[#This Row],[Level Status]]="Level 3","30",Table1[[#This Row],[Level Status]]="Info","Info",Table1[[#This Row],[Level Status]]="Closed","Closed")</f>
        <v>Closed</v>
      </c>
      <c r="T830" s="54"/>
    </row>
    <row r="831" spans="1:20" ht="41.4" x14ac:dyDescent="0.3">
      <c r="A831" s="51">
        <f t="shared" si="12"/>
        <v>830</v>
      </c>
      <c r="B831" s="137" t="s">
        <v>8116</v>
      </c>
      <c r="C831" s="56">
        <v>45649</v>
      </c>
      <c r="D831" s="56">
        <v>45643</v>
      </c>
      <c r="E831" s="138" t="s">
        <v>39</v>
      </c>
      <c r="F831" s="54" t="s">
        <v>8196</v>
      </c>
      <c r="G831" s="58" t="s">
        <v>8197</v>
      </c>
      <c r="H831" s="139" t="s">
        <v>1079</v>
      </c>
      <c r="I831" s="140" t="s">
        <v>7397</v>
      </c>
      <c r="J831" s="139" t="s">
        <v>2895</v>
      </c>
      <c r="K831" s="51"/>
      <c r="L831" s="140" t="s">
        <v>1302</v>
      </c>
      <c r="M831" s="140" t="s">
        <v>1308</v>
      </c>
      <c r="N831" s="77" t="s">
        <v>1079</v>
      </c>
      <c r="O831" s="77" t="s">
        <v>5498</v>
      </c>
      <c r="P831" s="66" t="str">
        <f ca="1">DATEDIF(C831,'Incoming 2023'!$O$2,"Y")&amp;" tahun, "&amp;DATEDIF(C831,'Incoming 2023'!$O$2,"YM")&amp;" bulan, "&amp;DATEDIF(C831,'Incoming 2023'!$O$2,"MD")&amp;" hari"</f>
        <v>1 tahun, 6 bulan, 22 hari</v>
      </c>
      <c r="Q831" s="77">
        <f ca="1">DATEDIF(C831,Summary!$A$1,"d")</f>
        <v>569</v>
      </c>
      <c r="R831" s="77" t="str" cm="1">
        <f t="array" aca="1" ref="R83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31" s="77" t="str" cm="1">
        <f t="array" ref="S831">_xlfn.IFS(Table1[[#This Row],[Level Status]]="Level 1",7,Table1[[#This Row],[Level Status]]="Level 2",14,Table1[[#This Row],[Level Status]]="Level 3","30",Table1[[#This Row],[Level Status]]="Info","Info",Table1[[#This Row],[Level Status]]="Closed","Closed")</f>
        <v>Info</v>
      </c>
      <c r="T831" s="54"/>
    </row>
    <row r="832" spans="1:20" ht="41.4" x14ac:dyDescent="0.3">
      <c r="A832" s="51">
        <f t="shared" si="12"/>
        <v>831</v>
      </c>
      <c r="B832" s="137" t="s">
        <v>8117</v>
      </c>
      <c r="C832" s="56">
        <v>45649</v>
      </c>
      <c r="D832" s="56">
        <v>45643</v>
      </c>
      <c r="E832" s="138" t="s">
        <v>39</v>
      </c>
      <c r="F832" s="54" t="s">
        <v>8198</v>
      </c>
      <c r="G832" s="58" t="s">
        <v>8198</v>
      </c>
      <c r="H832" s="139" t="s">
        <v>5508</v>
      </c>
      <c r="I832" s="140" t="s">
        <v>5989</v>
      </c>
      <c r="J832" s="139" t="s">
        <v>7866</v>
      </c>
      <c r="K832" s="51"/>
      <c r="L832" s="140" t="s">
        <v>1302</v>
      </c>
      <c r="M832" s="140" t="s">
        <v>1308</v>
      </c>
      <c r="N832" s="77" t="s">
        <v>1175</v>
      </c>
      <c r="O832" s="77" t="s">
        <v>5607</v>
      </c>
      <c r="P832" s="66" t="str">
        <f ca="1">DATEDIF(C832,'Incoming 2023'!$O$2,"Y")&amp;" tahun, "&amp;DATEDIF(C832,'Incoming 2023'!$O$2,"YM")&amp;" bulan, "&amp;DATEDIF(C832,'Incoming 2023'!$O$2,"MD")&amp;" hari"</f>
        <v>1 tahun, 6 bulan, 22 hari</v>
      </c>
      <c r="Q832" s="77">
        <f ca="1">DATEDIF(C832,Summary!$A$1,"d")</f>
        <v>569</v>
      </c>
      <c r="R832" s="77" t="str" cm="1">
        <f t="array" aca="1" ref="R83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32" s="77" t="str" cm="1">
        <f t="array" ref="S832">_xlfn.IFS(Table1[[#This Row],[Level Status]]="Level 1",7,Table1[[#This Row],[Level Status]]="Level 2",14,Table1[[#This Row],[Level Status]]="Level 3","30",Table1[[#This Row],[Level Status]]="Info","Info",Table1[[#This Row],[Level Status]]="Closed","Closed")</f>
        <v>Info</v>
      </c>
      <c r="T832" s="54"/>
    </row>
    <row r="833" spans="1:20" ht="41.4" x14ac:dyDescent="0.3">
      <c r="A833" s="51">
        <f t="shared" si="12"/>
        <v>832</v>
      </c>
      <c r="B833" s="137" t="s">
        <v>8118</v>
      </c>
      <c r="C833" s="56">
        <v>45649</v>
      </c>
      <c r="D833" s="56">
        <v>45644</v>
      </c>
      <c r="E833" s="138" t="s">
        <v>39</v>
      </c>
      <c r="F833" s="54" t="s">
        <v>8199</v>
      </c>
      <c r="G833" s="58" t="s">
        <v>8200</v>
      </c>
      <c r="H833" s="139" t="s">
        <v>5985</v>
      </c>
      <c r="I833" s="140" t="s">
        <v>7756</v>
      </c>
      <c r="J833" s="139" t="s">
        <v>6086</v>
      </c>
      <c r="K833" s="51"/>
      <c r="L833" s="77" t="s">
        <v>120</v>
      </c>
      <c r="M833" s="140" t="s">
        <v>5814</v>
      </c>
      <c r="N833" s="77" t="s">
        <v>1736</v>
      </c>
      <c r="O833" s="77" t="s">
        <v>5089</v>
      </c>
      <c r="P833" s="66" t="str">
        <f ca="1">DATEDIF(C833,'Incoming 2023'!$O$2,"Y")&amp;" tahun, "&amp;DATEDIF(C833,'Incoming 2023'!$O$2,"YM")&amp;" bulan, "&amp;DATEDIF(C833,'Incoming 2023'!$O$2,"MD")&amp;" hari"</f>
        <v>1 tahun, 6 bulan, 22 hari</v>
      </c>
      <c r="Q833" s="77">
        <f ca="1">DATEDIF(C833,Summary!$A$1,"d")</f>
        <v>569</v>
      </c>
      <c r="R833" s="77" t="str" cm="1">
        <f t="array" aca="1" ref="R83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833" s="77" cm="1">
        <f t="array" ref="S833">_xlfn.IFS(Table1[[#This Row],[Level Status]]="Level 1",7,Table1[[#This Row],[Level Status]]="Level 2",14,Table1[[#This Row],[Level Status]]="Level 3","30",Table1[[#This Row],[Level Status]]="Info","Info",Table1[[#This Row],[Level Status]]="Closed","Closed")</f>
        <v>14</v>
      </c>
      <c r="T833" s="54"/>
    </row>
    <row r="834" spans="1:20" ht="41.4" x14ac:dyDescent="0.3">
      <c r="A834" s="51">
        <f t="shared" ref="A834:A835" si="13">ROW(A833)</f>
        <v>833</v>
      </c>
      <c r="B834" s="137" t="s">
        <v>8119</v>
      </c>
      <c r="C834" s="56">
        <v>45649</v>
      </c>
      <c r="D834" s="56">
        <v>45644</v>
      </c>
      <c r="E834" s="138" t="s">
        <v>39</v>
      </c>
      <c r="F834" s="54" t="s">
        <v>8201</v>
      </c>
      <c r="G834" s="58" t="s">
        <v>8202</v>
      </c>
      <c r="H834" s="139" t="s">
        <v>5508</v>
      </c>
      <c r="I834" s="140" t="s">
        <v>5508</v>
      </c>
      <c r="J834" s="139" t="s">
        <v>8167</v>
      </c>
      <c r="K834" s="51"/>
      <c r="L834" s="77" t="s">
        <v>140</v>
      </c>
      <c r="M834" s="140" t="s">
        <v>5815</v>
      </c>
      <c r="N834" s="77" t="s">
        <v>1070</v>
      </c>
      <c r="O834" s="77" t="s">
        <v>1070</v>
      </c>
      <c r="P834" s="66" t="str">
        <f ca="1">DATEDIF(C834,'Incoming 2023'!$O$2,"Y")&amp;" tahun, "&amp;DATEDIF(C834,'Incoming 2023'!$O$2,"YM")&amp;" bulan, "&amp;DATEDIF(C834,'Incoming 2023'!$O$2,"MD")&amp;" hari"</f>
        <v>1 tahun, 6 bulan, 22 hari</v>
      </c>
      <c r="Q834" s="77">
        <f ca="1">DATEDIF(C834,Summary!$A$1,"d")</f>
        <v>569</v>
      </c>
      <c r="R834" s="77" t="str" cm="1">
        <f t="array" aca="1" ref="R83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&gt;21</v>
      </c>
      <c r="S834" s="77" cm="1">
        <f t="array" ref="S834">_xlfn.IFS(Table1[[#This Row],[Level Status]]="Level 1",7,Table1[[#This Row],[Level Status]]="Level 2",14,Table1[[#This Row],[Level Status]]="Level 3","30",Table1[[#This Row],[Level Status]]="Info","Info",Table1[[#This Row],[Level Status]]="Closed","Closed")</f>
        <v>7</v>
      </c>
      <c r="T834" s="54"/>
    </row>
    <row r="835" spans="1:20" ht="41.4" x14ac:dyDescent="0.3">
      <c r="A835" s="51">
        <f t="shared" si="13"/>
        <v>834</v>
      </c>
      <c r="B835" s="137" t="s">
        <v>8120</v>
      </c>
      <c r="C835" s="56">
        <v>45649</v>
      </c>
      <c r="D835" s="56">
        <v>45642</v>
      </c>
      <c r="E835" s="138" t="s">
        <v>39</v>
      </c>
      <c r="F835" s="54" t="s">
        <v>8203</v>
      </c>
      <c r="G835" s="58" t="s">
        <v>8204</v>
      </c>
      <c r="H835" s="139" t="s">
        <v>5508</v>
      </c>
      <c r="I835" s="140" t="s">
        <v>5508</v>
      </c>
      <c r="J835" s="139" t="s">
        <v>1088</v>
      </c>
      <c r="K835" s="51"/>
      <c r="L835" s="140" t="s">
        <v>1302</v>
      </c>
      <c r="M835" s="140" t="s">
        <v>1302</v>
      </c>
      <c r="N835" s="77" t="s">
        <v>1088</v>
      </c>
      <c r="O835" s="77" t="s">
        <v>1089</v>
      </c>
      <c r="P835" s="66" t="str">
        <f ca="1">DATEDIF(C835,'Incoming 2023'!$O$2,"Y")&amp;" tahun, "&amp;DATEDIF(C835,'Incoming 2023'!$O$2,"YM")&amp;" bulan, "&amp;DATEDIF(C835,'Incoming 2023'!$O$2,"MD")&amp;" hari"</f>
        <v>1 tahun, 6 bulan, 22 hari</v>
      </c>
      <c r="Q835" s="77">
        <f ca="1">DATEDIF(C835,Summary!$A$1,"d")</f>
        <v>569</v>
      </c>
      <c r="R835" s="77" t="str" cm="1">
        <f t="array" aca="1" ref="R83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35" s="77" t="str" cm="1">
        <f t="array" ref="S835">_xlfn.IFS(Table1[[#This Row],[Level Status]]="Level 1",7,Table1[[#This Row],[Level Status]]="Level 2",14,Table1[[#This Row],[Level Status]]="Level 3","30",Table1[[#This Row],[Level Status]]="Info","Info",Table1[[#This Row],[Level Status]]="Closed","Closed")</f>
        <v>Info</v>
      </c>
      <c r="T835" s="54"/>
    </row>
  </sheetData>
  <phoneticPr fontId="9" type="noConversion"/>
  <conditionalFormatting sqref="L1:L459 M427 M717:M750 M752:M761 M764:M765 M767:M794 M798:M824 M826:M835 L836:L1048576">
    <cfRule type="containsText" dxfId="794" priority="693" operator="containsText" text="closed">
      <formula>NOT(ISERROR(SEARCH("closed",L1)))</formula>
    </cfRule>
    <cfRule type="containsText" dxfId="793" priority="694" operator="containsText" text="open">
      <formula>NOT(ISERROR(SEARCH("open",L1)))</formula>
    </cfRule>
  </conditionalFormatting>
  <conditionalFormatting sqref="L74:L75">
    <cfRule type="containsText" dxfId="792" priority="47" operator="containsText" text="Closed">
      <formula>NOT(ISERROR(SEARCH("Closed",L74)))</formula>
    </cfRule>
  </conditionalFormatting>
  <conditionalFormatting sqref="L95">
    <cfRule type="containsText" dxfId="791" priority="11" operator="containsText" text="Closed">
      <formula>NOT(ISERROR(SEARCH("Closed",L95)))</formula>
    </cfRule>
  </conditionalFormatting>
  <conditionalFormatting sqref="L99">
    <cfRule type="containsText" dxfId="790" priority="46" operator="containsText" text="Closed">
      <formula>NOT(ISERROR(SEARCH("Closed",L99)))</formula>
    </cfRule>
  </conditionalFormatting>
  <conditionalFormatting sqref="L120 L133 L141:L142 L152:L153 L158 L160 L187 L208 L219 L324:L325 L330 L334 L337:L339 L342 L347 L363 L368 L393:L394 L413:L416 L418:L419 L421 L428 L462:L463 L738 L745 L750 L753 L757 L760 L786:L788 L792 L819">
    <cfRule type="containsText" dxfId="789" priority="9" operator="containsText" text="Closed">
      <formula>NOT(ISERROR(SEARCH("Closed",L120)))</formula>
    </cfRule>
  </conditionalFormatting>
  <conditionalFormatting sqref="L120 L133 L142 L153 L158 L160 L187 L208 L219 L324 L330 L334 L339 L342 L347 L363 L368 L394 L413:L416 L419 L421 L428 L462 L738 L745 L750 L753 L757 L760 L786:L788 L792 L819">
    <cfRule type="containsText" dxfId="788" priority="8" operator="containsText" text="Open">
      <formula>NOT(ISERROR(SEARCH("Open",L120)))</formula>
    </cfRule>
    <cfRule type="containsText" dxfId="787" priority="10" operator="containsText" text="Open">
      <formula>NOT(ISERROR(SEARCH("Open",L120)))</formula>
    </cfRule>
  </conditionalFormatting>
  <conditionalFormatting sqref="L129">
    <cfRule type="containsText" dxfId="786" priority="42" operator="containsText" text="Closed">
      <formula>NOT(ISERROR(SEARCH("Closed",L129)))</formula>
    </cfRule>
    <cfRule type="containsText" dxfId="785" priority="43" operator="containsText" text="Open">
      <formula>NOT(ISERROR(SEARCH("Open",L129)))</formula>
    </cfRule>
    <cfRule type="containsText" dxfId="784" priority="44" operator="containsText" text="Closed">
      <formula>NOT(ISERROR(SEARCH("Closed",L129)))</formula>
    </cfRule>
    <cfRule type="containsText" dxfId="783" priority="45" operator="containsText" text="Open">
      <formula>NOT(ISERROR(SEARCH("Open",L129)))</formula>
    </cfRule>
  </conditionalFormatting>
  <conditionalFormatting sqref="L138">
    <cfRule type="containsText" dxfId="782" priority="38" operator="containsText" text="Closed">
      <formula>NOT(ISERROR(SEARCH("Closed",L138)))</formula>
    </cfRule>
    <cfRule type="containsText" dxfId="781" priority="39" operator="containsText" text="Open">
      <formula>NOT(ISERROR(SEARCH("Open",L138)))</formula>
    </cfRule>
    <cfRule type="containsText" dxfId="780" priority="40" operator="containsText" text="Closed">
      <formula>NOT(ISERROR(SEARCH("Closed",L138)))</formula>
    </cfRule>
    <cfRule type="containsText" dxfId="779" priority="41" operator="containsText" text="Open">
      <formula>NOT(ISERROR(SEARCH("Open",L138)))</formula>
    </cfRule>
  </conditionalFormatting>
  <conditionalFormatting sqref="L141">
    <cfRule type="containsText" dxfId="778" priority="35" operator="containsText" text="Open">
      <formula>NOT(ISERROR(SEARCH("Open",L141)))</formula>
    </cfRule>
    <cfRule type="containsText" dxfId="777" priority="36" operator="containsText" text="Closed">
      <formula>NOT(ISERROR(SEARCH("Closed",L141)))</formula>
    </cfRule>
    <cfRule type="containsText" dxfId="776" priority="37" operator="containsText" text="Open">
      <formula>NOT(ISERROR(SEARCH("Open",L141)))</formula>
    </cfRule>
  </conditionalFormatting>
  <conditionalFormatting sqref="L146">
    <cfRule type="containsText" dxfId="775" priority="31" operator="containsText" text="Open">
      <formula>NOT(ISERROR(SEARCH("Open",L146)))</formula>
    </cfRule>
    <cfRule type="containsText" dxfId="774" priority="32" operator="containsText" text="Closed">
      <formula>NOT(ISERROR(SEARCH("Closed",L146)))</formula>
    </cfRule>
    <cfRule type="containsText" dxfId="773" priority="33" operator="containsText" text="Open">
      <formula>NOT(ISERROR(SEARCH("Open",L146)))</formula>
    </cfRule>
  </conditionalFormatting>
  <conditionalFormatting sqref="L146:L147">
    <cfRule type="containsText" dxfId="772" priority="28" operator="containsText" text="Closed">
      <formula>NOT(ISERROR(SEARCH("Closed",L146)))</formula>
    </cfRule>
  </conditionalFormatting>
  <conditionalFormatting sqref="L147">
    <cfRule type="containsText" dxfId="771" priority="26" operator="containsText" text="Closed">
      <formula>NOT(ISERROR(SEARCH("Closed",L147)))</formula>
    </cfRule>
    <cfRule type="containsText" dxfId="770" priority="27" operator="containsText" text="Open">
      <formula>NOT(ISERROR(SEARCH("Open",L147)))</formula>
    </cfRule>
    <cfRule type="containsText" dxfId="769" priority="29" operator="containsText" text="Open">
      <formula>NOT(ISERROR(SEARCH("Open",L147)))</formula>
    </cfRule>
  </conditionalFormatting>
  <conditionalFormatting sqref="L151">
    <cfRule type="containsText" dxfId="768" priority="23" operator="containsText" text="Open">
      <formula>NOT(ISERROR(SEARCH("Open",L151)))</formula>
    </cfRule>
    <cfRule type="containsText" dxfId="767" priority="24" operator="containsText" text="Closed">
      <formula>NOT(ISERROR(SEARCH("Closed",L151)))</formula>
    </cfRule>
    <cfRule type="containsText" dxfId="766" priority="25" operator="containsText" text="Open">
      <formula>NOT(ISERROR(SEARCH("Open",L151)))</formula>
    </cfRule>
  </conditionalFormatting>
  <conditionalFormatting sqref="L151:L152">
    <cfRule type="containsText" dxfId="765" priority="20" operator="containsText" text="Closed">
      <formula>NOT(ISERROR(SEARCH("Closed",L151)))</formula>
    </cfRule>
  </conditionalFormatting>
  <conditionalFormatting sqref="L152">
    <cfRule type="containsText" dxfId="764" priority="19" operator="containsText" text="Open">
      <formula>NOT(ISERROR(SEARCH("Open",L152)))</formula>
    </cfRule>
    <cfRule type="containsText" dxfId="763" priority="21" operator="containsText" text="Open">
      <formula>NOT(ISERROR(SEARCH("Open",L152)))</formula>
    </cfRule>
  </conditionalFormatting>
  <conditionalFormatting sqref="L193:L195 L265:L266 L268 L304 L325 L337:L338 L360 L379 L386 L391 L393 L404:L405 L407 L409 L418 L445 L463 L482:L484 L588 L721 L740 L765">
    <cfRule type="containsText" dxfId="762" priority="16" operator="containsText" text="Closed">
      <formula>NOT(ISERROR(SEARCH("Closed",L193)))</formula>
    </cfRule>
    <cfRule type="containsText" dxfId="761" priority="17" operator="containsText" text="Open">
      <formula>NOT(ISERROR(SEARCH("Open",L193)))</formula>
    </cfRule>
  </conditionalFormatting>
  <conditionalFormatting sqref="L193:L195 L265:L266 L268 L304 L360 L379 L386 L391 L404:L405 L407 L409 L445 L482:L484 L588 L721 L740 L765 L325 L337:L338 L393 L418 L463">
    <cfRule type="containsText" dxfId="760" priority="15" operator="containsText" text="Open">
      <formula>NOT(ISERROR(SEARCH("Open",L193)))</formula>
    </cfRule>
  </conditionalFormatting>
  <conditionalFormatting sqref="L246:L265">
    <cfRule type="containsText" dxfId="759" priority="820" operator="containsText" text="Closed">
      <formula>NOT(ISERROR(SEARCH("Closed",L246)))</formula>
    </cfRule>
  </conditionalFormatting>
  <conditionalFormatting sqref="L249:L265">
    <cfRule type="containsText" dxfId="758" priority="819" operator="containsText" text="Open">
      <formula>NOT(ISERROR(SEARCH("Open",L249)))</formula>
    </cfRule>
    <cfRule type="containsText" dxfId="757" priority="821" operator="containsText" text="Open">
      <formula>NOT(ISERROR(SEARCH("Open",L249)))</formula>
    </cfRule>
  </conditionalFormatting>
  <conditionalFormatting sqref="L249:L266">
    <cfRule type="containsText" dxfId="756" priority="812" operator="containsText" text="Closed">
      <formula>NOT(ISERROR(SEARCH("Closed",L249)))</formula>
    </cfRule>
  </conditionalFormatting>
  <conditionalFormatting sqref="L266">
    <cfRule type="containsText" dxfId="755" priority="811" operator="containsText" text="Open">
      <formula>NOT(ISERROR(SEARCH("Open",L266)))</formula>
    </cfRule>
    <cfRule type="containsText" dxfId="754" priority="813" operator="containsText" text="Open">
      <formula>NOT(ISERROR(SEARCH("Open",L266)))</formula>
    </cfRule>
  </conditionalFormatting>
  <conditionalFormatting sqref="L266:L267">
    <cfRule type="containsText" dxfId="753" priority="804" operator="containsText" text="Closed">
      <formula>NOT(ISERROR(SEARCH("Closed",L266)))</formula>
    </cfRule>
  </conditionalFormatting>
  <conditionalFormatting sqref="L267">
    <cfRule type="containsText" dxfId="752" priority="803" operator="containsText" text="Open">
      <formula>NOT(ISERROR(SEARCH("Open",L267)))</formula>
    </cfRule>
    <cfRule type="containsText" dxfId="751" priority="805" operator="containsText" text="Open">
      <formula>NOT(ISERROR(SEARCH("Open",L267)))</formula>
    </cfRule>
  </conditionalFormatting>
  <conditionalFormatting sqref="L267:L268">
    <cfRule type="containsText" dxfId="750" priority="796" operator="containsText" text="Closed">
      <formula>NOT(ISERROR(SEARCH("Closed",L267)))</formula>
    </cfRule>
  </conditionalFormatting>
  <conditionalFormatting sqref="L268">
    <cfRule type="containsText" dxfId="749" priority="795" operator="containsText" text="Open">
      <formula>NOT(ISERROR(SEARCH("Open",L268)))</formula>
    </cfRule>
    <cfRule type="containsText" dxfId="748" priority="797" operator="containsText" text="Open">
      <formula>NOT(ISERROR(SEARCH("Open",L268)))</formula>
    </cfRule>
  </conditionalFormatting>
  <conditionalFormatting sqref="L268:L269">
    <cfRule type="containsText" dxfId="747" priority="788" operator="containsText" text="Closed">
      <formula>NOT(ISERROR(SEARCH("Closed",L268)))</formula>
    </cfRule>
  </conditionalFormatting>
  <conditionalFormatting sqref="L269">
    <cfRule type="containsText" dxfId="746" priority="787" operator="containsText" text="Open">
      <formula>NOT(ISERROR(SEARCH("Open",L269)))</formula>
    </cfRule>
    <cfRule type="containsText" dxfId="745" priority="789" operator="containsText" text="Open">
      <formula>NOT(ISERROR(SEARCH("Open",L269)))</formula>
    </cfRule>
  </conditionalFormatting>
  <conditionalFormatting sqref="L269:L270">
    <cfRule type="containsText" dxfId="744" priority="768" operator="containsText" text="Closed">
      <formula>NOT(ISERROR(SEARCH("Closed",L269)))</formula>
    </cfRule>
  </conditionalFormatting>
  <conditionalFormatting sqref="L270">
    <cfRule type="containsText" dxfId="743" priority="766" operator="containsText" text="Closed">
      <formula>NOT(ISERROR(SEARCH("Closed",L270)))</formula>
    </cfRule>
    <cfRule type="containsText" dxfId="742" priority="767" operator="containsText" text="Open">
      <formula>NOT(ISERROR(SEARCH("Open",L270)))</formula>
    </cfRule>
    <cfRule type="containsText" dxfId="741" priority="769" operator="containsText" text="Open">
      <formula>NOT(ISERROR(SEARCH("Open",L270)))</formula>
    </cfRule>
  </conditionalFormatting>
  <conditionalFormatting sqref="L271">
    <cfRule type="containsText" dxfId="740" priority="783" operator="containsText" text="Open">
      <formula>NOT(ISERROR(SEARCH("Open",L271)))</formula>
    </cfRule>
    <cfRule type="containsText" dxfId="739" priority="784" operator="containsText" text="Closed">
      <formula>NOT(ISERROR(SEARCH("Closed",L271)))</formula>
    </cfRule>
    <cfRule type="containsText" dxfId="738" priority="785" operator="containsText" text="Open">
      <formula>NOT(ISERROR(SEARCH("Open",L271)))</formula>
    </cfRule>
  </conditionalFormatting>
  <conditionalFormatting sqref="L271:L272">
    <cfRule type="containsText" dxfId="737" priority="776" operator="containsText" text="Closed">
      <formula>NOT(ISERROR(SEARCH("Closed",L271)))</formula>
    </cfRule>
  </conditionalFormatting>
  <conditionalFormatting sqref="L272">
    <cfRule type="containsText" dxfId="736" priority="774" operator="containsText" text="Closed">
      <formula>NOT(ISERROR(SEARCH("Closed",L272)))</formula>
    </cfRule>
    <cfRule type="containsText" dxfId="735" priority="775" operator="containsText" text="Open">
      <formula>NOT(ISERROR(SEARCH("Open",L272)))</formula>
    </cfRule>
    <cfRule type="containsText" dxfId="734" priority="777" operator="containsText" text="Open">
      <formula>NOT(ISERROR(SEARCH("Open",L272)))</formula>
    </cfRule>
  </conditionalFormatting>
  <conditionalFormatting sqref="L274">
    <cfRule type="containsText" dxfId="733" priority="770" operator="containsText" text="Closed">
      <formula>NOT(ISERROR(SEARCH("Closed",L274)))</formula>
    </cfRule>
    <cfRule type="containsText" dxfId="732" priority="771" operator="containsText" text="Open">
      <formula>NOT(ISERROR(SEARCH("Open",L274)))</formula>
    </cfRule>
    <cfRule type="containsText" dxfId="731" priority="772" operator="containsText" text="Closed">
      <formula>NOT(ISERROR(SEARCH("Closed",L274)))</formula>
    </cfRule>
    <cfRule type="containsText" dxfId="730" priority="773" operator="containsText" text="Open">
      <formula>NOT(ISERROR(SEARCH("Open",L274)))</formula>
    </cfRule>
  </conditionalFormatting>
  <conditionalFormatting sqref="L276:L277">
    <cfRule type="containsText" dxfId="729" priority="762" operator="containsText" text="Closed">
      <formula>NOT(ISERROR(SEARCH("Closed",L276)))</formula>
    </cfRule>
    <cfRule type="containsText" dxfId="728" priority="763" operator="containsText" text="Open">
      <formula>NOT(ISERROR(SEARCH("Open",L276)))</formula>
    </cfRule>
    <cfRule type="containsText" dxfId="727" priority="764" operator="containsText" text="Closed">
      <formula>NOT(ISERROR(SEARCH("Closed",L276)))</formula>
    </cfRule>
    <cfRule type="containsText" dxfId="726" priority="765" operator="containsText" text="Open">
      <formula>NOT(ISERROR(SEARCH("Open",L276)))</formula>
    </cfRule>
  </conditionalFormatting>
  <conditionalFormatting sqref="L299">
    <cfRule type="containsText" dxfId="725" priority="260" operator="containsText" text="Closed">
      <formula>NOT(ISERROR(SEARCH("Closed",L299)))</formula>
    </cfRule>
    <cfRule type="containsText" dxfId="724" priority="261" operator="containsText" text="Open">
      <formula>NOT(ISERROR(SEARCH("Open",L299)))</formula>
    </cfRule>
    <cfRule type="containsText" dxfId="723" priority="262" operator="containsText" text="Closed">
      <formula>NOT(ISERROR(SEARCH("Closed",L299)))</formula>
    </cfRule>
    <cfRule type="containsText" dxfId="722" priority="263" operator="containsText" text="Open">
      <formula>NOT(ISERROR(SEARCH("Open",L299)))</formula>
    </cfRule>
  </conditionalFormatting>
  <conditionalFormatting sqref="L303">
    <cfRule type="containsText" dxfId="721" priority="751" operator="containsText" text="Open">
      <formula>NOT(ISERROR(SEARCH("Open",L303)))</formula>
    </cfRule>
    <cfRule type="containsText" dxfId="720" priority="752" operator="containsText" text="Closed">
      <formula>NOT(ISERROR(SEARCH("Closed",L303)))</formula>
    </cfRule>
    <cfRule type="containsText" dxfId="719" priority="753" operator="containsText" text="Open">
      <formula>NOT(ISERROR(SEARCH("Open",L303)))</formula>
    </cfRule>
  </conditionalFormatting>
  <conditionalFormatting sqref="L303:L304">
    <cfRule type="containsText" dxfId="718" priority="744" operator="containsText" text="Closed">
      <formula>NOT(ISERROR(SEARCH("Closed",L303)))</formula>
    </cfRule>
  </conditionalFormatting>
  <conditionalFormatting sqref="L304">
    <cfRule type="containsText" dxfId="717" priority="743" operator="containsText" text="Open">
      <formula>NOT(ISERROR(SEARCH("Open",L304)))</formula>
    </cfRule>
    <cfRule type="containsText" dxfId="716" priority="745" operator="containsText" text="Open">
      <formula>NOT(ISERROR(SEARCH("Open",L304)))</formula>
    </cfRule>
  </conditionalFormatting>
  <conditionalFormatting sqref="L304:L305">
    <cfRule type="containsText" dxfId="715" priority="740" operator="containsText" text="Closed">
      <formula>NOT(ISERROR(SEARCH("Closed",L304)))</formula>
    </cfRule>
  </conditionalFormatting>
  <conditionalFormatting sqref="L305">
    <cfRule type="containsText" dxfId="714" priority="738" operator="containsText" text="Closed">
      <formula>NOT(ISERROR(SEARCH("Closed",L305)))</formula>
    </cfRule>
    <cfRule type="containsText" dxfId="713" priority="739" operator="containsText" text="Open">
      <formula>NOT(ISERROR(SEARCH("Open",L305)))</formula>
    </cfRule>
    <cfRule type="containsText" dxfId="712" priority="741" operator="containsText" text="Open">
      <formula>NOT(ISERROR(SEARCH("Open",L305)))</formula>
    </cfRule>
  </conditionalFormatting>
  <conditionalFormatting sqref="L321">
    <cfRule type="containsText" dxfId="711" priority="731" operator="containsText" text="Open">
      <formula>NOT(ISERROR(SEARCH("Open",L321)))</formula>
    </cfRule>
    <cfRule type="containsText" dxfId="710" priority="732" operator="containsText" text="Closed">
      <formula>NOT(ISERROR(SEARCH("Closed",L321)))</formula>
    </cfRule>
    <cfRule type="containsText" dxfId="709" priority="733" operator="containsText" text="Open">
      <formula>NOT(ISERROR(SEARCH("Open",L321)))</formula>
    </cfRule>
  </conditionalFormatting>
  <conditionalFormatting sqref="L321:L322">
    <cfRule type="containsText" dxfId="708" priority="724" operator="containsText" text="Closed">
      <formula>NOT(ISERROR(SEARCH("Closed",L321)))</formula>
    </cfRule>
  </conditionalFormatting>
  <conditionalFormatting sqref="L322">
    <cfRule type="containsText" dxfId="707" priority="722" operator="containsText" text="Closed">
      <formula>NOT(ISERROR(SEARCH("Closed",L322)))</formula>
    </cfRule>
    <cfRule type="containsText" dxfId="706" priority="723" operator="containsText" text="Open">
      <formula>NOT(ISERROR(SEARCH("Open",L322)))</formula>
    </cfRule>
    <cfRule type="containsText" dxfId="705" priority="725" operator="containsText" text="Open">
      <formula>NOT(ISERROR(SEARCH("Open",L322)))</formula>
    </cfRule>
  </conditionalFormatting>
  <conditionalFormatting sqref="L324">
    <cfRule type="containsText" dxfId="704" priority="717" operator="containsText" text="Closed">
      <formula>NOT(ISERROR(SEARCH("Closed",L324)))</formula>
    </cfRule>
  </conditionalFormatting>
  <conditionalFormatting sqref="L324:L325">
    <cfRule type="containsText" dxfId="703" priority="707" operator="containsText" text="Open">
      <formula>NOT(ISERROR(SEARCH("Open",L324)))</formula>
    </cfRule>
    <cfRule type="containsText" dxfId="702" priority="708" operator="containsText" text="Closed">
      <formula>NOT(ISERROR(SEARCH("Closed",L324)))</formula>
    </cfRule>
    <cfRule type="containsText" dxfId="701" priority="709" operator="containsText" text="Open">
      <formula>NOT(ISERROR(SEARCH("Open",L324)))</formula>
    </cfRule>
  </conditionalFormatting>
  <conditionalFormatting sqref="L327">
    <cfRule type="containsText" dxfId="700" priority="695" operator="containsText" text="Open">
      <formula>NOT(ISERROR(SEARCH("Open",L327)))</formula>
    </cfRule>
    <cfRule type="containsText" dxfId="699" priority="696" operator="containsText" text="Closed">
      <formula>NOT(ISERROR(SEARCH("Closed",L327)))</formula>
    </cfRule>
    <cfRule type="containsText" dxfId="698" priority="697" operator="containsText" text="Open">
      <formula>NOT(ISERROR(SEARCH("Open",L327)))</formula>
    </cfRule>
  </conditionalFormatting>
  <conditionalFormatting sqref="L460:L698">
    <cfRule type="containsText" dxfId="697" priority="193" operator="containsText" text="closed">
      <formula>NOT(ISERROR(SEARCH("closed",L460)))</formula>
    </cfRule>
    <cfRule type="containsText" dxfId="696" priority="194" operator="containsText" text="open">
      <formula>NOT(ISERROR(SEARCH("open",L460)))</formula>
    </cfRule>
  </conditionalFormatting>
  <conditionalFormatting sqref="L700:L715">
    <cfRule type="containsText" dxfId="695" priority="173" operator="containsText" text="closed">
      <formula>NOT(ISERROR(SEARCH("closed",L700)))</formula>
    </cfRule>
    <cfRule type="containsText" dxfId="694" priority="174" operator="containsText" text="open">
      <formula>NOT(ISERROR(SEARCH("open",L700)))</formula>
    </cfRule>
  </conditionalFormatting>
  <conditionalFormatting sqref="L716 L737 L739">
    <cfRule type="containsText" dxfId="693" priority="115" operator="containsText" text="Reguler">
      <formula>NOT(ISERROR(SEARCH("Reguler",L716)))</formula>
    </cfRule>
    <cfRule type="containsText" dxfId="692" priority="116" operator="containsText" text="Urgent Level 3">
      <formula>NOT(ISERROR(SEARCH("Urgent Level 3",L716)))</formula>
    </cfRule>
    <cfRule type="containsText" dxfId="691" priority="117" operator="containsText" text="Urgent Level 2">
      <formula>NOT(ISERROR(SEARCH("Urgent Level 2",L716)))</formula>
    </cfRule>
    <cfRule type="containsText" dxfId="690" priority="118" operator="containsText" text="Urgent Level 1">
      <formula>NOT(ISERROR(SEARCH("Urgent Level 1",L716)))</formula>
    </cfRule>
    <cfRule type="containsText" dxfId="689" priority="119" operator="containsText" text="Closed">
      <formula>NOT(ISERROR(SEARCH("Closed",L716)))</formula>
    </cfRule>
    <cfRule type="containsText" dxfId="688" priority="120" operator="containsText" text="Open">
      <formula>NOT(ISERROR(SEARCH("Open",L716)))</formula>
    </cfRule>
    <cfRule type="containsText" dxfId="687" priority="121" operator="containsText" text="Closed">
      <formula>NOT(ISERROR(SEARCH("Closed",L716)))</formula>
    </cfRule>
    <cfRule type="containsText" dxfId="686" priority="122" operator="containsText" text="Open">
      <formula>NOT(ISERROR(SEARCH("Open",L716)))</formula>
    </cfRule>
  </conditionalFormatting>
  <conditionalFormatting sqref="L721 L740 L765 L193:L195 L265:L266 L268 L304 L360 L379 L386 L391 L404:L405 L407 L409 L445 L482:L484 L588">
    <cfRule type="containsText" dxfId="685" priority="14" operator="containsText" text="Closed">
      <formula>NOT(ISERROR(SEARCH("Closed",L193)))</formula>
    </cfRule>
  </conditionalFormatting>
  <conditionalFormatting sqref="L721 L740 L765:L766">
    <cfRule type="containsText" dxfId="684" priority="12" operator="containsText" text="closed">
      <formula>NOT(ISERROR(SEARCH("closed",L721)))</formula>
    </cfRule>
    <cfRule type="containsText" dxfId="683" priority="13" operator="containsText" text="open">
      <formula>NOT(ISERROR(SEARCH("open",L721)))</formula>
    </cfRule>
  </conditionalFormatting>
  <conditionalFormatting sqref="L727:L728 L734 L736">
    <cfRule type="containsText" dxfId="682" priority="153" operator="containsText" text="closed">
      <formula>NOT(ISERROR(SEARCH("closed",L727)))</formula>
    </cfRule>
    <cfRule type="containsText" dxfId="681" priority="154" operator="containsText" text="open">
      <formula>NOT(ISERROR(SEARCH("open",L727)))</formula>
    </cfRule>
  </conditionalFormatting>
  <conditionalFormatting sqref="L738 L744:L747 L750:L751 L753 L757:L761 L783:L789">
    <cfRule type="containsText" dxfId="680" priority="5" operator="containsText" text="closed">
      <formula>NOT(ISERROR(SEARCH("closed",L738)))</formula>
    </cfRule>
    <cfRule type="containsText" dxfId="679" priority="6" operator="containsText" text="open">
      <formula>NOT(ISERROR(SEARCH("open",L738)))</formula>
    </cfRule>
  </conditionalFormatting>
  <conditionalFormatting sqref="L738 L745 L750 L753 L757 L760 L786:L788 L792 L819 L120 L133 L142 L153 L158 L160 L187 L208 L219 L324 L330 L334 L339 L342 L347 L363 L368 L394 L413:L416 L419 L421 L428 L462">
    <cfRule type="containsText" dxfId="678" priority="7" operator="containsText" text="Closed">
      <formula>NOT(ISERROR(SEARCH("Closed",L120)))</formula>
    </cfRule>
  </conditionalFormatting>
  <conditionalFormatting sqref="L762">
    <cfRule type="containsText" dxfId="677" priority="104" operator="containsText" text="Open">
      <formula>NOT(ISERROR(SEARCH("Open",L762)))</formula>
    </cfRule>
    <cfRule type="containsText" dxfId="676" priority="105" operator="containsText" text="Closed">
      <formula>NOT(ISERROR(SEARCH("Closed",L762)))</formula>
    </cfRule>
    <cfRule type="containsText" dxfId="675" priority="106" operator="containsText" text="Open">
      <formula>NOT(ISERROR(SEARCH("Open",L762)))</formula>
    </cfRule>
  </conditionalFormatting>
  <conditionalFormatting sqref="L762:L763">
    <cfRule type="containsText" dxfId="674" priority="91" operator="containsText" text="Reguler">
      <formula>NOT(ISERROR(SEARCH("Reguler",L762)))</formula>
    </cfRule>
    <cfRule type="containsText" dxfId="673" priority="92" operator="containsText" text="Urgent Level 3">
      <formula>NOT(ISERROR(SEARCH("Urgent Level 3",L762)))</formula>
    </cfRule>
    <cfRule type="containsText" dxfId="672" priority="93" operator="containsText" text="Urgent Level 2">
      <formula>NOT(ISERROR(SEARCH("Urgent Level 2",L762)))</formula>
    </cfRule>
    <cfRule type="containsText" dxfId="671" priority="94" operator="containsText" text="Urgent Level 1">
      <formula>NOT(ISERROR(SEARCH("Urgent Level 1",L762)))</formula>
    </cfRule>
    <cfRule type="containsText" dxfId="670" priority="97" operator="containsText" text="Closed">
      <formula>NOT(ISERROR(SEARCH("Closed",L762)))</formula>
    </cfRule>
  </conditionalFormatting>
  <conditionalFormatting sqref="L763">
    <cfRule type="containsText" dxfId="669" priority="95" operator="containsText" text="Closed">
      <formula>NOT(ISERROR(SEARCH("Closed",L763)))</formula>
    </cfRule>
    <cfRule type="containsText" dxfId="668" priority="96" operator="containsText" text="Open">
      <formula>NOT(ISERROR(SEARCH("Open",L763)))</formula>
    </cfRule>
    <cfRule type="containsText" dxfId="667" priority="98" operator="containsText" text="Open">
      <formula>NOT(ISERROR(SEARCH("Open",L763)))</formula>
    </cfRule>
  </conditionalFormatting>
  <conditionalFormatting sqref="L768">
    <cfRule type="containsText" dxfId="666" priority="61" operator="containsText" text="closed">
      <formula>NOT(ISERROR(SEARCH("closed",L768)))</formula>
    </cfRule>
    <cfRule type="containsText" dxfId="665" priority="62" operator="containsText" text="open">
      <formula>NOT(ISERROR(SEARCH("open",L768)))</formula>
    </cfRule>
  </conditionalFormatting>
  <conditionalFormatting sqref="L772:L773">
    <cfRule type="containsText" dxfId="664" priority="49" operator="containsText" text="closed">
      <formula>NOT(ISERROR(SEARCH("closed",L772)))</formula>
    </cfRule>
    <cfRule type="containsText" dxfId="663" priority="50" operator="containsText" text="open">
      <formula>NOT(ISERROR(SEARCH("open",L772)))</formula>
    </cfRule>
  </conditionalFormatting>
  <conditionalFormatting sqref="L792:L794 L803 L817:L819 L830 L833:L834">
    <cfRule type="containsText" dxfId="662" priority="1" operator="containsText" text="closed">
      <formula>NOT(ISERROR(SEARCH("closed",L792)))</formula>
    </cfRule>
    <cfRule type="containsText" dxfId="661" priority="2" operator="containsText" text="open">
      <formula>NOT(ISERROR(SEARCH("open",L792)))</formula>
    </cfRule>
  </conditionalFormatting>
  <conditionalFormatting sqref="L805:L806">
    <cfRule type="containsText" dxfId="660" priority="3" operator="containsText" text="closed">
      <formula>NOT(ISERROR(SEARCH("closed",L805)))</formula>
    </cfRule>
    <cfRule type="containsText" dxfId="659" priority="4" operator="containsText" text="open">
      <formula>NOT(ISERROR(SEARCH("open",L805)))</formula>
    </cfRule>
  </conditionalFormatting>
  <conditionalFormatting sqref="L2013">
    <cfRule type="containsText" dxfId="658" priority="698" operator="containsText" text="Closed">
      <formula>NOT(ISERROR(SEARCH("Closed",L2013)))</formula>
    </cfRule>
    <cfRule type="containsText" dxfId="657" priority="699" operator="containsText" text="Open">
      <formula>NOT(ISERROR(SEARCH("Open",L2013)))</formula>
    </cfRule>
    <cfRule type="containsText" dxfId="656" priority="700" operator="containsText" text="Closed">
      <formula>NOT(ISERROR(SEARCH("Closed",L2013)))</formula>
    </cfRule>
    <cfRule type="containsText" dxfId="655" priority="701" operator="containsText" text="Open">
      <formula>NOT(ISERROR(SEARCH("Open",L2013)))</formula>
    </cfRule>
    <cfRule type="containsText" dxfId="654" priority="706" operator="containsText" text="Closed">
      <formula>NOT(ISERROR(SEARCH("Closed",L2013)))</formula>
    </cfRule>
  </conditionalFormatting>
  <conditionalFormatting sqref="L2:M9 M10:M11 L11:M37 L40:M69 L71:M104 M103:M116 L106:M112">
    <cfRule type="containsText" dxfId="653" priority="924" operator="containsText" text="Closed">
      <formula>NOT(ISERROR(SEARCH("Closed",L2)))</formula>
    </cfRule>
    <cfRule type="containsText" dxfId="652" priority="925" operator="containsText" text="Open">
      <formula>NOT(ISERROR(SEARCH("Open",L2)))</formula>
    </cfRule>
  </conditionalFormatting>
  <conditionalFormatting sqref="L2:M69">
    <cfRule type="containsText" dxfId="651" priority="920" operator="containsText" text="Closed">
      <formula>NOT(ISERROR(SEARCH("Closed",L2)))</formula>
    </cfRule>
  </conditionalFormatting>
  <conditionalFormatting sqref="L10:M10">
    <cfRule type="containsText" dxfId="650" priority="918" operator="containsText" text="Closed">
      <formula>NOT(ISERROR(SEARCH("Closed",L10)))</formula>
    </cfRule>
    <cfRule type="containsText" dxfId="649" priority="919" operator="containsText" text="Open">
      <formula>NOT(ISERROR(SEARCH("Open",L10)))</formula>
    </cfRule>
    <cfRule type="containsText" dxfId="648" priority="921" operator="containsText" text="Open">
      <formula>NOT(ISERROR(SEARCH("Open",L10)))</formula>
    </cfRule>
  </conditionalFormatting>
  <conditionalFormatting sqref="L70:M70">
    <cfRule type="containsText" dxfId="647" priority="910" operator="containsText" text="Closed">
      <formula>NOT(ISERROR(SEARCH("Closed",L70)))</formula>
    </cfRule>
    <cfRule type="containsText" dxfId="646" priority="911" operator="containsText" text="Open">
      <formula>NOT(ISERROR(SEARCH("Open",L70)))</formula>
    </cfRule>
    <cfRule type="containsText" dxfId="645" priority="913" operator="containsText" text="Open">
      <formula>NOT(ISERROR(SEARCH("Open",L70)))</formula>
    </cfRule>
  </conditionalFormatting>
  <conditionalFormatting sqref="L70:M104">
    <cfRule type="containsText" dxfId="644" priority="912" operator="containsText" text="Closed">
      <formula>NOT(ISERROR(SEARCH("Closed",L70)))</formula>
    </cfRule>
  </conditionalFormatting>
  <conditionalFormatting sqref="L71:M71">
    <cfRule type="containsText" dxfId="643" priority="243" operator="containsText" text="Closed">
      <formula>NOT(ISERROR(SEARCH("Closed",L71)))</formula>
    </cfRule>
    <cfRule type="containsText" dxfId="642" priority="244" operator="containsText" text="Open">
      <formula>NOT(ISERROR(SEARCH("Open",L71)))</formula>
    </cfRule>
    <cfRule type="containsText" dxfId="641" priority="245" operator="containsText" text="Open">
      <formula>NOT(ISERROR(SEARCH("Open",L71)))</formula>
    </cfRule>
  </conditionalFormatting>
  <conditionalFormatting sqref="L105:M105">
    <cfRule type="containsText" dxfId="640" priority="906" operator="containsText" text="Closed">
      <formula>NOT(ISERROR(SEARCH("Closed",L105)))</formula>
    </cfRule>
    <cfRule type="containsText" dxfId="639" priority="907" operator="containsText" text="Open">
      <formula>NOT(ISERROR(SEARCH("Open",L105)))</formula>
    </cfRule>
    <cfRule type="containsText" dxfId="638" priority="909" operator="containsText" text="Open">
      <formula>NOT(ISERROR(SEARCH("Open",L105)))</formula>
    </cfRule>
  </conditionalFormatting>
  <conditionalFormatting sqref="L105:M112">
    <cfRule type="containsText" dxfId="637" priority="908" operator="containsText" text="Closed">
      <formula>NOT(ISERROR(SEARCH("Closed",L105)))</formula>
    </cfRule>
  </conditionalFormatting>
  <conditionalFormatting sqref="L113:M184 L186:M192">
    <cfRule type="containsText" dxfId="636" priority="903" operator="containsText" text="Open">
      <formula>NOT(ISERROR(SEARCH("Open",L113)))</formula>
    </cfRule>
    <cfRule type="containsText" dxfId="635" priority="904" operator="containsText" text="Closed">
      <formula>NOT(ISERROR(SEARCH("Closed",L113)))</formula>
    </cfRule>
    <cfRule type="containsText" dxfId="634" priority="905" operator="containsText" text="Open">
      <formula>NOT(ISERROR(SEARCH("Open",L113)))</formula>
    </cfRule>
  </conditionalFormatting>
  <conditionalFormatting sqref="L113:M192">
    <cfRule type="containsText" dxfId="633" priority="900" operator="containsText" text="Closed">
      <formula>NOT(ISERROR(SEARCH("Closed",L113)))</formula>
    </cfRule>
  </conditionalFormatting>
  <conditionalFormatting sqref="L184:M184">
    <cfRule type="containsText" dxfId="632" priority="686" operator="containsText" text="Closed">
      <formula>NOT(ISERROR(SEARCH("Closed",L184)))</formula>
    </cfRule>
    <cfRule type="containsText" dxfId="631" priority="687" operator="containsText" text="Open">
      <formula>NOT(ISERROR(SEARCH("Open",L184)))</formula>
    </cfRule>
    <cfRule type="containsText" dxfId="630" priority="688" operator="containsText" text="Open">
      <formula>NOT(ISERROR(SEARCH("Open",L184)))</formula>
    </cfRule>
  </conditionalFormatting>
  <conditionalFormatting sqref="L185:M185">
    <cfRule type="containsText" dxfId="629" priority="898" operator="containsText" text="Closed">
      <formula>NOT(ISERROR(SEARCH("Closed",L185)))</formula>
    </cfRule>
    <cfRule type="containsText" dxfId="628" priority="899" operator="containsText" text="Open">
      <formula>NOT(ISERROR(SEARCH("Open",L185)))</formula>
    </cfRule>
    <cfRule type="containsText" dxfId="627" priority="901" operator="containsText" text="Open">
      <formula>NOT(ISERROR(SEARCH("Open",L185)))</formula>
    </cfRule>
  </conditionalFormatting>
  <conditionalFormatting sqref="L193:M193">
    <cfRule type="containsText" dxfId="626" priority="895" operator="containsText" text="Open">
      <formula>NOT(ISERROR(SEARCH("Open",L193)))</formula>
    </cfRule>
    <cfRule type="containsText" dxfId="625" priority="896" operator="containsText" text="Closed">
      <formula>NOT(ISERROR(SEARCH("Closed",L193)))</formula>
    </cfRule>
    <cfRule type="containsText" dxfId="624" priority="897" operator="containsText" text="Open">
      <formula>NOT(ISERROR(SEARCH("Open",L193)))</formula>
    </cfRule>
  </conditionalFormatting>
  <conditionalFormatting sqref="L193:M194">
    <cfRule type="containsText" dxfId="623" priority="892" operator="containsText" text="Closed">
      <formula>NOT(ISERROR(SEARCH("Closed",L193)))</formula>
    </cfRule>
  </conditionalFormatting>
  <conditionalFormatting sqref="L194:M194">
    <cfRule type="containsText" dxfId="622" priority="891" operator="containsText" text="Open">
      <formula>NOT(ISERROR(SEARCH("Open",L194)))</formula>
    </cfRule>
    <cfRule type="containsText" dxfId="621" priority="893" operator="containsText" text="Open">
      <formula>NOT(ISERROR(SEARCH("Open",L194)))</formula>
    </cfRule>
  </conditionalFormatting>
  <conditionalFormatting sqref="L194:M195">
    <cfRule type="containsText" dxfId="620" priority="888" operator="containsText" text="Closed">
      <formula>NOT(ISERROR(SEARCH("Closed",L194)))</formula>
    </cfRule>
  </conditionalFormatting>
  <conditionalFormatting sqref="L195:M195">
    <cfRule type="containsText" dxfId="619" priority="887" operator="containsText" text="Open">
      <formula>NOT(ISERROR(SEARCH("Open",L195)))</formula>
    </cfRule>
    <cfRule type="containsText" dxfId="618" priority="889" operator="containsText" text="Open">
      <formula>NOT(ISERROR(SEARCH("Open",L195)))</formula>
    </cfRule>
  </conditionalFormatting>
  <conditionalFormatting sqref="L195:M196">
    <cfRule type="containsText" dxfId="617" priority="884" operator="containsText" text="Closed">
      <formula>NOT(ISERROR(SEARCH("Closed",L195)))</formula>
    </cfRule>
  </conditionalFormatting>
  <conditionalFormatting sqref="L196:M196">
    <cfRule type="containsText" dxfId="616" priority="883" operator="containsText" text="Open">
      <formula>NOT(ISERROR(SEARCH("Open",L196)))</formula>
    </cfRule>
    <cfRule type="containsText" dxfId="615" priority="885" operator="containsText" text="Open">
      <formula>NOT(ISERROR(SEARCH("Open",L196)))</formula>
    </cfRule>
  </conditionalFormatting>
  <conditionalFormatting sqref="L196:M197">
    <cfRule type="containsText" dxfId="614" priority="880" operator="containsText" text="Closed">
      <formula>NOT(ISERROR(SEARCH("Closed",L196)))</formula>
    </cfRule>
  </conditionalFormatting>
  <conditionalFormatting sqref="L197:M197">
    <cfRule type="containsText" dxfId="613" priority="879" operator="containsText" text="Open">
      <formula>NOT(ISERROR(SEARCH("Open",L197)))</formula>
    </cfRule>
    <cfRule type="containsText" dxfId="612" priority="881" operator="containsText" text="Open">
      <formula>NOT(ISERROR(SEARCH("Open",L197)))</formula>
    </cfRule>
  </conditionalFormatting>
  <conditionalFormatting sqref="L197:M198">
    <cfRule type="containsText" dxfId="611" priority="876" operator="containsText" text="Closed">
      <formula>NOT(ISERROR(SEARCH("Closed",L197)))</formula>
    </cfRule>
  </conditionalFormatting>
  <conditionalFormatting sqref="L198:M198">
    <cfRule type="containsText" dxfId="610" priority="875" operator="containsText" text="Open">
      <formula>NOT(ISERROR(SEARCH("Open",L198)))</formula>
    </cfRule>
    <cfRule type="containsText" dxfId="609" priority="877" operator="containsText" text="Open">
      <formula>NOT(ISERROR(SEARCH("Open",L198)))</formula>
    </cfRule>
  </conditionalFormatting>
  <conditionalFormatting sqref="L198:M199">
    <cfRule type="containsText" dxfId="608" priority="872" operator="containsText" text="Closed">
      <formula>NOT(ISERROR(SEARCH("Closed",L198)))</formula>
    </cfRule>
  </conditionalFormatting>
  <conditionalFormatting sqref="L199:M199">
    <cfRule type="containsText" dxfId="607" priority="871" operator="containsText" text="Open">
      <formula>NOT(ISERROR(SEARCH("Open",L199)))</formula>
    </cfRule>
    <cfRule type="containsText" dxfId="606" priority="873" operator="containsText" text="Open">
      <formula>NOT(ISERROR(SEARCH("Open",L199)))</formula>
    </cfRule>
  </conditionalFormatting>
  <conditionalFormatting sqref="L199:M200">
    <cfRule type="containsText" dxfId="605" priority="868" operator="containsText" text="Closed">
      <formula>NOT(ISERROR(SEARCH("Closed",L199)))</formula>
    </cfRule>
  </conditionalFormatting>
  <conditionalFormatting sqref="L200:M200">
    <cfRule type="containsText" dxfId="604" priority="867" operator="containsText" text="Open">
      <formula>NOT(ISERROR(SEARCH("Open",L200)))</formula>
    </cfRule>
    <cfRule type="containsText" dxfId="603" priority="869" operator="containsText" text="Open">
      <formula>NOT(ISERROR(SEARCH("Open",L200)))</formula>
    </cfRule>
  </conditionalFormatting>
  <conditionalFormatting sqref="L200:M201">
    <cfRule type="containsText" dxfId="602" priority="864" operator="containsText" text="Closed">
      <formula>NOT(ISERROR(SEARCH("Closed",L200)))</formula>
    </cfRule>
  </conditionalFormatting>
  <conditionalFormatting sqref="L201:M201">
    <cfRule type="containsText" dxfId="601" priority="863" operator="containsText" text="Open">
      <formula>NOT(ISERROR(SEARCH("Open",L201)))</formula>
    </cfRule>
    <cfRule type="containsText" dxfId="600" priority="865" operator="containsText" text="Open">
      <formula>NOT(ISERROR(SEARCH("Open",L201)))</formula>
    </cfRule>
  </conditionalFormatting>
  <conditionalFormatting sqref="L201:M202">
    <cfRule type="containsText" dxfId="599" priority="860" operator="containsText" text="Closed">
      <formula>NOT(ISERROR(SEARCH("Closed",L201)))</formula>
    </cfRule>
  </conditionalFormatting>
  <conditionalFormatting sqref="L202:M202">
    <cfRule type="containsText" dxfId="598" priority="859" operator="containsText" text="Open">
      <formula>NOT(ISERROR(SEARCH("Open",L202)))</formula>
    </cfRule>
    <cfRule type="containsText" dxfId="597" priority="861" operator="containsText" text="Open">
      <formula>NOT(ISERROR(SEARCH("Open",L202)))</formula>
    </cfRule>
  </conditionalFormatting>
  <conditionalFormatting sqref="L202:M203">
    <cfRule type="containsText" dxfId="596" priority="856" operator="containsText" text="Closed">
      <formula>NOT(ISERROR(SEARCH("Closed",L202)))</formula>
    </cfRule>
  </conditionalFormatting>
  <conditionalFormatting sqref="L203:M203">
    <cfRule type="containsText" dxfId="595" priority="855" operator="containsText" text="Open">
      <formula>NOT(ISERROR(SEARCH("Open",L203)))</formula>
    </cfRule>
    <cfRule type="containsText" dxfId="594" priority="857" operator="containsText" text="Open">
      <formula>NOT(ISERROR(SEARCH("Open",L203)))</formula>
    </cfRule>
  </conditionalFormatting>
  <conditionalFormatting sqref="L203:M204">
    <cfRule type="containsText" dxfId="593" priority="852" operator="containsText" text="Closed">
      <formula>NOT(ISERROR(SEARCH("Closed",L203)))</formula>
    </cfRule>
  </conditionalFormatting>
  <conditionalFormatting sqref="L204:M204">
    <cfRule type="containsText" dxfId="592" priority="851" operator="containsText" text="Open">
      <formula>NOT(ISERROR(SEARCH("Open",L204)))</formula>
    </cfRule>
    <cfRule type="containsText" dxfId="591" priority="853" operator="containsText" text="Open">
      <formula>NOT(ISERROR(SEARCH("Open",L204)))</formula>
    </cfRule>
  </conditionalFormatting>
  <conditionalFormatting sqref="L204:M205">
    <cfRule type="containsText" dxfId="590" priority="848" operator="containsText" text="Closed">
      <formula>NOT(ISERROR(SEARCH("Closed",L204)))</formula>
    </cfRule>
  </conditionalFormatting>
  <conditionalFormatting sqref="L205:M205">
    <cfRule type="containsText" dxfId="589" priority="846" operator="containsText" text="Closed">
      <formula>NOT(ISERROR(SEARCH("Closed",L205)))</formula>
    </cfRule>
    <cfRule type="containsText" dxfId="588" priority="847" operator="containsText" text="Open">
      <formula>NOT(ISERROR(SEARCH("Open",L205)))</formula>
    </cfRule>
    <cfRule type="containsText" dxfId="587" priority="849" operator="containsText" text="Open">
      <formula>NOT(ISERROR(SEARCH("Open",L205)))</formula>
    </cfRule>
  </conditionalFormatting>
  <conditionalFormatting sqref="L207:M207">
    <cfRule type="containsText" dxfId="586" priority="839" operator="containsText" text="Open">
      <formula>NOT(ISERROR(SEARCH("Open",L207)))</formula>
    </cfRule>
    <cfRule type="containsText" dxfId="585" priority="840" operator="containsText" text="Closed">
      <formula>NOT(ISERROR(SEARCH("Closed",L207)))</formula>
    </cfRule>
    <cfRule type="containsText" dxfId="584" priority="841" operator="containsText" text="Open">
      <formula>NOT(ISERROR(SEARCH("Open",L207)))</formula>
    </cfRule>
  </conditionalFormatting>
  <conditionalFormatting sqref="L207:M235">
    <cfRule type="containsText" dxfId="583" priority="836" operator="containsText" text="Closed">
      <formula>NOT(ISERROR(SEARCH("Closed",L207)))</formula>
    </cfRule>
  </conditionalFormatting>
  <conditionalFormatting sqref="L208:M208">
    <cfRule type="containsText" dxfId="582" priority="834" operator="containsText" text="Closed">
      <formula>NOT(ISERROR(SEARCH("Closed",L208)))</formula>
    </cfRule>
    <cfRule type="containsText" dxfId="581" priority="835" operator="containsText" text="Open">
      <formula>NOT(ISERROR(SEARCH("Open",L208)))</formula>
    </cfRule>
    <cfRule type="containsText" dxfId="580" priority="837" operator="containsText" text="Open">
      <formula>NOT(ISERROR(SEARCH("Open",L208)))</formula>
    </cfRule>
  </conditionalFormatting>
  <conditionalFormatting sqref="L209:M235 L237:M245 L246:L248">
    <cfRule type="containsText" dxfId="579" priority="843" operator="containsText" text="Open">
      <formula>NOT(ISERROR(SEARCH("Open",L209)))</formula>
    </cfRule>
    <cfRule type="containsText" dxfId="578" priority="844" operator="containsText" text="Closed">
      <formula>NOT(ISERROR(SEARCH("Closed",L209)))</formula>
    </cfRule>
    <cfRule type="containsText" dxfId="577" priority="845" operator="containsText" text="Open">
      <formula>NOT(ISERROR(SEARCH("Open",L209)))</formula>
    </cfRule>
  </conditionalFormatting>
  <conditionalFormatting sqref="L236:M236">
    <cfRule type="containsText" dxfId="576" priority="830" operator="containsText" text="Closed">
      <formula>NOT(ISERROR(SEARCH("Closed",L236)))</formula>
    </cfRule>
    <cfRule type="containsText" dxfId="575" priority="831" operator="containsText" text="Open">
      <formula>NOT(ISERROR(SEARCH("Open",L236)))</formula>
    </cfRule>
    <cfRule type="containsText" dxfId="574" priority="833" operator="containsText" text="Open">
      <formula>NOT(ISERROR(SEARCH("Open",L236)))</formula>
    </cfRule>
  </conditionalFormatting>
  <conditionalFormatting sqref="L236:M245">
    <cfRule type="containsText" dxfId="573" priority="832" operator="containsText" text="Closed">
      <formula>NOT(ISERROR(SEARCH("Closed",L236)))</formula>
    </cfRule>
  </conditionalFormatting>
  <conditionalFormatting sqref="M1:M265 M428:M488 M621:M622 M625:M626 M628 M631 M633:M634 M642 N716:N724 N726:N835 M836:M1048576">
    <cfRule type="containsText" dxfId="572" priority="827" operator="containsText" text="Urgent Level 3">
      <formula>NOT(ISERROR(SEARCH("Urgent Level 3",M1)))</formula>
    </cfRule>
    <cfRule type="containsText" dxfId="571" priority="828" operator="containsText" text="Urgent Level 2">
      <formula>NOT(ISERROR(SEARCH("Urgent Level 2",M1)))</formula>
    </cfRule>
    <cfRule type="containsText" dxfId="570" priority="829" operator="containsText" text="Urgent Level 1">
      <formula>NOT(ISERROR(SEARCH("Urgent Level 1",M1)))</formula>
    </cfRule>
  </conditionalFormatting>
  <conditionalFormatting sqref="M1:M265 M428:M488 M621:M622 M633:M634 M642 M625:M626 M628 M631 N716:N724 N726:N835 M836:M1048576">
    <cfRule type="containsText" dxfId="569" priority="826" operator="containsText" text="Reguler">
      <formula>NOT(ISERROR(SEARCH("Reguler",M1)))</formula>
    </cfRule>
  </conditionalFormatting>
  <conditionalFormatting sqref="M10:M11 L2:M9 L11:M69 L71:M104 M103:M116 L106:M112">
    <cfRule type="containsText" dxfId="568" priority="923" operator="containsText" text="Open">
      <formula>NOT(ISERROR(SEARCH("Open",L2)))</formula>
    </cfRule>
  </conditionalFormatting>
  <conditionalFormatting sqref="M38 M121:M128 M134:M137 M143:M145 M149:M150 M154 M156 M162:M170 M176 M178 M180:M183 M186 M190:M191 M209:M210">
    <cfRule type="containsText" dxfId="567" priority="825" operator="containsText" text="Open">
      <formula>NOT(ISERROR(SEARCH("Open",M38)))</formula>
    </cfRule>
  </conditionalFormatting>
  <conditionalFormatting sqref="M38">
    <cfRule type="containsText" dxfId="566" priority="824" operator="containsText" text="Closed">
      <formula>NOT(ISERROR(SEARCH("Closed",M38)))</formula>
    </cfRule>
  </conditionalFormatting>
  <conditionalFormatting sqref="M121:M128 M134:M137 M143:M145 M149:M150 M154 M156 M162:M170 M176 M178 M180:M183 M186 M190:M191 M209:M210 M71:M73 M76 M80:M81 M85:M86 M88 M90:M93 M98 M100 M103:M116">
    <cfRule type="containsText" dxfId="565" priority="823" operator="containsText" text="Closed">
      <formula>NOT(ISERROR(SEARCH("Closed",M71)))</formula>
    </cfRule>
  </conditionalFormatting>
  <conditionalFormatting sqref="M121:M128 M134:M137 M143:M145 M149:M150 M154 M156 M162:M170 M176 M178 M180:M183 M186 M190:M191 M209:M210">
    <cfRule type="containsText" dxfId="564" priority="822" operator="containsText" text="Open">
      <formula>NOT(ISERROR(SEARCH("Open",M121)))</formula>
    </cfRule>
  </conditionalFormatting>
  <conditionalFormatting sqref="M130">
    <cfRule type="containsText" dxfId="563" priority="143" operator="containsText" text="Closed">
      <formula>NOT(ISERROR(SEARCH("Closed",M130)))</formula>
    </cfRule>
  </conditionalFormatting>
  <conditionalFormatting sqref="M130:M132">
    <cfRule type="containsText" dxfId="562" priority="144" operator="containsText" text="Open">
      <formula>NOT(ISERROR(SEARCH("Open",M130)))</formula>
    </cfRule>
    <cfRule type="containsText" dxfId="561" priority="145" operator="containsText" text="Closed">
      <formula>NOT(ISERROR(SEARCH("Closed",M130)))</formula>
    </cfRule>
    <cfRule type="containsText" dxfId="560" priority="146" operator="containsText" text="Open">
      <formula>NOT(ISERROR(SEARCH("Open",M130)))</formula>
    </cfRule>
  </conditionalFormatting>
  <conditionalFormatting sqref="M196:M207">
    <cfRule type="containsText" dxfId="559" priority="567" operator="containsText" text="Open">
      <formula>NOT(ISERROR(SEARCH("Open",M196)))</formula>
    </cfRule>
    <cfRule type="containsText" dxfId="558" priority="568" operator="containsText" text="Closed">
      <formula>NOT(ISERROR(SEARCH("Closed",M196)))</formula>
    </cfRule>
    <cfRule type="containsText" dxfId="557" priority="569" operator="containsText" text="Open">
      <formula>NOT(ISERROR(SEARCH("Open",M196)))</formula>
    </cfRule>
  </conditionalFormatting>
  <conditionalFormatting sqref="M207">
    <cfRule type="containsText" dxfId="556" priority="566" operator="containsText" text="Closed">
      <formula>NOT(ISERROR(SEARCH("Closed",M207)))</formula>
    </cfRule>
  </conditionalFormatting>
  <conditionalFormatting sqref="M212:M214">
    <cfRule type="containsText" dxfId="555" priority="563" operator="containsText" text="Open">
      <formula>NOT(ISERROR(SEARCH("Open",M212)))</formula>
    </cfRule>
    <cfRule type="containsText" dxfId="554" priority="564" operator="containsText" text="Closed">
      <formula>NOT(ISERROR(SEARCH("Closed",M212)))</formula>
    </cfRule>
    <cfRule type="containsText" dxfId="553" priority="565" operator="containsText" text="Open">
      <formula>NOT(ISERROR(SEARCH("Open",M212)))</formula>
    </cfRule>
  </conditionalFormatting>
  <conditionalFormatting sqref="M213">
    <cfRule type="containsText" dxfId="552" priority="562" operator="containsText" text="Closed">
      <formula>NOT(ISERROR(SEARCH("Closed",M213)))</formula>
    </cfRule>
  </conditionalFormatting>
  <conditionalFormatting sqref="M216:M218">
    <cfRule type="containsText" dxfId="551" priority="559" operator="containsText" text="Open">
      <formula>NOT(ISERROR(SEARCH("Open",M216)))</formula>
    </cfRule>
    <cfRule type="containsText" dxfId="550" priority="560" operator="containsText" text="Closed">
      <formula>NOT(ISERROR(SEARCH("Closed",M216)))</formula>
    </cfRule>
    <cfRule type="containsText" dxfId="549" priority="561" operator="containsText" text="Open">
      <formula>NOT(ISERROR(SEARCH("Open",M216)))</formula>
    </cfRule>
  </conditionalFormatting>
  <conditionalFormatting sqref="M217">
    <cfRule type="containsText" dxfId="548" priority="558" operator="containsText" text="Closed">
      <formula>NOT(ISERROR(SEARCH("Closed",M217)))</formula>
    </cfRule>
  </conditionalFormatting>
  <conditionalFormatting sqref="M220">
    <cfRule type="containsText" dxfId="547" priority="554" operator="containsText" text="Closed">
      <formula>NOT(ISERROR(SEARCH("Closed",M220)))</formula>
    </cfRule>
  </conditionalFormatting>
  <conditionalFormatting sqref="M220:M245">
    <cfRule type="containsText" dxfId="546" priority="555" operator="containsText" text="Open">
      <formula>NOT(ISERROR(SEARCH("Open",M220)))</formula>
    </cfRule>
    <cfRule type="containsText" dxfId="545" priority="556" operator="containsText" text="Closed">
      <formula>NOT(ISERROR(SEARCH("Closed",M220)))</formula>
    </cfRule>
    <cfRule type="containsText" dxfId="544" priority="557" operator="containsText" text="Open">
      <formula>NOT(ISERROR(SEARCH("Open",M220)))</formula>
    </cfRule>
  </conditionalFormatting>
  <conditionalFormatting sqref="M246">
    <cfRule type="containsText" dxfId="543" priority="550" operator="containsText" text="Closed">
      <formula>NOT(ISERROR(SEARCH("Closed",M246)))</formula>
    </cfRule>
    <cfRule type="containsText" dxfId="542" priority="551" operator="containsText" text="Open">
      <formula>NOT(ISERROR(SEARCH("Open",M246)))</formula>
    </cfRule>
    <cfRule type="containsText" dxfId="541" priority="552" operator="containsText" text="Closed">
      <formula>NOT(ISERROR(SEARCH("Closed",M246)))</formula>
    </cfRule>
    <cfRule type="containsText" dxfId="540" priority="553" operator="containsText" text="Open">
      <formula>NOT(ISERROR(SEARCH("Open",M246)))</formula>
    </cfRule>
  </conditionalFormatting>
  <conditionalFormatting sqref="M262">
    <cfRule type="containsText" dxfId="539" priority="139" operator="containsText" text="Closed">
      <formula>NOT(ISERROR(SEARCH("Closed",M262)))</formula>
    </cfRule>
    <cfRule type="containsText" dxfId="538" priority="140" operator="containsText" text="Open">
      <formula>NOT(ISERROR(SEARCH("Open",M262)))</formula>
    </cfRule>
    <cfRule type="containsText" dxfId="537" priority="142" operator="containsText" text="Open">
      <formula>NOT(ISERROR(SEARCH("Open",M262)))</formula>
    </cfRule>
  </conditionalFormatting>
  <conditionalFormatting sqref="M262:M263">
    <cfRule type="containsText" dxfId="536" priority="141" operator="containsText" text="Closed">
      <formula>NOT(ISERROR(SEARCH("Closed",M262)))</formula>
    </cfRule>
  </conditionalFormatting>
  <conditionalFormatting sqref="M263">
    <cfRule type="containsText" dxfId="535" priority="539" operator="containsText" text="Open">
      <formula>NOT(ISERROR(SEARCH("Open",M263)))</formula>
    </cfRule>
    <cfRule type="containsText" dxfId="534" priority="540" operator="containsText" text="Closed">
      <formula>NOT(ISERROR(SEARCH("Closed",M263)))</formula>
    </cfRule>
    <cfRule type="containsText" dxfId="533" priority="541" operator="containsText" text="Open">
      <formula>NOT(ISERROR(SEARCH("Open",M263)))</formula>
    </cfRule>
  </conditionalFormatting>
  <conditionalFormatting sqref="M266:M298">
    <cfRule type="containsText" dxfId="532" priority="522" operator="containsText" text="Reguler">
      <formula>NOT(ISERROR(SEARCH("Reguler",M266)))</formula>
    </cfRule>
    <cfRule type="containsText" dxfId="531" priority="523" operator="containsText" text="Urgent Level 3">
      <formula>NOT(ISERROR(SEARCH("Urgent Level 3",M266)))</formula>
    </cfRule>
    <cfRule type="containsText" dxfId="530" priority="524" operator="containsText" text="Urgent Level 2">
      <formula>NOT(ISERROR(SEARCH("Urgent Level 2",M266)))</formula>
    </cfRule>
    <cfRule type="containsText" dxfId="529" priority="525" operator="containsText" text="Urgent Level 1">
      <formula>NOT(ISERROR(SEARCH("Urgent Level 1",M266)))</formula>
    </cfRule>
  </conditionalFormatting>
  <conditionalFormatting sqref="M267">
    <cfRule type="containsText" dxfId="528" priority="546" operator="containsText" text="Closed">
      <formula>NOT(ISERROR(SEARCH("Closed",M267)))</formula>
    </cfRule>
    <cfRule type="containsText" dxfId="527" priority="547" operator="containsText" text="Open">
      <formula>NOT(ISERROR(SEARCH("Open",M267)))</formula>
    </cfRule>
    <cfRule type="containsText" dxfId="526" priority="548" operator="containsText" text="Closed">
      <formula>NOT(ISERROR(SEARCH("Closed",M267)))</formula>
    </cfRule>
    <cfRule type="containsText" dxfId="525" priority="549" operator="containsText" text="Open">
      <formula>NOT(ISERROR(SEARCH("Open",M267)))</formula>
    </cfRule>
  </conditionalFormatting>
  <conditionalFormatting sqref="M269">
    <cfRule type="containsText" dxfId="524" priority="534" operator="containsText" text="Closed">
      <formula>NOT(ISERROR(SEARCH("Closed",M269)))</formula>
    </cfRule>
    <cfRule type="containsText" dxfId="523" priority="535" operator="containsText" text="Open">
      <formula>NOT(ISERROR(SEARCH("Open",M269)))</formula>
    </cfRule>
    <cfRule type="containsText" dxfId="522" priority="536" operator="containsText" text="Closed">
      <formula>NOT(ISERROR(SEARCH("Closed",M269)))</formula>
    </cfRule>
    <cfRule type="containsText" dxfId="521" priority="537" operator="containsText" text="Open">
      <formula>NOT(ISERROR(SEARCH("Open",M269)))</formula>
    </cfRule>
  </conditionalFormatting>
  <conditionalFormatting sqref="M272">
    <cfRule type="containsText" dxfId="520" priority="526" operator="containsText" text="Closed">
      <formula>NOT(ISERROR(SEARCH("Closed",M272)))</formula>
    </cfRule>
    <cfRule type="containsText" dxfId="519" priority="527" operator="containsText" text="Open">
      <formula>NOT(ISERROR(SEARCH("Open",M272)))</formula>
    </cfRule>
    <cfRule type="containsText" dxfId="518" priority="528" operator="containsText" text="Closed">
      <formula>NOT(ISERROR(SEARCH("Closed",M272)))</formula>
    </cfRule>
    <cfRule type="containsText" dxfId="517" priority="529" operator="containsText" text="Open">
      <formula>NOT(ISERROR(SEARCH("Open",M272)))</formula>
    </cfRule>
  </conditionalFormatting>
  <conditionalFormatting sqref="M274">
    <cfRule type="containsText" dxfId="516" priority="518" operator="containsText" text="Closed">
      <formula>NOT(ISERROR(SEARCH("Closed",M274)))</formula>
    </cfRule>
    <cfRule type="containsText" dxfId="515" priority="519" operator="containsText" text="Open">
      <formula>NOT(ISERROR(SEARCH("Open",M274)))</formula>
    </cfRule>
    <cfRule type="containsText" dxfId="514" priority="520" operator="containsText" text="Closed">
      <formula>NOT(ISERROR(SEARCH("Closed",M274)))</formula>
    </cfRule>
    <cfRule type="containsText" dxfId="513" priority="521" operator="containsText" text="Open">
      <formula>NOT(ISERROR(SEARCH("Open",M274)))</formula>
    </cfRule>
  </conditionalFormatting>
  <conditionalFormatting sqref="M276:M277">
    <cfRule type="containsText" dxfId="512" priority="514" operator="containsText" text="Closed">
      <formula>NOT(ISERROR(SEARCH("Closed",M276)))</formula>
    </cfRule>
    <cfRule type="containsText" dxfId="511" priority="515" operator="containsText" text="Open">
      <formula>NOT(ISERROR(SEARCH("Open",M276)))</formula>
    </cfRule>
    <cfRule type="containsText" dxfId="510" priority="516" operator="containsText" text="Closed">
      <formula>NOT(ISERROR(SEARCH("Closed",M276)))</formula>
    </cfRule>
    <cfRule type="containsText" dxfId="509" priority="517" operator="containsText" text="Open">
      <formula>NOT(ISERROR(SEARCH("Open",M276)))</formula>
    </cfRule>
  </conditionalFormatting>
  <conditionalFormatting sqref="M299:M303">
    <cfRule type="containsText" dxfId="508" priority="264" operator="containsText" text="Reguler">
      <formula>NOT(ISERROR(SEARCH("Reguler",M299)))</formula>
    </cfRule>
    <cfRule type="containsText" dxfId="507" priority="265" operator="containsText" text="Urgent Level 3">
      <formula>NOT(ISERROR(SEARCH("Urgent Level 3",M299)))</formula>
    </cfRule>
    <cfRule type="containsText" dxfId="506" priority="266" operator="containsText" text="Urgent Level 2">
      <formula>NOT(ISERROR(SEARCH("Urgent Level 2",M299)))</formula>
    </cfRule>
    <cfRule type="containsText" dxfId="505" priority="267" operator="containsText" text="Urgent Level 1">
      <formula>NOT(ISERROR(SEARCH("Urgent Level 1",M299)))</formula>
    </cfRule>
  </conditionalFormatting>
  <conditionalFormatting sqref="M303">
    <cfRule type="containsText" dxfId="504" priority="510" operator="containsText" text="Closed">
      <formula>NOT(ISERROR(SEARCH("Closed",M303)))</formula>
    </cfRule>
    <cfRule type="containsText" dxfId="503" priority="511" operator="containsText" text="Open">
      <formula>NOT(ISERROR(SEARCH("Open",M303)))</formula>
    </cfRule>
    <cfRule type="containsText" dxfId="502" priority="512" operator="containsText" text="Closed">
      <formula>NOT(ISERROR(SEARCH("Closed",M303)))</formula>
    </cfRule>
    <cfRule type="containsText" dxfId="501" priority="513" operator="containsText" text="Open">
      <formula>NOT(ISERROR(SEARCH("Open",M303)))</formula>
    </cfRule>
  </conditionalFormatting>
  <conditionalFormatting sqref="M304:M339">
    <cfRule type="containsText" dxfId="500" priority="658" operator="containsText" text="Reguler">
      <formula>NOT(ISERROR(SEARCH("Reguler",M304)))</formula>
    </cfRule>
    <cfRule type="containsText" dxfId="499" priority="659" operator="containsText" text="Urgent Level 3">
      <formula>NOT(ISERROR(SEARCH("Urgent Level 3",M304)))</formula>
    </cfRule>
    <cfRule type="containsText" dxfId="498" priority="660" operator="containsText" text="Urgent Level 2">
      <formula>NOT(ISERROR(SEARCH("Urgent Level 2",M304)))</formula>
    </cfRule>
    <cfRule type="containsText" dxfId="497" priority="661" operator="containsText" text="Urgent Level 1">
      <formula>NOT(ISERROR(SEARCH("Urgent Level 1",M304)))</formula>
    </cfRule>
  </conditionalFormatting>
  <conditionalFormatting sqref="M305">
    <cfRule type="containsText" dxfId="496" priority="502" operator="containsText" text="Closed">
      <formula>NOT(ISERROR(SEARCH("Closed",M305)))</formula>
    </cfRule>
    <cfRule type="containsText" dxfId="495" priority="503" operator="containsText" text="Open">
      <formula>NOT(ISERROR(SEARCH("Open",M305)))</formula>
    </cfRule>
    <cfRule type="containsText" dxfId="494" priority="504" operator="containsText" text="Closed">
      <formula>NOT(ISERROR(SEARCH("Closed",M305)))</formula>
    </cfRule>
    <cfRule type="containsText" dxfId="493" priority="505" operator="containsText" text="Open">
      <formula>NOT(ISERROR(SEARCH("Open",M305)))</formula>
    </cfRule>
  </conditionalFormatting>
  <conditionalFormatting sqref="M321">
    <cfRule type="containsText" dxfId="492" priority="498" operator="containsText" text="Closed">
      <formula>NOT(ISERROR(SEARCH("Closed",M321)))</formula>
    </cfRule>
    <cfRule type="containsText" dxfId="491" priority="499" operator="containsText" text="Open">
      <formula>NOT(ISERROR(SEARCH("Open",M321)))</formula>
    </cfRule>
    <cfRule type="containsText" dxfId="490" priority="500" operator="containsText" text="Closed">
      <formula>NOT(ISERROR(SEARCH("Closed",M321)))</formula>
    </cfRule>
    <cfRule type="containsText" dxfId="489" priority="501" operator="containsText" text="Open">
      <formula>NOT(ISERROR(SEARCH("Open",M321)))</formula>
    </cfRule>
  </conditionalFormatting>
  <conditionalFormatting sqref="M329">
    <cfRule type="containsText" dxfId="488" priority="622" operator="containsText" text="Closed">
      <formula>NOT(ISERROR(SEARCH("Closed",M329)))</formula>
    </cfRule>
    <cfRule type="containsText" dxfId="487" priority="623" operator="containsText" text="Open">
      <formula>NOT(ISERROR(SEARCH("Open",M329)))</formula>
    </cfRule>
    <cfRule type="containsText" dxfId="486" priority="624" operator="containsText" text="Closed">
      <formula>NOT(ISERROR(SEARCH("Closed",M329)))</formula>
    </cfRule>
    <cfRule type="containsText" dxfId="485" priority="625" operator="containsText" text="Open">
      <formula>NOT(ISERROR(SEARCH("Open",M329)))</formula>
    </cfRule>
  </conditionalFormatting>
  <conditionalFormatting sqref="M340">
    <cfRule type="containsText" dxfId="484" priority="495" operator="containsText" text="Open">
      <formula>NOT(ISERROR(SEARCH("Open",M340)))</formula>
    </cfRule>
    <cfRule type="containsText" dxfId="483" priority="496" operator="containsText" text="Closed">
      <formula>NOT(ISERROR(SEARCH("Closed",M340)))</formula>
    </cfRule>
    <cfRule type="containsText" dxfId="482" priority="497" operator="containsText" text="Open">
      <formula>NOT(ISERROR(SEARCH("Open",M340)))</formula>
    </cfRule>
  </conditionalFormatting>
  <conditionalFormatting sqref="M340:M341">
    <cfRule type="containsText" dxfId="481" priority="488" operator="containsText" text="Closed">
      <formula>NOT(ISERROR(SEARCH("Closed",M340)))</formula>
    </cfRule>
  </conditionalFormatting>
  <conditionalFormatting sqref="M340:M358">
    <cfRule type="containsText" dxfId="480" priority="426" operator="containsText" text="Reguler">
      <formula>NOT(ISERROR(SEARCH("Reguler",M340)))</formula>
    </cfRule>
    <cfRule type="containsText" dxfId="479" priority="427" operator="containsText" text="Urgent Level 3">
      <formula>NOT(ISERROR(SEARCH("Urgent Level 3",M340)))</formula>
    </cfRule>
    <cfRule type="containsText" dxfId="478" priority="428" operator="containsText" text="Urgent Level 2">
      <formula>NOT(ISERROR(SEARCH("Urgent Level 2",M340)))</formula>
    </cfRule>
    <cfRule type="containsText" dxfId="477" priority="429" operator="containsText" text="Urgent Level 1">
      <formula>NOT(ISERROR(SEARCH("Urgent Level 1",M340)))</formula>
    </cfRule>
  </conditionalFormatting>
  <conditionalFormatting sqref="M341">
    <cfRule type="containsText" dxfId="476" priority="486" operator="containsText" text="Closed">
      <formula>NOT(ISERROR(SEARCH("Closed",M341)))</formula>
    </cfRule>
    <cfRule type="containsText" dxfId="475" priority="487" operator="containsText" text="Open">
      <formula>NOT(ISERROR(SEARCH("Open",M341)))</formula>
    </cfRule>
    <cfRule type="containsText" dxfId="474" priority="489" operator="containsText" text="Open">
      <formula>NOT(ISERROR(SEARCH("Open",M341)))</formula>
    </cfRule>
  </conditionalFormatting>
  <conditionalFormatting sqref="M343">
    <cfRule type="containsText" dxfId="473" priority="478" operator="containsText" text="Closed">
      <formula>NOT(ISERROR(SEARCH("Closed",M343)))</formula>
    </cfRule>
    <cfRule type="containsText" dxfId="472" priority="479" operator="containsText" text="Open">
      <formula>NOT(ISERROR(SEARCH("Open",M343)))</formula>
    </cfRule>
    <cfRule type="containsText" dxfId="471" priority="480" operator="containsText" text="Closed">
      <formula>NOT(ISERROR(SEARCH("Closed",M343)))</formula>
    </cfRule>
    <cfRule type="containsText" dxfId="470" priority="481" operator="containsText" text="Open">
      <formula>NOT(ISERROR(SEARCH("Open",M343)))</formula>
    </cfRule>
  </conditionalFormatting>
  <conditionalFormatting sqref="M345">
    <cfRule type="containsText" dxfId="469" priority="470" operator="containsText" text="Closed">
      <formula>NOT(ISERROR(SEARCH("Closed",M345)))</formula>
    </cfRule>
    <cfRule type="containsText" dxfId="468" priority="471" operator="containsText" text="Open">
      <formula>NOT(ISERROR(SEARCH("Open",M345)))</formula>
    </cfRule>
    <cfRule type="containsText" dxfId="467" priority="472" operator="containsText" text="Closed">
      <formula>NOT(ISERROR(SEARCH("Closed",M345)))</formula>
    </cfRule>
    <cfRule type="containsText" dxfId="466" priority="473" operator="containsText" text="Open">
      <formula>NOT(ISERROR(SEARCH("Open",M345)))</formula>
    </cfRule>
  </conditionalFormatting>
  <conditionalFormatting sqref="M348">
    <cfRule type="containsText" dxfId="465" priority="463" operator="containsText" text="Open">
      <formula>NOT(ISERROR(SEARCH("Open",M348)))</formula>
    </cfRule>
    <cfRule type="containsText" dxfId="464" priority="464" operator="containsText" text="Closed">
      <formula>NOT(ISERROR(SEARCH("Closed",M348)))</formula>
    </cfRule>
    <cfRule type="containsText" dxfId="463" priority="465" operator="containsText" text="Open">
      <formula>NOT(ISERROR(SEARCH("Open",M348)))</formula>
    </cfRule>
  </conditionalFormatting>
  <conditionalFormatting sqref="M348:M349">
    <cfRule type="containsText" dxfId="462" priority="456" operator="containsText" text="Closed">
      <formula>NOT(ISERROR(SEARCH("Closed",M348)))</formula>
    </cfRule>
  </conditionalFormatting>
  <conditionalFormatting sqref="M349">
    <cfRule type="containsText" dxfId="461" priority="455" operator="containsText" text="Open">
      <formula>NOT(ISERROR(SEARCH("Open",M349)))</formula>
    </cfRule>
    <cfRule type="containsText" dxfId="460" priority="457" operator="containsText" text="Open">
      <formula>NOT(ISERROR(SEARCH("Open",M349)))</formula>
    </cfRule>
  </conditionalFormatting>
  <conditionalFormatting sqref="M349:M350">
    <cfRule type="containsText" dxfId="459" priority="448" operator="containsText" text="Closed">
      <formula>NOT(ISERROR(SEARCH("Closed",M349)))</formula>
    </cfRule>
  </conditionalFormatting>
  <conditionalFormatting sqref="M350">
    <cfRule type="containsText" dxfId="458" priority="447" operator="containsText" text="Open">
      <formula>NOT(ISERROR(SEARCH("Open",M350)))</formula>
    </cfRule>
    <cfRule type="containsText" dxfId="457" priority="449" operator="containsText" text="Open">
      <formula>NOT(ISERROR(SEARCH("Open",M350)))</formula>
    </cfRule>
  </conditionalFormatting>
  <conditionalFormatting sqref="M350:M351">
    <cfRule type="containsText" dxfId="456" priority="440" operator="containsText" text="Closed">
      <formula>NOT(ISERROR(SEARCH("Closed",M350)))</formula>
    </cfRule>
  </conditionalFormatting>
  <conditionalFormatting sqref="M351">
    <cfRule type="containsText" dxfId="455" priority="438" operator="containsText" text="Closed">
      <formula>NOT(ISERROR(SEARCH("Closed",M351)))</formula>
    </cfRule>
    <cfRule type="containsText" dxfId="454" priority="439" operator="containsText" text="Open">
      <formula>NOT(ISERROR(SEARCH("Open",M351)))</formula>
    </cfRule>
    <cfRule type="containsText" dxfId="453" priority="441" operator="containsText" text="Open">
      <formula>NOT(ISERROR(SEARCH("Open",M351)))</formula>
    </cfRule>
  </conditionalFormatting>
  <conditionalFormatting sqref="M353">
    <cfRule type="containsText" dxfId="452" priority="430" operator="containsText" text="Closed">
      <formula>NOT(ISERROR(SEARCH("Closed",M353)))</formula>
    </cfRule>
    <cfRule type="containsText" dxfId="451" priority="431" operator="containsText" text="Open">
      <formula>NOT(ISERROR(SEARCH("Open",M353)))</formula>
    </cfRule>
    <cfRule type="containsText" dxfId="450" priority="432" operator="containsText" text="Closed">
      <formula>NOT(ISERROR(SEARCH("Closed",M353)))</formula>
    </cfRule>
    <cfRule type="containsText" dxfId="449" priority="433" operator="containsText" text="Open">
      <formula>NOT(ISERROR(SEARCH("Open",M353)))</formula>
    </cfRule>
  </conditionalFormatting>
  <conditionalFormatting sqref="M356:M357">
    <cfRule type="containsText" dxfId="448" priority="423" operator="containsText" text="Open">
      <formula>NOT(ISERROR(SEARCH("Open",M356)))</formula>
    </cfRule>
    <cfRule type="containsText" dxfId="447" priority="424" operator="containsText" text="Closed">
      <formula>NOT(ISERROR(SEARCH("Closed",M356)))</formula>
    </cfRule>
    <cfRule type="containsText" dxfId="446" priority="425" operator="containsText" text="Open">
      <formula>NOT(ISERROR(SEARCH("Open",M356)))</formula>
    </cfRule>
  </conditionalFormatting>
  <conditionalFormatting sqref="M356:M358">
    <cfRule type="containsText" dxfId="445" priority="420" operator="containsText" text="Closed">
      <formula>NOT(ISERROR(SEARCH("Closed",M356)))</formula>
    </cfRule>
  </conditionalFormatting>
  <conditionalFormatting sqref="M358">
    <cfRule type="containsText" dxfId="444" priority="418" operator="containsText" text="Closed">
      <formula>NOT(ISERROR(SEARCH("Closed",M358)))</formula>
    </cfRule>
    <cfRule type="containsText" dxfId="443" priority="419" operator="containsText" text="Open">
      <formula>NOT(ISERROR(SEARCH("Open",M358)))</formula>
    </cfRule>
    <cfRule type="containsText" dxfId="442" priority="421" operator="containsText" text="Open">
      <formula>NOT(ISERROR(SEARCH("Open",M358)))</formula>
    </cfRule>
  </conditionalFormatting>
  <conditionalFormatting sqref="M360:M426">
    <cfRule type="containsText" dxfId="441" priority="630" operator="containsText" text="Reguler">
      <formula>NOT(ISERROR(SEARCH("Reguler",M360)))</formula>
    </cfRule>
    <cfRule type="containsText" dxfId="440" priority="631" operator="containsText" text="Urgent Level 3">
      <formula>NOT(ISERROR(SEARCH("Urgent Level 3",M360)))</formula>
    </cfRule>
    <cfRule type="containsText" dxfId="439" priority="632" operator="containsText" text="Urgent Level 2">
      <formula>NOT(ISERROR(SEARCH("Urgent Level 2",M360)))</formula>
    </cfRule>
    <cfRule type="containsText" dxfId="438" priority="633" operator="containsText" text="Urgent Level 1">
      <formula>NOT(ISERROR(SEARCH("Urgent Level 1",M360)))</formula>
    </cfRule>
  </conditionalFormatting>
  <conditionalFormatting sqref="M362">
    <cfRule type="containsText" dxfId="437" priority="414" operator="containsText" text="Closed">
      <formula>NOT(ISERROR(SEARCH("Closed",M362)))</formula>
    </cfRule>
    <cfRule type="containsText" dxfId="436" priority="415" operator="containsText" text="Open">
      <formula>NOT(ISERROR(SEARCH("Open",M362)))</formula>
    </cfRule>
    <cfRule type="containsText" dxfId="435" priority="416" operator="containsText" text="Closed">
      <formula>NOT(ISERROR(SEARCH("Closed",M362)))</formula>
    </cfRule>
    <cfRule type="containsText" dxfId="434" priority="417" operator="containsText" text="Open">
      <formula>NOT(ISERROR(SEARCH("Open",M362)))</formula>
    </cfRule>
  </conditionalFormatting>
  <conditionalFormatting sqref="M365">
    <cfRule type="containsText" dxfId="433" priority="410" operator="containsText" text="Closed">
      <formula>NOT(ISERROR(SEARCH("Closed",M365)))</formula>
    </cfRule>
    <cfRule type="containsText" dxfId="432" priority="411" operator="containsText" text="Open">
      <formula>NOT(ISERROR(SEARCH("Open",M365)))</formula>
    </cfRule>
    <cfRule type="containsText" dxfId="431" priority="412" operator="containsText" text="Closed">
      <formula>NOT(ISERROR(SEARCH("Closed",M365)))</formula>
    </cfRule>
    <cfRule type="containsText" dxfId="430" priority="413" operator="containsText" text="Open">
      <formula>NOT(ISERROR(SEARCH("Open",M365)))</formula>
    </cfRule>
  </conditionalFormatting>
  <conditionalFormatting sqref="M370">
    <cfRule type="containsText" dxfId="429" priority="406" operator="containsText" text="Closed">
      <formula>NOT(ISERROR(SEARCH("Closed",M370)))</formula>
    </cfRule>
    <cfRule type="containsText" dxfId="428" priority="407" operator="containsText" text="Open">
      <formula>NOT(ISERROR(SEARCH("Open",M370)))</formula>
    </cfRule>
    <cfRule type="containsText" dxfId="427" priority="408" operator="containsText" text="Closed">
      <formula>NOT(ISERROR(SEARCH("Closed",M370)))</formula>
    </cfRule>
    <cfRule type="containsText" dxfId="426" priority="409" operator="containsText" text="Open">
      <formula>NOT(ISERROR(SEARCH("Open",M370)))</formula>
    </cfRule>
  </conditionalFormatting>
  <conditionalFormatting sqref="M373:M374">
    <cfRule type="containsText" dxfId="425" priority="403" operator="containsText" text="Open">
      <formula>NOT(ISERROR(SEARCH("Open",M373)))</formula>
    </cfRule>
    <cfRule type="containsText" dxfId="424" priority="404" operator="containsText" text="Closed">
      <formula>NOT(ISERROR(SEARCH("Closed",M373)))</formula>
    </cfRule>
    <cfRule type="containsText" dxfId="423" priority="405" operator="containsText" text="Open">
      <formula>NOT(ISERROR(SEARCH("Open",M373)))</formula>
    </cfRule>
  </conditionalFormatting>
  <conditionalFormatting sqref="M373:M375">
    <cfRule type="containsText" dxfId="422" priority="400" operator="containsText" text="Closed">
      <formula>NOT(ISERROR(SEARCH("Closed",M373)))</formula>
    </cfRule>
  </conditionalFormatting>
  <conditionalFormatting sqref="M375">
    <cfRule type="containsText" dxfId="421" priority="399" operator="containsText" text="Open">
      <formula>NOT(ISERROR(SEARCH("Open",M375)))</formula>
    </cfRule>
    <cfRule type="containsText" dxfId="420" priority="401" operator="containsText" text="Open">
      <formula>NOT(ISERROR(SEARCH("Open",M375)))</formula>
    </cfRule>
  </conditionalFormatting>
  <conditionalFormatting sqref="M375:M376">
    <cfRule type="containsText" dxfId="419" priority="396" operator="containsText" text="Closed">
      <formula>NOT(ISERROR(SEARCH("Closed",M375)))</formula>
    </cfRule>
  </conditionalFormatting>
  <conditionalFormatting sqref="M376">
    <cfRule type="containsText" dxfId="418" priority="394" operator="containsText" text="Closed">
      <formula>NOT(ISERROR(SEARCH("Closed",M376)))</formula>
    </cfRule>
    <cfRule type="containsText" dxfId="417" priority="395" operator="containsText" text="Open">
      <formula>NOT(ISERROR(SEARCH("Open",M376)))</formula>
    </cfRule>
    <cfRule type="containsText" dxfId="416" priority="397" operator="containsText" text="Open">
      <formula>NOT(ISERROR(SEARCH("Open",M376)))</formula>
    </cfRule>
  </conditionalFormatting>
  <conditionalFormatting sqref="M389">
    <cfRule type="containsText" dxfId="415" priority="626" operator="containsText" text="Closed">
      <formula>NOT(ISERROR(SEARCH("Closed",M389)))</formula>
    </cfRule>
    <cfRule type="containsText" dxfId="414" priority="627" operator="containsText" text="Open">
      <formula>NOT(ISERROR(SEARCH("Open",M389)))</formula>
    </cfRule>
    <cfRule type="containsText" dxfId="413" priority="628" operator="containsText" text="Closed">
      <formula>NOT(ISERROR(SEARCH("Closed",M389)))</formula>
    </cfRule>
    <cfRule type="containsText" dxfId="412" priority="629" operator="containsText" text="Open">
      <formula>NOT(ISERROR(SEARCH("Open",M389)))</formula>
    </cfRule>
  </conditionalFormatting>
  <conditionalFormatting sqref="M391">
    <cfRule type="containsText" dxfId="411" priority="619" operator="containsText" text="Open">
      <formula>NOT(ISERROR(SEARCH("Open",M391)))</formula>
    </cfRule>
    <cfRule type="containsText" dxfId="410" priority="620" operator="containsText" text="Closed">
      <formula>NOT(ISERROR(SEARCH("Closed",M391)))</formula>
    </cfRule>
    <cfRule type="containsText" dxfId="409" priority="621" operator="containsText" text="Open">
      <formula>NOT(ISERROR(SEARCH("Open",M391)))</formula>
    </cfRule>
  </conditionalFormatting>
  <conditionalFormatting sqref="M391:M392">
    <cfRule type="containsText" dxfId="408" priority="616" operator="containsText" text="Closed">
      <formula>NOT(ISERROR(SEARCH("Closed",M391)))</formula>
    </cfRule>
  </conditionalFormatting>
  <conditionalFormatting sqref="M392">
    <cfRule type="containsText" dxfId="407" priority="390" operator="containsText" text="Closed">
      <formula>NOT(ISERROR(SEARCH("Closed",M392)))</formula>
    </cfRule>
    <cfRule type="containsText" dxfId="406" priority="391" operator="containsText" text="Open">
      <formula>NOT(ISERROR(SEARCH("Open",M392)))</formula>
    </cfRule>
    <cfRule type="containsText" dxfId="405" priority="392" operator="containsText" text="Closed">
      <formula>NOT(ISERROR(SEARCH("Closed",M392)))</formula>
    </cfRule>
    <cfRule type="containsText" dxfId="404" priority="393" operator="containsText" text="Open">
      <formula>NOT(ISERROR(SEARCH("Open",M392)))</formula>
    </cfRule>
    <cfRule type="containsText" dxfId="403" priority="614" operator="containsText" text="Closed">
      <formula>NOT(ISERROR(SEARCH("Closed",M392)))</formula>
    </cfRule>
    <cfRule type="containsText" dxfId="402" priority="615" operator="containsText" text="Open">
      <formula>NOT(ISERROR(SEARCH("Open",M392)))</formula>
    </cfRule>
    <cfRule type="containsText" dxfId="401" priority="617" operator="containsText" text="Open">
      <formula>NOT(ISERROR(SEARCH("Open",M392)))</formula>
    </cfRule>
  </conditionalFormatting>
  <conditionalFormatting sqref="M394">
    <cfRule type="containsText" dxfId="400" priority="611" operator="containsText" text="Open">
      <formula>NOT(ISERROR(SEARCH("Open",M394)))</formula>
    </cfRule>
    <cfRule type="containsText" dxfId="399" priority="612" operator="containsText" text="Closed">
      <formula>NOT(ISERROR(SEARCH("Closed",M394)))</formula>
    </cfRule>
    <cfRule type="containsText" dxfId="398" priority="613" operator="containsText" text="Open">
      <formula>NOT(ISERROR(SEARCH("Open",M394)))</formula>
    </cfRule>
  </conditionalFormatting>
  <conditionalFormatting sqref="M394:M395">
    <cfRule type="containsText" dxfId="397" priority="608" operator="containsText" text="Closed">
      <formula>NOT(ISERROR(SEARCH("Closed",M394)))</formula>
    </cfRule>
  </conditionalFormatting>
  <conditionalFormatting sqref="M395">
    <cfRule type="containsText" dxfId="396" priority="607" operator="containsText" text="Open">
      <formula>NOT(ISERROR(SEARCH("Open",M395)))</formula>
    </cfRule>
    <cfRule type="containsText" dxfId="395" priority="609" operator="containsText" text="Open">
      <formula>NOT(ISERROR(SEARCH("Open",M395)))</formula>
    </cfRule>
  </conditionalFormatting>
  <conditionalFormatting sqref="M395:M396">
    <cfRule type="containsText" dxfId="394" priority="604" operator="containsText" text="Closed">
      <formula>NOT(ISERROR(SEARCH("Closed",M395)))</formula>
    </cfRule>
  </conditionalFormatting>
  <conditionalFormatting sqref="M396 M399 M401:M403 M408">
    <cfRule type="containsText" dxfId="393" priority="135" operator="containsText" text="Closed">
      <formula>NOT(ISERROR(SEARCH("Closed",M396)))</formula>
    </cfRule>
    <cfRule type="containsText" dxfId="392" priority="136" operator="containsText" text="Open">
      <formula>NOT(ISERROR(SEARCH("Open",M396)))</formula>
    </cfRule>
    <cfRule type="containsText" dxfId="391" priority="137" operator="containsText" text="Closed">
      <formula>NOT(ISERROR(SEARCH("Closed",M396)))</formula>
    </cfRule>
    <cfRule type="containsText" dxfId="390" priority="138" operator="containsText" text="Open">
      <formula>NOT(ISERROR(SEARCH("Open",M396)))</formula>
    </cfRule>
  </conditionalFormatting>
  <conditionalFormatting sqref="M396">
    <cfRule type="containsText" dxfId="389" priority="602" operator="containsText" text="Closed">
      <formula>NOT(ISERROR(SEARCH("Closed",M396)))</formula>
    </cfRule>
    <cfRule type="containsText" dxfId="388" priority="603" operator="containsText" text="Open">
      <formula>NOT(ISERROR(SEARCH("Open",M396)))</formula>
    </cfRule>
    <cfRule type="containsText" dxfId="387" priority="605" operator="containsText" text="Open">
      <formula>NOT(ISERROR(SEARCH("Open",M396)))</formula>
    </cfRule>
  </conditionalFormatting>
  <conditionalFormatting sqref="M398">
    <cfRule type="containsText" dxfId="386" priority="599" operator="containsText" text="Open">
      <formula>NOT(ISERROR(SEARCH("Open",M398)))</formula>
    </cfRule>
    <cfRule type="containsText" dxfId="385" priority="600" operator="containsText" text="Closed">
      <formula>NOT(ISERROR(SEARCH("Closed",M398)))</formula>
    </cfRule>
    <cfRule type="containsText" dxfId="384" priority="601" operator="containsText" text="Open">
      <formula>NOT(ISERROR(SEARCH("Open",M398)))</formula>
    </cfRule>
  </conditionalFormatting>
  <conditionalFormatting sqref="M398:M399">
    <cfRule type="containsText" dxfId="383" priority="596" operator="containsText" text="Closed">
      <formula>NOT(ISERROR(SEARCH("Closed",M398)))</formula>
    </cfRule>
  </conditionalFormatting>
  <conditionalFormatting sqref="M399">
    <cfRule type="containsText" dxfId="382" priority="595" operator="containsText" text="Open">
      <formula>NOT(ISERROR(SEARCH("Open",M399)))</formula>
    </cfRule>
    <cfRule type="containsText" dxfId="381" priority="597" operator="containsText" text="Open">
      <formula>NOT(ISERROR(SEARCH("Open",M399)))</formula>
    </cfRule>
  </conditionalFormatting>
  <conditionalFormatting sqref="M399:M400">
    <cfRule type="containsText" dxfId="380" priority="592" operator="containsText" text="Closed">
      <formula>NOT(ISERROR(SEARCH("Closed",M399)))</formula>
    </cfRule>
  </conditionalFormatting>
  <conditionalFormatting sqref="M400">
    <cfRule type="containsText" dxfId="379" priority="591" operator="containsText" text="Open">
      <formula>NOT(ISERROR(SEARCH("Open",M400)))</formula>
    </cfRule>
    <cfRule type="containsText" dxfId="378" priority="593" operator="containsText" text="Open">
      <formula>NOT(ISERROR(SEARCH("Open",M400)))</formula>
    </cfRule>
  </conditionalFormatting>
  <conditionalFormatting sqref="M400:M401">
    <cfRule type="containsText" dxfId="377" priority="388" operator="containsText" text="Closed">
      <formula>NOT(ISERROR(SEARCH("Closed",M400)))</formula>
    </cfRule>
  </conditionalFormatting>
  <conditionalFormatting sqref="M401">
    <cfRule type="containsText" dxfId="376" priority="387" operator="containsText" text="Open">
      <formula>NOT(ISERROR(SEARCH("Open",M401)))</formula>
    </cfRule>
    <cfRule type="containsText" dxfId="375" priority="389" operator="containsText" text="Open">
      <formula>NOT(ISERROR(SEARCH("Open",M401)))</formula>
    </cfRule>
  </conditionalFormatting>
  <conditionalFormatting sqref="M401:M402">
    <cfRule type="containsText" dxfId="374" priority="384" operator="containsText" text="Closed">
      <formula>NOT(ISERROR(SEARCH("Closed",M401)))</formula>
    </cfRule>
  </conditionalFormatting>
  <conditionalFormatting sqref="M402">
    <cfRule type="containsText" dxfId="373" priority="382" operator="containsText" text="Closed">
      <formula>NOT(ISERROR(SEARCH("Closed",M402)))</formula>
    </cfRule>
    <cfRule type="containsText" dxfId="372" priority="383" operator="containsText" text="Open">
      <formula>NOT(ISERROR(SEARCH("Open",M402)))</formula>
    </cfRule>
    <cfRule type="containsText" dxfId="371" priority="385" operator="containsText" text="Open">
      <formula>NOT(ISERROR(SEARCH("Open",M402)))</formula>
    </cfRule>
  </conditionalFormatting>
  <conditionalFormatting sqref="M413:M416">
    <cfRule type="containsText" dxfId="370" priority="587" operator="containsText" text="Open">
      <formula>NOT(ISERROR(SEARCH("Open",M413)))</formula>
    </cfRule>
    <cfRule type="containsText" dxfId="369" priority="588" operator="containsText" text="Closed">
      <formula>NOT(ISERROR(SEARCH("Closed",M413)))</formula>
    </cfRule>
    <cfRule type="containsText" dxfId="368" priority="589" operator="containsText" text="Open">
      <formula>NOT(ISERROR(SEARCH("Open",M413)))</formula>
    </cfRule>
  </conditionalFormatting>
  <conditionalFormatting sqref="M413:M417">
    <cfRule type="containsText" dxfId="367" priority="576" operator="containsText" text="Closed">
      <formula>NOT(ISERROR(SEARCH("Closed",M413)))</formula>
    </cfRule>
  </conditionalFormatting>
  <conditionalFormatting sqref="M417">
    <cfRule type="containsText" dxfId="366" priority="574" operator="containsText" text="Closed">
      <formula>NOT(ISERROR(SEARCH("Closed",M417)))</formula>
    </cfRule>
    <cfRule type="containsText" dxfId="365" priority="575" operator="containsText" text="Open">
      <formula>NOT(ISERROR(SEARCH("Open",M417)))</formula>
    </cfRule>
    <cfRule type="containsText" dxfId="364" priority="577" operator="containsText" text="Open">
      <formula>NOT(ISERROR(SEARCH("Open",M417)))</formula>
    </cfRule>
  </conditionalFormatting>
  <conditionalFormatting sqref="M432 M436 M439 M441 M444 M460 M474 M478 M481 M490">
    <cfRule type="containsText" dxfId="363" priority="132" operator="containsText" text="Open">
      <formula>NOT(ISERROR(SEARCH("Open",M432)))</formula>
    </cfRule>
    <cfRule type="containsText" dxfId="362" priority="133" operator="containsText" text="Closed">
      <formula>NOT(ISERROR(SEARCH("Closed",M432)))</formula>
    </cfRule>
    <cfRule type="containsText" dxfId="361" priority="134" operator="containsText" text="Open">
      <formula>NOT(ISERROR(SEARCH("Open",M432)))</formula>
    </cfRule>
  </conditionalFormatting>
  <conditionalFormatting sqref="M432 M436 M439 M441 M444 M460 M474 M478 M481">
    <cfRule type="containsText" dxfId="360" priority="131" operator="containsText" text="Closed">
      <formula>NOT(ISERROR(SEARCH("Closed",M432)))</formula>
    </cfRule>
  </conditionalFormatting>
  <conditionalFormatting sqref="M436">
    <cfRule type="containsText" dxfId="359" priority="570" operator="containsText" text="Closed">
      <formula>NOT(ISERROR(SEARCH("Closed",M436)))</formula>
    </cfRule>
    <cfRule type="containsText" dxfId="358" priority="571" operator="containsText" text="Open">
      <formula>NOT(ISERROR(SEARCH("Open",M436)))</formula>
    </cfRule>
    <cfRule type="containsText" dxfId="357" priority="572" operator="containsText" text="Closed">
      <formula>NOT(ISERROR(SEARCH("Closed",M436)))</formula>
    </cfRule>
    <cfRule type="containsText" dxfId="356" priority="573" operator="containsText" text="Open">
      <formula>NOT(ISERROR(SEARCH("Open",M436)))</formula>
    </cfRule>
  </conditionalFormatting>
  <conditionalFormatting sqref="M489">
    <cfRule type="containsText" dxfId="355" priority="51" operator="containsText" text="Reguler">
      <formula>NOT(ISERROR(SEARCH("Reguler",M489)))</formula>
    </cfRule>
    <cfRule type="containsText" dxfId="354" priority="52" operator="containsText" text="Urgent Level 3">
      <formula>NOT(ISERROR(SEARCH("Urgent Level 3",M489)))</formula>
    </cfRule>
    <cfRule type="containsText" dxfId="353" priority="53" operator="containsText" text="Urgent Level 2">
      <formula>NOT(ISERROR(SEARCH("Urgent Level 2",M489)))</formula>
    </cfRule>
    <cfRule type="containsText" dxfId="352" priority="54" operator="containsText" text="Urgent Level 1">
      <formula>NOT(ISERROR(SEARCH("Urgent Level 1",M489)))</formula>
    </cfRule>
    <cfRule type="containsText" dxfId="351" priority="55" operator="containsText" text="Closed">
      <formula>NOT(ISERROR(SEARCH("Closed",M489)))</formula>
    </cfRule>
    <cfRule type="containsText" dxfId="350" priority="56" operator="containsText" text="Open">
      <formula>NOT(ISERROR(SEARCH("Open",M489)))</formula>
    </cfRule>
    <cfRule type="containsText" dxfId="349" priority="58" operator="containsText" text="Open">
      <formula>NOT(ISERROR(SEARCH("Open",M489)))</formula>
    </cfRule>
  </conditionalFormatting>
  <conditionalFormatting sqref="M489:M490">
    <cfRule type="containsText" dxfId="348" priority="57" operator="containsText" text="Closed">
      <formula>NOT(ISERROR(SEARCH("Closed",M489)))</formula>
    </cfRule>
  </conditionalFormatting>
  <conditionalFormatting sqref="M490:M618">
    <cfRule type="containsText" dxfId="347" priority="270" operator="containsText" text="Reguler">
      <formula>NOT(ISERROR(SEARCH("Reguler",M490)))</formula>
    </cfRule>
    <cfRule type="containsText" dxfId="346" priority="271" operator="containsText" text="Urgent Level 3">
      <formula>NOT(ISERROR(SEARCH("Urgent Level 3",M490)))</formula>
    </cfRule>
    <cfRule type="containsText" dxfId="345" priority="272" operator="containsText" text="Urgent Level 2">
      <formula>NOT(ISERROR(SEARCH("Urgent Level 2",M490)))</formula>
    </cfRule>
    <cfRule type="containsText" dxfId="344" priority="273" operator="containsText" text="Urgent Level 1">
      <formula>NOT(ISERROR(SEARCH("Urgent Level 1",M490)))</formula>
    </cfRule>
  </conditionalFormatting>
  <conditionalFormatting sqref="M587 M617:M618 M621:M622 M634 M642 M646 M648 M659 M662 M677 M688 M716">
    <cfRule type="containsText" dxfId="343" priority="128" operator="containsText" text="Open">
      <formula>NOT(ISERROR(SEARCH("Open",M587)))</formula>
    </cfRule>
    <cfRule type="containsText" dxfId="342" priority="129" operator="containsText" text="Closed">
      <formula>NOT(ISERROR(SEARCH("Closed",M587)))</formula>
    </cfRule>
    <cfRule type="containsText" dxfId="341" priority="130" operator="containsText" text="Open">
      <formula>NOT(ISERROR(SEARCH("Open",M587)))</formula>
    </cfRule>
  </conditionalFormatting>
  <conditionalFormatting sqref="M619:M620">
    <cfRule type="containsText" dxfId="340" priority="256" operator="containsText" text="closed">
      <formula>NOT(ISERROR(SEARCH("closed",M619)))</formula>
    </cfRule>
    <cfRule type="containsText" dxfId="339" priority="257" operator="containsText" text="open">
      <formula>NOT(ISERROR(SEARCH("open",M619)))</formula>
    </cfRule>
  </conditionalFormatting>
  <conditionalFormatting sqref="M623:M624">
    <cfRule type="containsText" dxfId="338" priority="254" operator="containsText" text="closed">
      <formula>NOT(ISERROR(SEARCH("closed",M623)))</formula>
    </cfRule>
    <cfRule type="containsText" dxfId="337" priority="255" operator="containsText" text="open">
      <formula>NOT(ISERROR(SEARCH("open",M623)))</formula>
    </cfRule>
  </conditionalFormatting>
  <conditionalFormatting sqref="M627">
    <cfRule type="containsText" dxfId="336" priority="252" operator="containsText" text="closed">
      <formula>NOT(ISERROR(SEARCH("closed",M627)))</formula>
    </cfRule>
    <cfRule type="containsText" dxfId="335" priority="253" operator="containsText" text="open">
      <formula>NOT(ISERROR(SEARCH("open",M627)))</formula>
    </cfRule>
  </conditionalFormatting>
  <conditionalFormatting sqref="M629:M630">
    <cfRule type="containsText" dxfId="334" priority="250" operator="containsText" text="closed">
      <formula>NOT(ISERROR(SEARCH("closed",M629)))</formula>
    </cfRule>
    <cfRule type="containsText" dxfId="333" priority="251" operator="containsText" text="open">
      <formula>NOT(ISERROR(SEARCH("open",M629)))</formula>
    </cfRule>
  </conditionalFormatting>
  <conditionalFormatting sqref="M632">
    <cfRule type="containsText" dxfId="332" priority="248" operator="containsText" text="closed">
      <formula>NOT(ISERROR(SEARCH("closed",M632)))</formula>
    </cfRule>
    <cfRule type="containsText" dxfId="331" priority="249" operator="containsText" text="open">
      <formula>NOT(ISERROR(SEARCH("open",M632)))</formula>
    </cfRule>
  </conditionalFormatting>
  <conditionalFormatting sqref="M635:M641">
    <cfRule type="containsText" dxfId="330" priority="246" operator="containsText" text="closed">
      <formula>NOT(ISERROR(SEARCH("closed",M635)))</formula>
    </cfRule>
    <cfRule type="containsText" dxfId="329" priority="247" operator="containsText" text="open">
      <formula>NOT(ISERROR(SEARCH("open",M635)))</formula>
    </cfRule>
  </conditionalFormatting>
  <conditionalFormatting sqref="M643">
    <cfRule type="containsText" dxfId="328" priority="241" operator="containsText" text="closed">
      <formula>NOT(ISERROR(SEARCH("closed",M643)))</formula>
    </cfRule>
    <cfRule type="containsText" dxfId="327" priority="242" operator="containsText" text="open">
      <formula>NOT(ISERROR(SEARCH("open",M643)))</formula>
    </cfRule>
  </conditionalFormatting>
  <conditionalFormatting sqref="M644:M698">
    <cfRule type="containsText" dxfId="326" priority="195" operator="containsText" text="Reguler">
      <formula>NOT(ISERROR(SEARCH("Reguler",M644)))</formula>
    </cfRule>
    <cfRule type="containsText" dxfId="325" priority="196" operator="containsText" text="Urgent Level 3">
      <formula>NOT(ISERROR(SEARCH("Urgent Level 3",M644)))</formula>
    </cfRule>
    <cfRule type="containsText" dxfId="324" priority="197" operator="containsText" text="Urgent Level 2">
      <formula>NOT(ISERROR(SEARCH("Urgent Level 2",M644)))</formula>
    </cfRule>
    <cfRule type="containsText" dxfId="323" priority="198" operator="containsText" text="Urgent Level 1">
      <formula>NOT(ISERROR(SEARCH("Urgent Level 1",M644)))</formula>
    </cfRule>
  </conditionalFormatting>
  <conditionalFormatting sqref="M699">
    <cfRule type="containsText" dxfId="322" priority="191" operator="containsText" text="closed">
      <formula>NOT(ISERROR(SEARCH("closed",M699)))</formula>
    </cfRule>
    <cfRule type="containsText" dxfId="321" priority="192" operator="containsText" text="open">
      <formula>NOT(ISERROR(SEARCH("open",M699)))</formula>
    </cfRule>
  </conditionalFormatting>
  <conditionalFormatting sqref="M700:M716">
    <cfRule type="containsText" dxfId="320" priority="123" operator="containsText" text="Reguler">
      <formula>NOT(ISERROR(SEARCH("Reguler",M700)))</formula>
    </cfRule>
    <cfRule type="containsText" dxfId="319" priority="124" operator="containsText" text="Urgent Level 3">
      <formula>NOT(ISERROR(SEARCH("Urgent Level 3",M700)))</formula>
    </cfRule>
    <cfRule type="containsText" dxfId="318" priority="125" operator="containsText" text="Urgent Level 2">
      <formula>NOT(ISERROR(SEARCH("Urgent Level 2",M700)))</formula>
    </cfRule>
    <cfRule type="containsText" dxfId="317" priority="126" operator="containsText" text="Urgent Level 1">
      <formula>NOT(ISERROR(SEARCH("Urgent Level 1",M700)))</formula>
    </cfRule>
  </conditionalFormatting>
  <conditionalFormatting sqref="M716 M587 M617:M618 M621:M622 M634 M642 M646 M648 M659 M662 M677 M688">
    <cfRule type="containsText" dxfId="316" priority="127" operator="containsText" text="Closed">
      <formula>NOT(ISERROR(SEARCH("Closed",M587)))</formula>
    </cfRule>
  </conditionalFormatting>
  <conditionalFormatting sqref="M751">
    <cfRule type="containsText" dxfId="315" priority="107" operator="containsText" text="Reguler">
      <formula>NOT(ISERROR(SEARCH("Reguler",M751)))</formula>
    </cfRule>
    <cfRule type="containsText" dxfId="314" priority="108" operator="containsText" text="Urgent Level 3">
      <formula>NOT(ISERROR(SEARCH("Urgent Level 3",M751)))</formula>
    </cfRule>
    <cfRule type="containsText" dxfId="313" priority="109" operator="containsText" text="Urgent Level 2">
      <formula>NOT(ISERROR(SEARCH("Urgent Level 2",M751)))</formula>
    </cfRule>
    <cfRule type="containsText" dxfId="312" priority="110" operator="containsText" text="Urgent Level 1">
      <formula>NOT(ISERROR(SEARCH("Urgent Level 1",M751)))</formula>
    </cfRule>
    <cfRule type="containsText" dxfId="311" priority="111" operator="containsText" text="Closed">
      <formula>NOT(ISERROR(SEARCH("Closed",M751)))</formula>
    </cfRule>
    <cfRule type="containsText" dxfId="310" priority="112" operator="containsText" text="Open">
      <formula>NOT(ISERROR(SEARCH("Open",M751)))</formula>
    </cfRule>
    <cfRule type="containsText" dxfId="309" priority="113" operator="containsText" text="Closed">
      <formula>NOT(ISERROR(SEARCH("Closed",M751)))</formula>
    </cfRule>
    <cfRule type="containsText" dxfId="308" priority="114" operator="containsText" text="Open">
      <formula>NOT(ISERROR(SEARCH("Open",M751)))</formula>
    </cfRule>
  </conditionalFormatting>
  <conditionalFormatting sqref="M762:M763">
    <cfRule type="containsText" dxfId="307" priority="67" operator="containsText" text="Reguler">
      <formula>NOT(ISERROR(SEARCH("Reguler",M762)))</formula>
    </cfRule>
    <cfRule type="containsText" dxfId="306" priority="68" operator="containsText" text="Urgent Level 3">
      <formula>NOT(ISERROR(SEARCH("Urgent Level 3",M762)))</formula>
    </cfRule>
    <cfRule type="containsText" dxfId="305" priority="69" operator="containsText" text="Urgent Level 2">
      <formula>NOT(ISERROR(SEARCH("Urgent Level 2",M762)))</formula>
    </cfRule>
    <cfRule type="containsText" dxfId="304" priority="70" operator="containsText" text="Urgent Level 1">
      <formula>NOT(ISERROR(SEARCH("Urgent Level 1",M762)))</formula>
    </cfRule>
    <cfRule type="containsText" dxfId="303" priority="71" operator="containsText" text="Closed">
      <formula>NOT(ISERROR(SEARCH("Closed",M762)))</formula>
    </cfRule>
    <cfRule type="containsText" dxfId="302" priority="72" operator="containsText" text="Open">
      <formula>NOT(ISERROR(SEARCH("Open",M762)))</formula>
    </cfRule>
    <cfRule type="containsText" dxfId="301" priority="73" operator="containsText" text="Closed">
      <formula>NOT(ISERROR(SEARCH("Closed",M762)))</formula>
    </cfRule>
    <cfRule type="containsText" dxfId="300" priority="74" operator="containsText" text="Open">
      <formula>NOT(ISERROR(SEARCH("Open",M762)))</formula>
    </cfRule>
  </conditionalFormatting>
  <conditionalFormatting sqref="M766">
    <cfRule type="containsText" dxfId="299" priority="83" operator="containsText" text="Reguler">
      <formula>NOT(ISERROR(SEARCH("Reguler",M766)))</formula>
    </cfRule>
    <cfRule type="containsText" dxfId="298" priority="84" operator="containsText" text="Urgent Level 3">
      <formula>NOT(ISERROR(SEARCH("Urgent Level 3",M766)))</formula>
    </cfRule>
    <cfRule type="containsText" dxfId="297" priority="85" operator="containsText" text="Urgent Level 2">
      <formula>NOT(ISERROR(SEARCH("Urgent Level 2",M766)))</formula>
    </cfRule>
    <cfRule type="containsText" dxfId="296" priority="86" operator="containsText" text="Urgent Level 1">
      <formula>NOT(ISERROR(SEARCH("Urgent Level 1",M766)))</formula>
    </cfRule>
    <cfRule type="containsText" dxfId="295" priority="87" operator="containsText" text="Closed">
      <formula>NOT(ISERROR(SEARCH("Closed",M766)))</formula>
    </cfRule>
    <cfRule type="containsText" dxfId="294" priority="88" operator="containsText" text="Open">
      <formula>NOT(ISERROR(SEARCH("Open",M766)))</formula>
    </cfRule>
    <cfRule type="containsText" dxfId="293" priority="89" operator="containsText" text="Closed">
      <formula>NOT(ISERROR(SEARCH("Closed",M766)))</formula>
    </cfRule>
    <cfRule type="containsText" dxfId="292" priority="90" operator="containsText" text="Open">
      <formula>NOT(ISERROR(SEARCH("Open",M766)))</formula>
    </cfRule>
  </conditionalFormatting>
  <pageMargins left="0.7" right="0.7" top="0.75" bottom="0.75" header="0.3" footer="0.3"/>
  <pageSetup paperSize="9" orientation="portrait" r:id="rId1"/>
  <tableParts count="1">
    <tablePart r:id="rId2"/>
  </tableParts>
  <extLst>
    <ext xmlns:x14="http://schemas.microsoft.com/office/spreadsheetml/2009/9/main" uri="{78C0D931-6437-407d-A8EE-F0AAD7539E65}">
      <x14:conditionalFormattings>
        <x14:conditionalFormatting xmlns:xm="http://schemas.microsoft.com/office/excel/2006/main">
          <x14:cfRule type="containsText" priority="914" operator="containsText" text="Closed" id="{11B53032-B821-49D1-ACFD-E005C486141E}">
            <xm:f>NOT(ISERROR(SEARCH("Closed",'Incoming 2023'!L1)))</xm:f>
            <x14:dxf>
              <fill>
                <patternFill>
                  <bgColor theme="9" tint="0.39994506668294322"/>
                </patternFill>
              </fill>
            </x14:dxf>
          </x14:cfRule>
          <x14:cfRule type="containsText" priority="915" operator="containsText" text="Open" id="{D5E6A7EA-CAAF-4DB8-B7D3-FC430AC89BCE}">
            <xm:f>NOT(ISERROR(SEARCH("Open",'Incoming 2023'!L1)))</xm:f>
            <x14:dxf>
              <fill>
                <patternFill>
                  <bgColor rgb="FFFF6969"/>
                </patternFill>
              </fill>
            </x14:dxf>
          </x14:cfRule>
          <x14:cfRule type="containsText" priority="916" operator="containsText" text="Closed" id="{E4429987-9430-48FA-BBF9-4AF423FC7B03}">
            <xm:f>NOT(ISERROR(SEARCH("Closed",'Incoming 2023'!L1)))</xm:f>
            <x14:dxf>
              <fill>
                <patternFill>
                  <bgColor theme="9" tint="0.39994506668294322"/>
                </patternFill>
              </fill>
            </x14:dxf>
          </x14:cfRule>
          <x14:cfRule type="containsText" priority="917" operator="containsText" text="Open" id="{C4AA23C5-A5A4-4465-8C6D-F30D7E9FB7B7}">
            <xm:f>NOT(ISERROR(SEARCH("Open",'Incoming 2023'!L1)))</xm:f>
            <x14:dxf>
              <fill>
                <patternFill>
                  <bgColor rgb="FFFF7171"/>
                </patternFill>
              </fill>
            </x14:dxf>
          </x14:cfRule>
          <xm:sqref>L1:M1</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143C7F-6B73-4C09-B40E-18B614749D70}">
  <sheetPr codeName="Sheet6">
    <tabColor theme="5"/>
  </sheetPr>
  <dimension ref="A1:Z975"/>
  <sheetViews>
    <sheetView zoomScale="70" zoomScaleNormal="70" workbookViewId="0">
      <pane xSplit="1" ySplit="1" topLeftCell="B235" activePane="bottomRight" state="frozen"/>
      <selection activeCell="F172" sqref="F172"/>
      <selection pane="topRight" activeCell="F172" sqref="F172"/>
      <selection pane="bottomLeft" activeCell="F172" sqref="F172"/>
      <selection pane="bottomRight" activeCell="I1" sqref="I1"/>
    </sheetView>
  </sheetViews>
  <sheetFormatPr defaultColWidth="8.77734375" defaultRowHeight="14.4" x14ac:dyDescent="0.3"/>
  <cols>
    <col min="1" max="1" width="10.33203125" style="17" bestFit="1" customWidth="1"/>
    <col min="2" max="2" width="27.5546875" style="17" bestFit="1" customWidth="1"/>
    <col min="3" max="3" width="17.21875" style="17" customWidth="1"/>
    <col min="4" max="4" width="27.5546875" style="64" customWidth="1"/>
    <col min="5" max="5" width="73.6640625" style="64" customWidth="1"/>
    <col min="6" max="6" width="49.77734375" style="64" hidden="1" customWidth="1"/>
    <col min="7" max="7" width="22.33203125" style="64" customWidth="1"/>
    <col min="8" max="8" width="17.77734375" style="17" bestFit="1" customWidth="1"/>
    <col min="9" max="9" width="39.77734375" style="17" bestFit="1" customWidth="1"/>
    <col min="10" max="10" width="17.109375" style="17" bestFit="1" customWidth="1"/>
    <col min="11" max="11" width="14.109375" style="17" bestFit="1" customWidth="1"/>
    <col min="12" max="12" width="15.21875" style="29" bestFit="1" customWidth="1"/>
    <col min="13" max="13" width="17.6640625" style="17" bestFit="1" customWidth="1"/>
    <col min="14" max="14" width="25.77734375" style="17" bestFit="1" customWidth="1"/>
    <col min="15" max="15" width="18.6640625" style="17" customWidth="1"/>
    <col min="16" max="16" width="16.44140625" style="98" hidden="1" customWidth="1"/>
    <col min="17" max="17" width="36.5546875" style="64" customWidth="1"/>
    <col min="18" max="18" width="24.88671875" style="66" hidden="1" customWidth="1"/>
    <col min="19" max="19" width="9.77734375" style="17" customWidth="1"/>
    <col min="20" max="16384" width="8.77734375" style="17"/>
  </cols>
  <sheetData>
    <row r="1" spans="1:18" s="111" customFormat="1" ht="25.2" customHeight="1" x14ac:dyDescent="0.3">
      <c r="A1" s="65" t="s">
        <v>7</v>
      </c>
      <c r="B1" s="65" t="s">
        <v>5</v>
      </c>
      <c r="C1" s="65" t="s">
        <v>1085</v>
      </c>
      <c r="D1" s="142" t="s">
        <v>117</v>
      </c>
      <c r="E1" s="63" t="s">
        <v>1</v>
      </c>
      <c r="F1" s="63" t="s">
        <v>1090</v>
      </c>
      <c r="G1" s="34" t="s">
        <v>5929</v>
      </c>
      <c r="H1" s="34" t="s">
        <v>5930</v>
      </c>
      <c r="I1" s="74" t="s">
        <v>2602</v>
      </c>
      <c r="J1" s="63" t="s">
        <v>6</v>
      </c>
      <c r="K1" s="65" t="s">
        <v>4</v>
      </c>
      <c r="L1" s="73" t="s">
        <v>4135</v>
      </c>
      <c r="M1" s="74" t="s">
        <v>1069</v>
      </c>
      <c r="N1" s="75" t="s">
        <v>1894</v>
      </c>
      <c r="O1" s="75" t="s">
        <v>5826</v>
      </c>
      <c r="P1" s="76" t="s">
        <v>5640</v>
      </c>
      <c r="Q1" s="63" t="s">
        <v>2</v>
      </c>
      <c r="R1" s="75" t="s">
        <v>6006</v>
      </c>
    </row>
    <row r="2" spans="1:18" ht="33.450000000000003" customHeight="1" x14ac:dyDescent="0.3">
      <c r="A2" s="77">
        <f t="shared" ref="A2:A65" si="0">ROW(A1)</f>
        <v>1</v>
      </c>
      <c r="B2" s="66" t="s">
        <v>2914</v>
      </c>
      <c r="C2" s="61">
        <v>45294</v>
      </c>
      <c r="D2" s="58" t="s">
        <v>39</v>
      </c>
      <c r="E2" s="58" t="s">
        <v>2915</v>
      </c>
      <c r="F2" s="58" t="s">
        <v>2915</v>
      </c>
      <c r="G2" s="58" t="s">
        <v>5508</v>
      </c>
      <c r="H2" s="78" t="s">
        <v>5989</v>
      </c>
      <c r="I2" s="78" t="s">
        <v>6531</v>
      </c>
      <c r="J2" s="59"/>
      <c r="K2" s="66" t="s">
        <v>1302</v>
      </c>
      <c r="L2" s="77" t="s">
        <v>1080</v>
      </c>
      <c r="M2" s="78" t="s">
        <v>1083</v>
      </c>
      <c r="N2" s="79" t="str">
        <f ca="1">DATEDIF(C2,'Outgoing 2023'!$L$2,"Y")&amp;" tahun, "&amp;DATEDIF(C2,'Outgoing 2023'!$L$2,"YM")&amp;" bulan, "&amp;DATEDIF(C2,'Outgoing 2023'!$L$2,"MD")&amp;" hari"</f>
        <v>2 tahun, 6 bulan, 12 hari</v>
      </c>
      <c r="O2" s="80">
        <f t="shared" ref="O2:O64" ca="1" si="1">TODAY()-C2</f>
        <v>924</v>
      </c>
      <c r="Q2" s="58"/>
    </row>
    <row r="3" spans="1:18" ht="33.450000000000003" customHeight="1" x14ac:dyDescent="0.3">
      <c r="A3" s="77">
        <f t="shared" si="0"/>
        <v>2</v>
      </c>
      <c r="B3" s="66" t="s">
        <v>2944</v>
      </c>
      <c r="C3" s="61">
        <v>45295</v>
      </c>
      <c r="D3" s="58" t="s">
        <v>9</v>
      </c>
      <c r="E3" s="58" t="s">
        <v>2945</v>
      </c>
      <c r="F3" s="58" t="s">
        <v>2946</v>
      </c>
      <c r="G3" s="58" t="s">
        <v>5508</v>
      </c>
      <c r="H3" s="78" t="s">
        <v>3200</v>
      </c>
      <c r="I3" s="78" t="s">
        <v>6030</v>
      </c>
      <c r="J3" s="59"/>
      <c r="K3" s="66" t="s">
        <v>120</v>
      </c>
      <c r="L3" s="77" t="s">
        <v>1080</v>
      </c>
      <c r="M3" s="78" t="s">
        <v>1083</v>
      </c>
      <c r="N3" s="79" t="str">
        <f ca="1">DATEDIF(C3,'Outgoing 2023'!$L$2,"Y")&amp;" tahun, "&amp;DATEDIF(C3,'Outgoing 2023'!$L$2,"YM")&amp;" bulan, "&amp;DATEDIF(C3,'Outgoing 2023'!$L$2,"MD")&amp;" hari"</f>
        <v>2 tahun, 6 bulan, 11 hari</v>
      </c>
      <c r="O3" s="80">
        <f t="shared" ca="1" si="1"/>
        <v>923</v>
      </c>
      <c r="Q3" s="58" t="s">
        <v>4079</v>
      </c>
    </row>
    <row r="4" spans="1:18" ht="33.450000000000003" customHeight="1" x14ac:dyDescent="0.3">
      <c r="A4" s="77">
        <f t="shared" si="0"/>
        <v>3</v>
      </c>
      <c r="B4" s="66" t="s">
        <v>2916</v>
      </c>
      <c r="C4" s="61">
        <v>45294</v>
      </c>
      <c r="D4" s="58" t="s">
        <v>39</v>
      </c>
      <c r="E4" s="58" t="s">
        <v>2917</v>
      </c>
      <c r="F4" s="58" t="s">
        <v>2917</v>
      </c>
      <c r="G4" s="58" t="s">
        <v>5508</v>
      </c>
      <c r="H4" s="78" t="s">
        <v>3200</v>
      </c>
      <c r="I4" s="17" t="s">
        <v>5703</v>
      </c>
      <c r="J4" s="59"/>
      <c r="K4" s="66" t="s">
        <v>1302</v>
      </c>
      <c r="L4" s="77" t="s">
        <v>1070</v>
      </c>
      <c r="M4" s="78" t="s">
        <v>1071</v>
      </c>
      <c r="N4" s="79" t="str">
        <f ca="1">DATEDIF(C4,'Outgoing 2023'!$L$2,"Y")&amp;" tahun, "&amp;DATEDIF(C4,'Outgoing 2023'!$L$2,"YM")&amp;" bulan, "&amp;DATEDIF(C4,'Outgoing 2023'!$L$2,"MD")&amp;" hari"</f>
        <v>2 tahun, 6 bulan, 12 hari</v>
      </c>
      <c r="O4" s="80">
        <f t="shared" ca="1" si="1"/>
        <v>924</v>
      </c>
      <c r="Q4" s="58"/>
    </row>
    <row r="5" spans="1:18" ht="33.450000000000003" customHeight="1" x14ac:dyDescent="0.3">
      <c r="A5" s="77">
        <f t="shared" si="0"/>
        <v>4</v>
      </c>
      <c r="B5" s="66" t="s">
        <v>2947</v>
      </c>
      <c r="C5" s="61">
        <v>45295</v>
      </c>
      <c r="D5" s="58" t="s">
        <v>39</v>
      </c>
      <c r="E5" s="58" t="s">
        <v>2948</v>
      </c>
      <c r="F5" s="58" t="s">
        <v>2949</v>
      </c>
      <c r="G5" s="58" t="s">
        <v>5508</v>
      </c>
      <c r="H5" s="78" t="s">
        <v>3200</v>
      </c>
      <c r="I5" s="78" t="s">
        <v>5845</v>
      </c>
      <c r="J5" s="59"/>
      <c r="K5" s="66" t="s">
        <v>1302</v>
      </c>
      <c r="L5" s="77" t="s">
        <v>1070</v>
      </c>
      <c r="M5" s="78" t="s">
        <v>1071</v>
      </c>
      <c r="N5" s="79" t="str">
        <f ca="1">DATEDIF(C5,'Outgoing 2023'!$L$2,"Y")&amp;" tahun, "&amp;DATEDIF(C5,'Outgoing 2023'!$L$2,"YM")&amp;" bulan, "&amp;DATEDIF(C5,'Outgoing 2023'!$L$2,"MD")&amp;" hari"</f>
        <v>2 tahun, 6 bulan, 11 hari</v>
      </c>
      <c r="O5" s="80">
        <f t="shared" ca="1" si="1"/>
        <v>923</v>
      </c>
      <c r="Q5" s="58"/>
    </row>
    <row r="6" spans="1:18" ht="33.450000000000003" customHeight="1" x14ac:dyDescent="0.3">
      <c r="A6" s="77">
        <f t="shared" si="0"/>
        <v>5</v>
      </c>
      <c r="B6" s="66" t="s">
        <v>2924</v>
      </c>
      <c r="C6" s="61">
        <v>45294</v>
      </c>
      <c r="D6" s="58" t="s">
        <v>39</v>
      </c>
      <c r="E6" s="58" t="s">
        <v>2925</v>
      </c>
      <c r="F6" s="58" t="s">
        <v>2926</v>
      </c>
      <c r="G6" s="58" t="s">
        <v>1079</v>
      </c>
      <c r="H6" s="78" t="s">
        <v>3193</v>
      </c>
      <c r="I6" s="78" t="s">
        <v>2895</v>
      </c>
      <c r="J6" s="59"/>
      <c r="K6" s="66" t="s">
        <v>1302</v>
      </c>
      <c r="L6" s="77" t="s">
        <v>1079</v>
      </c>
      <c r="M6" s="78" t="s">
        <v>1172</v>
      </c>
      <c r="N6" s="79" t="str">
        <f ca="1">DATEDIF(C6,'Outgoing 2023'!$L$2,"Y")&amp;" tahun, "&amp;DATEDIF(C6,'Outgoing 2023'!$L$2,"YM")&amp;" bulan, "&amp;DATEDIF(C6,'Outgoing 2023'!$L$2,"MD")&amp;" hari"</f>
        <v>2 tahun, 6 bulan, 12 hari</v>
      </c>
      <c r="O6" s="80">
        <f t="shared" ca="1" si="1"/>
        <v>924</v>
      </c>
      <c r="Q6" s="58"/>
    </row>
    <row r="7" spans="1:18" ht="33.450000000000003" customHeight="1" x14ac:dyDescent="0.3">
      <c r="A7" s="77">
        <f t="shared" si="0"/>
        <v>6</v>
      </c>
      <c r="B7" s="66" t="s">
        <v>2927</v>
      </c>
      <c r="C7" s="61">
        <v>45295</v>
      </c>
      <c r="D7" s="58" t="s">
        <v>39</v>
      </c>
      <c r="E7" s="58" t="s">
        <v>2928</v>
      </c>
      <c r="F7" s="112" t="s">
        <v>2929</v>
      </c>
      <c r="G7" s="112" t="s">
        <v>5508</v>
      </c>
      <c r="H7" s="78" t="s">
        <v>5932</v>
      </c>
      <c r="I7" s="78" t="s">
        <v>6030</v>
      </c>
      <c r="J7" s="59"/>
      <c r="K7" s="66" t="s">
        <v>120</v>
      </c>
      <c r="L7" s="77" t="s">
        <v>1175</v>
      </c>
      <c r="M7" s="78" t="s">
        <v>1176</v>
      </c>
      <c r="N7" s="79" t="str">
        <f ca="1">DATEDIF(C7,'Outgoing 2023'!$L$2,"Y")&amp;" tahun, "&amp;DATEDIF(C7,'Outgoing 2023'!$L$2,"YM")&amp;" bulan, "&amp;DATEDIF(C7,'Outgoing 2023'!$L$2,"MD")&amp;" hari"</f>
        <v>2 tahun, 6 bulan, 11 hari</v>
      </c>
      <c r="O7" s="80">
        <f t="shared" ca="1" si="1"/>
        <v>923</v>
      </c>
      <c r="Q7" s="58" t="s">
        <v>3509</v>
      </c>
    </row>
    <row r="8" spans="1:18" ht="48" customHeight="1" x14ac:dyDescent="0.3">
      <c r="A8" s="77">
        <f t="shared" si="0"/>
        <v>7</v>
      </c>
      <c r="B8" s="66" t="s">
        <v>2921</v>
      </c>
      <c r="C8" s="61">
        <v>45294</v>
      </c>
      <c r="D8" s="58" t="s">
        <v>39</v>
      </c>
      <c r="E8" s="58" t="s">
        <v>2922</v>
      </c>
      <c r="F8" s="112" t="s">
        <v>2923</v>
      </c>
      <c r="G8" s="112" t="s">
        <v>1079</v>
      </c>
      <c r="H8" s="78" t="s">
        <v>1079</v>
      </c>
      <c r="I8" s="60" t="s">
        <v>2895</v>
      </c>
      <c r="J8" s="59"/>
      <c r="K8" s="66" t="s">
        <v>1302</v>
      </c>
      <c r="L8" s="77" t="s">
        <v>1079</v>
      </c>
      <c r="M8" s="60" t="s">
        <v>2449</v>
      </c>
      <c r="N8" s="79" t="str">
        <f ca="1">DATEDIF(C8,'Outgoing 2023'!$L$2,"Y")&amp;" tahun, "&amp;DATEDIF(C8,'Outgoing 2023'!$L$2,"YM")&amp;" bulan, "&amp;DATEDIF(C8,'Outgoing 2023'!$L$2,"MD")&amp;" hari"</f>
        <v>2 tahun, 6 bulan, 12 hari</v>
      </c>
      <c r="O8" s="80">
        <f t="shared" ca="1" si="1"/>
        <v>924</v>
      </c>
      <c r="Q8" s="58" t="s">
        <v>3352</v>
      </c>
    </row>
    <row r="9" spans="1:18" ht="33.450000000000003" customHeight="1" x14ac:dyDescent="0.3">
      <c r="A9" s="77">
        <f t="shared" si="0"/>
        <v>8</v>
      </c>
      <c r="B9" s="66" t="s">
        <v>2930</v>
      </c>
      <c r="C9" s="61">
        <v>45295</v>
      </c>
      <c r="D9" s="58" t="s">
        <v>39</v>
      </c>
      <c r="E9" s="58" t="s">
        <v>2931</v>
      </c>
      <c r="F9" s="58" t="s">
        <v>2931</v>
      </c>
      <c r="G9" s="58" t="s">
        <v>5508</v>
      </c>
      <c r="H9" s="78" t="s">
        <v>3197</v>
      </c>
      <c r="I9" s="66" t="s">
        <v>6532</v>
      </c>
      <c r="J9" s="59"/>
      <c r="K9" s="66" t="s">
        <v>120</v>
      </c>
      <c r="L9" s="77" t="s">
        <v>1070</v>
      </c>
      <c r="M9" s="60" t="s">
        <v>1471</v>
      </c>
      <c r="N9" s="79" t="str">
        <f ca="1">DATEDIF(C9,'Outgoing 2023'!$L$2,"Y")&amp;" tahun, "&amp;DATEDIF(C9,'Outgoing 2023'!$L$2,"YM")&amp;" bulan, "&amp;DATEDIF(C9,'Outgoing 2023'!$L$2,"MD")&amp;" hari"</f>
        <v>2 tahun, 6 bulan, 11 hari</v>
      </c>
      <c r="O9" s="80">
        <f t="shared" ca="1" si="1"/>
        <v>923</v>
      </c>
      <c r="Q9" s="58" t="s">
        <v>4301</v>
      </c>
    </row>
    <row r="10" spans="1:18" ht="33.450000000000003" customHeight="1" x14ac:dyDescent="0.3">
      <c r="A10" s="77">
        <f t="shared" si="0"/>
        <v>9</v>
      </c>
      <c r="B10" s="66" t="s">
        <v>2956</v>
      </c>
      <c r="C10" s="61">
        <v>45295</v>
      </c>
      <c r="D10" s="58" t="s">
        <v>39</v>
      </c>
      <c r="E10" s="58" t="s">
        <v>2957</v>
      </c>
      <c r="F10" s="112" t="s">
        <v>2958</v>
      </c>
      <c r="G10" s="112" t="s">
        <v>1079</v>
      </c>
      <c r="H10" s="78" t="s">
        <v>5999</v>
      </c>
      <c r="I10" s="60" t="s">
        <v>2895</v>
      </c>
      <c r="J10" s="59"/>
      <c r="K10" s="66" t="s">
        <v>1302</v>
      </c>
      <c r="L10" s="77" t="s">
        <v>1079</v>
      </c>
      <c r="M10" s="60" t="s">
        <v>2445</v>
      </c>
      <c r="N10" s="79" t="str">
        <f ca="1">DATEDIF(C10,'Outgoing 2023'!$L$2,"Y")&amp;" tahun, "&amp;DATEDIF(C10,'Outgoing 2023'!$L$2,"YM")&amp;" bulan, "&amp;DATEDIF(C10,'Outgoing 2023'!$L$2,"MD")&amp;" hari"</f>
        <v>2 tahun, 6 bulan, 11 hari</v>
      </c>
      <c r="O10" s="80">
        <f t="shared" ca="1" si="1"/>
        <v>923</v>
      </c>
      <c r="Q10" s="58" t="s">
        <v>3461</v>
      </c>
    </row>
    <row r="11" spans="1:18" ht="33.450000000000003" customHeight="1" x14ac:dyDescent="0.3">
      <c r="A11" s="77">
        <f t="shared" si="0"/>
        <v>10</v>
      </c>
      <c r="B11" s="66" t="s">
        <v>2934</v>
      </c>
      <c r="C11" s="61">
        <v>45296</v>
      </c>
      <c r="D11" s="58" t="s">
        <v>39</v>
      </c>
      <c r="E11" s="58" t="s">
        <v>2935</v>
      </c>
      <c r="F11" s="58" t="s">
        <v>2935</v>
      </c>
      <c r="G11" s="58" t="s">
        <v>5508</v>
      </c>
      <c r="H11" s="78" t="s">
        <v>3197</v>
      </c>
      <c r="I11" s="78" t="s">
        <v>6030</v>
      </c>
      <c r="J11" s="59"/>
      <c r="K11" s="66" t="s">
        <v>120</v>
      </c>
      <c r="L11" s="77" t="s">
        <v>1070</v>
      </c>
      <c r="M11" s="60" t="s">
        <v>1230</v>
      </c>
      <c r="N11" s="79" t="str">
        <f ca="1">DATEDIF(C11,'Outgoing 2023'!$L$2,"Y")&amp;" tahun, "&amp;DATEDIF(C11,'Outgoing 2023'!$L$2,"YM")&amp;" bulan, "&amp;DATEDIF(C11,'Outgoing 2023'!$L$2,"MD")&amp;" hari"</f>
        <v>2 tahun, 6 bulan, 10 hari</v>
      </c>
      <c r="O11" s="80">
        <f t="shared" ca="1" si="1"/>
        <v>922</v>
      </c>
      <c r="Q11" s="58" t="s">
        <v>3328</v>
      </c>
    </row>
    <row r="12" spans="1:18" ht="33.450000000000003" customHeight="1" x14ac:dyDescent="0.3">
      <c r="A12" s="77">
        <f t="shared" si="0"/>
        <v>11</v>
      </c>
      <c r="B12" s="66" t="s">
        <v>2991</v>
      </c>
      <c r="C12" s="61">
        <v>45296</v>
      </c>
      <c r="D12" s="58" t="s">
        <v>39</v>
      </c>
      <c r="E12" s="58" t="s">
        <v>2992</v>
      </c>
      <c r="F12" s="112" t="s">
        <v>2996</v>
      </c>
      <c r="G12" s="112" t="s">
        <v>1079</v>
      </c>
      <c r="H12" s="78" t="s">
        <v>3195</v>
      </c>
      <c r="I12" s="60" t="s">
        <v>1079</v>
      </c>
      <c r="J12" s="59"/>
      <c r="K12" s="66" t="s">
        <v>1302</v>
      </c>
      <c r="L12" s="77" t="s">
        <v>1079</v>
      </c>
      <c r="M12" s="60" t="s">
        <v>2447</v>
      </c>
      <c r="N12" s="79" t="str">
        <f ca="1">DATEDIF(C12,'Outgoing 2023'!$L$2,"Y")&amp;" tahun, "&amp;DATEDIF(C12,'Outgoing 2023'!$L$2,"YM")&amp;" bulan, "&amp;DATEDIF(C12,'Outgoing 2023'!$L$2,"MD")&amp;" hari"</f>
        <v>2 tahun, 6 bulan, 10 hari</v>
      </c>
      <c r="O12" s="80">
        <f t="shared" ca="1" si="1"/>
        <v>922</v>
      </c>
      <c r="Q12" s="58"/>
    </row>
    <row r="13" spans="1:18" ht="33.450000000000003" customHeight="1" x14ac:dyDescent="0.3">
      <c r="A13" s="77">
        <f t="shared" si="0"/>
        <v>12</v>
      </c>
      <c r="B13" s="66" t="s">
        <v>2932</v>
      </c>
      <c r="C13" s="61">
        <v>45296</v>
      </c>
      <c r="D13" s="58" t="s">
        <v>39</v>
      </c>
      <c r="E13" s="58" t="s">
        <v>2738</v>
      </c>
      <c r="F13" s="112" t="s">
        <v>2933</v>
      </c>
      <c r="G13" s="112" t="s">
        <v>5508</v>
      </c>
      <c r="H13" s="78" t="s">
        <v>5932</v>
      </c>
      <c r="I13" s="78" t="s">
        <v>6030</v>
      </c>
      <c r="J13" s="59"/>
      <c r="K13" s="66" t="s">
        <v>120</v>
      </c>
      <c r="L13" s="77" t="s">
        <v>1175</v>
      </c>
      <c r="M13" s="78" t="s">
        <v>1176</v>
      </c>
      <c r="N13" s="79" t="str">
        <f ca="1">DATEDIF(C13,'Outgoing 2023'!$L$2,"Y")&amp;" tahun, "&amp;DATEDIF(C13,'Outgoing 2023'!$L$2,"YM")&amp;" bulan, "&amp;DATEDIF(C13,'Outgoing 2023'!$L$2,"MD")&amp;" hari"</f>
        <v>2 tahun, 6 bulan, 10 hari</v>
      </c>
      <c r="O13" s="80">
        <f t="shared" ca="1" si="1"/>
        <v>922</v>
      </c>
      <c r="Q13" s="58" t="s">
        <v>5017</v>
      </c>
    </row>
    <row r="14" spans="1:18" ht="33.450000000000003" customHeight="1" x14ac:dyDescent="0.3">
      <c r="A14" s="77">
        <f t="shared" si="0"/>
        <v>13</v>
      </c>
      <c r="B14" s="66" t="s">
        <v>3125</v>
      </c>
      <c r="C14" s="61">
        <v>45296</v>
      </c>
      <c r="D14" s="58" t="s">
        <v>39</v>
      </c>
      <c r="E14" s="58" t="s">
        <v>3126</v>
      </c>
      <c r="F14" s="58" t="s">
        <v>3127</v>
      </c>
      <c r="G14" s="58" t="s">
        <v>5508</v>
      </c>
      <c r="H14" s="78" t="s">
        <v>3200</v>
      </c>
      <c r="I14" s="58" t="s">
        <v>3203</v>
      </c>
      <c r="J14" s="66"/>
      <c r="K14" s="66" t="s">
        <v>1302</v>
      </c>
      <c r="L14" s="77" t="s">
        <v>1070</v>
      </c>
      <c r="M14" s="58" t="s">
        <v>3128</v>
      </c>
      <c r="N14" s="79" t="str">
        <f ca="1">DATEDIF(C14,'Outgoing 2023'!$L$2,"Y")&amp;" tahun, "&amp;DATEDIF(C14,'Outgoing 2023'!$L$2,"YM")&amp;" bulan, "&amp;DATEDIF(C14,'Outgoing 2023'!$L$2,"MD")&amp;" hari"</f>
        <v>2 tahun, 6 bulan, 10 hari</v>
      </c>
      <c r="O14" s="80">
        <f t="shared" ca="1" si="1"/>
        <v>922</v>
      </c>
      <c r="Q14" s="58" t="s">
        <v>3627</v>
      </c>
    </row>
    <row r="15" spans="1:18" ht="33.450000000000003" customHeight="1" x14ac:dyDescent="0.3">
      <c r="A15" s="77">
        <f t="shared" si="0"/>
        <v>14</v>
      </c>
      <c r="B15" s="66" t="s">
        <v>2997</v>
      </c>
      <c r="C15" s="61">
        <v>45299</v>
      </c>
      <c r="D15" s="58" t="s">
        <v>39</v>
      </c>
      <c r="E15" s="58" t="s">
        <v>2998</v>
      </c>
      <c r="F15" s="112" t="s">
        <v>2999</v>
      </c>
      <c r="G15" s="112" t="s">
        <v>1079</v>
      </c>
      <c r="H15" s="78" t="s">
        <v>5935</v>
      </c>
      <c r="I15" s="78" t="s">
        <v>1079</v>
      </c>
      <c r="J15" s="59"/>
      <c r="K15" s="66" t="s">
        <v>1302</v>
      </c>
      <c r="L15" s="77" t="s">
        <v>1074</v>
      </c>
      <c r="M15" s="78" t="s">
        <v>1075</v>
      </c>
      <c r="N15" s="79" t="str">
        <f ca="1">DATEDIF(C15,'Outgoing 2023'!$L$2,"Y")&amp;" tahun, "&amp;DATEDIF(C15,'Outgoing 2023'!$L$2,"YM")&amp;" bulan, "&amp;DATEDIF(C15,'Outgoing 2023'!$L$2,"MD")&amp;" hari"</f>
        <v>2 tahun, 6 bulan, 7 hari</v>
      </c>
      <c r="O15" s="80">
        <f t="shared" ca="1" si="1"/>
        <v>919</v>
      </c>
      <c r="Q15" s="58"/>
    </row>
    <row r="16" spans="1:18" ht="33.450000000000003" customHeight="1" x14ac:dyDescent="0.3">
      <c r="A16" s="77">
        <f t="shared" si="0"/>
        <v>15</v>
      </c>
      <c r="B16" s="66" t="s">
        <v>2959</v>
      </c>
      <c r="C16" s="61">
        <v>45299</v>
      </c>
      <c r="D16" s="58" t="s">
        <v>39</v>
      </c>
      <c r="E16" s="58" t="s">
        <v>2960</v>
      </c>
      <c r="F16" s="112" t="s">
        <v>2961</v>
      </c>
      <c r="G16" s="112" t="s">
        <v>1079</v>
      </c>
      <c r="H16" s="78" t="s">
        <v>5999</v>
      </c>
      <c r="I16" s="60" t="s">
        <v>2895</v>
      </c>
      <c r="J16" s="59"/>
      <c r="K16" s="66" t="s">
        <v>1302</v>
      </c>
      <c r="L16" s="77" t="s">
        <v>1079</v>
      </c>
      <c r="M16" s="60" t="s">
        <v>2445</v>
      </c>
      <c r="N16" s="79" t="str">
        <f ca="1">DATEDIF(C16,'Outgoing 2023'!$L$2,"Y")&amp;" tahun, "&amp;DATEDIF(C16,'Outgoing 2023'!$L$2,"YM")&amp;" bulan, "&amp;DATEDIF(C16,'Outgoing 2023'!$L$2,"MD")&amp;" hari"</f>
        <v>2 tahun, 6 bulan, 7 hari</v>
      </c>
      <c r="O16" s="80">
        <f t="shared" ca="1" si="1"/>
        <v>919</v>
      </c>
      <c r="Q16" s="58" t="s">
        <v>3246</v>
      </c>
    </row>
    <row r="17" spans="1:17" ht="33.450000000000003" customHeight="1" x14ac:dyDescent="0.3">
      <c r="A17" s="77">
        <f t="shared" si="0"/>
        <v>16</v>
      </c>
      <c r="B17" s="66" t="s">
        <v>3000</v>
      </c>
      <c r="C17" s="61">
        <v>45299</v>
      </c>
      <c r="D17" s="58" t="s">
        <v>39</v>
      </c>
      <c r="E17" s="58" t="s">
        <v>3001</v>
      </c>
      <c r="F17" s="58" t="s">
        <v>3002</v>
      </c>
      <c r="G17" s="58" t="s">
        <v>5508</v>
      </c>
      <c r="H17" s="78" t="s">
        <v>3200</v>
      </c>
      <c r="I17" s="60" t="s">
        <v>3201</v>
      </c>
      <c r="J17" s="59"/>
      <c r="K17" s="66" t="s">
        <v>120</v>
      </c>
      <c r="L17" s="77" t="s">
        <v>1070</v>
      </c>
      <c r="M17" s="60" t="s">
        <v>3003</v>
      </c>
      <c r="N17" s="79" t="str">
        <f ca="1">DATEDIF(C17,'Outgoing 2023'!$L$2,"Y")&amp;" tahun, "&amp;DATEDIF(C17,'Outgoing 2023'!$L$2,"YM")&amp;" bulan, "&amp;DATEDIF(C17,'Outgoing 2023'!$L$2,"MD")&amp;" hari"</f>
        <v>2 tahun, 6 bulan, 7 hari</v>
      </c>
      <c r="O17" s="80">
        <f t="shared" ca="1" si="1"/>
        <v>919</v>
      </c>
      <c r="Q17" s="58" t="s">
        <v>3377</v>
      </c>
    </row>
    <row r="18" spans="1:17" ht="33.450000000000003" customHeight="1" x14ac:dyDescent="0.3">
      <c r="A18" s="77">
        <f t="shared" si="0"/>
        <v>17</v>
      </c>
      <c r="B18" s="66" t="s">
        <v>3004</v>
      </c>
      <c r="C18" s="61">
        <v>45299</v>
      </c>
      <c r="D18" s="58" t="s">
        <v>39</v>
      </c>
      <c r="E18" s="58" t="s">
        <v>3005</v>
      </c>
      <c r="F18" s="58" t="s">
        <v>3006</v>
      </c>
      <c r="G18" s="58" t="s">
        <v>5508</v>
      </c>
      <c r="H18" s="78" t="s">
        <v>3200</v>
      </c>
      <c r="I18" s="78" t="s">
        <v>5845</v>
      </c>
      <c r="J18" s="59"/>
      <c r="K18" s="66" t="s">
        <v>1302</v>
      </c>
      <c r="L18" s="77" t="s">
        <v>1070</v>
      </c>
      <c r="M18" s="78" t="s">
        <v>1071</v>
      </c>
      <c r="N18" s="79" t="str">
        <f ca="1">DATEDIF(C18,'Outgoing 2023'!$L$2,"Y")&amp;" tahun, "&amp;DATEDIF(C18,'Outgoing 2023'!$L$2,"YM")&amp;" bulan, "&amp;DATEDIF(C18,'Outgoing 2023'!$L$2,"MD")&amp;" hari"</f>
        <v>2 tahun, 6 bulan, 7 hari</v>
      </c>
      <c r="O18" s="80">
        <f t="shared" ca="1" si="1"/>
        <v>919</v>
      </c>
      <c r="Q18" s="58"/>
    </row>
    <row r="19" spans="1:17" ht="33.450000000000003" customHeight="1" x14ac:dyDescent="0.3">
      <c r="A19" s="77">
        <f t="shared" si="0"/>
        <v>18</v>
      </c>
      <c r="B19" s="66" t="s">
        <v>3008</v>
      </c>
      <c r="C19" s="61">
        <v>45299</v>
      </c>
      <c r="D19" s="58" t="s">
        <v>9</v>
      </c>
      <c r="E19" s="58" t="s">
        <v>3009</v>
      </c>
      <c r="F19" s="58" t="s">
        <v>3009</v>
      </c>
      <c r="G19" s="58" t="s">
        <v>5508</v>
      </c>
      <c r="H19" s="78" t="s">
        <v>3200</v>
      </c>
      <c r="I19" s="78" t="s">
        <v>5845</v>
      </c>
      <c r="J19" s="66"/>
      <c r="K19" s="66" t="s">
        <v>1302</v>
      </c>
      <c r="L19" s="77" t="s">
        <v>1070</v>
      </c>
      <c r="M19" s="78" t="s">
        <v>1071</v>
      </c>
      <c r="N19" s="79" t="str">
        <f ca="1">DATEDIF(C19,'Outgoing 2023'!$L$2,"Y")&amp;" tahun, "&amp;DATEDIF(C19,'Outgoing 2023'!$L$2,"YM")&amp;" bulan, "&amp;DATEDIF(C19,'Outgoing 2023'!$L$2,"MD")&amp;" hari"</f>
        <v>2 tahun, 6 bulan, 7 hari</v>
      </c>
      <c r="O19" s="80">
        <f t="shared" ca="1" si="1"/>
        <v>919</v>
      </c>
      <c r="Q19" s="58"/>
    </row>
    <row r="20" spans="1:17" ht="33.450000000000003" customHeight="1" x14ac:dyDescent="0.3">
      <c r="A20" s="77">
        <f t="shared" si="0"/>
        <v>19</v>
      </c>
      <c r="B20" s="66" t="s">
        <v>3010</v>
      </c>
      <c r="C20" s="61">
        <v>45299</v>
      </c>
      <c r="D20" s="58" t="s">
        <v>9</v>
      </c>
      <c r="E20" s="58" t="s">
        <v>3011</v>
      </c>
      <c r="F20" s="58" t="s">
        <v>3011</v>
      </c>
      <c r="G20" s="58" t="s">
        <v>5508</v>
      </c>
      <c r="H20" s="78" t="s">
        <v>6806</v>
      </c>
      <c r="I20" s="78" t="s">
        <v>5700</v>
      </c>
      <c r="J20" s="66"/>
      <c r="K20" s="66" t="s">
        <v>1302</v>
      </c>
      <c r="L20" s="77" t="s">
        <v>1070</v>
      </c>
      <c r="M20" s="78" t="s">
        <v>1071</v>
      </c>
      <c r="N20" s="79" t="str">
        <f ca="1">DATEDIF(C20,'Outgoing 2023'!$L$2,"Y")&amp;" tahun, "&amp;DATEDIF(C20,'Outgoing 2023'!$L$2,"YM")&amp;" bulan, "&amp;DATEDIF(C20,'Outgoing 2023'!$L$2,"MD")&amp;" hari"</f>
        <v>2 tahun, 6 bulan, 7 hari</v>
      </c>
      <c r="O20" s="80">
        <f t="shared" ca="1" si="1"/>
        <v>919</v>
      </c>
      <c r="Q20" s="58"/>
    </row>
    <row r="21" spans="1:17" ht="33.450000000000003" customHeight="1" x14ac:dyDescent="0.3">
      <c r="A21" s="77">
        <f t="shared" si="0"/>
        <v>20</v>
      </c>
      <c r="B21" s="66" t="s">
        <v>3046</v>
      </c>
      <c r="C21" s="61">
        <v>45300</v>
      </c>
      <c r="D21" s="58" t="s">
        <v>39</v>
      </c>
      <c r="E21" s="58" t="s">
        <v>3047</v>
      </c>
      <c r="F21" s="112" t="s">
        <v>3048</v>
      </c>
      <c r="G21" s="112" t="s">
        <v>5508</v>
      </c>
      <c r="H21" s="78" t="s">
        <v>3190</v>
      </c>
      <c r="I21" s="78" t="s">
        <v>5702</v>
      </c>
      <c r="J21" s="66"/>
      <c r="K21" s="66" t="s">
        <v>1302</v>
      </c>
      <c r="L21" s="77" t="s">
        <v>1072</v>
      </c>
      <c r="M21" s="78" t="s">
        <v>1073</v>
      </c>
      <c r="N21" s="79" t="str">
        <f ca="1">DATEDIF(C21,'Outgoing 2023'!$L$2,"Y")&amp;" tahun, "&amp;DATEDIF(C21,'Outgoing 2023'!$L$2,"YM")&amp;" bulan, "&amp;DATEDIF(C21,'Outgoing 2023'!$L$2,"MD")&amp;" hari"</f>
        <v>2 tahun, 6 bulan, 6 hari</v>
      </c>
      <c r="O21" s="80">
        <f t="shared" ca="1" si="1"/>
        <v>918</v>
      </c>
      <c r="Q21" s="58"/>
    </row>
    <row r="22" spans="1:17" ht="33.450000000000003" customHeight="1" x14ac:dyDescent="0.3">
      <c r="A22" s="77">
        <f t="shared" si="0"/>
        <v>21</v>
      </c>
      <c r="B22" s="66" t="s">
        <v>3099</v>
      </c>
      <c r="C22" s="61">
        <v>45300</v>
      </c>
      <c r="D22" s="58" t="s">
        <v>39</v>
      </c>
      <c r="E22" s="58" t="s">
        <v>3100</v>
      </c>
      <c r="F22" s="58" t="s">
        <v>3101</v>
      </c>
      <c r="G22" s="58" t="s">
        <v>5508</v>
      </c>
      <c r="H22" s="78" t="s">
        <v>3200</v>
      </c>
      <c r="I22" s="78" t="s">
        <v>6030</v>
      </c>
      <c r="J22" s="66"/>
      <c r="K22" s="66" t="s">
        <v>120</v>
      </c>
      <c r="L22" s="77" t="s">
        <v>1175</v>
      </c>
      <c r="M22" s="78" t="s">
        <v>1176</v>
      </c>
      <c r="N22" s="79" t="str">
        <f ca="1">DATEDIF(C22,'Outgoing 2023'!$L$2,"Y")&amp;" tahun, "&amp;DATEDIF(C22,'Outgoing 2023'!$L$2,"YM")&amp;" bulan, "&amp;DATEDIF(C22,'Outgoing 2023'!$L$2,"MD")&amp;" hari"</f>
        <v>2 tahun, 6 bulan, 6 hari</v>
      </c>
      <c r="O22" s="80">
        <f t="shared" ca="1" si="1"/>
        <v>918</v>
      </c>
      <c r="Q22" s="58" t="s">
        <v>3498</v>
      </c>
    </row>
    <row r="23" spans="1:17" ht="33.450000000000003" customHeight="1" x14ac:dyDescent="0.3">
      <c r="A23" s="77">
        <f t="shared" si="0"/>
        <v>22</v>
      </c>
      <c r="B23" s="66" t="s">
        <v>3043</v>
      </c>
      <c r="C23" s="61">
        <v>45301</v>
      </c>
      <c r="D23" s="58" t="s">
        <v>39</v>
      </c>
      <c r="E23" s="58" t="s">
        <v>3044</v>
      </c>
      <c r="F23" s="58" t="s">
        <v>3045</v>
      </c>
      <c r="G23" s="58" t="s">
        <v>5508</v>
      </c>
      <c r="H23" s="78" t="s">
        <v>5989</v>
      </c>
      <c r="I23" s="78" t="s">
        <v>3188</v>
      </c>
      <c r="J23" s="66"/>
      <c r="K23" s="66" t="s">
        <v>120</v>
      </c>
      <c r="L23" s="77" t="s">
        <v>1080</v>
      </c>
      <c r="M23" s="78" t="s">
        <v>1083</v>
      </c>
      <c r="N23" s="79" t="str">
        <f ca="1">DATEDIF(C23,'Outgoing 2023'!$L$2,"Y")&amp;" tahun, "&amp;DATEDIF(C23,'Outgoing 2023'!$L$2,"YM")&amp;" bulan, "&amp;DATEDIF(C23,'Outgoing 2023'!$L$2,"MD")&amp;" hari"</f>
        <v>2 tahun, 6 bulan, 5 hari</v>
      </c>
      <c r="O23" s="80">
        <f t="shared" ca="1" si="1"/>
        <v>917</v>
      </c>
      <c r="Q23" s="58" t="s">
        <v>3012</v>
      </c>
    </row>
    <row r="24" spans="1:17" ht="33.450000000000003" customHeight="1" x14ac:dyDescent="0.3">
      <c r="A24" s="77">
        <f t="shared" si="0"/>
        <v>23</v>
      </c>
      <c r="B24" s="66" t="s">
        <v>3025</v>
      </c>
      <c r="C24" s="61">
        <v>45301</v>
      </c>
      <c r="D24" s="58" t="s">
        <v>39</v>
      </c>
      <c r="E24" s="58" t="s">
        <v>3026</v>
      </c>
      <c r="F24" s="112" t="s">
        <v>3028</v>
      </c>
      <c r="G24" s="112" t="s">
        <v>1079</v>
      </c>
      <c r="H24" s="78" t="s">
        <v>5935</v>
      </c>
      <c r="I24" s="60" t="s">
        <v>2895</v>
      </c>
      <c r="J24" s="66"/>
      <c r="K24" s="66" t="s">
        <v>1302</v>
      </c>
      <c r="L24" s="77" t="s">
        <v>1079</v>
      </c>
      <c r="M24" s="60" t="s">
        <v>2445</v>
      </c>
      <c r="N24" s="79" t="str">
        <f ca="1">DATEDIF(C24,'Outgoing 2023'!$L$2,"Y")&amp;" tahun, "&amp;DATEDIF(C24,'Outgoing 2023'!$L$2,"YM")&amp;" bulan, "&amp;DATEDIF(C24,'Outgoing 2023'!$L$2,"MD")&amp;" hari"</f>
        <v>2 tahun, 6 bulan, 5 hari</v>
      </c>
      <c r="O24" s="80">
        <f t="shared" ca="1" si="1"/>
        <v>917</v>
      </c>
      <c r="Q24" s="58"/>
    </row>
    <row r="25" spans="1:17" ht="33.450000000000003" customHeight="1" x14ac:dyDescent="0.3">
      <c r="A25" s="77">
        <f t="shared" si="0"/>
        <v>24</v>
      </c>
      <c r="B25" s="66" t="s">
        <v>3029</v>
      </c>
      <c r="C25" s="61">
        <v>45300</v>
      </c>
      <c r="D25" s="58" t="s">
        <v>39</v>
      </c>
      <c r="E25" s="58" t="s">
        <v>3030</v>
      </c>
      <c r="F25" s="112" t="s">
        <v>3031</v>
      </c>
      <c r="G25" s="112" t="s">
        <v>1079</v>
      </c>
      <c r="H25" s="78" t="s">
        <v>5935</v>
      </c>
      <c r="I25" s="60" t="s">
        <v>2895</v>
      </c>
      <c r="J25" s="66"/>
      <c r="K25" s="66" t="s">
        <v>1302</v>
      </c>
      <c r="L25" s="77" t="s">
        <v>1079</v>
      </c>
      <c r="M25" s="60" t="s">
        <v>2445</v>
      </c>
      <c r="N25" s="79" t="str">
        <f ca="1">DATEDIF(C25,'Outgoing 2023'!$L$2,"Y")&amp;" tahun, "&amp;DATEDIF(C25,'Outgoing 2023'!$L$2,"YM")&amp;" bulan, "&amp;DATEDIF(C25,'Outgoing 2023'!$L$2,"MD")&amp;" hari"</f>
        <v>2 tahun, 6 bulan, 6 hari</v>
      </c>
      <c r="O25" s="80">
        <f t="shared" ca="1" si="1"/>
        <v>918</v>
      </c>
      <c r="Q25" s="58" t="s">
        <v>3458</v>
      </c>
    </row>
    <row r="26" spans="1:17" ht="33.450000000000003" customHeight="1" x14ac:dyDescent="0.3">
      <c r="A26" s="77">
        <f t="shared" si="0"/>
        <v>25</v>
      </c>
      <c r="B26" s="66" t="s">
        <v>3058</v>
      </c>
      <c r="C26" s="61">
        <v>45301</v>
      </c>
      <c r="D26" s="58" t="s">
        <v>39</v>
      </c>
      <c r="E26" s="58" t="s">
        <v>3059</v>
      </c>
      <c r="F26" s="112" t="s">
        <v>3060</v>
      </c>
      <c r="G26" s="112" t="s">
        <v>1079</v>
      </c>
      <c r="H26" s="78" t="s">
        <v>3193</v>
      </c>
      <c r="I26" s="78" t="s">
        <v>2895</v>
      </c>
      <c r="J26" s="66"/>
      <c r="K26" s="66" t="s">
        <v>1302</v>
      </c>
      <c r="L26" s="77" t="s">
        <v>1079</v>
      </c>
      <c r="M26" s="78" t="s">
        <v>1172</v>
      </c>
      <c r="N26" s="79" t="str">
        <f ca="1">DATEDIF(C26,'Outgoing 2023'!$L$2,"Y")&amp;" tahun, "&amp;DATEDIF(C26,'Outgoing 2023'!$L$2,"YM")&amp;" bulan, "&amp;DATEDIF(C26,'Outgoing 2023'!$L$2,"MD")&amp;" hari"</f>
        <v>2 tahun, 6 bulan, 5 hari</v>
      </c>
      <c r="O26" s="80">
        <f t="shared" ca="1" si="1"/>
        <v>917</v>
      </c>
      <c r="Q26" s="58" t="s">
        <v>3322</v>
      </c>
    </row>
    <row r="27" spans="1:17" ht="33.450000000000003" customHeight="1" x14ac:dyDescent="0.3">
      <c r="A27" s="77">
        <f t="shared" si="0"/>
        <v>26</v>
      </c>
      <c r="B27" s="66" t="s">
        <v>3049</v>
      </c>
      <c r="C27" s="61">
        <v>45302</v>
      </c>
      <c r="D27" s="58" t="s">
        <v>39</v>
      </c>
      <c r="E27" s="58" t="s">
        <v>3050</v>
      </c>
      <c r="F27" s="112" t="s">
        <v>3051</v>
      </c>
      <c r="G27" s="112" t="s">
        <v>5508</v>
      </c>
      <c r="H27" s="78" t="s">
        <v>3189</v>
      </c>
      <c r="I27" s="78" t="s">
        <v>3188</v>
      </c>
      <c r="J27" s="66"/>
      <c r="K27" s="66" t="s">
        <v>120</v>
      </c>
      <c r="L27" s="77" t="s">
        <v>1070</v>
      </c>
      <c r="M27" s="60" t="s">
        <v>3135</v>
      </c>
      <c r="N27" s="79" t="str">
        <f ca="1">DATEDIF(C27,'Outgoing 2023'!$L$2,"Y")&amp;" tahun, "&amp;DATEDIF(C27,'Outgoing 2023'!$L$2,"YM")&amp;" bulan, "&amp;DATEDIF(C27,'Outgoing 2023'!$L$2,"MD")&amp;" hari"</f>
        <v>2 tahun, 6 bulan, 4 hari</v>
      </c>
      <c r="O27" s="80">
        <f t="shared" ca="1" si="1"/>
        <v>916</v>
      </c>
      <c r="Q27" s="58" t="s">
        <v>5693</v>
      </c>
    </row>
    <row r="28" spans="1:17" ht="33.450000000000003" customHeight="1" x14ac:dyDescent="0.3">
      <c r="A28" s="77">
        <f t="shared" si="0"/>
        <v>27</v>
      </c>
      <c r="B28" s="66" t="s">
        <v>3071</v>
      </c>
      <c r="C28" s="61">
        <v>45302</v>
      </c>
      <c r="D28" s="58" t="s">
        <v>3073</v>
      </c>
      <c r="E28" s="58" t="s">
        <v>3072</v>
      </c>
      <c r="F28" s="112" t="s">
        <v>3074</v>
      </c>
      <c r="G28" s="112" t="s">
        <v>1079</v>
      </c>
      <c r="H28" s="78" t="s">
        <v>3193</v>
      </c>
      <c r="I28" s="78" t="s">
        <v>5702</v>
      </c>
      <c r="J28" s="66"/>
      <c r="K28" s="66" t="s">
        <v>120</v>
      </c>
      <c r="L28" s="77" t="s">
        <v>1072</v>
      </c>
      <c r="M28" s="78" t="s">
        <v>1073</v>
      </c>
      <c r="N28" s="79" t="str">
        <f ca="1">DATEDIF(C28,'Outgoing 2023'!$L$2,"Y")&amp;" tahun, "&amp;DATEDIF(C28,'Outgoing 2023'!$L$2,"YM")&amp;" bulan, "&amp;DATEDIF(C28,'Outgoing 2023'!$L$2,"MD")&amp;" hari"</f>
        <v>2 tahun, 6 bulan, 4 hari</v>
      </c>
      <c r="O28" s="80">
        <f t="shared" ca="1" si="1"/>
        <v>916</v>
      </c>
      <c r="Q28" s="58"/>
    </row>
    <row r="29" spans="1:17" ht="33.450000000000003" customHeight="1" x14ac:dyDescent="0.3">
      <c r="A29" s="77">
        <f t="shared" si="0"/>
        <v>28</v>
      </c>
      <c r="B29" s="66" t="s">
        <v>3061</v>
      </c>
      <c r="C29" s="61">
        <v>45303</v>
      </c>
      <c r="D29" s="58" t="s">
        <v>39</v>
      </c>
      <c r="E29" s="58" t="s">
        <v>3062</v>
      </c>
      <c r="F29" s="112" t="s">
        <v>3063</v>
      </c>
      <c r="G29" s="112" t="s">
        <v>1079</v>
      </c>
      <c r="H29" s="78" t="s">
        <v>3199</v>
      </c>
      <c r="I29" s="78" t="s">
        <v>2895</v>
      </c>
      <c r="J29" s="66"/>
      <c r="K29" s="66" t="s">
        <v>1302</v>
      </c>
      <c r="L29" s="77" t="s">
        <v>1079</v>
      </c>
      <c r="M29" s="78" t="s">
        <v>1172</v>
      </c>
      <c r="N29" s="79" t="str">
        <f ca="1">DATEDIF(C29,'Outgoing 2023'!$L$2,"Y")&amp;" tahun, "&amp;DATEDIF(C29,'Outgoing 2023'!$L$2,"YM")&amp;" bulan, "&amp;DATEDIF(C29,'Outgoing 2023'!$L$2,"MD")&amp;" hari"</f>
        <v>2 tahun, 6 bulan, 3 hari</v>
      </c>
      <c r="O29" s="80">
        <f t="shared" ca="1" si="1"/>
        <v>915</v>
      </c>
      <c r="Q29" s="58"/>
    </row>
    <row r="30" spans="1:17" ht="33.450000000000003" customHeight="1" x14ac:dyDescent="0.3">
      <c r="A30" s="77">
        <f t="shared" si="0"/>
        <v>29</v>
      </c>
      <c r="B30" s="66" t="s">
        <v>3090</v>
      </c>
      <c r="C30" s="61">
        <v>45303</v>
      </c>
      <c r="D30" s="58" t="s">
        <v>39</v>
      </c>
      <c r="E30" s="58" t="s">
        <v>3091</v>
      </c>
      <c r="F30" s="112" t="s">
        <v>3092</v>
      </c>
      <c r="G30" s="112" t="s">
        <v>5508</v>
      </c>
      <c r="H30" s="78" t="s">
        <v>3199</v>
      </c>
      <c r="I30" s="78" t="s">
        <v>6808</v>
      </c>
      <c r="J30" s="66"/>
      <c r="K30" s="66" t="s">
        <v>1302</v>
      </c>
      <c r="L30" s="77" t="s">
        <v>1070</v>
      </c>
      <c r="M30" s="78" t="s">
        <v>1082</v>
      </c>
      <c r="N30" s="79" t="str">
        <f ca="1">DATEDIF(C30,'Outgoing 2023'!$L$2,"Y")&amp;" tahun, "&amp;DATEDIF(C30,'Outgoing 2023'!$L$2,"YM")&amp;" bulan, "&amp;DATEDIF(C30,'Outgoing 2023'!$L$2,"MD")&amp;" hari"</f>
        <v>2 tahun, 6 bulan, 3 hari</v>
      </c>
      <c r="O30" s="80">
        <f t="shared" ca="1" si="1"/>
        <v>915</v>
      </c>
      <c r="Q30" s="58" t="s">
        <v>3407</v>
      </c>
    </row>
    <row r="31" spans="1:17" ht="33.450000000000003" customHeight="1" x14ac:dyDescent="0.3">
      <c r="A31" s="77">
        <f t="shared" si="0"/>
        <v>30</v>
      </c>
      <c r="B31" s="66" t="s">
        <v>3093</v>
      </c>
      <c r="C31" s="61">
        <v>45306</v>
      </c>
      <c r="D31" s="58" t="s">
        <v>39</v>
      </c>
      <c r="E31" s="58" t="s">
        <v>3094</v>
      </c>
      <c r="F31" s="58" t="s">
        <v>3095</v>
      </c>
      <c r="G31" s="58" t="s">
        <v>5508</v>
      </c>
      <c r="H31" s="78" t="s">
        <v>3200</v>
      </c>
      <c r="I31" s="78" t="s">
        <v>5845</v>
      </c>
      <c r="J31" s="66"/>
      <c r="K31" s="66" t="s">
        <v>1302</v>
      </c>
      <c r="L31" s="77" t="s">
        <v>1070</v>
      </c>
      <c r="M31" s="78" t="s">
        <v>3082</v>
      </c>
      <c r="N31" s="79" t="str">
        <f ca="1">DATEDIF(C31,'Outgoing 2023'!$L$2,"Y")&amp;" tahun, "&amp;DATEDIF(C31,'Outgoing 2023'!$L$2,"YM")&amp;" bulan, "&amp;DATEDIF(C31,'Outgoing 2023'!$L$2,"MD")&amp;" hari"</f>
        <v>2 tahun, 6 bulan, 0 hari</v>
      </c>
      <c r="O31" s="80">
        <f t="shared" ca="1" si="1"/>
        <v>912</v>
      </c>
      <c r="Q31" s="58"/>
    </row>
    <row r="32" spans="1:17" ht="33.450000000000003" customHeight="1" x14ac:dyDescent="0.3">
      <c r="A32" s="77">
        <f t="shared" si="0"/>
        <v>31</v>
      </c>
      <c r="B32" s="66" t="s">
        <v>3117</v>
      </c>
      <c r="C32" s="61">
        <v>45306</v>
      </c>
      <c r="D32" s="58" t="s">
        <v>9</v>
      </c>
      <c r="E32" s="58" t="s">
        <v>3118</v>
      </c>
      <c r="F32" s="58" t="s">
        <v>3119</v>
      </c>
      <c r="G32" s="58" t="s">
        <v>5508</v>
      </c>
      <c r="H32" s="78" t="s">
        <v>3189</v>
      </c>
      <c r="I32" s="78" t="s">
        <v>5938</v>
      </c>
      <c r="J32" s="66"/>
      <c r="K32" s="66" t="s">
        <v>1302</v>
      </c>
      <c r="L32" s="77" t="s">
        <v>1070</v>
      </c>
      <c r="M32" s="78" t="s">
        <v>3081</v>
      </c>
      <c r="N32" s="79" t="str">
        <f ca="1">DATEDIF(C32,'Outgoing 2023'!$L$2,"Y")&amp;" tahun, "&amp;DATEDIF(C32,'Outgoing 2023'!$L$2,"YM")&amp;" bulan, "&amp;DATEDIF(C32,'Outgoing 2023'!$L$2,"MD")&amp;" hari"</f>
        <v>2 tahun, 6 bulan, 0 hari</v>
      </c>
      <c r="O32" s="80">
        <f t="shared" ca="1" si="1"/>
        <v>912</v>
      </c>
      <c r="Q32" s="58"/>
    </row>
    <row r="33" spans="1:17" ht="33.450000000000003" customHeight="1" x14ac:dyDescent="0.3">
      <c r="A33" s="77">
        <f t="shared" si="0"/>
        <v>32</v>
      </c>
      <c r="B33" s="66" t="s">
        <v>3107</v>
      </c>
      <c r="C33" s="61">
        <v>45306</v>
      </c>
      <c r="D33" s="58" t="s">
        <v>39</v>
      </c>
      <c r="E33" s="58" t="s">
        <v>3108</v>
      </c>
      <c r="F33" s="58" t="s">
        <v>3109</v>
      </c>
      <c r="G33" s="58" t="s">
        <v>5508</v>
      </c>
      <c r="H33" s="78" t="s">
        <v>5932</v>
      </c>
      <c r="I33" s="78" t="s">
        <v>6030</v>
      </c>
      <c r="J33" s="66"/>
      <c r="K33" s="66" t="s">
        <v>1302</v>
      </c>
      <c r="L33" s="77" t="s">
        <v>1175</v>
      </c>
      <c r="M33" s="78" t="s">
        <v>1176</v>
      </c>
      <c r="N33" s="79" t="str">
        <f ca="1">DATEDIF(C33,'Outgoing 2023'!$L$2,"Y")&amp;" tahun, "&amp;DATEDIF(C33,'Outgoing 2023'!$L$2,"YM")&amp;" bulan, "&amp;DATEDIF(C33,'Outgoing 2023'!$L$2,"MD")&amp;" hari"</f>
        <v>2 tahun, 6 bulan, 0 hari</v>
      </c>
      <c r="O33" s="80">
        <f t="shared" ca="1" si="1"/>
        <v>912</v>
      </c>
      <c r="Q33" s="58" t="s">
        <v>3762</v>
      </c>
    </row>
    <row r="34" spans="1:17" ht="33.450000000000003" customHeight="1" x14ac:dyDescent="0.3">
      <c r="A34" s="77">
        <f t="shared" si="0"/>
        <v>33</v>
      </c>
      <c r="B34" s="66" t="s">
        <v>3122</v>
      </c>
      <c r="C34" s="61">
        <v>45307</v>
      </c>
      <c r="D34" s="58" t="s">
        <v>39</v>
      </c>
      <c r="E34" s="58" t="s">
        <v>3123</v>
      </c>
      <c r="F34" s="58" t="s">
        <v>3124</v>
      </c>
      <c r="G34" s="58" t="s">
        <v>5508</v>
      </c>
      <c r="H34" s="78" t="s">
        <v>3190</v>
      </c>
      <c r="I34" s="78" t="s">
        <v>6030</v>
      </c>
      <c r="J34" s="66"/>
      <c r="K34" s="66" t="s">
        <v>1302</v>
      </c>
      <c r="L34" s="77" t="s">
        <v>1175</v>
      </c>
      <c r="M34" s="78" t="s">
        <v>1176</v>
      </c>
      <c r="N34" s="79" t="str">
        <f ca="1">DATEDIF(C34,'Outgoing 2023'!$L$2,"Y")&amp;" tahun, "&amp;DATEDIF(C34,'Outgoing 2023'!$L$2,"YM")&amp;" bulan, "&amp;DATEDIF(C34,'Outgoing 2023'!$L$2,"MD")&amp;" hari"</f>
        <v>2 tahun, 5 bulan, 29 hari</v>
      </c>
      <c r="O34" s="80">
        <f t="shared" ca="1" si="1"/>
        <v>911</v>
      </c>
      <c r="Q34" s="58" t="s">
        <v>3555</v>
      </c>
    </row>
    <row r="35" spans="1:17" ht="33.450000000000003" customHeight="1" x14ac:dyDescent="0.3">
      <c r="A35" s="77">
        <f t="shared" si="0"/>
        <v>34</v>
      </c>
      <c r="B35" s="66" t="s">
        <v>3096</v>
      </c>
      <c r="C35" s="61">
        <v>45306</v>
      </c>
      <c r="D35" s="58" t="s">
        <v>39</v>
      </c>
      <c r="E35" s="58" t="s">
        <v>3097</v>
      </c>
      <c r="F35" s="58" t="s">
        <v>3098</v>
      </c>
      <c r="G35" s="112" t="s">
        <v>5508</v>
      </c>
      <c r="H35" s="78" t="s">
        <v>3199</v>
      </c>
      <c r="I35" s="78" t="s">
        <v>6808</v>
      </c>
      <c r="J35" s="66"/>
      <c r="K35" s="66" t="s">
        <v>1302</v>
      </c>
      <c r="L35" s="77" t="s">
        <v>1070</v>
      </c>
      <c r="M35" s="78" t="s">
        <v>1082</v>
      </c>
      <c r="N35" s="79" t="str">
        <f ca="1">DATEDIF(C35,'Outgoing 2023'!$L$2,"Y")&amp;" tahun, "&amp;DATEDIF(C35,'Outgoing 2023'!$L$2,"YM")&amp;" bulan, "&amp;DATEDIF(C35,'Outgoing 2023'!$L$2,"MD")&amp;" hari"</f>
        <v>2 tahun, 6 bulan, 0 hari</v>
      </c>
      <c r="O35" s="80">
        <f t="shared" ca="1" si="1"/>
        <v>912</v>
      </c>
      <c r="Q35" s="58"/>
    </row>
    <row r="36" spans="1:17" ht="33.450000000000003" customHeight="1" x14ac:dyDescent="0.3">
      <c r="A36" s="77">
        <f t="shared" si="0"/>
        <v>35</v>
      </c>
      <c r="B36" s="66" t="s">
        <v>3120</v>
      </c>
      <c r="C36" s="61">
        <v>45307</v>
      </c>
      <c r="D36" s="58" t="s">
        <v>9</v>
      </c>
      <c r="E36" s="58" t="s">
        <v>3121</v>
      </c>
      <c r="F36" s="58" t="s">
        <v>3121</v>
      </c>
      <c r="G36" s="58" t="s">
        <v>5508</v>
      </c>
      <c r="H36" s="78" t="s">
        <v>3200</v>
      </c>
      <c r="I36" s="78" t="s">
        <v>5845</v>
      </c>
      <c r="J36" s="66"/>
      <c r="K36" s="66" t="s">
        <v>1302</v>
      </c>
      <c r="L36" s="77" t="s">
        <v>1070</v>
      </c>
      <c r="M36" s="78" t="s">
        <v>1082</v>
      </c>
      <c r="N36" s="79" t="str">
        <f ca="1">DATEDIF(C36,'Outgoing 2023'!$L$2,"Y")&amp;" tahun, "&amp;DATEDIF(C36,'Outgoing 2023'!$L$2,"YM")&amp;" bulan, "&amp;DATEDIF(C36,'Outgoing 2023'!$L$2,"MD")&amp;" hari"</f>
        <v>2 tahun, 5 bulan, 29 hari</v>
      </c>
      <c r="O36" s="80">
        <f t="shared" ca="1" si="1"/>
        <v>911</v>
      </c>
      <c r="Q36" s="58"/>
    </row>
    <row r="37" spans="1:17" ht="33.450000000000003" customHeight="1" x14ac:dyDescent="0.3">
      <c r="A37" s="77">
        <f t="shared" si="0"/>
        <v>36</v>
      </c>
      <c r="B37" s="66" t="s">
        <v>3132</v>
      </c>
      <c r="C37" s="61">
        <v>45308</v>
      </c>
      <c r="D37" s="58" t="s">
        <v>39</v>
      </c>
      <c r="E37" s="58" t="s">
        <v>3133</v>
      </c>
      <c r="F37" s="58" t="s">
        <v>3134</v>
      </c>
      <c r="G37" s="58" t="s">
        <v>5508</v>
      </c>
      <c r="H37" s="78" t="s">
        <v>3189</v>
      </c>
      <c r="I37" s="58" t="s">
        <v>5871</v>
      </c>
      <c r="J37" s="66"/>
      <c r="K37" s="66" t="s">
        <v>1302</v>
      </c>
      <c r="L37" s="77" t="s">
        <v>1070</v>
      </c>
      <c r="M37" s="58" t="s">
        <v>3135</v>
      </c>
      <c r="N37" s="79" t="str">
        <f ca="1">DATEDIF(C37,'Outgoing 2023'!$L$2,"Y")&amp;" tahun, "&amp;DATEDIF(C37,'Outgoing 2023'!$L$2,"YM")&amp;" bulan, "&amp;DATEDIF(C37,'Outgoing 2023'!$L$2,"MD")&amp;" hari"</f>
        <v>2 tahun, 5 bulan, 28 hari</v>
      </c>
      <c r="O37" s="80">
        <f t="shared" ca="1" si="1"/>
        <v>910</v>
      </c>
      <c r="Q37" s="58"/>
    </row>
    <row r="38" spans="1:17" ht="33.450000000000003" customHeight="1" x14ac:dyDescent="0.3">
      <c r="A38" s="77">
        <f t="shared" si="0"/>
        <v>37</v>
      </c>
      <c r="B38" s="66" t="s">
        <v>3146</v>
      </c>
      <c r="C38" s="61">
        <v>45309</v>
      </c>
      <c r="D38" s="58" t="s">
        <v>39</v>
      </c>
      <c r="E38" s="58" t="s">
        <v>2738</v>
      </c>
      <c r="F38" s="112" t="s">
        <v>3147</v>
      </c>
      <c r="G38" s="112" t="s">
        <v>5508</v>
      </c>
      <c r="H38" s="78" t="s">
        <v>5932</v>
      </c>
      <c r="I38" s="78" t="s">
        <v>6030</v>
      </c>
      <c r="J38" s="66"/>
      <c r="K38" s="66" t="s">
        <v>120</v>
      </c>
      <c r="L38" s="77" t="s">
        <v>1175</v>
      </c>
      <c r="M38" s="78" t="s">
        <v>1176</v>
      </c>
      <c r="N38" s="79" t="str">
        <f ca="1">DATEDIF(C38,'Outgoing 2023'!$L$2,"Y")&amp;" tahun, "&amp;DATEDIF(C38,'Outgoing 2023'!$L$2,"YM")&amp;" bulan, "&amp;DATEDIF(C38,'Outgoing 2023'!$L$2,"MD")&amp;" hari"</f>
        <v>2 tahun, 5 bulan, 27 hari</v>
      </c>
      <c r="O38" s="80">
        <f t="shared" ca="1" si="1"/>
        <v>909</v>
      </c>
      <c r="Q38" s="58" t="s">
        <v>3918</v>
      </c>
    </row>
    <row r="39" spans="1:17" ht="33.450000000000003" customHeight="1" x14ac:dyDescent="0.3">
      <c r="A39" s="77">
        <f t="shared" si="0"/>
        <v>38</v>
      </c>
      <c r="B39" s="66" t="s">
        <v>3136</v>
      </c>
      <c r="C39" s="61">
        <v>45309</v>
      </c>
      <c r="D39" s="58" t="s">
        <v>39</v>
      </c>
      <c r="E39" s="58" t="s">
        <v>3137</v>
      </c>
      <c r="F39" s="58" t="s">
        <v>3138</v>
      </c>
      <c r="G39" s="58" t="s">
        <v>5508</v>
      </c>
      <c r="H39" s="78" t="s">
        <v>3200</v>
      </c>
      <c r="I39" s="78" t="s">
        <v>5845</v>
      </c>
      <c r="J39" s="66"/>
      <c r="K39" s="66" t="s">
        <v>1302</v>
      </c>
      <c r="L39" s="77" t="s">
        <v>1070</v>
      </c>
      <c r="M39" s="78" t="s">
        <v>3139</v>
      </c>
      <c r="N39" s="79" t="str">
        <f ca="1">DATEDIF(C39,'Outgoing 2023'!$L$2,"Y")&amp;" tahun, "&amp;DATEDIF(C39,'Outgoing 2023'!$L$2,"YM")&amp;" bulan, "&amp;DATEDIF(C39,'Outgoing 2023'!$L$2,"MD")&amp;" hari"</f>
        <v>2 tahun, 5 bulan, 27 hari</v>
      </c>
      <c r="O39" s="80">
        <f t="shared" ca="1" si="1"/>
        <v>909</v>
      </c>
      <c r="Q39" s="58"/>
    </row>
    <row r="40" spans="1:17" ht="33.450000000000003" customHeight="1" x14ac:dyDescent="0.3">
      <c r="A40" s="77">
        <f t="shared" si="0"/>
        <v>39</v>
      </c>
      <c r="B40" s="66" t="s">
        <v>3140</v>
      </c>
      <c r="C40" s="61">
        <v>45309</v>
      </c>
      <c r="D40" s="58" t="s">
        <v>39</v>
      </c>
      <c r="E40" s="58" t="s">
        <v>3141</v>
      </c>
      <c r="F40" s="58" t="s">
        <v>3142</v>
      </c>
      <c r="G40" s="58" t="s">
        <v>5508</v>
      </c>
      <c r="H40" s="78" t="s">
        <v>3200</v>
      </c>
      <c r="I40" s="78" t="s">
        <v>6030</v>
      </c>
      <c r="J40" s="66"/>
      <c r="K40" s="66" t="s">
        <v>120</v>
      </c>
      <c r="L40" s="77" t="s">
        <v>1175</v>
      </c>
      <c r="M40" s="78" t="s">
        <v>1176</v>
      </c>
      <c r="N40" s="79" t="str">
        <f ca="1">DATEDIF(C40,'Outgoing 2023'!$L$2,"Y")&amp;" tahun, "&amp;DATEDIF(C40,'Outgoing 2023'!$L$2,"YM")&amp;" bulan, "&amp;DATEDIF(C40,'Outgoing 2023'!$L$2,"MD")&amp;" hari"</f>
        <v>2 tahun, 5 bulan, 27 hari</v>
      </c>
      <c r="O40" s="80">
        <f t="shared" ca="1" si="1"/>
        <v>909</v>
      </c>
      <c r="Q40" s="58" t="s">
        <v>3502</v>
      </c>
    </row>
    <row r="41" spans="1:17" ht="33.450000000000003" customHeight="1" x14ac:dyDescent="0.3">
      <c r="A41" s="77">
        <f t="shared" si="0"/>
        <v>40</v>
      </c>
      <c r="B41" s="66" t="s">
        <v>3143</v>
      </c>
      <c r="C41" s="61">
        <v>45309</v>
      </c>
      <c r="D41" s="58" t="s">
        <v>39</v>
      </c>
      <c r="E41" s="58" t="s">
        <v>3144</v>
      </c>
      <c r="F41" s="112" t="s">
        <v>3145</v>
      </c>
      <c r="G41" s="112" t="s">
        <v>1079</v>
      </c>
      <c r="H41" s="78" t="s">
        <v>5999</v>
      </c>
      <c r="I41" s="78" t="s">
        <v>2895</v>
      </c>
      <c r="J41" s="66"/>
      <c r="K41" s="66" t="s">
        <v>1302</v>
      </c>
      <c r="L41" s="77" t="s">
        <v>1079</v>
      </c>
      <c r="M41" s="78" t="s">
        <v>2488</v>
      </c>
      <c r="N41" s="79" t="str">
        <f ca="1">DATEDIF(C41,'Outgoing 2023'!$L$2,"Y")&amp;" tahun, "&amp;DATEDIF(C41,'Outgoing 2023'!$L$2,"YM")&amp;" bulan, "&amp;DATEDIF(C41,'Outgoing 2023'!$L$2,"MD")&amp;" hari"</f>
        <v>2 tahun, 5 bulan, 27 hari</v>
      </c>
      <c r="O41" s="80">
        <f t="shared" ca="1" si="1"/>
        <v>909</v>
      </c>
      <c r="Q41" s="58" t="s">
        <v>3471</v>
      </c>
    </row>
    <row r="42" spans="1:17" ht="33.450000000000003" customHeight="1" x14ac:dyDescent="0.3">
      <c r="A42" s="77">
        <f t="shared" si="0"/>
        <v>41</v>
      </c>
      <c r="B42" s="66" t="s">
        <v>3158</v>
      </c>
      <c r="C42" s="61">
        <v>45310</v>
      </c>
      <c r="D42" s="58" t="s">
        <v>39</v>
      </c>
      <c r="E42" s="58" t="s">
        <v>3159</v>
      </c>
      <c r="F42" s="58" t="s">
        <v>3160</v>
      </c>
      <c r="G42" s="58" t="s">
        <v>5508</v>
      </c>
      <c r="H42" s="78" t="s">
        <v>3200</v>
      </c>
      <c r="I42" s="58" t="s">
        <v>5845</v>
      </c>
      <c r="J42" s="66"/>
      <c r="K42" s="66" t="s">
        <v>1302</v>
      </c>
      <c r="L42" s="77" t="s">
        <v>1070</v>
      </c>
      <c r="M42" s="58" t="s">
        <v>3084</v>
      </c>
      <c r="N42" s="79" t="str">
        <f ca="1">DATEDIF(C42,'Outgoing 2023'!$L$2,"Y")&amp;" tahun, "&amp;DATEDIF(C42,'Outgoing 2023'!$L$2,"YM")&amp;" bulan, "&amp;DATEDIF(C42,'Outgoing 2023'!$L$2,"MD")&amp;" hari"</f>
        <v>2 tahun, 5 bulan, 26 hari</v>
      </c>
      <c r="O42" s="80">
        <f t="shared" ca="1" si="1"/>
        <v>908</v>
      </c>
      <c r="Q42" s="58"/>
    </row>
    <row r="43" spans="1:17" ht="33.450000000000003" customHeight="1" x14ac:dyDescent="0.3">
      <c r="A43" s="77">
        <f t="shared" si="0"/>
        <v>42</v>
      </c>
      <c r="B43" s="66" t="s">
        <v>3177</v>
      </c>
      <c r="C43" s="61">
        <v>45314</v>
      </c>
      <c r="D43" s="58" t="s">
        <v>39</v>
      </c>
      <c r="E43" s="58" t="s">
        <v>3178</v>
      </c>
      <c r="F43" s="58" t="s">
        <v>3179</v>
      </c>
      <c r="G43" s="58" t="s">
        <v>5508</v>
      </c>
      <c r="H43" s="78" t="s">
        <v>5989</v>
      </c>
      <c r="I43" s="78" t="s">
        <v>6030</v>
      </c>
      <c r="J43" s="66"/>
      <c r="K43" s="66" t="s">
        <v>1302</v>
      </c>
      <c r="L43" s="77" t="s">
        <v>1070</v>
      </c>
      <c r="M43" s="66" t="s">
        <v>1077</v>
      </c>
      <c r="N43" s="79" t="str">
        <f ca="1">DATEDIF(C43,'Outgoing 2023'!$L$2,"Y")&amp;" tahun, "&amp;DATEDIF(C43,'Outgoing 2023'!$L$2,"YM")&amp;" bulan, "&amp;DATEDIF(C43,'Outgoing 2023'!$L$2,"MD")&amp;" hari"</f>
        <v>2 tahun, 5 bulan, 22 hari</v>
      </c>
      <c r="O43" s="80">
        <f t="shared" ca="1" si="1"/>
        <v>904</v>
      </c>
      <c r="Q43" s="58" t="s">
        <v>3524</v>
      </c>
    </row>
    <row r="44" spans="1:17" ht="33.450000000000003" customHeight="1" x14ac:dyDescent="0.3">
      <c r="A44" s="77">
        <f t="shared" si="0"/>
        <v>43</v>
      </c>
      <c r="B44" s="66" t="s">
        <v>3155</v>
      </c>
      <c r="C44" s="61">
        <v>45310</v>
      </c>
      <c r="D44" s="58" t="s">
        <v>39</v>
      </c>
      <c r="E44" s="58" t="s">
        <v>3156</v>
      </c>
      <c r="F44" s="112" t="s">
        <v>3157</v>
      </c>
      <c r="G44" s="112" t="s">
        <v>5508</v>
      </c>
      <c r="H44" s="78" t="s">
        <v>3190</v>
      </c>
      <c r="I44" s="78" t="s">
        <v>3188</v>
      </c>
      <c r="J44" s="66"/>
      <c r="K44" s="66" t="s">
        <v>120</v>
      </c>
      <c r="L44" s="77" t="s">
        <v>1070</v>
      </c>
      <c r="M44" s="78" t="s">
        <v>1077</v>
      </c>
      <c r="N44" s="79" t="str">
        <f ca="1">DATEDIF(C44,'Outgoing 2023'!$L$2,"Y")&amp;" tahun, "&amp;DATEDIF(C44,'Outgoing 2023'!$L$2,"YM")&amp;" bulan, "&amp;DATEDIF(C44,'Outgoing 2023'!$L$2,"MD")&amp;" hari"</f>
        <v>2 tahun, 5 bulan, 26 hari</v>
      </c>
      <c r="O44" s="80">
        <f t="shared" ca="1" si="1"/>
        <v>908</v>
      </c>
      <c r="Q44" s="58" t="s">
        <v>5694</v>
      </c>
    </row>
    <row r="45" spans="1:17" ht="33.450000000000003" customHeight="1" x14ac:dyDescent="0.3">
      <c r="A45" s="77">
        <f t="shared" si="0"/>
        <v>44</v>
      </c>
      <c r="B45" s="66" t="s">
        <v>3174</v>
      </c>
      <c r="C45" s="61">
        <v>45313</v>
      </c>
      <c r="D45" s="58" t="s">
        <v>39</v>
      </c>
      <c r="E45" s="58" t="s">
        <v>3175</v>
      </c>
      <c r="F45" s="58" t="s">
        <v>3176</v>
      </c>
      <c r="G45" s="58" t="s">
        <v>5508</v>
      </c>
      <c r="H45" s="78" t="s">
        <v>3200</v>
      </c>
      <c r="I45" s="66" t="s">
        <v>3201</v>
      </c>
      <c r="J45" s="66"/>
      <c r="K45" s="66" t="s">
        <v>1302</v>
      </c>
      <c r="L45" s="77" t="s">
        <v>1070</v>
      </c>
      <c r="M45" s="66" t="s">
        <v>3084</v>
      </c>
      <c r="N45" s="79" t="str">
        <f ca="1">DATEDIF(C45,'Outgoing 2023'!$L$2,"Y")&amp;" tahun, "&amp;DATEDIF(C45,'Outgoing 2023'!$L$2,"YM")&amp;" bulan, "&amp;DATEDIF(C45,'Outgoing 2023'!$L$2,"MD")&amp;" hari"</f>
        <v>2 tahun, 5 bulan, 23 hari</v>
      </c>
      <c r="O45" s="80">
        <f t="shared" ca="1" si="1"/>
        <v>905</v>
      </c>
      <c r="Q45" s="58"/>
    </row>
    <row r="46" spans="1:17" ht="33.450000000000003" customHeight="1" x14ac:dyDescent="0.3">
      <c r="A46" s="77">
        <f t="shared" si="0"/>
        <v>45</v>
      </c>
      <c r="B46" s="66" t="s">
        <v>3170</v>
      </c>
      <c r="C46" s="61">
        <v>45313</v>
      </c>
      <c r="D46" s="58" t="s">
        <v>39</v>
      </c>
      <c r="E46" s="58" t="s">
        <v>3171</v>
      </c>
      <c r="F46" s="58" t="s">
        <v>3172</v>
      </c>
      <c r="G46" s="58" t="s">
        <v>5508</v>
      </c>
      <c r="H46" s="78" t="s">
        <v>3200</v>
      </c>
      <c r="I46" s="58" t="s">
        <v>3203</v>
      </c>
      <c r="J46" s="66"/>
      <c r="K46" s="66" t="s">
        <v>1302</v>
      </c>
      <c r="L46" s="77" t="s">
        <v>1070</v>
      </c>
      <c r="M46" s="58" t="s">
        <v>3173</v>
      </c>
      <c r="N46" s="79" t="str">
        <f ca="1">DATEDIF(C46,'Outgoing 2023'!$L$2,"Y")&amp;" tahun, "&amp;DATEDIF(C46,'Outgoing 2023'!$L$2,"YM")&amp;" bulan, "&amp;DATEDIF(C46,'Outgoing 2023'!$L$2,"MD")&amp;" hari"</f>
        <v>2 tahun, 5 bulan, 23 hari</v>
      </c>
      <c r="O46" s="80">
        <f t="shared" ca="1" si="1"/>
        <v>905</v>
      </c>
      <c r="Q46" s="58" t="s">
        <v>3803</v>
      </c>
    </row>
    <row r="47" spans="1:17" ht="33.450000000000003" customHeight="1" x14ac:dyDescent="0.3">
      <c r="A47" s="77">
        <f t="shared" si="0"/>
        <v>46</v>
      </c>
      <c r="B47" s="66" t="s">
        <v>3168</v>
      </c>
      <c r="C47" s="61">
        <v>45313</v>
      </c>
      <c r="D47" s="58" t="s">
        <v>39</v>
      </c>
      <c r="E47" s="58" t="s">
        <v>2608</v>
      </c>
      <c r="F47" s="58" t="s">
        <v>3169</v>
      </c>
      <c r="G47" s="58" t="s">
        <v>5508</v>
      </c>
      <c r="H47" s="78" t="s">
        <v>3200</v>
      </c>
      <c r="I47" s="78" t="s">
        <v>5845</v>
      </c>
      <c r="J47" s="66"/>
      <c r="K47" s="66" t="s">
        <v>1302</v>
      </c>
      <c r="L47" s="77" t="s">
        <v>1070</v>
      </c>
      <c r="M47" s="78" t="s">
        <v>3084</v>
      </c>
      <c r="N47" s="79" t="str">
        <f ca="1">DATEDIF(C47,'Outgoing 2023'!$L$2,"Y")&amp;" tahun, "&amp;DATEDIF(C47,'Outgoing 2023'!$L$2,"YM")&amp;" bulan, "&amp;DATEDIF(C47,'Outgoing 2023'!$L$2,"MD")&amp;" hari"</f>
        <v>2 tahun, 5 bulan, 23 hari</v>
      </c>
      <c r="O47" s="80">
        <f t="shared" ca="1" si="1"/>
        <v>905</v>
      </c>
      <c r="Q47" s="58"/>
    </row>
    <row r="48" spans="1:17" ht="33.450000000000003" customHeight="1" x14ac:dyDescent="0.3">
      <c r="A48" s="77">
        <f t="shared" si="0"/>
        <v>47</v>
      </c>
      <c r="B48" s="66" t="s">
        <v>3368</v>
      </c>
      <c r="C48" s="61">
        <v>45313</v>
      </c>
      <c r="D48" s="58" t="s">
        <v>39</v>
      </c>
      <c r="E48" s="58" t="s">
        <v>3369</v>
      </c>
      <c r="F48" s="58" t="s">
        <v>3370</v>
      </c>
      <c r="G48" s="58" t="s">
        <v>5508</v>
      </c>
      <c r="H48" s="66" t="s">
        <v>3200</v>
      </c>
      <c r="I48" s="66" t="s">
        <v>3203</v>
      </c>
      <c r="J48" s="66"/>
      <c r="K48" s="66" t="s">
        <v>1302</v>
      </c>
      <c r="L48" s="77" t="s">
        <v>1070</v>
      </c>
      <c r="M48" s="66" t="s">
        <v>3082</v>
      </c>
      <c r="N48" s="79" t="str">
        <f ca="1">DATEDIF(C48,'Outgoing 2023'!$L$2,"Y")&amp;" tahun, "&amp;DATEDIF(C48,'Outgoing 2023'!$L$2,"YM")&amp;" bulan, "&amp;DATEDIF(C48,'Outgoing 2023'!$L$2,"MD")&amp;" hari"</f>
        <v>2 tahun, 5 bulan, 23 hari</v>
      </c>
      <c r="O48" s="80">
        <f t="shared" ca="1" si="1"/>
        <v>905</v>
      </c>
      <c r="Q48" s="58" t="s">
        <v>3503</v>
      </c>
    </row>
    <row r="49" spans="1:17" ht="33.450000000000003" customHeight="1" x14ac:dyDescent="0.3">
      <c r="A49" s="77">
        <f t="shared" si="0"/>
        <v>48</v>
      </c>
      <c r="B49" s="66" t="s">
        <v>3161</v>
      </c>
      <c r="C49" s="61">
        <v>45313</v>
      </c>
      <c r="D49" s="58" t="s">
        <v>39</v>
      </c>
      <c r="E49" s="58" t="s">
        <v>3162</v>
      </c>
      <c r="F49" s="112" t="s">
        <v>3163</v>
      </c>
      <c r="G49" s="112" t="s">
        <v>5508</v>
      </c>
      <c r="H49" s="60" t="s">
        <v>3196</v>
      </c>
      <c r="I49" s="78" t="s">
        <v>6808</v>
      </c>
      <c r="J49" s="66"/>
      <c r="K49" s="66" t="s">
        <v>1302</v>
      </c>
      <c r="L49" s="77" t="s">
        <v>1070</v>
      </c>
      <c r="M49" s="78" t="s">
        <v>1082</v>
      </c>
      <c r="N49" s="79" t="str">
        <f ca="1">DATEDIF(C49,'Outgoing 2023'!$L$2,"Y")&amp;" tahun, "&amp;DATEDIF(C49,'Outgoing 2023'!$L$2,"YM")&amp;" bulan, "&amp;DATEDIF(C49,'Outgoing 2023'!$L$2,"MD")&amp;" hari"</f>
        <v>2 tahun, 5 bulan, 23 hari</v>
      </c>
      <c r="O49" s="80">
        <f t="shared" ca="1" si="1"/>
        <v>905</v>
      </c>
      <c r="Q49" s="58"/>
    </row>
    <row r="50" spans="1:17" ht="33.450000000000003" customHeight="1" x14ac:dyDescent="0.3">
      <c r="A50" s="77">
        <f t="shared" si="0"/>
        <v>49</v>
      </c>
      <c r="B50" s="66" t="s">
        <v>3219</v>
      </c>
      <c r="C50" s="61">
        <v>45310</v>
      </c>
      <c r="D50" s="58" t="s">
        <v>3073</v>
      </c>
      <c r="E50" s="58" t="s">
        <v>3220</v>
      </c>
      <c r="F50" s="112" t="s">
        <v>3221</v>
      </c>
      <c r="G50" s="112" t="s">
        <v>1079</v>
      </c>
      <c r="H50" s="78" t="s">
        <v>3195</v>
      </c>
      <c r="I50" s="78" t="s">
        <v>5702</v>
      </c>
      <c r="J50" s="66"/>
      <c r="K50" s="66" t="s">
        <v>1302</v>
      </c>
      <c r="L50" s="77" t="s">
        <v>1168</v>
      </c>
      <c r="M50" s="66" t="s">
        <v>4425</v>
      </c>
      <c r="N50" s="79" t="str">
        <f ca="1">DATEDIF(C50,'Outgoing 2023'!$L$2,"Y")&amp;" tahun, "&amp;DATEDIF(C50,'Outgoing 2023'!$L$2,"YM")&amp;" bulan, "&amp;DATEDIF(C50,'Outgoing 2023'!$L$2,"MD")&amp;" hari"</f>
        <v>2 tahun, 5 bulan, 26 hari</v>
      </c>
      <c r="O50" s="80">
        <f t="shared" ca="1" si="1"/>
        <v>908</v>
      </c>
      <c r="Q50" s="58"/>
    </row>
    <row r="51" spans="1:17" ht="33.450000000000003" customHeight="1" x14ac:dyDescent="0.3">
      <c r="A51" s="77">
        <f t="shared" si="0"/>
        <v>50</v>
      </c>
      <c r="B51" s="66" t="s">
        <v>3180</v>
      </c>
      <c r="C51" s="61">
        <v>45314</v>
      </c>
      <c r="D51" s="58" t="s">
        <v>39</v>
      </c>
      <c r="E51" s="58" t="s">
        <v>3181</v>
      </c>
      <c r="F51" s="58" t="s">
        <v>3181</v>
      </c>
      <c r="G51" s="58" t="s">
        <v>5508</v>
      </c>
      <c r="H51" s="78" t="s">
        <v>3200</v>
      </c>
      <c r="I51" s="66" t="s">
        <v>5845</v>
      </c>
      <c r="J51" s="66"/>
      <c r="K51" s="66" t="s">
        <v>1302</v>
      </c>
      <c r="L51" s="77" t="s">
        <v>1070</v>
      </c>
      <c r="M51" s="66" t="s">
        <v>1082</v>
      </c>
      <c r="N51" s="79" t="str">
        <f ca="1">DATEDIF(C51,'Outgoing 2023'!$L$2,"Y")&amp;" tahun, "&amp;DATEDIF(C51,'Outgoing 2023'!$L$2,"YM")&amp;" bulan, "&amp;DATEDIF(C51,'Outgoing 2023'!$L$2,"MD")&amp;" hari"</f>
        <v>2 tahun, 5 bulan, 22 hari</v>
      </c>
      <c r="O51" s="80">
        <f t="shared" ca="1" si="1"/>
        <v>904</v>
      </c>
      <c r="Q51" s="58"/>
    </row>
    <row r="52" spans="1:17" ht="33.450000000000003" customHeight="1" x14ac:dyDescent="0.3">
      <c r="A52" s="77">
        <f t="shared" si="0"/>
        <v>51</v>
      </c>
      <c r="B52" s="66" t="s">
        <v>3204</v>
      </c>
      <c r="C52" s="61">
        <v>45314</v>
      </c>
      <c r="D52" s="58" t="s">
        <v>39</v>
      </c>
      <c r="E52" s="58" t="s">
        <v>3205</v>
      </c>
      <c r="F52" s="58" t="s">
        <v>3206</v>
      </c>
      <c r="G52" s="58" t="s">
        <v>1079</v>
      </c>
      <c r="H52" s="78" t="s">
        <v>3193</v>
      </c>
      <c r="I52" s="66" t="s">
        <v>5700</v>
      </c>
      <c r="J52" s="66"/>
      <c r="K52" s="66" t="s">
        <v>1302</v>
      </c>
      <c r="L52" s="77" t="s">
        <v>1168</v>
      </c>
      <c r="M52" s="66" t="s">
        <v>4425</v>
      </c>
      <c r="N52" s="79" t="str">
        <f ca="1">DATEDIF(C52,'Outgoing 2023'!$L$2,"Y")&amp;" tahun, "&amp;DATEDIF(C52,'Outgoing 2023'!$L$2,"YM")&amp;" bulan, "&amp;DATEDIF(C52,'Outgoing 2023'!$L$2,"MD")&amp;" hari"</f>
        <v>2 tahun, 5 bulan, 22 hari</v>
      </c>
      <c r="O52" s="80">
        <f t="shared" ca="1" si="1"/>
        <v>904</v>
      </c>
      <c r="Q52" s="58"/>
    </row>
    <row r="53" spans="1:17" ht="33.450000000000003" customHeight="1" x14ac:dyDescent="0.3">
      <c r="A53" s="77">
        <f t="shared" si="0"/>
        <v>52</v>
      </c>
      <c r="B53" s="66" t="s">
        <v>3214</v>
      </c>
      <c r="C53" s="61">
        <v>45315</v>
      </c>
      <c r="D53" s="58" t="s">
        <v>39</v>
      </c>
      <c r="E53" s="58" t="s">
        <v>3215</v>
      </c>
      <c r="F53" s="58" t="s">
        <v>3216</v>
      </c>
      <c r="G53" s="58" t="s">
        <v>5508</v>
      </c>
      <c r="H53" s="78" t="s">
        <v>5932</v>
      </c>
      <c r="I53" s="78" t="s">
        <v>5702</v>
      </c>
      <c r="J53" s="66"/>
      <c r="K53" s="66" t="s">
        <v>1302</v>
      </c>
      <c r="L53" s="77" t="s">
        <v>1070</v>
      </c>
      <c r="M53" s="66" t="s">
        <v>1076</v>
      </c>
      <c r="N53" s="79" t="str">
        <f ca="1">DATEDIF(C53,'Outgoing 2023'!$L$2,"Y")&amp;" tahun, "&amp;DATEDIF(C53,'Outgoing 2023'!$L$2,"YM")&amp;" bulan, "&amp;DATEDIF(C53,'Outgoing 2023'!$L$2,"MD")&amp;" hari"</f>
        <v>2 tahun, 5 bulan, 21 hari</v>
      </c>
      <c r="O53" s="80">
        <f t="shared" ca="1" si="1"/>
        <v>903</v>
      </c>
      <c r="Q53" s="58" t="s">
        <v>3660</v>
      </c>
    </row>
    <row r="54" spans="1:17" ht="33.450000000000003" customHeight="1" x14ac:dyDescent="0.3">
      <c r="A54" s="77">
        <f t="shared" si="0"/>
        <v>53</v>
      </c>
      <c r="B54" s="66" t="s">
        <v>3222</v>
      </c>
      <c r="C54" s="61">
        <v>45316</v>
      </c>
      <c r="D54" s="58" t="s">
        <v>39</v>
      </c>
      <c r="E54" s="58" t="s">
        <v>3223</v>
      </c>
      <c r="F54" s="58" t="s">
        <v>3224</v>
      </c>
      <c r="G54" s="58" t="s">
        <v>5508</v>
      </c>
      <c r="H54" s="78" t="s">
        <v>5508</v>
      </c>
      <c r="I54" s="66" t="s">
        <v>5700</v>
      </c>
      <c r="J54" s="66"/>
      <c r="K54" s="66" t="s">
        <v>1302</v>
      </c>
      <c r="L54" s="77" t="s">
        <v>1080</v>
      </c>
      <c r="M54" s="66" t="s">
        <v>1083</v>
      </c>
      <c r="N54" s="79" t="str">
        <f ca="1">DATEDIF(C54,'Outgoing 2023'!$L$2,"Y")&amp;" tahun, "&amp;DATEDIF(C54,'Outgoing 2023'!$L$2,"YM")&amp;" bulan, "&amp;DATEDIF(C54,'Outgoing 2023'!$L$2,"MD")&amp;" hari"</f>
        <v>2 tahun, 5 bulan, 20 hari</v>
      </c>
      <c r="O54" s="80">
        <f t="shared" ca="1" si="1"/>
        <v>902</v>
      </c>
      <c r="Q54" s="58" t="s">
        <v>4002</v>
      </c>
    </row>
    <row r="55" spans="1:17" ht="33.450000000000003" customHeight="1" x14ac:dyDescent="0.3">
      <c r="A55" s="77">
        <f t="shared" si="0"/>
        <v>54</v>
      </c>
      <c r="B55" s="66" t="s">
        <v>3560</v>
      </c>
      <c r="C55" s="61">
        <v>45316</v>
      </c>
      <c r="D55" s="58" t="s">
        <v>39</v>
      </c>
      <c r="E55" s="58" t="s">
        <v>3559</v>
      </c>
      <c r="F55" s="58" t="s">
        <v>3875</v>
      </c>
      <c r="G55" s="58" t="s">
        <v>5508</v>
      </c>
      <c r="H55" s="66" t="s">
        <v>3200</v>
      </c>
      <c r="I55" s="66" t="s">
        <v>3201</v>
      </c>
      <c r="J55" s="66"/>
      <c r="K55" s="66" t="s">
        <v>120</v>
      </c>
      <c r="L55" s="77" t="s">
        <v>1070</v>
      </c>
      <c r="M55" s="66" t="s">
        <v>3082</v>
      </c>
      <c r="N55" s="79" t="str">
        <f ca="1">DATEDIF(C55,'Outgoing 2023'!$L$2,"Y")&amp;" tahun, "&amp;DATEDIF(C55,'Outgoing 2023'!$L$2,"YM")&amp;" bulan, "&amp;DATEDIF(C55,'Outgoing 2023'!$L$2,"MD")&amp;" hari"</f>
        <v>2 tahun, 5 bulan, 20 hari</v>
      </c>
      <c r="O55" s="80">
        <f t="shared" ca="1" si="1"/>
        <v>902</v>
      </c>
      <c r="Q55" s="58" t="s">
        <v>3557</v>
      </c>
    </row>
    <row r="56" spans="1:17" ht="33.450000000000003" customHeight="1" x14ac:dyDescent="0.3">
      <c r="A56" s="77">
        <f t="shared" si="0"/>
        <v>55</v>
      </c>
      <c r="B56" s="66" t="s">
        <v>3225</v>
      </c>
      <c r="C56" s="61">
        <v>45317</v>
      </c>
      <c r="D56" s="58" t="s">
        <v>39</v>
      </c>
      <c r="E56" s="58" t="s">
        <v>3226</v>
      </c>
      <c r="F56" s="58" t="s">
        <v>3227</v>
      </c>
      <c r="G56" s="58" t="s">
        <v>5508</v>
      </c>
      <c r="H56" s="78" t="s">
        <v>3197</v>
      </c>
      <c r="I56" s="78" t="s">
        <v>6030</v>
      </c>
      <c r="J56" s="66"/>
      <c r="K56" s="66" t="s">
        <v>120</v>
      </c>
      <c r="L56" s="77" t="s">
        <v>1175</v>
      </c>
      <c r="M56" s="66" t="s">
        <v>1176</v>
      </c>
      <c r="N56" s="79" t="str">
        <f ca="1">DATEDIF(C56,'Outgoing 2023'!$L$2,"Y")&amp;" tahun, "&amp;DATEDIF(C56,'Outgoing 2023'!$L$2,"YM")&amp;" bulan, "&amp;DATEDIF(C56,'Outgoing 2023'!$L$2,"MD")&amp;" hari"</f>
        <v>2 tahun, 5 bulan, 19 hari</v>
      </c>
      <c r="O56" s="80">
        <f t="shared" ca="1" si="1"/>
        <v>901</v>
      </c>
      <c r="Q56" s="58" t="s">
        <v>3451</v>
      </c>
    </row>
    <row r="57" spans="1:17" ht="33.450000000000003" customHeight="1" x14ac:dyDescent="0.3">
      <c r="A57" s="77">
        <f t="shared" si="0"/>
        <v>56</v>
      </c>
      <c r="B57" s="66" t="s">
        <v>3309</v>
      </c>
      <c r="C57" s="61">
        <v>45320</v>
      </c>
      <c r="D57" s="58" t="s">
        <v>39</v>
      </c>
      <c r="E57" s="58" t="s">
        <v>3310</v>
      </c>
      <c r="F57" s="58" t="s">
        <v>3311</v>
      </c>
      <c r="G57" s="58" t="s">
        <v>5508</v>
      </c>
      <c r="H57" s="66" t="s">
        <v>3197</v>
      </c>
      <c r="I57" s="66" t="s">
        <v>5844</v>
      </c>
      <c r="J57" s="66"/>
      <c r="K57" s="66" t="s">
        <v>1302</v>
      </c>
      <c r="L57" s="77" t="s">
        <v>1175</v>
      </c>
      <c r="M57" s="66" t="s">
        <v>1176</v>
      </c>
      <c r="N57" s="79" t="str">
        <f ca="1">DATEDIF(C57,'Outgoing 2023'!$L$2,"Y")&amp;" tahun, "&amp;DATEDIF(C57,'Outgoing 2023'!$L$2,"YM")&amp;" bulan, "&amp;DATEDIF(C57,'Outgoing 2023'!$L$2,"MD")&amp;" hari"</f>
        <v>2 tahun, 5 bulan, 16 hari</v>
      </c>
      <c r="O57" s="80">
        <f t="shared" ca="1" si="1"/>
        <v>898</v>
      </c>
      <c r="Q57" s="58"/>
    </row>
    <row r="58" spans="1:17" ht="33.450000000000003" customHeight="1" x14ac:dyDescent="0.3">
      <c r="A58" s="77">
        <f t="shared" si="0"/>
        <v>57</v>
      </c>
      <c r="B58" s="66" t="s">
        <v>3284</v>
      </c>
      <c r="C58" s="61">
        <v>45320</v>
      </c>
      <c r="D58" s="58" t="s">
        <v>39</v>
      </c>
      <c r="E58" s="58" t="s">
        <v>3285</v>
      </c>
      <c r="F58" s="112" t="s">
        <v>3286</v>
      </c>
      <c r="G58" s="112" t="s">
        <v>5508</v>
      </c>
      <c r="H58" s="60" t="s">
        <v>3196</v>
      </c>
      <c r="I58" s="78" t="s">
        <v>6808</v>
      </c>
      <c r="J58" s="66"/>
      <c r="K58" s="66" t="s">
        <v>1302</v>
      </c>
      <c r="L58" s="77" t="s">
        <v>1070</v>
      </c>
      <c r="M58" s="58" t="s">
        <v>1082</v>
      </c>
      <c r="N58" s="79" t="str">
        <f ca="1">DATEDIF(C58,'Outgoing 2023'!$L$2,"Y")&amp;" tahun, "&amp;DATEDIF(C58,'Outgoing 2023'!$L$2,"YM")&amp;" bulan, "&amp;DATEDIF(C58,'Outgoing 2023'!$L$2,"MD")&amp;" hari"</f>
        <v>2 tahun, 5 bulan, 16 hari</v>
      </c>
      <c r="O58" s="80">
        <f t="shared" ca="1" si="1"/>
        <v>898</v>
      </c>
      <c r="Q58" s="58"/>
    </row>
    <row r="59" spans="1:17" ht="33.450000000000003" customHeight="1" x14ac:dyDescent="0.3">
      <c r="A59" s="77">
        <f t="shared" si="0"/>
        <v>58</v>
      </c>
      <c r="B59" s="66" t="s">
        <v>3287</v>
      </c>
      <c r="C59" s="61">
        <v>45320</v>
      </c>
      <c r="D59" s="58" t="s">
        <v>39</v>
      </c>
      <c r="E59" s="58" t="s">
        <v>3288</v>
      </c>
      <c r="F59" s="112" t="s">
        <v>3289</v>
      </c>
      <c r="G59" s="112" t="s">
        <v>1079</v>
      </c>
      <c r="H59" s="78" t="s">
        <v>3195</v>
      </c>
      <c r="I59" s="66" t="s">
        <v>2895</v>
      </c>
      <c r="J59" s="66"/>
      <c r="K59" s="66" t="s">
        <v>1302</v>
      </c>
      <c r="L59" s="77" t="s">
        <v>1079</v>
      </c>
      <c r="M59" s="58" t="s">
        <v>6809</v>
      </c>
      <c r="N59" s="79" t="str">
        <f ca="1">DATEDIF(C59,'Outgoing 2023'!$L$2,"Y")&amp;" tahun, "&amp;DATEDIF(C59,'Outgoing 2023'!$L$2,"YM")&amp;" bulan, "&amp;DATEDIF(C59,'Outgoing 2023'!$L$2,"MD")&amp;" hari"</f>
        <v>2 tahun, 5 bulan, 16 hari</v>
      </c>
      <c r="O59" s="80">
        <f t="shared" ca="1" si="1"/>
        <v>898</v>
      </c>
      <c r="Q59" s="58"/>
    </row>
    <row r="60" spans="1:17" ht="33.450000000000003" customHeight="1" x14ac:dyDescent="0.3">
      <c r="A60" s="77">
        <f t="shared" si="0"/>
        <v>59</v>
      </c>
      <c r="B60" s="66" t="s">
        <v>3290</v>
      </c>
      <c r="C60" s="61">
        <v>45321</v>
      </c>
      <c r="D60" s="58" t="s">
        <v>9</v>
      </c>
      <c r="E60" s="58" t="s">
        <v>3291</v>
      </c>
      <c r="F60" s="58" t="s">
        <v>3291</v>
      </c>
      <c r="G60" s="58" t="s">
        <v>5508</v>
      </c>
      <c r="H60" s="78" t="s">
        <v>3200</v>
      </c>
      <c r="I60" s="66" t="s">
        <v>5845</v>
      </c>
      <c r="J60" s="66"/>
      <c r="K60" s="66" t="s">
        <v>1302</v>
      </c>
      <c r="L60" s="77" t="s">
        <v>1070</v>
      </c>
      <c r="M60" s="66" t="s">
        <v>1082</v>
      </c>
      <c r="N60" s="79" t="str">
        <f ca="1">DATEDIF(C60,'Outgoing 2023'!$L$2,"Y")&amp;" tahun, "&amp;DATEDIF(C60,'Outgoing 2023'!$L$2,"YM")&amp;" bulan, "&amp;DATEDIF(C60,'Outgoing 2023'!$L$2,"MD")&amp;" hari"</f>
        <v>2 tahun, 5 bulan, 15 hari</v>
      </c>
      <c r="O60" s="80">
        <f t="shared" ca="1" si="1"/>
        <v>897</v>
      </c>
      <c r="Q60" s="58"/>
    </row>
    <row r="61" spans="1:17" ht="33.450000000000003" customHeight="1" x14ac:dyDescent="0.3">
      <c r="A61" s="77">
        <f t="shared" si="0"/>
        <v>60</v>
      </c>
      <c r="B61" s="66" t="s">
        <v>3355</v>
      </c>
      <c r="C61" s="61">
        <v>45322</v>
      </c>
      <c r="D61" s="58" t="s">
        <v>9</v>
      </c>
      <c r="E61" s="58" t="s">
        <v>3356</v>
      </c>
      <c r="F61" s="58" t="s">
        <v>3357</v>
      </c>
      <c r="G61" s="58" t="s">
        <v>5508</v>
      </c>
      <c r="H61" s="66" t="s">
        <v>3200</v>
      </c>
      <c r="I61" s="66" t="s">
        <v>5871</v>
      </c>
      <c r="J61" s="66"/>
      <c r="K61" s="66" t="s">
        <v>1302</v>
      </c>
      <c r="L61" s="77" t="s">
        <v>1070</v>
      </c>
      <c r="M61" s="66" t="s">
        <v>1082</v>
      </c>
      <c r="N61" s="79" t="str">
        <f ca="1">DATEDIF(C61,'Outgoing 2023'!$L$2,"Y")&amp;" tahun, "&amp;DATEDIF(C61,'Outgoing 2023'!$L$2,"YM")&amp;" bulan, "&amp;DATEDIF(C61,'Outgoing 2023'!$L$2,"MD")&amp;" hari"</f>
        <v>2 tahun, 5 bulan, 14 hari</v>
      </c>
      <c r="O61" s="80">
        <f t="shared" ca="1" si="1"/>
        <v>896</v>
      </c>
      <c r="Q61" s="58"/>
    </row>
    <row r="62" spans="1:17" ht="33.450000000000003" customHeight="1" x14ac:dyDescent="0.3">
      <c r="A62" s="77">
        <f t="shared" si="0"/>
        <v>61</v>
      </c>
      <c r="B62" s="66" t="s">
        <v>3313</v>
      </c>
      <c r="C62" s="61">
        <v>45322</v>
      </c>
      <c r="D62" s="58" t="s">
        <v>39</v>
      </c>
      <c r="E62" s="58" t="s">
        <v>3312</v>
      </c>
      <c r="F62" s="58" t="s">
        <v>3312</v>
      </c>
      <c r="G62" s="58" t="s">
        <v>5508</v>
      </c>
      <c r="H62" s="78" t="s">
        <v>3200</v>
      </c>
      <c r="I62" s="66" t="s">
        <v>5845</v>
      </c>
      <c r="J62" s="66"/>
      <c r="K62" s="66" t="s">
        <v>1302</v>
      </c>
      <c r="L62" s="77" t="s">
        <v>1070</v>
      </c>
      <c r="M62" s="66" t="s">
        <v>3235</v>
      </c>
      <c r="N62" s="79" t="str">
        <f ca="1">DATEDIF(C62,'Outgoing 2023'!$L$2,"Y")&amp;" tahun, "&amp;DATEDIF(C62,'Outgoing 2023'!$L$2,"YM")&amp;" bulan, "&amp;DATEDIF(C62,'Outgoing 2023'!$L$2,"MD")&amp;" hari"</f>
        <v>2 tahun, 5 bulan, 14 hari</v>
      </c>
      <c r="O62" s="80">
        <f t="shared" ca="1" si="1"/>
        <v>896</v>
      </c>
      <c r="Q62" s="58"/>
    </row>
    <row r="63" spans="1:17" ht="33.450000000000003" customHeight="1" x14ac:dyDescent="0.3">
      <c r="A63" s="77">
        <f t="shared" si="0"/>
        <v>62</v>
      </c>
      <c r="B63" s="66" t="s">
        <v>3314</v>
      </c>
      <c r="C63" s="61">
        <v>45322</v>
      </c>
      <c r="D63" s="58" t="s">
        <v>39</v>
      </c>
      <c r="E63" s="58" t="s">
        <v>3315</v>
      </c>
      <c r="F63" s="112" t="s">
        <v>3316</v>
      </c>
      <c r="G63" s="58" t="s">
        <v>5508</v>
      </c>
      <c r="H63" s="78" t="s">
        <v>3200</v>
      </c>
      <c r="I63" s="78" t="s">
        <v>6030</v>
      </c>
      <c r="J63" s="66"/>
      <c r="K63" s="66" t="s">
        <v>120</v>
      </c>
      <c r="L63" s="77" t="s">
        <v>1175</v>
      </c>
      <c r="M63" s="66" t="s">
        <v>1176</v>
      </c>
      <c r="N63" s="79" t="str">
        <f ca="1">DATEDIF(C63,'Outgoing 2023'!$L$2,"Y")&amp;" tahun, "&amp;DATEDIF(C63,'Outgoing 2023'!$L$2,"YM")&amp;" bulan, "&amp;DATEDIF(C63,'Outgoing 2023'!$L$2,"MD")&amp;" hari"</f>
        <v>2 tahun, 5 bulan, 14 hari</v>
      </c>
      <c r="O63" s="80">
        <f t="shared" ca="1" si="1"/>
        <v>896</v>
      </c>
      <c r="Q63" s="58" t="s">
        <v>4487</v>
      </c>
    </row>
    <row r="64" spans="1:17" ht="33.450000000000003" customHeight="1" x14ac:dyDescent="0.3">
      <c r="A64" s="77">
        <f t="shared" si="0"/>
        <v>63</v>
      </c>
      <c r="B64" s="66" t="s">
        <v>3317</v>
      </c>
      <c r="C64" s="61">
        <v>45322</v>
      </c>
      <c r="D64" s="58" t="s">
        <v>39</v>
      </c>
      <c r="E64" s="58" t="s">
        <v>3318</v>
      </c>
      <c r="F64" s="58" t="s">
        <v>3318</v>
      </c>
      <c r="G64" s="58" t="s">
        <v>5508</v>
      </c>
      <c r="H64" s="78" t="s">
        <v>3200</v>
      </c>
      <c r="I64" s="66" t="s">
        <v>3203</v>
      </c>
      <c r="J64" s="66"/>
      <c r="K64" s="66" t="s">
        <v>1302</v>
      </c>
      <c r="L64" s="77" t="s">
        <v>1070</v>
      </c>
      <c r="M64" s="66" t="s">
        <v>3082</v>
      </c>
      <c r="N64" s="79" t="str">
        <f ca="1">DATEDIF(C64,'Outgoing 2023'!$L$2,"Y")&amp;" tahun, "&amp;DATEDIF(C64,'Outgoing 2023'!$L$2,"YM")&amp;" bulan, "&amp;DATEDIF(C64,'Outgoing 2023'!$L$2,"MD")&amp;" hari"</f>
        <v>2 tahun, 5 bulan, 14 hari</v>
      </c>
      <c r="O64" s="80">
        <f t="shared" ca="1" si="1"/>
        <v>896</v>
      </c>
      <c r="Q64" s="58" t="s">
        <v>3735</v>
      </c>
    </row>
    <row r="65" spans="1:17" ht="33.450000000000003" customHeight="1" x14ac:dyDescent="0.3">
      <c r="A65" s="77">
        <f t="shared" si="0"/>
        <v>64</v>
      </c>
      <c r="B65" s="66" t="s">
        <v>3401</v>
      </c>
      <c r="C65" s="61">
        <v>45320</v>
      </c>
      <c r="D65" s="58" t="s">
        <v>39</v>
      </c>
      <c r="E65" s="58" t="s">
        <v>3400</v>
      </c>
      <c r="F65" s="58" t="s">
        <v>3402</v>
      </c>
      <c r="G65" s="58" t="s">
        <v>5508</v>
      </c>
      <c r="H65" s="66" t="s">
        <v>3191</v>
      </c>
      <c r="I65" s="66" t="s">
        <v>5871</v>
      </c>
      <c r="J65" s="66"/>
      <c r="K65" s="66" t="s">
        <v>1302</v>
      </c>
      <c r="L65" s="77" t="s">
        <v>1170</v>
      </c>
      <c r="M65" s="66" t="s">
        <v>1171</v>
      </c>
      <c r="N65" s="79" t="str">
        <f ca="1">DATEDIF(C65,'Outgoing 2023'!$L$2,"Y")&amp;" tahun, "&amp;DATEDIF(C65,'Outgoing 2023'!$L$2,"YM")&amp;" bulan, "&amp;DATEDIF(C65,'Outgoing 2023'!$L$2,"MD")&amp;" hari"</f>
        <v>2 tahun, 5 bulan, 16 hari</v>
      </c>
      <c r="O65" s="80">
        <f t="shared" ref="O65:O130" ca="1" si="2">TODAY()-C65</f>
        <v>898</v>
      </c>
      <c r="Q65" s="58"/>
    </row>
    <row r="66" spans="1:17" ht="33.450000000000003" customHeight="1" x14ac:dyDescent="0.3">
      <c r="A66" s="77">
        <f t="shared" ref="A66:A129" si="3">ROW(A65)</f>
        <v>65</v>
      </c>
      <c r="B66" s="66" t="s">
        <v>3387</v>
      </c>
      <c r="C66" s="61">
        <v>45324</v>
      </c>
      <c r="D66" s="58" t="s">
        <v>9</v>
      </c>
      <c r="E66" s="58" t="s">
        <v>3388</v>
      </c>
      <c r="F66" s="58" t="s">
        <v>3389</v>
      </c>
      <c r="G66" s="58" t="s">
        <v>5508</v>
      </c>
      <c r="H66" s="66" t="s">
        <v>3197</v>
      </c>
      <c r="I66" s="66" t="s">
        <v>5700</v>
      </c>
      <c r="J66" s="66"/>
      <c r="K66" s="66" t="s">
        <v>1302</v>
      </c>
      <c r="L66" s="77" t="s">
        <v>1070</v>
      </c>
      <c r="M66" s="66" t="s">
        <v>1471</v>
      </c>
      <c r="N66" s="79" t="str">
        <f ca="1">DATEDIF(C66,'Outgoing 2023'!$L$2,"Y")&amp;" tahun, "&amp;DATEDIF(C66,'Outgoing 2023'!$L$2,"YM")&amp;" bulan, "&amp;DATEDIF(C66,'Outgoing 2023'!$L$2,"MD")&amp;" hari"</f>
        <v>2 tahun, 5 bulan, 13 hari</v>
      </c>
      <c r="O66" s="80">
        <f t="shared" ca="1" si="2"/>
        <v>894</v>
      </c>
      <c r="Q66" s="58"/>
    </row>
    <row r="67" spans="1:17" ht="33.450000000000003" customHeight="1" x14ac:dyDescent="0.3">
      <c r="A67" s="77">
        <f t="shared" si="3"/>
        <v>66</v>
      </c>
      <c r="B67" s="66" t="s">
        <v>3390</v>
      </c>
      <c r="C67" s="61">
        <v>45323</v>
      </c>
      <c r="D67" s="58" t="s">
        <v>39</v>
      </c>
      <c r="E67" s="58" t="s">
        <v>3391</v>
      </c>
      <c r="F67" s="58" t="s">
        <v>3391</v>
      </c>
      <c r="G67" s="58" t="s">
        <v>5508</v>
      </c>
      <c r="H67" s="66" t="s">
        <v>3189</v>
      </c>
      <c r="I67" s="66" t="s">
        <v>5939</v>
      </c>
      <c r="J67" s="66"/>
      <c r="K67" s="66" t="s">
        <v>1302</v>
      </c>
      <c r="L67" s="77" t="s">
        <v>1070</v>
      </c>
      <c r="M67" s="58" t="s">
        <v>3135</v>
      </c>
      <c r="N67" s="79" t="str">
        <f ca="1">DATEDIF(C67,'Outgoing 2023'!$L$2,"Y")&amp;" tahun, "&amp;DATEDIF(C67,'Outgoing 2023'!$L$2,"YM")&amp;" bulan, "&amp;DATEDIF(C67,'Outgoing 2023'!$L$2,"MD")&amp;" hari"</f>
        <v>2 tahun, 5 bulan, 14 hari</v>
      </c>
      <c r="O67" s="80">
        <f t="shared" ca="1" si="2"/>
        <v>895</v>
      </c>
      <c r="Q67" s="58"/>
    </row>
    <row r="68" spans="1:17" ht="33.450000000000003" customHeight="1" x14ac:dyDescent="0.3">
      <c r="A68" s="77">
        <f t="shared" si="3"/>
        <v>67</v>
      </c>
      <c r="B68" s="66" t="s">
        <v>3392</v>
      </c>
      <c r="C68" s="61">
        <v>45324</v>
      </c>
      <c r="D68" s="58" t="s">
        <v>39</v>
      </c>
      <c r="E68" s="58" t="s">
        <v>3393</v>
      </c>
      <c r="F68" s="58" t="s">
        <v>3394</v>
      </c>
      <c r="G68" s="58" t="s">
        <v>5508</v>
      </c>
      <c r="H68" s="66" t="s">
        <v>3197</v>
      </c>
      <c r="I68" s="66" t="s">
        <v>3203</v>
      </c>
      <c r="J68" s="66"/>
      <c r="K68" s="66" t="s">
        <v>1302</v>
      </c>
      <c r="L68" s="77" t="s">
        <v>1070</v>
      </c>
      <c r="M68" s="66" t="s">
        <v>1471</v>
      </c>
      <c r="N68" s="79" t="str">
        <f ca="1">DATEDIF(C68,'Outgoing 2023'!$L$2,"Y")&amp;" tahun, "&amp;DATEDIF(C68,'Outgoing 2023'!$L$2,"YM")&amp;" bulan, "&amp;DATEDIF(C68,'Outgoing 2023'!$L$2,"MD")&amp;" hari"</f>
        <v>2 tahun, 5 bulan, 13 hari</v>
      </c>
      <c r="O68" s="80">
        <f t="shared" ca="1" si="2"/>
        <v>894</v>
      </c>
      <c r="Q68" s="58" t="s">
        <v>3996</v>
      </c>
    </row>
    <row r="69" spans="1:17" ht="33.450000000000003" customHeight="1" x14ac:dyDescent="0.3">
      <c r="A69" s="77">
        <f t="shared" si="3"/>
        <v>68</v>
      </c>
      <c r="B69" s="66" t="s">
        <v>3395</v>
      </c>
      <c r="C69" s="61">
        <v>45324</v>
      </c>
      <c r="D69" s="58" t="s">
        <v>39</v>
      </c>
      <c r="E69" s="58" t="s">
        <v>3396</v>
      </c>
      <c r="F69" s="58" t="s">
        <v>5872</v>
      </c>
      <c r="G69" s="58" t="s">
        <v>5508</v>
      </c>
      <c r="H69" s="66" t="s">
        <v>3191</v>
      </c>
      <c r="I69" s="78" t="s">
        <v>6030</v>
      </c>
      <c r="J69" s="66"/>
      <c r="K69" s="66" t="s">
        <v>120</v>
      </c>
      <c r="L69" s="77" t="s">
        <v>1070</v>
      </c>
      <c r="M69" s="66" t="s">
        <v>3230</v>
      </c>
      <c r="N69" s="79" t="str">
        <f ca="1">DATEDIF(C69,'Outgoing 2023'!$L$2,"Y")&amp;" tahun, "&amp;DATEDIF(C69,'Outgoing 2023'!$L$2,"YM")&amp;" bulan, "&amp;DATEDIF(C69,'Outgoing 2023'!$L$2,"MD")&amp;" hari"</f>
        <v>2 tahun, 5 bulan, 13 hari</v>
      </c>
      <c r="O69" s="80">
        <f t="shared" ca="1" si="2"/>
        <v>894</v>
      </c>
      <c r="Q69" s="58" t="s">
        <v>6813</v>
      </c>
    </row>
    <row r="70" spans="1:17" ht="33.450000000000003" customHeight="1" x14ac:dyDescent="0.3">
      <c r="A70" s="77">
        <f t="shared" si="3"/>
        <v>69</v>
      </c>
      <c r="B70" s="66" t="s">
        <v>5040</v>
      </c>
      <c r="C70" s="61">
        <v>45323</v>
      </c>
      <c r="D70" s="58" t="s">
        <v>39</v>
      </c>
      <c r="E70" s="58" t="s">
        <v>3336</v>
      </c>
      <c r="F70" s="58" t="s">
        <v>3337</v>
      </c>
      <c r="G70" s="58" t="s">
        <v>1079</v>
      </c>
      <c r="H70" s="66" t="s">
        <v>3195</v>
      </c>
      <c r="I70" s="66" t="s">
        <v>1079</v>
      </c>
      <c r="J70" s="66"/>
      <c r="K70" s="66" t="s">
        <v>1302</v>
      </c>
      <c r="L70" s="77" t="s">
        <v>1074</v>
      </c>
      <c r="M70" s="66" t="s">
        <v>1075</v>
      </c>
      <c r="N70" s="79" t="str">
        <f ca="1">DATEDIF(C70,'Outgoing 2023'!$L$2,"Y")&amp;" tahun, "&amp;DATEDIF(C70,'Outgoing 2023'!$L$2,"YM")&amp;" bulan, "&amp;DATEDIF(C70,'Outgoing 2023'!$L$2,"MD")&amp;" hari"</f>
        <v>2 tahun, 5 bulan, 14 hari</v>
      </c>
      <c r="O70" s="80">
        <f ca="1">TODAY()-C70</f>
        <v>895</v>
      </c>
      <c r="Q70" s="58" t="s">
        <v>3924</v>
      </c>
    </row>
    <row r="71" spans="1:17" ht="33.450000000000003" customHeight="1" x14ac:dyDescent="0.3">
      <c r="A71" s="77">
        <f t="shared" si="3"/>
        <v>70</v>
      </c>
      <c r="B71" s="66" t="s">
        <v>3338</v>
      </c>
      <c r="C71" s="61">
        <v>45323</v>
      </c>
      <c r="D71" s="58" t="s">
        <v>39</v>
      </c>
      <c r="E71" s="58" t="s">
        <v>3339</v>
      </c>
      <c r="F71" s="112" t="s">
        <v>3340</v>
      </c>
      <c r="G71" s="112" t="s">
        <v>5508</v>
      </c>
      <c r="H71" s="66" t="s">
        <v>3200</v>
      </c>
      <c r="I71" s="78" t="s">
        <v>6030</v>
      </c>
      <c r="J71" s="66"/>
      <c r="K71" s="66" t="s">
        <v>1302</v>
      </c>
      <c r="L71" s="77" t="s">
        <v>1070</v>
      </c>
      <c r="M71" s="66" t="s">
        <v>1082</v>
      </c>
      <c r="N71" s="79" t="str">
        <f ca="1">DATEDIF(C71,'Outgoing 2023'!$L$2,"Y")&amp;" tahun, "&amp;DATEDIF(C71,'Outgoing 2023'!$L$2,"YM")&amp;" bulan, "&amp;DATEDIF(C71,'Outgoing 2023'!$L$2,"MD")&amp;" hari"</f>
        <v>2 tahun, 5 bulan, 14 hari</v>
      </c>
      <c r="O71" s="80">
        <f t="shared" ca="1" si="2"/>
        <v>895</v>
      </c>
      <c r="Q71" s="58"/>
    </row>
    <row r="72" spans="1:17" ht="33.450000000000003" customHeight="1" x14ac:dyDescent="0.3">
      <c r="A72" s="77">
        <f t="shared" si="3"/>
        <v>71</v>
      </c>
      <c r="B72" s="66" t="s">
        <v>3362</v>
      </c>
      <c r="C72" s="61">
        <v>45327</v>
      </c>
      <c r="D72" s="58" t="s">
        <v>39</v>
      </c>
      <c r="E72" s="58" t="s">
        <v>3363</v>
      </c>
      <c r="F72" s="58" t="s">
        <v>3364</v>
      </c>
      <c r="G72" s="58" t="s">
        <v>1079</v>
      </c>
      <c r="H72" s="66" t="s">
        <v>3193</v>
      </c>
      <c r="I72" s="66" t="s">
        <v>1079</v>
      </c>
      <c r="J72" s="66"/>
      <c r="K72" s="66" t="s">
        <v>1302</v>
      </c>
      <c r="L72" s="77" t="s">
        <v>1079</v>
      </c>
      <c r="M72" s="66" t="s">
        <v>3361</v>
      </c>
      <c r="N72" s="79" t="str">
        <f ca="1">DATEDIF(C72,'Outgoing 2023'!$L$2,"Y")&amp;" tahun, "&amp;DATEDIF(C72,'Outgoing 2023'!$L$2,"YM")&amp;" bulan, "&amp;DATEDIF(C72,'Outgoing 2023'!$L$2,"MD")&amp;" hari"</f>
        <v>2 tahun, 5 bulan, 10 hari</v>
      </c>
      <c r="O72" s="80">
        <f t="shared" ca="1" si="2"/>
        <v>891</v>
      </c>
      <c r="Q72" s="58"/>
    </row>
    <row r="73" spans="1:17" ht="33.450000000000003" customHeight="1" x14ac:dyDescent="0.3">
      <c r="A73" s="77">
        <f t="shared" si="3"/>
        <v>72</v>
      </c>
      <c r="B73" s="66" t="s">
        <v>3397</v>
      </c>
      <c r="C73" s="61">
        <v>45327</v>
      </c>
      <c r="D73" s="58" t="s">
        <v>39</v>
      </c>
      <c r="E73" s="58" t="s">
        <v>3398</v>
      </c>
      <c r="F73" s="58" t="s">
        <v>3399</v>
      </c>
      <c r="G73" s="58" t="s">
        <v>5508</v>
      </c>
      <c r="H73" s="66" t="s">
        <v>3200</v>
      </c>
      <c r="I73" s="66" t="s">
        <v>3203</v>
      </c>
      <c r="J73" s="66"/>
      <c r="K73" s="66" t="s">
        <v>1302</v>
      </c>
      <c r="L73" s="77" t="s">
        <v>1070</v>
      </c>
      <c r="M73" s="66" t="s">
        <v>3082</v>
      </c>
      <c r="N73" s="79" t="str">
        <f ca="1">DATEDIF(C73,'Outgoing 2023'!$L$2,"Y")&amp;" tahun, "&amp;DATEDIF(C73,'Outgoing 2023'!$L$2,"YM")&amp;" bulan, "&amp;DATEDIF(C73,'Outgoing 2023'!$L$2,"MD")&amp;" hari"</f>
        <v>2 tahun, 5 bulan, 10 hari</v>
      </c>
      <c r="O73" s="80">
        <f t="shared" ca="1" si="2"/>
        <v>891</v>
      </c>
      <c r="Q73" s="58" t="s">
        <v>3738</v>
      </c>
    </row>
    <row r="74" spans="1:17" ht="33.450000000000003" customHeight="1" x14ac:dyDescent="0.3">
      <c r="A74" s="77">
        <f t="shared" si="3"/>
        <v>73</v>
      </c>
      <c r="B74" s="66" t="s">
        <v>3438</v>
      </c>
      <c r="C74" s="61">
        <v>45327</v>
      </c>
      <c r="D74" s="58" t="s">
        <v>39</v>
      </c>
      <c r="E74" s="58" t="s">
        <v>3439</v>
      </c>
      <c r="F74" s="58" t="s">
        <v>3439</v>
      </c>
      <c r="G74" s="58" t="s">
        <v>5508</v>
      </c>
      <c r="H74" s="66" t="s">
        <v>3197</v>
      </c>
      <c r="I74" s="78" t="s">
        <v>6030</v>
      </c>
      <c r="J74" s="66"/>
      <c r="K74" s="66" t="s">
        <v>120</v>
      </c>
      <c r="L74" s="77" t="s">
        <v>1070</v>
      </c>
      <c r="M74" s="66" t="s">
        <v>1471</v>
      </c>
      <c r="N74" s="79" t="str">
        <f ca="1">DATEDIF(C74,'Outgoing 2023'!$L$2,"Y")&amp;" tahun, "&amp;DATEDIF(C74,'Outgoing 2023'!$L$2,"YM")&amp;" bulan, "&amp;DATEDIF(C74,'Outgoing 2023'!$L$2,"MD")&amp;" hari"</f>
        <v>2 tahun, 5 bulan, 10 hari</v>
      </c>
      <c r="O74" s="80">
        <f t="shared" ca="1" si="2"/>
        <v>891</v>
      </c>
      <c r="Q74" s="58" t="s">
        <v>3741</v>
      </c>
    </row>
    <row r="75" spans="1:17" ht="33.450000000000003" customHeight="1" x14ac:dyDescent="0.3">
      <c r="A75" s="77">
        <f t="shared" si="3"/>
        <v>74</v>
      </c>
      <c r="B75" s="66" t="s">
        <v>3365</v>
      </c>
      <c r="C75" s="61">
        <v>45327</v>
      </c>
      <c r="D75" s="58" t="s">
        <v>39</v>
      </c>
      <c r="E75" s="58" t="s">
        <v>3366</v>
      </c>
      <c r="F75" s="58" t="s">
        <v>3367</v>
      </c>
      <c r="G75" s="58" t="s">
        <v>1079</v>
      </c>
      <c r="H75" s="78" t="s">
        <v>5999</v>
      </c>
      <c r="I75" s="66" t="s">
        <v>1079</v>
      </c>
      <c r="J75" s="66"/>
      <c r="K75" s="66" t="s">
        <v>1302</v>
      </c>
      <c r="L75" s="77" t="s">
        <v>1074</v>
      </c>
      <c r="M75" s="66" t="s">
        <v>1075</v>
      </c>
      <c r="N75" s="79" t="str">
        <f ca="1">DATEDIF(C75,'Outgoing 2023'!$L$2,"Y")&amp;" tahun, "&amp;DATEDIF(C75,'Outgoing 2023'!$L$2,"YM")&amp;" bulan, "&amp;DATEDIF(C75,'Outgoing 2023'!$L$2,"MD")&amp;" hari"</f>
        <v>2 tahun, 5 bulan, 10 hari</v>
      </c>
      <c r="O75" s="80">
        <f t="shared" ca="1" si="2"/>
        <v>891</v>
      </c>
      <c r="Q75" s="58"/>
    </row>
    <row r="76" spans="1:17" ht="33.450000000000003" customHeight="1" x14ac:dyDescent="0.3">
      <c r="A76" s="77">
        <f t="shared" si="3"/>
        <v>75</v>
      </c>
      <c r="B76" s="66" t="s">
        <v>3440</v>
      </c>
      <c r="C76" s="61">
        <v>45328</v>
      </c>
      <c r="D76" s="58" t="s">
        <v>39</v>
      </c>
      <c r="E76" s="58" t="s">
        <v>3441</v>
      </c>
      <c r="F76" s="112" t="s">
        <v>3442</v>
      </c>
      <c r="G76" s="112" t="s">
        <v>5508</v>
      </c>
      <c r="H76" s="66" t="s">
        <v>5932</v>
      </c>
      <c r="I76" s="78" t="s">
        <v>6030</v>
      </c>
      <c r="J76" s="66"/>
      <c r="K76" s="66" t="s">
        <v>1302</v>
      </c>
      <c r="L76" s="77" t="s">
        <v>1175</v>
      </c>
      <c r="M76" s="66" t="s">
        <v>1176</v>
      </c>
      <c r="N76" s="79" t="str">
        <f ca="1">DATEDIF(C76,'Outgoing 2023'!$L$2,"Y")&amp;" tahun, "&amp;DATEDIF(C76,'Outgoing 2023'!$L$2,"YM")&amp;" bulan, "&amp;DATEDIF(C76,'Outgoing 2023'!$L$2,"MD")&amp;" hari"</f>
        <v>2 tahun, 5 bulan, 9 hari</v>
      </c>
      <c r="O76" s="80">
        <f t="shared" ca="1" si="2"/>
        <v>890</v>
      </c>
      <c r="Q76" s="58" t="s">
        <v>4180</v>
      </c>
    </row>
    <row r="77" spans="1:17" ht="33.450000000000003" customHeight="1" x14ac:dyDescent="0.3">
      <c r="A77" s="77">
        <f t="shared" si="3"/>
        <v>76</v>
      </c>
      <c r="B77" s="66" t="s">
        <v>3420</v>
      </c>
      <c r="C77" s="61">
        <v>45328</v>
      </c>
      <c r="D77" s="58" t="s">
        <v>39</v>
      </c>
      <c r="E77" s="58" t="s">
        <v>3421</v>
      </c>
      <c r="F77" s="112" t="s">
        <v>3422</v>
      </c>
      <c r="G77" s="112" t="s">
        <v>5508</v>
      </c>
      <c r="H77" s="66" t="s">
        <v>3189</v>
      </c>
      <c r="I77" s="66" t="s">
        <v>5939</v>
      </c>
      <c r="J77" s="66"/>
      <c r="K77" s="66" t="s">
        <v>1302</v>
      </c>
      <c r="L77" s="77" t="s">
        <v>1070</v>
      </c>
      <c r="M77" s="58" t="s">
        <v>3135</v>
      </c>
      <c r="N77" s="79" t="str">
        <f ca="1">DATEDIF(C77,'Outgoing 2023'!$L$2,"Y")&amp;" tahun, "&amp;DATEDIF(C77,'Outgoing 2023'!$L$2,"YM")&amp;" bulan, "&amp;DATEDIF(C77,'Outgoing 2023'!$L$2,"MD")&amp;" hari"</f>
        <v>2 tahun, 5 bulan, 9 hari</v>
      </c>
      <c r="O77" s="80">
        <f t="shared" ca="1" si="2"/>
        <v>890</v>
      </c>
      <c r="Q77" s="58"/>
    </row>
    <row r="78" spans="1:17" ht="33.450000000000003" customHeight="1" x14ac:dyDescent="0.3">
      <c r="A78" s="77">
        <f t="shared" si="3"/>
        <v>77</v>
      </c>
      <c r="B78" s="66" t="s">
        <v>3381</v>
      </c>
      <c r="C78" s="61">
        <v>45327</v>
      </c>
      <c r="D78" s="58" t="s">
        <v>39</v>
      </c>
      <c r="E78" s="58" t="s">
        <v>3382</v>
      </c>
      <c r="F78" s="112" t="s">
        <v>3383</v>
      </c>
      <c r="G78" s="112" t="s">
        <v>1079</v>
      </c>
      <c r="H78" s="66" t="s">
        <v>3195</v>
      </c>
      <c r="I78" s="66" t="s">
        <v>3202</v>
      </c>
      <c r="J78" s="66"/>
      <c r="K78" s="66" t="s">
        <v>1302</v>
      </c>
      <c r="L78" s="77" t="s">
        <v>1074</v>
      </c>
      <c r="M78" s="66" t="s">
        <v>1075</v>
      </c>
      <c r="N78" s="79" t="str">
        <f ca="1">DATEDIF(C78,'Outgoing 2023'!$L$2,"Y")&amp;" tahun, "&amp;DATEDIF(C78,'Outgoing 2023'!$L$2,"YM")&amp;" bulan, "&amp;DATEDIF(C78,'Outgoing 2023'!$L$2,"MD")&amp;" hari"</f>
        <v>2 tahun, 5 bulan, 10 hari</v>
      </c>
      <c r="O78" s="80">
        <f t="shared" ca="1" si="2"/>
        <v>891</v>
      </c>
      <c r="Q78" s="58" t="s">
        <v>3924</v>
      </c>
    </row>
    <row r="79" spans="1:17" ht="33.450000000000003" customHeight="1" x14ac:dyDescent="0.3">
      <c r="A79" s="77">
        <f t="shared" si="3"/>
        <v>78</v>
      </c>
      <c r="B79" s="66" t="s">
        <v>5041</v>
      </c>
      <c r="C79" s="61">
        <v>45328</v>
      </c>
      <c r="D79" s="58" t="s">
        <v>3073</v>
      </c>
      <c r="E79" s="58" t="s">
        <v>5042</v>
      </c>
      <c r="F79" s="112" t="s">
        <v>5043</v>
      </c>
      <c r="G79" s="112" t="s">
        <v>5508</v>
      </c>
      <c r="H79" s="66" t="s">
        <v>3200</v>
      </c>
      <c r="I79" s="78" t="s">
        <v>6030</v>
      </c>
      <c r="J79" s="66"/>
      <c r="K79" s="66" t="s">
        <v>1302</v>
      </c>
      <c r="L79" s="77" t="s">
        <v>1070</v>
      </c>
      <c r="M79" s="66" t="s">
        <v>1082</v>
      </c>
      <c r="N79" s="79" t="str">
        <f ca="1">DATEDIF(C79,'Outgoing 2023'!$L$2,"Y")&amp;" tahun, "&amp;DATEDIF(C79,'Outgoing 2023'!$L$2,"YM")&amp;" bulan, "&amp;DATEDIF(C79,'Outgoing 2023'!$L$2,"MD")&amp;" hari"</f>
        <v>2 tahun, 5 bulan, 9 hari</v>
      </c>
      <c r="O79" s="80"/>
      <c r="Q79" s="58"/>
    </row>
    <row r="80" spans="1:17" ht="33.450000000000003" customHeight="1" x14ac:dyDescent="0.3">
      <c r="A80" s="77">
        <f t="shared" si="3"/>
        <v>79</v>
      </c>
      <c r="B80" s="66" t="s">
        <v>3425</v>
      </c>
      <c r="C80" s="61">
        <v>45328</v>
      </c>
      <c r="D80" s="58" t="s">
        <v>39</v>
      </c>
      <c r="E80" s="58" t="s">
        <v>3426</v>
      </c>
      <c r="F80" s="58" t="s">
        <v>3426</v>
      </c>
      <c r="G80" s="58" t="s">
        <v>5508</v>
      </c>
      <c r="H80" s="66" t="s">
        <v>3200</v>
      </c>
      <c r="I80" s="66" t="s">
        <v>5845</v>
      </c>
      <c r="J80" s="66"/>
      <c r="K80" s="66" t="s">
        <v>1302</v>
      </c>
      <c r="L80" s="77" t="s">
        <v>1070</v>
      </c>
      <c r="M80" s="66" t="s">
        <v>1082</v>
      </c>
      <c r="N80" s="79" t="str">
        <f ca="1">DATEDIF(C80,'Outgoing 2023'!$L$2,"Y")&amp;" tahun, "&amp;DATEDIF(C80,'Outgoing 2023'!$L$2,"YM")&amp;" bulan, "&amp;DATEDIF(C80,'Outgoing 2023'!$L$2,"MD")&amp;" hari"</f>
        <v>2 tahun, 5 bulan, 9 hari</v>
      </c>
      <c r="O80" s="80">
        <f t="shared" ca="1" si="2"/>
        <v>890</v>
      </c>
      <c r="Q80" s="58"/>
    </row>
    <row r="81" spans="1:17" ht="33.450000000000003" customHeight="1" x14ac:dyDescent="0.3">
      <c r="A81" s="77">
        <f t="shared" si="3"/>
        <v>80</v>
      </c>
      <c r="B81" s="66" t="s">
        <v>3423</v>
      </c>
      <c r="C81" s="61">
        <v>45328</v>
      </c>
      <c r="D81" s="58" t="s">
        <v>39</v>
      </c>
      <c r="E81" s="58" t="s">
        <v>3424</v>
      </c>
      <c r="F81" s="58" t="s">
        <v>3424</v>
      </c>
      <c r="G81" s="58" t="s">
        <v>5508</v>
      </c>
      <c r="H81" s="66" t="s">
        <v>3200</v>
      </c>
      <c r="I81" s="66" t="s">
        <v>3203</v>
      </c>
      <c r="J81" s="66"/>
      <c r="K81" s="66" t="s">
        <v>1302</v>
      </c>
      <c r="L81" s="77" t="s">
        <v>1070</v>
      </c>
      <c r="M81" s="66" t="s">
        <v>3139</v>
      </c>
      <c r="N81" s="79" t="str">
        <f ca="1">DATEDIF(C81,'Outgoing 2023'!$L$2,"Y")&amp;" tahun, "&amp;DATEDIF(C81,'Outgoing 2023'!$L$2,"YM")&amp;" bulan, "&amp;DATEDIF(C81,'Outgoing 2023'!$L$2,"MD")&amp;" hari"</f>
        <v>2 tahun, 5 bulan, 9 hari</v>
      </c>
      <c r="O81" s="80">
        <f t="shared" ca="1" si="2"/>
        <v>890</v>
      </c>
      <c r="Q81" s="58" t="s">
        <v>3663</v>
      </c>
    </row>
    <row r="82" spans="1:17" ht="33.450000000000003" customHeight="1" x14ac:dyDescent="0.3">
      <c r="A82" s="77">
        <f t="shared" si="3"/>
        <v>81</v>
      </c>
      <c r="B82" s="66" t="s">
        <v>3427</v>
      </c>
      <c r="C82" s="61">
        <v>45328</v>
      </c>
      <c r="D82" s="58" t="s">
        <v>39</v>
      </c>
      <c r="E82" s="58" t="s">
        <v>3428</v>
      </c>
      <c r="F82" s="58" t="s">
        <v>3429</v>
      </c>
      <c r="G82" s="58" t="s">
        <v>5508</v>
      </c>
      <c r="H82" s="66" t="s">
        <v>3197</v>
      </c>
      <c r="I82" s="66" t="s">
        <v>5700</v>
      </c>
      <c r="J82" s="66"/>
      <c r="K82" s="66" t="s">
        <v>1302</v>
      </c>
      <c r="L82" s="77" t="s">
        <v>1070</v>
      </c>
      <c r="M82" s="66" t="s">
        <v>1471</v>
      </c>
      <c r="N82" s="79" t="str">
        <f ca="1">DATEDIF(C82,'Outgoing 2023'!$L$2,"Y")&amp;" tahun, "&amp;DATEDIF(C82,'Outgoing 2023'!$L$2,"YM")&amp;" bulan, "&amp;DATEDIF(C82,'Outgoing 2023'!$L$2,"MD")&amp;" hari"</f>
        <v>2 tahun, 5 bulan, 9 hari</v>
      </c>
      <c r="O82" s="80">
        <f t="shared" ca="1" si="2"/>
        <v>890</v>
      </c>
      <c r="Q82" s="58"/>
    </row>
    <row r="83" spans="1:17" ht="33.450000000000003" customHeight="1" x14ac:dyDescent="0.3">
      <c r="A83" s="77">
        <f t="shared" si="3"/>
        <v>82</v>
      </c>
      <c r="B83" s="66" t="s">
        <v>3384</v>
      </c>
      <c r="C83" s="61">
        <v>45328</v>
      </c>
      <c r="D83" s="58" t="s">
        <v>39</v>
      </c>
      <c r="E83" s="58" t="s">
        <v>3385</v>
      </c>
      <c r="F83" s="112" t="s">
        <v>3386</v>
      </c>
      <c r="G83" s="112" t="s">
        <v>5508</v>
      </c>
      <c r="H83" s="60" t="s">
        <v>3196</v>
      </c>
      <c r="I83" s="66" t="s">
        <v>6808</v>
      </c>
      <c r="J83" s="66"/>
      <c r="K83" s="66" t="s">
        <v>1302</v>
      </c>
      <c r="L83" s="77" t="s">
        <v>1070</v>
      </c>
      <c r="M83" s="66" t="s">
        <v>1082</v>
      </c>
      <c r="N83" s="79" t="str">
        <f ca="1">DATEDIF(C83,'Outgoing 2023'!$L$2,"Y")&amp;" tahun, "&amp;DATEDIF(C83,'Outgoing 2023'!$L$2,"YM")&amp;" bulan, "&amp;DATEDIF(C83,'Outgoing 2023'!$L$2,"MD")&amp;" hari"</f>
        <v>2 tahun, 5 bulan, 9 hari</v>
      </c>
      <c r="O83" s="80">
        <f t="shared" ca="1" si="2"/>
        <v>890</v>
      </c>
      <c r="Q83" s="58"/>
    </row>
    <row r="84" spans="1:17" ht="33.450000000000003" customHeight="1" x14ac:dyDescent="0.3">
      <c r="A84" s="77">
        <f t="shared" si="3"/>
        <v>83</v>
      </c>
      <c r="B84" s="66" t="s">
        <v>3430</v>
      </c>
      <c r="C84" s="61">
        <v>45329</v>
      </c>
      <c r="D84" s="58" t="s">
        <v>39</v>
      </c>
      <c r="E84" s="58" t="s">
        <v>3431</v>
      </c>
      <c r="F84" s="112" t="s">
        <v>3432</v>
      </c>
      <c r="G84" s="112" t="s">
        <v>5508</v>
      </c>
      <c r="H84" s="66" t="s">
        <v>3189</v>
      </c>
      <c r="I84" s="66" t="s">
        <v>5704</v>
      </c>
      <c r="J84" s="66"/>
      <c r="K84" s="66" t="s">
        <v>1302</v>
      </c>
      <c r="L84" s="77" t="s">
        <v>1070</v>
      </c>
      <c r="M84" s="66" t="s">
        <v>3085</v>
      </c>
      <c r="N84" s="79" t="str">
        <f ca="1">DATEDIF(C84,'Outgoing 2023'!$L$2,"Y")&amp;" tahun, "&amp;DATEDIF(C84,'Outgoing 2023'!$L$2,"YM")&amp;" bulan, "&amp;DATEDIF(C84,'Outgoing 2023'!$L$2,"MD")&amp;" hari"</f>
        <v>2 tahun, 5 bulan, 8 hari</v>
      </c>
      <c r="O84" s="80">
        <f t="shared" ca="1" si="2"/>
        <v>889</v>
      </c>
      <c r="Q84" s="58"/>
    </row>
    <row r="85" spans="1:17" ht="33.450000000000003" customHeight="1" x14ac:dyDescent="0.3">
      <c r="A85" s="77">
        <f t="shared" si="3"/>
        <v>84</v>
      </c>
      <c r="B85" s="66" t="s">
        <v>3433</v>
      </c>
      <c r="C85" s="61">
        <v>45329</v>
      </c>
      <c r="D85" s="58" t="s">
        <v>39</v>
      </c>
      <c r="E85" s="58" t="s">
        <v>3434</v>
      </c>
      <c r="F85" s="58" t="s">
        <v>3434</v>
      </c>
      <c r="G85" s="58" t="s">
        <v>5508</v>
      </c>
      <c r="H85" s="66" t="s">
        <v>3200</v>
      </c>
      <c r="I85" s="66" t="s">
        <v>5845</v>
      </c>
      <c r="J85" s="66"/>
      <c r="K85" s="66" t="s">
        <v>1302</v>
      </c>
      <c r="L85" s="77" t="s">
        <v>1070</v>
      </c>
      <c r="M85" s="66" t="s">
        <v>3084</v>
      </c>
      <c r="N85" s="79" t="str">
        <f ca="1">DATEDIF(C85,'Outgoing 2023'!$L$2,"Y")&amp;" tahun, "&amp;DATEDIF(C85,'Outgoing 2023'!$L$2,"YM")&amp;" bulan, "&amp;DATEDIF(C85,'Outgoing 2023'!$L$2,"MD")&amp;" hari"</f>
        <v>2 tahun, 5 bulan, 8 hari</v>
      </c>
      <c r="O85" s="80">
        <f t="shared" ca="1" si="2"/>
        <v>889</v>
      </c>
      <c r="Q85" s="58"/>
    </row>
    <row r="86" spans="1:17" ht="33.450000000000003" customHeight="1" x14ac:dyDescent="0.3">
      <c r="A86" s="77">
        <f t="shared" si="3"/>
        <v>85</v>
      </c>
      <c r="B86" s="66" t="s">
        <v>3435</v>
      </c>
      <c r="C86" s="61">
        <v>45329</v>
      </c>
      <c r="D86" s="58" t="s">
        <v>39</v>
      </c>
      <c r="E86" s="58" t="s">
        <v>3436</v>
      </c>
      <c r="F86" s="58" t="s">
        <v>3437</v>
      </c>
      <c r="G86" s="58" t="s">
        <v>5508</v>
      </c>
      <c r="H86" s="66" t="s">
        <v>3193</v>
      </c>
      <c r="I86" s="66" t="s">
        <v>5841</v>
      </c>
      <c r="J86" s="66"/>
      <c r="K86" s="66" t="s">
        <v>1302</v>
      </c>
      <c r="L86" s="77" t="s">
        <v>1088</v>
      </c>
      <c r="M86" s="66" t="s">
        <v>1089</v>
      </c>
      <c r="N86" s="79" t="str">
        <f ca="1">DATEDIF(C86,'Outgoing 2023'!$L$2,"Y")&amp;" tahun, "&amp;DATEDIF(C86,'Outgoing 2023'!$L$2,"YM")&amp;" bulan, "&amp;DATEDIF(C86,'Outgoing 2023'!$L$2,"MD")&amp;" hari"</f>
        <v>2 tahun, 5 bulan, 8 hari</v>
      </c>
      <c r="O86" s="80">
        <f t="shared" ca="1" si="2"/>
        <v>889</v>
      </c>
      <c r="Q86" s="58"/>
    </row>
    <row r="87" spans="1:17" ht="33.450000000000003" customHeight="1" x14ac:dyDescent="0.3">
      <c r="A87" s="77">
        <f t="shared" si="3"/>
        <v>86</v>
      </c>
      <c r="B87" s="66" t="s">
        <v>3477</v>
      </c>
      <c r="C87" s="61">
        <v>45335</v>
      </c>
      <c r="D87" s="58" t="s">
        <v>39</v>
      </c>
      <c r="E87" s="58" t="s">
        <v>3478</v>
      </c>
      <c r="F87" s="112" t="s">
        <v>4167</v>
      </c>
      <c r="G87" s="112" t="s">
        <v>5508</v>
      </c>
      <c r="H87" s="66" t="s">
        <v>3200</v>
      </c>
      <c r="I87" s="78" t="s">
        <v>6030</v>
      </c>
      <c r="J87" s="66"/>
      <c r="K87" s="66" t="s">
        <v>120</v>
      </c>
      <c r="L87" s="77" t="s">
        <v>1175</v>
      </c>
      <c r="M87" s="66" t="s">
        <v>1176</v>
      </c>
      <c r="N87" s="79" t="str">
        <f ca="1">DATEDIF(C87,'Outgoing 2023'!$L$2,"Y")&amp;" tahun, "&amp;DATEDIF(C87,'Outgoing 2023'!$L$2,"YM")&amp;" bulan, "&amp;DATEDIF(C87,'Outgoing 2023'!$L$2,"MD")&amp;" hari"</f>
        <v>2 tahun, 5 bulan, 2 hari</v>
      </c>
      <c r="O87" s="80">
        <f t="shared" ca="1" si="2"/>
        <v>883</v>
      </c>
      <c r="Q87" s="58" t="s">
        <v>4408</v>
      </c>
    </row>
    <row r="88" spans="1:17" ht="33.450000000000003" customHeight="1" x14ac:dyDescent="0.3">
      <c r="A88" s="77">
        <f t="shared" si="3"/>
        <v>87</v>
      </c>
      <c r="B88" s="66" t="s">
        <v>3481</v>
      </c>
      <c r="C88" s="61">
        <v>45334</v>
      </c>
      <c r="D88" s="58" t="s">
        <v>3073</v>
      </c>
      <c r="E88" s="58" t="s">
        <v>3482</v>
      </c>
      <c r="F88" s="58" t="s">
        <v>3482</v>
      </c>
      <c r="G88" s="58" t="s">
        <v>5508</v>
      </c>
      <c r="H88" s="66" t="s">
        <v>1079</v>
      </c>
      <c r="I88" s="66" t="s">
        <v>1079</v>
      </c>
      <c r="J88" s="66"/>
      <c r="K88" s="66" t="s">
        <v>1302</v>
      </c>
      <c r="L88" s="77" t="s">
        <v>1070</v>
      </c>
      <c r="M88" s="66" t="s">
        <v>1082</v>
      </c>
      <c r="N88" s="79" t="str">
        <f ca="1">DATEDIF(C88,'Outgoing 2023'!$L$2,"Y")&amp;" tahun, "&amp;DATEDIF(C88,'Outgoing 2023'!$L$2,"YM")&amp;" bulan, "&amp;DATEDIF(C88,'Outgoing 2023'!$L$2,"MD")&amp;" hari"</f>
        <v>2 tahun, 5 bulan, 3 hari</v>
      </c>
      <c r="O88" s="80">
        <f t="shared" ca="1" si="2"/>
        <v>884</v>
      </c>
      <c r="Q88" s="58"/>
    </row>
    <row r="89" spans="1:17" ht="33.450000000000003" customHeight="1" x14ac:dyDescent="0.3">
      <c r="A89" s="77">
        <f t="shared" si="3"/>
        <v>88</v>
      </c>
      <c r="B89" s="66" t="s">
        <v>3473</v>
      </c>
      <c r="C89" s="61">
        <v>45334</v>
      </c>
      <c r="D89" s="58" t="s">
        <v>39</v>
      </c>
      <c r="E89" s="58" t="s">
        <v>3474</v>
      </c>
      <c r="F89" s="112" t="s">
        <v>3476</v>
      </c>
      <c r="G89" s="112" t="s">
        <v>1079</v>
      </c>
      <c r="H89" s="60" t="s">
        <v>3196</v>
      </c>
      <c r="I89" s="66" t="s">
        <v>5841</v>
      </c>
      <c r="J89" s="66"/>
      <c r="K89" s="66" t="s">
        <v>1302</v>
      </c>
      <c r="L89" s="77" t="s">
        <v>1088</v>
      </c>
      <c r="M89" s="66" t="s">
        <v>1089</v>
      </c>
      <c r="N89" s="79" t="str">
        <f ca="1">DATEDIF(C89,'Outgoing 2023'!$L$2,"Y")&amp;" tahun, "&amp;DATEDIF(C89,'Outgoing 2023'!$L$2,"YM")&amp;" bulan, "&amp;DATEDIF(C89,'Outgoing 2023'!$L$2,"MD")&amp;" hari"</f>
        <v>2 tahun, 5 bulan, 3 hari</v>
      </c>
      <c r="O89" s="80">
        <f t="shared" ca="1" si="2"/>
        <v>884</v>
      </c>
      <c r="Q89" s="58"/>
    </row>
    <row r="90" spans="1:17" ht="33.450000000000003" customHeight="1" x14ac:dyDescent="0.3">
      <c r="A90" s="77">
        <f t="shared" si="3"/>
        <v>89</v>
      </c>
      <c r="B90" s="66" t="s">
        <v>3479</v>
      </c>
      <c r="C90" s="61">
        <v>45335</v>
      </c>
      <c r="D90" s="58" t="s">
        <v>39</v>
      </c>
      <c r="E90" s="58" t="s">
        <v>3480</v>
      </c>
      <c r="F90" s="58" t="s">
        <v>3480</v>
      </c>
      <c r="G90" s="58" t="s">
        <v>5508</v>
      </c>
      <c r="H90" s="66" t="s">
        <v>3200</v>
      </c>
      <c r="I90" s="66" t="s">
        <v>5845</v>
      </c>
      <c r="J90" s="66"/>
      <c r="K90" s="66" t="s">
        <v>1302</v>
      </c>
      <c r="L90" s="77" t="s">
        <v>1070</v>
      </c>
      <c r="M90" s="66" t="s">
        <v>1082</v>
      </c>
      <c r="N90" s="79" t="str">
        <f ca="1">DATEDIF(C90,'Outgoing 2023'!$L$2,"Y")&amp;" tahun, "&amp;DATEDIF(C90,'Outgoing 2023'!$L$2,"YM")&amp;" bulan, "&amp;DATEDIF(C90,'Outgoing 2023'!$L$2,"MD")&amp;" hari"</f>
        <v>2 tahun, 5 bulan, 2 hari</v>
      </c>
      <c r="O90" s="80">
        <f t="shared" ca="1" si="2"/>
        <v>883</v>
      </c>
      <c r="Q90" s="58"/>
    </row>
    <row r="91" spans="1:17" ht="33.450000000000003" customHeight="1" x14ac:dyDescent="0.3">
      <c r="A91" s="77">
        <f t="shared" si="3"/>
        <v>90</v>
      </c>
      <c r="B91" s="66" t="s">
        <v>3511</v>
      </c>
      <c r="C91" s="61">
        <v>45338</v>
      </c>
      <c r="D91" s="58" t="s">
        <v>39</v>
      </c>
      <c r="E91" s="58" t="s">
        <v>3512</v>
      </c>
      <c r="F91" s="58" t="s">
        <v>3513</v>
      </c>
      <c r="G91" s="58" t="s">
        <v>5508</v>
      </c>
      <c r="H91" s="66" t="s">
        <v>5508</v>
      </c>
      <c r="I91" s="66" t="s">
        <v>5700</v>
      </c>
      <c r="J91" s="66"/>
      <c r="K91" s="66" t="s">
        <v>1302</v>
      </c>
      <c r="L91" s="77" t="s">
        <v>1080</v>
      </c>
      <c r="M91" s="66" t="s">
        <v>1083</v>
      </c>
      <c r="N91" s="79" t="str">
        <f ca="1">DATEDIF(C91,'Outgoing 2023'!$L$2,"Y")&amp;" tahun, "&amp;DATEDIF(C91,'Outgoing 2023'!$L$2,"YM")&amp;" bulan, "&amp;DATEDIF(C91,'Outgoing 2023'!$L$2,"MD")&amp;" hari"</f>
        <v>2 tahun, 4 bulan, 29 hari</v>
      </c>
      <c r="O91" s="80">
        <f t="shared" ca="1" si="2"/>
        <v>880</v>
      </c>
      <c r="Q91" s="58"/>
    </row>
    <row r="92" spans="1:17" ht="33.450000000000003" customHeight="1" x14ac:dyDescent="0.3">
      <c r="A92" s="77">
        <f t="shared" si="3"/>
        <v>91</v>
      </c>
      <c r="B92" s="66" t="s">
        <v>3488</v>
      </c>
      <c r="C92" s="61">
        <v>45337</v>
      </c>
      <c r="D92" s="58" t="s">
        <v>39</v>
      </c>
      <c r="E92" s="58" t="s">
        <v>3489</v>
      </c>
      <c r="F92" s="112" t="s">
        <v>3491</v>
      </c>
      <c r="G92" s="112" t="s">
        <v>1079</v>
      </c>
      <c r="H92" s="66" t="s">
        <v>3193</v>
      </c>
      <c r="I92" s="66" t="s">
        <v>2895</v>
      </c>
      <c r="J92" s="66"/>
      <c r="K92" s="66" t="s">
        <v>1302</v>
      </c>
      <c r="L92" s="77" t="s">
        <v>1079</v>
      </c>
      <c r="M92" s="58" t="s">
        <v>3490</v>
      </c>
      <c r="N92" s="79" t="str">
        <f ca="1">DATEDIF(C92,'Outgoing 2023'!$L$2,"Y")&amp;" tahun, "&amp;DATEDIF(C92,'Outgoing 2023'!$L$2,"YM")&amp;" bulan, "&amp;DATEDIF(C92,'Outgoing 2023'!$L$2,"MD")&amp;" hari"</f>
        <v>2 tahun, 5 bulan, 0 hari</v>
      </c>
      <c r="O92" s="80">
        <f t="shared" ca="1" si="2"/>
        <v>881</v>
      </c>
      <c r="Q92" s="58" t="s">
        <v>3933</v>
      </c>
    </row>
    <row r="93" spans="1:17" ht="33.450000000000003" customHeight="1" x14ac:dyDescent="0.3">
      <c r="A93" s="77">
        <f t="shared" si="3"/>
        <v>92</v>
      </c>
      <c r="B93" s="66" t="s">
        <v>3486</v>
      </c>
      <c r="C93" s="61">
        <v>45337</v>
      </c>
      <c r="D93" s="58" t="s">
        <v>39</v>
      </c>
      <c r="E93" s="58" t="s">
        <v>3487</v>
      </c>
      <c r="F93" s="112" t="s">
        <v>4858</v>
      </c>
      <c r="G93" s="112" t="s">
        <v>1079</v>
      </c>
      <c r="H93" s="66" t="s">
        <v>3195</v>
      </c>
      <c r="I93" s="66" t="s">
        <v>3202</v>
      </c>
      <c r="J93" s="66"/>
      <c r="K93" s="66" t="s">
        <v>1302</v>
      </c>
      <c r="L93" s="77" t="s">
        <v>1074</v>
      </c>
      <c r="M93" s="66" t="s">
        <v>1075</v>
      </c>
      <c r="N93" s="79" t="str">
        <f ca="1">DATEDIF(C93,'Outgoing 2023'!$L$2,"Y")&amp;" tahun, "&amp;DATEDIF(C93,'Outgoing 2023'!$L$2,"YM")&amp;" bulan, "&amp;DATEDIF(C93,'Outgoing 2023'!$L$2,"MD")&amp;" hari"</f>
        <v>2 tahun, 5 bulan, 0 hari</v>
      </c>
      <c r="O93" s="80">
        <f t="shared" ca="1" si="2"/>
        <v>881</v>
      </c>
      <c r="Q93" s="58"/>
    </row>
    <row r="94" spans="1:17" ht="33.450000000000003" customHeight="1" x14ac:dyDescent="0.3">
      <c r="A94" s="77">
        <f t="shared" si="3"/>
        <v>93</v>
      </c>
      <c r="B94" s="66" t="s">
        <v>3531</v>
      </c>
      <c r="C94" s="61">
        <v>45338</v>
      </c>
      <c r="D94" s="58" t="s">
        <v>9</v>
      </c>
      <c r="E94" s="58" t="s">
        <v>3532</v>
      </c>
      <c r="F94" s="58" t="s">
        <v>3533</v>
      </c>
      <c r="G94" s="58" t="s">
        <v>5508</v>
      </c>
      <c r="H94" s="66" t="s">
        <v>3200</v>
      </c>
      <c r="I94" s="66" t="s">
        <v>5700</v>
      </c>
      <c r="J94" s="66"/>
      <c r="K94" s="66" t="s">
        <v>1302</v>
      </c>
      <c r="L94" s="77" t="s">
        <v>1070</v>
      </c>
      <c r="M94" s="66" t="s">
        <v>1082</v>
      </c>
      <c r="N94" s="79" t="str">
        <f ca="1">DATEDIF(C94,'Outgoing 2023'!$L$2,"Y")&amp;" tahun, "&amp;DATEDIF(C94,'Outgoing 2023'!$L$2,"YM")&amp;" bulan, "&amp;DATEDIF(C94,'Outgoing 2023'!$L$2,"MD")&amp;" hari"</f>
        <v>2 tahun, 4 bulan, 29 hari</v>
      </c>
      <c r="O94" s="80">
        <f t="shared" ca="1" si="2"/>
        <v>880</v>
      </c>
      <c r="Q94" s="58"/>
    </row>
    <row r="95" spans="1:17" ht="33.450000000000003" customHeight="1" x14ac:dyDescent="0.3">
      <c r="A95" s="77">
        <f t="shared" si="3"/>
        <v>94</v>
      </c>
      <c r="B95" s="66" t="s">
        <v>5044</v>
      </c>
      <c r="C95" s="61">
        <v>45338</v>
      </c>
      <c r="D95" s="58" t="s">
        <v>3073</v>
      </c>
      <c r="E95" s="58" t="s">
        <v>5045</v>
      </c>
      <c r="F95" s="58" t="s">
        <v>5046</v>
      </c>
      <c r="G95" s="58" t="s">
        <v>5508</v>
      </c>
      <c r="H95" s="60" t="s">
        <v>3196</v>
      </c>
      <c r="I95" s="66" t="s">
        <v>2883</v>
      </c>
      <c r="J95" s="66"/>
      <c r="K95" s="66" t="s">
        <v>1302</v>
      </c>
      <c r="L95" s="77" t="s">
        <v>1070</v>
      </c>
      <c r="M95" s="66" t="s">
        <v>1082</v>
      </c>
      <c r="N95" s="79" t="str">
        <f ca="1">DATEDIF(C95,'Outgoing 2023'!$L$2,"Y")&amp;" tahun, "&amp;DATEDIF(C95,'Outgoing 2023'!$L$2,"YM")&amp;" bulan, "&amp;DATEDIF(C95,'Outgoing 2023'!$L$2,"MD")&amp;" hari"</f>
        <v>2 tahun, 4 bulan, 29 hari</v>
      </c>
      <c r="O95" s="80"/>
      <c r="Q95" s="58"/>
    </row>
    <row r="96" spans="1:17" ht="33.450000000000003" customHeight="1" x14ac:dyDescent="0.3">
      <c r="A96" s="77">
        <f t="shared" si="3"/>
        <v>95</v>
      </c>
      <c r="B96" s="66" t="s">
        <v>3514</v>
      </c>
      <c r="C96" s="61">
        <v>45338</v>
      </c>
      <c r="D96" s="58" t="s">
        <v>39</v>
      </c>
      <c r="E96" s="58" t="s">
        <v>3515</v>
      </c>
      <c r="F96" s="112" t="s">
        <v>4859</v>
      </c>
      <c r="G96" s="112" t="s">
        <v>5508</v>
      </c>
      <c r="H96" s="66" t="s">
        <v>3189</v>
      </c>
      <c r="I96" s="78" t="s">
        <v>5702</v>
      </c>
      <c r="J96" s="66"/>
      <c r="K96" s="66" t="s">
        <v>120</v>
      </c>
      <c r="L96" s="77" t="s">
        <v>1070</v>
      </c>
      <c r="M96" s="58" t="s">
        <v>3135</v>
      </c>
      <c r="N96" s="79" t="str">
        <f ca="1">DATEDIF(C96,'Outgoing 2023'!$L$2,"Y")&amp;" tahun, "&amp;DATEDIF(C96,'Outgoing 2023'!$L$2,"YM")&amp;" bulan, "&amp;DATEDIF(C96,'Outgoing 2023'!$L$2,"MD")&amp;" hari"</f>
        <v>2 tahun, 4 bulan, 29 hari</v>
      </c>
      <c r="O96" s="80">
        <f t="shared" ca="1" si="2"/>
        <v>880</v>
      </c>
      <c r="Q96" s="58" t="s">
        <v>3666</v>
      </c>
    </row>
    <row r="97" spans="1:17" ht="33.450000000000003" customHeight="1" x14ac:dyDescent="0.3">
      <c r="A97" s="77">
        <f t="shared" si="3"/>
        <v>96</v>
      </c>
      <c r="B97" s="66" t="s">
        <v>3551</v>
      </c>
      <c r="C97" s="61">
        <v>45338</v>
      </c>
      <c r="D97" s="58" t="s">
        <v>39</v>
      </c>
      <c r="E97" s="58" t="s">
        <v>3552</v>
      </c>
      <c r="F97" s="112" t="s">
        <v>4860</v>
      </c>
      <c r="G97" s="112" t="s">
        <v>5508</v>
      </c>
      <c r="H97" s="66" t="s">
        <v>3197</v>
      </c>
      <c r="I97" s="78" t="s">
        <v>6030</v>
      </c>
      <c r="J97" s="66"/>
      <c r="K97" s="66" t="s">
        <v>120</v>
      </c>
      <c r="L97" s="77" t="s">
        <v>1175</v>
      </c>
      <c r="M97" s="66" t="s">
        <v>1176</v>
      </c>
      <c r="N97" s="79" t="str">
        <f ca="1">DATEDIF(C97,'Outgoing 2023'!$L$2,"Y")&amp;" tahun, "&amp;DATEDIF(C97,'Outgoing 2023'!$L$2,"YM")&amp;" bulan, "&amp;DATEDIF(C97,'Outgoing 2023'!$L$2,"MD")&amp;" hari"</f>
        <v>2 tahun, 4 bulan, 29 hari</v>
      </c>
      <c r="O97" s="80">
        <f t="shared" ca="1" si="2"/>
        <v>880</v>
      </c>
      <c r="Q97" s="58" t="s">
        <v>4074</v>
      </c>
    </row>
    <row r="98" spans="1:17" ht="33.450000000000003" customHeight="1" x14ac:dyDescent="0.3">
      <c r="A98" s="77">
        <f t="shared" si="3"/>
        <v>97</v>
      </c>
      <c r="B98" s="66" t="s">
        <v>3516</v>
      </c>
      <c r="C98" s="61">
        <v>45338</v>
      </c>
      <c r="D98" s="58" t="s">
        <v>39</v>
      </c>
      <c r="E98" s="58" t="s">
        <v>3310</v>
      </c>
      <c r="F98" s="58" t="s">
        <v>3517</v>
      </c>
      <c r="G98" s="58" t="s">
        <v>5508</v>
      </c>
      <c r="H98" s="66" t="s">
        <v>3197</v>
      </c>
      <c r="I98" s="78" t="s">
        <v>6030</v>
      </c>
      <c r="J98" s="66"/>
      <c r="K98" s="66" t="s">
        <v>120</v>
      </c>
      <c r="L98" s="77" t="s">
        <v>1175</v>
      </c>
      <c r="M98" s="66" t="s">
        <v>1176</v>
      </c>
      <c r="N98" s="79" t="str">
        <f ca="1">DATEDIF(C98,'Outgoing 2023'!$L$2,"Y")&amp;" tahun, "&amp;DATEDIF(C98,'Outgoing 2023'!$L$2,"YM")&amp;" bulan, "&amp;DATEDIF(C98,'Outgoing 2023'!$L$2,"MD")&amp;" hari"</f>
        <v>2 tahun, 4 bulan, 29 hari</v>
      </c>
      <c r="O98" s="80">
        <f t="shared" ca="1" si="2"/>
        <v>880</v>
      </c>
      <c r="Q98" s="58"/>
    </row>
    <row r="99" spans="1:17" ht="33.450000000000003" customHeight="1" x14ac:dyDescent="0.3">
      <c r="A99" s="77">
        <f t="shared" si="3"/>
        <v>98</v>
      </c>
      <c r="B99" s="66" t="s">
        <v>3492</v>
      </c>
      <c r="C99" s="61">
        <v>45338</v>
      </c>
      <c r="D99" s="58" t="s">
        <v>39</v>
      </c>
      <c r="E99" s="58" t="s">
        <v>3493</v>
      </c>
      <c r="F99" s="112" t="s">
        <v>4861</v>
      </c>
      <c r="G99" s="112" t="s">
        <v>1079</v>
      </c>
      <c r="H99" s="66" t="s">
        <v>3199</v>
      </c>
      <c r="I99" s="66" t="s">
        <v>2895</v>
      </c>
      <c r="J99" s="66"/>
      <c r="K99" s="66" t="s">
        <v>1302</v>
      </c>
      <c r="L99" s="77" t="s">
        <v>1079</v>
      </c>
      <c r="M99" s="66" t="s">
        <v>2490</v>
      </c>
      <c r="N99" s="79" t="str">
        <f ca="1">DATEDIF(C99,'Outgoing 2023'!$L$2,"Y")&amp;" tahun, "&amp;DATEDIF(C99,'Outgoing 2023'!$L$2,"YM")&amp;" bulan, "&amp;DATEDIF(C99,'Outgoing 2023'!$L$2,"MD")&amp;" hari"</f>
        <v>2 tahun, 4 bulan, 29 hari</v>
      </c>
      <c r="O99" s="80">
        <f t="shared" ca="1" si="2"/>
        <v>880</v>
      </c>
      <c r="Q99" s="58"/>
    </row>
    <row r="100" spans="1:17" ht="33.450000000000003" customHeight="1" x14ac:dyDescent="0.3">
      <c r="A100" s="77">
        <f t="shared" si="3"/>
        <v>99</v>
      </c>
      <c r="B100" s="66" t="s">
        <v>3518</v>
      </c>
      <c r="C100" s="61">
        <v>45338</v>
      </c>
      <c r="D100" s="58" t="s">
        <v>39</v>
      </c>
      <c r="E100" s="58" t="s">
        <v>3519</v>
      </c>
      <c r="F100" s="112" t="s">
        <v>4862</v>
      </c>
      <c r="G100" s="112" t="s">
        <v>5508</v>
      </c>
      <c r="H100" s="66" t="s">
        <v>3190</v>
      </c>
      <c r="I100" s="66" t="s">
        <v>2881</v>
      </c>
      <c r="J100" s="66"/>
      <c r="K100" s="66" t="s">
        <v>1302</v>
      </c>
      <c r="L100" s="77" t="s">
        <v>1080</v>
      </c>
      <c r="M100" s="66" t="s">
        <v>1083</v>
      </c>
      <c r="N100" s="79" t="str">
        <f ca="1">DATEDIF(C100,'Outgoing 2023'!$L$2,"Y")&amp;" tahun, "&amp;DATEDIF(C100,'Outgoing 2023'!$L$2,"YM")&amp;" bulan, "&amp;DATEDIF(C100,'Outgoing 2023'!$L$2,"MD")&amp;" hari"</f>
        <v>2 tahun, 4 bulan, 29 hari</v>
      </c>
      <c r="O100" s="80">
        <f t="shared" ca="1" si="2"/>
        <v>880</v>
      </c>
      <c r="Q100" s="58" t="s">
        <v>3723</v>
      </c>
    </row>
    <row r="101" spans="1:17" ht="33.450000000000003" customHeight="1" x14ac:dyDescent="0.3">
      <c r="A101" s="77">
        <f t="shared" si="3"/>
        <v>100</v>
      </c>
      <c r="B101" s="66" t="s">
        <v>3534</v>
      </c>
      <c r="C101" s="61">
        <v>45341</v>
      </c>
      <c r="D101" s="58" t="s">
        <v>9</v>
      </c>
      <c r="E101" s="58" t="s">
        <v>3535</v>
      </c>
      <c r="F101" s="58" t="s">
        <v>3535</v>
      </c>
      <c r="G101" s="58" t="s">
        <v>5508</v>
      </c>
      <c r="H101" s="66" t="s">
        <v>3189</v>
      </c>
      <c r="I101" s="66" t="s">
        <v>5700</v>
      </c>
      <c r="J101" s="66"/>
      <c r="K101" s="66" t="s">
        <v>1302</v>
      </c>
      <c r="L101" s="77" t="s">
        <v>1070</v>
      </c>
      <c r="M101" s="58" t="s">
        <v>3135</v>
      </c>
      <c r="N101" s="79" t="str">
        <f ca="1">DATEDIF(C101,'Outgoing 2023'!$L$2,"Y")&amp;" tahun, "&amp;DATEDIF(C101,'Outgoing 2023'!$L$2,"YM")&amp;" bulan, "&amp;DATEDIF(C101,'Outgoing 2023'!$L$2,"MD")&amp;" hari"</f>
        <v>2 tahun, 4 bulan, 26 hari</v>
      </c>
      <c r="O101" s="80">
        <f t="shared" ca="1" si="2"/>
        <v>877</v>
      </c>
      <c r="Q101" s="58"/>
    </row>
    <row r="102" spans="1:17" ht="33.450000000000003" customHeight="1" x14ac:dyDescent="0.3">
      <c r="A102" s="77">
        <f t="shared" si="3"/>
        <v>101</v>
      </c>
      <c r="B102" s="66" t="s">
        <v>3494</v>
      </c>
      <c r="C102" s="61">
        <v>45341</v>
      </c>
      <c r="D102" s="58" t="s">
        <v>284</v>
      </c>
      <c r="E102" s="58" t="s">
        <v>3495</v>
      </c>
      <c r="F102" s="112" t="s">
        <v>4863</v>
      </c>
      <c r="G102" s="112" t="s">
        <v>5508</v>
      </c>
      <c r="H102" s="66" t="s">
        <v>5508</v>
      </c>
      <c r="I102" s="66" t="s">
        <v>5704</v>
      </c>
      <c r="J102" s="66"/>
      <c r="K102" s="66" t="s">
        <v>1302</v>
      </c>
      <c r="L102" s="77" t="s">
        <v>1175</v>
      </c>
      <c r="M102" s="66" t="s">
        <v>1176</v>
      </c>
      <c r="N102" s="79" t="str">
        <f ca="1">DATEDIF(C102,'Outgoing 2023'!$L$2,"Y")&amp;" tahun, "&amp;DATEDIF(C102,'Outgoing 2023'!$L$2,"YM")&amp;" bulan, "&amp;DATEDIF(C102,'Outgoing 2023'!$L$2,"MD")&amp;" hari"</f>
        <v>2 tahun, 4 bulan, 26 hari</v>
      </c>
      <c r="O102" s="80">
        <f t="shared" ca="1" si="2"/>
        <v>877</v>
      </c>
      <c r="Q102" s="58" t="s">
        <v>3640</v>
      </c>
    </row>
    <row r="103" spans="1:17" ht="33.450000000000003" customHeight="1" x14ac:dyDescent="0.3">
      <c r="A103" s="77">
        <f t="shared" si="3"/>
        <v>102</v>
      </c>
      <c r="B103" s="66" t="s">
        <v>3557</v>
      </c>
      <c r="C103" s="61">
        <v>45341</v>
      </c>
      <c r="D103" s="58" t="s">
        <v>39</v>
      </c>
      <c r="E103" s="58" t="s">
        <v>3558</v>
      </c>
      <c r="F103" s="58" t="s">
        <v>3558</v>
      </c>
      <c r="G103" s="58" t="s">
        <v>5508</v>
      </c>
      <c r="H103" s="66" t="s">
        <v>3200</v>
      </c>
      <c r="I103" s="66" t="s">
        <v>3201</v>
      </c>
      <c r="J103" s="66"/>
      <c r="K103" s="66" t="s">
        <v>120</v>
      </c>
      <c r="L103" s="77" t="s">
        <v>1070</v>
      </c>
      <c r="M103" s="66" t="s">
        <v>3082</v>
      </c>
      <c r="N103" s="79" t="str">
        <f ca="1">DATEDIF(C103,'Outgoing 2023'!$L$2,"Y")&amp;" tahun, "&amp;DATEDIF(C103,'Outgoing 2023'!$L$2,"YM")&amp;" bulan, "&amp;DATEDIF(C103,'Outgoing 2023'!$L$2,"MD")&amp;" hari"</f>
        <v>2 tahun, 4 bulan, 26 hari</v>
      </c>
      <c r="O103" s="80">
        <f t="shared" ca="1" si="2"/>
        <v>877</v>
      </c>
      <c r="Q103" s="58" t="s">
        <v>3669</v>
      </c>
    </row>
    <row r="104" spans="1:17" ht="33.450000000000003" customHeight="1" x14ac:dyDescent="0.3">
      <c r="A104" s="77">
        <f t="shared" si="3"/>
        <v>103</v>
      </c>
      <c r="B104" s="66" t="s">
        <v>3564</v>
      </c>
      <c r="C104" s="61">
        <v>45343</v>
      </c>
      <c r="D104" s="58" t="s">
        <v>39</v>
      </c>
      <c r="E104" s="58" t="s">
        <v>3565</v>
      </c>
      <c r="F104" s="58" t="s">
        <v>3566</v>
      </c>
      <c r="G104" s="58" t="s">
        <v>5508</v>
      </c>
      <c r="H104" s="66" t="s">
        <v>3200</v>
      </c>
      <c r="I104" s="66" t="s">
        <v>3203</v>
      </c>
      <c r="J104" s="66"/>
      <c r="K104" s="66" t="s">
        <v>1302</v>
      </c>
      <c r="L104" s="77" t="s">
        <v>1070</v>
      </c>
      <c r="M104" s="66" t="s">
        <v>3082</v>
      </c>
      <c r="N104" s="79" t="str">
        <f ca="1">DATEDIF(C104,'Outgoing 2023'!$L$2,"Y")&amp;" tahun, "&amp;DATEDIF(C104,'Outgoing 2023'!$L$2,"YM")&amp;" bulan, "&amp;DATEDIF(C104,'Outgoing 2023'!$L$2,"MD")&amp;" hari"</f>
        <v>2 tahun, 4 bulan, 24 hari</v>
      </c>
      <c r="O104" s="80">
        <f t="shared" ca="1" si="2"/>
        <v>875</v>
      </c>
      <c r="Q104" s="58" t="s">
        <v>4005</v>
      </c>
    </row>
    <row r="105" spans="1:17" ht="33.450000000000003" customHeight="1" x14ac:dyDescent="0.3">
      <c r="A105" s="77">
        <f t="shared" si="3"/>
        <v>104</v>
      </c>
      <c r="B105" s="66" t="s">
        <v>3541</v>
      </c>
      <c r="C105" s="61">
        <v>45342</v>
      </c>
      <c r="D105" s="58" t="s">
        <v>39</v>
      </c>
      <c r="E105" s="58" t="s">
        <v>3542</v>
      </c>
      <c r="F105" s="58" t="s">
        <v>3543</v>
      </c>
      <c r="G105" s="58" t="s">
        <v>1079</v>
      </c>
      <c r="H105" s="66" t="s">
        <v>1079</v>
      </c>
      <c r="I105" s="66" t="s">
        <v>5700</v>
      </c>
      <c r="J105" s="66"/>
      <c r="K105" s="66" t="s">
        <v>1302</v>
      </c>
      <c r="L105" s="77" t="s">
        <v>1168</v>
      </c>
      <c r="M105" s="66" t="s">
        <v>4425</v>
      </c>
      <c r="N105" s="79" t="str">
        <f ca="1">DATEDIF(C105,'Outgoing 2023'!$L$2,"Y")&amp;" tahun, "&amp;DATEDIF(C105,'Outgoing 2023'!$L$2,"YM")&amp;" bulan, "&amp;DATEDIF(C105,'Outgoing 2023'!$L$2,"MD")&amp;" hari"</f>
        <v>2 tahun, 4 bulan, 25 hari</v>
      </c>
      <c r="O105" s="80">
        <f t="shared" ca="1" si="2"/>
        <v>876</v>
      </c>
      <c r="Q105" s="58" t="s">
        <v>4002</v>
      </c>
    </row>
    <row r="106" spans="1:17" ht="33.450000000000003" customHeight="1" x14ac:dyDescent="0.3">
      <c r="A106" s="77">
        <f t="shared" si="3"/>
        <v>105</v>
      </c>
      <c r="B106" s="66" t="s">
        <v>3544</v>
      </c>
      <c r="C106" s="61">
        <v>45342</v>
      </c>
      <c r="D106" s="58" t="s">
        <v>39</v>
      </c>
      <c r="E106" s="58" t="s">
        <v>3545</v>
      </c>
      <c r="F106" s="112" t="s">
        <v>3546</v>
      </c>
      <c r="G106" s="112" t="s">
        <v>5508</v>
      </c>
      <c r="H106" s="66" t="s">
        <v>3200</v>
      </c>
      <c r="I106" s="66" t="s">
        <v>5704</v>
      </c>
      <c r="J106" s="66"/>
      <c r="K106" s="66" t="s">
        <v>120</v>
      </c>
      <c r="L106" s="77" t="s">
        <v>1070</v>
      </c>
      <c r="M106" s="66" t="s">
        <v>3084</v>
      </c>
      <c r="N106" s="79" t="str">
        <f ca="1">DATEDIF(C106,'Outgoing 2023'!$L$2,"Y")&amp;" tahun, "&amp;DATEDIF(C106,'Outgoing 2023'!$L$2,"YM")&amp;" bulan, "&amp;DATEDIF(C106,'Outgoing 2023'!$L$2,"MD")&amp;" hari"</f>
        <v>2 tahun, 4 bulan, 25 hari</v>
      </c>
      <c r="O106" s="80">
        <f t="shared" ca="1" si="2"/>
        <v>876</v>
      </c>
      <c r="Q106" s="58" t="s">
        <v>3946</v>
      </c>
    </row>
    <row r="107" spans="1:17" ht="33.450000000000003" customHeight="1" x14ac:dyDescent="0.3">
      <c r="A107" s="77">
        <f t="shared" si="3"/>
        <v>106</v>
      </c>
      <c r="B107" s="66" t="s">
        <v>3547</v>
      </c>
      <c r="C107" s="61">
        <v>45342</v>
      </c>
      <c r="D107" s="58" t="s">
        <v>39</v>
      </c>
      <c r="E107" s="58" t="s">
        <v>3548</v>
      </c>
      <c r="F107" s="58" t="s">
        <v>3549</v>
      </c>
      <c r="G107" s="58" t="s">
        <v>5508</v>
      </c>
      <c r="H107" s="66" t="s">
        <v>3200</v>
      </c>
      <c r="I107" s="78" t="s">
        <v>6030</v>
      </c>
      <c r="J107" s="66"/>
      <c r="K107" s="66" t="s">
        <v>120</v>
      </c>
      <c r="L107" s="77" t="s">
        <v>1070</v>
      </c>
      <c r="M107" s="66" t="s">
        <v>3550</v>
      </c>
      <c r="N107" s="79" t="str">
        <f ca="1">DATEDIF(C107,'Outgoing 2023'!$L$2,"Y")&amp;" tahun, "&amp;DATEDIF(C107,'Outgoing 2023'!$L$2,"YM")&amp;" bulan, "&amp;DATEDIF(C107,'Outgoing 2023'!$L$2,"MD")&amp;" hari"</f>
        <v>2 tahun, 4 bulan, 25 hari</v>
      </c>
      <c r="O107" s="80">
        <f t="shared" ca="1" si="2"/>
        <v>876</v>
      </c>
      <c r="Q107" s="58" t="s">
        <v>4291</v>
      </c>
    </row>
    <row r="108" spans="1:17" ht="33.450000000000003" customHeight="1" x14ac:dyDescent="0.3">
      <c r="A108" s="77">
        <f t="shared" si="3"/>
        <v>107</v>
      </c>
      <c r="B108" s="66" t="s">
        <v>3567</v>
      </c>
      <c r="C108" s="61">
        <v>45343</v>
      </c>
      <c r="D108" s="58" t="s">
        <v>39</v>
      </c>
      <c r="E108" s="58" t="s">
        <v>3568</v>
      </c>
      <c r="F108" s="112" t="s">
        <v>3569</v>
      </c>
      <c r="G108" s="112" t="s">
        <v>5508</v>
      </c>
      <c r="H108" s="66" t="s">
        <v>5508</v>
      </c>
      <c r="I108" s="66" t="s">
        <v>3188</v>
      </c>
      <c r="J108" s="66"/>
      <c r="K108" s="66" t="s">
        <v>120</v>
      </c>
      <c r="L108" s="77" t="s">
        <v>1170</v>
      </c>
      <c r="M108" s="66" t="s">
        <v>1171</v>
      </c>
      <c r="N108" s="79" t="str">
        <f ca="1">DATEDIF(C108,'Outgoing 2023'!$L$2,"Y")&amp;" tahun, "&amp;DATEDIF(C108,'Outgoing 2023'!$L$2,"YM")&amp;" bulan, "&amp;DATEDIF(C108,'Outgoing 2023'!$L$2,"MD")&amp;" hari"</f>
        <v>2 tahun, 4 bulan, 24 hari</v>
      </c>
      <c r="O108" s="80">
        <f t="shared" ca="1" si="2"/>
        <v>875</v>
      </c>
      <c r="Q108" s="58" t="s">
        <v>4302</v>
      </c>
    </row>
    <row r="109" spans="1:17" ht="33.450000000000003" customHeight="1" x14ac:dyDescent="0.3">
      <c r="A109" s="77">
        <f t="shared" si="3"/>
        <v>108</v>
      </c>
      <c r="B109" s="66" t="s">
        <v>3672</v>
      </c>
      <c r="C109" s="61">
        <v>45348</v>
      </c>
      <c r="D109" s="58" t="s">
        <v>39</v>
      </c>
      <c r="E109" s="58" t="s">
        <v>3673</v>
      </c>
      <c r="F109" s="58" t="s">
        <v>3673</v>
      </c>
      <c r="G109" s="58" t="s">
        <v>5508</v>
      </c>
      <c r="H109" s="66" t="s">
        <v>3200</v>
      </c>
      <c r="I109" s="66" t="s">
        <v>3201</v>
      </c>
      <c r="J109" s="66"/>
      <c r="K109" s="66" t="s">
        <v>120</v>
      </c>
      <c r="L109" s="77" t="s">
        <v>1070</v>
      </c>
      <c r="M109" s="58" t="s">
        <v>3674</v>
      </c>
      <c r="N109" s="79" t="str">
        <f ca="1">DATEDIF(C109,'Outgoing 2023'!$L$2,"Y")&amp;" tahun, "&amp;DATEDIF(C109,'Outgoing 2023'!$L$2,"YM")&amp;" bulan, "&amp;DATEDIF(C109,'Outgoing 2023'!$L$2,"MD")&amp;" hari"</f>
        <v>2 tahun, 4 bulan, 19 hari</v>
      </c>
      <c r="O109" s="80">
        <f t="shared" ca="1" si="2"/>
        <v>870</v>
      </c>
      <c r="Q109" s="58" t="s">
        <v>4506</v>
      </c>
    </row>
    <row r="110" spans="1:17" ht="33.450000000000003" customHeight="1" x14ac:dyDescent="0.3">
      <c r="A110" s="77">
        <f t="shared" si="3"/>
        <v>109</v>
      </c>
      <c r="B110" s="66" t="s">
        <v>3539</v>
      </c>
      <c r="C110" s="61">
        <v>45344</v>
      </c>
      <c r="D110" s="58" t="s">
        <v>39</v>
      </c>
      <c r="E110" s="58" t="s">
        <v>3540</v>
      </c>
      <c r="F110" s="58" t="s">
        <v>3540</v>
      </c>
      <c r="G110" s="58" t="s">
        <v>5508</v>
      </c>
      <c r="H110" s="66" t="s">
        <v>3200</v>
      </c>
      <c r="I110" s="66" t="s">
        <v>5874</v>
      </c>
      <c r="J110" s="66"/>
      <c r="K110" s="66" t="s">
        <v>1302</v>
      </c>
      <c r="L110" s="77" t="s">
        <v>1070</v>
      </c>
      <c r="M110" s="66" t="s">
        <v>3082</v>
      </c>
      <c r="N110" s="79" t="str">
        <f ca="1">DATEDIF(C110,'Outgoing 2023'!$L$2,"Y")&amp;" tahun, "&amp;DATEDIF(C110,'Outgoing 2023'!$L$2,"YM")&amp;" bulan, "&amp;DATEDIF(C110,'Outgoing 2023'!$L$2,"MD")&amp;" hari"</f>
        <v>2 tahun, 4 bulan, 23 hari</v>
      </c>
      <c r="O110" s="80">
        <f t="shared" ca="1" si="2"/>
        <v>874</v>
      </c>
      <c r="Q110" s="58"/>
    </row>
    <row r="111" spans="1:17" ht="33.450000000000003" customHeight="1" x14ac:dyDescent="0.3">
      <c r="A111" s="77">
        <f t="shared" si="3"/>
        <v>110</v>
      </c>
      <c r="B111" s="66" t="s">
        <v>3536</v>
      </c>
      <c r="C111" s="61">
        <v>45343</v>
      </c>
      <c r="D111" s="58" t="s">
        <v>39</v>
      </c>
      <c r="E111" s="58" t="s">
        <v>3537</v>
      </c>
      <c r="F111" s="112" t="s">
        <v>3538</v>
      </c>
      <c r="G111" s="112" t="s">
        <v>1079</v>
      </c>
      <c r="H111" s="66" t="s">
        <v>3193</v>
      </c>
      <c r="I111" s="66" t="s">
        <v>3202</v>
      </c>
      <c r="J111" s="66"/>
      <c r="K111" s="66" t="s">
        <v>1302</v>
      </c>
      <c r="L111" s="77" t="s">
        <v>1079</v>
      </c>
      <c r="M111" s="66" t="s">
        <v>1075</v>
      </c>
      <c r="N111" s="79" t="str">
        <f ca="1">DATEDIF(C111,'Outgoing 2023'!$L$2,"Y")&amp;" tahun, "&amp;DATEDIF(C111,'Outgoing 2023'!$L$2,"YM")&amp;" bulan, "&amp;DATEDIF(C111,'Outgoing 2023'!$L$2,"MD")&amp;" hari"</f>
        <v>2 tahun, 4 bulan, 24 hari</v>
      </c>
      <c r="O111" s="80">
        <f t="shared" ca="1" si="2"/>
        <v>875</v>
      </c>
      <c r="Q111" s="58" t="s">
        <v>3936</v>
      </c>
    </row>
    <row r="112" spans="1:17" ht="33.450000000000003" customHeight="1" x14ac:dyDescent="0.3">
      <c r="A112" s="77">
        <f t="shared" si="3"/>
        <v>111</v>
      </c>
      <c r="B112" s="66" t="s">
        <v>3570</v>
      </c>
      <c r="C112" s="61">
        <v>45345</v>
      </c>
      <c r="D112" s="58" t="s">
        <v>39</v>
      </c>
      <c r="E112" s="58" t="s">
        <v>3571</v>
      </c>
      <c r="F112" s="112" t="s">
        <v>3572</v>
      </c>
      <c r="G112" s="112" t="s">
        <v>1079</v>
      </c>
      <c r="H112" s="78" t="s">
        <v>5999</v>
      </c>
      <c r="I112" s="66" t="s">
        <v>5704</v>
      </c>
      <c r="J112" s="66"/>
      <c r="K112" s="66" t="s">
        <v>1302</v>
      </c>
      <c r="L112" s="77" t="s">
        <v>1079</v>
      </c>
      <c r="M112" s="58" t="s">
        <v>2488</v>
      </c>
      <c r="N112" s="79" t="str">
        <f ca="1">DATEDIF(C112,'Outgoing 2023'!$L$2,"Y")&amp;" tahun, "&amp;DATEDIF(C112,'Outgoing 2023'!$L$2,"YM")&amp;" bulan, "&amp;DATEDIF(C112,'Outgoing 2023'!$L$2,"MD")&amp;" hari"</f>
        <v>2 tahun, 4 bulan, 22 hari</v>
      </c>
      <c r="O112" s="80">
        <f t="shared" ca="1" si="2"/>
        <v>873</v>
      </c>
      <c r="Q112" s="58"/>
    </row>
    <row r="113" spans="1:17" ht="33.450000000000003" customHeight="1" x14ac:dyDescent="0.3">
      <c r="A113" s="77">
        <f t="shared" si="3"/>
        <v>112</v>
      </c>
      <c r="B113" s="66" t="s">
        <v>3611</v>
      </c>
      <c r="C113" s="61">
        <v>45348</v>
      </c>
      <c r="D113" s="58" t="s">
        <v>39</v>
      </c>
      <c r="E113" s="58" t="s">
        <v>3612</v>
      </c>
      <c r="F113" s="58" t="s">
        <v>3613</v>
      </c>
      <c r="G113" s="58" t="s">
        <v>1079</v>
      </c>
      <c r="H113" s="66" t="s">
        <v>5940</v>
      </c>
      <c r="I113" s="66" t="s">
        <v>2895</v>
      </c>
      <c r="J113" s="66"/>
      <c r="K113" s="66" t="s">
        <v>1302</v>
      </c>
      <c r="L113" s="77" t="s">
        <v>1079</v>
      </c>
      <c r="M113" s="66" t="s">
        <v>2488</v>
      </c>
      <c r="N113" s="79" t="str">
        <f ca="1">DATEDIF(C113,'Outgoing 2023'!$L$2,"Y")&amp;" tahun, "&amp;DATEDIF(C113,'Outgoing 2023'!$L$2,"YM")&amp;" bulan, "&amp;DATEDIF(C113,'Outgoing 2023'!$L$2,"MD")&amp;" hari"</f>
        <v>2 tahun, 4 bulan, 19 hari</v>
      </c>
      <c r="O113" s="80">
        <f t="shared" ca="1" si="2"/>
        <v>870</v>
      </c>
      <c r="Q113" s="58"/>
    </row>
    <row r="114" spans="1:17" ht="33.450000000000003" customHeight="1" x14ac:dyDescent="0.3">
      <c r="A114" s="77">
        <f t="shared" si="3"/>
        <v>113</v>
      </c>
      <c r="B114" s="66" t="s">
        <v>3614</v>
      </c>
      <c r="C114" s="61">
        <v>45348</v>
      </c>
      <c r="D114" s="58" t="s">
        <v>39</v>
      </c>
      <c r="E114" s="58" t="s">
        <v>3615</v>
      </c>
      <c r="F114" s="58" t="s">
        <v>4169</v>
      </c>
      <c r="G114" s="58" t="s">
        <v>1079</v>
      </c>
      <c r="H114" s="78" t="s">
        <v>5999</v>
      </c>
      <c r="I114" s="66" t="s">
        <v>3202</v>
      </c>
      <c r="J114" s="66"/>
      <c r="K114" s="66" t="s">
        <v>1302</v>
      </c>
      <c r="L114" s="77" t="s">
        <v>1074</v>
      </c>
      <c r="M114" s="66" t="s">
        <v>1075</v>
      </c>
      <c r="N114" s="79" t="str">
        <f ca="1">DATEDIF(C114,'Outgoing 2023'!$L$2,"Y")&amp;" tahun, "&amp;DATEDIF(C114,'Outgoing 2023'!$L$2,"YM")&amp;" bulan, "&amp;DATEDIF(C114,'Outgoing 2023'!$L$2,"MD")&amp;" hari"</f>
        <v>2 tahun, 4 bulan, 19 hari</v>
      </c>
      <c r="O114" s="80">
        <f t="shared" ca="1" si="2"/>
        <v>870</v>
      </c>
      <c r="Q114" s="58"/>
    </row>
    <row r="115" spans="1:17" ht="33.450000000000003" customHeight="1" x14ac:dyDescent="0.3">
      <c r="A115" s="77">
        <f t="shared" si="3"/>
        <v>114</v>
      </c>
      <c r="B115" s="66" t="s">
        <v>3616</v>
      </c>
      <c r="C115" s="61">
        <v>45348</v>
      </c>
      <c r="D115" s="58" t="s">
        <v>39</v>
      </c>
      <c r="E115" s="58" t="s">
        <v>3617</v>
      </c>
      <c r="F115" s="58" t="s">
        <v>3618</v>
      </c>
      <c r="G115" s="58" t="s">
        <v>1079</v>
      </c>
      <c r="H115" s="66" t="s">
        <v>5933</v>
      </c>
      <c r="I115" s="66" t="s">
        <v>2895</v>
      </c>
      <c r="J115" s="66"/>
      <c r="K115" s="66" t="s">
        <v>1302</v>
      </c>
      <c r="L115" s="77" t="s">
        <v>1079</v>
      </c>
      <c r="M115" s="66" t="s">
        <v>3230</v>
      </c>
      <c r="N115" s="79" t="str">
        <f ca="1">DATEDIF(C115,'Outgoing 2023'!$L$2,"Y")&amp;" tahun, "&amp;DATEDIF(C115,'Outgoing 2023'!$L$2,"YM")&amp;" bulan, "&amp;DATEDIF(C115,'Outgoing 2023'!$L$2,"MD")&amp;" hari"</f>
        <v>2 tahun, 4 bulan, 19 hari</v>
      </c>
      <c r="O115" s="80">
        <f t="shared" ca="1" si="2"/>
        <v>870</v>
      </c>
      <c r="Q115" s="58" t="s">
        <v>3930</v>
      </c>
    </row>
    <row r="116" spans="1:17" ht="33.450000000000003" customHeight="1" x14ac:dyDescent="0.3">
      <c r="A116" s="77">
        <f t="shared" si="3"/>
        <v>115</v>
      </c>
      <c r="B116" s="66" t="s">
        <v>3619</v>
      </c>
      <c r="C116" s="61">
        <v>45348</v>
      </c>
      <c r="D116" s="58" t="s">
        <v>39</v>
      </c>
      <c r="E116" s="58" t="s">
        <v>3620</v>
      </c>
      <c r="F116" s="112" t="s">
        <v>4864</v>
      </c>
      <c r="G116" s="112" t="s">
        <v>1079</v>
      </c>
      <c r="H116" s="66" t="s">
        <v>5933</v>
      </c>
      <c r="I116" s="66" t="s">
        <v>1079</v>
      </c>
      <c r="J116" s="66"/>
      <c r="K116" s="66" t="s">
        <v>1302</v>
      </c>
      <c r="L116" s="77" t="s">
        <v>1079</v>
      </c>
      <c r="M116" s="66" t="s">
        <v>3230</v>
      </c>
      <c r="N116" s="79" t="str">
        <f ca="1">DATEDIF(C116,'Outgoing 2023'!$L$2,"Y")&amp;" tahun, "&amp;DATEDIF(C116,'Outgoing 2023'!$L$2,"YM")&amp;" bulan, "&amp;DATEDIF(C116,'Outgoing 2023'!$L$2,"MD")&amp;" hari"</f>
        <v>2 tahun, 4 bulan, 19 hari</v>
      </c>
      <c r="O116" s="80">
        <f t="shared" ca="1" si="2"/>
        <v>870</v>
      </c>
      <c r="Q116" s="58" t="s">
        <v>3927</v>
      </c>
    </row>
    <row r="117" spans="1:17" ht="33.450000000000003" customHeight="1" x14ac:dyDescent="0.3">
      <c r="A117" s="77">
        <f t="shared" si="3"/>
        <v>116</v>
      </c>
      <c r="B117" s="66" t="s">
        <v>3675</v>
      </c>
      <c r="C117" s="61">
        <v>45349</v>
      </c>
      <c r="D117" s="58" t="s">
        <v>39</v>
      </c>
      <c r="E117" s="58" t="s">
        <v>3676</v>
      </c>
      <c r="F117" s="112" t="s">
        <v>3677</v>
      </c>
      <c r="G117" s="112" t="s">
        <v>5508</v>
      </c>
      <c r="H117" s="66" t="s">
        <v>3189</v>
      </c>
      <c r="I117" s="66" t="s">
        <v>5704</v>
      </c>
      <c r="J117" s="66"/>
      <c r="K117" s="66" t="s">
        <v>1302</v>
      </c>
      <c r="L117" s="77" t="s">
        <v>1070</v>
      </c>
      <c r="M117" s="66" t="s">
        <v>3081</v>
      </c>
      <c r="N117" s="79" t="str">
        <f ca="1">DATEDIF(C117,'Outgoing 2023'!$L$2,"Y")&amp;" tahun, "&amp;DATEDIF(C117,'Outgoing 2023'!$L$2,"YM")&amp;" bulan, "&amp;DATEDIF(C117,'Outgoing 2023'!$L$2,"MD")&amp;" hari"</f>
        <v>2 tahun, 4 bulan, 18 hari</v>
      </c>
      <c r="O117" s="80">
        <f t="shared" ca="1" si="2"/>
        <v>869</v>
      </c>
      <c r="Q117" s="58"/>
    </row>
    <row r="118" spans="1:17" ht="33.450000000000003" customHeight="1" x14ac:dyDescent="0.3">
      <c r="A118" s="77">
        <f t="shared" si="3"/>
        <v>117</v>
      </c>
      <c r="B118" s="66" t="s">
        <v>3637</v>
      </c>
      <c r="C118" s="61">
        <v>45349</v>
      </c>
      <c r="D118" s="58" t="s">
        <v>39</v>
      </c>
      <c r="E118" s="58" t="s">
        <v>3638</v>
      </c>
      <c r="F118" s="112" t="s">
        <v>3639</v>
      </c>
      <c r="G118" s="112" t="s">
        <v>5508</v>
      </c>
      <c r="H118" s="66" t="s">
        <v>3200</v>
      </c>
      <c r="I118" s="78" t="s">
        <v>6030</v>
      </c>
      <c r="J118" s="66"/>
      <c r="K118" s="66" t="s">
        <v>1302</v>
      </c>
      <c r="L118" s="77" t="s">
        <v>1175</v>
      </c>
      <c r="M118" s="66" t="s">
        <v>1176</v>
      </c>
      <c r="N118" s="79" t="str">
        <f ca="1">DATEDIF(C118,'Outgoing 2023'!$L$2,"Y")&amp;" tahun, "&amp;DATEDIF(C118,'Outgoing 2023'!$L$2,"YM")&amp;" bulan, "&amp;DATEDIF(C118,'Outgoing 2023'!$L$2,"MD")&amp;" hari"</f>
        <v>2 tahun, 4 bulan, 18 hari</v>
      </c>
      <c r="O118" s="80">
        <f t="shared" ca="1" si="2"/>
        <v>869</v>
      </c>
      <c r="Q118" s="58" t="s">
        <v>4488</v>
      </c>
    </row>
    <row r="119" spans="1:17" ht="33.450000000000003" customHeight="1" x14ac:dyDescent="0.3">
      <c r="A119" s="77">
        <f t="shared" si="3"/>
        <v>118</v>
      </c>
      <c r="B119" s="66" t="s">
        <v>3709</v>
      </c>
      <c r="C119" s="61">
        <v>45349</v>
      </c>
      <c r="D119" s="58" t="s">
        <v>39</v>
      </c>
      <c r="E119" s="58" t="s">
        <v>3710</v>
      </c>
      <c r="F119" s="58" t="s">
        <v>4865</v>
      </c>
      <c r="G119" s="58" t="s">
        <v>5508</v>
      </c>
      <c r="H119" s="66" t="s">
        <v>3190</v>
      </c>
      <c r="I119" s="78" t="s">
        <v>6030</v>
      </c>
      <c r="J119" s="66"/>
      <c r="K119" s="66" t="s">
        <v>120</v>
      </c>
      <c r="L119" s="77" t="s">
        <v>1070</v>
      </c>
      <c r="M119" s="66" t="s">
        <v>1077</v>
      </c>
      <c r="N119" s="79" t="str">
        <f ca="1">DATEDIF(C119,'Outgoing 2023'!$L$2,"Y")&amp;" tahun, "&amp;DATEDIF(C119,'Outgoing 2023'!$L$2,"YM")&amp;" bulan, "&amp;DATEDIF(C119,'Outgoing 2023'!$L$2,"MD")&amp;" hari"</f>
        <v>2 tahun, 4 bulan, 18 hari</v>
      </c>
      <c r="O119" s="80">
        <f t="shared" ca="1" si="2"/>
        <v>869</v>
      </c>
      <c r="Q119" s="58" t="s">
        <v>3806</v>
      </c>
    </row>
    <row r="120" spans="1:17" ht="33.450000000000003" customHeight="1" x14ac:dyDescent="0.3">
      <c r="A120" s="77">
        <f t="shared" si="3"/>
        <v>119</v>
      </c>
      <c r="B120" s="66" t="s">
        <v>3678</v>
      </c>
      <c r="C120" s="61">
        <v>45350</v>
      </c>
      <c r="D120" s="58" t="s">
        <v>39</v>
      </c>
      <c r="E120" s="58" t="s">
        <v>3679</v>
      </c>
      <c r="F120" s="58" t="s">
        <v>3679</v>
      </c>
      <c r="G120" s="58" t="s">
        <v>5508</v>
      </c>
      <c r="H120" s="66" t="s">
        <v>3200</v>
      </c>
      <c r="I120" s="66" t="s">
        <v>5845</v>
      </c>
      <c r="J120" s="66"/>
      <c r="K120" s="66" t="s">
        <v>1302</v>
      </c>
      <c r="L120" s="77" t="s">
        <v>1070</v>
      </c>
      <c r="M120" s="66" t="s">
        <v>1082</v>
      </c>
      <c r="N120" s="79" t="str">
        <f ca="1">DATEDIF(C120,'Outgoing 2023'!$L$2,"Y")&amp;" tahun, "&amp;DATEDIF(C120,'Outgoing 2023'!$L$2,"YM")&amp;" bulan, "&amp;DATEDIF(C120,'Outgoing 2023'!$L$2,"MD")&amp;" hari"</f>
        <v>2 tahun, 4 bulan, 17 hari</v>
      </c>
      <c r="O120" s="80">
        <f t="shared" ca="1" si="2"/>
        <v>868</v>
      </c>
      <c r="Q120" s="58"/>
    </row>
    <row r="121" spans="1:17" ht="33.450000000000003" customHeight="1" x14ac:dyDescent="0.3">
      <c r="A121" s="77">
        <f t="shared" si="3"/>
        <v>120</v>
      </c>
      <c r="B121" s="66" t="s">
        <v>3680</v>
      </c>
      <c r="C121" s="61">
        <v>45350</v>
      </c>
      <c r="D121" s="58" t="s">
        <v>39</v>
      </c>
      <c r="E121" s="58" t="s">
        <v>3681</v>
      </c>
      <c r="F121" s="58" t="s">
        <v>3682</v>
      </c>
      <c r="G121" s="58" t="s">
        <v>5508</v>
      </c>
      <c r="H121" s="66" t="s">
        <v>3189</v>
      </c>
      <c r="I121" s="66" t="s">
        <v>3203</v>
      </c>
      <c r="J121" s="66"/>
      <c r="K121" s="66" t="s">
        <v>1302</v>
      </c>
      <c r="L121" s="77" t="s">
        <v>1070</v>
      </c>
      <c r="M121" s="66" t="s">
        <v>3081</v>
      </c>
      <c r="N121" s="79" t="str">
        <f ca="1">DATEDIF(C121,'Outgoing 2023'!$L$2,"Y")&amp;" tahun, "&amp;DATEDIF(C121,'Outgoing 2023'!$L$2,"YM")&amp;" bulan, "&amp;DATEDIF(C121,'Outgoing 2023'!$L$2,"MD")&amp;" hari"</f>
        <v>2 tahun, 4 bulan, 17 hari</v>
      </c>
      <c r="O121" s="80">
        <f t="shared" ca="1" si="2"/>
        <v>868</v>
      </c>
      <c r="Q121" s="58"/>
    </row>
    <row r="122" spans="1:17" ht="33.450000000000003" customHeight="1" x14ac:dyDescent="0.3">
      <c r="A122" s="77">
        <f t="shared" si="3"/>
        <v>121</v>
      </c>
      <c r="B122" s="66" t="s">
        <v>3634</v>
      </c>
      <c r="C122" s="61">
        <v>45350</v>
      </c>
      <c r="D122" s="58" t="s">
        <v>39</v>
      </c>
      <c r="E122" s="58" t="s">
        <v>3635</v>
      </c>
      <c r="F122" s="112" t="s">
        <v>3636</v>
      </c>
      <c r="G122" s="112" t="s">
        <v>1079</v>
      </c>
      <c r="H122" s="66" t="s">
        <v>3199</v>
      </c>
      <c r="I122" s="66" t="s">
        <v>5704</v>
      </c>
      <c r="J122" s="66"/>
      <c r="K122" s="66" t="s">
        <v>1302</v>
      </c>
      <c r="L122" s="77" t="s">
        <v>1074</v>
      </c>
      <c r="M122" s="66" t="s">
        <v>1075</v>
      </c>
      <c r="N122" s="79" t="str">
        <f ca="1">DATEDIF(C122,'Outgoing 2023'!$L$2,"Y")&amp;" tahun, "&amp;DATEDIF(C122,'Outgoing 2023'!$L$2,"YM")&amp;" bulan, "&amp;DATEDIF(C122,'Outgoing 2023'!$L$2,"MD")&amp;" hari"</f>
        <v>2 tahun, 4 bulan, 17 hari</v>
      </c>
      <c r="O122" s="80">
        <f t="shared" ca="1" si="2"/>
        <v>868</v>
      </c>
      <c r="Q122" s="58"/>
    </row>
    <row r="123" spans="1:17" ht="33.450000000000003" customHeight="1" x14ac:dyDescent="0.3">
      <c r="A123" s="77">
        <f t="shared" si="3"/>
        <v>122</v>
      </c>
      <c r="B123" s="66" t="s">
        <v>3687</v>
      </c>
      <c r="C123" s="61">
        <v>45350</v>
      </c>
      <c r="D123" s="58" t="s">
        <v>39</v>
      </c>
      <c r="E123" s="58" t="s">
        <v>3688</v>
      </c>
      <c r="F123" s="112" t="s">
        <v>3689</v>
      </c>
      <c r="G123" s="112" t="s">
        <v>1079</v>
      </c>
      <c r="H123" s="66" t="s">
        <v>3195</v>
      </c>
      <c r="I123" s="66" t="s">
        <v>5875</v>
      </c>
      <c r="J123" s="66"/>
      <c r="K123" s="66" t="s">
        <v>1302</v>
      </c>
      <c r="L123" s="77" t="s">
        <v>1079</v>
      </c>
      <c r="M123" s="66" t="s">
        <v>3230</v>
      </c>
      <c r="N123" s="79" t="str">
        <f ca="1">DATEDIF(C123,'Outgoing 2023'!$L$2,"Y")&amp;" tahun, "&amp;DATEDIF(C123,'Outgoing 2023'!$L$2,"YM")&amp;" bulan, "&amp;DATEDIF(C123,'Outgoing 2023'!$L$2,"MD")&amp;" hari"</f>
        <v>2 tahun, 4 bulan, 17 hari</v>
      </c>
      <c r="O123" s="80">
        <f t="shared" ca="1" si="2"/>
        <v>868</v>
      </c>
      <c r="Q123" s="58"/>
    </row>
    <row r="124" spans="1:17" ht="33.450000000000003" customHeight="1" x14ac:dyDescent="0.3">
      <c r="A124" s="77">
        <f t="shared" si="3"/>
        <v>123</v>
      </c>
      <c r="B124" s="66" t="s">
        <v>3695</v>
      </c>
      <c r="C124" s="61">
        <v>45351</v>
      </c>
      <c r="D124" s="58" t="s">
        <v>39</v>
      </c>
      <c r="E124" s="58" t="s">
        <v>3696</v>
      </c>
      <c r="F124" s="58" t="s">
        <v>4866</v>
      </c>
      <c r="G124" s="58" t="s">
        <v>5508</v>
      </c>
      <c r="H124" s="66" t="s">
        <v>5989</v>
      </c>
      <c r="I124" s="66" t="s">
        <v>5844</v>
      </c>
      <c r="J124" s="66"/>
      <c r="K124" s="66" t="s">
        <v>120</v>
      </c>
      <c r="L124" s="77" t="s">
        <v>1175</v>
      </c>
      <c r="M124" s="66" t="s">
        <v>1176</v>
      </c>
      <c r="N124" s="79" t="str">
        <f ca="1">DATEDIF(C124,'Outgoing 2023'!$L$2,"Y")&amp;" tahun, "&amp;DATEDIF(C124,'Outgoing 2023'!$L$2,"YM")&amp;" bulan, "&amp;DATEDIF(C124,'Outgoing 2023'!$L$2,"MD")&amp;" hari"</f>
        <v>2 tahun, 4 bulan, 16 hari</v>
      </c>
      <c r="O124" s="80">
        <f t="shared" ca="1" si="2"/>
        <v>867</v>
      </c>
      <c r="Q124" s="58" t="s">
        <v>5332</v>
      </c>
    </row>
    <row r="125" spans="1:17" ht="33.450000000000003" customHeight="1" x14ac:dyDescent="0.3">
      <c r="A125" s="77">
        <f t="shared" si="3"/>
        <v>124</v>
      </c>
      <c r="B125" s="66" t="s">
        <v>3706</v>
      </c>
      <c r="C125" s="61">
        <v>45351</v>
      </c>
      <c r="D125" s="58" t="s">
        <v>39</v>
      </c>
      <c r="E125" s="58" t="s">
        <v>3708</v>
      </c>
      <c r="F125" s="58" t="s">
        <v>3707</v>
      </c>
      <c r="G125" s="58" t="s">
        <v>5508</v>
      </c>
      <c r="H125" s="66" t="s">
        <v>3200</v>
      </c>
      <c r="I125" s="78" t="s">
        <v>6030</v>
      </c>
      <c r="J125" s="66"/>
      <c r="K125" s="66" t="s">
        <v>120</v>
      </c>
      <c r="L125" s="77" t="s">
        <v>1070</v>
      </c>
      <c r="M125" s="66" t="s">
        <v>3230</v>
      </c>
      <c r="N125" s="79" t="str">
        <f ca="1">DATEDIF(C125,'Outgoing 2023'!$L$2,"Y")&amp;" tahun, "&amp;DATEDIF(C125,'Outgoing 2023'!$L$2,"YM")&amp;" bulan, "&amp;DATEDIF(C125,'Outgoing 2023'!$L$2,"MD")&amp;" hari"</f>
        <v>2 tahun, 4 bulan, 16 hari</v>
      </c>
      <c r="O125" s="80">
        <f t="shared" ca="1" si="2"/>
        <v>867</v>
      </c>
      <c r="Q125" s="58" t="s">
        <v>5351</v>
      </c>
    </row>
    <row r="126" spans="1:17" ht="33.450000000000003" customHeight="1" x14ac:dyDescent="0.3">
      <c r="A126" s="77">
        <f t="shared" si="3"/>
        <v>125</v>
      </c>
      <c r="B126" s="66" t="s">
        <v>3713</v>
      </c>
      <c r="C126" s="61">
        <v>45352</v>
      </c>
      <c r="D126" s="58" t="s">
        <v>39</v>
      </c>
      <c r="E126" s="58" t="s">
        <v>3714</v>
      </c>
      <c r="F126" s="58" t="s">
        <v>3716</v>
      </c>
      <c r="G126" s="58" t="s">
        <v>5508</v>
      </c>
      <c r="H126" s="66" t="s">
        <v>3277</v>
      </c>
      <c r="I126" s="66" t="s">
        <v>5704</v>
      </c>
      <c r="J126" s="66"/>
      <c r="K126" s="66" t="s">
        <v>120</v>
      </c>
      <c r="L126" s="77" t="s">
        <v>1070</v>
      </c>
      <c r="M126" s="66" t="s">
        <v>3717</v>
      </c>
      <c r="N126" s="79" t="str">
        <f ca="1">DATEDIF(C126,'Outgoing 2023'!$L$2,"Y")&amp;" tahun, "&amp;DATEDIF(C126,'Outgoing 2023'!$L$2,"YM")&amp;" bulan, "&amp;DATEDIF(C126,'Outgoing 2023'!$L$2,"MD")&amp;" hari"</f>
        <v>2 tahun, 4 bulan, 14 hari</v>
      </c>
      <c r="O126" s="80">
        <f t="shared" ca="1" si="2"/>
        <v>866</v>
      </c>
      <c r="Q126" s="58" t="s">
        <v>5695</v>
      </c>
    </row>
    <row r="127" spans="1:17" ht="33.450000000000003" customHeight="1" x14ac:dyDescent="0.3">
      <c r="A127" s="77">
        <f t="shared" si="3"/>
        <v>126</v>
      </c>
      <c r="B127" s="66" t="s">
        <v>3719</v>
      </c>
      <c r="C127" s="61">
        <v>45352</v>
      </c>
      <c r="D127" s="58" t="s">
        <v>39</v>
      </c>
      <c r="E127" s="58" t="s">
        <v>3718</v>
      </c>
      <c r="F127" s="58" t="s">
        <v>4867</v>
      </c>
      <c r="G127" s="58" t="s">
        <v>5508</v>
      </c>
      <c r="H127" s="78" t="s">
        <v>5989</v>
      </c>
      <c r="I127" s="66" t="s">
        <v>5704</v>
      </c>
      <c r="J127" s="66"/>
      <c r="K127" s="66" t="s">
        <v>120</v>
      </c>
      <c r="L127" s="77" t="s">
        <v>1070</v>
      </c>
      <c r="M127" s="66" t="s">
        <v>3717</v>
      </c>
      <c r="N127" s="79" t="str">
        <f ca="1">DATEDIF(C127,'Outgoing 2023'!$L$2,"Y")&amp;" tahun, "&amp;DATEDIF(C127,'Outgoing 2023'!$L$2,"YM")&amp;" bulan, "&amp;DATEDIF(C127,'Outgoing 2023'!$L$2,"MD")&amp;" hari"</f>
        <v>2 tahun, 4 bulan, 14 hari</v>
      </c>
      <c r="O127" s="80">
        <f t="shared" ca="1" si="2"/>
        <v>866</v>
      </c>
      <c r="Q127" s="58" t="s">
        <v>4045</v>
      </c>
    </row>
    <row r="128" spans="1:17" ht="33.450000000000003" customHeight="1" x14ac:dyDescent="0.3">
      <c r="A128" s="77">
        <f t="shared" si="3"/>
        <v>127</v>
      </c>
      <c r="B128" s="66" t="s">
        <v>3747</v>
      </c>
      <c r="C128" s="61">
        <v>45352</v>
      </c>
      <c r="D128" s="58" t="s">
        <v>39</v>
      </c>
      <c r="E128" s="58" t="s">
        <v>3748</v>
      </c>
      <c r="F128" s="58" t="s">
        <v>4868</v>
      </c>
      <c r="G128" s="58" t="s">
        <v>5508</v>
      </c>
      <c r="H128" s="66" t="s">
        <v>3189</v>
      </c>
      <c r="I128" s="66" t="s">
        <v>5704</v>
      </c>
      <c r="J128" s="66"/>
      <c r="K128" s="66" t="s">
        <v>120</v>
      </c>
      <c r="L128" s="77" t="s">
        <v>1070</v>
      </c>
      <c r="M128" s="66" t="s">
        <v>3717</v>
      </c>
      <c r="N128" s="79" t="str">
        <f ca="1">DATEDIF(C128,'Outgoing 2023'!$L$2,"Y")&amp;" tahun, "&amp;DATEDIF(C128,'Outgoing 2023'!$L$2,"YM")&amp;" bulan, "&amp;DATEDIF(C128,'Outgoing 2023'!$L$2,"MD")&amp;" hari"</f>
        <v>2 tahun, 4 bulan, 14 hari</v>
      </c>
      <c r="O128" s="80">
        <f t="shared" ca="1" si="2"/>
        <v>866</v>
      </c>
      <c r="Q128" s="58" t="s">
        <v>5695</v>
      </c>
    </row>
    <row r="129" spans="1:17" ht="33.450000000000003" customHeight="1" x14ac:dyDescent="0.3">
      <c r="A129" s="77">
        <f t="shared" si="3"/>
        <v>128</v>
      </c>
      <c r="B129" s="66" t="s">
        <v>3721</v>
      </c>
      <c r="C129" s="61">
        <v>45352</v>
      </c>
      <c r="D129" s="58" t="s">
        <v>39</v>
      </c>
      <c r="E129" s="58" t="s">
        <v>3722</v>
      </c>
      <c r="F129" s="58" t="s">
        <v>4869</v>
      </c>
      <c r="G129" s="58" t="s">
        <v>5508</v>
      </c>
      <c r="H129" s="66" t="s">
        <v>3197</v>
      </c>
      <c r="I129" s="66" t="s">
        <v>5845</v>
      </c>
      <c r="J129" s="66"/>
      <c r="K129" s="66" t="s">
        <v>120</v>
      </c>
      <c r="L129" s="77" t="s">
        <v>1070</v>
      </c>
      <c r="M129" s="66" t="s">
        <v>1471</v>
      </c>
      <c r="N129" s="79" t="str">
        <f ca="1">DATEDIF(C129,'Outgoing 2023'!$L$2,"Y")&amp;" tahun, "&amp;DATEDIF(C129,'Outgoing 2023'!$L$2,"YM")&amp;" bulan, "&amp;DATEDIF(C129,'Outgoing 2023'!$L$2,"MD")&amp;" hari"</f>
        <v>2 tahun, 4 bulan, 14 hari</v>
      </c>
      <c r="O129" s="80">
        <f t="shared" ca="1" si="2"/>
        <v>866</v>
      </c>
      <c r="Q129" s="58" t="s">
        <v>3996</v>
      </c>
    </row>
    <row r="130" spans="1:17" ht="33.450000000000003" customHeight="1" x14ac:dyDescent="0.3">
      <c r="A130" s="77">
        <f t="shared" ref="A130:A193" si="4">ROW(A129)</f>
        <v>129</v>
      </c>
      <c r="B130" s="66" t="s">
        <v>3749</v>
      </c>
      <c r="C130" s="61">
        <v>45352</v>
      </c>
      <c r="D130" s="58" t="s">
        <v>39</v>
      </c>
      <c r="E130" s="58" t="s">
        <v>3750</v>
      </c>
      <c r="F130" s="58" t="s">
        <v>3751</v>
      </c>
      <c r="G130" s="58" t="s">
        <v>5508</v>
      </c>
      <c r="H130" s="66" t="s">
        <v>3191</v>
      </c>
      <c r="I130" s="78" t="s">
        <v>6030</v>
      </c>
      <c r="J130" s="66"/>
      <c r="K130" s="66" t="s">
        <v>120</v>
      </c>
      <c r="L130" s="77" t="s">
        <v>1070</v>
      </c>
      <c r="M130" s="66" t="s">
        <v>3717</v>
      </c>
      <c r="N130" s="79" t="str">
        <f ca="1">DATEDIF(C130,'Outgoing 2023'!$L$2,"Y")&amp;" tahun, "&amp;DATEDIF(C130,'Outgoing 2023'!$L$2,"YM")&amp;" bulan, "&amp;DATEDIF(C130,'Outgoing 2023'!$L$2,"MD")&amp;" hari"</f>
        <v>2 tahun, 4 bulan, 14 hari</v>
      </c>
      <c r="O130" s="80">
        <f t="shared" ca="1" si="2"/>
        <v>866</v>
      </c>
      <c r="Q130" s="58" t="s">
        <v>3907</v>
      </c>
    </row>
    <row r="131" spans="1:17" ht="33.450000000000003" customHeight="1" x14ac:dyDescent="0.3">
      <c r="A131" s="77">
        <f t="shared" si="4"/>
        <v>130</v>
      </c>
      <c r="B131" s="66" t="s">
        <v>3703</v>
      </c>
      <c r="C131" s="61">
        <v>45355</v>
      </c>
      <c r="D131" s="58" t="s">
        <v>487</v>
      </c>
      <c r="E131" s="58" t="s">
        <v>3704</v>
      </c>
      <c r="F131" s="58" t="s">
        <v>3705</v>
      </c>
      <c r="G131" s="58" t="s">
        <v>5985</v>
      </c>
      <c r="H131" s="58" t="s">
        <v>5985</v>
      </c>
      <c r="I131" s="66" t="s">
        <v>5873</v>
      </c>
      <c r="J131" s="66"/>
      <c r="K131" s="66" t="s">
        <v>1302</v>
      </c>
      <c r="L131" s="77" t="s">
        <v>1267</v>
      </c>
      <c r="M131" s="66" t="s">
        <v>1268</v>
      </c>
      <c r="N131" s="79" t="str">
        <f ca="1">DATEDIF(C131,'Outgoing 2023'!$L$2,"Y")&amp;" tahun, "&amp;DATEDIF(C131,'Outgoing 2023'!$L$2,"YM")&amp;" bulan, "&amp;DATEDIF(C131,'Outgoing 2023'!$L$2,"MD")&amp;" hari"</f>
        <v>2 tahun, 4 bulan, 11 hari</v>
      </c>
      <c r="O131" s="80">
        <f t="shared" ref="O131:O197" ca="1" si="5">TODAY()-C131</f>
        <v>863</v>
      </c>
      <c r="Q131" s="58"/>
    </row>
    <row r="132" spans="1:17" ht="33.450000000000003" customHeight="1" x14ac:dyDescent="0.3">
      <c r="A132" s="77">
        <f t="shared" si="4"/>
        <v>131</v>
      </c>
      <c r="B132" s="66" t="s">
        <v>3697</v>
      </c>
      <c r="C132" s="61">
        <v>45355</v>
      </c>
      <c r="D132" s="58" t="s">
        <v>39</v>
      </c>
      <c r="E132" s="58" t="s">
        <v>3698</v>
      </c>
      <c r="F132" s="58" t="s">
        <v>3699</v>
      </c>
      <c r="G132" s="58" t="s">
        <v>1079</v>
      </c>
      <c r="H132" s="66" t="s">
        <v>5933</v>
      </c>
      <c r="I132" s="66" t="s">
        <v>1079</v>
      </c>
      <c r="J132" s="66"/>
      <c r="K132" s="66" t="s">
        <v>1302</v>
      </c>
      <c r="L132" s="77" t="s">
        <v>1074</v>
      </c>
      <c r="M132" s="66" t="s">
        <v>1075</v>
      </c>
      <c r="N132" s="79" t="str">
        <f ca="1">DATEDIF(C132,'Outgoing 2023'!$L$2,"Y")&amp;" tahun, "&amp;DATEDIF(C132,'Outgoing 2023'!$L$2,"YM")&amp;" bulan, "&amp;DATEDIF(C132,'Outgoing 2023'!$L$2,"MD")&amp;" hari"</f>
        <v>2 tahun, 4 bulan, 11 hari</v>
      </c>
      <c r="O132" s="80">
        <f t="shared" ca="1" si="5"/>
        <v>863</v>
      </c>
      <c r="Q132" s="58"/>
    </row>
    <row r="133" spans="1:17" ht="33.450000000000003" customHeight="1" x14ac:dyDescent="0.3">
      <c r="A133" s="77">
        <f t="shared" si="4"/>
        <v>132</v>
      </c>
      <c r="B133" s="66" t="s">
        <v>3700</v>
      </c>
      <c r="C133" s="61">
        <v>45352</v>
      </c>
      <c r="D133" s="58" t="s">
        <v>39</v>
      </c>
      <c r="E133" s="58" t="s">
        <v>3701</v>
      </c>
      <c r="F133" s="112" t="s">
        <v>3702</v>
      </c>
      <c r="G133" s="112" t="s">
        <v>1079</v>
      </c>
      <c r="H133" s="66" t="s">
        <v>3199</v>
      </c>
      <c r="I133" s="66" t="s">
        <v>5875</v>
      </c>
      <c r="J133" s="66"/>
      <c r="K133" s="66" t="s">
        <v>1302</v>
      </c>
      <c r="L133" s="77" t="s">
        <v>1079</v>
      </c>
      <c r="M133" s="66" t="s">
        <v>2490</v>
      </c>
      <c r="N133" s="79" t="str">
        <f ca="1">DATEDIF(C133,'Outgoing 2023'!$L$2,"Y")&amp;" tahun, "&amp;DATEDIF(C133,'Outgoing 2023'!$L$2,"YM")&amp;" bulan, "&amp;DATEDIF(C133,'Outgoing 2023'!$L$2,"MD")&amp;" hari"</f>
        <v>2 tahun, 4 bulan, 14 hari</v>
      </c>
      <c r="O133" s="80">
        <f t="shared" ca="1" si="5"/>
        <v>866</v>
      </c>
      <c r="Q133" s="58"/>
    </row>
    <row r="134" spans="1:17" ht="33.450000000000003" customHeight="1" x14ac:dyDescent="0.3">
      <c r="A134" s="77">
        <f t="shared" si="4"/>
        <v>133</v>
      </c>
      <c r="B134" s="66" t="s">
        <v>3770</v>
      </c>
      <c r="C134" s="61">
        <v>45356</v>
      </c>
      <c r="D134" s="58" t="s">
        <v>39</v>
      </c>
      <c r="E134" s="58" t="s">
        <v>3771</v>
      </c>
      <c r="F134" s="58" t="s">
        <v>3773</v>
      </c>
      <c r="G134" s="58" t="s">
        <v>5508</v>
      </c>
      <c r="H134" s="66" t="s">
        <v>3189</v>
      </c>
      <c r="I134" s="78" t="s">
        <v>6030</v>
      </c>
      <c r="J134" s="66"/>
      <c r="K134" s="66" t="s">
        <v>120</v>
      </c>
      <c r="L134" s="77" t="s">
        <v>1070</v>
      </c>
      <c r="M134" s="58" t="s">
        <v>3135</v>
      </c>
      <c r="N134" s="79" t="str">
        <f ca="1">DATEDIF(C134,'Outgoing 2023'!$L$2,"Y")&amp;" tahun, "&amp;DATEDIF(C134,'Outgoing 2023'!$L$2,"YM")&amp;" bulan, "&amp;DATEDIF(C134,'Outgoing 2023'!$L$2,"MD")&amp;" hari"</f>
        <v>2 tahun, 4 bulan, 10 hari</v>
      </c>
      <c r="O134" s="80">
        <f t="shared" ca="1" si="5"/>
        <v>862</v>
      </c>
      <c r="Q134" s="58" t="s">
        <v>5407</v>
      </c>
    </row>
    <row r="135" spans="1:17" ht="33.450000000000003" customHeight="1" x14ac:dyDescent="0.3">
      <c r="A135" s="77">
        <f t="shared" si="4"/>
        <v>134</v>
      </c>
      <c r="B135" s="66" t="s">
        <v>3774</v>
      </c>
      <c r="C135" s="61">
        <v>45356</v>
      </c>
      <c r="D135" s="58" t="s">
        <v>39</v>
      </c>
      <c r="E135" s="58" t="s">
        <v>3775</v>
      </c>
      <c r="F135" s="58" t="s">
        <v>3776</v>
      </c>
      <c r="G135" s="58" t="s">
        <v>5508</v>
      </c>
      <c r="H135" s="66" t="s">
        <v>3277</v>
      </c>
      <c r="I135" s="66" t="s">
        <v>5892</v>
      </c>
      <c r="J135" s="66"/>
      <c r="K135" s="66" t="s">
        <v>1302</v>
      </c>
      <c r="L135" s="77" t="s">
        <v>1070</v>
      </c>
      <c r="M135" s="58" t="s">
        <v>3135</v>
      </c>
      <c r="N135" s="79" t="str">
        <f ca="1">DATEDIF(C135,'Outgoing 2023'!$L$2,"Y")&amp;" tahun, "&amp;DATEDIF(C135,'Outgoing 2023'!$L$2,"YM")&amp;" bulan, "&amp;DATEDIF(C135,'Outgoing 2023'!$L$2,"MD")&amp;" hari"</f>
        <v>2 tahun, 4 bulan, 10 hari</v>
      </c>
      <c r="O135" s="80">
        <f t="shared" ca="1" si="5"/>
        <v>862</v>
      </c>
      <c r="Q135" s="58"/>
    </row>
    <row r="136" spans="1:17" ht="33.450000000000003" customHeight="1" x14ac:dyDescent="0.3">
      <c r="A136" s="77">
        <f t="shared" si="4"/>
        <v>135</v>
      </c>
      <c r="B136" s="66" t="s">
        <v>3777</v>
      </c>
      <c r="C136" s="61">
        <v>45356</v>
      </c>
      <c r="D136" s="58" t="s">
        <v>39</v>
      </c>
      <c r="E136" s="58" t="s">
        <v>3778</v>
      </c>
      <c r="F136" s="58" t="s">
        <v>3779</v>
      </c>
      <c r="G136" s="58" t="s">
        <v>5508</v>
      </c>
      <c r="H136" s="66" t="s">
        <v>3197</v>
      </c>
      <c r="I136" s="66" t="s">
        <v>5845</v>
      </c>
      <c r="J136" s="66"/>
      <c r="K136" s="66" t="s">
        <v>1302</v>
      </c>
      <c r="L136" s="77" t="s">
        <v>1070</v>
      </c>
      <c r="M136" s="66" t="s">
        <v>1471</v>
      </c>
      <c r="N136" s="79" t="str">
        <f ca="1">DATEDIF(C136,'Outgoing 2023'!$L$2,"Y")&amp;" tahun, "&amp;DATEDIF(C136,'Outgoing 2023'!$L$2,"YM")&amp;" bulan, "&amp;DATEDIF(C136,'Outgoing 2023'!$L$2,"MD")&amp;" hari"</f>
        <v>2 tahun, 4 bulan, 10 hari</v>
      </c>
      <c r="O136" s="80">
        <f t="shared" ca="1" si="5"/>
        <v>862</v>
      </c>
      <c r="Q136" s="58" t="s">
        <v>4093</v>
      </c>
    </row>
    <row r="137" spans="1:17" ht="33.450000000000003" customHeight="1" x14ac:dyDescent="0.3">
      <c r="A137" s="77">
        <f t="shared" si="4"/>
        <v>136</v>
      </c>
      <c r="B137" s="66" t="s">
        <v>3780</v>
      </c>
      <c r="C137" s="61">
        <v>45356</v>
      </c>
      <c r="D137" s="58" t="s">
        <v>39</v>
      </c>
      <c r="E137" s="58" t="s">
        <v>3781</v>
      </c>
      <c r="F137" s="58" t="s">
        <v>3782</v>
      </c>
      <c r="G137" s="58" t="s">
        <v>5508</v>
      </c>
      <c r="H137" s="66" t="s">
        <v>3197</v>
      </c>
      <c r="I137" s="66" t="s">
        <v>5845</v>
      </c>
      <c r="J137" s="66"/>
      <c r="K137" s="66" t="s">
        <v>1302</v>
      </c>
      <c r="L137" s="77" t="s">
        <v>1070</v>
      </c>
      <c r="M137" s="66" t="s">
        <v>1471</v>
      </c>
      <c r="N137" s="79" t="str">
        <f ca="1">DATEDIF(C137,'Outgoing 2023'!$L$2,"Y")&amp;" tahun, "&amp;DATEDIF(C137,'Outgoing 2023'!$L$2,"YM")&amp;" bulan, "&amp;DATEDIF(C137,'Outgoing 2023'!$L$2,"MD")&amp;" hari"</f>
        <v>2 tahun, 4 bulan, 10 hari</v>
      </c>
      <c r="O137" s="80">
        <f t="shared" ca="1" si="5"/>
        <v>862</v>
      </c>
      <c r="Q137" s="58" t="s">
        <v>4098</v>
      </c>
    </row>
    <row r="138" spans="1:17" ht="33.450000000000003" customHeight="1" x14ac:dyDescent="0.3">
      <c r="A138" s="77">
        <f t="shared" si="4"/>
        <v>137</v>
      </c>
      <c r="B138" s="66" t="s">
        <v>3783</v>
      </c>
      <c r="C138" s="61">
        <v>45356</v>
      </c>
      <c r="D138" s="58" t="s">
        <v>39</v>
      </c>
      <c r="E138" s="58" t="s">
        <v>3784</v>
      </c>
      <c r="F138" s="112" t="s">
        <v>4870</v>
      </c>
      <c r="G138" s="112" t="s">
        <v>5508</v>
      </c>
      <c r="H138" s="66" t="s">
        <v>3200</v>
      </c>
      <c r="I138" s="66" t="s">
        <v>5871</v>
      </c>
      <c r="J138" s="66"/>
      <c r="K138" s="66" t="s">
        <v>1302</v>
      </c>
      <c r="L138" s="77" t="s">
        <v>1175</v>
      </c>
      <c r="M138" s="66" t="s">
        <v>1176</v>
      </c>
      <c r="N138" s="79" t="str">
        <f ca="1">DATEDIF(C138,'Outgoing 2023'!$L$2,"Y")&amp;" tahun, "&amp;DATEDIF(C138,'Outgoing 2023'!$L$2,"YM")&amp;" bulan, "&amp;DATEDIF(C138,'Outgoing 2023'!$L$2,"MD")&amp;" hari"</f>
        <v>2 tahun, 4 bulan, 10 hari</v>
      </c>
      <c r="O138" s="80">
        <f t="shared" ca="1" si="5"/>
        <v>862</v>
      </c>
      <c r="Q138" s="58"/>
    </row>
    <row r="139" spans="1:17" ht="33.450000000000003" customHeight="1" x14ac:dyDescent="0.3">
      <c r="A139" s="77">
        <f t="shared" si="4"/>
        <v>138</v>
      </c>
      <c r="B139" s="66" t="s">
        <v>3786</v>
      </c>
      <c r="C139" s="61">
        <v>45356</v>
      </c>
      <c r="D139" s="58" t="s">
        <v>39</v>
      </c>
      <c r="E139" s="58" t="s">
        <v>3787</v>
      </c>
      <c r="F139" s="58" t="s">
        <v>3787</v>
      </c>
      <c r="G139" s="58" t="s">
        <v>5508</v>
      </c>
      <c r="H139" s="66" t="s">
        <v>3200</v>
      </c>
      <c r="I139" s="66" t="s">
        <v>5703</v>
      </c>
      <c r="J139" s="66"/>
      <c r="K139" s="66" t="s">
        <v>1302</v>
      </c>
      <c r="L139" s="77" t="s">
        <v>1070</v>
      </c>
      <c r="M139" s="66" t="s">
        <v>1082</v>
      </c>
      <c r="N139" s="79" t="str">
        <f ca="1">DATEDIF(C139,'Outgoing 2023'!$L$2,"Y")&amp;" tahun, "&amp;DATEDIF(C139,'Outgoing 2023'!$L$2,"YM")&amp;" bulan, "&amp;DATEDIF(C139,'Outgoing 2023'!$L$2,"MD")&amp;" hari"</f>
        <v>2 tahun, 4 bulan, 10 hari</v>
      </c>
      <c r="O139" s="80">
        <f t="shared" ca="1" si="5"/>
        <v>862</v>
      </c>
      <c r="Q139" s="58"/>
    </row>
    <row r="140" spans="1:17" ht="33.450000000000003" customHeight="1" x14ac:dyDescent="0.3">
      <c r="A140" s="77">
        <f t="shared" si="4"/>
        <v>139</v>
      </c>
      <c r="B140" s="66" t="s">
        <v>3744</v>
      </c>
      <c r="C140" s="61">
        <v>45355</v>
      </c>
      <c r="D140" s="58" t="s">
        <v>39</v>
      </c>
      <c r="E140" s="58" t="s">
        <v>3745</v>
      </c>
      <c r="F140" s="58" t="s">
        <v>3746</v>
      </c>
      <c r="G140" s="58" t="s">
        <v>1079</v>
      </c>
      <c r="H140" s="66" t="s">
        <v>5935</v>
      </c>
      <c r="I140" s="66" t="s">
        <v>2895</v>
      </c>
      <c r="J140" s="66"/>
      <c r="K140" s="66" t="s">
        <v>1302</v>
      </c>
      <c r="L140" s="77" t="s">
        <v>1079</v>
      </c>
      <c r="M140" s="66" t="s">
        <v>2488</v>
      </c>
      <c r="N140" s="79" t="str">
        <f ca="1">DATEDIF(C140,'Outgoing 2023'!$L$2,"Y")&amp;" tahun, "&amp;DATEDIF(C140,'Outgoing 2023'!$L$2,"YM")&amp;" bulan, "&amp;DATEDIF(C140,'Outgoing 2023'!$L$2,"MD")&amp;" hari"</f>
        <v>2 tahun, 4 bulan, 11 hari</v>
      </c>
      <c r="O140" s="80">
        <f t="shared" ca="1" si="5"/>
        <v>863</v>
      </c>
      <c r="Q140" s="58"/>
    </row>
    <row r="141" spans="1:17" ht="33.450000000000003" customHeight="1" x14ac:dyDescent="0.3">
      <c r="A141" s="77">
        <f t="shared" si="4"/>
        <v>140</v>
      </c>
      <c r="B141" s="66" t="s">
        <v>3755</v>
      </c>
      <c r="C141" s="61">
        <v>45355</v>
      </c>
      <c r="D141" s="58" t="s">
        <v>39</v>
      </c>
      <c r="E141" s="58" t="s">
        <v>1823</v>
      </c>
      <c r="F141" s="112" t="s">
        <v>3756</v>
      </c>
      <c r="G141" s="112" t="s">
        <v>1079</v>
      </c>
      <c r="H141" s="66" t="s">
        <v>3193</v>
      </c>
      <c r="I141" s="66" t="s">
        <v>1079</v>
      </c>
      <c r="J141" s="66"/>
      <c r="K141" s="66" t="s">
        <v>1302</v>
      </c>
      <c r="L141" s="77" t="s">
        <v>1074</v>
      </c>
      <c r="M141" s="66" t="s">
        <v>1075</v>
      </c>
      <c r="N141" s="79" t="str">
        <f ca="1">DATEDIF(C141,'Outgoing 2023'!$L$2,"Y")&amp;" tahun, "&amp;DATEDIF(C141,'Outgoing 2023'!$L$2,"YM")&amp;" bulan, "&amp;DATEDIF(C141,'Outgoing 2023'!$L$2,"MD")&amp;" hari"</f>
        <v>2 tahun, 4 bulan, 11 hari</v>
      </c>
      <c r="O141" s="80">
        <f t="shared" ca="1" si="5"/>
        <v>863</v>
      </c>
      <c r="Q141" s="58"/>
    </row>
    <row r="142" spans="1:17" ht="33.450000000000003" customHeight="1" x14ac:dyDescent="0.3">
      <c r="A142" s="77">
        <f t="shared" si="4"/>
        <v>141</v>
      </c>
      <c r="B142" s="66" t="s">
        <v>3796</v>
      </c>
      <c r="C142" s="61">
        <v>45356</v>
      </c>
      <c r="D142" s="58" t="s">
        <v>9</v>
      </c>
      <c r="E142" s="58" t="s">
        <v>3797</v>
      </c>
      <c r="F142" s="58" t="s">
        <v>3798</v>
      </c>
      <c r="G142" s="58" t="s">
        <v>5508</v>
      </c>
      <c r="H142" s="66" t="s">
        <v>3200</v>
      </c>
      <c r="I142" s="66" t="s">
        <v>5700</v>
      </c>
      <c r="J142" s="66"/>
      <c r="K142" s="66" t="s">
        <v>1302</v>
      </c>
      <c r="L142" s="77" t="s">
        <v>1070</v>
      </c>
      <c r="M142" s="66" t="s">
        <v>1082</v>
      </c>
      <c r="N142" s="79" t="str">
        <f ca="1">DATEDIF(C142,'Outgoing 2023'!$L$2,"Y")&amp;" tahun, "&amp;DATEDIF(C142,'Outgoing 2023'!$L$2,"YM")&amp;" bulan, "&amp;DATEDIF(C142,'Outgoing 2023'!$L$2,"MD")&amp;" hari"</f>
        <v>2 tahun, 4 bulan, 10 hari</v>
      </c>
      <c r="O142" s="80">
        <f t="shared" ca="1" si="5"/>
        <v>862</v>
      </c>
      <c r="Q142" s="58"/>
    </row>
    <row r="143" spans="1:17" ht="33.450000000000003" customHeight="1" x14ac:dyDescent="0.3">
      <c r="A143" s="77">
        <f t="shared" si="4"/>
        <v>142</v>
      </c>
      <c r="B143" s="66" t="s">
        <v>3752</v>
      </c>
      <c r="C143" s="61">
        <v>45356</v>
      </c>
      <c r="D143" s="58" t="s">
        <v>39</v>
      </c>
      <c r="E143" s="58" t="s">
        <v>3753</v>
      </c>
      <c r="F143" s="58" t="s">
        <v>3754</v>
      </c>
      <c r="G143" s="58" t="s">
        <v>1079</v>
      </c>
      <c r="H143" s="78" t="s">
        <v>5999</v>
      </c>
      <c r="I143" s="66" t="s">
        <v>2895</v>
      </c>
      <c r="J143" s="66"/>
      <c r="K143" s="66" t="s">
        <v>1302</v>
      </c>
      <c r="L143" s="77" t="s">
        <v>1074</v>
      </c>
      <c r="M143" s="66" t="s">
        <v>1075</v>
      </c>
      <c r="N143" s="79" t="str">
        <f ca="1">DATEDIF(C143,'Outgoing 2023'!$L$2,"Y")&amp;" tahun, "&amp;DATEDIF(C143,'Outgoing 2023'!$L$2,"YM")&amp;" bulan, "&amp;DATEDIF(C143,'Outgoing 2023'!$L$2,"MD")&amp;" hari"</f>
        <v>2 tahun, 4 bulan, 10 hari</v>
      </c>
      <c r="O143" s="80">
        <f t="shared" ca="1" si="5"/>
        <v>862</v>
      </c>
      <c r="Q143" s="58"/>
    </row>
    <row r="144" spans="1:17" ht="33.450000000000003" customHeight="1" x14ac:dyDescent="0.3">
      <c r="A144" s="77">
        <f t="shared" si="4"/>
        <v>143</v>
      </c>
      <c r="B144" s="66" t="s">
        <v>5047</v>
      </c>
      <c r="C144" s="61">
        <v>45356</v>
      </c>
      <c r="D144" s="58" t="s">
        <v>39</v>
      </c>
      <c r="E144" s="58" t="s">
        <v>5048</v>
      </c>
      <c r="F144" s="58" t="s">
        <v>5049</v>
      </c>
      <c r="G144" s="58" t="s">
        <v>5508</v>
      </c>
      <c r="H144" s="66" t="s">
        <v>5508</v>
      </c>
      <c r="I144" s="66" t="s">
        <v>2881</v>
      </c>
      <c r="J144" s="66"/>
      <c r="K144" s="66" t="s">
        <v>1302</v>
      </c>
      <c r="L144" s="77" t="s">
        <v>1080</v>
      </c>
      <c r="M144" s="66" t="s">
        <v>1083</v>
      </c>
      <c r="N144" s="79" t="str">
        <f ca="1">DATEDIF(C144,'Outgoing 2023'!$L$2,"Y")&amp;" tahun, "&amp;DATEDIF(C144,'Outgoing 2023'!$L$2,"YM")&amp;" bulan, "&amp;DATEDIF(C144,'Outgoing 2023'!$L$2,"MD")&amp;" hari"</f>
        <v>2 tahun, 4 bulan, 10 hari</v>
      </c>
      <c r="O144" s="80"/>
      <c r="Q144" s="58"/>
    </row>
    <row r="145" spans="1:17" ht="33.450000000000003" customHeight="1" x14ac:dyDescent="0.3">
      <c r="A145" s="77">
        <f t="shared" si="4"/>
        <v>144</v>
      </c>
      <c r="B145" s="66" t="s">
        <v>3788</v>
      </c>
      <c r="C145" s="61">
        <v>45357</v>
      </c>
      <c r="D145" s="58" t="s">
        <v>39</v>
      </c>
      <c r="E145" s="58" t="s">
        <v>3789</v>
      </c>
      <c r="F145" s="58" t="s">
        <v>3790</v>
      </c>
      <c r="G145" s="58" t="s">
        <v>5508</v>
      </c>
      <c r="H145" s="66" t="s">
        <v>3197</v>
      </c>
      <c r="I145" s="66" t="s">
        <v>3188</v>
      </c>
      <c r="J145" s="66"/>
      <c r="K145" s="66" t="s">
        <v>1302</v>
      </c>
      <c r="L145" s="77" t="s">
        <v>1070</v>
      </c>
      <c r="M145" s="66" t="s">
        <v>1471</v>
      </c>
      <c r="N145" s="79" t="str">
        <f ca="1">DATEDIF(C145,'Outgoing 2023'!$L$2,"Y")&amp;" tahun, "&amp;DATEDIF(C145,'Outgoing 2023'!$L$2,"YM")&amp;" bulan, "&amp;DATEDIF(C145,'Outgoing 2023'!$L$2,"MD")&amp;" hari"</f>
        <v>2 tahun, 4 bulan, 9 hari</v>
      </c>
      <c r="O145" s="80">
        <f t="shared" ca="1" si="5"/>
        <v>861</v>
      </c>
      <c r="Q145" s="58"/>
    </row>
    <row r="146" spans="1:17" ht="33.450000000000003" customHeight="1" x14ac:dyDescent="0.3">
      <c r="A146" s="77">
        <f t="shared" si="4"/>
        <v>145</v>
      </c>
      <c r="B146" s="66" t="s">
        <v>3791</v>
      </c>
      <c r="C146" s="61">
        <v>45357</v>
      </c>
      <c r="D146" s="58" t="s">
        <v>9</v>
      </c>
      <c r="E146" s="58" t="s">
        <v>3792</v>
      </c>
      <c r="F146" s="58" t="s">
        <v>4871</v>
      </c>
      <c r="G146" s="58" t="s">
        <v>5508</v>
      </c>
      <c r="H146" s="66" t="s">
        <v>3200</v>
      </c>
      <c r="I146" s="78" t="s">
        <v>6030</v>
      </c>
      <c r="J146" s="66"/>
      <c r="K146" s="66" t="s">
        <v>120</v>
      </c>
      <c r="L146" s="77" t="s">
        <v>1080</v>
      </c>
      <c r="M146" s="66" t="s">
        <v>1083</v>
      </c>
      <c r="N146" s="79" t="str">
        <f ca="1">DATEDIF(C146,'Outgoing 2023'!$L$2,"Y")&amp;" tahun, "&amp;DATEDIF(C146,'Outgoing 2023'!$L$2,"YM")&amp;" bulan, "&amp;DATEDIF(C146,'Outgoing 2023'!$L$2,"MD")&amp;" hari"</f>
        <v>2 tahun, 4 bulan, 9 hari</v>
      </c>
      <c r="O146" s="80">
        <f t="shared" ca="1" si="5"/>
        <v>861</v>
      </c>
      <c r="Q146" s="58" t="s">
        <v>4077</v>
      </c>
    </row>
    <row r="147" spans="1:17" ht="33.450000000000003" customHeight="1" x14ac:dyDescent="0.3">
      <c r="A147" s="77">
        <f t="shared" si="4"/>
        <v>146</v>
      </c>
      <c r="B147" s="66" t="s">
        <v>3793</v>
      </c>
      <c r="C147" s="61">
        <v>45357</v>
      </c>
      <c r="D147" s="58" t="s">
        <v>39</v>
      </c>
      <c r="E147" s="58" t="s">
        <v>3794</v>
      </c>
      <c r="F147" s="58" t="s">
        <v>3795</v>
      </c>
      <c r="G147" s="58" t="s">
        <v>5508</v>
      </c>
      <c r="H147" s="66" t="s">
        <v>3277</v>
      </c>
      <c r="I147" s="66" t="s">
        <v>5704</v>
      </c>
      <c r="J147" s="66"/>
      <c r="K147" s="66" t="s">
        <v>120</v>
      </c>
      <c r="L147" s="77" t="s">
        <v>1070</v>
      </c>
      <c r="M147" s="58" t="s">
        <v>3135</v>
      </c>
      <c r="N147" s="79" t="str">
        <f ca="1">DATEDIF(C147,'Outgoing 2023'!$L$2,"Y")&amp;" tahun, "&amp;DATEDIF(C147,'Outgoing 2023'!$L$2,"YM")&amp;" bulan, "&amp;DATEDIF(C147,'Outgoing 2023'!$L$2,"MD")&amp;" hari"</f>
        <v>2 tahun, 4 bulan, 9 hari</v>
      </c>
      <c r="O147" s="80">
        <f t="shared" ca="1" si="5"/>
        <v>861</v>
      </c>
      <c r="Q147" s="58"/>
    </row>
    <row r="148" spans="1:17" ht="33.450000000000003" customHeight="1" x14ac:dyDescent="0.3">
      <c r="A148" s="77">
        <f t="shared" si="4"/>
        <v>147</v>
      </c>
      <c r="B148" s="66" t="s">
        <v>3768</v>
      </c>
      <c r="C148" s="61">
        <v>45357</v>
      </c>
      <c r="D148" s="58" t="s">
        <v>39</v>
      </c>
      <c r="E148" s="58" t="s">
        <v>3571</v>
      </c>
      <c r="F148" s="112" t="s">
        <v>3769</v>
      </c>
      <c r="G148" s="112" t="s">
        <v>1079</v>
      </c>
      <c r="H148" s="78" t="s">
        <v>5999</v>
      </c>
      <c r="I148" s="66" t="s">
        <v>1079</v>
      </c>
      <c r="J148" s="66"/>
      <c r="K148" s="66" t="s">
        <v>1302</v>
      </c>
      <c r="L148" s="77" t="s">
        <v>1079</v>
      </c>
      <c r="M148" s="66" t="s">
        <v>2488</v>
      </c>
      <c r="N148" s="79" t="str">
        <f ca="1">DATEDIF(C148,'Outgoing 2023'!$L$2,"Y")&amp;" tahun, "&amp;DATEDIF(C148,'Outgoing 2023'!$L$2,"YM")&amp;" bulan, "&amp;DATEDIF(C148,'Outgoing 2023'!$L$2,"MD")&amp;" hari"</f>
        <v>2 tahun, 4 bulan, 9 hari</v>
      </c>
      <c r="O148" s="80">
        <f t="shared" ca="1" si="5"/>
        <v>861</v>
      </c>
      <c r="Q148" s="58"/>
    </row>
    <row r="149" spans="1:17" ht="33.450000000000003" customHeight="1" x14ac:dyDescent="0.3">
      <c r="A149" s="77">
        <f t="shared" si="4"/>
        <v>148</v>
      </c>
      <c r="B149" s="66" t="s">
        <v>3812</v>
      </c>
      <c r="C149" s="61">
        <v>45358</v>
      </c>
      <c r="D149" s="58" t="s">
        <v>39</v>
      </c>
      <c r="E149" s="58" t="s">
        <v>2738</v>
      </c>
      <c r="F149" s="58" t="s">
        <v>3993</v>
      </c>
      <c r="G149" s="58" t="s">
        <v>5508</v>
      </c>
      <c r="H149" s="66" t="s">
        <v>5932</v>
      </c>
      <c r="I149" s="78" t="s">
        <v>6030</v>
      </c>
      <c r="J149" s="66"/>
      <c r="K149" s="66" t="s">
        <v>120</v>
      </c>
      <c r="L149" s="77" t="s">
        <v>1070</v>
      </c>
      <c r="M149" s="66" t="s">
        <v>3230</v>
      </c>
      <c r="N149" s="79" t="str">
        <f ca="1">DATEDIF(C149,'Outgoing 2023'!$L$2,"Y")&amp;" tahun, "&amp;DATEDIF(C149,'Outgoing 2023'!$L$2,"YM")&amp;" bulan, "&amp;DATEDIF(C149,'Outgoing 2023'!$L$2,"MD")&amp;" hari"</f>
        <v>2 tahun, 4 bulan, 8 hari</v>
      </c>
      <c r="O149" s="80">
        <f t="shared" ca="1" si="5"/>
        <v>860</v>
      </c>
      <c r="Q149" s="58" t="s">
        <v>5018</v>
      </c>
    </row>
    <row r="150" spans="1:17" ht="33.450000000000003" customHeight="1" x14ac:dyDescent="0.3">
      <c r="A150" s="77">
        <f t="shared" si="4"/>
        <v>149</v>
      </c>
      <c r="B150" s="66" t="s">
        <v>3837</v>
      </c>
      <c r="C150" s="61">
        <v>45364</v>
      </c>
      <c r="D150" s="58" t="s">
        <v>39</v>
      </c>
      <c r="E150" s="58" t="s">
        <v>3838</v>
      </c>
      <c r="F150" s="58" t="s">
        <v>3838</v>
      </c>
      <c r="G150" s="58" t="s">
        <v>5508</v>
      </c>
      <c r="H150" s="78" t="s">
        <v>5989</v>
      </c>
      <c r="I150" s="78" t="s">
        <v>6030</v>
      </c>
      <c r="J150" s="66"/>
      <c r="K150" s="66" t="s">
        <v>120</v>
      </c>
      <c r="L150" s="77" t="s">
        <v>1070</v>
      </c>
      <c r="M150" s="66" t="s">
        <v>3230</v>
      </c>
      <c r="N150" s="79" t="str">
        <f ca="1">DATEDIF(C150,'Outgoing 2023'!$L$2,"Y")&amp;" tahun, "&amp;DATEDIF(C150,'Outgoing 2023'!$L$2,"YM")&amp;" bulan, "&amp;DATEDIF(C150,'Outgoing 2023'!$L$2,"MD")&amp;" hari"</f>
        <v>2 tahun, 4 bulan, 2 hari</v>
      </c>
      <c r="O150" s="80">
        <f t="shared" ca="1" si="5"/>
        <v>854</v>
      </c>
      <c r="Q150" s="58" t="s">
        <v>5019</v>
      </c>
    </row>
    <row r="151" spans="1:17" ht="33.450000000000003" customHeight="1" x14ac:dyDescent="0.3">
      <c r="A151" s="77">
        <f t="shared" si="4"/>
        <v>150</v>
      </c>
      <c r="B151" s="66" t="s">
        <v>3813</v>
      </c>
      <c r="C151" s="61">
        <v>45359</v>
      </c>
      <c r="D151" s="58" t="s">
        <v>39</v>
      </c>
      <c r="E151" s="58" t="s">
        <v>3814</v>
      </c>
      <c r="F151" s="58" t="s">
        <v>3815</v>
      </c>
      <c r="G151" s="58" t="s">
        <v>5508</v>
      </c>
      <c r="H151" s="66" t="s">
        <v>3200</v>
      </c>
      <c r="I151" s="66" t="s">
        <v>3203</v>
      </c>
      <c r="J151" s="66"/>
      <c r="K151" s="66" t="s">
        <v>1302</v>
      </c>
      <c r="L151" s="77" t="s">
        <v>1070</v>
      </c>
      <c r="M151" s="66" t="s">
        <v>3084</v>
      </c>
      <c r="N151" s="79" t="str">
        <f ca="1">DATEDIF(C151,'Outgoing 2023'!$L$2,"Y")&amp;" tahun, "&amp;DATEDIF(C151,'Outgoing 2023'!$L$2,"YM")&amp;" bulan, "&amp;DATEDIF(C151,'Outgoing 2023'!$L$2,"MD")&amp;" hari"</f>
        <v>2 tahun, 4 bulan, 7 hari</v>
      </c>
      <c r="O151" s="80">
        <f t="shared" ca="1" si="5"/>
        <v>859</v>
      </c>
      <c r="Q151" s="58" t="s">
        <v>4087</v>
      </c>
    </row>
    <row r="152" spans="1:17" ht="33.450000000000003" customHeight="1" x14ac:dyDescent="0.3">
      <c r="A152" s="77">
        <f t="shared" si="4"/>
        <v>151</v>
      </c>
      <c r="B152" s="66" t="s">
        <v>3816</v>
      </c>
      <c r="C152" s="61">
        <v>45359</v>
      </c>
      <c r="D152" s="58" t="s">
        <v>39</v>
      </c>
      <c r="E152" s="58" t="s">
        <v>3817</v>
      </c>
      <c r="F152" s="58" t="s">
        <v>3817</v>
      </c>
      <c r="G152" s="58" t="s">
        <v>5508</v>
      </c>
      <c r="H152" s="66" t="s">
        <v>3197</v>
      </c>
      <c r="I152" s="66" t="s">
        <v>5700</v>
      </c>
      <c r="J152" s="66"/>
      <c r="K152" s="66" t="s">
        <v>1302</v>
      </c>
      <c r="L152" s="77" t="s">
        <v>1070</v>
      </c>
      <c r="M152" s="66" t="s">
        <v>1471</v>
      </c>
      <c r="N152" s="79" t="str">
        <f ca="1">DATEDIF(C152,'Outgoing 2023'!$L$2,"Y")&amp;" tahun, "&amp;DATEDIF(C152,'Outgoing 2023'!$L$2,"YM")&amp;" bulan, "&amp;DATEDIF(C152,'Outgoing 2023'!$L$2,"MD")&amp;" hari"</f>
        <v>2 tahun, 4 bulan, 7 hari</v>
      </c>
      <c r="O152" s="80">
        <f t="shared" ca="1" si="5"/>
        <v>859</v>
      </c>
      <c r="Q152" s="58"/>
    </row>
    <row r="153" spans="1:17" ht="33.450000000000003" customHeight="1" x14ac:dyDescent="0.3">
      <c r="A153" s="77">
        <f t="shared" si="4"/>
        <v>152</v>
      </c>
      <c r="B153" s="66" t="s">
        <v>3839</v>
      </c>
      <c r="C153" s="61">
        <v>45363</v>
      </c>
      <c r="D153" s="58" t="s">
        <v>39</v>
      </c>
      <c r="E153" s="58" t="s">
        <v>3840</v>
      </c>
      <c r="F153" s="58" t="s">
        <v>3841</v>
      </c>
      <c r="G153" s="58" t="s">
        <v>5508</v>
      </c>
      <c r="H153" s="66" t="s">
        <v>3200</v>
      </c>
      <c r="I153" s="78" t="s">
        <v>6030</v>
      </c>
      <c r="J153" s="66"/>
      <c r="K153" s="66" t="s">
        <v>120</v>
      </c>
      <c r="L153" s="77" t="s">
        <v>1070</v>
      </c>
      <c r="M153" s="66" t="s">
        <v>3230</v>
      </c>
      <c r="N153" s="79" t="str">
        <f ca="1">DATEDIF(C153,'Outgoing 2023'!$L$2,"Y")&amp;" tahun, "&amp;DATEDIF(C153,'Outgoing 2023'!$L$2,"YM")&amp;" bulan, "&amp;DATEDIF(C153,'Outgoing 2023'!$L$2,"MD")&amp;" hari"</f>
        <v>2 tahun, 4 bulan, 3 hari</v>
      </c>
      <c r="O153" s="80">
        <f t="shared" ca="1" si="5"/>
        <v>855</v>
      </c>
      <c r="Q153" s="58" t="s">
        <v>4291</v>
      </c>
    </row>
    <row r="154" spans="1:17" ht="33.450000000000003" customHeight="1" x14ac:dyDescent="0.3">
      <c r="A154" s="77">
        <f t="shared" si="4"/>
        <v>153</v>
      </c>
      <c r="B154" s="66" t="s">
        <v>3809</v>
      </c>
      <c r="C154" s="61">
        <v>45363</v>
      </c>
      <c r="D154" s="58" t="s">
        <v>39</v>
      </c>
      <c r="E154" s="58" t="s">
        <v>3810</v>
      </c>
      <c r="F154" s="58" t="s">
        <v>3811</v>
      </c>
      <c r="G154" s="58" t="s">
        <v>1079</v>
      </c>
      <c r="H154" s="66" t="s">
        <v>3199</v>
      </c>
      <c r="I154" s="66" t="s">
        <v>2895</v>
      </c>
      <c r="J154" s="66"/>
      <c r="K154" s="66" t="s">
        <v>1302</v>
      </c>
      <c r="L154" s="77" t="s">
        <v>1079</v>
      </c>
      <c r="M154" s="66" t="s">
        <v>2490</v>
      </c>
      <c r="N154" s="79" t="str">
        <f ca="1">DATEDIF(C154,'Outgoing 2023'!$L$2,"Y")&amp;" tahun, "&amp;DATEDIF(C154,'Outgoing 2023'!$L$2,"YM")&amp;" bulan, "&amp;DATEDIF(C154,'Outgoing 2023'!$L$2,"MD")&amp;" hari"</f>
        <v>2 tahun, 4 bulan, 3 hari</v>
      </c>
      <c r="O154" s="80">
        <f t="shared" ca="1" si="5"/>
        <v>855</v>
      </c>
      <c r="Q154" s="58"/>
    </row>
    <row r="155" spans="1:17" ht="33.450000000000003" customHeight="1" x14ac:dyDescent="0.3">
      <c r="A155" s="77">
        <f t="shared" si="4"/>
        <v>154</v>
      </c>
      <c r="B155" s="66" t="s">
        <v>3842</v>
      </c>
      <c r="C155" s="61">
        <v>45364</v>
      </c>
      <c r="D155" s="58" t="s">
        <v>39</v>
      </c>
      <c r="E155" s="58" t="s">
        <v>3843</v>
      </c>
      <c r="F155" s="58" t="s">
        <v>3844</v>
      </c>
      <c r="G155" s="58" t="s">
        <v>5508</v>
      </c>
      <c r="H155" s="66" t="s">
        <v>3200</v>
      </c>
      <c r="I155" s="66" t="s">
        <v>5874</v>
      </c>
      <c r="J155" s="66"/>
      <c r="K155" s="66" t="s">
        <v>1302</v>
      </c>
      <c r="L155" s="77" t="s">
        <v>1070</v>
      </c>
      <c r="M155" s="66" t="s">
        <v>3084</v>
      </c>
      <c r="N155" s="79" t="str">
        <f ca="1">DATEDIF(C155,'Outgoing 2023'!$L$2,"Y")&amp;" tahun, "&amp;DATEDIF(C155,'Outgoing 2023'!$L$2,"YM")&amp;" bulan, "&amp;DATEDIF(C155,'Outgoing 2023'!$L$2,"MD")&amp;" hari"</f>
        <v>2 tahun, 4 bulan, 2 hari</v>
      </c>
      <c r="O155" s="80">
        <f t="shared" ca="1" si="5"/>
        <v>854</v>
      </c>
      <c r="Q155" s="58"/>
    </row>
    <row r="156" spans="1:17" ht="33.450000000000003" customHeight="1" x14ac:dyDescent="0.3">
      <c r="A156" s="77">
        <f t="shared" si="4"/>
        <v>155</v>
      </c>
      <c r="B156" s="66" t="s">
        <v>3845</v>
      </c>
      <c r="C156" s="61">
        <v>45364</v>
      </c>
      <c r="D156" s="58" t="s">
        <v>39</v>
      </c>
      <c r="E156" s="58" t="s">
        <v>3846</v>
      </c>
      <c r="F156" s="58" t="s">
        <v>3846</v>
      </c>
      <c r="G156" s="58" t="s">
        <v>5508</v>
      </c>
      <c r="H156" s="66" t="s">
        <v>3199</v>
      </c>
      <c r="I156" s="66" t="s">
        <v>5892</v>
      </c>
      <c r="J156" s="66"/>
      <c r="K156" s="66" t="s">
        <v>120</v>
      </c>
      <c r="L156" s="77" t="s">
        <v>1070</v>
      </c>
      <c r="M156" s="66" t="s">
        <v>1082</v>
      </c>
      <c r="N156" s="79" t="str">
        <f ca="1">DATEDIF(C156,'Outgoing 2023'!$L$2,"Y")&amp;" tahun, "&amp;DATEDIF(C156,'Outgoing 2023'!$L$2,"YM")&amp;" bulan, "&amp;DATEDIF(C156,'Outgoing 2023'!$L$2,"MD")&amp;" hari"</f>
        <v>2 tahun, 4 bulan, 2 hari</v>
      </c>
      <c r="O156" s="80">
        <f t="shared" ca="1" si="5"/>
        <v>854</v>
      </c>
      <c r="Q156" s="58"/>
    </row>
    <row r="157" spans="1:17" ht="33.450000000000003" customHeight="1" x14ac:dyDescent="0.3">
      <c r="A157" s="77">
        <f t="shared" si="4"/>
        <v>156</v>
      </c>
      <c r="B157" s="66" t="s">
        <v>3823</v>
      </c>
      <c r="C157" s="61">
        <v>45364</v>
      </c>
      <c r="D157" s="58" t="s">
        <v>39</v>
      </c>
      <c r="E157" s="58" t="s">
        <v>3824</v>
      </c>
      <c r="F157" s="58" t="s">
        <v>3825</v>
      </c>
      <c r="G157" s="58" t="s">
        <v>1079</v>
      </c>
      <c r="H157" s="66" t="s">
        <v>3195</v>
      </c>
      <c r="I157" s="66" t="s">
        <v>2895</v>
      </c>
      <c r="J157" s="66"/>
      <c r="K157" s="66" t="s">
        <v>1302</v>
      </c>
      <c r="L157" s="77" t="s">
        <v>1079</v>
      </c>
      <c r="M157" s="66" t="s">
        <v>2489</v>
      </c>
      <c r="N157" s="79" t="str">
        <f ca="1">DATEDIF(C157,'Outgoing 2023'!$L$2,"Y")&amp;" tahun, "&amp;DATEDIF(C157,'Outgoing 2023'!$L$2,"YM")&amp;" bulan, "&amp;DATEDIF(C157,'Outgoing 2023'!$L$2,"MD")&amp;" hari"</f>
        <v>2 tahun, 4 bulan, 2 hari</v>
      </c>
      <c r="O157" s="80">
        <f t="shared" ca="1" si="5"/>
        <v>854</v>
      </c>
      <c r="Q157" s="58"/>
    </row>
    <row r="158" spans="1:17" ht="33.450000000000003" customHeight="1" x14ac:dyDescent="0.3">
      <c r="A158" s="77">
        <f t="shared" si="4"/>
        <v>157</v>
      </c>
      <c r="B158" s="66" t="s">
        <v>3847</v>
      </c>
      <c r="C158" s="61">
        <v>45364</v>
      </c>
      <c r="D158" s="58" t="s">
        <v>39</v>
      </c>
      <c r="E158" s="58" t="s">
        <v>3848</v>
      </c>
      <c r="F158" s="58" t="s">
        <v>3849</v>
      </c>
      <c r="G158" s="58" t="s">
        <v>5508</v>
      </c>
      <c r="H158" s="66" t="s">
        <v>3189</v>
      </c>
      <c r="I158" s="66" t="s">
        <v>5700</v>
      </c>
      <c r="J158" s="66"/>
      <c r="K158" s="66" t="s">
        <v>1302</v>
      </c>
      <c r="L158" s="77" t="s">
        <v>1070</v>
      </c>
      <c r="M158" s="66" t="s">
        <v>3081</v>
      </c>
      <c r="N158" s="79" t="str">
        <f ca="1">DATEDIF(C158,'Outgoing 2023'!$L$2,"Y")&amp;" tahun, "&amp;DATEDIF(C158,'Outgoing 2023'!$L$2,"YM")&amp;" bulan, "&amp;DATEDIF(C158,'Outgoing 2023'!$L$2,"MD")&amp;" hari"</f>
        <v>2 tahun, 4 bulan, 2 hari</v>
      </c>
      <c r="O158" s="80">
        <f t="shared" ca="1" si="5"/>
        <v>854</v>
      </c>
      <c r="Q158" s="58"/>
    </row>
    <row r="159" spans="1:17" ht="33.450000000000003" customHeight="1" x14ac:dyDescent="0.3">
      <c r="A159" s="77">
        <f t="shared" si="4"/>
        <v>158</v>
      </c>
      <c r="B159" s="66" t="s">
        <v>3850</v>
      </c>
      <c r="C159" s="61">
        <v>45364</v>
      </c>
      <c r="D159" s="58" t="s">
        <v>39</v>
      </c>
      <c r="E159" s="58" t="s">
        <v>3851</v>
      </c>
      <c r="F159" s="58" t="s">
        <v>3852</v>
      </c>
      <c r="G159" s="58" t="s">
        <v>5508</v>
      </c>
      <c r="H159" s="66" t="s">
        <v>5989</v>
      </c>
      <c r="I159" s="66" t="s">
        <v>5704</v>
      </c>
      <c r="J159" s="66"/>
      <c r="K159" s="66" t="s">
        <v>120</v>
      </c>
      <c r="L159" s="77" t="s">
        <v>1070</v>
      </c>
      <c r="M159" s="66" t="s">
        <v>3230</v>
      </c>
      <c r="N159" s="79" t="str">
        <f ca="1">DATEDIF(C159,'Outgoing 2023'!$L$2,"Y")&amp;" tahun, "&amp;DATEDIF(C159,'Outgoing 2023'!$L$2,"YM")&amp;" bulan, "&amp;DATEDIF(C159,'Outgoing 2023'!$L$2,"MD")&amp;" hari"</f>
        <v>2 tahun, 4 bulan, 2 hari</v>
      </c>
      <c r="O159" s="80">
        <f t="shared" ca="1" si="5"/>
        <v>854</v>
      </c>
      <c r="Q159" s="58" t="s">
        <v>5695</v>
      </c>
    </row>
    <row r="160" spans="1:17" ht="33.450000000000003" customHeight="1" x14ac:dyDescent="0.3">
      <c r="A160" s="77">
        <f t="shared" si="4"/>
        <v>159</v>
      </c>
      <c r="B160" s="66" t="s">
        <v>3863</v>
      </c>
      <c r="C160" s="61">
        <v>45364</v>
      </c>
      <c r="D160" s="58" t="s">
        <v>39</v>
      </c>
      <c r="E160" s="58" t="s">
        <v>3864</v>
      </c>
      <c r="F160" s="58" t="s">
        <v>3865</v>
      </c>
      <c r="G160" s="58" t="s">
        <v>1079</v>
      </c>
      <c r="H160" s="66" t="s">
        <v>5933</v>
      </c>
      <c r="I160" s="66" t="s">
        <v>5875</v>
      </c>
      <c r="J160" s="66"/>
      <c r="K160" s="66" t="s">
        <v>1302</v>
      </c>
      <c r="L160" s="77" t="s">
        <v>1074</v>
      </c>
      <c r="M160" s="66" t="s">
        <v>1075</v>
      </c>
      <c r="N160" s="79" t="str">
        <f ca="1">DATEDIF(C160,'Outgoing 2023'!$L$2,"Y")&amp;" tahun, "&amp;DATEDIF(C160,'Outgoing 2023'!$L$2,"YM")&amp;" bulan, "&amp;DATEDIF(C160,'Outgoing 2023'!$L$2,"MD")&amp;" hari"</f>
        <v>2 tahun, 4 bulan, 2 hari</v>
      </c>
      <c r="O160" s="80">
        <f t="shared" ca="1" si="5"/>
        <v>854</v>
      </c>
      <c r="Q160" s="58"/>
    </row>
    <row r="161" spans="1:17" ht="33.450000000000003" customHeight="1" x14ac:dyDescent="0.3">
      <c r="A161" s="77">
        <f t="shared" si="4"/>
        <v>160</v>
      </c>
      <c r="B161" s="66" t="s">
        <v>3853</v>
      </c>
      <c r="C161" s="61">
        <v>45364</v>
      </c>
      <c r="D161" s="58" t="s">
        <v>9</v>
      </c>
      <c r="E161" s="58" t="s">
        <v>3854</v>
      </c>
      <c r="F161" s="58" t="s">
        <v>3854</v>
      </c>
      <c r="G161" s="58" t="s">
        <v>5508</v>
      </c>
      <c r="H161" s="66" t="s">
        <v>3189</v>
      </c>
      <c r="I161" s="66" t="s">
        <v>5700</v>
      </c>
      <c r="J161" s="66"/>
      <c r="K161" s="66" t="s">
        <v>1302</v>
      </c>
      <c r="L161" s="77" t="s">
        <v>1070</v>
      </c>
      <c r="M161" s="66" t="s">
        <v>3081</v>
      </c>
      <c r="N161" s="79" t="str">
        <f ca="1">DATEDIF(C161,'Outgoing 2023'!$L$2,"Y")&amp;" tahun, "&amp;DATEDIF(C161,'Outgoing 2023'!$L$2,"YM")&amp;" bulan, "&amp;DATEDIF(C161,'Outgoing 2023'!$L$2,"MD")&amp;" hari"</f>
        <v>2 tahun, 4 bulan, 2 hari</v>
      </c>
      <c r="O161" s="80">
        <f t="shared" ca="1" si="5"/>
        <v>854</v>
      </c>
      <c r="Q161" s="58"/>
    </row>
    <row r="162" spans="1:17" ht="33.450000000000003" customHeight="1" x14ac:dyDescent="0.3">
      <c r="A162" s="77">
        <f t="shared" si="4"/>
        <v>161</v>
      </c>
      <c r="B162" s="66" t="s">
        <v>3855</v>
      </c>
      <c r="C162" s="61">
        <v>45364</v>
      </c>
      <c r="D162" s="58" t="s">
        <v>9</v>
      </c>
      <c r="E162" s="58" t="s">
        <v>3856</v>
      </c>
      <c r="F162" s="58" t="s">
        <v>3856</v>
      </c>
      <c r="G162" s="58" t="s">
        <v>5508</v>
      </c>
      <c r="H162" s="66" t="s">
        <v>3200</v>
      </c>
      <c r="I162" s="66" t="s">
        <v>5703</v>
      </c>
      <c r="J162" s="66"/>
      <c r="K162" s="66" t="s">
        <v>1302</v>
      </c>
      <c r="L162" s="77" t="s">
        <v>1070</v>
      </c>
      <c r="M162" s="66" t="s">
        <v>1082</v>
      </c>
      <c r="N162" s="79" t="str">
        <f ca="1">DATEDIF(C162,'Outgoing 2023'!$L$2,"Y")&amp;" tahun, "&amp;DATEDIF(C162,'Outgoing 2023'!$L$2,"YM")&amp;" bulan, "&amp;DATEDIF(C162,'Outgoing 2023'!$L$2,"MD")&amp;" hari"</f>
        <v>2 tahun, 4 bulan, 2 hari</v>
      </c>
      <c r="O162" s="80">
        <f t="shared" ca="1" si="5"/>
        <v>854</v>
      </c>
      <c r="Q162" s="58"/>
    </row>
    <row r="163" spans="1:17" ht="33.450000000000003" customHeight="1" x14ac:dyDescent="0.3">
      <c r="A163" s="77">
        <f t="shared" si="4"/>
        <v>162</v>
      </c>
      <c r="B163" s="66" t="s">
        <v>3857</v>
      </c>
      <c r="C163" s="61">
        <v>45365</v>
      </c>
      <c r="D163" s="58" t="s">
        <v>39</v>
      </c>
      <c r="E163" s="58" t="s">
        <v>3858</v>
      </c>
      <c r="F163" s="58" t="s">
        <v>4872</v>
      </c>
      <c r="G163" s="58" t="s">
        <v>5508</v>
      </c>
      <c r="H163" s="66" t="s">
        <v>5932</v>
      </c>
      <c r="I163" s="78" t="s">
        <v>6030</v>
      </c>
      <c r="J163" s="66"/>
      <c r="K163" s="66" t="s">
        <v>120</v>
      </c>
      <c r="L163" s="77" t="s">
        <v>1175</v>
      </c>
      <c r="M163" s="66" t="s">
        <v>1176</v>
      </c>
      <c r="N163" s="79" t="str">
        <f ca="1">DATEDIF(C163,'Outgoing 2023'!$L$2,"Y")&amp;" tahun, "&amp;DATEDIF(C163,'Outgoing 2023'!$L$2,"YM")&amp;" bulan, "&amp;DATEDIF(C163,'Outgoing 2023'!$L$2,"MD")&amp;" hari"</f>
        <v>2 tahun, 4 bulan, 1 hari</v>
      </c>
      <c r="O163" s="80">
        <f t="shared" ca="1" si="5"/>
        <v>853</v>
      </c>
      <c r="Q163" s="58"/>
    </row>
    <row r="164" spans="1:17" ht="33.450000000000003" customHeight="1" x14ac:dyDescent="0.3">
      <c r="A164" s="77">
        <f t="shared" si="4"/>
        <v>163</v>
      </c>
      <c r="B164" s="66" t="s">
        <v>3820</v>
      </c>
      <c r="C164" s="61">
        <v>45364</v>
      </c>
      <c r="D164" s="58" t="s">
        <v>39</v>
      </c>
      <c r="E164" s="58" t="s">
        <v>3821</v>
      </c>
      <c r="F164" s="58" t="s">
        <v>3822</v>
      </c>
      <c r="G164" s="58" t="s">
        <v>1079</v>
      </c>
      <c r="H164" s="66" t="s">
        <v>5935</v>
      </c>
      <c r="I164" s="66" t="s">
        <v>2895</v>
      </c>
      <c r="J164" s="66"/>
      <c r="K164" s="66" t="s">
        <v>1302</v>
      </c>
      <c r="L164" s="77" t="s">
        <v>1079</v>
      </c>
      <c r="M164" s="66" t="s">
        <v>2488</v>
      </c>
      <c r="N164" s="79" t="str">
        <f ca="1">DATEDIF(C164,'Outgoing 2023'!$L$2,"Y")&amp;" tahun, "&amp;DATEDIF(C164,'Outgoing 2023'!$L$2,"YM")&amp;" bulan, "&amp;DATEDIF(C164,'Outgoing 2023'!$L$2,"MD")&amp;" hari"</f>
        <v>2 tahun, 4 bulan, 2 hari</v>
      </c>
      <c r="O164" s="80">
        <f t="shared" ca="1" si="5"/>
        <v>854</v>
      </c>
      <c r="Q164" s="58"/>
    </row>
    <row r="165" spans="1:17" ht="33.450000000000003" customHeight="1" x14ac:dyDescent="0.3">
      <c r="A165" s="77">
        <f t="shared" si="4"/>
        <v>164</v>
      </c>
      <c r="B165" s="66" t="s">
        <v>3966</v>
      </c>
      <c r="C165" s="61">
        <v>45366</v>
      </c>
      <c r="D165" s="58" t="s">
        <v>39</v>
      </c>
      <c r="E165" s="58" t="s">
        <v>3967</v>
      </c>
      <c r="F165" s="58" t="s">
        <v>3968</v>
      </c>
      <c r="G165" s="58" t="s">
        <v>5508</v>
      </c>
      <c r="H165" s="66" t="s">
        <v>3200</v>
      </c>
      <c r="I165" s="78" t="s">
        <v>6030</v>
      </c>
      <c r="J165" s="66"/>
      <c r="K165" s="66" t="s">
        <v>120</v>
      </c>
      <c r="L165" s="77" t="s">
        <v>1070</v>
      </c>
      <c r="M165" s="66" t="s">
        <v>3230</v>
      </c>
      <c r="N165" s="79" t="str">
        <f ca="1">DATEDIF(C165,'Outgoing 2023'!$L$2,"Y")&amp;" tahun, "&amp;DATEDIF(C165,'Outgoing 2023'!$L$2,"YM")&amp;" bulan, "&amp;DATEDIF(C165,'Outgoing 2023'!$L$2,"MD")&amp;" hari"</f>
        <v>2 tahun, 4 bulan, 0 hari</v>
      </c>
      <c r="O165" s="80">
        <f t="shared" ca="1" si="5"/>
        <v>852</v>
      </c>
      <c r="Q165" s="58" t="s">
        <v>5352</v>
      </c>
    </row>
    <row r="166" spans="1:17" ht="33.450000000000003" customHeight="1" x14ac:dyDescent="0.3">
      <c r="A166" s="77">
        <f t="shared" si="4"/>
        <v>165</v>
      </c>
      <c r="B166" s="66" t="s">
        <v>3860</v>
      </c>
      <c r="C166" s="61">
        <v>45366</v>
      </c>
      <c r="D166" s="58" t="s">
        <v>39</v>
      </c>
      <c r="E166" s="58" t="s">
        <v>3862</v>
      </c>
      <c r="F166" s="58" t="s">
        <v>3861</v>
      </c>
      <c r="G166" s="58" t="s">
        <v>1079</v>
      </c>
      <c r="H166" s="66" t="s">
        <v>3195</v>
      </c>
      <c r="I166" s="66" t="s">
        <v>2895</v>
      </c>
      <c r="J166" s="66"/>
      <c r="K166" s="66" t="s">
        <v>1302</v>
      </c>
      <c r="L166" s="77" t="s">
        <v>1079</v>
      </c>
      <c r="M166" s="66" t="s">
        <v>2489</v>
      </c>
      <c r="N166" s="79" t="str">
        <f ca="1">DATEDIF(C166,'Outgoing 2023'!$L$2,"Y")&amp;" tahun, "&amp;DATEDIF(C166,'Outgoing 2023'!$L$2,"YM")&amp;" bulan, "&amp;DATEDIF(C166,'Outgoing 2023'!$L$2,"MD")&amp;" hari"</f>
        <v>2 tahun, 4 bulan, 0 hari</v>
      </c>
      <c r="O166" s="80">
        <f t="shared" ca="1" si="5"/>
        <v>852</v>
      </c>
      <c r="Q166" s="58"/>
    </row>
    <row r="167" spans="1:17" ht="33.450000000000003" customHeight="1" x14ac:dyDescent="0.3">
      <c r="A167" s="77">
        <f t="shared" si="4"/>
        <v>166</v>
      </c>
      <c r="B167" s="66" t="s">
        <v>3963</v>
      </c>
      <c r="C167" s="61">
        <v>45369</v>
      </c>
      <c r="D167" s="58" t="s">
        <v>39</v>
      </c>
      <c r="E167" s="58" t="s">
        <v>3964</v>
      </c>
      <c r="F167" s="58" t="s">
        <v>3965</v>
      </c>
      <c r="G167" s="58" t="s">
        <v>5508</v>
      </c>
      <c r="H167" s="66" t="s">
        <v>5508</v>
      </c>
      <c r="I167" s="66" t="s">
        <v>5704</v>
      </c>
      <c r="J167" s="66"/>
      <c r="K167" s="66" t="s">
        <v>1302</v>
      </c>
      <c r="L167" s="77" t="s">
        <v>1070</v>
      </c>
      <c r="M167" s="66" t="s">
        <v>3085</v>
      </c>
      <c r="N167" s="79" t="str">
        <f ca="1">DATEDIF(C167,'Outgoing 2023'!$L$2,"Y")&amp;" tahun, "&amp;DATEDIF(C167,'Outgoing 2023'!$L$2,"YM")&amp;" bulan, "&amp;DATEDIF(C167,'Outgoing 2023'!$L$2,"MD")&amp;" hari"</f>
        <v>2 tahun, 3 bulan, 27 hari</v>
      </c>
      <c r="O167" s="80">
        <f t="shared" ca="1" si="5"/>
        <v>849</v>
      </c>
      <c r="Q167" s="58"/>
    </row>
    <row r="168" spans="1:17" ht="33.450000000000003" customHeight="1" x14ac:dyDescent="0.3">
      <c r="A168" s="77">
        <f t="shared" si="4"/>
        <v>167</v>
      </c>
      <c r="B168" s="66" t="s">
        <v>3882</v>
      </c>
      <c r="C168" s="61">
        <v>45369</v>
      </c>
      <c r="D168" s="58" t="s">
        <v>39</v>
      </c>
      <c r="E168" s="58" t="s">
        <v>2738</v>
      </c>
      <c r="F168" s="58" t="s">
        <v>3885</v>
      </c>
      <c r="G168" s="58" t="s">
        <v>5508</v>
      </c>
      <c r="H168" s="66" t="s">
        <v>5932</v>
      </c>
      <c r="I168" s="78" t="s">
        <v>6030</v>
      </c>
      <c r="J168" s="66"/>
      <c r="K168" s="66" t="s">
        <v>120</v>
      </c>
      <c r="L168" s="77" t="s">
        <v>1070</v>
      </c>
      <c r="M168" s="66" t="s">
        <v>3230</v>
      </c>
      <c r="N168" s="79" t="str">
        <f ca="1">DATEDIF(C168,'Outgoing 2023'!$L$2,"Y")&amp;" tahun, "&amp;DATEDIF(C168,'Outgoing 2023'!$L$2,"YM")&amp;" bulan, "&amp;DATEDIF(C168,'Outgoing 2023'!$L$2,"MD")&amp;" hari"</f>
        <v>2 tahun, 3 bulan, 27 hari</v>
      </c>
      <c r="O168" s="80">
        <f t="shared" ca="1" si="5"/>
        <v>849</v>
      </c>
      <c r="Q168" s="58" t="s">
        <v>4109</v>
      </c>
    </row>
    <row r="169" spans="1:17" ht="33.450000000000003" customHeight="1" x14ac:dyDescent="0.3">
      <c r="A169" s="77">
        <f t="shared" si="4"/>
        <v>168</v>
      </c>
      <c r="B169" s="66" t="s">
        <v>5050</v>
      </c>
      <c r="C169" s="61">
        <v>45369</v>
      </c>
      <c r="D169" s="58" t="s">
        <v>3073</v>
      </c>
      <c r="E169" s="58" t="s">
        <v>5051</v>
      </c>
      <c r="F169" s="58" t="s">
        <v>5052</v>
      </c>
      <c r="G169" s="58" t="s">
        <v>5508</v>
      </c>
      <c r="H169" s="66" t="s">
        <v>3197</v>
      </c>
      <c r="I169" s="66" t="s">
        <v>5704</v>
      </c>
      <c r="J169" s="66"/>
      <c r="K169" s="66" t="s">
        <v>1302</v>
      </c>
      <c r="L169" s="77" t="s">
        <v>1070</v>
      </c>
      <c r="M169" s="66" t="s">
        <v>1071</v>
      </c>
      <c r="N169" s="79" t="str">
        <f ca="1">DATEDIF(C169,'Outgoing 2023'!$L$2,"Y")&amp;" tahun, "&amp;DATEDIF(C169,'Outgoing 2023'!$L$2,"YM")&amp;" bulan, "&amp;DATEDIF(C169,'Outgoing 2023'!$L$2,"MD")&amp;" hari"</f>
        <v>2 tahun, 3 bulan, 27 hari</v>
      </c>
      <c r="O169" s="80">
        <f t="shared" ca="1" si="5"/>
        <v>849</v>
      </c>
      <c r="Q169" s="58"/>
    </row>
    <row r="170" spans="1:17" ht="33.450000000000003" customHeight="1" x14ac:dyDescent="0.3">
      <c r="A170" s="77">
        <f t="shared" si="4"/>
        <v>169</v>
      </c>
      <c r="B170" s="66" t="s">
        <v>3886</v>
      </c>
      <c r="C170" s="61">
        <v>45369</v>
      </c>
      <c r="D170" s="58" t="s">
        <v>39</v>
      </c>
      <c r="E170" s="58" t="s">
        <v>3887</v>
      </c>
      <c r="F170" s="58" t="s">
        <v>3889</v>
      </c>
      <c r="G170" s="58" t="s">
        <v>5508</v>
      </c>
      <c r="H170" s="66" t="s">
        <v>3200</v>
      </c>
      <c r="I170" s="78" t="s">
        <v>6030</v>
      </c>
      <c r="J170" s="66"/>
      <c r="K170" s="66" t="s">
        <v>120</v>
      </c>
      <c r="L170" s="77" t="s">
        <v>1070</v>
      </c>
      <c r="M170" s="66" t="s">
        <v>3230</v>
      </c>
      <c r="N170" s="79" t="str">
        <f ca="1">DATEDIF(C170,'Outgoing 2023'!$L$2,"Y")&amp;" tahun, "&amp;DATEDIF(C170,'Outgoing 2023'!$L$2,"YM")&amp;" bulan, "&amp;DATEDIF(C170,'Outgoing 2023'!$L$2,"MD")&amp;" hari"</f>
        <v>2 tahun, 3 bulan, 27 hari</v>
      </c>
      <c r="O170" s="80">
        <f t="shared" ca="1" si="5"/>
        <v>849</v>
      </c>
      <c r="Q170" s="58" t="s">
        <v>4233</v>
      </c>
    </row>
    <row r="171" spans="1:17" ht="33.450000000000003" customHeight="1" x14ac:dyDescent="0.3">
      <c r="A171" s="77">
        <f t="shared" si="4"/>
        <v>170</v>
      </c>
      <c r="B171" s="66" t="s">
        <v>3896</v>
      </c>
      <c r="C171" s="61">
        <v>45369</v>
      </c>
      <c r="D171" s="58" t="s">
        <v>39</v>
      </c>
      <c r="E171" s="58" t="s">
        <v>3897</v>
      </c>
      <c r="F171" s="58" t="s">
        <v>3897</v>
      </c>
      <c r="G171" s="58" t="s">
        <v>5508</v>
      </c>
      <c r="H171" s="66" t="s">
        <v>3200</v>
      </c>
      <c r="I171" s="66" t="s">
        <v>3201</v>
      </c>
      <c r="J171" s="66"/>
      <c r="K171" s="66" t="s">
        <v>120</v>
      </c>
      <c r="L171" s="77" t="s">
        <v>1070</v>
      </c>
      <c r="M171" s="66" t="s">
        <v>3235</v>
      </c>
      <c r="N171" s="79" t="str">
        <f ca="1">DATEDIF(C171,'Outgoing 2023'!$L$2,"Y")&amp;" tahun, "&amp;DATEDIF(C171,'Outgoing 2023'!$L$2,"YM")&amp;" bulan, "&amp;DATEDIF(C171,'Outgoing 2023'!$L$2,"MD")&amp;" hari"</f>
        <v>2 tahun, 3 bulan, 27 hari</v>
      </c>
      <c r="O171" s="80">
        <f t="shared" ca="1" si="5"/>
        <v>849</v>
      </c>
      <c r="Q171" s="58" t="s">
        <v>4489</v>
      </c>
    </row>
    <row r="172" spans="1:17" ht="33.450000000000003" customHeight="1" x14ac:dyDescent="0.3">
      <c r="A172" s="77">
        <f t="shared" si="4"/>
        <v>171</v>
      </c>
      <c r="B172" s="66" t="s">
        <v>3898</v>
      </c>
      <c r="C172" s="61">
        <v>45369</v>
      </c>
      <c r="D172" s="58" t="s">
        <v>9</v>
      </c>
      <c r="E172" s="58" t="s">
        <v>3899</v>
      </c>
      <c r="F172" s="58" t="s">
        <v>3899</v>
      </c>
      <c r="G172" s="58" t="s">
        <v>5508</v>
      </c>
      <c r="H172" s="66" t="s">
        <v>3200</v>
      </c>
      <c r="I172" s="66" t="s">
        <v>5703</v>
      </c>
      <c r="J172" s="66"/>
      <c r="K172" s="66" t="s">
        <v>1302</v>
      </c>
      <c r="L172" s="77" t="s">
        <v>1070</v>
      </c>
      <c r="M172" s="66" t="s">
        <v>1082</v>
      </c>
      <c r="N172" s="79" t="str">
        <f ca="1">DATEDIF(C172,'Outgoing 2023'!$L$2,"Y")&amp;" tahun, "&amp;DATEDIF(C172,'Outgoing 2023'!$L$2,"YM")&amp;" bulan, "&amp;DATEDIF(C172,'Outgoing 2023'!$L$2,"MD")&amp;" hari"</f>
        <v>2 tahun, 3 bulan, 27 hari</v>
      </c>
      <c r="O172" s="80">
        <f t="shared" ca="1" si="5"/>
        <v>849</v>
      </c>
      <c r="Q172" s="58"/>
    </row>
    <row r="173" spans="1:17" ht="33.450000000000003" customHeight="1" x14ac:dyDescent="0.3">
      <c r="A173" s="77">
        <f t="shared" si="4"/>
        <v>172</v>
      </c>
      <c r="B173" s="66" t="s">
        <v>3900</v>
      </c>
      <c r="C173" s="61">
        <v>45369</v>
      </c>
      <c r="D173" s="58" t="s">
        <v>9</v>
      </c>
      <c r="E173" s="58" t="s">
        <v>3901</v>
      </c>
      <c r="F173" s="58" t="s">
        <v>3902</v>
      </c>
      <c r="G173" s="58" t="s">
        <v>5508</v>
      </c>
      <c r="H173" s="78" t="s">
        <v>5989</v>
      </c>
      <c r="I173" s="78" t="s">
        <v>6030</v>
      </c>
      <c r="J173" s="66"/>
      <c r="K173" s="66" t="s">
        <v>1302</v>
      </c>
      <c r="L173" s="77" t="s">
        <v>1175</v>
      </c>
      <c r="M173" s="66" t="s">
        <v>1176</v>
      </c>
      <c r="N173" s="79" t="str">
        <f ca="1">DATEDIF(C173,'Outgoing 2023'!$L$2,"Y")&amp;" tahun, "&amp;DATEDIF(C173,'Outgoing 2023'!$L$2,"YM")&amp;" bulan, "&amp;DATEDIF(C173,'Outgoing 2023'!$L$2,"MD")&amp;" hari"</f>
        <v>2 tahun, 3 bulan, 27 hari</v>
      </c>
      <c r="O173" s="80">
        <f t="shared" ca="1" si="5"/>
        <v>849</v>
      </c>
      <c r="Q173" s="58"/>
    </row>
    <row r="174" spans="1:17" ht="33.450000000000003" customHeight="1" x14ac:dyDescent="0.3">
      <c r="A174" s="77">
        <f t="shared" si="4"/>
        <v>173</v>
      </c>
      <c r="B174" s="66" t="s">
        <v>3903</v>
      </c>
      <c r="C174" s="61">
        <v>45370</v>
      </c>
      <c r="D174" s="58" t="s">
        <v>39</v>
      </c>
      <c r="E174" s="58" t="s">
        <v>3904</v>
      </c>
      <c r="F174" s="58" t="s">
        <v>3905</v>
      </c>
      <c r="G174" s="58" t="s">
        <v>5508</v>
      </c>
      <c r="H174" s="66" t="s">
        <v>3200</v>
      </c>
      <c r="I174" s="66" t="s">
        <v>3203</v>
      </c>
      <c r="J174" s="66"/>
      <c r="K174" s="66" t="s">
        <v>1302</v>
      </c>
      <c r="L174" s="77" t="s">
        <v>1070</v>
      </c>
      <c r="M174" s="58" t="s">
        <v>3906</v>
      </c>
      <c r="N174" s="79" t="str">
        <f ca="1">DATEDIF(C174,'Outgoing 2023'!$L$2,"Y")&amp;" tahun, "&amp;DATEDIF(C174,'Outgoing 2023'!$L$2,"YM")&amp;" bulan, "&amp;DATEDIF(C174,'Outgoing 2023'!$L$2,"MD")&amp;" hari"</f>
        <v>2 tahun, 3 bulan, 26 hari</v>
      </c>
      <c r="O174" s="80">
        <f t="shared" ca="1" si="5"/>
        <v>848</v>
      </c>
      <c r="Q174" s="58" t="s">
        <v>4131</v>
      </c>
    </row>
    <row r="175" spans="1:17" ht="33.450000000000003" customHeight="1" x14ac:dyDescent="0.3">
      <c r="A175" s="77">
        <f t="shared" si="4"/>
        <v>174</v>
      </c>
      <c r="B175" s="66" t="s">
        <v>3893</v>
      </c>
      <c r="C175" s="61">
        <v>45370</v>
      </c>
      <c r="D175" s="58" t="s">
        <v>39</v>
      </c>
      <c r="E175" s="58" t="s">
        <v>3894</v>
      </c>
      <c r="F175" s="58" t="s">
        <v>3895</v>
      </c>
      <c r="G175" s="58" t="s">
        <v>5508</v>
      </c>
      <c r="H175" s="66" t="s">
        <v>3191</v>
      </c>
      <c r="I175" s="78" t="s">
        <v>6030</v>
      </c>
      <c r="J175" s="66"/>
      <c r="K175" s="66" t="s">
        <v>120</v>
      </c>
      <c r="L175" s="77" t="s">
        <v>1070</v>
      </c>
      <c r="M175" s="66" t="s">
        <v>3230</v>
      </c>
      <c r="N175" s="79" t="str">
        <f ca="1">DATEDIF(C175,'Outgoing 2023'!$L$2,"Y")&amp;" tahun, "&amp;DATEDIF(C175,'Outgoing 2023'!$L$2,"YM")&amp;" bulan, "&amp;DATEDIF(C175,'Outgoing 2023'!$L$2,"MD")&amp;" hari"</f>
        <v>2 tahun, 3 bulan, 26 hari</v>
      </c>
      <c r="O175" s="80">
        <f t="shared" ca="1" si="5"/>
        <v>848</v>
      </c>
      <c r="Q175" s="58" t="s">
        <v>4293</v>
      </c>
    </row>
    <row r="176" spans="1:17" ht="33.450000000000003" customHeight="1" x14ac:dyDescent="0.3">
      <c r="A176" s="77">
        <f t="shared" si="4"/>
        <v>175</v>
      </c>
      <c r="B176" s="66" t="s">
        <v>3890</v>
      </c>
      <c r="C176" s="61">
        <v>45370</v>
      </c>
      <c r="D176" s="58" t="s">
        <v>39</v>
      </c>
      <c r="E176" s="58" t="s">
        <v>3891</v>
      </c>
      <c r="F176" s="112" t="s">
        <v>3892</v>
      </c>
      <c r="G176" s="112" t="s">
        <v>5508</v>
      </c>
      <c r="H176" s="66" t="s">
        <v>5989</v>
      </c>
      <c r="I176" s="78" t="s">
        <v>6030</v>
      </c>
      <c r="J176" s="66"/>
      <c r="K176" s="66" t="s">
        <v>120</v>
      </c>
      <c r="L176" s="77" t="s">
        <v>1175</v>
      </c>
      <c r="M176" s="66" t="s">
        <v>1176</v>
      </c>
      <c r="N176" s="79" t="str">
        <f ca="1">DATEDIF(C176,'Outgoing 2023'!$L$2,"Y")&amp;" tahun, "&amp;DATEDIF(C176,'Outgoing 2023'!$L$2,"YM")&amp;" bulan, "&amp;DATEDIF(C176,'Outgoing 2023'!$L$2,"MD")&amp;" hari"</f>
        <v>2 tahun, 3 bulan, 26 hari</v>
      </c>
      <c r="O176" s="80">
        <f t="shared" ca="1" si="5"/>
        <v>848</v>
      </c>
      <c r="Q176" s="58"/>
    </row>
    <row r="177" spans="1:17" ht="33.450000000000003" customHeight="1" x14ac:dyDescent="0.3">
      <c r="A177" s="77">
        <f t="shared" si="4"/>
        <v>176</v>
      </c>
      <c r="B177" s="66" t="s">
        <v>3958</v>
      </c>
      <c r="C177" s="61">
        <v>45372</v>
      </c>
      <c r="D177" s="58" t="s">
        <v>39</v>
      </c>
      <c r="E177" s="58" t="s">
        <v>3959</v>
      </c>
      <c r="F177" s="58" t="s">
        <v>3959</v>
      </c>
      <c r="G177" s="112" t="s">
        <v>1079</v>
      </c>
      <c r="H177" s="66" t="s">
        <v>1079</v>
      </c>
      <c r="I177" s="66" t="s">
        <v>5700</v>
      </c>
      <c r="J177" s="66"/>
      <c r="K177" s="66" t="s">
        <v>1302</v>
      </c>
      <c r="L177" s="77" t="s">
        <v>1168</v>
      </c>
      <c r="M177" s="66" t="s">
        <v>4425</v>
      </c>
      <c r="N177" s="79" t="str">
        <f ca="1">DATEDIF(C177,'Outgoing 2023'!$L$2,"Y")&amp;" tahun, "&amp;DATEDIF(C177,'Outgoing 2023'!$L$2,"YM")&amp;" bulan, "&amp;DATEDIF(C177,'Outgoing 2023'!$L$2,"MD")&amp;" hari"</f>
        <v>2 tahun, 3 bulan, 24 hari</v>
      </c>
      <c r="O177" s="80">
        <f t="shared" ca="1" si="5"/>
        <v>846</v>
      </c>
      <c r="Q177" s="58" t="s">
        <v>4002</v>
      </c>
    </row>
    <row r="178" spans="1:17" ht="33.450000000000003" customHeight="1" x14ac:dyDescent="0.3">
      <c r="A178" s="77">
        <f t="shared" si="4"/>
        <v>177</v>
      </c>
      <c r="B178" s="66" t="s">
        <v>3921</v>
      </c>
      <c r="C178" s="61">
        <v>45373</v>
      </c>
      <c r="D178" s="58" t="s">
        <v>39</v>
      </c>
      <c r="E178" s="58" t="s">
        <v>3922</v>
      </c>
      <c r="F178" s="58" t="s">
        <v>3923</v>
      </c>
      <c r="G178" s="58" t="s">
        <v>5508</v>
      </c>
      <c r="H178" s="66" t="s">
        <v>3277</v>
      </c>
      <c r="I178" s="66" t="s">
        <v>5876</v>
      </c>
      <c r="J178" s="66"/>
      <c r="K178" s="66" t="s">
        <v>1302</v>
      </c>
      <c r="L178" s="77" t="s">
        <v>1070</v>
      </c>
      <c r="M178" s="58" t="s">
        <v>3135</v>
      </c>
      <c r="N178" s="79" t="str">
        <f ca="1">DATEDIF(C178,'Outgoing 2023'!$L$2,"Y")&amp;" tahun, "&amp;DATEDIF(C178,'Outgoing 2023'!$L$2,"YM")&amp;" bulan, "&amp;DATEDIF(C178,'Outgoing 2023'!$L$2,"MD")&amp;" hari"</f>
        <v>2 tahun, 3 bulan, 23 hari</v>
      </c>
      <c r="O178" s="80">
        <f t="shared" ca="1" si="5"/>
        <v>845</v>
      </c>
      <c r="Q178" s="58" t="s">
        <v>4656</v>
      </c>
    </row>
    <row r="179" spans="1:17" ht="33.450000000000003" customHeight="1" x14ac:dyDescent="0.3">
      <c r="A179" s="77">
        <f t="shared" si="4"/>
        <v>178</v>
      </c>
      <c r="B179" s="66" t="s">
        <v>3949</v>
      </c>
      <c r="C179" s="61">
        <v>45372</v>
      </c>
      <c r="D179" s="58" t="s">
        <v>39</v>
      </c>
      <c r="E179" s="58" t="s">
        <v>3950</v>
      </c>
      <c r="F179" s="58" t="s">
        <v>3951</v>
      </c>
      <c r="G179" s="58" t="s">
        <v>1079</v>
      </c>
      <c r="H179" s="78" t="s">
        <v>5999</v>
      </c>
      <c r="I179" s="66" t="s">
        <v>2895</v>
      </c>
      <c r="J179" s="66"/>
      <c r="K179" s="66" t="s">
        <v>1302</v>
      </c>
      <c r="L179" s="77" t="s">
        <v>1079</v>
      </c>
      <c r="M179" s="66" t="s">
        <v>2488</v>
      </c>
      <c r="N179" s="79" t="str">
        <f ca="1">DATEDIF(C179,'Outgoing 2023'!$L$2,"Y")&amp;" tahun, "&amp;DATEDIF(C179,'Outgoing 2023'!$L$2,"YM")&amp;" bulan, "&amp;DATEDIF(C179,'Outgoing 2023'!$L$2,"MD")&amp;" hari"</f>
        <v>2 tahun, 3 bulan, 24 hari</v>
      </c>
      <c r="O179" s="80">
        <f t="shared" ca="1" si="5"/>
        <v>846</v>
      </c>
      <c r="Q179" s="58"/>
    </row>
    <row r="180" spans="1:17" ht="33.450000000000003" customHeight="1" x14ac:dyDescent="0.3">
      <c r="A180" s="77">
        <f t="shared" si="4"/>
        <v>179</v>
      </c>
      <c r="B180" s="66" t="s">
        <v>3952</v>
      </c>
      <c r="C180" s="61">
        <v>45372</v>
      </c>
      <c r="D180" s="58" t="s">
        <v>39</v>
      </c>
      <c r="E180" s="58" t="s">
        <v>3953</v>
      </c>
      <c r="F180" s="58" t="s">
        <v>3954</v>
      </c>
      <c r="G180" s="58" t="s">
        <v>1079</v>
      </c>
      <c r="H180" s="66" t="s">
        <v>5935</v>
      </c>
      <c r="I180" s="66" t="s">
        <v>5701</v>
      </c>
      <c r="J180" s="66"/>
      <c r="K180" s="66" t="s">
        <v>1302</v>
      </c>
      <c r="L180" s="77" t="s">
        <v>1079</v>
      </c>
      <c r="M180" s="66" t="s">
        <v>2488</v>
      </c>
      <c r="N180" s="79" t="str">
        <f ca="1">DATEDIF(C180,'Outgoing 2023'!$L$2,"Y")&amp;" tahun, "&amp;DATEDIF(C180,'Outgoing 2023'!$L$2,"YM")&amp;" bulan, "&amp;DATEDIF(C180,'Outgoing 2023'!$L$2,"MD")&amp;" hari"</f>
        <v>2 tahun, 3 bulan, 24 hari</v>
      </c>
      <c r="O180" s="80">
        <f t="shared" ca="1" si="5"/>
        <v>846</v>
      </c>
      <c r="Q180" s="58"/>
    </row>
    <row r="181" spans="1:17" ht="33.450000000000003" customHeight="1" x14ac:dyDescent="0.3">
      <c r="A181" s="77">
        <f t="shared" si="4"/>
        <v>180</v>
      </c>
      <c r="B181" s="66" t="s">
        <v>3960</v>
      </c>
      <c r="C181" s="61">
        <v>45372</v>
      </c>
      <c r="D181" s="58" t="s">
        <v>39</v>
      </c>
      <c r="E181" s="58" t="s">
        <v>3961</v>
      </c>
      <c r="F181" s="58" t="s">
        <v>3962</v>
      </c>
      <c r="G181" s="58" t="s">
        <v>1079</v>
      </c>
      <c r="H181" s="66" t="s">
        <v>3193</v>
      </c>
      <c r="I181" s="66" t="s">
        <v>1079</v>
      </c>
      <c r="J181" s="66"/>
      <c r="K181" s="66" t="s">
        <v>1302</v>
      </c>
      <c r="L181" s="77" t="s">
        <v>1079</v>
      </c>
      <c r="M181" s="66" t="s">
        <v>3361</v>
      </c>
      <c r="N181" s="79" t="str">
        <f ca="1">DATEDIF(C181,'Outgoing 2023'!$L$2,"Y")&amp;" tahun, "&amp;DATEDIF(C181,'Outgoing 2023'!$L$2,"YM")&amp;" bulan, "&amp;DATEDIF(C181,'Outgoing 2023'!$L$2,"MD")&amp;" hari"</f>
        <v>2 tahun, 3 bulan, 24 hari</v>
      </c>
      <c r="O181" s="80">
        <f t="shared" ca="1" si="5"/>
        <v>846</v>
      </c>
      <c r="Q181" s="58"/>
    </row>
    <row r="182" spans="1:17" ht="33.450000000000003" customHeight="1" x14ac:dyDescent="0.3">
      <c r="A182" s="77">
        <f t="shared" si="4"/>
        <v>181</v>
      </c>
      <c r="B182" s="66" t="s">
        <v>3955</v>
      </c>
      <c r="C182" s="61">
        <v>45373</v>
      </c>
      <c r="D182" s="58" t="s">
        <v>39</v>
      </c>
      <c r="E182" s="58" t="s">
        <v>3956</v>
      </c>
      <c r="F182" s="58" t="s">
        <v>3957</v>
      </c>
      <c r="G182" s="58" t="s">
        <v>1079</v>
      </c>
      <c r="H182" s="58" t="s">
        <v>3196</v>
      </c>
      <c r="I182" s="66" t="s">
        <v>3202</v>
      </c>
      <c r="J182" s="66"/>
      <c r="K182" s="66" t="s">
        <v>1302</v>
      </c>
      <c r="L182" s="77" t="s">
        <v>1074</v>
      </c>
      <c r="M182" s="66" t="s">
        <v>1075</v>
      </c>
      <c r="N182" s="79" t="str">
        <f ca="1">DATEDIF(C182,'Outgoing 2023'!$L$2,"Y")&amp;" tahun, "&amp;DATEDIF(C182,'Outgoing 2023'!$L$2,"YM")&amp;" bulan, "&amp;DATEDIF(C182,'Outgoing 2023'!$L$2,"MD")&amp;" hari"</f>
        <v>2 tahun, 3 bulan, 23 hari</v>
      </c>
      <c r="O182" s="80">
        <f t="shared" ca="1" si="5"/>
        <v>845</v>
      </c>
      <c r="Q182" s="58"/>
    </row>
    <row r="183" spans="1:17" ht="33.450000000000003" customHeight="1" x14ac:dyDescent="0.3">
      <c r="A183" s="77">
        <f t="shared" si="4"/>
        <v>182</v>
      </c>
      <c r="B183" s="66" t="s">
        <v>3969</v>
      </c>
      <c r="C183" s="61">
        <v>45376</v>
      </c>
      <c r="D183" s="58" t="s">
        <v>39</v>
      </c>
      <c r="E183" s="58" t="s">
        <v>3980</v>
      </c>
      <c r="F183" s="58" t="s">
        <v>3981</v>
      </c>
      <c r="G183" s="58" t="s">
        <v>5508</v>
      </c>
      <c r="H183" s="66" t="s">
        <v>3189</v>
      </c>
      <c r="I183" s="66" t="s">
        <v>5704</v>
      </c>
      <c r="J183" s="66"/>
      <c r="K183" s="66" t="s">
        <v>1302</v>
      </c>
      <c r="L183" s="77" t="s">
        <v>1070</v>
      </c>
      <c r="M183" s="66" t="s">
        <v>3081</v>
      </c>
      <c r="N183" s="79" t="str">
        <f ca="1">DATEDIF(C183,'Outgoing 2023'!$L$2,"Y")&amp;" tahun, "&amp;DATEDIF(C183,'Outgoing 2023'!$L$2,"YM")&amp;" bulan, "&amp;DATEDIF(C183,'Outgoing 2023'!$L$2,"MD")&amp;" hari"</f>
        <v>2 tahun, 3 bulan, 20 hari</v>
      </c>
      <c r="O183" s="80">
        <f t="shared" ca="1" si="5"/>
        <v>842</v>
      </c>
      <c r="Q183" s="58"/>
    </row>
    <row r="184" spans="1:17" ht="33.450000000000003" customHeight="1" x14ac:dyDescent="0.3">
      <c r="A184" s="77">
        <f t="shared" si="4"/>
        <v>183</v>
      </c>
      <c r="B184" s="66" t="s">
        <v>3974</v>
      </c>
      <c r="C184" s="61">
        <v>45376</v>
      </c>
      <c r="D184" s="58" t="s">
        <v>39</v>
      </c>
      <c r="E184" s="58" t="s">
        <v>3975</v>
      </c>
      <c r="F184" s="58" t="s">
        <v>3976</v>
      </c>
      <c r="G184" s="58" t="s">
        <v>5508</v>
      </c>
      <c r="H184" s="58" t="s">
        <v>3196</v>
      </c>
      <c r="I184" s="66" t="s">
        <v>5892</v>
      </c>
      <c r="J184" s="66"/>
      <c r="K184" s="66" t="s">
        <v>1302</v>
      </c>
      <c r="L184" s="77" t="s">
        <v>1074</v>
      </c>
      <c r="M184" s="66" t="s">
        <v>1075</v>
      </c>
      <c r="N184" s="79" t="str">
        <f ca="1">DATEDIF(C184,'Outgoing 2023'!$L$2,"Y")&amp;" tahun, "&amp;DATEDIF(C184,'Outgoing 2023'!$L$2,"YM")&amp;" bulan, "&amp;DATEDIF(C184,'Outgoing 2023'!$L$2,"MD")&amp;" hari"</f>
        <v>2 tahun, 3 bulan, 20 hari</v>
      </c>
      <c r="O184" s="80">
        <f t="shared" ca="1" si="5"/>
        <v>842</v>
      </c>
      <c r="Q184" s="58"/>
    </row>
    <row r="185" spans="1:17" ht="33.450000000000003" customHeight="1" x14ac:dyDescent="0.3">
      <c r="A185" s="77">
        <f t="shared" si="4"/>
        <v>184</v>
      </c>
      <c r="B185" s="66" t="s">
        <v>4026</v>
      </c>
      <c r="C185" s="61">
        <v>45377</v>
      </c>
      <c r="D185" s="58" t="s">
        <v>39</v>
      </c>
      <c r="E185" s="58" t="s">
        <v>4027</v>
      </c>
      <c r="F185" s="58" t="s">
        <v>4027</v>
      </c>
      <c r="G185" s="58" t="s">
        <v>5508</v>
      </c>
      <c r="H185" s="66" t="s">
        <v>3197</v>
      </c>
      <c r="I185" s="66" t="s">
        <v>5704</v>
      </c>
      <c r="J185" s="66"/>
      <c r="K185" s="66" t="s">
        <v>1302</v>
      </c>
      <c r="L185" s="77" t="s">
        <v>1070</v>
      </c>
      <c r="M185" s="66" t="s">
        <v>1471</v>
      </c>
      <c r="N185" s="79" t="str">
        <f ca="1">DATEDIF(C185,'Outgoing 2023'!$L$2,"Y")&amp;" tahun, "&amp;DATEDIF(C185,'Outgoing 2023'!$L$2,"YM")&amp;" bulan, "&amp;DATEDIF(C185,'Outgoing 2023'!$L$2,"MD")&amp;" hari"</f>
        <v>2 tahun, 3 bulan, 19 hari</v>
      </c>
      <c r="O185" s="80">
        <f t="shared" ca="1" si="5"/>
        <v>841</v>
      </c>
      <c r="Q185" s="58" t="s">
        <v>4558</v>
      </c>
    </row>
    <row r="186" spans="1:17" ht="33.450000000000003" customHeight="1" x14ac:dyDescent="0.3">
      <c r="A186" s="77">
        <f t="shared" si="4"/>
        <v>185</v>
      </c>
      <c r="B186" s="66" t="s">
        <v>4028</v>
      </c>
      <c r="C186" s="61">
        <v>45377</v>
      </c>
      <c r="D186" s="58" t="s">
        <v>9</v>
      </c>
      <c r="E186" s="58" t="s">
        <v>4029</v>
      </c>
      <c r="F186" s="58" t="s">
        <v>4029</v>
      </c>
      <c r="G186" s="58" t="s">
        <v>5508</v>
      </c>
      <c r="H186" s="66" t="s">
        <v>3200</v>
      </c>
      <c r="I186" s="66" t="s">
        <v>5703</v>
      </c>
      <c r="J186" s="66"/>
      <c r="K186" s="66" t="s">
        <v>1302</v>
      </c>
      <c r="L186" s="77" t="s">
        <v>1070</v>
      </c>
      <c r="M186" s="66" t="s">
        <v>1082</v>
      </c>
      <c r="N186" s="79" t="str">
        <f ca="1">DATEDIF(C186,'Outgoing 2023'!$L$2,"Y")&amp;" tahun, "&amp;DATEDIF(C186,'Outgoing 2023'!$L$2,"YM")&amp;" bulan, "&amp;DATEDIF(C186,'Outgoing 2023'!$L$2,"MD")&amp;" hari"</f>
        <v>2 tahun, 3 bulan, 19 hari</v>
      </c>
      <c r="O186" s="80">
        <f t="shared" ca="1" si="5"/>
        <v>841</v>
      </c>
      <c r="Q186" s="58"/>
    </row>
    <row r="187" spans="1:17" ht="33.450000000000003" customHeight="1" x14ac:dyDescent="0.3">
      <c r="A187" s="77">
        <f t="shared" si="4"/>
        <v>186</v>
      </c>
      <c r="B187" s="66" t="s">
        <v>3977</v>
      </c>
      <c r="C187" s="61">
        <v>45377</v>
      </c>
      <c r="D187" s="58" t="s">
        <v>39</v>
      </c>
      <c r="E187" s="58" t="s">
        <v>3978</v>
      </c>
      <c r="F187" s="58" t="s">
        <v>3979</v>
      </c>
      <c r="G187" s="58" t="s">
        <v>1079</v>
      </c>
      <c r="H187" s="66" t="s">
        <v>3195</v>
      </c>
      <c r="I187" s="66" t="s">
        <v>2895</v>
      </c>
      <c r="J187" s="66"/>
      <c r="K187" s="66" t="s">
        <v>1302</v>
      </c>
      <c r="L187" s="77" t="s">
        <v>1079</v>
      </c>
      <c r="M187" s="66" t="s">
        <v>2489</v>
      </c>
      <c r="N187" s="79" t="str">
        <f ca="1">DATEDIF(C187,'Outgoing 2023'!$L$2,"Y")&amp;" tahun, "&amp;DATEDIF(C187,'Outgoing 2023'!$L$2,"YM")&amp;" bulan, "&amp;DATEDIF(C187,'Outgoing 2023'!$L$2,"MD")&amp;" hari"</f>
        <v>2 tahun, 3 bulan, 19 hari</v>
      </c>
      <c r="O187" s="80">
        <f t="shared" ca="1" si="5"/>
        <v>841</v>
      </c>
      <c r="Q187" s="58"/>
    </row>
    <row r="188" spans="1:17" ht="33.450000000000003" customHeight="1" x14ac:dyDescent="0.3">
      <c r="A188" s="77">
        <f t="shared" si="4"/>
        <v>187</v>
      </c>
      <c r="B188" s="66" t="s">
        <v>3970</v>
      </c>
      <c r="C188" s="61">
        <v>45377</v>
      </c>
      <c r="D188" s="58" t="s">
        <v>9</v>
      </c>
      <c r="E188" s="58" t="s">
        <v>3971</v>
      </c>
      <c r="F188" s="58" t="s">
        <v>3971</v>
      </c>
      <c r="G188" s="58" t="s">
        <v>5508</v>
      </c>
      <c r="H188" s="66" t="s">
        <v>3189</v>
      </c>
      <c r="I188" s="66" t="s">
        <v>5873</v>
      </c>
      <c r="J188" s="66"/>
      <c r="K188" s="66" t="s">
        <v>1302</v>
      </c>
      <c r="L188" s="77" t="s">
        <v>1070</v>
      </c>
      <c r="M188" s="66" t="s">
        <v>3081</v>
      </c>
      <c r="N188" s="79" t="str">
        <f ca="1">DATEDIF(C188,'Outgoing 2023'!$L$2,"Y")&amp;" tahun, "&amp;DATEDIF(C188,'Outgoing 2023'!$L$2,"YM")&amp;" bulan, "&amp;DATEDIF(C188,'Outgoing 2023'!$L$2,"MD")&amp;" hari"</f>
        <v>2 tahun, 3 bulan, 19 hari</v>
      </c>
      <c r="O188" s="80">
        <f t="shared" ca="1" si="5"/>
        <v>841</v>
      </c>
      <c r="Q188" s="58"/>
    </row>
    <row r="189" spans="1:17" ht="33.450000000000003" customHeight="1" x14ac:dyDescent="0.3">
      <c r="A189" s="77">
        <f t="shared" si="4"/>
        <v>188</v>
      </c>
      <c r="B189" s="66" t="s">
        <v>3972</v>
      </c>
      <c r="C189" s="61">
        <v>45377</v>
      </c>
      <c r="D189" s="58" t="s">
        <v>39</v>
      </c>
      <c r="E189" s="58" t="s">
        <v>3973</v>
      </c>
      <c r="F189" s="58" t="s">
        <v>3973</v>
      </c>
      <c r="G189" s="58" t="s">
        <v>5508</v>
      </c>
      <c r="H189" s="66" t="s">
        <v>3189</v>
      </c>
      <c r="I189" s="66" t="s">
        <v>5873</v>
      </c>
      <c r="J189" s="66"/>
      <c r="K189" s="66" t="s">
        <v>1302</v>
      </c>
      <c r="L189" s="77" t="s">
        <v>1070</v>
      </c>
      <c r="M189" s="66" t="s">
        <v>3081</v>
      </c>
      <c r="N189" s="79" t="str">
        <f ca="1">DATEDIF(C189,'Outgoing 2023'!$L$2,"Y")&amp;" tahun, "&amp;DATEDIF(C189,'Outgoing 2023'!$L$2,"YM")&amp;" bulan, "&amp;DATEDIF(C189,'Outgoing 2023'!$L$2,"MD")&amp;" hari"</f>
        <v>2 tahun, 3 bulan, 19 hari</v>
      </c>
      <c r="O189" s="80">
        <f t="shared" ca="1" si="5"/>
        <v>841</v>
      </c>
      <c r="Q189" s="58"/>
    </row>
    <row r="190" spans="1:17" ht="33.450000000000003" customHeight="1" x14ac:dyDescent="0.3">
      <c r="A190" s="77">
        <f t="shared" si="4"/>
        <v>189</v>
      </c>
      <c r="B190" s="66" t="s">
        <v>3985</v>
      </c>
      <c r="C190" s="61">
        <v>45378</v>
      </c>
      <c r="D190" s="58" t="s">
        <v>39</v>
      </c>
      <c r="E190" s="58" t="s">
        <v>3986</v>
      </c>
      <c r="F190" s="58" t="s">
        <v>3987</v>
      </c>
      <c r="G190" s="58" t="s">
        <v>5508</v>
      </c>
      <c r="H190" s="66" t="s">
        <v>5933</v>
      </c>
      <c r="I190" s="66" t="s">
        <v>5892</v>
      </c>
      <c r="J190" s="66"/>
      <c r="K190" s="66" t="s">
        <v>1302</v>
      </c>
      <c r="L190" s="77" t="s">
        <v>1079</v>
      </c>
      <c r="M190" s="66" t="s">
        <v>3230</v>
      </c>
      <c r="N190" s="79" t="str">
        <f ca="1">DATEDIF(C190,'Outgoing 2023'!$L$2,"Y")&amp;" tahun, "&amp;DATEDIF(C190,'Outgoing 2023'!$L$2,"YM")&amp;" bulan, "&amp;DATEDIF(C190,'Outgoing 2023'!$L$2,"MD")&amp;" hari"</f>
        <v>2 tahun, 3 bulan, 18 hari</v>
      </c>
      <c r="O190" s="80">
        <f t="shared" ca="1" si="5"/>
        <v>840</v>
      </c>
      <c r="Q190" s="58" t="s">
        <v>6825</v>
      </c>
    </row>
    <row r="191" spans="1:17" ht="33.450000000000003" customHeight="1" x14ac:dyDescent="0.3">
      <c r="A191" s="77">
        <f t="shared" si="4"/>
        <v>190</v>
      </c>
      <c r="B191" s="66" t="s">
        <v>4017</v>
      </c>
      <c r="C191" s="61">
        <v>45379</v>
      </c>
      <c r="D191" s="58" t="s">
        <v>9</v>
      </c>
      <c r="E191" s="58" t="s">
        <v>4018</v>
      </c>
      <c r="F191" s="58" t="s">
        <v>4019</v>
      </c>
      <c r="G191" s="58" t="s">
        <v>5508</v>
      </c>
      <c r="H191" s="66" t="s">
        <v>5989</v>
      </c>
      <c r="I191" s="66" t="s">
        <v>5704</v>
      </c>
      <c r="J191" s="66"/>
      <c r="K191" s="66" t="s">
        <v>1302</v>
      </c>
      <c r="L191" s="77" t="s">
        <v>1080</v>
      </c>
      <c r="M191" s="66" t="s">
        <v>1083</v>
      </c>
      <c r="N191" s="79" t="str">
        <f ca="1">DATEDIF(C191,'Outgoing 2023'!$L$2,"Y")&amp;" tahun, "&amp;DATEDIF(C191,'Outgoing 2023'!$L$2,"YM")&amp;" bulan, "&amp;DATEDIF(C191,'Outgoing 2023'!$L$2,"MD")&amp;" hari"</f>
        <v>2 tahun, 3 bulan, 17 hari</v>
      </c>
      <c r="O191" s="80">
        <f t="shared" ca="1" si="5"/>
        <v>839</v>
      </c>
      <c r="Q191" s="58" t="s">
        <v>4265</v>
      </c>
    </row>
    <row r="192" spans="1:17" ht="33.450000000000003" customHeight="1" x14ac:dyDescent="0.3">
      <c r="A192" s="77">
        <f t="shared" si="4"/>
        <v>191</v>
      </c>
      <c r="B192" s="66" t="s">
        <v>4010</v>
      </c>
      <c r="C192" s="61">
        <v>45379</v>
      </c>
      <c r="D192" s="58" t="s">
        <v>4012</v>
      </c>
      <c r="E192" s="58" t="s">
        <v>4011</v>
      </c>
      <c r="F192" s="58" t="s">
        <v>4013</v>
      </c>
      <c r="G192" s="58" t="s">
        <v>5508</v>
      </c>
      <c r="H192" s="66" t="s">
        <v>5508</v>
      </c>
      <c r="I192" s="66" t="s">
        <v>5877</v>
      </c>
      <c r="J192" s="66"/>
      <c r="K192" s="66" t="s">
        <v>1302</v>
      </c>
      <c r="L192" s="77" t="s">
        <v>1080</v>
      </c>
      <c r="M192" s="66" t="s">
        <v>1083</v>
      </c>
      <c r="N192" s="79" t="str">
        <f ca="1">DATEDIF(C192,'Outgoing 2023'!$L$2,"Y")&amp;" tahun, "&amp;DATEDIF(C192,'Outgoing 2023'!$L$2,"YM")&amp;" bulan, "&amp;DATEDIF(C192,'Outgoing 2023'!$L$2,"MD")&amp;" hari"</f>
        <v>2 tahun, 3 bulan, 17 hari</v>
      </c>
      <c r="O192" s="80">
        <f t="shared" ca="1" si="5"/>
        <v>839</v>
      </c>
      <c r="Q192" s="58"/>
    </row>
    <row r="193" spans="1:17" ht="33.450000000000003" customHeight="1" x14ac:dyDescent="0.3">
      <c r="A193" s="77">
        <f t="shared" si="4"/>
        <v>192</v>
      </c>
      <c r="B193" s="66" t="s">
        <v>3999</v>
      </c>
      <c r="C193" s="61">
        <v>45379</v>
      </c>
      <c r="D193" s="58" t="s">
        <v>3073</v>
      </c>
      <c r="E193" s="58" t="s">
        <v>4000</v>
      </c>
      <c r="F193" s="58" t="s">
        <v>4001</v>
      </c>
      <c r="G193" s="58" t="s">
        <v>5508</v>
      </c>
      <c r="H193" s="66" t="s">
        <v>3195</v>
      </c>
      <c r="I193" s="66" t="s">
        <v>6808</v>
      </c>
      <c r="J193" s="66"/>
      <c r="K193" s="66" t="s">
        <v>1302</v>
      </c>
      <c r="L193" s="77" t="s">
        <v>1070</v>
      </c>
      <c r="M193" s="66" t="s">
        <v>1082</v>
      </c>
      <c r="N193" s="79" t="str">
        <f ca="1">DATEDIF(C193,'Outgoing 2023'!$L$2,"Y")&amp;" tahun, "&amp;DATEDIF(C193,'Outgoing 2023'!$L$2,"YM")&amp;" bulan, "&amp;DATEDIF(C193,'Outgoing 2023'!$L$2,"MD")&amp;" hari"</f>
        <v>2 tahun, 3 bulan, 17 hari</v>
      </c>
      <c r="O193" s="80">
        <f t="shared" ca="1" si="5"/>
        <v>839</v>
      </c>
      <c r="Q193" s="58"/>
    </row>
    <row r="194" spans="1:17" ht="33.450000000000003" customHeight="1" x14ac:dyDescent="0.3">
      <c r="A194" s="77">
        <f t="shared" ref="A194:A257" si="6">ROW(A193)</f>
        <v>193</v>
      </c>
      <c r="B194" s="66" t="s">
        <v>4014</v>
      </c>
      <c r="C194" s="61">
        <v>45379</v>
      </c>
      <c r="D194" s="58" t="s">
        <v>39</v>
      </c>
      <c r="E194" s="58" t="s">
        <v>4015</v>
      </c>
      <c r="F194" s="58" t="s">
        <v>4016</v>
      </c>
      <c r="G194" s="58" t="s">
        <v>5508</v>
      </c>
      <c r="H194" s="66" t="s">
        <v>3195</v>
      </c>
      <c r="I194" s="66" t="s">
        <v>6808</v>
      </c>
      <c r="J194" s="66"/>
      <c r="K194" s="66" t="s">
        <v>1302</v>
      </c>
      <c r="L194" s="77" t="s">
        <v>1070</v>
      </c>
      <c r="M194" s="66" t="s">
        <v>1082</v>
      </c>
      <c r="N194" s="79" t="str">
        <f ca="1">DATEDIF(C194,'Outgoing 2023'!$L$2,"Y")&amp;" tahun, "&amp;DATEDIF(C194,'Outgoing 2023'!$L$2,"YM")&amp;" bulan, "&amp;DATEDIF(C194,'Outgoing 2023'!$L$2,"MD")&amp;" hari"</f>
        <v>2 tahun, 3 bulan, 17 hari</v>
      </c>
      <c r="O194" s="80">
        <f t="shared" ca="1" si="5"/>
        <v>839</v>
      </c>
      <c r="Q194" s="58"/>
    </row>
    <row r="195" spans="1:17" ht="33.450000000000003" customHeight="1" x14ac:dyDescent="0.3">
      <c r="A195" s="77">
        <f t="shared" si="6"/>
        <v>194</v>
      </c>
      <c r="B195" s="66" t="s">
        <v>4020</v>
      </c>
      <c r="C195" s="61">
        <v>45379</v>
      </c>
      <c r="D195" s="58" t="s">
        <v>3073</v>
      </c>
      <c r="E195" s="58" t="s">
        <v>4021</v>
      </c>
      <c r="F195" s="58" t="s">
        <v>4022</v>
      </c>
      <c r="G195" s="58" t="s">
        <v>1079</v>
      </c>
      <c r="H195" s="66" t="s">
        <v>3193</v>
      </c>
      <c r="I195" s="66" t="s">
        <v>1079</v>
      </c>
      <c r="J195" s="66"/>
      <c r="K195" s="66" t="s">
        <v>1302</v>
      </c>
      <c r="L195" s="77" t="s">
        <v>1070</v>
      </c>
      <c r="M195" s="66" t="s">
        <v>1071</v>
      </c>
      <c r="N195" s="79" t="str">
        <f ca="1">DATEDIF(C195,'Outgoing 2023'!$L$2,"Y")&amp;" tahun, "&amp;DATEDIF(C195,'Outgoing 2023'!$L$2,"YM")&amp;" bulan, "&amp;DATEDIF(C195,'Outgoing 2023'!$L$2,"MD")&amp;" hari"</f>
        <v>2 tahun, 3 bulan, 17 hari</v>
      </c>
      <c r="O195" s="80">
        <f t="shared" ca="1" si="5"/>
        <v>839</v>
      </c>
      <c r="Q195" s="58"/>
    </row>
    <row r="196" spans="1:17" ht="33.450000000000003" customHeight="1" x14ac:dyDescent="0.3">
      <c r="A196" s="77">
        <f t="shared" si="6"/>
        <v>195</v>
      </c>
      <c r="B196" s="66" t="s">
        <v>5053</v>
      </c>
      <c r="C196" s="61">
        <v>45383</v>
      </c>
      <c r="D196" s="58" t="s">
        <v>39</v>
      </c>
      <c r="E196" s="58" t="s">
        <v>5054</v>
      </c>
      <c r="F196" s="58" t="s">
        <v>5055</v>
      </c>
      <c r="G196" s="58" t="s">
        <v>5508</v>
      </c>
      <c r="H196" s="66" t="s">
        <v>3200</v>
      </c>
      <c r="I196" s="78" t="s">
        <v>6030</v>
      </c>
      <c r="J196" s="66"/>
      <c r="K196" s="66" t="s">
        <v>120</v>
      </c>
      <c r="L196" s="77" t="s">
        <v>1070</v>
      </c>
      <c r="M196" s="66" t="s">
        <v>3230</v>
      </c>
      <c r="N196" s="79" t="str">
        <f ca="1">DATEDIF(C196,'Outgoing 2023'!$L$2,"Y")&amp;" tahun, "&amp;DATEDIF(C196,'Outgoing 2023'!$L$2,"YM")&amp;" bulan, "&amp;DATEDIF(C196,'Outgoing 2023'!$L$2,"MD")&amp;" hari"</f>
        <v>2 tahun, 3 bulan, 14 hari</v>
      </c>
      <c r="O196" s="80"/>
      <c r="Q196" s="58" t="s">
        <v>5353</v>
      </c>
    </row>
    <row r="197" spans="1:17" ht="33.450000000000003" customHeight="1" x14ac:dyDescent="0.3">
      <c r="A197" s="77">
        <f t="shared" si="6"/>
        <v>196</v>
      </c>
      <c r="B197" s="66" t="s">
        <v>4030</v>
      </c>
      <c r="C197" s="61">
        <v>45383</v>
      </c>
      <c r="D197" s="58" t="s">
        <v>39</v>
      </c>
      <c r="E197" s="58" t="s">
        <v>4031</v>
      </c>
      <c r="F197" s="58" t="s">
        <v>4032</v>
      </c>
      <c r="G197" s="58" t="s">
        <v>1079</v>
      </c>
      <c r="H197" s="66" t="s">
        <v>5933</v>
      </c>
      <c r="I197" s="66" t="s">
        <v>2895</v>
      </c>
      <c r="J197" s="66"/>
      <c r="K197" s="66" t="s">
        <v>1302</v>
      </c>
      <c r="L197" s="77" t="s">
        <v>1079</v>
      </c>
      <c r="M197" s="66" t="s">
        <v>3230</v>
      </c>
      <c r="N197" s="79" t="str">
        <f ca="1">DATEDIF(C197,'Outgoing 2023'!$L$2,"Y")&amp;" tahun, "&amp;DATEDIF(C197,'Outgoing 2023'!$L$2,"YM")&amp;" bulan, "&amp;DATEDIF(C197,'Outgoing 2023'!$L$2,"MD")&amp;" hari"</f>
        <v>2 tahun, 3 bulan, 14 hari</v>
      </c>
      <c r="O197" s="80">
        <f t="shared" ca="1" si="5"/>
        <v>835</v>
      </c>
      <c r="Q197" s="58"/>
    </row>
    <row r="198" spans="1:17" ht="33.450000000000003" customHeight="1" x14ac:dyDescent="0.3">
      <c r="A198" s="77">
        <f t="shared" si="6"/>
        <v>197</v>
      </c>
      <c r="B198" s="66" t="s">
        <v>4033</v>
      </c>
      <c r="C198" s="61">
        <v>45383</v>
      </c>
      <c r="D198" s="58" t="s">
        <v>39</v>
      </c>
      <c r="E198" s="58" t="s">
        <v>4034</v>
      </c>
      <c r="F198" s="58" t="s">
        <v>4035</v>
      </c>
      <c r="G198" s="58" t="s">
        <v>1079</v>
      </c>
      <c r="H198" s="66" t="s">
        <v>5933</v>
      </c>
      <c r="I198" s="66" t="s">
        <v>1079</v>
      </c>
      <c r="J198" s="66"/>
      <c r="K198" s="66" t="s">
        <v>1302</v>
      </c>
      <c r="L198" s="77" t="s">
        <v>1079</v>
      </c>
      <c r="M198" s="66" t="s">
        <v>3230</v>
      </c>
      <c r="N198" s="79" t="str">
        <f ca="1">DATEDIF(C198,'Outgoing 2023'!$L$2,"Y")&amp;" tahun, "&amp;DATEDIF(C198,'Outgoing 2023'!$L$2,"YM")&amp;" bulan, "&amp;DATEDIF(C198,'Outgoing 2023'!$L$2,"MD")&amp;" hari"</f>
        <v>2 tahun, 3 bulan, 14 hari</v>
      </c>
      <c r="O198" s="80">
        <f t="shared" ref="O198:O261" ca="1" si="7">TODAY()-C198</f>
        <v>835</v>
      </c>
      <c r="Q198" s="58"/>
    </row>
    <row r="199" spans="1:17" ht="33.450000000000003" customHeight="1" x14ac:dyDescent="0.3">
      <c r="A199" s="77">
        <f t="shared" si="6"/>
        <v>198</v>
      </c>
      <c r="B199" s="66" t="s">
        <v>4039</v>
      </c>
      <c r="C199" s="61">
        <v>45383</v>
      </c>
      <c r="D199" s="58" t="s">
        <v>39</v>
      </c>
      <c r="E199" s="58" t="s">
        <v>4040</v>
      </c>
      <c r="F199" s="58" t="s">
        <v>4041</v>
      </c>
      <c r="G199" s="58" t="s">
        <v>1079</v>
      </c>
      <c r="H199" s="66" t="s">
        <v>3195</v>
      </c>
      <c r="I199" s="66" t="s">
        <v>5939</v>
      </c>
      <c r="J199" s="66"/>
      <c r="K199" s="66" t="s">
        <v>1302</v>
      </c>
      <c r="L199" s="77" t="s">
        <v>1079</v>
      </c>
      <c r="M199" s="66" t="s">
        <v>2489</v>
      </c>
      <c r="N199" s="79" t="str">
        <f ca="1">DATEDIF(C199,'Outgoing 2023'!$L$2,"Y")&amp;" tahun, "&amp;DATEDIF(C199,'Outgoing 2023'!$L$2,"YM")&amp;" bulan, "&amp;DATEDIF(C199,'Outgoing 2023'!$L$2,"MD")&amp;" hari"</f>
        <v>2 tahun, 3 bulan, 14 hari</v>
      </c>
      <c r="O199" s="80">
        <f t="shared" ca="1" si="7"/>
        <v>835</v>
      </c>
      <c r="Q199" s="58"/>
    </row>
    <row r="200" spans="1:17" ht="33.450000000000003" customHeight="1" x14ac:dyDescent="0.3">
      <c r="A200" s="77">
        <f t="shared" si="6"/>
        <v>199</v>
      </c>
      <c r="B200" s="66" t="s">
        <v>4042</v>
      </c>
      <c r="C200" s="61">
        <v>45383</v>
      </c>
      <c r="D200" s="58" t="s">
        <v>39</v>
      </c>
      <c r="E200" s="58" t="s">
        <v>4043</v>
      </c>
      <c r="F200" s="58" t="s">
        <v>4044</v>
      </c>
      <c r="G200" s="58" t="s">
        <v>5508</v>
      </c>
      <c r="H200" s="66" t="s">
        <v>3200</v>
      </c>
      <c r="I200" s="78" t="s">
        <v>6030</v>
      </c>
      <c r="J200" s="66"/>
      <c r="K200" s="66" t="s">
        <v>120</v>
      </c>
      <c r="L200" s="77" t="s">
        <v>1070</v>
      </c>
      <c r="M200" s="66" t="s">
        <v>3230</v>
      </c>
      <c r="N200" s="79" t="str">
        <f ca="1">DATEDIF(C200,'Outgoing 2023'!$L$2,"Y")&amp;" tahun, "&amp;DATEDIF(C200,'Outgoing 2023'!$L$2,"YM")&amp;" bulan, "&amp;DATEDIF(C200,'Outgoing 2023'!$L$2,"MD")&amp;" hari"</f>
        <v>2 tahun, 3 bulan, 14 hari</v>
      </c>
      <c r="O200" s="80">
        <f t="shared" ca="1" si="7"/>
        <v>835</v>
      </c>
      <c r="Q200" s="58" t="s">
        <v>5032</v>
      </c>
    </row>
    <row r="201" spans="1:17" ht="33.450000000000003" customHeight="1" x14ac:dyDescent="0.3">
      <c r="A201" s="77">
        <f t="shared" si="6"/>
        <v>200</v>
      </c>
      <c r="B201" s="66" t="s">
        <v>4036</v>
      </c>
      <c r="C201" s="61">
        <v>45383</v>
      </c>
      <c r="D201" s="58" t="s">
        <v>39</v>
      </c>
      <c r="E201" s="58" t="s">
        <v>4037</v>
      </c>
      <c r="F201" s="58" t="s">
        <v>4038</v>
      </c>
      <c r="G201" s="58" t="s">
        <v>5508</v>
      </c>
      <c r="H201" s="66" t="s">
        <v>3197</v>
      </c>
      <c r="I201" s="66" t="s">
        <v>5892</v>
      </c>
      <c r="J201" s="66"/>
      <c r="K201" s="66" t="s">
        <v>1302</v>
      </c>
      <c r="L201" s="77" t="s">
        <v>1070</v>
      </c>
      <c r="M201" s="66" t="s">
        <v>1471</v>
      </c>
      <c r="N201" s="79" t="str">
        <f ca="1">DATEDIF(C201,'Outgoing 2023'!$L$2,"Y")&amp;" tahun, "&amp;DATEDIF(C201,'Outgoing 2023'!$L$2,"YM")&amp;" bulan, "&amp;DATEDIF(C201,'Outgoing 2023'!$L$2,"MD")&amp;" hari"</f>
        <v>2 tahun, 3 bulan, 14 hari</v>
      </c>
      <c r="O201" s="80">
        <f t="shared" ca="1" si="7"/>
        <v>835</v>
      </c>
      <c r="Q201" s="58"/>
    </row>
    <row r="202" spans="1:17" ht="33.450000000000003" customHeight="1" x14ac:dyDescent="0.3">
      <c r="A202" s="77">
        <f t="shared" si="6"/>
        <v>201</v>
      </c>
      <c r="B202" s="66" t="s">
        <v>4151</v>
      </c>
      <c r="C202" s="61">
        <v>45383</v>
      </c>
      <c r="D202" s="58" t="s">
        <v>39</v>
      </c>
      <c r="E202" s="58" t="s">
        <v>4152</v>
      </c>
      <c r="F202" s="58" t="s">
        <v>4153</v>
      </c>
      <c r="G202" s="58" t="s">
        <v>5508</v>
      </c>
      <c r="H202" s="66" t="s">
        <v>3200</v>
      </c>
      <c r="I202" s="66" t="s">
        <v>3203</v>
      </c>
      <c r="J202" s="66"/>
      <c r="K202" s="66" t="s">
        <v>1302</v>
      </c>
      <c r="L202" s="77" t="s">
        <v>1070</v>
      </c>
      <c r="M202" s="58" t="s">
        <v>4154</v>
      </c>
      <c r="N202" s="79" t="str">
        <f ca="1">DATEDIF(C202,'Outgoing 2023'!$L$2,"Y")&amp;" tahun, "&amp;DATEDIF(C202,'Outgoing 2023'!$L$2,"YM")&amp;" bulan, "&amp;DATEDIF(C202,'Outgoing 2023'!$L$2,"MD")&amp;" hari"</f>
        <v>2 tahun, 3 bulan, 14 hari</v>
      </c>
      <c r="O202" s="80">
        <f t="shared" ca="1" si="7"/>
        <v>835</v>
      </c>
      <c r="Q202" s="58" t="s">
        <v>5369</v>
      </c>
    </row>
    <row r="203" spans="1:17" ht="33.450000000000003" customHeight="1" x14ac:dyDescent="0.3">
      <c r="A203" s="77">
        <f t="shared" si="6"/>
        <v>202</v>
      </c>
      <c r="B203" s="66" t="s">
        <v>4054</v>
      </c>
      <c r="C203" s="61">
        <v>45384</v>
      </c>
      <c r="D203" s="58" t="s">
        <v>39</v>
      </c>
      <c r="E203" s="58" t="s">
        <v>4055</v>
      </c>
      <c r="F203" s="58" t="s">
        <v>4056</v>
      </c>
      <c r="G203" s="58" t="s">
        <v>5508</v>
      </c>
      <c r="H203" s="66" t="s">
        <v>5932</v>
      </c>
      <c r="I203" s="78" t="s">
        <v>6030</v>
      </c>
      <c r="J203" s="66"/>
      <c r="K203" s="66" t="s">
        <v>1302</v>
      </c>
      <c r="L203" s="77" t="s">
        <v>1175</v>
      </c>
      <c r="M203" s="66" t="s">
        <v>1176</v>
      </c>
      <c r="N203" s="79" t="str">
        <f ca="1">DATEDIF(C203,'Outgoing 2023'!$L$2,"Y")&amp;" tahun, "&amp;DATEDIF(C203,'Outgoing 2023'!$L$2,"YM")&amp;" bulan, "&amp;DATEDIF(C203,'Outgoing 2023'!$L$2,"MD")&amp;" hari"</f>
        <v>2 tahun, 3 bulan, 13 hari</v>
      </c>
      <c r="O203" s="80">
        <f t="shared" ca="1" si="7"/>
        <v>834</v>
      </c>
      <c r="Q203" s="58"/>
    </row>
    <row r="204" spans="1:17" ht="33.450000000000003" customHeight="1" x14ac:dyDescent="0.3">
      <c r="A204" s="77">
        <f t="shared" si="6"/>
        <v>203</v>
      </c>
      <c r="B204" s="66" t="s">
        <v>4057</v>
      </c>
      <c r="C204" s="61">
        <v>45385</v>
      </c>
      <c r="D204" s="58" t="s">
        <v>39</v>
      </c>
      <c r="E204" s="58" t="s">
        <v>4058</v>
      </c>
      <c r="F204" s="58" t="s">
        <v>4058</v>
      </c>
      <c r="G204" s="58" t="s">
        <v>5508</v>
      </c>
      <c r="H204" s="66" t="s">
        <v>3200</v>
      </c>
      <c r="I204" s="66" t="s">
        <v>5703</v>
      </c>
      <c r="J204" s="66"/>
      <c r="K204" s="66" t="s">
        <v>1302</v>
      </c>
      <c r="L204" s="77" t="s">
        <v>1070</v>
      </c>
      <c r="M204" s="66" t="s">
        <v>1082</v>
      </c>
      <c r="N204" s="79" t="str">
        <f ca="1">DATEDIF(C204,'Outgoing 2023'!$L$2,"Y")&amp;" tahun, "&amp;DATEDIF(C204,'Outgoing 2023'!$L$2,"YM")&amp;" bulan, "&amp;DATEDIF(C204,'Outgoing 2023'!$L$2,"MD")&amp;" hari"</f>
        <v>2 tahun, 3 bulan, 12 hari</v>
      </c>
      <c r="O204" s="80">
        <f t="shared" ca="1" si="7"/>
        <v>833</v>
      </c>
      <c r="Q204" s="58"/>
    </row>
    <row r="205" spans="1:17" ht="33.450000000000003" customHeight="1" x14ac:dyDescent="0.3">
      <c r="A205" s="77">
        <f t="shared" si="6"/>
        <v>204</v>
      </c>
      <c r="B205" s="66" t="s">
        <v>4136</v>
      </c>
      <c r="C205" s="61">
        <v>45385</v>
      </c>
      <c r="D205" s="58" t="s">
        <v>39</v>
      </c>
      <c r="E205" s="58" t="s">
        <v>4137</v>
      </c>
      <c r="F205" s="58" t="s">
        <v>4168</v>
      </c>
      <c r="G205" s="58" t="s">
        <v>5508</v>
      </c>
      <c r="H205" s="66" t="s">
        <v>3200</v>
      </c>
      <c r="I205" s="66" t="s">
        <v>5939</v>
      </c>
      <c r="J205" s="66"/>
      <c r="K205" s="66" t="s">
        <v>1302</v>
      </c>
      <c r="L205" s="77" t="s">
        <v>1070</v>
      </c>
      <c r="M205" s="66" t="s">
        <v>1082</v>
      </c>
      <c r="N205" s="79" t="str">
        <f ca="1">DATEDIF(C205,'Outgoing 2023'!$L$2,"Y")&amp;" tahun, "&amp;DATEDIF(C205,'Outgoing 2023'!$L$2,"YM")&amp;" bulan, "&amp;DATEDIF(C205,'Outgoing 2023'!$L$2,"MD")&amp;" hari"</f>
        <v>2 tahun, 3 bulan, 12 hari</v>
      </c>
      <c r="O205" s="80">
        <f t="shared" ca="1" si="7"/>
        <v>833</v>
      </c>
      <c r="Q205" s="58"/>
    </row>
    <row r="206" spans="1:17" ht="33.450000000000003" customHeight="1" x14ac:dyDescent="0.3">
      <c r="A206" s="77">
        <f t="shared" si="6"/>
        <v>205</v>
      </c>
      <c r="B206" s="66" t="s">
        <v>4059</v>
      </c>
      <c r="C206" s="61">
        <v>45385</v>
      </c>
      <c r="D206" s="58" t="s">
        <v>39</v>
      </c>
      <c r="E206" s="58" t="s">
        <v>4060</v>
      </c>
      <c r="F206" s="58" t="s">
        <v>4060</v>
      </c>
      <c r="G206" s="58" t="s">
        <v>5508</v>
      </c>
      <c r="H206" s="66" t="s">
        <v>3200</v>
      </c>
      <c r="I206" s="66" t="s">
        <v>5874</v>
      </c>
      <c r="J206" s="66"/>
      <c r="K206" s="66" t="s">
        <v>1302</v>
      </c>
      <c r="L206" s="77" t="s">
        <v>1070</v>
      </c>
      <c r="M206" s="66" t="s">
        <v>3235</v>
      </c>
      <c r="N206" s="79" t="str">
        <f ca="1">DATEDIF(C206,'Outgoing 2023'!$L$2,"Y")&amp;" tahun, "&amp;DATEDIF(C206,'Outgoing 2023'!$L$2,"YM")&amp;" bulan, "&amp;DATEDIF(C206,'Outgoing 2023'!$L$2,"MD")&amp;" hari"</f>
        <v>2 tahun, 3 bulan, 12 hari</v>
      </c>
      <c r="O206" s="80">
        <f t="shared" ca="1" si="7"/>
        <v>833</v>
      </c>
      <c r="Q206" s="58"/>
    </row>
    <row r="207" spans="1:17" ht="33.450000000000003" customHeight="1" x14ac:dyDescent="0.3">
      <c r="A207" s="77">
        <f t="shared" si="6"/>
        <v>206</v>
      </c>
      <c r="B207" s="66" t="s">
        <v>4068</v>
      </c>
      <c r="C207" s="61">
        <v>45385</v>
      </c>
      <c r="D207" s="58" t="s">
        <v>39</v>
      </c>
      <c r="E207" s="58" t="s">
        <v>4069</v>
      </c>
      <c r="F207" s="58" t="s">
        <v>4070</v>
      </c>
      <c r="G207" s="58" t="s">
        <v>5508</v>
      </c>
      <c r="H207" s="66" t="s">
        <v>3277</v>
      </c>
      <c r="I207" s="78" t="s">
        <v>6030</v>
      </c>
      <c r="J207" s="66"/>
      <c r="K207" s="66" t="s">
        <v>120</v>
      </c>
      <c r="L207" s="77" t="s">
        <v>1070</v>
      </c>
      <c r="M207" s="66" t="s">
        <v>3081</v>
      </c>
      <c r="N207" s="79" t="str">
        <f ca="1">DATEDIF(C207,'Outgoing 2023'!$L$2,"Y")&amp;" tahun, "&amp;DATEDIF(C207,'Outgoing 2023'!$L$2,"YM")&amp;" bulan, "&amp;DATEDIF(C207,'Outgoing 2023'!$L$2,"MD")&amp;" hari"</f>
        <v>2 tahun, 3 bulan, 12 hari</v>
      </c>
      <c r="O207" s="80">
        <f t="shared" ca="1" si="7"/>
        <v>833</v>
      </c>
      <c r="Q207" s="58" t="s">
        <v>4493</v>
      </c>
    </row>
    <row r="208" spans="1:17" ht="33.450000000000003" customHeight="1" x14ac:dyDescent="0.3">
      <c r="A208" s="77">
        <f t="shared" si="6"/>
        <v>207</v>
      </c>
      <c r="B208" s="66" t="s">
        <v>4155</v>
      </c>
      <c r="C208" s="61">
        <v>45385</v>
      </c>
      <c r="D208" s="58" t="s">
        <v>39</v>
      </c>
      <c r="E208" s="58" t="s">
        <v>5057</v>
      </c>
      <c r="F208" s="58" t="s">
        <v>5056</v>
      </c>
      <c r="G208" s="58" t="s">
        <v>5508</v>
      </c>
      <c r="H208" s="66" t="s">
        <v>3200</v>
      </c>
      <c r="I208" s="66" t="s">
        <v>3203</v>
      </c>
      <c r="J208" s="66"/>
      <c r="K208" s="66" t="s">
        <v>1302</v>
      </c>
      <c r="L208" s="77" t="s">
        <v>1070</v>
      </c>
      <c r="M208" s="58" t="s">
        <v>4156</v>
      </c>
      <c r="N208" s="79" t="str">
        <f ca="1">DATEDIF(C208,'Outgoing 2023'!$L$2,"Y")&amp;" tahun, "&amp;DATEDIF(C208,'Outgoing 2023'!$L$2,"YM")&amp;" bulan, "&amp;DATEDIF(C208,'Outgoing 2023'!$L$2,"MD")&amp;" hari"</f>
        <v>2 tahun, 3 bulan, 12 hari</v>
      </c>
      <c r="O208" s="80">
        <f t="shared" ca="1" si="7"/>
        <v>833</v>
      </c>
      <c r="Q208" s="58" t="s">
        <v>4496</v>
      </c>
    </row>
    <row r="209" spans="1:17" ht="33.450000000000003" customHeight="1" x14ac:dyDescent="0.3">
      <c r="A209" s="77">
        <f t="shared" si="6"/>
        <v>208</v>
      </c>
      <c r="B209" s="66" t="s">
        <v>4066</v>
      </c>
      <c r="C209" s="61">
        <v>45386</v>
      </c>
      <c r="D209" s="58" t="s">
        <v>3073</v>
      </c>
      <c r="E209" s="58" t="s">
        <v>4067</v>
      </c>
      <c r="F209" s="58" t="s">
        <v>4067</v>
      </c>
      <c r="G209" s="58" t="s">
        <v>1079</v>
      </c>
      <c r="H209" s="66" t="s">
        <v>1079</v>
      </c>
      <c r="I209" s="66" t="s">
        <v>1079</v>
      </c>
      <c r="J209" s="66"/>
      <c r="K209" s="66" t="s">
        <v>1302</v>
      </c>
      <c r="L209" s="77" t="s">
        <v>1070</v>
      </c>
      <c r="M209" s="66" t="s">
        <v>1071</v>
      </c>
      <c r="N209" s="79" t="str">
        <f ca="1">DATEDIF(C209,'Outgoing 2023'!$L$2,"Y")&amp;" tahun, "&amp;DATEDIF(C209,'Outgoing 2023'!$L$2,"YM")&amp;" bulan, "&amp;DATEDIF(C209,'Outgoing 2023'!$L$2,"MD")&amp;" hari"</f>
        <v>2 tahun, 3 bulan, 11 hari</v>
      </c>
      <c r="O209" s="80">
        <f t="shared" ca="1" si="7"/>
        <v>832</v>
      </c>
      <c r="Q209" s="58"/>
    </row>
    <row r="210" spans="1:17" ht="33.450000000000003" customHeight="1" x14ac:dyDescent="0.3">
      <c r="A210" s="77">
        <f t="shared" si="6"/>
        <v>209</v>
      </c>
      <c r="B210" s="66" t="s">
        <v>4061</v>
      </c>
      <c r="C210" s="61">
        <v>45385</v>
      </c>
      <c r="D210" s="58" t="s">
        <v>39</v>
      </c>
      <c r="E210" s="58" t="s">
        <v>4062</v>
      </c>
      <c r="F210" s="58" t="s">
        <v>4062</v>
      </c>
      <c r="G210" s="58" t="s">
        <v>1079</v>
      </c>
      <c r="H210" s="66" t="s">
        <v>1079</v>
      </c>
      <c r="I210" s="66" t="s">
        <v>5700</v>
      </c>
      <c r="J210" s="66"/>
      <c r="K210" s="66" t="s">
        <v>1302</v>
      </c>
      <c r="L210" s="77" t="s">
        <v>1168</v>
      </c>
      <c r="M210" s="66" t="s">
        <v>1169</v>
      </c>
      <c r="N210" s="79" t="str">
        <f ca="1">DATEDIF(C210,'Outgoing 2023'!$L$2,"Y")&amp;" tahun, "&amp;DATEDIF(C210,'Outgoing 2023'!$L$2,"YM")&amp;" bulan, "&amp;DATEDIF(C210,'Outgoing 2023'!$L$2,"MD")&amp;" hari"</f>
        <v>2 tahun, 3 bulan, 12 hari</v>
      </c>
      <c r="O210" s="80">
        <f t="shared" ca="1" si="7"/>
        <v>833</v>
      </c>
      <c r="Q210" s="58"/>
    </row>
    <row r="211" spans="1:17" ht="33.450000000000003" customHeight="1" x14ac:dyDescent="0.3">
      <c r="A211" s="77">
        <f t="shared" si="6"/>
        <v>210</v>
      </c>
      <c r="B211" s="66" t="s">
        <v>4140</v>
      </c>
      <c r="C211" s="61">
        <v>45386</v>
      </c>
      <c r="D211" s="58" t="s">
        <v>39</v>
      </c>
      <c r="E211" s="58" t="s">
        <v>4141</v>
      </c>
      <c r="F211" s="58" t="s">
        <v>4141</v>
      </c>
      <c r="G211" s="58" t="s">
        <v>5508</v>
      </c>
      <c r="H211" s="66" t="s">
        <v>5508</v>
      </c>
      <c r="I211" s="66" t="s">
        <v>5700</v>
      </c>
      <c r="J211" s="66"/>
      <c r="K211" s="66" t="s">
        <v>1302</v>
      </c>
      <c r="L211" s="77" t="s">
        <v>1080</v>
      </c>
      <c r="M211" s="66" t="s">
        <v>1083</v>
      </c>
      <c r="N211" s="79" t="str">
        <f ca="1">DATEDIF(C211,'Outgoing 2023'!$L$2,"Y")&amp;" tahun, "&amp;DATEDIF(C211,'Outgoing 2023'!$L$2,"YM")&amp;" bulan, "&amp;DATEDIF(C211,'Outgoing 2023'!$L$2,"MD")&amp;" hari"</f>
        <v>2 tahun, 3 bulan, 11 hari</v>
      </c>
      <c r="O211" s="80">
        <f t="shared" ca="1" si="7"/>
        <v>832</v>
      </c>
      <c r="Q211" s="58"/>
    </row>
    <row r="212" spans="1:17" ht="33.450000000000003" customHeight="1" x14ac:dyDescent="0.3">
      <c r="A212" s="77">
        <f t="shared" si="6"/>
        <v>211</v>
      </c>
      <c r="B212" s="66" t="s">
        <v>4063</v>
      </c>
      <c r="C212" s="61">
        <v>45386</v>
      </c>
      <c r="D212" s="58" t="s">
        <v>39</v>
      </c>
      <c r="E212" s="58" t="s">
        <v>4064</v>
      </c>
      <c r="F212" s="58" t="s">
        <v>4065</v>
      </c>
      <c r="G212" s="58" t="s">
        <v>1079</v>
      </c>
      <c r="H212" s="66" t="s">
        <v>5933</v>
      </c>
      <c r="I212" s="66" t="s">
        <v>3202</v>
      </c>
      <c r="J212" s="66"/>
      <c r="K212" s="66" t="s">
        <v>1302</v>
      </c>
      <c r="L212" s="77" t="s">
        <v>1079</v>
      </c>
      <c r="M212" s="66" t="s">
        <v>3230</v>
      </c>
      <c r="N212" s="79" t="str">
        <f ca="1">DATEDIF(C212,'Outgoing 2023'!$L$2,"Y")&amp;" tahun, "&amp;DATEDIF(C212,'Outgoing 2023'!$L$2,"YM")&amp;" bulan, "&amp;DATEDIF(C212,'Outgoing 2023'!$L$2,"MD")&amp;" hari"</f>
        <v>2 tahun, 3 bulan, 11 hari</v>
      </c>
      <c r="O212" s="80">
        <f t="shared" ca="1" si="7"/>
        <v>832</v>
      </c>
      <c r="Q212" s="58" t="s">
        <v>5363</v>
      </c>
    </row>
    <row r="213" spans="1:17" ht="33.450000000000003" customHeight="1" x14ac:dyDescent="0.3">
      <c r="A213" s="77">
        <f t="shared" si="6"/>
        <v>212</v>
      </c>
      <c r="B213" s="66" t="s">
        <v>4157</v>
      </c>
      <c r="C213" s="61">
        <v>45386</v>
      </c>
      <c r="D213" s="58" t="s">
        <v>39</v>
      </c>
      <c r="E213" s="58" t="s">
        <v>4158</v>
      </c>
      <c r="F213" s="58" t="s">
        <v>4159</v>
      </c>
      <c r="G213" s="58" t="s">
        <v>5508</v>
      </c>
      <c r="H213" s="66" t="s">
        <v>3200</v>
      </c>
      <c r="I213" s="66" t="s">
        <v>3201</v>
      </c>
      <c r="J213" s="66"/>
      <c r="K213" s="66" t="s">
        <v>120</v>
      </c>
      <c r="L213" s="77" t="s">
        <v>1070</v>
      </c>
      <c r="M213" s="58" t="s">
        <v>4160</v>
      </c>
      <c r="N213" s="79" t="str">
        <f ca="1">DATEDIF(C213,'Outgoing 2023'!$L$2,"Y")&amp;" tahun, "&amp;DATEDIF(C213,'Outgoing 2023'!$L$2,"YM")&amp;" bulan, "&amp;DATEDIF(C213,'Outgoing 2023'!$L$2,"MD")&amp;" hari"</f>
        <v>2 tahun, 3 bulan, 11 hari</v>
      </c>
      <c r="O213" s="80">
        <f t="shared" ca="1" si="7"/>
        <v>832</v>
      </c>
      <c r="Q213" s="58" t="s">
        <v>4499</v>
      </c>
    </row>
    <row r="214" spans="1:17" ht="33.450000000000003" customHeight="1" x14ac:dyDescent="0.3">
      <c r="A214" s="77">
        <f t="shared" si="6"/>
        <v>213</v>
      </c>
      <c r="B214" s="66" t="s">
        <v>4161</v>
      </c>
      <c r="C214" s="61">
        <v>45386</v>
      </c>
      <c r="D214" s="58" t="s">
        <v>39</v>
      </c>
      <c r="E214" s="58" t="s">
        <v>4162</v>
      </c>
      <c r="F214" s="58" t="s">
        <v>4164</v>
      </c>
      <c r="G214" s="58" t="s">
        <v>5508</v>
      </c>
      <c r="H214" s="66" t="s">
        <v>3200</v>
      </c>
      <c r="I214" s="78" t="s">
        <v>6030</v>
      </c>
      <c r="J214" s="66"/>
      <c r="K214" s="66" t="s">
        <v>120</v>
      </c>
      <c r="L214" s="77" t="s">
        <v>1070</v>
      </c>
      <c r="M214" s="66" t="s">
        <v>3230</v>
      </c>
      <c r="N214" s="79" t="str">
        <f ca="1">DATEDIF(C214,'Outgoing 2023'!$L$2,"Y")&amp;" tahun, "&amp;DATEDIF(C214,'Outgoing 2023'!$L$2,"YM")&amp;" bulan, "&amp;DATEDIF(C214,'Outgoing 2023'!$L$2,"MD")&amp;" hari"</f>
        <v>2 tahun, 3 bulan, 11 hari</v>
      </c>
      <c r="O214" s="80">
        <f t="shared" ca="1" si="7"/>
        <v>832</v>
      </c>
      <c r="Q214" s="58" t="s">
        <v>5354</v>
      </c>
    </row>
    <row r="215" spans="1:17" ht="33.450000000000003" customHeight="1" x14ac:dyDescent="0.3">
      <c r="A215" s="77">
        <f t="shared" si="6"/>
        <v>214</v>
      </c>
      <c r="B215" s="66" t="s">
        <v>4115</v>
      </c>
      <c r="C215" s="61">
        <v>45386</v>
      </c>
      <c r="D215" s="58" t="s">
        <v>39</v>
      </c>
      <c r="E215" s="58" t="s">
        <v>4116</v>
      </c>
      <c r="F215" s="58" t="s">
        <v>4117</v>
      </c>
      <c r="G215" s="58" t="s">
        <v>1079</v>
      </c>
      <c r="H215" s="66" t="s">
        <v>3195</v>
      </c>
      <c r="I215" s="66" t="s">
        <v>2895</v>
      </c>
      <c r="J215" s="66"/>
      <c r="K215" s="66" t="s">
        <v>1302</v>
      </c>
      <c r="L215" s="77" t="s">
        <v>1079</v>
      </c>
      <c r="M215" s="66" t="s">
        <v>2489</v>
      </c>
      <c r="N215" s="79" t="str">
        <f ca="1">DATEDIF(C215,'Outgoing 2023'!$L$2,"Y")&amp;" tahun, "&amp;DATEDIF(C215,'Outgoing 2023'!$L$2,"YM")&amp;" bulan, "&amp;DATEDIF(C215,'Outgoing 2023'!$L$2,"MD")&amp;" hari"</f>
        <v>2 tahun, 3 bulan, 11 hari</v>
      </c>
      <c r="O215" s="80">
        <f t="shared" ca="1" si="7"/>
        <v>832</v>
      </c>
      <c r="Q215" s="58" t="s">
        <v>5363</v>
      </c>
    </row>
    <row r="216" spans="1:17" ht="33.450000000000003" customHeight="1" x14ac:dyDescent="0.3">
      <c r="A216" s="77">
        <f t="shared" si="6"/>
        <v>215</v>
      </c>
      <c r="B216" s="66" t="s">
        <v>4133</v>
      </c>
      <c r="C216" s="61">
        <v>45387</v>
      </c>
      <c r="D216" s="58" t="s">
        <v>39</v>
      </c>
      <c r="E216" s="58" t="s">
        <v>4134</v>
      </c>
      <c r="F216" s="58" t="s">
        <v>4134</v>
      </c>
      <c r="G216" s="58" t="s">
        <v>5508</v>
      </c>
      <c r="H216" s="66" t="s">
        <v>3197</v>
      </c>
      <c r="I216" s="66" t="s">
        <v>5700</v>
      </c>
      <c r="J216" s="66"/>
      <c r="K216" s="66" t="s">
        <v>1302</v>
      </c>
      <c r="L216" s="77" t="s">
        <v>1070</v>
      </c>
      <c r="M216" s="66" t="s">
        <v>1471</v>
      </c>
      <c r="N216" s="79" t="str">
        <f ca="1">DATEDIF(C216,'Outgoing 2023'!$L$2,"Y")&amp;" tahun, "&amp;DATEDIF(C216,'Outgoing 2023'!$L$2,"YM")&amp;" bulan, "&amp;DATEDIF(C216,'Outgoing 2023'!$L$2,"MD")&amp;" hari"</f>
        <v>2 tahun, 3 bulan, 10 hari</v>
      </c>
      <c r="O216" s="80">
        <f t="shared" ca="1" si="7"/>
        <v>831</v>
      </c>
      <c r="Q216" s="58"/>
    </row>
    <row r="217" spans="1:17" ht="33.450000000000003" customHeight="1" x14ac:dyDescent="0.3">
      <c r="A217" s="77">
        <f t="shared" si="6"/>
        <v>216</v>
      </c>
      <c r="B217" s="66" t="s">
        <v>4138</v>
      </c>
      <c r="C217" s="61">
        <v>45387</v>
      </c>
      <c r="D217" s="58" t="s">
        <v>39</v>
      </c>
      <c r="E217" s="58" t="s">
        <v>4139</v>
      </c>
      <c r="F217" s="58" t="s">
        <v>4139</v>
      </c>
      <c r="G217" s="58" t="s">
        <v>5508</v>
      </c>
      <c r="H217" s="66" t="s">
        <v>3200</v>
      </c>
      <c r="I217" s="66" t="s">
        <v>5874</v>
      </c>
      <c r="J217" s="66"/>
      <c r="K217" s="66" t="s">
        <v>1302</v>
      </c>
      <c r="L217" s="77" t="s">
        <v>1070</v>
      </c>
      <c r="M217" s="66" t="s">
        <v>3084</v>
      </c>
      <c r="N217" s="79" t="str">
        <f ca="1">DATEDIF(C217,'Outgoing 2023'!$L$2,"Y")&amp;" tahun, "&amp;DATEDIF(C217,'Outgoing 2023'!$L$2,"YM")&amp;" bulan, "&amp;DATEDIF(C217,'Outgoing 2023'!$L$2,"MD")&amp;" hari"</f>
        <v>2 tahun, 3 bulan, 10 hari</v>
      </c>
      <c r="O217" s="80">
        <f t="shared" ca="1" si="7"/>
        <v>831</v>
      </c>
      <c r="Q217" s="58" t="s">
        <v>5363</v>
      </c>
    </row>
    <row r="218" spans="1:17" ht="33.450000000000003" customHeight="1" x14ac:dyDescent="0.3">
      <c r="A218" s="77">
        <f t="shared" si="6"/>
        <v>217</v>
      </c>
      <c r="B218" s="66" t="s">
        <v>4095</v>
      </c>
      <c r="C218" s="61">
        <v>45387</v>
      </c>
      <c r="D218" s="58" t="s">
        <v>9</v>
      </c>
      <c r="E218" s="58" t="s">
        <v>4096</v>
      </c>
      <c r="F218" s="58" t="s">
        <v>4097</v>
      </c>
      <c r="G218" s="58" t="s">
        <v>5508</v>
      </c>
      <c r="H218" s="66" t="s">
        <v>5508</v>
      </c>
      <c r="I218" s="66" t="s">
        <v>5873</v>
      </c>
      <c r="J218" s="66"/>
      <c r="K218" s="66" t="s">
        <v>1302</v>
      </c>
      <c r="L218" s="77" t="s">
        <v>1080</v>
      </c>
      <c r="M218" s="66" t="s">
        <v>1083</v>
      </c>
      <c r="N218" s="79" t="str">
        <f ca="1">DATEDIF(C218,'Outgoing 2023'!$L$2,"Y")&amp;" tahun, "&amp;DATEDIF(C218,'Outgoing 2023'!$L$2,"YM")&amp;" bulan, "&amp;DATEDIF(C218,'Outgoing 2023'!$L$2,"MD")&amp;" hari"</f>
        <v>2 tahun, 3 bulan, 10 hari</v>
      </c>
      <c r="O218" s="80">
        <f t="shared" ca="1" si="7"/>
        <v>831</v>
      </c>
      <c r="Q218" s="58"/>
    </row>
    <row r="219" spans="1:17" ht="33.450000000000003" customHeight="1" x14ac:dyDescent="0.3">
      <c r="A219" s="77">
        <f t="shared" si="6"/>
        <v>218</v>
      </c>
      <c r="B219" s="66" t="s">
        <v>4112</v>
      </c>
      <c r="C219" s="61">
        <v>45387</v>
      </c>
      <c r="D219" s="58" t="s">
        <v>39</v>
      </c>
      <c r="E219" s="58" t="s">
        <v>4113</v>
      </c>
      <c r="F219" s="58" t="s">
        <v>4114</v>
      </c>
      <c r="G219" s="58" t="s">
        <v>1079</v>
      </c>
      <c r="H219" s="66" t="s">
        <v>1079</v>
      </c>
      <c r="I219" s="66" t="s">
        <v>1079</v>
      </c>
      <c r="J219" s="66"/>
      <c r="K219" s="66" t="s">
        <v>1302</v>
      </c>
      <c r="L219" s="77" t="s">
        <v>1070</v>
      </c>
      <c r="M219" s="66" t="s">
        <v>1071</v>
      </c>
      <c r="N219" s="79" t="str">
        <f ca="1">DATEDIF(C219,'Outgoing 2023'!$L$2,"Y")&amp;" tahun, "&amp;DATEDIF(C219,'Outgoing 2023'!$L$2,"YM")&amp;" bulan, "&amp;DATEDIF(C219,'Outgoing 2023'!$L$2,"MD")&amp;" hari"</f>
        <v>2 tahun, 3 bulan, 10 hari</v>
      </c>
      <c r="O219" s="80">
        <f t="shared" ca="1" si="7"/>
        <v>831</v>
      </c>
      <c r="Q219" s="58"/>
    </row>
    <row r="220" spans="1:17" ht="33.450000000000003" customHeight="1" x14ac:dyDescent="0.3">
      <c r="A220" s="77">
        <f t="shared" si="6"/>
        <v>219</v>
      </c>
      <c r="B220" s="66" t="s">
        <v>4100</v>
      </c>
      <c r="C220" s="61">
        <v>45387</v>
      </c>
      <c r="D220" s="58" t="s">
        <v>39</v>
      </c>
      <c r="E220" s="58" t="s">
        <v>4101</v>
      </c>
      <c r="F220" s="58" t="s">
        <v>4102</v>
      </c>
      <c r="G220" s="58" t="s">
        <v>5508</v>
      </c>
      <c r="H220" s="66" t="s">
        <v>5508</v>
      </c>
      <c r="I220" s="66" t="s">
        <v>2881</v>
      </c>
      <c r="J220" s="66"/>
      <c r="K220" s="66" t="s">
        <v>120</v>
      </c>
      <c r="L220" s="77" t="s">
        <v>1080</v>
      </c>
      <c r="M220" s="66" t="s">
        <v>1083</v>
      </c>
      <c r="N220" s="79" t="str">
        <f ca="1">DATEDIF(C220,'Outgoing 2023'!$L$2,"Y")&amp;" tahun, "&amp;DATEDIF(C220,'Outgoing 2023'!$L$2,"YM")&amp;" bulan, "&amp;DATEDIF(C220,'Outgoing 2023'!$L$2,"MD")&amp;" hari"</f>
        <v>2 tahun, 3 bulan, 10 hari</v>
      </c>
      <c r="O220" s="80">
        <f t="shared" ca="1" si="7"/>
        <v>831</v>
      </c>
      <c r="Q220" s="58" t="s">
        <v>5155</v>
      </c>
    </row>
    <row r="221" spans="1:17" ht="33.450000000000003" customHeight="1" x14ac:dyDescent="0.3">
      <c r="A221" s="77">
        <f t="shared" si="6"/>
        <v>220</v>
      </c>
      <c r="B221" s="66" t="s">
        <v>4118</v>
      </c>
      <c r="C221" s="61">
        <v>45387</v>
      </c>
      <c r="D221" s="58" t="s">
        <v>39</v>
      </c>
      <c r="E221" s="58" t="s">
        <v>4119</v>
      </c>
      <c r="F221" s="58" t="s">
        <v>4122</v>
      </c>
      <c r="G221" s="58" t="s">
        <v>1079</v>
      </c>
      <c r="H221" s="78" t="s">
        <v>5999</v>
      </c>
      <c r="I221" s="66" t="s">
        <v>2895</v>
      </c>
      <c r="J221" s="66"/>
      <c r="K221" s="66" t="s">
        <v>1302</v>
      </c>
      <c r="L221" s="77" t="s">
        <v>1079</v>
      </c>
      <c r="M221" s="66" t="s">
        <v>2488</v>
      </c>
      <c r="N221" s="79" t="str">
        <f ca="1">DATEDIF(C221,'Outgoing 2023'!$L$2,"Y")&amp;" tahun, "&amp;DATEDIF(C221,'Outgoing 2023'!$L$2,"YM")&amp;" bulan, "&amp;DATEDIF(C221,'Outgoing 2023'!$L$2,"MD")&amp;" hari"</f>
        <v>2 tahun, 3 bulan, 10 hari</v>
      </c>
      <c r="O221" s="80">
        <f t="shared" ca="1" si="7"/>
        <v>831</v>
      </c>
      <c r="Q221" s="58"/>
    </row>
    <row r="222" spans="1:17" ht="33.450000000000003" customHeight="1" x14ac:dyDescent="0.3">
      <c r="A222" s="77">
        <f t="shared" si="6"/>
        <v>221</v>
      </c>
      <c r="B222" s="66" t="s">
        <v>4142</v>
      </c>
      <c r="C222" s="61">
        <v>45387</v>
      </c>
      <c r="D222" s="58" t="s">
        <v>9</v>
      </c>
      <c r="E222" s="58" t="s">
        <v>4143</v>
      </c>
      <c r="F222" s="58" t="s">
        <v>4144</v>
      </c>
      <c r="G222" s="58" t="s">
        <v>5508</v>
      </c>
      <c r="H222" s="66" t="s">
        <v>3197</v>
      </c>
      <c r="I222" s="66" t="s">
        <v>5704</v>
      </c>
      <c r="J222" s="66"/>
      <c r="K222" s="66" t="s">
        <v>120</v>
      </c>
      <c r="L222" s="77" t="s">
        <v>1070</v>
      </c>
      <c r="M222" s="66" t="s">
        <v>3717</v>
      </c>
      <c r="N222" s="79" t="str">
        <f ca="1">DATEDIF(C222,'Outgoing 2023'!$L$2,"Y")&amp;" tahun, "&amp;DATEDIF(C222,'Outgoing 2023'!$L$2,"YM")&amp;" bulan, "&amp;DATEDIF(C222,'Outgoing 2023'!$L$2,"MD")&amp;" hari"</f>
        <v>2 tahun, 3 bulan, 10 hari</v>
      </c>
      <c r="O222" s="80">
        <f t="shared" ca="1" si="7"/>
        <v>831</v>
      </c>
      <c r="Q222" s="58" t="s">
        <v>4262</v>
      </c>
    </row>
    <row r="223" spans="1:17" ht="54.45" customHeight="1" x14ac:dyDescent="0.3">
      <c r="A223" s="77">
        <f t="shared" si="6"/>
        <v>222</v>
      </c>
      <c r="B223" s="66" t="s">
        <v>4120</v>
      </c>
      <c r="C223" s="61">
        <v>45387</v>
      </c>
      <c r="D223" s="58" t="s">
        <v>39</v>
      </c>
      <c r="E223" s="58" t="s">
        <v>4121</v>
      </c>
      <c r="F223" s="58" t="s">
        <v>4123</v>
      </c>
      <c r="G223" s="58" t="s">
        <v>1079</v>
      </c>
      <c r="H223" s="66" t="s">
        <v>5933</v>
      </c>
      <c r="I223" s="66" t="s">
        <v>2895</v>
      </c>
      <c r="J223" s="66"/>
      <c r="K223" s="66" t="s">
        <v>1302</v>
      </c>
      <c r="L223" s="77" t="s">
        <v>1079</v>
      </c>
      <c r="M223" s="66" t="s">
        <v>3230</v>
      </c>
      <c r="N223" s="79" t="str">
        <f ca="1">DATEDIF(C223,'Outgoing 2023'!$L$2,"Y")&amp;" tahun, "&amp;DATEDIF(C223,'Outgoing 2023'!$L$2,"YM")&amp;" bulan, "&amp;DATEDIF(C223,'Outgoing 2023'!$L$2,"MD")&amp;" hari"</f>
        <v>2 tahun, 3 bulan, 10 hari</v>
      </c>
      <c r="O223" s="80">
        <f t="shared" ca="1" si="7"/>
        <v>831</v>
      </c>
      <c r="Q223" s="58"/>
    </row>
    <row r="224" spans="1:17" ht="33.450000000000003" customHeight="1" x14ac:dyDescent="0.3">
      <c r="A224" s="77">
        <f t="shared" si="6"/>
        <v>223</v>
      </c>
      <c r="B224" s="66" t="s">
        <v>4145</v>
      </c>
      <c r="C224" s="61">
        <v>45387</v>
      </c>
      <c r="D224" s="58" t="s">
        <v>9</v>
      </c>
      <c r="E224" s="58" t="s">
        <v>4146</v>
      </c>
      <c r="F224" s="58" t="s">
        <v>4147</v>
      </c>
      <c r="G224" s="58" t="s">
        <v>5508</v>
      </c>
      <c r="H224" s="66" t="s">
        <v>3277</v>
      </c>
      <c r="I224" s="66" t="s">
        <v>5704</v>
      </c>
      <c r="J224" s="66"/>
      <c r="K224" s="66" t="s">
        <v>1302</v>
      </c>
      <c r="L224" s="77" t="s">
        <v>1070</v>
      </c>
      <c r="M224" s="66" t="s">
        <v>3717</v>
      </c>
      <c r="N224" s="79" t="str">
        <f ca="1">DATEDIF(C224,'Outgoing 2023'!$L$2,"Y")&amp;" tahun, "&amp;DATEDIF(C224,'Outgoing 2023'!$L$2,"YM")&amp;" bulan, "&amp;DATEDIF(C224,'Outgoing 2023'!$L$2,"MD")&amp;" hari"</f>
        <v>2 tahun, 3 bulan, 10 hari</v>
      </c>
      <c r="O224" s="80">
        <f t="shared" ca="1" si="7"/>
        <v>831</v>
      </c>
      <c r="Q224" s="58" t="s">
        <v>4273</v>
      </c>
    </row>
    <row r="225" spans="1:17" ht="33.450000000000003" customHeight="1" x14ac:dyDescent="0.3">
      <c r="A225" s="77">
        <f t="shared" si="6"/>
        <v>224</v>
      </c>
      <c r="B225" s="66" t="s">
        <v>4124</v>
      </c>
      <c r="C225" s="61">
        <v>45387</v>
      </c>
      <c r="D225" s="58" t="s">
        <v>39</v>
      </c>
      <c r="E225" s="58" t="s">
        <v>4125</v>
      </c>
      <c r="F225" s="58" t="s">
        <v>4127</v>
      </c>
      <c r="G225" s="58" t="s">
        <v>5508</v>
      </c>
      <c r="H225" s="66" t="s">
        <v>3200</v>
      </c>
      <c r="I225" s="66" t="s">
        <v>5871</v>
      </c>
      <c r="J225" s="66"/>
      <c r="K225" s="66" t="s">
        <v>120</v>
      </c>
      <c r="L225" s="77" t="s">
        <v>1080</v>
      </c>
      <c r="M225" s="66" t="s">
        <v>1083</v>
      </c>
      <c r="N225" s="79" t="str">
        <f ca="1">DATEDIF(C225,'Outgoing 2023'!$L$2,"Y")&amp;" tahun, "&amp;DATEDIF(C225,'Outgoing 2023'!$L$2,"YM")&amp;" bulan, "&amp;DATEDIF(C225,'Outgoing 2023'!$L$2,"MD")&amp;" hari"</f>
        <v>2 tahun, 3 bulan, 10 hari</v>
      </c>
      <c r="O225" s="80">
        <f t="shared" ca="1" si="7"/>
        <v>831</v>
      </c>
      <c r="Q225" s="58" t="s">
        <v>5155</v>
      </c>
    </row>
    <row r="226" spans="1:17" ht="33.450000000000003" customHeight="1" x14ac:dyDescent="0.3">
      <c r="A226" s="77">
        <f t="shared" si="6"/>
        <v>225</v>
      </c>
      <c r="B226" s="66" t="s">
        <v>4148</v>
      </c>
      <c r="C226" s="61">
        <v>45390</v>
      </c>
      <c r="D226" s="58" t="s">
        <v>39</v>
      </c>
      <c r="E226" s="58" t="s">
        <v>4149</v>
      </c>
      <c r="F226" s="58" t="s">
        <v>4150</v>
      </c>
      <c r="G226" s="58" t="s">
        <v>5508</v>
      </c>
      <c r="H226" s="66" t="s">
        <v>5989</v>
      </c>
      <c r="I226" s="66" t="s">
        <v>5700</v>
      </c>
      <c r="J226" s="66"/>
      <c r="K226" s="66" t="s">
        <v>120</v>
      </c>
      <c r="L226" s="77" t="s">
        <v>1080</v>
      </c>
      <c r="M226" s="66" t="s">
        <v>1083</v>
      </c>
      <c r="N226" s="79" t="str">
        <f ca="1">DATEDIF(C226,'Outgoing 2023'!$L$2,"Y")&amp;" tahun, "&amp;DATEDIF(C226,'Outgoing 2023'!$L$2,"YM")&amp;" bulan, "&amp;DATEDIF(C226,'Outgoing 2023'!$L$2,"MD")&amp;" hari"</f>
        <v>2 tahun, 3 bulan, 7 hari</v>
      </c>
      <c r="O226" s="80">
        <f t="shared" ca="1" si="7"/>
        <v>828</v>
      </c>
      <c r="Q226" s="58" t="s">
        <v>6958</v>
      </c>
    </row>
    <row r="227" spans="1:17" ht="33.450000000000003" customHeight="1" x14ac:dyDescent="0.3">
      <c r="A227" s="77">
        <f t="shared" si="6"/>
        <v>226</v>
      </c>
      <c r="B227" s="66" t="s">
        <v>4165</v>
      </c>
      <c r="C227" s="61">
        <v>45390</v>
      </c>
      <c r="D227" s="58" t="s">
        <v>39</v>
      </c>
      <c r="E227" s="58" t="s">
        <v>4166</v>
      </c>
      <c r="F227" s="58" t="s">
        <v>4170</v>
      </c>
      <c r="G227" s="58" t="s">
        <v>5508</v>
      </c>
      <c r="H227" s="66" t="s">
        <v>3197</v>
      </c>
      <c r="I227" s="78" t="s">
        <v>6030</v>
      </c>
      <c r="J227" s="66"/>
      <c r="K227" s="66" t="s">
        <v>120</v>
      </c>
      <c r="L227" s="77" t="s">
        <v>1070</v>
      </c>
      <c r="M227" s="66" t="s">
        <v>1471</v>
      </c>
      <c r="N227" s="79" t="str">
        <f ca="1">DATEDIF(C227,'Outgoing 2023'!$L$2,"Y")&amp;" tahun, "&amp;DATEDIF(C227,'Outgoing 2023'!$L$2,"YM")&amp;" bulan, "&amp;DATEDIF(C227,'Outgoing 2023'!$L$2,"MD")&amp;" hari"</f>
        <v>2 tahun, 3 bulan, 7 hari</v>
      </c>
      <c r="O227" s="80">
        <f t="shared" ca="1" si="7"/>
        <v>828</v>
      </c>
      <c r="Q227" s="58" t="s">
        <v>4558</v>
      </c>
    </row>
    <row r="228" spans="1:17" ht="33.450000000000003" customHeight="1" x14ac:dyDescent="0.3">
      <c r="A228" s="77">
        <f t="shared" si="6"/>
        <v>227</v>
      </c>
      <c r="B228" s="66" t="s">
        <v>4256</v>
      </c>
      <c r="C228" s="61">
        <v>45400</v>
      </c>
      <c r="D228" s="58" t="s">
        <v>39</v>
      </c>
      <c r="E228" s="58" t="s">
        <v>4257</v>
      </c>
      <c r="F228" s="58" t="s">
        <v>4258</v>
      </c>
      <c r="G228" s="58" t="s">
        <v>5508</v>
      </c>
      <c r="H228" s="66" t="s">
        <v>5508</v>
      </c>
      <c r="I228" s="66" t="s">
        <v>5892</v>
      </c>
      <c r="J228" s="66"/>
      <c r="K228" s="66" t="s">
        <v>1302</v>
      </c>
      <c r="L228" s="77" t="s">
        <v>1070</v>
      </c>
      <c r="M228" s="66" t="s">
        <v>3085</v>
      </c>
      <c r="N228" s="79" t="str">
        <f ca="1">DATEDIF(C228,'Outgoing 2023'!$L$2,"Y")&amp;" tahun, "&amp;DATEDIF(C228,'Outgoing 2023'!$L$2,"YM")&amp;" bulan, "&amp;DATEDIF(C228,'Outgoing 2023'!$L$2,"MD")&amp;" hari"</f>
        <v>2 tahun, 2 bulan, 27 hari</v>
      </c>
      <c r="O228" s="80">
        <f t="shared" ca="1" si="7"/>
        <v>818</v>
      </c>
      <c r="Q228" s="58"/>
    </row>
    <row r="229" spans="1:17" ht="33.450000000000003" customHeight="1" x14ac:dyDescent="0.3">
      <c r="A229" s="77">
        <f t="shared" si="6"/>
        <v>228</v>
      </c>
      <c r="B229" s="66" t="s">
        <v>4171</v>
      </c>
      <c r="C229" s="61">
        <v>45398</v>
      </c>
      <c r="D229" s="58" t="s">
        <v>39</v>
      </c>
      <c r="E229" s="58" t="s">
        <v>4172</v>
      </c>
      <c r="F229" s="58" t="s">
        <v>4173</v>
      </c>
      <c r="G229" s="58" t="s">
        <v>5985</v>
      </c>
      <c r="H229" s="66" t="s">
        <v>5986</v>
      </c>
      <c r="I229" s="66" t="s">
        <v>1079</v>
      </c>
      <c r="J229" s="66"/>
      <c r="K229" s="66" t="s">
        <v>1302</v>
      </c>
      <c r="L229" s="77" t="s">
        <v>1195</v>
      </c>
      <c r="M229" s="66" t="s">
        <v>4174</v>
      </c>
      <c r="N229" s="79" t="str">
        <f ca="1">DATEDIF(C229,'Outgoing 2023'!$L$2,"Y")&amp;" tahun, "&amp;DATEDIF(C229,'Outgoing 2023'!$L$2,"YM")&amp;" bulan, "&amp;DATEDIF(C229,'Outgoing 2023'!$L$2,"MD")&amp;" hari"</f>
        <v>2 tahun, 2 bulan, 29 hari</v>
      </c>
      <c r="O229" s="80">
        <f t="shared" ca="1" si="7"/>
        <v>820</v>
      </c>
      <c r="Q229" s="58"/>
    </row>
    <row r="230" spans="1:17" ht="33.450000000000003" customHeight="1" x14ac:dyDescent="0.3">
      <c r="A230" s="77">
        <f t="shared" si="6"/>
        <v>229</v>
      </c>
      <c r="B230" s="66" t="s">
        <v>4175</v>
      </c>
      <c r="C230" s="61">
        <v>45399</v>
      </c>
      <c r="D230" s="58" t="s">
        <v>39</v>
      </c>
      <c r="E230" s="58" t="s">
        <v>4176</v>
      </c>
      <c r="F230" s="58" t="s">
        <v>4177</v>
      </c>
      <c r="G230" s="58" t="s">
        <v>5508</v>
      </c>
      <c r="H230" s="66" t="s">
        <v>5935</v>
      </c>
      <c r="I230" s="66" t="s">
        <v>2895</v>
      </c>
      <c r="J230" s="66"/>
      <c r="K230" s="66" t="s">
        <v>120</v>
      </c>
      <c r="L230" s="77" t="s">
        <v>1079</v>
      </c>
      <c r="M230" s="66" t="s">
        <v>2488</v>
      </c>
      <c r="N230" s="79" t="str">
        <f ca="1">DATEDIF(C230,'Outgoing 2023'!$L$2,"Y")&amp;" tahun, "&amp;DATEDIF(C230,'Outgoing 2023'!$L$2,"YM")&amp;" bulan, "&amp;DATEDIF(C230,'Outgoing 2023'!$L$2,"MD")&amp;" hari"</f>
        <v>2 tahun, 2 bulan, 28 hari</v>
      </c>
      <c r="O230" s="80">
        <f t="shared" ca="1" si="7"/>
        <v>819</v>
      </c>
      <c r="Q230" s="58" t="s">
        <v>5548</v>
      </c>
    </row>
    <row r="231" spans="1:17" ht="33.450000000000003" customHeight="1" x14ac:dyDescent="0.3">
      <c r="A231" s="77">
        <f t="shared" si="6"/>
        <v>230</v>
      </c>
      <c r="B231" s="66" t="s">
        <v>4248</v>
      </c>
      <c r="C231" s="61">
        <v>45399</v>
      </c>
      <c r="D231" s="58" t="s">
        <v>39</v>
      </c>
      <c r="E231" s="58" t="s">
        <v>4249</v>
      </c>
      <c r="F231" s="58" t="s">
        <v>4249</v>
      </c>
      <c r="G231" s="58" t="s">
        <v>5508</v>
      </c>
      <c r="H231" s="66" t="s">
        <v>3200</v>
      </c>
      <c r="I231" s="66" t="s">
        <v>5703</v>
      </c>
      <c r="J231" s="66"/>
      <c r="K231" s="66" t="s">
        <v>1302</v>
      </c>
      <c r="L231" s="77" t="s">
        <v>1070</v>
      </c>
      <c r="M231" s="66" t="s">
        <v>1082</v>
      </c>
      <c r="N231" s="79" t="str">
        <f ca="1">DATEDIF(C231,'Outgoing 2023'!$L$2,"Y")&amp;" tahun, "&amp;DATEDIF(C231,'Outgoing 2023'!$L$2,"YM")&amp;" bulan, "&amp;DATEDIF(C231,'Outgoing 2023'!$L$2,"MD")&amp;" hari"</f>
        <v>2 tahun, 2 bulan, 28 hari</v>
      </c>
      <c r="O231" s="80">
        <f t="shared" ca="1" si="7"/>
        <v>819</v>
      </c>
      <c r="Q231" s="58"/>
    </row>
    <row r="232" spans="1:17" ht="33.450000000000003" customHeight="1" x14ac:dyDescent="0.3">
      <c r="A232" s="77">
        <f t="shared" si="6"/>
        <v>231</v>
      </c>
      <c r="B232" s="66" t="s">
        <v>4250</v>
      </c>
      <c r="C232" s="61">
        <v>45399</v>
      </c>
      <c r="D232" s="58" t="s">
        <v>39</v>
      </c>
      <c r="E232" s="58" t="s">
        <v>4251</v>
      </c>
      <c r="F232" s="58" t="s">
        <v>4252</v>
      </c>
      <c r="G232" s="58" t="s">
        <v>5508</v>
      </c>
      <c r="H232" s="66" t="s">
        <v>3200</v>
      </c>
      <c r="I232" s="66" t="s">
        <v>3203</v>
      </c>
      <c r="J232" s="66"/>
      <c r="K232" s="66" t="s">
        <v>1302</v>
      </c>
      <c r="L232" s="77" t="s">
        <v>1070</v>
      </c>
      <c r="M232" s="66" t="s">
        <v>3084</v>
      </c>
      <c r="N232" s="79" t="str">
        <f ca="1">DATEDIF(C232,'Outgoing 2023'!$L$2,"Y")&amp;" tahun, "&amp;DATEDIF(C232,'Outgoing 2023'!$L$2,"YM")&amp;" bulan, "&amp;DATEDIF(C232,'Outgoing 2023'!$L$2,"MD")&amp;" hari"</f>
        <v>2 tahun, 2 bulan, 28 hari</v>
      </c>
      <c r="O232" s="80">
        <f t="shared" ca="1" si="7"/>
        <v>819</v>
      </c>
      <c r="Q232" s="58"/>
    </row>
    <row r="233" spans="1:17" ht="33.450000000000003" customHeight="1" x14ac:dyDescent="0.3">
      <c r="A233" s="77">
        <f t="shared" si="6"/>
        <v>232</v>
      </c>
      <c r="B233" s="66" t="s">
        <v>4178</v>
      </c>
      <c r="C233" s="61">
        <v>45399</v>
      </c>
      <c r="D233" s="58" t="s">
        <v>39</v>
      </c>
      <c r="E233" s="58" t="s">
        <v>2291</v>
      </c>
      <c r="F233" s="58" t="s">
        <v>4179</v>
      </c>
      <c r="G233" s="58" t="s">
        <v>1079</v>
      </c>
      <c r="H233" s="66" t="s">
        <v>5940</v>
      </c>
      <c r="I233" s="66" t="s">
        <v>3202</v>
      </c>
      <c r="J233" s="66"/>
      <c r="K233" s="66" t="s">
        <v>1302</v>
      </c>
      <c r="L233" s="77" t="s">
        <v>1079</v>
      </c>
      <c r="M233" s="66" t="s">
        <v>2488</v>
      </c>
      <c r="N233" s="79" t="str">
        <f ca="1">DATEDIF(C233,'Outgoing 2023'!$L$2,"Y")&amp;" tahun, "&amp;DATEDIF(C233,'Outgoing 2023'!$L$2,"YM")&amp;" bulan, "&amp;DATEDIF(C233,'Outgoing 2023'!$L$2,"MD")&amp;" hari"</f>
        <v>2 tahun, 2 bulan, 28 hari</v>
      </c>
      <c r="O233" s="80">
        <f t="shared" ca="1" si="7"/>
        <v>819</v>
      </c>
      <c r="Q233" s="58"/>
    </row>
    <row r="234" spans="1:17" ht="33.450000000000003" customHeight="1" x14ac:dyDescent="0.3">
      <c r="A234" s="77">
        <f t="shared" si="6"/>
        <v>233</v>
      </c>
      <c r="B234" s="66" t="s">
        <v>4978</v>
      </c>
      <c r="C234" s="61">
        <v>45401</v>
      </c>
      <c r="D234" s="58" t="s">
        <v>39</v>
      </c>
      <c r="E234" s="58" t="s">
        <v>4979</v>
      </c>
      <c r="F234" s="58" t="s">
        <v>4981</v>
      </c>
      <c r="G234" s="58" t="s">
        <v>5508</v>
      </c>
      <c r="H234" s="66" t="s">
        <v>5933</v>
      </c>
      <c r="I234" s="66" t="s">
        <v>5875</v>
      </c>
      <c r="J234" s="66"/>
      <c r="K234" s="66" t="s">
        <v>120</v>
      </c>
      <c r="L234" s="77" t="s">
        <v>1070</v>
      </c>
      <c r="M234" s="66" t="s">
        <v>1082</v>
      </c>
      <c r="N234" s="79" t="str">
        <f ca="1">DATEDIF(C234,'Outgoing 2023'!$L$2,"Y")&amp;" tahun, "&amp;DATEDIF(C234,'Outgoing 2023'!$L$2,"YM")&amp;" bulan, "&amp;DATEDIF(C234,'Outgoing 2023'!$L$2,"MD")&amp;" hari"</f>
        <v>2 tahun, 2 bulan, 26 hari</v>
      </c>
      <c r="O234" s="80">
        <f t="shared" ca="1" si="7"/>
        <v>817</v>
      </c>
      <c r="Q234" s="58" t="s">
        <v>4976</v>
      </c>
    </row>
    <row r="235" spans="1:17" ht="33.450000000000003" customHeight="1" x14ac:dyDescent="0.3">
      <c r="A235" s="77">
        <f t="shared" si="6"/>
        <v>234</v>
      </c>
      <c r="B235" s="66" t="s">
        <v>4253</v>
      </c>
      <c r="C235" s="61">
        <v>45400</v>
      </c>
      <c r="D235" s="58" t="s">
        <v>39</v>
      </c>
      <c r="E235" s="58" t="s">
        <v>4254</v>
      </c>
      <c r="F235" s="58" t="s">
        <v>4255</v>
      </c>
      <c r="G235" s="58" t="s">
        <v>5508</v>
      </c>
      <c r="H235" s="66" t="s">
        <v>5508</v>
      </c>
      <c r="I235" s="66" t="s">
        <v>5704</v>
      </c>
      <c r="J235" s="66"/>
      <c r="K235" s="66" t="s">
        <v>120</v>
      </c>
      <c r="L235" s="77" t="s">
        <v>1080</v>
      </c>
      <c r="M235" s="66" t="s">
        <v>1083</v>
      </c>
      <c r="N235" s="79" t="str">
        <f ca="1">DATEDIF(C235,'Outgoing 2023'!$L$2,"Y")&amp;" tahun, "&amp;DATEDIF(C235,'Outgoing 2023'!$L$2,"YM")&amp;" bulan, "&amp;DATEDIF(C235,'Outgoing 2023'!$L$2,"MD")&amp;" hari"</f>
        <v>2 tahun, 2 bulan, 27 hari</v>
      </c>
      <c r="O235" s="80">
        <f t="shared" ca="1" si="7"/>
        <v>818</v>
      </c>
      <c r="Q235" s="58" t="s">
        <v>6959</v>
      </c>
    </row>
    <row r="236" spans="1:17" ht="33.450000000000003" customHeight="1" x14ac:dyDescent="0.3">
      <c r="A236" s="77">
        <f t="shared" si="6"/>
        <v>235</v>
      </c>
      <c r="B236" s="66" t="s">
        <v>4281</v>
      </c>
      <c r="C236" s="61">
        <v>45401</v>
      </c>
      <c r="D236" s="58" t="s">
        <v>39</v>
      </c>
      <c r="E236" s="58" t="s">
        <v>4282</v>
      </c>
      <c r="F236" s="58" t="s">
        <v>4282</v>
      </c>
      <c r="G236" s="58" t="s">
        <v>5508</v>
      </c>
      <c r="H236" s="66" t="s">
        <v>3277</v>
      </c>
      <c r="I236" s="66" t="s">
        <v>5700</v>
      </c>
      <c r="J236" s="66"/>
      <c r="K236" s="66" t="s">
        <v>1302</v>
      </c>
      <c r="L236" s="77" t="s">
        <v>1070</v>
      </c>
      <c r="M236" s="66" t="s">
        <v>3081</v>
      </c>
      <c r="N236" s="79" t="str">
        <f ca="1">DATEDIF(C236,'Outgoing 2023'!$L$2,"Y")&amp;" tahun, "&amp;DATEDIF(C236,'Outgoing 2023'!$L$2,"YM")&amp;" bulan, "&amp;DATEDIF(C236,'Outgoing 2023'!$L$2,"MD")&amp;" hari"</f>
        <v>2 tahun, 2 bulan, 26 hari</v>
      </c>
      <c r="O236" s="80">
        <f t="shared" ca="1" si="7"/>
        <v>817</v>
      </c>
      <c r="Q236" s="58"/>
    </row>
    <row r="237" spans="1:17" ht="33.450000000000003" customHeight="1" x14ac:dyDescent="0.3">
      <c r="A237" s="77">
        <f t="shared" si="6"/>
        <v>236</v>
      </c>
      <c r="B237" s="66" t="s">
        <v>4276</v>
      </c>
      <c r="C237" s="61">
        <v>45404</v>
      </c>
      <c r="D237" s="58" t="s">
        <v>39</v>
      </c>
      <c r="E237" s="58" t="s">
        <v>3091</v>
      </c>
      <c r="F237" s="58" t="s">
        <v>4277</v>
      </c>
      <c r="G237" s="58" t="s">
        <v>5508</v>
      </c>
      <c r="H237" s="66" t="s">
        <v>3199</v>
      </c>
      <c r="I237" s="66" t="s">
        <v>6808</v>
      </c>
      <c r="J237" s="66"/>
      <c r="K237" s="66" t="s">
        <v>1302</v>
      </c>
      <c r="L237" s="77" t="s">
        <v>1070</v>
      </c>
      <c r="M237" s="66" t="s">
        <v>1082</v>
      </c>
      <c r="N237" s="79" t="str">
        <f ca="1">DATEDIF(C237,'Outgoing 2023'!$L$2,"Y")&amp;" tahun, "&amp;DATEDIF(C237,'Outgoing 2023'!$L$2,"YM")&amp;" bulan, "&amp;DATEDIF(C237,'Outgoing 2023'!$L$2,"MD")&amp;" hari"</f>
        <v>2 tahun, 2 bulan, 23 hari</v>
      </c>
      <c r="O237" s="80">
        <f t="shared" ca="1" si="7"/>
        <v>814</v>
      </c>
      <c r="Q237" s="58"/>
    </row>
    <row r="238" spans="1:17" ht="33.450000000000003" customHeight="1" x14ac:dyDescent="0.3">
      <c r="A238" s="77">
        <f t="shared" si="6"/>
        <v>237</v>
      </c>
      <c r="B238" s="66" t="s">
        <v>4259</v>
      </c>
      <c r="C238" s="61">
        <v>45401</v>
      </c>
      <c r="D238" s="58" t="s">
        <v>39</v>
      </c>
      <c r="E238" s="58" t="s">
        <v>4260</v>
      </c>
      <c r="F238" s="58" t="s">
        <v>4261</v>
      </c>
      <c r="G238" s="58" t="s">
        <v>5508</v>
      </c>
      <c r="H238" s="66" t="s">
        <v>5932</v>
      </c>
      <c r="I238" s="78" t="s">
        <v>6030</v>
      </c>
      <c r="J238" s="66"/>
      <c r="K238" s="66" t="s">
        <v>1302</v>
      </c>
      <c r="L238" s="77" t="s">
        <v>1175</v>
      </c>
      <c r="M238" s="66" t="s">
        <v>1176</v>
      </c>
      <c r="N238" s="79" t="str">
        <f ca="1">DATEDIF(C238,'Outgoing 2023'!$L$2,"Y")&amp;" tahun, "&amp;DATEDIF(C238,'Outgoing 2023'!$L$2,"YM")&amp;" bulan, "&amp;DATEDIF(C238,'Outgoing 2023'!$L$2,"MD")&amp;" hari"</f>
        <v>2 tahun, 2 bulan, 26 hari</v>
      </c>
      <c r="O238" s="80">
        <f t="shared" ca="1" si="7"/>
        <v>817</v>
      </c>
      <c r="Q238" s="58"/>
    </row>
    <row r="239" spans="1:17" ht="33.450000000000003" customHeight="1" x14ac:dyDescent="0.3">
      <c r="A239" s="77">
        <f t="shared" si="6"/>
        <v>238</v>
      </c>
      <c r="B239" s="66" t="s">
        <v>4243</v>
      </c>
      <c r="C239" s="61">
        <v>45400</v>
      </c>
      <c r="D239" s="58" t="s">
        <v>39</v>
      </c>
      <c r="E239" s="58" t="s">
        <v>4244</v>
      </c>
      <c r="F239" s="58" t="s">
        <v>4245</v>
      </c>
      <c r="G239" s="58" t="s">
        <v>1079</v>
      </c>
      <c r="H239" s="66" t="s">
        <v>3195</v>
      </c>
      <c r="I239" s="66" t="s">
        <v>2895</v>
      </c>
      <c r="J239" s="66"/>
      <c r="K239" s="66" t="s">
        <v>1302</v>
      </c>
      <c r="L239" s="77" t="s">
        <v>1079</v>
      </c>
      <c r="M239" s="66" t="s">
        <v>2489</v>
      </c>
      <c r="N239" s="79" t="str">
        <f ca="1">DATEDIF(C239,'Outgoing 2023'!$L$2,"Y")&amp;" tahun, "&amp;DATEDIF(C239,'Outgoing 2023'!$L$2,"YM")&amp;" bulan, "&amp;DATEDIF(C239,'Outgoing 2023'!$L$2,"MD")&amp;" hari"</f>
        <v>2 tahun, 2 bulan, 27 hari</v>
      </c>
      <c r="O239" s="80">
        <f t="shared" ca="1" si="7"/>
        <v>818</v>
      </c>
      <c r="Q239" s="58"/>
    </row>
    <row r="240" spans="1:17" ht="33.450000000000003" customHeight="1" x14ac:dyDescent="0.3">
      <c r="A240" s="77">
        <f t="shared" si="6"/>
        <v>239</v>
      </c>
      <c r="B240" s="66" t="s">
        <v>4296</v>
      </c>
      <c r="C240" s="61">
        <v>45406</v>
      </c>
      <c r="D240" s="58" t="s">
        <v>39</v>
      </c>
      <c r="E240" s="58" t="s">
        <v>4297</v>
      </c>
      <c r="F240" s="58" t="s">
        <v>4297</v>
      </c>
      <c r="G240" s="58" t="s">
        <v>5508</v>
      </c>
      <c r="H240" s="66" t="s">
        <v>3189</v>
      </c>
      <c r="I240" s="66" t="s">
        <v>5873</v>
      </c>
      <c r="J240" s="66"/>
      <c r="K240" s="66" t="s">
        <v>1302</v>
      </c>
      <c r="L240" s="77" t="s">
        <v>1070</v>
      </c>
      <c r="M240" s="66" t="s">
        <v>3081</v>
      </c>
      <c r="N240" s="79" t="str">
        <f ca="1">DATEDIF(C240,'Outgoing 2023'!$L$2,"Y")&amp;" tahun, "&amp;DATEDIF(C240,'Outgoing 2023'!$L$2,"YM")&amp;" bulan, "&amp;DATEDIF(C240,'Outgoing 2023'!$L$2,"MD")&amp;" hari"</f>
        <v>2 tahun, 2 bulan, 21 hari</v>
      </c>
      <c r="O240" s="80">
        <f t="shared" ca="1" si="7"/>
        <v>812</v>
      </c>
      <c r="Q240" s="58"/>
    </row>
    <row r="241" spans="1:17" ht="33.450000000000003" customHeight="1" x14ac:dyDescent="0.3">
      <c r="A241" s="77">
        <f t="shared" si="6"/>
        <v>240</v>
      </c>
      <c r="B241" s="66" t="s">
        <v>4286</v>
      </c>
      <c r="C241" s="61">
        <v>45405</v>
      </c>
      <c r="D241" s="58" t="s">
        <v>39</v>
      </c>
      <c r="E241" s="58" t="s">
        <v>4287</v>
      </c>
      <c r="F241" s="58" t="s">
        <v>4288</v>
      </c>
      <c r="G241" s="58" t="s">
        <v>5508</v>
      </c>
      <c r="H241" s="66" t="s">
        <v>3200</v>
      </c>
      <c r="I241" s="78" t="s">
        <v>6030</v>
      </c>
      <c r="J241" s="66"/>
      <c r="K241" s="66" t="s">
        <v>120</v>
      </c>
      <c r="L241" s="77" t="s">
        <v>1070</v>
      </c>
      <c r="M241" s="66" t="s">
        <v>3230</v>
      </c>
      <c r="N241" s="79" t="str">
        <f ca="1">DATEDIF(C241,'Outgoing 2023'!$L$2,"Y")&amp;" tahun, "&amp;DATEDIF(C241,'Outgoing 2023'!$L$2,"YM")&amp;" bulan, "&amp;DATEDIF(C241,'Outgoing 2023'!$L$2,"MD")&amp;" hari"</f>
        <v>2 tahun, 2 bulan, 22 hari</v>
      </c>
      <c r="O241" s="80">
        <f t="shared" ca="1" si="7"/>
        <v>813</v>
      </c>
      <c r="Q241" s="58" t="s">
        <v>5355</v>
      </c>
    </row>
    <row r="242" spans="1:17" ht="33.450000000000003" customHeight="1" x14ac:dyDescent="0.3">
      <c r="A242" s="77">
        <f t="shared" si="6"/>
        <v>241</v>
      </c>
      <c r="B242" s="66" t="s">
        <v>4283</v>
      </c>
      <c r="C242" s="61">
        <v>45405</v>
      </c>
      <c r="D242" s="58" t="s">
        <v>39</v>
      </c>
      <c r="E242" s="58" t="s">
        <v>4284</v>
      </c>
      <c r="F242" s="58" t="s">
        <v>4285</v>
      </c>
      <c r="G242" s="58" t="s">
        <v>1079</v>
      </c>
      <c r="H242" s="66" t="s">
        <v>5933</v>
      </c>
      <c r="I242" s="66" t="s">
        <v>2895</v>
      </c>
      <c r="J242" s="66"/>
      <c r="K242" s="66" t="s">
        <v>1302</v>
      </c>
      <c r="L242" s="77" t="s">
        <v>1079</v>
      </c>
      <c r="M242" s="66" t="s">
        <v>3230</v>
      </c>
      <c r="N242" s="79" t="str">
        <f ca="1">DATEDIF(C242,'Outgoing 2023'!$L$2,"Y")&amp;" tahun, "&amp;DATEDIF(C242,'Outgoing 2023'!$L$2,"YM")&amp;" bulan, "&amp;DATEDIF(C242,'Outgoing 2023'!$L$2,"MD")&amp;" hari"</f>
        <v>2 tahun, 2 bulan, 22 hari</v>
      </c>
      <c r="O242" s="80">
        <f t="shared" ca="1" si="7"/>
        <v>813</v>
      </c>
      <c r="Q242" s="58"/>
    </row>
    <row r="243" spans="1:17" ht="33.450000000000003" customHeight="1" x14ac:dyDescent="0.3">
      <c r="A243" s="77">
        <f t="shared" si="6"/>
        <v>242</v>
      </c>
      <c r="B243" s="66" t="s">
        <v>4309</v>
      </c>
      <c r="C243" s="61">
        <v>45406</v>
      </c>
      <c r="D243" s="58" t="s">
        <v>39</v>
      </c>
      <c r="E243" s="58" t="s">
        <v>4310</v>
      </c>
      <c r="F243" s="58" t="s">
        <v>4311</v>
      </c>
      <c r="G243" s="58" t="s">
        <v>5508</v>
      </c>
      <c r="H243" s="66" t="s">
        <v>3200</v>
      </c>
      <c r="I243" s="78" t="s">
        <v>6030</v>
      </c>
      <c r="J243" s="66"/>
      <c r="K243" s="66" t="s">
        <v>120</v>
      </c>
      <c r="L243" s="77" t="s">
        <v>1070</v>
      </c>
      <c r="M243" s="66" t="s">
        <v>3230</v>
      </c>
      <c r="N243" s="79" t="str">
        <f ca="1">DATEDIF(C243,'Outgoing 2023'!$L$2,"Y")&amp;" tahun, "&amp;DATEDIF(C243,'Outgoing 2023'!$L$2,"YM")&amp;" bulan, "&amp;DATEDIF(C243,'Outgoing 2023'!$L$2,"MD")&amp;" hari"</f>
        <v>2 tahun, 2 bulan, 21 hari</v>
      </c>
      <c r="O243" s="80">
        <f t="shared" ca="1" si="7"/>
        <v>812</v>
      </c>
      <c r="Q243" s="58" t="s">
        <v>5355</v>
      </c>
    </row>
    <row r="244" spans="1:17" ht="33.450000000000003" customHeight="1" x14ac:dyDescent="0.3">
      <c r="A244" s="77">
        <f t="shared" si="6"/>
        <v>243</v>
      </c>
      <c r="B244" s="66" t="s">
        <v>4312</v>
      </c>
      <c r="C244" s="61">
        <v>45407</v>
      </c>
      <c r="D244" s="58" t="s">
        <v>39</v>
      </c>
      <c r="E244" s="58" t="s">
        <v>4313</v>
      </c>
      <c r="F244" s="58" t="s">
        <v>4314</v>
      </c>
      <c r="G244" s="58" t="s">
        <v>5508</v>
      </c>
      <c r="H244" s="66" t="s">
        <v>3199</v>
      </c>
      <c r="I244" s="66" t="s">
        <v>5892</v>
      </c>
      <c r="J244" s="66"/>
      <c r="K244" s="66" t="s">
        <v>1302</v>
      </c>
      <c r="L244" s="77" t="s">
        <v>1070</v>
      </c>
      <c r="M244" s="66" t="s">
        <v>1082</v>
      </c>
      <c r="N244" s="79" t="str">
        <f ca="1">DATEDIF(C244,'Outgoing 2023'!$L$2,"Y")&amp;" tahun, "&amp;DATEDIF(C244,'Outgoing 2023'!$L$2,"YM")&amp;" bulan, "&amp;DATEDIF(C244,'Outgoing 2023'!$L$2,"MD")&amp;" hari"</f>
        <v>2 tahun, 2 bulan, 20 hari</v>
      </c>
      <c r="O244" s="80">
        <f t="shared" ca="1" si="7"/>
        <v>811</v>
      </c>
      <c r="Q244" s="58"/>
    </row>
    <row r="245" spans="1:17" ht="33.450000000000003" customHeight="1" x14ac:dyDescent="0.3">
      <c r="A245" s="77">
        <f t="shared" si="6"/>
        <v>244</v>
      </c>
      <c r="B245" s="66" t="s">
        <v>4398</v>
      </c>
      <c r="C245" s="61">
        <v>45407</v>
      </c>
      <c r="D245" s="58" t="s">
        <v>39</v>
      </c>
      <c r="E245" s="58" t="s">
        <v>4399</v>
      </c>
      <c r="F245" s="58" t="s">
        <v>4400</v>
      </c>
      <c r="G245" s="58" t="s">
        <v>5508</v>
      </c>
      <c r="H245" s="66" t="s">
        <v>3200</v>
      </c>
      <c r="I245" s="66" t="s">
        <v>3201</v>
      </c>
      <c r="J245" s="66"/>
      <c r="K245" s="66" t="s">
        <v>120</v>
      </c>
      <c r="L245" s="77" t="s">
        <v>1070</v>
      </c>
      <c r="M245" s="58" t="s">
        <v>4401</v>
      </c>
      <c r="N245" s="79" t="str">
        <f ca="1">DATEDIF(C245,'Outgoing 2023'!$L$2,"Y")&amp;" tahun, "&amp;DATEDIF(C245,'Outgoing 2023'!$L$2,"YM")&amp;" bulan, "&amp;DATEDIF(C245,'Outgoing 2023'!$L$2,"MD")&amp;" hari"</f>
        <v>2 tahun, 2 bulan, 20 hari</v>
      </c>
      <c r="O245" s="80">
        <f t="shared" ca="1" si="7"/>
        <v>811</v>
      </c>
      <c r="Q245" s="58" t="s">
        <v>4671</v>
      </c>
    </row>
    <row r="246" spans="1:17" ht="33.450000000000003" customHeight="1" x14ac:dyDescent="0.3">
      <c r="A246" s="77">
        <f t="shared" si="6"/>
        <v>245</v>
      </c>
      <c r="B246" s="66" t="s">
        <v>4475</v>
      </c>
      <c r="C246" s="61">
        <v>45407</v>
      </c>
      <c r="D246" s="58" t="s">
        <v>9</v>
      </c>
      <c r="E246" s="58" t="s">
        <v>4476</v>
      </c>
      <c r="F246" s="58" t="s">
        <v>4477</v>
      </c>
      <c r="G246" s="58" t="s">
        <v>5508</v>
      </c>
      <c r="H246" s="66" t="s">
        <v>3189</v>
      </c>
      <c r="I246" s="66" t="s">
        <v>5704</v>
      </c>
      <c r="J246" s="66"/>
      <c r="K246" s="66" t="s">
        <v>1302</v>
      </c>
      <c r="L246" s="77" t="s">
        <v>1070</v>
      </c>
      <c r="M246" s="66" t="s">
        <v>3081</v>
      </c>
      <c r="N246" s="79" t="str">
        <f ca="1">DATEDIF(C246,'Outgoing 2023'!$L$2,"Y")&amp;" tahun, "&amp;DATEDIF(C246,'Outgoing 2023'!$L$2,"YM")&amp;" bulan, "&amp;DATEDIF(C246,'Outgoing 2023'!$L$2,"MD")&amp;" hari"</f>
        <v>2 tahun, 2 bulan, 20 hari</v>
      </c>
      <c r="O246" s="80">
        <f t="shared" ca="1" si="7"/>
        <v>811</v>
      </c>
      <c r="Q246" s="58"/>
    </row>
    <row r="247" spans="1:17" ht="33.450000000000003" customHeight="1" x14ac:dyDescent="0.3">
      <c r="A247" s="77">
        <f t="shared" si="6"/>
        <v>246</v>
      </c>
      <c r="B247" s="66" t="s">
        <v>4418</v>
      </c>
      <c r="C247" s="61">
        <v>45407</v>
      </c>
      <c r="D247" s="58" t="s">
        <v>9</v>
      </c>
      <c r="E247" s="58" t="s">
        <v>4419</v>
      </c>
      <c r="F247" s="58" t="s">
        <v>4420</v>
      </c>
      <c r="G247" s="58" t="s">
        <v>5508</v>
      </c>
      <c r="H247" s="66" t="s">
        <v>3277</v>
      </c>
      <c r="I247" s="66" t="s">
        <v>5704</v>
      </c>
      <c r="J247" s="66"/>
      <c r="K247" s="66" t="s">
        <v>1302</v>
      </c>
      <c r="L247" s="77" t="s">
        <v>1070</v>
      </c>
      <c r="M247" s="66" t="s">
        <v>3717</v>
      </c>
      <c r="N247" s="79" t="str">
        <f ca="1">DATEDIF(C247,'Outgoing 2023'!$L$2,"Y")&amp;" tahun, "&amp;DATEDIF(C247,'Outgoing 2023'!$L$2,"YM")&amp;" bulan, "&amp;DATEDIF(C247,'Outgoing 2023'!$L$2,"MD")&amp;" hari"</f>
        <v>2 tahun, 2 bulan, 20 hari</v>
      </c>
      <c r="O247" s="80">
        <f t="shared" ca="1" si="7"/>
        <v>811</v>
      </c>
      <c r="Q247" s="58"/>
    </row>
    <row r="248" spans="1:17" ht="33.450000000000003" customHeight="1" x14ac:dyDescent="0.3">
      <c r="A248" s="77">
        <f t="shared" si="6"/>
        <v>247</v>
      </c>
      <c r="B248" s="66" t="s">
        <v>4396</v>
      </c>
      <c r="C248" s="61">
        <v>45407</v>
      </c>
      <c r="D248" s="58" t="s">
        <v>39</v>
      </c>
      <c r="E248" s="58" t="s">
        <v>4397</v>
      </c>
      <c r="F248" s="58" t="s">
        <v>4397</v>
      </c>
      <c r="G248" s="58" t="s">
        <v>5508</v>
      </c>
      <c r="H248" s="66" t="s">
        <v>3189</v>
      </c>
      <c r="I248" s="66" t="s">
        <v>3201</v>
      </c>
      <c r="J248" s="66"/>
      <c r="K248" s="66" t="s">
        <v>120</v>
      </c>
      <c r="L248" s="77" t="s">
        <v>1070</v>
      </c>
      <c r="M248" s="66" t="s">
        <v>3081</v>
      </c>
      <c r="N248" s="79" t="str">
        <f ca="1">DATEDIF(C248,'Outgoing 2023'!$L$2,"Y")&amp;" tahun, "&amp;DATEDIF(C248,'Outgoing 2023'!$L$2,"YM")&amp;" bulan, "&amp;DATEDIF(C248,'Outgoing 2023'!$L$2,"MD")&amp;" hari"</f>
        <v>2 tahun, 2 bulan, 20 hari</v>
      </c>
      <c r="O248" s="80">
        <f t="shared" ca="1" si="7"/>
        <v>811</v>
      </c>
      <c r="Q248" s="58" t="s">
        <v>4990</v>
      </c>
    </row>
    <row r="249" spans="1:17" ht="33.450000000000003" customHeight="1" x14ac:dyDescent="0.3">
      <c r="A249" s="77">
        <f t="shared" si="6"/>
        <v>248</v>
      </c>
      <c r="B249" s="66" t="s">
        <v>4518</v>
      </c>
      <c r="C249" s="61">
        <v>45407</v>
      </c>
      <c r="D249" s="58" t="s">
        <v>9</v>
      </c>
      <c r="E249" s="58" t="s">
        <v>4519</v>
      </c>
      <c r="F249" s="58" t="s">
        <v>4520</v>
      </c>
      <c r="G249" s="58" t="s">
        <v>5508</v>
      </c>
      <c r="H249" s="66" t="s">
        <v>3277</v>
      </c>
      <c r="I249" s="66" t="s">
        <v>5704</v>
      </c>
      <c r="J249" s="66"/>
      <c r="K249" s="66" t="s">
        <v>1302</v>
      </c>
      <c r="L249" s="77" t="s">
        <v>1070</v>
      </c>
      <c r="M249" s="60" t="s">
        <v>3229</v>
      </c>
      <c r="N249" s="79" t="str">
        <f ca="1">DATEDIF(C249,'Outgoing 2023'!$L$2,"Y")&amp;" tahun, "&amp;DATEDIF(C249,'Outgoing 2023'!$L$2,"YM")&amp;" bulan, "&amp;DATEDIF(C249,'Outgoing 2023'!$L$2,"MD")&amp;" hari"</f>
        <v>2 tahun, 2 bulan, 20 hari</v>
      </c>
      <c r="O249" s="80">
        <f t="shared" ca="1" si="7"/>
        <v>811</v>
      </c>
      <c r="Q249" s="58" t="s">
        <v>4993</v>
      </c>
    </row>
    <row r="250" spans="1:17" ht="33.450000000000003" customHeight="1" x14ac:dyDescent="0.3">
      <c r="A250" s="77">
        <f t="shared" si="6"/>
        <v>249</v>
      </c>
      <c r="B250" s="66" t="s">
        <v>4402</v>
      </c>
      <c r="C250" s="61">
        <v>45407</v>
      </c>
      <c r="D250" s="58" t="s">
        <v>39</v>
      </c>
      <c r="E250" s="58" t="s">
        <v>4403</v>
      </c>
      <c r="F250" s="58" t="s">
        <v>4404</v>
      </c>
      <c r="G250" s="58" t="s">
        <v>5508</v>
      </c>
      <c r="H250" s="66" t="s">
        <v>3200</v>
      </c>
      <c r="I250" s="78" t="s">
        <v>6030</v>
      </c>
      <c r="J250" s="66"/>
      <c r="K250" s="66" t="s">
        <v>120</v>
      </c>
      <c r="L250" s="77" t="s">
        <v>1070</v>
      </c>
      <c r="M250" s="66" t="s">
        <v>3230</v>
      </c>
      <c r="N250" s="79" t="str">
        <f ca="1">DATEDIF(C250,'Outgoing 2023'!$L$2,"Y")&amp;" tahun, "&amp;DATEDIF(C250,'Outgoing 2023'!$L$2,"YM")&amp;" bulan, "&amp;DATEDIF(C250,'Outgoing 2023'!$L$2,"MD")&amp;" hari"</f>
        <v>2 tahun, 2 bulan, 20 hari</v>
      </c>
      <c r="O250" s="80">
        <f t="shared" ca="1" si="7"/>
        <v>811</v>
      </c>
      <c r="Q250" s="58" t="s">
        <v>5355</v>
      </c>
    </row>
    <row r="251" spans="1:17" ht="33.450000000000003" customHeight="1" x14ac:dyDescent="0.3">
      <c r="A251" s="77">
        <f t="shared" si="6"/>
        <v>250</v>
      </c>
      <c r="B251" s="66" t="s">
        <v>4298</v>
      </c>
      <c r="C251" s="61">
        <v>45407</v>
      </c>
      <c r="D251" s="58" t="s">
        <v>39</v>
      </c>
      <c r="E251" s="58" t="s">
        <v>4299</v>
      </c>
      <c r="F251" s="58" t="s">
        <v>4303</v>
      </c>
      <c r="G251" s="58" t="s">
        <v>1079</v>
      </c>
      <c r="H251" s="66" t="s">
        <v>3199</v>
      </c>
      <c r="I251" s="66" t="s">
        <v>2895</v>
      </c>
      <c r="J251" s="66"/>
      <c r="K251" s="66" t="s">
        <v>1302</v>
      </c>
      <c r="L251" s="77" t="s">
        <v>1079</v>
      </c>
      <c r="M251" s="66" t="s">
        <v>2490</v>
      </c>
      <c r="N251" s="79" t="str">
        <f ca="1">DATEDIF(C251,'Outgoing 2023'!$L$2,"Y")&amp;" tahun, "&amp;DATEDIF(C251,'Outgoing 2023'!$L$2,"YM")&amp;" bulan, "&amp;DATEDIF(C251,'Outgoing 2023'!$L$2,"MD")&amp;" hari"</f>
        <v>2 tahun, 2 bulan, 20 hari</v>
      </c>
      <c r="O251" s="80">
        <f t="shared" ca="1" si="7"/>
        <v>811</v>
      </c>
      <c r="Q251" s="58"/>
    </row>
    <row r="252" spans="1:17" ht="33.450000000000003" customHeight="1" x14ac:dyDescent="0.3">
      <c r="A252" s="77">
        <f t="shared" si="6"/>
        <v>251</v>
      </c>
      <c r="B252" s="66" t="s">
        <v>4369</v>
      </c>
      <c r="C252" s="61">
        <v>45408</v>
      </c>
      <c r="D252" s="58" t="s">
        <v>39</v>
      </c>
      <c r="E252" s="58" t="s">
        <v>4370</v>
      </c>
      <c r="F252" s="58" t="s">
        <v>4370</v>
      </c>
      <c r="G252" s="58" t="s">
        <v>5508</v>
      </c>
      <c r="H252" s="66" t="s">
        <v>5508</v>
      </c>
      <c r="I252" s="66" t="s">
        <v>5700</v>
      </c>
      <c r="J252" s="66"/>
      <c r="K252" s="66" t="s">
        <v>1302</v>
      </c>
      <c r="L252" s="77" t="s">
        <v>1072</v>
      </c>
      <c r="M252" s="66" t="s">
        <v>1073</v>
      </c>
      <c r="N252" s="79" t="str">
        <f ca="1">DATEDIF(C252,'Outgoing 2023'!$L$2,"Y")&amp;" tahun, "&amp;DATEDIF(C252,'Outgoing 2023'!$L$2,"YM")&amp;" bulan, "&amp;DATEDIF(C252,'Outgoing 2023'!$L$2,"MD")&amp;" hari"</f>
        <v>2 tahun, 2 bulan, 19 hari</v>
      </c>
      <c r="O252" s="80">
        <f t="shared" ca="1" si="7"/>
        <v>810</v>
      </c>
      <c r="Q252" s="58"/>
    </row>
    <row r="253" spans="1:17" ht="33.450000000000003" customHeight="1" x14ac:dyDescent="0.3">
      <c r="A253" s="77">
        <f t="shared" si="6"/>
        <v>252</v>
      </c>
      <c r="B253" s="66" t="s">
        <v>4521</v>
      </c>
      <c r="C253" s="61">
        <v>45411</v>
      </c>
      <c r="D253" s="58" t="s">
        <v>39</v>
      </c>
      <c r="E253" s="58" t="s">
        <v>4522</v>
      </c>
      <c r="F253" s="58" t="s">
        <v>4523</v>
      </c>
      <c r="G253" s="58" t="s">
        <v>5508</v>
      </c>
      <c r="H253" s="66" t="s">
        <v>3200</v>
      </c>
      <c r="I253" s="78" t="s">
        <v>6030</v>
      </c>
      <c r="J253" s="66"/>
      <c r="K253" s="66" t="s">
        <v>120</v>
      </c>
      <c r="L253" s="77" t="s">
        <v>1070</v>
      </c>
      <c r="M253" s="66" t="s">
        <v>3230</v>
      </c>
      <c r="N253" s="79" t="str">
        <f ca="1">DATEDIF(C253,'Outgoing 2023'!$L$2,"Y")&amp;" tahun, "&amp;DATEDIF(C253,'Outgoing 2023'!$L$2,"YM")&amp;" bulan, "&amp;DATEDIF(C253,'Outgoing 2023'!$L$2,"MD")&amp;" hari"</f>
        <v>2 tahun, 2 bulan, 16 hari</v>
      </c>
      <c r="O253" s="80">
        <f t="shared" ca="1" si="7"/>
        <v>807</v>
      </c>
      <c r="Q253" s="58" t="s">
        <v>5356</v>
      </c>
    </row>
    <row r="254" spans="1:17" ht="33.450000000000003" customHeight="1" x14ac:dyDescent="0.3">
      <c r="A254" s="77">
        <f t="shared" si="6"/>
        <v>253</v>
      </c>
      <c r="B254" s="66" t="s">
        <v>4526</v>
      </c>
      <c r="C254" s="61">
        <v>45411</v>
      </c>
      <c r="D254" s="58" t="s">
        <v>39</v>
      </c>
      <c r="E254" s="58" t="s">
        <v>4527</v>
      </c>
      <c r="F254" s="58" t="s">
        <v>4528</v>
      </c>
      <c r="G254" s="58" t="s">
        <v>5508</v>
      </c>
      <c r="H254" s="66" t="s">
        <v>3197</v>
      </c>
      <c r="I254" s="78" t="s">
        <v>6030</v>
      </c>
      <c r="J254" s="66"/>
      <c r="K254" s="66" t="s">
        <v>1302</v>
      </c>
      <c r="L254" s="77" t="s">
        <v>1175</v>
      </c>
      <c r="M254" s="66" t="s">
        <v>1176</v>
      </c>
      <c r="N254" s="79" t="str">
        <f ca="1">DATEDIF(C254,'Outgoing 2023'!$L$2,"Y")&amp;" tahun, "&amp;DATEDIF(C254,'Outgoing 2023'!$L$2,"YM")&amp;" bulan, "&amp;DATEDIF(C254,'Outgoing 2023'!$L$2,"MD")&amp;" hari"</f>
        <v>2 tahun, 2 bulan, 16 hari</v>
      </c>
      <c r="O254" s="80">
        <f t="shared" ca="1" si="7"/>
        <v>807</v>
      </c>
      <c r="Q254" s="58" t="s">
        <v>5068</v>
      </c>
    </row>
    <row r="255" spans="1:17" ht="33.450000000000003" customHeight="1" x14ac:dyDescent="0.3">
      <c r="A255" s="77">
        <f t="shared" si="6"/>
        <v>254</v>
      </c>
      <c r="B255" s="66" t="s">
        <v>4478</v>
      </c>
      <c r="C255" s="61">
        <v>45411</v>
      </c>
      <c r="D255" s="58" t="s">
        <v>9</v>
      </c>
      <c r="E255" s="58" t="s">
        <v>4479</v>
      </c>
      <c r="F255" s="58" t="s">
        <v>4479</v>
      </c>
      <c r="G255" s="58" t="s">
        <v>5508</v>
      </c>
      <c r="H255" s="66" t="s">
        <v>3200</v>
      </c>
      <c r="I255" s="66" t="s">
        <v>5703</v>
      </c>
      <c r="J255" s="66"/>
      <c r="K255" s="66" t="s">
        <v>1302</v>
      </c>
      <c r="L255" s="77" t="s">
        <v>1070</v>
      </c>
      <c r="M255" s="66" t="s">
        <v>1082</v>
      </c>
      <c r="N255" s="79" t="str">
        <f ca="1">DATEDIF(C255,'Outgoing 2023'!$L$2,"Y")&amp;" tahun, "&amp;DATEDIF(C255,'Outgoing 2023'!$L$2,"YM")&amp;" bulan, "&amp;DATEDIF(C255,'Outgoing 2023'!$L$2,"MD")&amp;" hari"</f>
        <v>2 tahun, 2 bulan, 16 hari</v>
      </c>
      <c r="O255" s="80">
        <f t="shared" ca="1" si="7"/>
        <v>807</v>
      </c>
      <c r="Q255" s="58"/>
    </row>
    <row r="256" spans="1:17" ht="33.450000000000003" customHeight="1" x14ac:dyDescent="0.3">
      <c r="A256" s="77">
        <f t="shared" si="6"/>
        <v>255</v>
      </c>
      <c r="B256" s="66" t="s">
        <v>4480</v>
      </c>
      <c r="C256" s="61">
        <v>45411</v>
      </c>
      <c r="D256" s="58" t="s">
        <v>39</v>
      </c>
      <c r="E256" s="58" t="s">
        <v>4481</v>
      </c>
      <c r="F256" s="58" t="s">
        <v>4482</v>
      </c>
      <c r="G256" s="58" t="s">
        <v>5508</v>
      </c>
      <c r="H256" s="66" t="s">
        <v>3200</v>
      </c>
      <c r="I256" s="66" t="s">
        <v>3201</v>
      </c>
      <c r="J256" s="66"/>
      <c r="K256" s="66" t="s">
        <v>120</v>
      </c>
      <c r="L256" s="77" t="s">
        <v>1070</v>
      </c>
      <c r="M256" s="66" t="s">
        <v>3235</v>
      </c>
      <c r="N256" s="79" t="str">
        <f ca="1">DATEDIF(C256,'Outgoing 2023'!$L$2,"Y")&amp;" tahun, "&amp;DATEDIF(C256,'Outgoing 2023'!$L$2,"YM")&amp;" bulan, "&amp;DATEDIF(C256,'Outgoing 2023'!$L$2,"MD")&amp;" hari"</f>
        <v>2 tahun, 2 bulan, 16 hari</v>
      </c>
      <c r="O256" s="80">
        <f t="shared" ca="1" si="7"/>
        <v>807</v>
      </c>
      <c r="Q256" s="58" t="s">
        <v>4998</v>
      </c>
    </row>
    <row r="257" spans="1:17" ht="33.450000000000003" customHeight="1" x14ac:dyDescent="0.3">
      <c r="A257" s="77">
        <f t="shared" si="6"/>
        <v>256</v>
      </c>
      <c r="B257" s="66" t="s">
        <v>4529</v>
      </c>
      <c r="C257" s="61">
        <v>45411</v>
      </c>
      <c r="D257" s="58" t="s">
        <v>39</v>
      </c>
      <c r="E257" s="58" t="s">
        <v>4530</v>
      </c>
      <c r="F257" s="58" t="s">
        <v>4531</v>
      </c>
      <c r="G257" s="58" t="s">
        <v>5508</v>
      </c>
      <c r="H257" s="66" t="s">
        <v>3200</v>
      </c>
      <c r="I257" s="66" t="s">
        <v>3201</v>
      </c>
      <c r="J257" s="66"/>
      <c r="K257" s="66" t="s">
        <v>120</v>
      </c>
      <c r="L257" s="77" t="s">
        <v>1070</v>
      </c>
      <c r="M257" s="58" t="s">
        <v>4532</v>
      </c>
      <c r="N257" s="79" t="str">
        <f ca="1">DATEDIF(C257,'Outgoing 2023'!$L$2,"Y")&amp;" tahun, "&amp;DATEDIF(C257,'Outgoing 2023'!$L$2,"YM")&amp;" bulan, "&amp;DATEDIF(C257,'Outgoing 2023'!$L$2,"MD")&amp;" hari"</f>
        <v>2 tahun, 2 bulan, 16 hari</v>
      </c>
      <c r="O257" s="80">
        <f t="shared" ca="1" si="7"/>
        <v>807</v>
      </c>
      <c r="Q257" s="58" t="s">
        <v>4747</v>
      </c>
    </row>
    <row r="258" spans="1:17" ht="33.450000000000003" customHeight="1" x14ac:dyDescent="0.3">
      <c r="A258" s="77">
        <f t="shared" ref="A258:A321" si="8">ROW(A257)</f>
        <v>257</v>
      </c>
      <c r="B258" s="66" t="s">
        <v>4533</v>
      </c>
      <c r="C258" s="61">
        <v>45412</v>
      </c>
      <c r="D258" s="58" t="s">
        <v>39</v>
      </c>
      <c r="E258" s="58" t="s">
        <v>2738</v>
      </c>
      <c r="F258" s="58" t="s">
        <v>4535</v>
      </c>
      <c r="G258" s="58" t="s">
        <v>5508</v>
      </c>
      <c r="H258" s="66" t="s">
        <v>3190</v>
      </c>
      <c r="I258" s="78" t="s">
        <v>6030</v>
      </c>
      <c r="J258" s="66"/>
      <c r="K258" s="66" t="s">
        <v>120</v>
      </c>
      <c r="L258" s="77" t="s">
        <v>1070</v>
      </c>
      <c r="M258" s="66" t="s">
        <v>3230</v>
      </c>
      <c r="N258" s="79" t="str">
        <f ca="1">DATEDIF(C258,'Outgoing 2023'!$L$2,"Y")&amp;" tahun, "&amp;DATEDIF(C258,'Outgoing 2023'!$L$2,"YM")&amp;" bulan, "&amp;DATEDIF(C258,'Outgoing 2023'!$L$2,"MD")&amp;" hari"</f>
        <v>2 tahun, 2 bulan, 15 hari</v>
      </c>
      <c r="O258" s="80">
        <f t="shared" ca="1" si="7"/>
        <v>806</v>
      </c>
      <c r="Q258" s="58" t="s">
        <v>4896</v>
      </c>
    </row>
    <row r="259" spans="1:17" ht="33.450000000000003" customHeight="1" x14ac:dyDescent="0.3">
      <c r="A259" s="77">
        <f t="shared" si="8"/>
        <v>258</v>
      </c>
      <c r="B259" s="66" t="s">
        <v>4483</v>
      </c>
      <c r="C259" s="61">
        <v>45412</v>
      </c>
      <c r="D259" s="58" t="s">
        <v>39</v>
      </c>
      <c r="E259" s="58" t="s">
        <v>4484</v>
      </c>
      <c r="F259" s="58" t="s">
        <v>4873</v>
      </c>
      <c r="G259" s="58" t="s">
        <v>5508</v>
      </c>
      <c r="H259" s="66" t="s">
        <v>3197</v>
      </c>
      <c r="I259" s="78" t="s">
        <v>6030</v>
      </c>
      <c r="J259" s="66"/>
      <c r="K259" s="66" t="s">
        <v>1302</v>
      </c>
      <c r="L259" s="77" t="s">
        <v>1070</v>
      </c>
      <c r="M259" s="66" t="s">
        <v>1471</v>
      </c>
      <c r="N259" s="79" t="str">
        <f ca="1">DATEDIF(C259,'Outgoing 2023'!$L$2,"Y")&amp;" tahun, "&amp;DATEDIF(C259,'Outgoing 2023'!$L$2,"YM")&amp;" bulan, "&amp;DATEDIF(C259,'Outgoing 2023'!$L$2,"MD")&amp;" hari"</f>
        <v>2 tahun, 2 bulan, 15 hari</v>
      </c>
      <c r="O259" s="80">
        <f t="shared" ca="1" si="7"/>
        <v>806</v>
      </c>
      <c r="Q259" s="58"/>
    </row>
    <row r="260" spans="1:17" ht="33.450000000000003" customHeight="1" x14ac:dyDescent="0.3">
      <c r="A260" s="77">
        <f t="shared" si="8"/>
        <v>259</v>
      </c>
      <c r="B260" s="66" t="s">
        <v>4413</v>
      </c>
      <c r="C260" s="61">
        <v>45412</v>
      </c>
      <c r="D260" s="58" t="s">
        <v>39</v>
      </c>
      <c r="E260" s="58" t="s">
        <v>4414</v>
      </c>
      <c r="F260" s="58" t="s">
        <v>4414</v>
      </c>
      <c r="G260" s="58" t="s">
        <v>5508</v>
      </c>
      <c r="H260" s="66" t="s">
        <v>3200</v>
      </c>
      <c r="I260" s="66" t="s">
        <v>5874</v>
      </c>
      <c r="J260" s="66"/>
      <c r="K260" s="66" t="s">
        <v>1302</v>
      </c>
      <c r="L260" s="77" t="s">
        <v>1070</v>
      </c>
      <c r="M260" s="66" t="s">
        <v>3082</v>
      </c>
      <c r="N260" s="79" t="str">
        <f ca="1">DATEDIF(C260,'Outgoing 2023'!$L$2,"Y")&amp;" tahun, "&amp;DATEDIF(C260,'Outgoing 2023'!$L$2,"YM")&amp;" bulan, "&amp;DATEDIF(C260,'Outgoing 2023'!$L$2,"MD")&amp;" hari"</f>
        <v>2 tahun, 2 bulan, 15 hari</v>
      </c>
      <c r="O260" s="80">
        <f t="shared" ca="1" si="7"/>
        <v>806</v>
      </c>
      <c r="Q260" s="58"/>
    </row>
    <row r="261" spans="1:17" ht="33.450000000000003" customHeight="1" x14ac:dyDescent="0.3">
      <c r="A261" s="77">
        <f t="shared" si="8"/>
        <v>260</v>
      </c>
      <c r="B261" s="66" t="s">
        <v>4415</v>
      </c>
      <c r="C261" s="61">
        <v>45412</v>
      </c>
      <c r="D261" s="58" t="s">
        <v>39</v>
      </c>
      <c r="E261" s="58" t="s">
        <v>4416</v>
      </c>
      <c r="F261" s="58" t="s">
        <v>4417</v>
      </c>
      <c r="G261" s="58" t="s">
        <v>5508</v>
      </c>
      <c r="H261" s="66" t="s">
        <v>5508</v>
      </c>
      <c r="I261" s="66" t="s">
        <v>5704</v>
      </c>
      <c r="J261" s="66"/>
      <c r="K261" s="66" t="s">
        <v>120</v>
      </c>
      <c r="L261" s="77" t="s">
        <v>1070</v>
      </c>
      <c r="M261" s="66" t="s">
        <v>3230</v>
      </c>
      <c r="N261" s="79" t="str">
        <f ca="1">DATEDIF(C261,'Outgoing 2023'!$L$2,"Y")&amp;" tahun, "&amp;DATEDIF(C261,'Outgoing 2023'!$L$2,"YM")&amp;" bulan, "&amp;DATEDIF(C261,'Outgoing 2023'!$L$2,"MD")&amp;" hari"</f>
        <v>2 tahun, 2 bulan, 15 hari</v>
      </c>
      <c r="O261" s="80">
        <f t="shared" ca="1" si="7"/>
        <v>806</v>
      </c>
      <c r="Q261" s="58"/>
    </row>
    <row r="262" spans="1:17" ht="33.450000000000003" customHeight="1" x14ac:dyDescent="0.3">
      <c r="A262" s="77">
        <f t="shared" si="8"/>
        <v>261</v>
      </c>
      <c r="B262" s="66" t="s">
        <v>4411</v>
      </c>
      <c r="C262" s="61">
        <v>45412</v>
      </c>
      <c r="D262" s="58" t="s">
        <v>39</v>
      </c>
      <c r="E262" s="58" t="s">
        <v>4412</v>
      </c>
      <c r="F262" s="58" t="s">
        <v>4412</v>
      </c>
      <c r="G262" s="58" t="s">
        <v>5508</v>
      </c>
      <c r="H262" s="66" t="s">
        <v>5508</v>
      </c>
      <c r="I262" s="66" t="s">
        <v>5700</v>
      </c>
      <c r="J262" s="66"/>
      <c r="K262" s="66" t="s">
        <v>1302</v>
      </c>
      <c r="L262" s="77" t="s">
        <v>1080</v>
      </c>
      <c r="M262" s="66" t="s">
        <v>1083</v>
      </c>
      <c r="N262" s="79" t="str">
        <f ca="1">DATEDIF(C262,'Outgoing 2023'!$L$2,"Y")&amp;" tahun, "&amp;DATEDIF(C262,'Outgoing 2023'!$L$2,"YM")&amp;" bulan, "&amp;DATEDIF(C262,'Outgoing 2023'!$L$2,"MD")&amp;" hari"</f>
        <v>2 tahun, 2 bulan, 15 hari</v>
      </c>
      <c r="O262" s="80">
        <f t="shared" ref="O262:O325" ca="1" si="9">TODAY()-C262</f>
        <v>806</v>
      </c>
      <c r="Q262" s="58"/>
    </row>
    <row r="263" spans="1:17" ht="33.450000000000003" customHeight="1" x14ac:dyDescent="0.3">
      <c r="A263" s="77">
        <f t="shared" si="8"/>
        <v>262</v>
      </c>
      <c r="B263" s="66" t="s">
        <v>4524</v>
      </c>
      <c r="C263" s="61">
        <v>45412</v>
      </c>
      <c r="D263" s="58" t="s">
        <v>39</v>
      </c>
      <c r="E263" s="58" t="s">
        <v>4525</v>
      </c>
      <c r="F263" s="58" t="s">
        <v>4311</v>
      </c>
      <c r="G263" s="58" t="s">
        <v>5508</v>
      </c>
      <c r="H263" s="66" t="s">
        <v>3200</v>
      </c>
      <c r="I263" s="78" t="s">
        <v>6030</v>
      </c>
      <c r="J263" s="66"/>
      <c r="K263" s="66" t="s">
        <v>120</v>
      </c>
      <c r="L263" s="77" t="s">
        <v>1070</v>
      </c>
      <c r="M263" s="66" t="s">
        <v>3230</v>
      </c>
      <c r="N263" s="79" t="str">
        <f ca="1">DATEDIF(C263,'Outgoing 2023'!$L$2,"Y")&amp;" tahun, "&amp;DATEDIF(C263,'Outgoing 2023'!$L$2,"YM")&amp;" bulan, "&amp;DATEDIF(C263,'Outgoing 2023'!$L$2,"MD")&amp;" hari"</f>
        <v>2 tahun, 2 bulan, 15 hari</v>
      </c>
      <c r="O263" s="80">
        <f t="shared" ca="1" si="9"/>
        <v>806</v>
      </c>
      <c r="Q263" s="58" t="s">
        <v>5356</v>
      </c>
    </row>
    <row r="264" spans="1:17" ht="33.450000000000003" customHeight="1" x14ac:dyDescent="0.3">
      <c r="A264" s="77">
        <f t="shared" si="8"/>
        <v>263</v>
      </c>
      <c r="B264" s="66" t="s">
        <v>4588</v>
      </c>
      <c r="C264" s="61">
        <v>45412</v>
      </c>
      <c r="D264" s="58" t="s">
        <v>39</v>
      </c>
      <c r="E264" s="58" t="s">
        <v>4589</v>
      </c>
      <c r="F264" s="58" t="s">
        <v>4589</v>
      </c>
      <c r="G264" s="58" t="s">
        <v>5508</v>
      </c>
      <c r="H264" s="66" t="s">
        <v>3197</v>
      </c>
      <c r="I264" s="66" t="s">
        <v>3201</v>
      </c>
      <c r="J264" s="66"/>
      <c r="K264" s="66" t="s">
        <v>1302</v>
      </c>
      <c r="L264" s="77" t="s">
        <v>1070</v>
      </c>
      <c r="M264" s="66" t="s">
        <v>1471</v>
      </c>
      <c r="N264" s="79" t="str">
        <f ca="1">DATEDIF(C264,'Outgoing 2023'!$L$2,"Y")&amp;" tahun, "&amp;DATEDIF(C264,'Outgoing 2023'!$L$2,"YM")&amp;" bulan, "&amp;DATEDIF(C264,'Outgoing 2023'!$L$2,"MD")&amp;" hari"</f>
        <v>2 tahun, 2 bulan, 15 hari</v>
      </c>
      <c r="O264" s="80">
        <f t="shared" ca="1" si="9"/>
        <v>806</v>
      </c>
      <c r="Q264" s="58"/>
    </row>
    <row r="265" spans="1:17" ht="52.95" customHeight="1" x14ac:dyDescent="0.3">
      <c r="A265" s="77">
        <f t="shared" si="8"/>
        <v>264</v>
      </c>
      <c r="B265" s="66" t="s">
        <v>4422</v>
      </c>
      <c r="C265" s="61">
        <v>45412</v>
      </c>
      <c r="D265" s="58" t="s">
        <v>9</v>
      </c>
      <c r="E265" s="58" t="s">
        <v>4423</v>
      </c>
      <c r="F265" s="58" t="s">
        <v>4424</v>
      </c>
      <c r="G265" s="58" t="s">
        <v>1079</v>
      </c>
      <c r="H265" s="66" t="s">
        <v>1079</v>
      </c>
      <c r="I265" s="66" t="s">
        <v>5938</v>
      </c>
      <c r="J265" s="66"/>
      <c r="K265" s="66" t="s">
        <v>1302</v>
      </c>
      <c r="L265" s="77" t="s">
        <v>1168</v>
      </c>
      <c r="M265" s="66" t="s">
        <v>4425</v>
      </c>
      <c r="N265" s="79" t="str">
        <f ca="1">DATEDIF(C265,'Outgoing 2023'!$L$2,"Y")&amp;" tahun, "&amp;DATEDIF(C265,'Outgoing 2023'!$L$2,"YM")&amp;" bulan, "&amp;DATEDIF(C265,'Outgoing 2023'!$L$2,"MD")&amp;" hari"</f>
        <v>2 tahun, 2 bulan, 15 hari</v>
      </c>
      <c r="O265" s="80">
        <f t="shared" ca="1" si="9"/>
        <v>806</v>
      </c>
      <c r="Q265" s="58"/>
    </row>
    <row r="266" spans="1:17" ht="33.450000000000003" customHeight="1" x14ac:dyDescent="0.3">
      <c r="A266" s="77">
        <f t="shared" si="8"/>
        <v>265</v>
      </c>
      <c r="B266" s="66" t="s">
        <v>4426</v>
      </c>
      <c r="C266" s="61">
        <v>45412</v>
      </c>
      <c r="D266" s="58" t="s">
        <v>9</v>
      </c>
      <c r="E266" s="58" t="s">
        <v>4427</v>
      </c>
      <c r="F266" s="58" t="s">
        <v>4428</v>
      </c>
      <c r="G266" s="58" t="s">
        <v>1079</v>
      </c>
      <c r="H266" s="66" t="s">
        <v>1079</v>
      </c>
      <c r="I266" s="66" t="s">
        <v>5938</v>
      </c>
      <c r="J266" s="66"/>
      <c r="K266" s="66" t="s">
        <v>1302</v>
      </c>
      <c r="L266" s="77" t="s">
        <v>1168</v>
      </c>
      <c r="M266" s="66" t="s">
        <v>4425</v>
      </c>
      <c r="N266" s="79" t="str">
        <f ca="1">DATEDIF(C266,'Outgoing 2023'!$L$2,"Y")&amp;" tahun, "&amp;DATEDIF(C266,'Outgoing 2023'!$L$2,"YM")&amp;" bulan, "&amp;DATEDIF(C266,'Outgoing 2023'!$L$2,"MD")&amp;" hari"</f>
        <v>2 tahun, 2 bulan, 15 hari</v>
      </c>
      <c r="O266" s="80">
        <f t="shared" ca="1" si="9"/>
        <v>806</v>
      </c>
      <c r="Q266" s="58"/>
    </row>
    <row r="267" spans="1:17" ht="33.450000000000003" customHeight="1" x14ac:dyDescent="0.3">
      <c r="A267" s="77">
        <f t="shared" si="8"/>
        <v>266</v>
      </c>
      <c r="B267" s="66" t="s">
        <v>4536</v>
      </c>
      <c r="C267" s="61">
        <v>45418</v>
      </c>
      <c r="D267" s="58" t="s">
        <v>9</v>
      </c>
      <c r="E267" s="58" t="s">
        <v>4537</v>
      </c>
      <c r="F267" s="58" t="s">
        <v>4538</v>
      </c>
      <c r="G267" s="58" t="s">
        <v>1079</v>
      </c>
      <c r="H267" s="66" t="s">
        <v>1079</v>
      </c>
      <c r="I267" s="66" t="s">
        <v>5700</v>
      </c>
      <c r="J267" s="66"/>
      <c r="K267" s="66" t="s">
        <v>1302</v>
      </c>
      <c r="L267" s="77" t="s">
        <v>1168</v>
      </c>
      <c r="M267" s="66" t="s">
        <v>4425</v>
      </c>
      <c r="N267" s="79" t="str">
        <f ca="1">DATEDIF(C267,'Outgoing 2023'!$L$2,"Y")&amp;" tahun, "&amp;DATEDIF(C267,'Outgoing 2023'!$L$2,"YM")&amp;" bulan, "&amp;DATEDIF(C267,'Outgoing 2023'!$L$2,"MD")&amp;" hari"</f>
        <v>2 tahun, 2 bulan, 9 hari</v>
      </c>
      <c r="O267" s="80">
        <f t="shared" ca="1" si="9"/>
        <v>800</v>
      </c>
      <c r="Q267" s="58"/>
    </row>
    <row r="268" spans="1:17" ht="33.450000000000003" customHeight="1" x14ac:dyDescent="0.3">
      <c r="A268" s="77">
        <f t="shared" si="8"/>
        <v>267</v>
      </c>
      <c r="B268" s="66" t="s">
        <v>4614</v>
      </c>
      <c r="C268" s="61">
        <v>45422</v>
      </c>
      <c r="D268" s="58" t="s">
        <v>39</v>
      </c>
      <c r="E268" s="58" t="s">
        <v>4615</v>
      </c>
      <c r="F268" s="58" t="s">
        <v>4617</v>
      </c>
      <c r="G268" s="58" t="s">
        <v>5508</v>
      </c>
      <c r="H268" s="66" t="s">
        <v>3196</v>
      </c>
      <c r="I268" s="66" t="s">
        <v>5704</v>
      </c>
      <c r="J268" s="66"/>
      <c r="K268" s="66" t="s">
        <v>120</v>
      </c>
      <c r="L268" s="77" t="s">
        <v>1070</v>
      </c>
      <c r="M268" s="58" t="s">
        <v>6810</v>
      </c>
      <c r="N268" s="79" t="str">
        <f ca="1">DATEDIF(C268,'Outgoing 2023'!$L$2,"Y")&amp;" tahun, "&amp;DATEDIF(C268,'Outgoing 2023'!$L$2,"YM")&amp;" bulan, "&amp;DATEDIF(C268,'Outgoing 2023'!$L$2,"MD")&amp;" hari"</f>
        <v>2 tahun, 2 bulan, 5 hari</v>
      </c>
      <c r="O268" s="80">
        <f t="shared" ca="1" si="9"/>
        <v>796</v>
      </c>
      <c r="Q268" s="58" t="s">
        <v>8205</v>
      </c>
    </row>
    <row r="269" spans="1:17" ht="33.450000000000003" customHeight="1" x14ac:dyDescent="0.3">
      <c r="A269" s="77">
        <f t="shared" si="8"/>
        <v>268</v>
      </c>
      <c r="B269" s="66" t="s">
        <v>4513</v>
      </c>
      <c r="C269" s="61">
        <v>45418</v>
      </c>
      <c r="D269" s="58" t="s">
        <v>39</v>
      </c>
      <c r="E269" s="58" t="s">
        <v>4514</v>
      </c>
      <c r="F269" s="58" t="s">
        <v>4515</v>
      </c>
      <c r="G269" s="58" t="s">
        <v>5508</v>
      </c>
      <c r="H269" s="66" t="s">
        <v>5932</v>
      </c>
      <c r="I269" s="66" t="s">
        <v>5892</v>
      </c>
      <c r="J269" s="66"/>
      <c r="K269" s="66" t="s">
        <v>120</v>
      </c>
      <c r="L269" s="77" t="s">
        <v>1175</v>
      </c>
      <c r="M269" s="66" t="s">
        <v>1176</v>
      </c>
      <c r="N269" s="79" t="str">
        <f ca="1">DATEDIF(C269,'Outgoing 2023'!$L$2,"Y")&amp;" tahun, "&amp;DATEDIF(C269,'Outgoing 2023'!$L$2,"YM")&amp;" bulan, "&amp;DATEDIF(C269,'Outgoing 2023'!$L$2,"MD")&amp;" hari"</f>
        <v>2 tahun, 2 bulan, 9 hari</v>
      </c>
      <c r="O269" s="80">
        <f t="shared" ca="1" si="9"/>
        <v>800</v>
      </c>
      <c r="Q269" s="58"/>
    </row>
    <row r="270" spans="1:17" ht="33.450000000000003" customHeight="1" x14ac:dyDescent="0.3">
      <c r="A270" s="77">
        <f t="shared" si="8"/>
        <v>269</v>
      </c>
      <c r="B270" s="66" t="s">
        <v>4516</v>
      </c>
      <c r="C270" s="61">
        <v>45418</v>
      </c>
      <c r="D270" s="58" t="s">
        <v>9</v>
      </c>
      <c r="E270" s="58" t="s">
        <v>4517</v>
      </c>
      <c r="F270" s="58" t="s">
        <v>4517</v>
      </c>
      <c r="G270" s="58" t="s">
        <v>5508</v>
      </c>
      <c r="H270" s="66" t="s">
        <v>3200</v>
      </c>
      <c r="I270" s="66" t="s">
        <v>5703</v>
      </c>
      <c r="J270" s="66"/>
      <c r="K270" s="66" t="s">
        <v>1302</v>
      </c>
      <c r="L270" s="77" t="s">
        <v>1070</v>
      </c>
      <c r="M270" s="66" t="s">
        <v>1082</v>
      </c>
      <c r="N270" s="79" t="str">
        <f ca="1">DATEDIF(C270,'Outgoing 2023'!$L$2,"Y")&amp;" tahun, "&amp;DATEDIF(C270,'Outgoing 2023'!$L$2,"YM")&amp;" bulan, "&amp;DATEDIF(C270,'Outgoing 2023'!$L$2,"MD")&amp;" hari"</f>
        <v>2 tahun, 2 bulan, 9 hari</v>
      </c>
      <c r="O270" s="80">
        <f t="shared" ca="1" si="9"/>
        <v>800</v>
      </c>
      <c r="Q270" s="58"/>
    </row>
    <row r="271" spans="1:17" ht="33.450000000000003" customHeight="1" x14ac:dyDescent="0.3">
      <c r="A271" s="77">
        <f t="shared" si="8"/>
        <v>270</v>
      </c>
      <c r="B271" s="66" t="s">
        <v>4601</v>
      </c>
      <c r="C271" s="61">
        <v>45419</v>
      </c>
      <c r="D271" s="58" t="s">
        <v>39</v>
      </c>
      <c r="E271" s="58" t="s">
        <v>4602</v>
      </c>
      <c r="F271" s="58" t="s">
        <v>4603</v>
      </c>
      <c r="G271" s="58" t="s">
        <v>5508</v>
      </c>
      <c r="H271" s="66" t="s">
        <v>5932</v>
      </c>
      <c r="I271" s="78" t="s">
        <v>6030</v>
      </c>
      <c r="J271" s="66"/>
      <c r="K271" s="66" t="s">
        <v>120</v>
      </c>
      <c r="L271" s="77" t="s">
        <v>1070</v>
      </c>
      <c r="M271" s="66" t="s">
        <v>3230</v>
      </c>
      <c r="N271" s="79" t="str">
        <f ca="1">DATEDIF(C271,'Outgoing 2023'!$L$2,"Y")&amp;" tahun, "&amp;DATEDIF(C271,'Outgoing 2023'!$L$2,"YM")&amp;" bulan, "&amp;DATEDIF(C271,'Outgoing 2023'!$L$2,"MD")&amp;" hari"</f>
        <v>2 tahun, 2 bulan, 8 hari</v>
      </c>
      <c r="O271" s="80">
        <f t="shared" ca="1" si="9"/>
        <v>799</v>
      </c>
      <c r="Q271" s="58" t="s">
        <v>5001</v>
      </c>
    </row>
    <row r="272" spans="1:17" ht="33.450000000000003" customHeight="1" x14ac:dyDescent="0.3">
      <c r="A272" s="77">
        <f t="shared" si="8"/>
        <v>271</v>
      </c>
      <c r="B272" s="66" t="s">
        <v>4539</v>
      </c>
      <c r="C272" s="61">
        <v>45419</v>
      </c>
      <c r="D272" s="58" t="s">
        <v>39</v>
      </c>
      <c r="E272" s="58" t="s">
        <v>4540</v>
      </c>
      <c r="F272" s="58" t="s">
        <v>4540</v>
      </c>
      <c r="G272" s="58" t="s">
        <v>1079</v>
      </c>
      <c r="H272" s="66" t="s">
        <v>1079</v>
      </c>
      <c r="I272" s="66" t="s">
        <v>5700</v>
      </c>
      <c r="J272" s="66"/>
      <c r="K272" s="66" t="s">
        <v>1302</v>
      </c>
      <c r="L272" s="77" t="s">
        <v>1168</v>
      </c>
      <c r="M272" s="66" t="s">
        <v>4425</v>
      </c>
      <c r="N272" s="79" t="str">
        <f ca="1">DATEDIF(C272,'Outgoing 2023'!$L$2,"Y")&amp;" tahun, "&amp;DATEDIF(C272,'Outgoing 2023'!$L$2,"YM")&amp;" bulan, "&amp;DATEDIF(C272,'Outgoing 2023'!$L$2,"MD")&amp;" hari"</f>
        <v>2 tahun, 2 bulan, 8 hari</v>
      </c>
      <c r="O272" s="80">
        <f t="shared" ca="1" si="9"/>
        <v>799</v>
      </c>
      <c r="Q272" s="58"/>
    </row>
    <row r="273" spans="1:17" ht="33.450000000000003" customHeight="1" x14ac:dyDescent="0.3">
      <c r="A273" s="77">
        <f t="shared" si="8"/>
        <v>272</v>
      </c>
      <c r="B273" s="66" t="s">
        <v>4566</v>
      </c>
      <c r="C273" s="61">
        <v>45419</v>
      </c>
      <c r="D273" s="58" t="s">
        <v>39</v>
      </c>
      <c r="E273" s="58" t="s">
        <v>4567</v>
      </c>
      <c r="F273" s="58" t="s">
        <v>4567</v>
      </c>
      <c r="G273" s="58" t="s">
        <v>5508</v>
      </c>
      <c r="H273" s="66" t="s">
        <v>3190</v>
      </c>
      <c r="I273" s="66" t="s">
        <v>3201</v>
      </c>
      <c r="J273" s="66"/>
      <c r="K273" s="66" t="s">
        <v>120</v>
      </c>
      <c r="L273" s="77" t="s">
        <v>1070</v>
      </c>
      <c r="M273" s="66" t="s">
        <v>1077</v>
      </c>
      <c r="N273" s="79" t="str">
        <f ca="1">DATEDIF(C273,'Outgoing 2023'!$L$2,"Y")&amp;" tahun, "&amp;DATEDIF(C273,'Outgoing 2023'!$L$2,"YM")&amp;" bulan, "&amp;DATEDIF(C273,'Outgoing 2023'!$L$2,"MD")&amp;" hari"</f>
        <v>2 tahun, 2 bulan, 8 hari</v>
      </c>
      <c r="O273" s="80">
        <f t="shared" ca="1" si="9"/>
        <v>799</v>
      </c>
      <c r="Q273" s="58" t="s">
        <v>4899</v>
      </c>
    </row>
    <row r="274" spans="1:17" ht="33.450000000000003" customHeight="1" x14ac:dyDescent="0.3">
      <c r="A274" s="77">
        <f t="shared" si="8"/>
        <v>273</v>
      </c>
      <c r="B274" s="66" t="s">
        <v>4544</v>
      </c>
      <c r="C274" s="61">
        <v>45419</v>
      </c>
      <c r="D274" s="58" t="s">
        <v>39</v>
      </c>
      <c r="E274" s="58" t="s">
        <v>4545</v>
      </c>
      <c r="F274" s="58" t="s">
        <v>4546</v>
      </c>
      <c r="G274" s="58" t="s">
        <v>5508</v>
      </c>
      <c r="H274" s="66" t="s">
        <v>5508</v>
      </c>
      <c r="I274" s="66" t="s">
        <v>5873</v>
      </c>
      <c r="J274" s="66"/>
      <c r="K274" s="66" t="s">
        <v>1302</v>
      </c>
      <c r="L274" s="77" t="s">
        <v>1267</v>
      </c>
      <c r="M274" s="66" t="s">
        <v>1268</v>
      </c>
      <c r="N274" s="79" t="str">
        <f ca="1">DATEDIF(C274,'Outgoing 2023'!$L$2,"Y")&amp;" tahun, "&amp;DATEDIF(C274,'Outgoing 2023'!$L$2,"YM")&amp;" bulan, "&amp;DATEDIF(C274,'Outgoing 2023'!$L$2,"MD")&amp;" hari"</f>
        <v>2 tahun, 2 bulan, 8 hari</v>
      </c>
      <c r="O274" s="80">
        <f t="shared" ca="1" si="9"/>
        <v>799</v>
      </c>
      <c r="Q274" s="58"/>
    </row>
    <row r="275" spans="1:17" ht="33.450000000000003" customHeight="1" x14ac:dyDescent="0.3">
      <c r="A275" s="77">
        <f t="shared" si="8"/>
        <v>274</v>
      </c>
      <c r="B275" s="66" t="s">
        <v>4547</v>
      </c>
      <c r="C275" s="61">
        <v>45419</v>
      </c>
      <c r="D275" s="58" t="s">
        <v>39</v>
      </c>
      <c r="E275" s="58" t="s">
        <v>4548</v>
      </c>
      <c r="F275" s="58" t="s">
        <v>4549</v>
      </c>
      <c r="G275" s="58" t="s">
        <v>1079</v>
      </c>
      <c r="H275" s="66" t="s">
        <v>5935</v>
      </c>
      <c r="I275" s="66" t="s">
        <v>2895</v>
      </c>
      <c r="J275" s="66"/>
      <c r="K275" s="66" t="s">
        <v>1302</v>
      </c>
      <c r="L275" s="77" t="s">
        <v>1079</v>
      </c>
      <c r="M275" s="66" t="s">
        <v>2488</v>
      </c>
      <c r="N275" s="79" t="str">
        <f ca="1">DATEDIF(C275,'Outgoing 2023'!$L$2,"Y")&amp;" tahun, "&amp;DATEDIF(C275,'Outgoing 2023'!$L$2,"YM")&amp;" bulan, "&amp;DATEDIF(C275,'Outgoing 2023'!$L$2,"MD")&amp;" hari"</f>
        <v>2 tahun, 2 bulan, 8 hari</v>
      </c>
      <c r="O275" s="80">
        <f t="shared" ca="1" si="9"/>
        <v>799</v>
      </c>
      <c r="Q275" s="58" t="s">
        <v>5008</v>
      </c>
    </row>
    <row r="276" spans="1:17" ht="33.450000000000003" customHeight="1" x14ac:dyDescent="0.3">
      <c r="A276" s="77">
        <f t="shared" si="8"/>
        <v>275</v>
      </c>
      <c r="B276" s="66" t="s">
        <v>4571</v>
      </c>
      <c r="C276" s="61">
        <v>45420</v>
      </c>
      <c r="D276" s="58" t="s">
        <v>39</v>
      </c>
      <c r="E276" s="58" t="s">
        <v>2738</v>
      </c>
      <c r="F276" s="112" t="s">
        <v>4572</v>
      </c>
      <c r="G276" s="112" t="s">
        <v>5508</v>
      </c>
      <c r="H276" s="66" t="s">
        <v>5932</v>
      </c>
      <c r="I276" s="78" t="s">
        <v>6030</v>
      </c>
      <c r="J276" s="66"/>
      <c r="K276" s="66" t="s">
        <v>120</v>
      </c>
      <c r="L276" s="77" t="s">
        <v>1070</v>
      </c>
      <c r="M276" s="66" t="s">
        <v>3230</v>
      </c>
      <c r="N276" s="79" t="str">
        <f ca="1">DATEDIF(C276,'Outgoing 2023'!$L$2,"Y")&amp;" tahun, "&amp;DATEDIF(C276,'Outgoing 2023'!$L$2,"YM")&amp;" bulan, "&amp;DATEDIF(C276,'Outgoing 2023'!$L$2,"MD")&amp;" hari"</f>
        <v>2 tahun, 2 bulan, 7 hari</v>
      </c>
      <c r="O276" s="80">
        <f t="shared" ca="1" si="9"/>
        <v>798</v>
      </c>
      <c r="Q276" s="58" t="s">
        <v>4949</v>
      </c>
    </row>
    <row r="277" spans="1:17" ht="33.450000000000003" customHeight="1" x14ac:dyDescent="0.3">
      <c r="A277" s="77">
        <f t="shared" si="8"/>
        <v>276</v>
      </c>
      <c r="B277" s="66" t="s">
        <v>4596</v>
      </c>
      <c r="C277" s="61">
        <v>45420</v>
      </c>
      <c r="D277" s="58" t="s">
        <v>39</v>
      </c>
      <c r="E277" s="58" t="s">
        <v>4597</v>
      </c>
      <c r="F277" s="58" t="s">
        <v>4598</v>
      </c>
      <c r="G277" s="58" t="s">
        <v>5508</v>
      </c>
      <c r="H277" s="66" t="s">
        <v>3200</v>
      </c>
      <c r="I277" s="66" t="s">
        <v>3203</v>
      </c>
      <c r="J277" s="66"/>
      <c r="K277" s="66" t="s">
        <v>1302</v>
      </c>
      <c r="L277" s="77" t="s">
        <v>1070</v>
      </c>
      <c r="M277" s="66" t="s">
        <v>3084</v>
      </c>
      <c r="N277" s="79" t="str">
        <f ca="1">DATEDIF(C277,'Outgoing 2023'!$L$2,"Y")&amp;" tahun, "&amp;DATEDIF(C277,'Outgoing 2023'!$L$2,"YM")&amp;" bulan, "&amp;DATEDIF(C277,'Outgoing 2023'!$L$2,"MD")&amp;" hari"</f>
        <v>2 tahun, 2 bulan, 7 hari</v>
      </c>
      <c r="O277" s="80">
        <f t="shared" ca="1" si="9"/>
        <v>798</v>
      </c>
      <c r="Q277" s="58"/>
    </row>
    <row r="278" spans="1:17" ht="33.450000000000003" customHeight="1" x14ac:dyDescent="0.3">
      <c r="A278" s="77">
        <f t="shared" si="8"/>
        <v>277</v>
      </c>
      <c r="B278" s="66" t="s">
        <v>4618</v>
      </c>
      <c r="C278" s="61">
        <v>45427</v>
      </c>
      <c r="D278" s="58" t="s">
        <v>39</v>
      </c>
      <c r="E278" s="58" t="s">
        <v>4619</v>
      </c>
      <c r="F278" s="58" t="s">
        <v>4620</v>
      </c>
      <c r="G278" s="58" t="s">
        <v>5508</v>
      </c>
      <c r="H278" s="66" t="s">
        <v>3200</v>
      </c>
      <c r="I278" s="66" t="s">
        <v>2881</v>
      </c>
      <c r="J278" s="66"/>
      <c r="K278" s="66" t="s">
        <v>120</v>
      </c>
      <c r="L278" s="77" t="s">
        <v>1175</v>
      </c>
      <c r="M278" s="66" t="s">
        <v>1176</v>
      </c>
      <c r="N278" s="79" t="str">
        <f ca="1">DATEDIF(C278,'Outgoing 2023'!$L$2,"Y")&amp;" tahun, "&amp;DATEDIF(C278,'Outgoing 2023'!$L$2,"YM")&amp;" bulan, "&amp;DATEDIF(C278,'Outgoing 2023'!$L$2,"MD")&amp;" hari"</f>
        <v>2 tahun, 2 bulan, 0 hari</v>
      </c>
      <c r="O278" s="80">
        <f t="shared" ca="1" si="9"/>
        <v>791</v>
      </c>
      <c r="Q278" s="58" t="s">
        <v>6714</v>
      </c>
    </row>
    <row r="279" spans="1:17" ht="33.450000000000003" customHeight="1" x14ac:dyDescent="0.3">
      <c r="A279" s="77">
        <f t="shared" si="8"/>
        <v>278</v>
      </c>
      <c r="B279" s="66" t="s">
        <v>4550</v>
      </c>
      <c r="C279" s="61">
        <v>45420</v>
      </c>
      <c r="D279" s="58" t="s">
        <v>39</v>
      </c>
      <c r="E279" s="58" t="s">
        <v>4551</v>
      </c>
      <c r="F279" s="58" t="s">
        <v>4551</v>
      </c>
      <c r="G279" s="58" t="s">
        <v>5508</v>
      </c>
      <c r="H279" s="66" t="s">
        <v>5508</v>
      </c>
      <c r="I279" s="66" t="s">
        <v>2881</v>
      </c>
      <c r="J279" s="66"/>
      <c r="K279" s="66" t="s">
        <v>1302</v>
      </c>
      <c r="L279" s="77" t="s">
        <v>1080</v>
      </c>
      <c r="M279" s="66" t="s">
        <v>1083</v>
      </c>
      <c r="N279" s="79" t="str">
        <f ca="1">DATEDIF(C279,'Outgoing 2023'!$L$2,"Y")&amp;" tahun, "&amp;DATEDIF(C279,'Outgoing 2023'!$L$2,"YM")&amp;" bulan, "&amp;DATEDIF(C279,'Outgoing 2023'!$L$2,"MD")&amp;" hari"</f>
        <v>2 tahun, 2 bulan, 7 hari</v>
      </c>
      <c r="O279" s="80">
        <f t="shared" ca="1" si="9"/>
        <v>798</v>
      </c>
      <c r="Q279" s="58"/>
    </row>
    <row r="280" spans="1:17" ht="33.450000000000003" customHeight="1" x14ac:dyDescent="0.3">
      <c r="A280" s="77">
        <f t="shared" si="8"/>
        <v>279</v>
      </c>
      <c r="B280" s="66" t="s">
        <v>4912</v>
      </c>
      <c r="C280" s="61">
        <v>45425</v>
      </c>
      <c r="D280" s="58" t="s">
        <v>39</v>
      </c>
      <c r="E280" s="58" t="s">
        <v>4913</v>
      </c>
      <c r="F280" s="58" t="s">
        <v>4914</v>
      </c>
      <c r="G280" s="58" t="s">
        <v>5508</v>
      </c>
      <c r="H280" s="66" t="s">
        <v>5508</v>
      </c>
      <c r="I280" s="66" t="s">
        <v>5843</v>
      </c>
      <c r="J280" s="66"/>
      <c r="K280" s="66" t="s">
        <v>1302</v>
      </c>
      <c r="L280" s="77" t="s">
        <v>1088</v>
      </c>
      <c r="M280" s="66" t="s">
        <v>1089</v>
      </c>
      <c r="N280" s="79" t="str">
        <f ca="1">DATEDIF(C280,'Outgoing 2023'!$L$2,"Y")&amp;" tahun, "&amp;DATEDIF(C280,'Outgoing 2023'!$L$2,"YM")&amp;" bulan, "&amp;DATEDIF(C280,'Outgoing 2023'!$L$2,"MD")&amp;" hari"</f>
        <v>2 tahun, 2 bulan, 2 hari</v>
      </c>
      <c r="O280" s="80">
        <f t="shared" ca="1" si="9"/>
        <v>793</v>
      </c>
      <c r="Q280" s="58"/>
    </row>
    <row r="281" spans="1:17" ht="33.450000000000003" customHeight="1" x14ac:dyDescent="0.3">
      <c r="A281" s="77">
        <f t="shared" si="8"/>
        <v>280</v>
      </c>
      <c r="B281" s="66" t="s">
        <v>4599</v>
      </c>
      <c r="C281" s="61">
        <v>45425</v>
      </c>
      <c r="D281" s="58" t="s">
        <v>39</v>
      </c>
      <c r="E281" s="58" t="s">
        <v>6960</v>
      </c>
      <c r="F281" s="58" t="s">
        <v>4600</v>
      </c>
      <c r="G281" s="58" t="s">
        <v>5508</v>
      </c>
      <c r="H281" s="66" t="s">
        <v>3200</v>
      </c>
      <c r="I281" s="78" t="s">
        <v>6030</v>
      </c>
      <c r="J281" s="66"/>
      <c r="K281" s="66" t="s">
        <v>120</v>
      </c>
      <c r="L281" s="77" t="s">
        <v>1070</v>
      </c>
      <c r="M281" s="66" t="s">
        <v>1082</v>
      </c>
      <c r="N281" s="79" t="str">
        <f ca="1">DATEDIF(C281,'Outgoing 2023'!$L$2,"Y")&amp;" tahun, "&amp;DATEDIF(C281,'Outgoing 2023'!$L$2,"YM")&amp;" bulan, "&amp;DATEDIF(C281,'Outgoing 2023'!$L$2,"MD")&amp;" hari"</f>
        <v>2 tahun, 2 bulan, 2 hari</v>
      </c>
      <c r="O281" s="80">
        <f t="shared" ca="1" si="9"/>
        <v>793</v>
      </c>
      <c r="Q281" s="58" t="s">
        <v>8205</v>
      </c>
    </row>
    <row r="282" spans="1:17" ht="33.450000000000003" customHeight="1" x14ac:dyDescent="0.3">
      <c r="A282" s="77">
        <f t="shared" si="8"/>
        <v>281</v>
      </c>
      <c r="B282" s="66" t="s">
        <v>4568</v>
      </c>
      <c r="C282" s="61">
        <v>45422</v>
      </c>
      <c r="D282" s="58" t="s">
        <v>39</v>
      </c>
      <c r="E282" s="58" t="s">
        <v>4569</v>
      </c>
      <c r="F282" s="58" t="s">
        <v>4570</v>
      </c>
      <c r="G282" s="58" t="s">
        <v>5508</v>
      </c>
      <c r="H282" s="66" t="s">
        <v>3200</v>
      </c>
      <c r="I282" s="78" t="s">
        <v>6030</v>
      </c>
      <c r="J282" s="66"/>
      <c r="K282" s="66" t="s">
        <v>120</v>
      </c>
      <c r="L282" s="77" t="s">
        <v>1070</v>
      </c>
      <c r="M282" s="66" t="s">
        <v>3230</v>
      </c>
      <c r="N282" s="79" t="str">
        <f ca="1">DATEDIF(C282,'Outgoing 2023'!$L$2,"Y")&amp;" tahun, "&amp;DATEDIF(C282,'Outgoing 2023'!$L$2,"YM")&amp;" bulan, "&amp;DATEDIF(C282,'Outgoing 2023'!$L$2,"MD")&amp;" hari"</f>
        <v>2 tahun, 2 bulan, 5 hari</v>
      </c>
      <c r="O282" s="80">
        <f t="shared" ca="1" si="9"/>
        <v>796</v>
      </c>
      <c r="Q282" s="58" t="s">
        <v>5357</v>
      </c>
    </row>
    <row r="283" spans="1:17" ht="33.450000000000003" customHeight="1" x14ac:dyDescent="0.3">
      <c r="A283" s="77">
        <f t="shared" si="8"/>
        <v>282</v>
      </c>
      <c r="B283" s="66" t="s">
        <v>4562</v>
      </c>
      <c r="C283" s="61">
        <v>45422</v>
      </c>
      <c r="D283" s="58" t="s">
        <v>9</v>
      </c>
      <c r="E283" s="58" t="s">
        <v>4563</v>
      </c>
      <c r="F283" s="58" t="s">
        <v>4564</v>
      </c>
      <c r="G283" s="58" t="s">
        <v>5985</v>
      </c>
      <c r="H283" s="58" t="s">
        <v>5985</v>
      </c>
      <c r="I283" s="66" t="s">
        <v>5873</v>
      </c>
      <c r="J283" s="66"/>
      <c r="K283" s="66" t="s">
        <v>1302</v>
      </c>
      <c r="L283" s="77" t="s">
        <v>1267</v>
      </c>
      <c r="M283" s="66" t="s">
        <v>4565</v>
      </c>
      <c r="N283" s="79" t="str">
        <f ca="1">DATEDIF(C283,'Outgoing 2023'!$L$2,"Y")&amp;" tahun, "&amp;DATEDIF(C283,'Outgoing 2023'!$L$2,"YM")&amp;" bulan, "&amp;DATEDIF(C283,'Outgoing 2023'!$L$2,"MD")&amp;" hari"</f>
        <v>2 tahun, 2 bulan, 5 hari</v>
      </c>
      <c r="O283" s="80">
        <f t="shared" ca="1" si="9"/>
        <v>796</v>
      </c>
      <c r="Q283" s="58"/>
    </row>
    <row r="284" spans="1:17" ht="33.450000000000003" customHeight="1" x14ac:dyDescent="0.3">
      <c r="A284" s="77">
        <f t="shared" si="8"/>
        <v>283</v>
      </c>
      <c r="B284" s="66" t="s">
        <v>4606</v>
      </c>
      <c r="C284" s="61">
        <v>45425</v>
      </c>
      <c r="D284" s="58" t="s">
        <v>39</v>
      </c>
      <c r="E284" s="58" t="s">
        <v>4607</v>
      </c>
      <c r="F284" s="58" t="s">
        <v>4608</v>
      </c>
      <c r="G284" s="58" t="s">
        <v>5508</v>
      </c>
      <c r="H284" s="66" t="s">
        <v>3277</v>
      </c>
      <c r="I284" s="66" t="s">
        <v>5704</v>
      </c>
      <c r="J284" s="66"/>
      <c r="K284" s="66" t="s">
        <v>120</v>
      </c>
      <c r="L284" s="77" t="s">
        <v>1070</v>
      </c>
      <c r="M284" s="66" t="s">
        <v>3081</v>
      </c>
      <c r="N284" s="79" t="str">
        <f ca="1">DATEDIF(C284,'Outgoing 2023'!$L$2,"Y")&amp;" tahun, "&amp;DATEDIF(C284,'Outgoing 2023'!$L$2,"YM")&amp;" bulan, "&amp;DATEDIF(C284,'Outgoing 2023'!$L$2,"MD")&amp;" hari"</f>
        <v>2 tahun, 2 bulan, 2 hari</v>
      </c>
      <c r="O284" s="80">
        <f t="shared" ca="1" si="9"/>
        <v>793</v>
      </c>
      <c r="Q284" s="58" t="s">
        <v>6961</v>
      </c>
    </row>
    <row r="285" spans="1:17" ht="33.450000000000003" customHeight="1" x14ac:dyDescent="0.3">
      <c r="A285" s="77">
        <f t="shared" si="8"/>
        <v>284</v>
      </c>
      <c r="B285" s="66" t="s">
        <v>4573</v>
      </c>
      <c r="C285" s="61">
        <v>45425</v>
      </c>
      <c r="D285" s="58" t="s">
        <v>39</v>
      </c>
      <c r="E285" s="58" t="s">
        <v>4574</v>
      </c>
      <c r="F285" s="58" t="s">
        <v>4575</v>
      </c>
      <c r="G285" s="58" t="s">
        <v>5508</v>
      </c>
      <c r="H285" s="66" t="s">
        <v>3197</v>
      </c>
      <c r="I285" s="78" t="s">
        <v>6030</v>
      </c>
      <c r="J285" s="66"/>
      <c r="K285" s="66" t="s">
        <v>1302</v>
      </c>
      <c r="L285" s="77" t="s">
        <v>1175</v>
      </c>
      <c r="M285" s="66" t="s">
        <v>1176</v>
      </c>
      <c r="N285" s="79" t="str">
        <f ca="1">DATEDIF(C285,'Outgoing 2023'!$L$2,"Y")&amp;" tahun, "&amp;DATEDIF(C285,'Outgoing 2023'!$L$2,"YM")&amp;" bulan, "&amp;DATEDIF(C285,'Outgoing 2023'!$L$2,"MD")&amp;" hari"</f>
        <v>2 tahun, 2 bulan, 2 hari</v>
      </c>
      <c r="O285" s="80">
        <f t="shared" ca="1" si="9"/>
        <v>793</v>
      </c>
      <c r="Q285" s="58"/>
    </row>
    <row r="286" spans="1:17" ht="33.450000000000003" customHeight="1" x14ac:dyDescent="0.3">
      <c r="A286" s="77">
        <f t="shared" si="8"/>
        <v>285</v>
      </c>
      <c r="B286" s="66" t="s">
        <v>4576</v>
      </c>
      <c r="C286" s="61">
        <v>45422</v>
      </c>
      <c r="D286" s="58" t="s">
        <v>39</v>
      </c>
      <c r="E286" s="58" t="s">
        <v>4577</v>
      </c>
      <c r="F286" s="58" t="s">
        <v>4578</v>
      </c>
      <c r="G286" s="58" t="s">
        <v>5508</v>
      </c>
      <c r="H286" s="66" t="s">
        <v>5933</v>
      </c>
      <c r="I286" s="66" t="s">
        <v>5871</v>
      </c>
      <c r="J286" s="66"/>
      <c r="K286" s="66" t="s">
        <v>1302</v>
      </c>
      <c r="L286" s="77" t="s">
        <v>1070</v>
      </c>
      <c r="M286" s="66" t="s">
        <v>1082</v>
      </c>
      <c r="N286" s="79" t="str">
        <f ca="1">DATEDIF(C286,'Outgoing 2023'!$L$2,"Y")&amp;" tahun, "&amp;DATEDIF(C286,'Outgoing 2023'!$L$2,"YM")&amp;" bulan, "&amp;DATEDIF(C286,'Outgoing 2023'!$L$2,"MD")&amp;" hari"</f>
        <v>2 tahun, 2 bulan, 5 hari</v>
      </c>
      <c r="O286" s="80">
        <f t="shared" ca="1" si="9"/>
        <v>796</v>
      </c>
      <c r="Q286" s="58"/>
    </row>
    <row r="287" spans="1:17" ht="33.450000000000003" customHeight="1" x14ac:dyDescent="0.3">
      <c r="A287" s="77">
        <f t="shared" si="8"/>
        <v>286</v>
      </c>
      <c r="B287" s="66" t="s">
        <v>4609</v>
      </c>
      <c r="C287" s="61">
        <v>45425</v>
      </c>
      <c r="D287" s="58" t="s">
        <v>39</v>
      </c>
      <c r="E287" s="58" t="s">
        <v>4610</v>
      </c>
      <c r="F287" s="58" t="s">
        <v>4611</v>
      </c>
      <c r="G287" s="58" t="s">
        <v>5508</v>
      </c>
      <c r="H287" s="66" t="s">
        <v>3200</v>
      </c>
      <c r="I287" s="78" t="s">
        <v>6030</v>
      </c>
      <c r="J287" s="66"/>
      <c r="K287" s="66" t="s">
        <v>120</v>
      </c>
      <c r="L287" s="77" t="s">
        <v>1070</v>
      </c>
      <c r="M287" s="66" t="s">
        <v>3230</v>
      </c>
      <c r="N287" s="79" t="str">
        <f ca="1">DATEDIF(C287,'Outgoing 2023'!$L$2,"Y")&amp;" tahun, "&amp;DATEDIF(C287,'Outgoing 2023'!$L$2,"YM")&amp;" bulan, "&amp;DATEDIF(C287,'Outgoing 2023'!$L$2,"MD")&amp;" hari"</f>
        <v>2 tahun, 2 bulan, 2 hari</v>
      </c>
      <c r="O287" s="80">
        <f t="shared" ca="1" si="9"/>
        <v>793</v>
      </c>
      <c r="Q287" s="58" t="s">
        <v>5344</v>
      </c>
    </row>
    <row r="288" spans="1:17" ht="33.450000000000003" customHeight="1" x14ac:dyDescent="0.3">
      <c r="A288" s="77">
        <f t="shared" si="8"/>
        <v>287</v>
      </c>
      <c r="B288" s="66" t="s">
        <v>4612</v>
      </c>
      <c r="C288" s="61">
        <v>45425</v>
      </c>
      <c r="D288" s="58" t="s">
        <v>39</v>
      </c>
      <c r="E288" s="58" t="s">
        <v>4613</v>
      </c>
      <c r="F288" s="58" t="s">
        <v>4613</v>
      </c>
      <c r="G288" s="58" t="s">
        <v>5508</v>
      </c>
      <c r="H288" s="66" t="s">
        <v>3200</v>
      </c>
      <c r="I288" s="66" t="s">
        <v>5874</v>
      </c>
      <c r="J288" s="66"/>
      <c r="K288" s="66" t="s">
        <v>1302</v>
      </c>
      <c r="L288" s="77" t="s">
        <v>1070</v>
      </c>
      <c r="M288" s="66" t="s">
        <v>3082</v>
      </c>
      <c r="N288" s="79" t="str">
        <f ca="1">DATEDIF(C288,'Outgoing 2023'!$L$2,"Y")&amp;" tahun, "&amp;DATEDIF(C288,'Outgoing 2023'!$L$2,"YM")&amp;" bulan, "&amp;DATEDIF(C288,'Outgoing 2023'!$L$2,"MD")&amp;" hari"</f>
        <v>2 tahun, 2 bulan, 2 hari</v>
      </c>
      <c r="O288" s="80">
        <f t="shared" ca="1" si="9"/>
        <v>793</v>
      </c>
      <c r="Q288" s="58"/>
    </row>
    <row r="289" spans="1:17" ht="33.450000000000003" customHeight="1" x14ac:dyDescent="0.3">
      <c r="A289" s="77">
        <f t="shared" si="8"/>
        <v>288</v>
      </c>
      <c r="B289" s="66" t="s">
        <v>4621</v>
      </c>
      <c r="C289" s="61">
        <v>45425</v>
      </c>
      <c r="D289" s="58" t="s">
        <v>39</v>
      </c>
      <c r="E289" s="58" t="s">
        <v>4613</v>
      </c>
      <c r="F289" s="58" t="s">
        <v>4613</v>
      </c>
      <c r="G289" s="58" t="s">
        <v>5508</v>
      </c>
      <c r="H289" s="66" t="s">
        <v>3200</v>
      </c>
      <c r="I289" s="66" t="s">
        <v>5874</v>
      </c>
      <c r="J289" s="66"/>
      <c r="K289" s="66" t="s">
        <v>1302</v>
      </c>
      <c r="L289" s="77" t="s">
        <v>1070</v>
      </c>
      <c r="M289" s="66" t="s">
        <v>3139</v>
      </c>
      <c r="N289" s="79" t="str">
        <f ca="1">DATEDIF(C289,'Outgoing 2023'!$L$2,"Y")&amp;" tahun, "&amp;DATEDIF(C289,'Outgoing 2023'!$L$2,"YM")&amp;" bulan, "&amp;DATEDIF(C289,'Outgoing 2023'!$L$2,"MD")&amp;" hari"</f>
        <v>2 tahun, 2 bulan, 2 hari</v>
      </c>
      <c r="O289" s="80">
        <f t="shared" ca="1" si="9"/>
        <v>793</v>
      </c>
      <c r="Q289" s="58"/>
    </row>
    <row r="290" spans="1:17" ht="33.450000000000003" customHeight="1" x14ac:dyDescent="0.3">
      <c r="A290" s="77">
        <f t="shared" si="8"/>
        <v>289</v>
      </c>
      <c r="B290" s="66" t="s">
        <v>4590</v>
      </c>
      <c r="C290" s="61">
        <v>45422</v>
      </c>
      <c r="D290" s="58" t="s">
        <v>39</v>
      </c>
      <c r="E290" s="58" t="s">
        <v>4591</v>
      </c>
      <c r="F290" s="58" t="s">
        <v>4592</v>
      </c>
      <c r="G290" s="58" t="s">
        <v>1079</v>
      </c>
      <c r="H290" s="66" t="s">
        <v>5940</v>
      </c>
      <c r="I290" s="66" t="s">
        <v>2895</v>
      </c>
      <c r="J290" s="66"/>
      <c r="K290" s="66" t="s">
        <v>120</v>
      </c>
      <c r="L290" s="77" t="s">
        <v>1079</v>
      </c>
      <c r="M290" s="66" t="s">
        <v>2488</v>
      </c>
      <c r="N290" s="79" t="str">
        <f ca="1">DATEDIF(C290,'Outgoing 2023'!$L$2,"Y")&amp;" tahun, "&amp;DATEDIF(C290,'Outgoing 2023'!$L$2,"YM")&amp;" bulan, "&amp;DATEDIF(C290,'Outgoing 2023'!$L$2,"MD")&amp;" hari"</f>
        <v>2 tahun, 2 bulan, 5 hari</v>
      </c>
      <c r="O290" s="80">
        <f t="shared" ca="1" si="9"/>
        <v>796</v>
      </c>
      <c r="Q290" s="58" t="s">
        <v>5547</v>
      </c>
    </row>
    <row r="291" spans="1:17" ht="33.450000000000003" customHeight="1" x14ac:dyDescent="0.3">
      <c r="A291" s="77">
        <f t="shared" si="8"/>
        <v>290</v>
      </c>
      <c r="B291" s="66" t="s">
        <v>4593</v>
      </c>
      <c r="C291" s="61">
        <v>45422</v>
      </c>
      <c r="D291" s="58" t="s">
        <v>39</v>
      </c>
      <c r="E291" s="58" t="s">
        <v>4594</v>
      </c>
      <c r="F291" s="58" t="s">
        <v>4595</v>
      </c>
      <c r="G291" s="58" t="s">
        <v>1079</v>
      </c>
      <c r="H291" s="66" t="s">
        <v>5935</v>
      </c>
      <c r="I291" s="66" t="s">
        <v>2895</v>
      </c>
      <c r="J291" s="66"/>
      <c r="K291" s="66" t="s">
        <v>1302</v>
      </c>
      <c r="L291" s="77" t="s">
        <v>1079</v>
      </c>
      <c r="M291" s="66" t="s">
        <v>2488</v>
      </c>
      <c r="N291" s="79" t="str">
        <f ca="1">DATEDIF(C291,'Outgoing 2023'!$L$2,"Y")&amp;" tahun, "&amp;DATEDIF(C291,'Outgoing 2023'!$L$2,"YM")&amp;" bulan, "&amp;DATEDIF(C291,'Outgoing 2023'!$L$2,"MD")&amp;" hari"</f>
        <v>2 tahun, 2 bulan, 5 hari</v>
      </c>
      <c r="O291" s="80">
        <f t="shared" ca="1" si="9"/>
        <v>796</v>
      </c>
      <c r="Q291" s="58" t="s">
        <v>5316</v>
      </c>
    </row>
    <row r="292" spans="1:17" ht="33.450000000000003" customHeight="1" x14ac:dyDescent="0.3">
      <c r="A292" s="77">
        <f t="shared" si="8"/>
        <v>291</v>
      </c>
      <c r="B292" s="66" t="s">
        <v>4624</v>
      </c>
      <c r="C292" s="61">
        <v>45426</v>
      </c>
      <c r="D292" s="58" t="s">
        <v>39</v>
      </c>
      <c r="E292" s="58" t="s">
        <v>4625</v>
      </c>
      <c r="F292" s="58" t="s">
        <v>4626</v>
      </c>
      <c r="G292" s="58" t="s">
        <v>5508</v>
      </c>
      <c r="H292" s="66" t="s">
        <v>3200</v>
      </c>
      <c r="I292" s="66" t="s">
        <v>6004</v>
      </c>
      <c r="J292" s="66"/>
      <c r="K292" s="66" t="s">
        <v>1302</v>
      </c>
      <c r="L292" s="77" t="s">
        <v>1070</v>
      </c>
      <c r="M292" s="66" t="s">
        <v>1082</v>
      </c>
      <c r="N292" s="79" t="str">
        <f ca="1">DATEDIF(C292,'Outgoing 2023'!$L$2,"Y")&amp;" tahun, "&amp;DATEDIF(C292,'Outgoing 2023'!$L$2,"YM")&amp;" bulan, "&amp;DATEDIF(C292,'Outgoing 2023'!$L$2,"MD")&amp;" hari"</f>
        <v>2 tahun, 2 bulan, 1 hari</v>
      </c>
      <c r="O292" s="80">
        <f t="shared" ca="1" si="9"/>
        <v>792</v>
      </c>
      <c r="Q292" s="58" t="s">
        <v>5259</v>
      </c>
    </row>
    <row r="293" spans="1:17" ht="33.450000000000003" customHeight="1" x14ac:dyDescent="0.3">
      <c r="A293" s="77">
        <f t="shared" si="8"/>
        <v>292</v>
      </c>
      <c r="B293" s="66" t="s">
        <v>4622</v>
      </c>
      <c r="C293" s="61">
        <v>45426</v>
      </c>
      <c r="D293" s="58" t="s">
        <v>39</v>
      </c>
      <c r="E293" s="58" t="s">
        <v>4623</v>
      </c>
      <c r="F293" s="58" t="s">
        <v>4623</v>
      </c>
      <c r="G293" s="58" t="s">
        <v>5508</v>
      </c>
      <c r="H293" s="66" t="s">
        <v>3189</v>
      </c>
      <c r="I293" s="66" t="s">
        <v>3201</v>
      </c>
      <c r="J293" s="66"/>
      <c r="K293" s="66" t="s">
        <v>1302</v>
      </c>
      <c r="L293" s="77" t="s">
        <v>1070</v>
      </c>
      <c r="M293" s="66" t="s">
        <v>3081</v>
      </c>
      <c r="N293" s="79" t="str">
        <f ca="1">DATEDIF(C293,'Outgoing 2023'!$L$2,"Y")&amp;" tahun, "&amp;DATEDIF(C293,'Outgoing 2023'!$L$2,"YM")&amp;" bulan, "&amp;DATEDIF(C293,'Outgoing 2023'!$L$2,"MD")&amp;" hari"</f>
        <v>2 tahun, 2 bulan, 1 hari</v>
      </c>
      <c r="O293" s="80">
        <f t="shared" ca="1" si="9"/>
        <v>792</v>
      </c>
      <c r="Q293" s="58"/>
    </row>
    <row r="294" spans="1:17" ht="33.450000000000003" customHeight="1" x14ac:dyDescent="0.3">
      <c r="A294" s="77">
        <f t="shared" si="8"/>
        <v>293</v>
      </c>
      <c r="B294" s="66" t="s">
        <v>4856</v>
      </c>
      <c r="C294" s="61">
        <v>45427</v>
      </c>
      <c r="D294" s="58" t="s">
        <v>39</v>
      </c>
      <c r="E294" s="58" t="s">
        <v>4857</v>
      </c>
      <c r="F294" s="58" t="s">
        <v>4875</v>
      </c>
      <c r="G294" s="58" t="s">
        <v>5508</v>
      </c>
      <c r="H294" s="66" t="s">
        <v>3200</v>
      </c>
      <c r="I294" s="66" t="s">
        <v>5841</v>
      </c>
      <c r="J294" s="66"/>
      <c r="K294" s="66" t="s">
        <v>120</v>
      </c>
      <c r="L294" s="77" t="s">
        <v>1070</v>
      </c>
      <c r="M294" s="66" t="s">
        <v>1082</v>
      </c>
      <c r="N294" s="79" t="str">
        <f ca="1">DATEDIF(C294,'Outgoing 2023'!$L$2,"Y")&amp;" tahun, "&amp;DATEDIF(C294,'Outgoing 2023'!$L$2,"YM")&amp;" bulan, "&amp;DATEDIF(C294,'Outgoing 2023'!$L$2,"MD")&amp;" hari"</f>
        <v>2 tahun, 2 bulan, 0 hari</v>
      </c>
      <c r="O294" s="80">
        <f t="shared" ca="1" si="9"/>
        <v>791</v>
      </c>
      <c r="Q294" s="58"/>
    </row>
    <row r="295" spans="1:17" ht="33.450000000000003" customHeight="1" x14ac:dyDescent="0.3">
      <c r="A295" s="77">
        <f t="shared" si="8"/>
        <v>294</v>
      </c>
      <c r="B295" s="66" t="s">
        <v>4751</v>
      </c>
      <c r="C295" s="61">
        <v>45427</v>
      </c>
      <c r="D295" s="58" t="s">
        <v>39</v>
      </c>
      <c r="E295" s="58" t="s">
        <v>4752</v>
      </c>
      <c r="F295" s="58" t="s">
        <v>4752</v>
      </c>
      <c r="G295" s="58" t="s">
        <v>5508</v>
      </c>
      <c r="H295" s="66" t="s">
        <v>3200</v>
      </c>
      <c r="I295" s="66" t="s">
        <v>3201</v>
      </c>
      <c r="J295" s="66"/>
      <c r="K295" s="66" t="s">
        <v>120</v>
      </c>
      <c r="L295" s="77" t="s">
        <v>1070</v>
      </c>
      <c r="M295" s="58" t="s">
        <v>4753</v>
      </c>
      <c r="N295" s="79" t="str">
        <f ca="1">DATEDIF(C295,'Outgoing 2023'!$L$2,"Y")&amp;" tahun, "&amp;DATEDIF(C295,'Outgoing 2023'!$L$2,"YM")&amp;" bulan, "&amp;DATEDIF(C295,'Outgoing 2023'!$L$2,"MD")&amp;" hari"</f>
        <v>2 tahun, 2 bulan, 0 hari</v>
      </c>
      <c r="O295" s="80">
        <f t="shared" ca="1" si="9"/>
        <v>791</v>
      </c>
      <c r="Q295" s="58" t="s">
        <v>4996</v>
      </c>
    </row>
    <row r="296" spans="1:17" ht="33.450000000000003" customHeight="1" x14ac:dyDescent="0.3">
      <c r="A296" s="77">
        <f t="shared" si="8"/>
        <v>295</v>
      </c>
      <c r="B296" s="66" t="s">
        <v>4627</v>
      </c>
      <c r="C296" s="61">
        <v>45427</v>
      </c>
      <c r="D296" s="58" t="s">
        <v>39</v>
      </c>
      <c r="E296" s="58" t="s">
        <v>4628</v>
      </c>
      <c r="F296" s="58" t="s">
        <v>4628</v>
      </c>
      <c r="G296" s="58" t="s">
        <v>5508</v>
      </c>
      <c r="H296" s="66" t="s">
        <v>3197</v>
      </c>
      <c r="I296" s="66" t="s">
        <v>3201</v>
      </c>
      <c r="J296" s="66"/>
      <c r="K296" s="66" t="s">
        <v>120</v>
      </c>
      <c r="L296" s="77" t="s">
        <v>1070</v>
      </c>
      <c r="M296" s="66" t="s">
        <v>1471</v>
      </c>
      <c r="N296" s="79" t="str">
        <f ca="1">DATEDIF(C296,'Outgoing 2023'!$L$2,"Y")&amp;" tahun, "&amp;DATEDIF(C296,'Outgoing 2023'!$L$2,"YM")&amp;" bulan, "&amp;DATEDIF(C296,'Outgoing 2023'!$L$2,"MD")&amp;" hari"</f>
        <v>2 tahun, 2 bulan, 0 hari</v>
      </c>
      <c r="O296" s="80">
        <f t="shared" ca="1" si="9"/>
        <v>791</v>
      </c>
      <c r="Q296" s="58" t="s">
        <v>5322</v>
      </c>
    </row>
    <row r="297" spans="1:17" ht="33.450000000000003" customHeight="1" x14ac:dyDescent="0.3">
      <c r="A297" s="77">
        <f t="shared" si="8"/>
        <v>296</v>
      </c>
      <c r="B297" s="66" t="s">
        <v>4749</v>
      </c>
      <c r="C297" s="61">
        <v>45427</v>
      </c>
      <c r="D297" s="58" t="s">
        <v>9</v>
      </c>
      <c r="E297" s="58" t="s">
        <v>4750</v>
      </c>
      <c r="F297" s="58" t="s">
        <v>4750</v>
      </c>
      <c r="G297" s="58" t="s">
        <v>5508</v>
      </c>
      <c r="H297" s="66" t="s">
        <v>3200</v>
      </c>
      <c r="I297" s="66" t="s">
        <v>5700</v>
      </c>
      <c r="J297" s="66"/>
      <c r="K297" s="66" t="s">
        <v>1302</v>
      </c>
      <c r="L297" s="77" t="s">
        <v>1070</v>
      </c>
      <c r="M297" s="66" t="s">
        <v>1082</v>
      </c>
      <c r="N297" s="79" t="str">
        <f ca="1">DATEDIF(C297,'Outgoing 2023'!$L$2,"Y")&amp;" tahun, "&amp;DATEDIF(C297,'Outgoing 2023'!$L$2,"YM")&amp;" bulan, "&amp;DATEDIF(C297,'Outgoing 2023'!$L$2,"MD")&amp;" hari"</f>
        <v>2 tahun, 2 bulan, 0 hari</v>
      </c>
      <c r="O297" s="80">
        <f t="shared" ca="1" si="9"/>
        <v>791</v>
      </c>
      <c r="Q297" s="58"/>
    </row>
    <row r="298" spans="1:17" ht="33.450000000000003" customHeight="1" x14ac:dyDescent="0.3">
      <c r="A298" s="77">
        <f t="shared" si="8"/>
        <v>297</v>
      </c>
      <c r="B298" s="66" t="s">
        <v>4754</v>
      </c>
      <c r="C298" s="61">
        <v>45428</v>
      </c>
      <c r="D298" s="58" t="s">
        <v>39</v>
      </c>
      <c r="E298" s="58" t="s">
        <v>4755</v>
      </c>
      <c r="F298" s="58" t="s">
        <v>4756</v>
      </c>
      <c r="G298" s="58" t="s">
        <v>5508</v>
      </c>
      <c r="H298" s="66" t="s">
        <v>3200</v>
      </c>
      <c r="I298" s="78" t="s">
        <v>6030</v>
      </c>
      <c r="J298" s="66"/>
      <c r="K298" s="66" t="s">
        <v>120</v>
      </c>
      <c r="L298" s="77" t="s">
        <v>1070</v>
      </c>
      <c r="M298" s="66" t="s">
        <v>3230</v>
      </c>
      <c r="N298" s="79" t="str">
        <f ca="1">DATEDIF(C298,'Outgoing 2023'!$L$2,"Y")&amp;" tahun, "&amp;DATEDIF(C298,'Outgoing 2023'!$L$2,"YM")&amp;" bulan, "&amp;DATEDIF(C298,'Outgoing 2023'!$L$2,"MD")&amp;" hari"</f>
        <v>2 tahun, 1 bulan, 29 hari</v>
      </c>
      <c r="O298" s="80">
        <f t="shared" ca="1" si="9"/>
        <v>790</v>
      </c>
      <c r="Q298" s="58" t="s">
        <v>5031</v>
      </c>
    </row>
    <row r="299" spans="1:17" ht="33.450000000000003" customHeight="1" x14ac:dyDescent="0.3">
      <c r="A299" s="77">
        <f t="shared" si="8"/>
        <v>298</v>
      </c>
      <c r="B299" s="66" t="s">
        <v>4640</v>
      </c>
      <c r="C299" s="61">
        <v>45429</v>
      </c>
      <c r="D299" s="58" t="s">
        <v>39</v>
      </c>
      <c r="E299" s="58" t="s">
        <v>4641</v>
      </c>
      <c r="F299" s="58" t="s">
        <v>4642</v>
      </c>
      <c r="G299" s="58" t="s">
        <v>1079</v>
      </c>
      <c r="H299" s="66" t="s">
        <v>1079</v>
      </c>
      <c r="I299" s="78" t="s">
        <v>5702</v>
      </c>
      <c r="J299" s="66"/>
      <c r="K299" s="66" t="s">
        <v>120</v>
      </c>
      <c r="L299" s="77" t="s">
        <v>1079</v>
      </c>
      <c r="M299" s="66" t="s">
        <v>4643</v>
      </c>
      <c r="N299" s="79" t="str">
        <f ca="1">DATEDIF(C299,'Outgoing 2023'!$L$2,"Y")&amp;" tahun, "&amp;DATEDIF(C299,'Outgoing 2023'!$L$2,"YM")&amp;" bulan, "&amp;DATEDIF(C299,'Outgoing 2023'!$L$2,"MD")&amp;" hari"</f>
        <v>2 tahun, 1 bulan, 28 hari</v>
      </c>
      <c r="O299" s="80">
        <f t="shared" ca="1" si="9"/>
        <v>789</v>
      </c>
      <c r="Q299" s="58" t="s">
        <v>4853</v>
      </c>
    </row>
    <row r="300" spans="1:17" ht="33.450000000000003" customHeight="1" x14ac:dyDescent="0.3">
      <c r="A300" s="77">
        <f t="shared" si="8"/>
        <v>299</v>
      </c>
      <c r="B300" s="66" t="s">
        <v>4650</v>
      </c>
      <c r="C300" s="61">
        <v>45429</v>
      </c>
      <c r="D300" s="58" t="s">
        <v>39</v>
      </c>
      <c r="E300" s="58" t="s">
        <v>4651</v>
      </c>
      <c r="F300" s="58" t="s">
        <v>4652</v>
      </c>
      <c r="G300" s="58" t="s">
        <v>5508</v>
      </c>
      <c r="H300" s="66" t="s">
        <v>3200</v>
      </c>
      <c r="I300" s="66" t="s">
        <v>6005</v>
      </c>
      <c r="J300" s="66"/>
      <c r="K300" s="66" t="s">
        <v>1302</v>
      </c>
      <c r="L300" s="77" t="s">
        <v>1070</v>
      </c>
      <c r="M300" s="66" t="s">
        <v>4653</v>
      </c>
      <c r="N300" s="79" t="str">
        <f ca="1">DATEDIF(C300,'Outgoing 2023'!$L$2,"Y")&amp;" tahun, "&amp;DATEDIF(C300,'Outgoing 2023'!$L$2,"YM")&amp;" bulan, "&amp;DATEDIF(C300,'Outgoing 2023'!$L$2,"MD")&amp;" hari"</f>
        <v>2 tahun, 1 bulan, 28 hari</v>
      </c>
      <c r="O300" s="80">
        <f t="shared" ca="1" si="9"/>
        <v>789</v>
      </c>
      <c r="Q300" s="58"/>
    </row>
    <row r="301" spans="1:17" ht="33.450000000000003" customHeight="1" x14ac:dyDescent="0.3">
      <c r="A301" s="77">
        <f t="shared" si="8"/>
        <v>300</v>
      </c>
      <c r="B301" s="66" t="s">
        <v>4635</v>
      </c>
      <c r="C301" s="61">
        <v>45429</v>
      </c>
      <c r="D301" s="58" t="s">
        <v>487</v>
      </c>
      <c r="E301" s="58" t="s">
        <v>4636</v>
      </c>
      <c r="F301" s="58" t="s">
        <v>4637</v>
      </c>
      <c r="G301" s="58" t="s">
        <v>5985</v>
      </c>
      <c r="H301" s="58" t="s">
        <v>5985</v>
      </c>
      <c r="I301" s="66" t="s">
        <v>5873</v>
      </c>
      <c r="J301" s="66"/>
      <c r="K301" s="66" t="s">
        <v>1302</v>
      </c>
      <c r="L301" s="77" t="s">
        <v>1070</v>
      </c>
      <c r="M301" s="66" t="s">
        <v>1077</v>
      </c>
      <c r="N301" s="79" t="str">
        <f ca="1">DATEDIF(C301,'Outgoing 2023'!$L$2,"Y")&amp;" tahun, "&amp;DATEDIF(C301,'Outgoing 2023'!$L$2,"YM")&amp;" bulan, "&amp;DATEDIF(C301,'Outgoing 2023'!$L$2,"MD")&amp;" hari"</f>
        <v>2 tahun, 1 bulan, 28 hari</v>
      </c>
      <c r="O301" s="80">
        <f t="shared" ca="1" si="9"/>
        <v>789</v>
      </c>
      <c r="Q301" s="58"/>
    </row>
    <row r="302" spans="1:17" ht="33.450000000000003" customHeight="1" x14ac:dyDescent="0.3">
      <c r="A302" s="77">
        <f t="shared" si="8"/>
        <v>301</v>
      </c>
      <c r="B302" s="66" t="s">
        <v>4654</v>
      </c>
      <c r="C302" s="61">
        <v>45429</v>
      </c>
      <c r="D302" s="58" t="s">
        <v>9</v>
      </c>
      <c r="E302" s="58" t="s">
        <v>4655</v>
      </c>
      <c r="F302" s="58" t="s">
        <v>4655</v>
      </c>
      <c r="G302" s="58" t="s">
        <v>5508</v>
      </c>
      <c r="H302" s="66" t="s">
        <v>3200</v>
      </c>
      <c r="I302" s="66" t="s">
        <v>5703</v>
      </c>
      <c r="J302" s="66"/>
      <c r="K302" s="66" t="s">
        <v>1302</v>
      </c>
      <c r="L302" s="77" t="s">
        <v>1070</v>
      </c>
      <c r="M302" s="66" t="s">
        <v>1082</v>
      </c>
      <c r="N302" s="79" t="str">
        <f ca="1">DATEDIF(C302,'Outgoing 2023'!$L$2,"Y")&amp;" tahun, "&amp;DATEDIF(C302,'Outgoing 2023'!$L$2,"YM")&amp;" bulan, "&amp;DATEDIF(C302,'Outgoing 2023'!$L$2,"MD")&amp;" hari"</f>
        <v>2 tahun, 1 bulan, 28 hari</v>
      </c>
      <c r="O302" s="80">
        <f t="shared" ca="1" si="9"/>
        <v>789</v>
      </c>
      <c r="Q302" s="58"/>
    </row>
    <row r="303" spans="1:17" ht="33.450000000000003" customHeight="1" x14ac:dyDescent="0.3">
      <c r="A303" s="77">
        <f t="shared" si="8"/>
        <v>302</v>
      </c>
      <c r="B303" s="66" t="s">
        <v>5058</v>
      </c>
      <c r="C303" s="61">
        <v>45429</v>
      </c>
      <c r="D303" s="58" t="s">
        <v>39</v>
      </c>
      <c r="E303" s="58" t="s">
        <v>3840</v>
      </c>
      <c r="F303" s="58" t="s">
        <v>5059</v>
      </c>
      <c r="G303" s="58" t="s">
        <v>5508</v>
      </c>
      <c r="H303" s="66" t="s">
        <v>3200</v>
      </c>
      <c r="I303" s="78" t="s">
        <v>6030</v>
      </c>
      <c r="J303" s="66"/>
      <c r="K303" s="66" t="s">
        <v>120</v>
      </c>
      <c r="L303" s="77" t="s">
        <v>1070</v>
      </c>
      <c r="M303" s="66" t="s">
        <v>3230</v>
      </c>
      <c r="N303" s="79" t="str">
        <f ca="1">DATEDIF(C303,'Outgoing 2023'!$L$2,"Y")&amp;" tahun, "&amp;DATEDIF(C303,'Outgoing 2023'!$L$2,"YM")&amp;" bulan, "&amp;DATEDIF(C303,'Outgoing 2023'!$L$2,"MD")&amp;" hari"</f>
        <v>2 tahun, 1 bulan, 28 hari</v>
      </c>
      <c r="O303" s="80">
        <f t="shared" ca="1" si="9"/>
        <v>789</v>
      </c>
      <c r="Q303" s="58" t="s">
        <v>4291</v>
      </c>
    </row>
    <row r="304" spans="1:17" ht="33.450000000000003" customHeight="1" x14ac:dyDescent="0.3">
      <c r="A304" s="77">
        <f t="shared" si="8"/>
        <v>303</v>
      </c>
      <c r="B304" s="66" t="s">
        <v>4644</v>
      </c>
      <c r="C304" s="61">
        <v>45429</v>
      </c>
      <c r="D304" s="58" t="s">
        <v>39</v>
      </c>
      <c r="E304" s="58" t="s">
        <v>4645</v>
      </c>
      <c r="F304" s="58" t="s">
        <v>4646</v>
      </c>
      <c r="G304" s="58" t="s">
        <v>1079</v>
      </c>
      <c r="H304" s="66" t="s">
        <v>5933</v>
      </c>
      <c r="I304" s="66" t="s">
        <v>2895</v>
      </c>
      <c r="J304" s="66"/>
      <c r="K304" s="66" t="s">
        <v>1302</v>
      </c>
      <c r="L304" s="77" t="s">
        <v>1079</v>
      </c>
      <c r="M304" s="66" t="s">
        <v>3230</v>
      </c>
      <c r="N304" s="79" t="str">
        <f ca="1">DATEDIF(C304,'Outgoing 2023'!$L$2,"Y")&amp;" tahun, "&amp;DATEDIF(C304,'Outgoing 2023'!$L$2,"YM")&amp;" bulan, "&amp;DATEDIF(C304,'Outgoing 2023'!$L$2,"MD")&amp;" hari"</f>
        <v>2 tahun, 1 bulan, 28 hari</v>
      </c>
      <c r="O304" s="80">
        <f t="shared" ca="1" si="9"/>
        <v>789</v>
      </c>
      <c r="Q304" s="58"/>
    </row>
    <row r="305" spans="1:17" ht="33.450000000000003" customHeight="1" x14ac:dyDescent="0.3">
      <c r="A305" s="77">
        <f t="shared" si="8"/>
        <v>304</v>
      </c>
      <c r="B305" s="66" t="s">
        <v>4647</v>
      </c>
      <c r="C305" s="61">
        <v>45429</v>
      </c>
      <c r="D305" s="58" t="s">
        <v>39</v>
      </c>
      <c r="E305" s="58" t="s">
        <v>4648</v>
      </c>
      <c r="F305" s="58" t="s">
        <v>4649</v>
      </c>
      <c r="G305" s="58" t="s">
        <v>1079</v>
      </c>
      <c r="H305" s="66" t="s">
        <v>5999</v>
      </c>
      <c r="I305" s="66" t="s">
        <v>2895</v>
      </c>
      <c r="J305" s="66"/>
      <c r="K305" s="66" t="s">
        <v>1302</v>
      </c>
      <c r="L305" s="77" t="s">
        <v>1079</v>
      </c>
      <c r="M305" s="66" t="s">
        <v>2488</v>
      </c>
      <c r="N305" s="79" t="str">
        <f ca="1">DATEDIF(C305,'Outgoing 2023'!$L$2,"Y")&amp;" tahun, "&amp;DATEDIF(C305,'Outgoing 2023'!$L$2,"YM")&amp;" bulan, "&amp;DATEDIF(C305,'Outgoing 2023'!$L$2,"MD")&amp;" hari"</f>
        <v>2 tahun, 1 bulan, 28 hari</v>
      </c>
      <c r="O305" s="80">
        <f t="shared" ca="1" si="9"/>
        <v>789</v>
      </c>
      <c r="Q305" s="58"/>
    </row>
    <row r="306" spans="1:17" ht="33.450000000000003" customHeight="1" x14ac:dyDescent="0.3">
      <c r="A306" s="77">
        <f t="shared" si="8"/>
        <v>305</v>
      </c>
      <c r="B306" s="66" t="s">
        <v>4638</v>
      </c>
      <c r="C306" s="61">
        <v>45429</v>
      </c>
      <c r="D306" s="58" t="s">
        <v>39</v>
      </c>
      <c r="E306" s="58" t="s">
        <v>3091</v>
      </c>
      <c r="F306" s="58" t="s">
        <v>4639</v>
      </c>
      <c r="G306" s="58" t="s">
        <v>1079</v>
      </c>
      <c r="H306" s="66" t="s">
        <v>3199</v>
      </c>
      <c r="I306" s="66" t="s">
        <v>3202</v>
      </c>
      <c r="J306" s="66"/>
      <c r="K306" s="66" t="s">
        <v>1302</v>
      </c>
      <c r="L306" s="77" t="s">
        <v>1079</v>
      </c>
      <c r="M306" s="66" t="s">
        <v>2490</v>
      </c>
      <c r="N306" s="79" t="str">
        <f ca="1">DATEDIF(C306,'Outgoing 2023'!$L$2,"Y")&amp;" tahun, "&amp;DATEDIF(C306,'Outgoing 2023'!$L$2,"YM")&amp;" bulan, "&amp;DATEDIF(C306,'Outgoing 2023'!$L$2,"MD")&amp;" hari"</f>
        <v>2 tahun, 1 bulan, 28 hari</v>
      </c>
      <c r="O306" s="80">
        <f t="shared" ca="1" si="9"/>
        <v>789</v>
      </c>
      <c r="Q306" s="58"/>
    </row>
    <row r="307" spans="1:17" ht="33.450000000000003" customHeight="1" x14ac:dyDescent="0.3">
      <c r="A307" s="77">
        <f t="shared" si="8"/>
        <v>306</v>
      </c>
      <c r="B307" s="66" t="s">
        <v>4757</v>
      </c>
      <c r="C307" s="61">
        <v>45432</v>
      </c>
      <c r="D307" s="58" t="s">
        <v>39</v>
      </c>
      <c r="E307" s="58" t="s">
        <v>4758</v>
      </c>
      <c r="F307" s="58" t="s">
        <v>4759</v>
      </c>
      <c r="G307" s="58" t="s">
        <v>5508</v>
      </c>
      <c r="H307" s="66" t="s">
        <v>3197</v>
      </c>
      <c r="I307" s="78" t="s">
        <v>6030</v>
      </c>
      <c r="J307" s="66"/>
      <c r="K307" s="66" t="s">
        <v>120</v>
      </c>
      <c r="L307" s="77" t="s">
        <v>1070</v>
      </c>
      <c r="M307" s="66" t="s">
        <v>3230</v>
      </c>
      <c r="N307" s="79" t="str">
        <f ca="1">DATEDIF(C307,'Outgoing 2023'!$L$2,"Y")&amp;" tahun, "&amp;DATEDIF(C307,'Outgoing 2023'!$L$2,"YM")&amp;" bulan, "&amp;DATEDIF(C307,'Outgoing 2023'!$L$2,"MD")&amp;" hari"</f>
        <v>2 tahun, 1 bulan, 25 hari</v>
      </c>
      <c r="O307" s="80">
        <f t="shared" ca="1" si="9"/>
        <v>786</v>
      </c>
      <c r="Q307" s="58" t="s">
        <v>4884</v>
      </c>
    </row>
    <row r="308" spans="1:17" ht="33.450000000000003" customHeight="1" x14ac:dyDescent="0.3">
      <c r="A308" s="77">
        <f t="shared" si="8"/>
        <v>307</v>
      </c>
      <c r="B308" s="66" t="s">
        <v>4760</v>
      </c>
      <c r="C308" s="61">
        <v>45433</v>
      </c>
      <c r="D308" s="58" t="s">
        <v>39</v>
      </c>
      <c r="E308" s="58" t="s">
        <v>4761</v>
      </c>
      <c r="F308" s="58" t="s">
        <v>4762</v>
      </c>
      <c r="G308" s="58" t="s">
        <v>5508</v>
      </c>
      <c r="H308" s="66" t="s">
        <v>5932</v>
      </c>
      <c r="I308" s="66" t="s">
        <v>5704</v>
      </c>
      <c r="J308" s="66"/>
      <c r="K308" s="66" t="s">
        <v>1302</v>
      </c>
      <c r="L308" s="77" t="s">
        <v>1175</v>
      </c>
      <c r="M308" s="66" t="s">
        <v>1176</v>
      </c>
      <c r="N308" s="79" t="str">
        <f ca="1">DATEDIF(C308,'Outgoing 2023'!$L$2,"Y")&amp;" tahun, "&amp;DATEDIF(C308,'Outgoing 2023'!$L$2,"YM")&amp;" bulan, "&amp;DATEDIF(C308,'Outgoing 2023'!$L$2,"MD")&amp;" hari"</f>
        <v>2 tahun, 1 bulan, 24 hari</v>
      </c>
      <c r="O308" s="80">
        <f t="shared" ca="1" si="9"/>
        <v>785</v>
      </c>
      <c r="Q308" s="58"/>
    </row>
    <row r="309" spans="1:17" ht="33.450000000000003" customHeight="1" x14ac:dyDescent="0.3">
      <c r="A309" s="77">
        <f t="shared" si="8"/>
        <v>308</v>
      </c>
      <c r="B309" s="66" t="s">
        <v>4745</v>
      </c>
      <c r="C309" s="61">
        <v>45432</v>
      </c>
      <c r="D309" s="58" t="s">
        <v>39</v>
      </c>
      <c r="E309" s="58" t="s">
        <v>4746</v>
      </c>
      <c r="F309" s="58" t="s">
        <v>4874</v>
      </c>
      <c r="G309" s="58" t="s">
        <v>5508</v>
      </c>
      <c r="H309" s="66" t="s">
        <v>3200</v>
      </c>
      <c r="I309" s="66" t="s">
        <v>5874</v>
      </c>
      <c r="J309" s="66"/>
      <c r="K309" s="66" t="s">
        <v>120</v>
      </c>
      <c r="L309" s="77" t="s">
        <v>1070</v>
      </c>
      <c r="M309" s="66" t="s">
        <v>3717</v>
      </c>
      <c r="N309" s="79" t="str">
        <f ca="1">DATEDIF(C309,'Outgoing 2023'!$L$2,"Y")&amp;" tahun, "&amp;DATEDIF(C309,'Outgoing 2023'!$L$2,"YM")&amp;" bulan, "&amp;DATEDIF(C309,'Outgoing 2023'!$L$2,"MD")&amp;" hari"</f>
        <v>2 tahun, 1 bulan, 25 hari</v>
      </c>
      <c r="O309" s="80">
        <f t="shared" ca="1" si="9"/>
        <v>786</v>
      </c>
      <c r="Q309" s="58" t="s">
        <v>8205</v>
      </c>
    </row>
    <row r="310" spans="1:17" ht="33.450000000000003" customHeight="1" x14ac:dyDescent="0.3">
      <c r="A310" s="77">
        <f t="shared" si="8"/>
        <v>309</v>
      </c>
      <c r="B310" s="66" t="s">
        <v>4665</v>
      </c>
      <c r="C310" s="61">
        <v>45432</v>
      </c>
      <c r="D310" s="58" t="s">
        <v>39</v>
      </c>
      <c r="E310" s="58" t="s">
        <v>4666</v>
      </c>
      <c r="F310" s="58" t="s">
        <v>4667</v>
      </c>
      <c r="G310" s="58" t="s">
        <v>5508</v>
      </c>
      <c r="H310" s="66" t="s">
        <v>3200</v>
      </c>
      <c r="I310" s="66" t="s">
        <v>5704</v>
      </c>
      <c r="J310" s="66"/>
      <c r="K310" s="66" t="s">
        <v>120</v>
      </c>
      <c r="L310" s="77" t="s">
        <v>1070</v>
      </c>
      <c r="M310" s="66" t="s">
        <v>3084</v>
      </c>
      <c r="N310" s="79" t="str">
        <f ca="1">DATEDIF(C310,'Outgoing 2023'!$L$2,"Y")&amp;" tahun, "&amp;DATEDIF(C310,'Outgoing 2023'!$L$2,"YM")&amp;" bulan, "&amp;DATEDIF(C310,'Outgoing 2023'!$L$2,"MD")&amp;" hari"</f>
        <v>2 tahun, 1 bulan, 25 hari</v>
      </c>
      <c r="O310" s="80">
        <f t="shared" ca="1" si="9"/>
        <v>786</v>
      </c>
      <c r="Q310" s="58" t="s">
        <v>8205</v>
      </c>
    </row>
    <row r="311" spans="1:17" ht="33.450000000000003" customHeight="1" x14ac:dyDescent="0.3">
      <c r="A311" s="77">
        <f t="shared" si="8"/>
        <v>310</v>
      </c>
      <c r="B311" s="66" t="s">
        <v>4668</v>
      </c>
      <c r="C311" s="61">
        <v>45433</v>
      </c>
      <c r="D311" s="58" t="s">
        <v>39</v>
      </c>
      <c r="E311" s="58" t="s">
        <v>4669</v>
      </c>
      <c r="F311" s="58" t="s">
        <v>4670</v>
      </c>
      <c r="G311" s="58" t="s">
        <v>5508</v>
      </c>
      <c r="H311" s="66" t="s">
        <v>3200</v>
      </c>
      <c r="I311" s="66" t="s">
        <v>6005</v>
      </c>
      <c r="J311" s="66"/>
      <c r="K311" s="66" t="s">
        <v>1302</v>
      </c>
      <c r="L311" s="77" t="s">
        <v>1070</v>
      </c>
      <c r="M311" s="66" t="s">
        <v>3717</v>
      </c>
      <c r="N311" s="79" t="str">
        <f ca="1">DATEDIF(C311,'Outgoing 2023'!$L$2,"Y")&amp;" tahun, "&amp;DATEDIF(C311,'Outgoing 2023'!$L$2,"YM")&amp;" bulan, "&amp;DATEDIF(C311,'Outgoing 2023'!$L$2,"MD")&amp;" hari"</f>
        <v>2 tahun, 1 bulan, 24 hari</v>
      </c>
      <c r="O311" s="80">
        <f t="shared" ca="1" si="9"/>
        <v>785</v>
      </c>
      <c r="Q311" s="58"/>
    </row>
    <row r="312" spans="1:17" ht="33.450000000000003" customHeight="1" x14ac:dyDescent="0.3">
      <c r="A312" s="77">
        <f t="shared" si="8"/>
        <v>311</v>
      </c>
      <c r="B312" s="66" t="s">
        <v>4767</v>
      </c>
      <c r="C312" s="61">
        <v>45433</v>
      </c>
      <c r="D312" s="58" t="s">
        <v>39</v>
      </c>
      <c r="E312" s="58" t="s">
        <v>4768</v>
      </c>
      <c r="F312" s="58" t="s">
        <v>4770</v>
      </c>
      <c r="G312" s="58" t="s">
        <v>5508</v>
      </c>
      <c r="H312" s="66" t="s">
        <v>3196</v>
      </c>
      <c r="I312" s="66" t="s">
        <v>5704</v>
      </c>
      <c r="J312" s="66"/>
      <c r="K312" s="66" t="s">
        <v>120</v>
      </c>
      <c r="L312" s="77" t="s">
        <v>1070</v>
      </c>
      <c r="M312" s="66" t="s">
        <v>3235</v>
      </c>
      <c r="N312" s="79" t="str">
        <f ca="1">DATEDIF(C312,'Outgoing 2023'!$L$2,"Y")&amp;" tahun, "&amp;DATEDIF(C312,'Outgoing 2023'!$L$2,"YM")&amp;" bulan, "&amp;DATEDIF(C312,'Outgoing 2023'!$L$2,"MD")&amp;" hari"</f>
        <v>2 tahun, 1 bulan, 24 hari</v>
      </c>
      <c r="O312" s="80">
        <f t="shared" ca="1" si="9"/>
        <v>785</v>
      </c>
      <c r="Q312" s="58" t="s">
        <v>8205</v>
      </c>
    </row>
    <row r="313" spans="1:17" ht="33.450000000000003" customHeight="1" x14ac:dyDescent="0.3">
      <c r="A313" s="77">
        <f t="shared" si="8"/>
        <v>312</v>
      </c>
      <c r="B313" s="66" t="s">
        <v>4763</v>
      </c>
      <c r="C313" s="61">
        <v>45434</v>
      </c>
      <c r="D313" s="58" t="s">
        <v>9</v>
      </c>
      <c r="E313" s="58" t="s">
        <v>4764</v>
      </c>
      <c r="F313" s="58" t="s">
        <v>4764</v>
      </c>
      <c r="G313" s="58" t="s">
        <v>5508</v>
      </c>
      <c r="H313" s="66" t="s">
        <v>3191</v>
      </c>
      <c r="I313" s="66" t="s">
        <v>5703</v>
      </c>
      <c r="J313" s="66"/>
      <c r="K313" s="66" t="s">
        <v>1302</v>
      </c>
      <c r="L313" s="77" t="s">
        <v>1070</v>
      </c>
      <c r="M313" s="66" t="s">
        <v>5160</v>
      </c>
      <c r="N313" s="79" t="str">
        <f ca="1">DATEDIF(C313,'Outgoing 2023'!$L$2,"Y")&amp;" tahun, "&amp;DATEDIF(C313,'Outgoing 2023'!$L$2,"YM")&amp;" bulan, "&amp;DATEDIF(C313,'Outgoing 2023'!$L$2,"MD")&amp;" hari"</f>
        <v>2 tahun, 1 bulan, 23 hari</v>
      </c>
      <c r="O313" s="80">
        <f t="shared" ca="1" si="9"/>
        <v>784</v>
      </c>
      <c r="Q313" s="58"/>
    </row>
    <row r="314" spans="1:17" ht="33.450000000000003" customHeight="1" x14ac:dyDescent="0.3">
      <c r="A314" s="77">
        <f t="shared" si="8"/>
        <v>313</v>
      </c>
      <c r="B314" s="66" t="s">
        <v>4765</v>
      </c>
      <c r="C314" s="61">
        <v>45434</v>
      </c>
      <c r="D314" s="58" t="s">
        <v>39</v>
      </c>
      <c r="E314" s="58" t="s">
        <v>4766</v>
      </c>
      <c r="F314" s="58" t="s">
        <v>4766</v>
      </c>
      <c r="G314" s="58" t="s">
        <v>5508</v>
      </c>
      <c r="H314" s="66" t="s">
        <v>3197</v>
      </c>
      <c r="I314" s="66" t="s">
        <v>3201</v>
      </c>
      <c r="J314" s="66"/>
      <c r="K314" s="66" t="s">
        <v>120</v>
      </c>
      <c r="L314" s="77" t="s">
        <v>1070</v>
      </c>
      <c r="M314" s="66" t="s">
        <v>1471</v>
      </c>
      <c r="N314" s="79" t="str">
        <f ca="1">DATEDIF(C314,'Outgoing 2023'!$L$2,"Y")&amp;" tahun, "&amp;DATEDIF(C314,'Outgoing 2023'!$L$2,"YM")&amp;" bulan, "&amp;DATEDIF(C314,'Outgoing 2023'!$L$2,"MD")&amp;" hari"</f>
        <v>2 tahun, 1 bulan, 23 hari</v>
      </c>
      <c r="O314" s="80">
        <f t="shared" ca="1" si="9"/>
        <v>784</v>
      </c>
      <c r="Q314" s="58"/>
    </row>
    <row r="315" spans="1:17" ht="33.450000000000003" customHeight="1" x14ac:dyDescent="0.3">
      <c r="A315" s="77">
        <f t="shared" si="8"/>
        <v>314</v>
      </c>
      <c r="B315" s="66" t="s">
        <v>4774</v>
      </c>
      <c r="C315" s="61">
        <v>45434</v>
      </c>
      <c r="D315" s="58" t="s">
        <v>9</v>
      </c>
      <c r="E315" s="58" t="s">
        <v>4775</v>
      </c>
      <c r="F315" s="58" t="s">
        <v>4776</v>
      </c>
      <c r="G315" s="58" t="s">
        <v>5508</v>
      </c>
      <c r="H315" s="66" t="s">
        <v>3200</v>
      </c>
      <c r="I315" s="66" t="s">
        <v>6533</v>
      </c>
      <c r="J315" s="66"/>
      <c r="K315" s="66" t="s">
        <v>120</v>
      </c>
      <c r="L315" s="77" t="s">
        <v>1070</v>
      </c>
      <c r="M315" s="66" t="s">
        <v>1071</v>
      </c>
      <c r="N315" s="79" t="str">
        <f ca="1">DATEDIF(C315,'Outgoing 2023'!$L$2,"Y")&amp;" tahun, "&amp;DATEDIF(C315,'Outgoing 2023'!$L$2,"YM")&amp;" bulan, "&amp;DATEDIF(C315,'Outgoing 2023'!$L$2,"MD")&amp;" hari"</f>
        <v>2 tahun, 1 bulan, 23 hari</v>
      </c>
      <c r="O315" s="80">
        <f t="shared" ca="1" si="9"/>
        <v>784</v>
      </c>
      <c r="Q315" s="58" t="s">
        <v>5335</v>
      </c>
    </row>
    <row r="316" spans="1:17" ht="33.450000000000003" customHeight="1" x14ac:dyDescent="0.3">
      <c r="A316" s="77">
        <f t="shared" si="8"/>
        <v>315</v>
      </c>
      <c r="B316" s="66" t="s">
        <v>4780</v>
      </c>
      <c r="C316" s="61">
        <v>45434</v>
      </c>
      <c r="D316" s="58" t="s">
        <v>39</v>
      </c>
      <c r="E316" s="58" t="s">
        <v>4781</v>
      </c>
      <c r="F316" s="58" t="s">
        <v>4783</v>
      </c>
      <c r="G316" s="58" t="s">
        <v>5508</v>
      </c>
      <c r="H316" s="66" t="s">
        <v>3189</v>
      </c>
      <c r="I316" s="78" t="s">
        <v>6030</v>
      </c>
      <c r="J316" s="66"/>
      <c r="K316" s="66" t="s">
        <v>120</v>
      </c>
      <c r="L316" s="77" t="s">
        <v>1070</v>
      </c>
      <c r="M316" s="66" t="s">
        <v>3081</v>
      </c>
      <c r="N316" s="79" t="str">
        <f ca="1">DATEDIF(C316,'Outgoing 2023'!$L$2,"Y")&amp;" tahun, "&amp;DATEDIF(C316,'Outgoing 2023'!$L$2,"YM")&amp;" bulan, "&amp;DATEDIF(C316,'Outgoing 2023'!$L$2,"MD")&amp;" hari"</f>
        <v>2 tahun, 1 bulan, 23 hari</v>
      </c>
      <c r="O316" s="80">
        <f t="shared" ca="1" si="9"/>
        <v>784</v>
      </c>
      <c r="Q316" s="58" t="s">
        <v>5325</v>
      </c>
    </row>
    <row r="317" spans="1:17" ht="33.450000000000003" customHeight="1" x14ac:dyDescent="0.3">
      <c r="A317" s="77">
        <f t="shared" si="8"/>
        <v>316</v>
      </c>
      <c r="B317" s="66" t="s">
        <v>4852</v>
      </c>
      <c r="C317" s="61">
        <v>45436</v>
      </c>
      <c r="D317" s="58" t="s">
        <v>39</v>
      </c>
      <c r="E317" s="58" t="s">
        <v>2738</v>
      </c>
      <c r="F317" s="58" t="s">
        <v>5941</v>
      </c>
      <c r="G317" s="58" t="s">
        <v>5508</v>
      </c>
      <c r="H317" s="66" t="s">
        <v>3190</v>
      </c>
      <c r="I317" s="78" t="s">
        <v>6030</v>
      </c>
      <c r="J317" s="66"/>
      <c r="K317" s="66" t="s">
        <v>120</v>
      </c>
      <c r="L317" s="77" t="s">
        <v>1070</v>
      </c>
      <c r="M317" s="66" t="s">
        <v>3230</v>
      </c>
      <c r="N317" s="79" t="str">
        <f ca="1">DATEDIF(C317,'Outgoing 2023'!$L$2,"Y")&amp;" tahun, "&amp;DATEDIF(C317,'Outgoing 2023'!$L$2,"YM")&amp;" bulan, "&amp;DATEDIF(C317,'Outgoing 2023'!$L$2,"MD")&amp;" hari"</f>
        <v>2 tahun, 1 bulan, 21 hari</v>
      </c>
      <c r="O317" s="80">
        <f t="shared" ca="1" si="9"/>
        <v>782</v>
      </c>
      <c r="Q317" s="58"/>
    </row>
    <row r="318" spans="1:17" ht="33.450000000000003" customHeight="1" x14ac:dyDescent="0.3">
      <c r="A318" s="77">
        <f t="shared" si="8"/>
        <v>317</v>
      </c>
      <c r="B318" s="66" t="s">
        <v>4771</v>
      </c>
      <c r="C318" s="61">
        <v>45434</v>
      </c>
      <c r="D318" s="58" t="s">
        <v>39</v>
      </c>
      <c r="E318" s="58" t="s">
        <v>4772</v>
      </c>
      <c r="F318" s="58" t="s">
        <v>4773</v>
      </c>
      <c r="G318" s="58" t="s">
        <v>5508</v>
      </c>
      <c r="H318" s="66" t="s">
        <v>3200</v>
      </c>
      <c r="I318" s="78" t="s">
        <v>6030</v>
      </c>
      <c r="J318" s="66"/>
      <c r="K318" s="66" t="s">
        <v>120</v>
      </c>
      <c r="L318" s="77" t="s">
        <v>1070</v>
      </c>
      <c r="M318" s="66" t="s">
        <v>3230</v>
      </c>
      <c r="N318" s="79" t="str">
        <f ca="1">DATEDIF(C318,'Outgoing 2023'!$L$2,"Y")&amp;" tahun, "&amp;DATEDIF(C318,'Outgoing 2023'!$L$2,"YM")&amp;" bulan, "&amp;DATEDIF(C318,'Outgoing 2023'!$L$2,"MD")&amp;" hari"</f>
        <v>2 tahun, 1 bulan, 23 hari</v>
      </c>
      <c r="O318" s="80">
        <f t="shared" ca="1" si="9"/>
        <v>784</v>
      </c>
      <c r="Q318" s="58" t="s">
        <v>5344</v>
      </c>
    </row>
    <row r="319" spans="1:17" ht="33.450000000000003" customHeight="1" x14ac:dyDescent="0.3">
      <c r="A319" s="77">
        <f t="shared" si="8"/>
        <v>318</v>
      </c>
      <c r="B319" s="66" t="s">
        <v>4777</v>
      </c>
      <c r="C319" s="61">
        <v>45436</v>
      </c>
      <c r="D319" s="58" t="s">
        <v>39</v>
      </c>
      <c r="E319" s="58" t="s">
        <v>4778</v>
      </c>
      <c r="F319" s="58" t="s">
        <v>4779</v>
      </c>
      <c r="G319" s="58" t="s">
        <v>5508</v>
      </c>
      <c r="H319" s="66" t="s">
        <v>3200</v>
      </c>
      <c r="I319" s="78" t="s">
        <v>6030</v>
      </c>
      <c r="J319" s="66"/>
      <c r="K319" s="66" t="s">
        <v>120</v>
      </c>
      <c r="L319" s="77" t="s">
        <v>1070</v>
      </c>
      <c r="M319" s="66" t="s">
        <v>3230</v>
      </c>
      <c r="N319" s="79" t="str">
        <f ca="1">DATEDIF(C319,'Outgoing 2023'!$L$2,"Y")&amp;" tahun, "&amp;DATEDIF(C319,'Outgoing 2023'!$L$2,"YM")&amp;" bulan, "&amp;DATEDIF(C319,'Outgoing 2023'!$L$2,"MD")&amp;" hari"</f>
        <v>2 tahun, 1 bulan, 21 hari</v>
      </c>
      <c r="O319" s="80">
        <f t="shared" ca="1" si="9"/>
        <v>782</v>
      </c>
      <c r="Q319" s="58" t="s">
        <v>5031</v>
      </c>
    </row>
    <row r="320" spans="1:17" ht="33.450000000000003" customHeight="1" x14ac:dyDescent="0.3">
      <c r="A320" s="77">
        <f t="shared" si="8"/>
        <v>319</v>
      </c>
      <c r="B320" s="66" t="s">
        <v>4784</v>
      </c>
      <c r="C320" s="61">
        <v>45436</v>
      </c>
      <c r="D320" s="58" t="s">
        <v>39</v>
      </c>
      <c r="E320" s="58" t="s">
        <v>4785</v>
      </c>
      <c r="F320" s="58" t="s">
        <v>4786</v>
      </c>
      <c r="G320" s="58" t="s">
        <v>5508</v>
      </c>
      <c r="H320" s="66" t="s">
        <v>3200</v>
      </c>
      <c r="I320" s="78" t="s">
        <v>6030</v>
      </c>
      <c r="J320" s="66"/>
      <c r="K320" s="66" t="s">
        <v>120</v>
      </c>
      <c r="L320" s="77" t="s">
        <v>1070</v>
      </c>
      <c r="M320" s="66" t="s">
        <v>3230</v>
      </c>
      <c r="N320" s="79" t="str">
        <f ca="1">DATEDIF(C320,'Outgoing 2023'!$L$2,"Y")&amp;" tahun, "&amp;DATEDIF(C320,'Outgoing 2023'!$L$2,"YM")&amp;" bulan, "&amp;DATEDIF(C320,'Outgoing 2023'!$L$2,"MD")&amp;" hari"</f>
        <v>2 tahun, 1 bulan, 21 hari</v>
      </c>
      <c r="O320" s="80">
        <f t="shared" ca="1" si="9"/>
        <v>782</v>
      </c>
      <c r="Q320" s="58" t="s">
        <v>5331</v>
      </c>
    </row>
    <row r="321" spans="1:17" ht="33.450000000000003" customHeight="1" x14ac:dyDescent="0.3">
      <c r="A321" s="77">
        <f t="shared" si="8"/>
        <v>320</v>
      </c>
      <c r="B321" s="66" t="s">
        <v>4843</v>
      </c>
      <c r="C321" s="61">
        <v>45436</v>
      </c>
      <c r="D321" s="58" t="s">
        <v>39</v>
      </c>
      <c r="E321" s="58" t="s">
        <v>4844</v>
      </c>
      <c r="F321" s="58" t="s">
        <v>4845</v>
      </c>
      <c r="G321" s="58" t="s">
        <v>1079</v>
      </c>
      <c r="H321" s="66" t="s">
        <v>3195</v>
      </c>
      <c r="I321" s="66" t="s">
        <v>3202</v>
      </c>
      <c r="J321" s="66"/>
      <c r="K321" s="66" t="s">
        <v>1302</v>
      </c>
      <c r="L321" s="77" t="s">
        <v>1079</v>
      </c>
      <c r="M321" s="66" t="s">
        <v>2489</v>
      </c>
      <c r="N321" s="79" t="str">
        <f ca="1">DATEDIF(C321,'Outgoing 2023'!$L$2,"Y")&amp;" tahun, "&amp;DATEDIF(C321,'Outgoing 2023'!$L$2,"YM")&amp;" bulan, "&amp;DATEDIF(C321,'Outgoing 2023'!$L$2,"MD")&amp;" hari"</f>
        <v>2 tahun, 1 bulan, 21 hari</v>
      </c>
      <c r="O321" s="80">
        <f t="shared" ca="1" si="9"/>
        <v>782</v>
      </c>
      <c r="Q321" s="58"/>
    </row>
    <row r="322" spans="1:17" ht="33.450000000000003" customHeight="1" x14ac:dyDescent="0.3">
      <c r="A322" s="77">
        <f t="shared" ref="A322:A385" si="10">ROW(A321)</f>
        <v>321</v>
      </c>
      <c r="B322" s="66" t="s">
        <v>4787</v>
      </c>
      <c r="C322" s="61">
        <v>45436</v>
      </c>
      <c r="D322" s="58" t="s">
        <v>39</v>
      </c>
      <c r="E322" s="58" t="s">
        <v>4788</v>
      </c>
      <c r="F322" s="58" t="s">
        <v>4789</v>
      </c>
      <c r="G322" s="58" t="s">
        <v>5508</v>
      </c>
      <c r="H322" s="66" t="s">
        <v>3200</v>
      </c>
      <c r="I322" s="66" t="s">
        <v>3203</v>
      </c>
      <c r="J322" s="66"/>
      <c r="K322" s="66" t="s">
        <v>1302</v>
      </c>
      <c r="L322" s="77" t="s">
        <v>1070</v>
      </c>
      <c r="M322" s="58" t="s">
        <v>3128</v>
      </c>
      <c r="N322" s="79" t="str">
        <f ca="1">DATEDIF(C322,'Outgoing 2023'!$L$2,"Y")&amp;" tahun, "&amp;DATEDIF(C322,'Outgoing 2023'!$L$2,"YM")&amp;" bulan, "&amp;DATEDIF(C322,'Outgoing 2023'!$L$2,"MD")&amp;" hari"</f>
        <v>2 tahun, 1 bulan, 21 hari</v>
      </c>
      <c r="O322" s="80">
        <f t="shared" ca="1" si="9"/>
        <v>782</v>
      </c>
      <c r="Q322" s="58" t="s">
        <v>5384</v>
      </c>
    </row>
    <row r="323" spans="1:17" ht="33.450000000000003" customHeight="1" x14ac:dyDescent="0.3">
      <c r="A323" s="77">
        <f t="shared" si="10"/>
        <v>322</v>
      </c>
      <c r="B323" s="66" t="s">
        <v>4790</v>
      </c>
      <c r="C323" s="61">
        <v>45436</v>
      </c>
      <c r="D323" s="58" t="s">
        <v>39</v>
      </c>
      <c r="E323" s="58" t="s">
        <v>4791</v>
      </c>
      <c r="F323" s="58" t="s">
        <v>4792</v>
      </c>
      <c r="G323" s="58" t="s">
        <v>5508</v>
      </c>
      <c r="H323" s="66" t="s">
        <v>3200</v>
      </c>
      <c r="I323" s="66" t="s">
        <v>3203</v>
      </c>
      <c r="J323" s="66"/>
      <c r="K323" s="66" t="s">
        <v>1302</v>
      </c>
      <c r="L323" s="77" t="s">
        <v>1070</v>
      </c>
      <c r="M323" s="58" t="s">
        <v>4793</v>
      </c>
      <c r="N323" s="79" t="str">
        <f ca="1">DATEDIF(C323,'Outgoing 2023'!$L$2,"Y")&amp;" tahun, "&amp;DATEDIF(C323,'Outgoing 2023'!$L$2,"YM")&amp;" bulan, "&amp;DATEDIF(C323,'Outgoing 2023'!$L$2,"MD")&amp;" hari"</f>
        <v>2 tahun, 1 bulan, 21 hari</v>
      </c>
      <c r="O323" s="80">
        <f t="shared" ca="1" si="9"/>
        <v>782</v>
      </c>
      <c r="Q323" s="58" t="s">
        <v>5387</v>
      </c>
    </row>
    <row r="324" spans="1:17" ht="33.450000000000003" customHeight="1" x14ac:dyDescent="0.3">
      <c r="A324" s="77">
        <f t="shared" si="10"/>
        <v>323</v>
      </c>
      <c r="B324" s="66" t="s">
        <v>4941</v>
      </c>
      <c r="C324" s="61">
        <v>45439</v>
      </c>
      <c r="D324" s="58" t="s">
        <v>39</v>
      </c>
      <c r="E324" s="58" t="s">
        <v>4940</v>
      </c>
      <c r="F324" s="58" t="s">
        <v>4942</v>
      </c>
      <c r="G324" s="58" t="s">
        <v>5508</v>
      </c>
      <c r="H324" s="66" t="s">
        <v>5932</v>
      </c>
      <c r="I324" s="66" t="s">
        <v>3201</v>
      </c>
      <c r="J324" s="66"/>
      <c r="K324" s="66" t="s">
        <v>120</v>
      </c>
      <c r="L324" s="77" t="s">
        <v>1070</v>
      </c>
      <c r="M324" s="66" t="s">
        <v>1077</v>
      </c>
      <c r="N324" s="79" t="str">
        <f ca="1">DATEDIF(C324,'Outgoing 2023'!$L$2,"Y")&amp;" tahun, "&amp;DATEDIF(C324,'Outgoing 2023'!$L$2,"YM")&amp;" bulan, "&amp;DATEDIF(C324,'Outgoing 2023'!$L$2,"MD")&amp;" hari"</f>
        <v>2 tahun, 1 bulan, 18 hari</v>
      </c>
      <c r="O324" s="80">
        <f t="shared" ca="1" si="9"/>
        <v>779</v>
      </c>
      <c r="Q324" s="58" t="s">
        <v>5338</v>
      </c>
    </row>
    <row r="325" spans="1:17" ht="33.450000000000003" customHeight="1" x14ac:dyDescent="0.3">
      <c r="A325" s="77">
        <f t="shared" si="10"/>
        <v>324</v>
      </c>
      <c r="B325" s="66" t="s">
        <v>4794</v>
      </c>
      <c r="C325" s="61">
        <v>45439</v>
      </c>
      <c r="D325" s="58" t="s">
        <v>39</v>
      </c>
      <c r="E325" s="58" t="s">
        <v>4795</v>
      </c>
      <c r="F325" s="58" t="s">
        <v>4796</v>
      </c>
      <c r="G325" s="58" t="s">
        <v>5508</v>
      </c>
      <c r="H325" s="78" t="s">
        <v>5989</v>
      </c>
      <c r="I325" s="66" t="s">
        <v>5892</v>
      </c>
      <c r="J325" s="66"/>
      <c r="K325" s="66" t="s">
        <v>1302</v>
      </c>
      <c r="L325" s="77" t="s">
        <v>1070</v>
      </c>
      <c r="M325" s="66" t="s">
        <v>1077</v>
      </c>
      <c r="N325" s="79" t="str">
        <f ca="1">DATEDIF(C325,'Outgoing 2023'!$L$2,"Y")&amp;" tahun, "&amp;DATEDIF(C325,'Outgoing 2023'!$L$2,"YM")&amp;" bulan, "&amp;DATEDIF(C325,'Outgoing 2023'!$L$2,"MD")&amp;" hari"</f>
        <v>2 tahun, 1 bulan, 18 hari</v>
      </c>
      <c r="O325" s="80">
        <f t="shared" ca="1" si="9"/>
        <v>779</v>
      </c>
      <c r="Q325" s="58"/>
    </row>
    <row r="326" spans="1:17" ht="33.450000000000003" customHeight="1" x14ac:dyDescent="0.3">
      <c r="A326" s="77">
        <f t="shared" si="10"/>
        <v>325</v>
      </c>
      <c r="B326" s="66" t="s">
        <v>4846</v>
      </c>
      <c r="C326" s="61">
        <v>45440</v>
      </c>
      <c r="D326" s="58" t="s">
        <v>39</v>
      </c>
      <c r="E326" s="58" t="s">
        <v>4847</v>
      </c>
      <c r="F326" s="58" t="s">
        <v>4848</v>
      </c>
      <c r="G326" s="58" t="s">
        <v>5508</v>
      </c>
      <c r="H326" s="66" t="s">
        <v>3200</v>
      </c>
      <c r="I326" s="78" t="s">
        <v>6030</v>
      </c>
      <c r="J326" s="66"/>
      <c r="K326" s="66" t="s">
        <v>120</v>
      </c>
      <c r="L326" s="77" t="s">
        <v>1070</v>
      </c>
      <c r="M326" s="66" t="s">
        <v>3230</v>
      </c>
      <c r="N326" s="79" t="str">
        <f ca="1">DATEDIF(C326,'Outgoing 2023'!$L$2,"Y")&amp;" tahun, "&amp;DATEDIF(C326,'Outgoing 2023'!$L$2,"YM")&amp;" bulan, "&amp;DATEDIF(C326,'Outgoing 2023'!$L$2,"MD")&amp;" hari"</f>
        <v>2 tahun, 1 bulan, 17 hari</v>
      </c>
      <c r="O326" s="80">
        <f t="shared" ref="O326:O389" ca="1" si="11">TODAY()-C326</f>
        <v>778</v>
      </c>
      <c r="Q326" s="58" t="s">
        <v>5341</v>
      </c>
    </row>
    <row r="327" spans="1:17" ht="33.450000000000003" customHeight="1" x14ac:dyDescent="0.3">
      <c r="A327" s="77">
        <f t="shared" si="10"/>
        <v>326</v>
      </c>
      <c r="B327" s="66" t="s">
        <v>4918</v>
      </c>
      <c r="C327" s="61">
        <v>45440</v>
      </c>
      <c r="D327" s="58" t="s">
        <v>9</v>
      </c>
      <c r="E327" s="58" t="s">
        <v>4282</v>
      </c>
      <c r="F327" s="58" t="s">
        <v>4282</v>
      </c>
      <c r="G327" s="58" t="s">
        <v>5508</v>
      </c>
      <c r="H327" s="66" t="s">
        <v>3189</v>
      </c>
      <c r="I327" s="66" t="s">
        <v>5700</v>
      </c>
      <c r="J327" s="66"/>
      <c r="K327" s="66" t="s">
        <v>1302</v>
      </c>
      <c r="L327" s="77" t="s">
        <v>1070</v>
      </c>
      <c r="M327" s="66" t="s">
        <v>3081</v>
      </c>
      <c r="N327" s="79" t="str">
        <f ca="1">DATEDIF(C327,'Outgoing 2023'!$L$2,"Y")&amp;" tahun, "&amp;DATEDIF(C327,'Outgoing 2023'!$L$2,"YM")&amp;" bulan, "&amp;DATEDIF(C327,'Outgoing 2023'!$L$2,"MD")&amp;" hari"</f>
        <v>2 tahun, 1 bulan, 17 hari</v>
      </c>
      <c r="O327" s="80">
        <f t="shared" ca="1" si="11"/>
        <v>778</v>
      </c>
      <c r="Q327" s="58"/>
    </row>
    <row r="328" spans="1:17" ht="33.450000000000003" customHeight="1" x14ac:dyDescent="0.3">
      <c r="A328" s="77">
        <f t="shared" si="10"/>
        <v>327</v>
      </c>
      <c r="B328" s="66" t="s">
        <v>4876</v>
      </c>
      <c r="C328" s="61">
        <v>45440</v>
      </c>
      <c r="D328" s="58" t="s">
        <v>39</v>
      </c>
      <c r="E328" s="58" t="s">
        <v>4877</v>
      </c>
      <c r="F328" s="58" t="s">
        <v>4878</v>
      </c>
      <c r="G328" s="58" t="s">
        <v>5508</v>
      </c>
      <c r="H328" s="66" t="s">
        <v>3197</v>
      </c>
      <c r="I328" s="66" t="s">
        <v>5703</v>
      </c>
      <c r="J328" s="66"/>
      <c r="K328" s="66" t="s">
        <v>120</v>
      </c>
      <c r="L328" s="77" t="s">
        <v>1070</v>
      </c>
      <c r="M328" s="66" t="s">
        <v>1471</v>
      </c>
      <c r="N328" s="79" t="str">
        <f ca="1">DATEDIF(C328,'Outgoing 2023'!$L$2,"Y")&amp;" tahun, "&amp;DATEDIF(C328,'Outgoing 2023'!$L$2,"YM")&amp;" bulan, "&amp;DATEDIF(C328,'Outgoing 2023'!$L$2,"MD")&amp;" hari"</f>
        <v>2 tahun, 1 bulan, 17 hari</v>
      </c>
      <c r="O328" s="80">
        <f t="shared" ca="1" si="11"/>
        <v>778</v>
      </c>
      <c r="Q328" s="58"/>
    </row>
    <row r="329" spans="1:17" ht="33.450000000000003" customHeight="1" x14ac:dyDescent="0.3">
      <c r="A329" s="77">
        <f t="shared" si="10"/>
        <v>328</v>
      </c>
      <c r="B329" s="66" t="s">
        <v>4849</v>
      </c>
      <c r="C329" s="61">
        <v>45441</v>
      </c>
      <c r="D329" s="58" t="s">
        <v>39</v>
      </c>
      <c r="E329" s="58" t="s">
        <v>4850</v>
      </c>
      <c r="F329" s="58" t="s">
        <v>4851</v>
      </c>
      <c r="G329" s="58" t="s">
        <v>5508</v>
      </c>
      <c r="H329" s="66" t="s">
        <v>3200</v>
      </c>
      <c r="I329" s="66" t="s">
        <v>5939</v>
      </c>
      <c r="J329" s="66"/>
      <c r="K329" s="66" t="s">
        <v>1302</v>
      </c>
      <c r="L329" s="77" t="s">
        <v>1070</v>
      </c>
      <c r="M329" s="66" t="s">
        <v>1082</v>
      </c>
      <c r="N329" s="79" t="str">
        <f ca="1">DATEDIF(C329,'Outgoing 2023'!$L$2,"Y")&amp;" tahun, "&amp;DATEDIF(C329,'Outgoing 2023'!$L$2,"YM")&amp;" bulan, "&amp;DATEDIF(C329,'Outgoing 2023'!$L$2,"MD")&amp;" hari"</f>
        <v>2 tahun, 1 bulan, 16 hari</v>
      </c>
      <c r="O329" s="80">
        <f t="shared" ca="1" si="11"/>
        <v>777</v>
      </c>
      <c r="Q329" s="58"/>
    </row>
    <row r="330" spans="1:17" ht="33.450000000000003" customHeight="1" x14ac:dyDescent="0.3">
      <c r="A330" s="77">
        <f t="shared" si="10"/>
        <v>329</v>
      </c>
      <c r="B330" s="66" t="s">
        <v>4960</v>
      </c>
      <c r="C330" s="61">
        <v>45448</v>
      </c>
      <c r="D330" s="58" t="s">
        <v>39</v>
      </c>
      <c r="E330" s="58" t="s">
        <v>4962</v>
      </c>
      <c r="F330" s="58" t="s">
        <v>4963</v>
      </c>
      <c r="G330" s="58" t="s">
        <v>5508</v>
      </c>
      <c r="H330" s="66" t="s">
        <v>3200</v>
      </c>
      <c r="I330" s="78" t="s">
        <v>6030</v>
      </c>
      <c r="J330" s="66"/>
      <c r="K330" s="66" t="s">
        <v>120</v>
      </c>
      <c r="L330" s="77" t="s">
        <v>1070</v>
      </c>
      <c r="M330" s="66" t="s">
        <v>3230</v>
      </c>
      <c r="N330" s="79" t="str">
        <f ca="1">DATEDIF(C330,'Outgoing 2023'!$L$2,"Y")&amp;" tahun, "&amp;DATEDIF(C330,'Outgoing 2023'!$L$2,"YM")&amp;" bulan, "&amp;DATEDIF(C330,'Outgoing 2023'!$L$2,"MD")&amp;" hari"</f>
        <v>2 tahun, 1 bulan, 10 hari</v>
      </c>
      <c r="O330" s="80">
        <f t="shared" ca="1" si="11"/>
        <v>770</v>
      </c>
      <c r="Q330" s="58" t="s">
        <v>5341</v>
      </c>
    </row>
    <row r="331" spans="1:17" ht="33.450000000000003" customHeight="1" x14ac:dyDescent="0.3">
      <c r="A331" s="77">
        <f t="shared" si="10"/>
        <v>330</v>
      </c>
      <c r="B331" s="66" t="s">
        <v>4921</v>
      </c>
      <c r="C331" s="61">
        <v>45441</v>
      </c>
      <c r="D331" s="58" t="s">
        <v>39</v>
      </c>
      <c r="E331" s="58" t="s">
        <v>4919</v>
      </c>
      <c r="F331" s="58" t="s">
        <v>4920</v>
      </c>
      <c r="G331" s="58" t="s">
        <v>5508</v>
      </c>
      <c r="H331" s="66" t="s">
        <v>3200</v>
      </c>
      <c r="I331" s="66" t="s">
        <v>3201</v>
      </c>
      <c r="J331" s="66"/>
      <c r="K331" s="66" t="s">
        <v>120</v>
      </c>
      <c r="L331" s="77" t="s">
        <v>1070</v>
      </c>
      <c r="M331" s="58" t="s">
        <v>4922</v>
      </c>
      <c r="N331" s="79" t="str">
        <f ca="1">DATEDIF(C331,'Outgoing 2023'!$L$2,"Y")&amp;" tahun, "&amp;DATEDIF(C331,'Outgoing 2023'!$L$2,"YM")&amp;" bulan, "&amp;DATEDIF(C331,'Outgoing 2023'!$L$2,"MD")&amp;" hari"</f>
        <v>2 tahun, 1 bulan, 16 hari</v>
      </c>
      <c r="O331" s="80">
        <f t="shared" ca="1" si="11"/>
        <v>777</v>
      </c>
      <c r="Q331" s="58" t="s">
        <v>5549</v>
      </c>
    </row>
    <row r="332" spans="1:17" ht="33.450000000000003" customHeight="1" x14ac:dyDescent="0.3">
      <c r="A332" s="77">
        <f t="shared" si="10"/>
        <v>331</v>
      </c>
      <c r="B332" s="66" t="s">
        <v>4943</v>
      </c>
      <c r="C332" s="61">
        <v>45442</v>
      </c>
      <c r="D332" s="58" t="s">
        <v>39</v>
      </c>
      <c r="E332" s="58" t="s">
        <v>4944</v>
      </c>
      <c r="F332" s="58" t="s">
        <v>4945</v>
      </c>
      <c r="G332" s="58" t="s">
        <v>5508</v>
      </c>
      <c r="H332" s="66" t="s">
        <v>3200</v>
      </c>
      <c r="I332" s="78" t="s">
        <v>6030</v>
      </c>
      <c r="J332" s="66"/>
      <c r="K332" s="66" t="s">
        <v>120</v>
      </c>
      <c r="L332" s="77" t="s">
        <v>1070</v>
      </c>
      <c r="M332" s="66" t="s">
        <v>3230</v>
      </c>
      <c r="N332" s="79" t="str">
        <f ca="1">DATEDIF(C332,'Outgoing 2023'!$L$2,"Y")&amp;" tahun, "&amp;DATEDIF(C332,'Outgoing 2023'!$L$2,"YM")&amp;" bulan, "&amp;DATEDIF(C332,'Outgoing 2023'!$L$2,"MD")&amp;" hari"</f>
        <v>2 tahun, 1 bulan, 15 hari</v>
      </c>
      <c r="O332" s="80">
        <f t="shared" ca="1" si="11"/>
        <v>776</v>
      </c>
      <c r="Q332" s="58"/>
    </row>
    <row r="333" spans="1:17" ht="33.450000000000003" customHeight="1" x14ac:dyDescent="0.3">
      <c r="A333" s="77">
        <f t="shared" si="10"/>
        <v>332</v>
      </c>
      <c r="B333" s="66" t="s">
        <v>4902</v>
      </c>
      <c r="C333" s="61">
        <v>45442</v>
      </c>
      <c r="D333" s="58" t="s">
        <v>39</v>
      </c>
      <c r="E333" s="58" t="s">
        <v>4903</v>
      </c>
      <c r="F333" s="58" t="s">
        <v>4904</v>
      </c>
      <c r="G333" s="58" t="s">
        <v>5508</v>
      </c>
      <c r="H333" s="66" t="s">
        <v>3197</v>
      </c>
      <c r="I333" s="66" t="s">
        <v>3192</v>
      </c>
      <c r="J333" s="66"/>
      <c r="K333" s="66" t="s">
        <v>120</v>
      </c>
      <c r="L333" s="77" t="s">
        <v>1070</v>
      </c>
      <c r="M333" s="66" t="s">
        <v>1471</v>
      </c>
      <c r="N333" s="79" t="str">
        <f ca="1">DATEDIF(C333,'Outgoing 2023'!$L$2,"Y")&amp;" tahun, "&amp;DATEDIF(C333,'Outgoing 2023'!$L$2,"YM")&amp;" bulan, "&amp;DATEDIF(C333,'Outgoing 2023'!$L$2,"MD")&amp;" hari"</f>
        <v>2 tahun, 1 bulan, 15 hari</v>
      </c>
      <c r="O333" s="80">
        <f t="shared" ca="1" si="11"/>
        <v>776</v>
      </c>
      <c r="Q333" s="58" t="s">
        <v>6962</v>
      </c>
    </row>
    <row r="334" spans="1:17" ht="33.450000000000003" customHeight="1" x14ac:dyDescent="0.3">
      <c r="A334" s="77">
        <f t="shared" si="10"/>
        <v>333</v>
      </c>
      <c r="B334" s="66" t="s">
        <v>4946</v>
      </c>
      <c r="C334" s="61">
        <v>45442</v>
      </c>
      <c r="D334" s="58" t="s">
        <v>39</v>
      </c>
      <c r="E334" s="58" t="s">
        <v>4947</v>
      </c>
      <c r="F334" s="58" t="s">
        <v>4948</v>
      </c>
      <c r="G334" s="58" t="s">
        <v>5508</v>
      </c>
      <c r="H334" s="66" t="s">
        <v>3200</v>
      </c>
      <c r="I334" s="78" t="s">
        <v>6030</v>
      </c>
      <c r="J334" s="66"/>
      <c r="K334" s="66" t="s">
        <v>120</v>
      </c>
      <c r="L334" s="77" t="s">
        <v>1070</v>
      </c>
      <c r="M334" s="66" t="s">
        <v>3230</v>
      </c>
      <c r="N334" s="79" t="str">
        <f ca="1">DATEDIF(C334,'Outgoing 2023'!$L$2,"Y")&amp;" tahun, "&amp;DATEDIF(C334,'Outgoing 2023'!$L$2,"YM")&amp;" bulan, "&amp;DATEDIF(C334,'Outgoing 2023'!$L$2,"MD")&amp;" hari"</f>
        <v>2 tahun, 1 bulan, 15 hari</v>
      </c>
      <c r="O334" s="80">
        <f t="shared" ca="1" si="11"/>
        <v>776</v>
      </c>
      <c r="Q334" s="58"/>
    </row>
    <row r="335" spans="1:17" ht="33.450000000000003" customHeight="1" x14ac:dyDescent="0.3">
      <c r="A335" s="77">
        <f t="shared" si="10"/>
        <v>334</v>
      </c>
      <c r="B335" s="66" t="s">
        <v>4916</v>
      </c>
      <c r="C335" s="61">
        <v>45442</v>
      </c>
      <c r="D335" s="58" t="s">
        <v>39</v>
      </c>
      <c r="E335" s="58" t="s">
        <v>4917</v>
      </c>
      <c r="F335" s="58" t="s">
        <v>4917</v>
      </c>
      <c r="G335" s="58" t="s">
        <v>5508</v>
      </c>
      <c r="H335" s="66" t="s">
        <v>5508</v>
      </c>
      <c r="I335" s="66" t="s">
        <v>5700</v>
      </c>
      <c r="J335" s="66"/>
      <c r="K335" s="66" t="s">
        <v>1302</v>
      </c>
      <c r="L335" s="77" t="s">
        <v>1080</v>
      </c>
      <c r="M335" s="66" t="s">
        <v>1083</v>
      </c>
      <c r="N335" s="79" t="str">
        <f ca="1">DATEDIF(C335,'Outgoing 2023'!$L$2,"Y")&amp;" tahun, "&amp;DATEDIF(C335,'Outgoing 2023'!$L$2,"YM")&amp;" bulan, "&amp;DATEDIF(C335,'Outgoing 2023'!$L$2,"MD")&amp;" hari"</f>
        <v>2 tahun, 1 bulan, 15 hari</v>
      </c>
      <c r="O335" s="80">
        <f t="shared" ca="1" si="11"/>
        <v>776</v>
      </c>
      <c r="Q335" s="58"/>
    </row>
    <row r="336" spans="1:17" ht="33.450000000000003" customHeight="1" x14ac:dyDescent="0.3">
      <c r="A336" s="77">
        <f t="shared" si="10"/>
        <v>335</v>
      </c>
      <c r="B336" s="66" t="s">
        <v>4924</v>
      </c>
      <c r="C336" s="61">
        <v>45442</v>
      </c>
      <c r="D336" s="58" t="s">
        <v>39</v>
      </c>
      <c r="E336" s="58" t="s">
        <v>4923</v>
      </c>
      <c r="F336" s="58" t="s">
        <v>4925</v>
      </c>
      <c r="G336" s="58" t="s">
        <v>5508</v>
      </c>
      <c r="H336" s="66" t="s">
        <v>3200</v>
      </c>
      <c r="I336" s="78" t="s">
        <v>6030</v>
      </c>
      <c r="J336" s="66"/>
      <c r="K336" s="66" t="s">
        <v>120</v>
      </c>
      <c r="L336" s="77" t="s">
        <v>1070</v>
      </c>
      <c r="M336" s="66" t="s">
        <v>3230</v>
      </c>
      <c r="N336" s="79" t="str">
        <f ca="1">DATEDIF(C336,'Outgoing 2023'!$L$2,"Y")&amp;" tahun, "&amp;DATEDIF(C336,'Outgoing 2023'!$L$2,"YM")&amp;" bulan, "&amp;DATEDIF(C336,'Outgoing 2023'!$L$2,"MD")&amp;" hari"</f>
        <v>2 tahun, 1 bulan, 15 hari</v>
      </c>
      <c r="O336" s="80">
        <f t="shared" ca="1" si="11"/>
        <v>776</v>
      </c>
      <c r="Q336" s="58"/>
    </row>
    <row r="337" spans="1:17" ht="33.450000000000003" customHeight="1" x14ac:dyDescent="0.3">
      <c r="A337" s="77">
        <f t="shared" si="10"/>
        <v>336</v>
      </c>
      <c r="B337" s="66" t="s">
        <v>4924</v>
      </c>
      <c r="C337" s="61">
        <v>45442</v>
      </c>
      <c r="D337" s="58" t="s">
        <v>39</v>
      </c>
      <c r="E337" s="58" t="s">
        <v>4952</v>
      </c>
      <c r="F337" s="58" t="s">
        <v>4952</v>
      </c>
      <c r="G337" s="58" t="s">
        <v>5508</v>
      </c>
      <c r="H337" s="66" t="s">
        <v>5508</v>
      </c>
      <c r="I337" s="66" t="s">
        <v>5939</v>
      </c>
      <c r="J337" s="66"/>
      <c r="K337" s="66" t="s">
        <v>1302</v>
      </c>
      <c r="L337" s="77" t="s">
        <v>1070</v>
      </c>
      <c r="M337" s="66" t="s">
        <v>3081</v>
      </c>
      <c r="N337" s="79" t="str">
        <f ca="1">DATEDIF(C337,'Outgoing 2023'!$L$2,"Y")&amp;" tahun, "&amp;DATEDIF(C337,'Outgoing 2023'!$L$2,"YM")&amp;" bulan, "&amp;DATEDIF(C337,'Outgoing 2023'!$L$2,"MD")&amp;" hari"</f>
        <v>2 tahun, 1 bulan, 15 hari</v>
      </c>
      <c r="O337" s="80">
        <f t="shared" ca="1" si="11"/>
        <v>776</v>
      </c>
      <c r="Q337" s="58"/>
    </row>
    <row r="338" spans="1:17" ht="33.450000000000003" customHeight="1" x14ac:dyDescent="0.3">
      <c r="A338" s="77">
        <f t="shared" si="10"/>
        <v>337</v>
      </c>
      <c r="B338" s="66" t="s">
        <v>4890</v>
      </c>
      <c r="C338" s="61">
        <v>45442</v>
      </c>
      <c r="D338" s="58" t="s">
        <v>39</v>
      </c>
      <c r="E338" s="58" t="s">
        <v>4891</v>
      </c>
      <c r="F338" s="58" t="s">
        <v>4892</v>
      </c>
      <c r="G338" s="58" t="s">
        <v>1079</v>
      </c>
      <c r="H338" s="66" t="s">
        <v>5933</v>
      </c>
      <c r="I338" s="66" t="s">
        <v>5875</v>
      </c>
      <c r="J338" s="66"/>
      <c r="K338" s="66" t="s">
        <v>1302</v>
      </c>
      <c r="L338" s="77" t="s">
        <v>1074</v>
      </c>
      <c r="M338" s="66" t="s">
        <v>1075</v>
      </c>
      <c r="N338" s="79" t="str">
        <f ca="1">DATEDIF(C338,'Outgoing 2023'!$L$2,"Y")&amp;" tahun, "&amp;DATEDIF(C338,'Outgoing 2023'!$L$2,"YM")&amp;" bulan, "&amp;DATEDIF(C338,'Outgoing 2023'!$L$2,"MD")&amp;" hari"</f>
        <v>2 tahun, 1 bulan, 15 hari</v>
      </c>
      <c r="O338" s="80">
        <f t="shared" ca="1" si="11"/>
        <v>776</v>
      </c>
      <c r="Q338" s="58"/>
    </row>
    <row r="339" spans="1:17" ht="33.450000000000003" customHeight="1" x14ac:dyDescent="0.3">
      <c r="A339" s="77">
        <f t="shared" si="10"/>
        <v>338</v>
      </c>
      <c r="B339" s="66" t="s">
        <v>4953</v>
      </c>
      <c r="C339" s="61">
        <v>45442</v>
      </c>
      <c r="D339" s="58" t="s">
        <v>39</v>
      </c>
      <c r="E339" s="58" t="s">
        <v>4954</v>
      </c>
      <c r="F339" s="58" t="s">
        <v>4955</v>
      </c>
      <c r="G339" s="58" t="s">
        <v>5508</v>
      </c>
      <c r="H339" s="66" t="s">
        <v>3200</v>
      </c>
      <c r="I339" s="78" t="s">
        <v>6030</v>
      </c>
      <c r="J339" s="66"/>
      <c r="K339" s="66" t="s">
        <v>120</v>
      </c>
      <c r="L339" s="77" t="s">
        <v>1070</v>
      </c>
      <c r="M339" s="66" t="s">
        <v>3230</v>
      </c>
      <c r="N339" s="79" t="str">
        <f ca="1">DATEDIF(C339,'Outgoing 2023'!$L$2,"Y")&amp;" tahun, "&amp;DATEDIF(C339,'Outgoing 2023'!$L$2,"YM")&amp;" bulan, "&amp;DATEDIF(C339,'Outgoing 2023'!$L$2,"MD")&amp;" hari"</f>
        <v>2 tahun, 1 bulan, 15 hari</v>
      </c>
      <c r="O339" s="80">
        <f t="shared" ca="1" si="11"/>
        <v>776</v>
      </c>
      <c r="Q339" s="58" t="s">
        <v>5729</v>
      </c>
    </row>
    <row r="340" spans="1:17" ht="33.450000000000003" customHeight="1" x14ac:dyDescent="0.3">
      <c r="A340" s="77">
        <f t="shared" si="10"/>
        <v>339</v>
      </c>
      <c r="B340" s="66" t="s">
        <v>4926</v>
      </c>
      <c r="C340" s="61">
        <v>45443</v>
      </c>
      <c r="D340" s="58" t="s">
        <v>9</v>
      </c>
      <c r="E340" s="58" t="s">
        <v>4927</v>
      </c>
      <c r="F340" s="58" t="s">
        <v>4927</v>
      </c>
      <c r="G340" s="58" t="s">
        <v>5508</v>
      </c>
      <c r="H340" s="66" t="s">
        <v>3200</v>
      </c>
      <c r="I340" s="66" t="s">
        <v>5703</v>
      </c>
      <c r="J340" s="66"/>
      <c r="K340" s="66" t="s">
        <v>1302</v>
      </c>
      <c r="L340" s="77" t="s">
        <v>1070</v>
      </c>
      <c r="M340" s="66" t="s">
        <v>1082</v>
      </c>
      <c r="N340" s="79" t="str">
        <f ca="1">DATEDIF(C340,'Outgoing 2023'!$L$2,"Y")&amp;" tahun, "&amp;DATEDIF(C340,'Outgoing 2023'!$L$2,"YM")&amp;" bulan, "&amp;DATEDIF(C340,'Outgoing 2023'!$L$2,"MD")&amp;" hari"</f>
        <v>2 tahun, 1 bulan, 14 hari</v>
      </c>
      <c r="O340" s="80">
        <f t="shared" ca="1" si="11"/>
        <v>775</v>
      </c>
      <c r="Q340" s="58"/>
    </row>
    <row r="341" spans="1:17" ht="33.450000000000003" customHeight="1" x14ac:dyDescent="0.3">
      <c r="A341" s="77">
        <f t="shared" si="10"/>
        <v>340</v>
      </c>
      <c r="B341" s="66" t="s">
        <v>4893</v>
      </c>
      <c r="C341" s="61">
        <v>45442</v>
      </c>
      <c r="D341" s="58" t="s">
        <v>3073</v>
      </c>
      <c r="E341" s="58" t="s">
        <v>4894</v>
      </c>
      <c r="F341" s="58" t="s">
        <v>4895</v>
      </c>
      <c r="G341" s="58" t="s">
        <v>5508</v>
      </c>
      <c r="H341" s="66" t="s">
        <v>3200</v>
      </c>
      <c r="I341" s="66" t="s">
        <v>5892</v>
      </c>
      <c r="J341" s="66"/>
      <c r="K341" s="66" t="s">
        <v>1302</v>
      </c>
      <c r="L341" s="77" t="s">
        <v>1070</v>
      </c>
      <c r="M341" s="66" t="s">
        <v>1082</v>
      </c>
      <c r="N341" s="79" t="str">
        <f ca="1">DATEDIF(C341,'Outgoing 2023'!$L$2,"Y")&amp;" tahun, "&amp;DATEDIF(C341,'Outgoing 2023'!$L$2,"YM")&amp;" bulan, "&amp;DATEDIF(C341,'Outgoing 2023'!$L$2,"MD")&amp;" hari"</f>
        <v>2 tahun, 1 bulan, 15 hari</v>
      </c>
      <c r="O341" s="80">
        <f t="shared" ca="1" si="11"/>
        <v>776</v>
      </c>
      <c r="Q341" s="58"/>
    </row>
    <row r="342" spans="1:17" ht="33.450000000000003" customHeight="1" x14ac:dyDescent="0.3">
      <c r="A342" s="77">
        <f t="shared" si="10"/>
        <v>341</v>
      </c>
      <c r="B342" s="66" t="s">
        <v>4964</v>
      </c>
      <c r="C342" s="61">
        <v>45443</v>
      </c>
      <c r="D342" s="58" t="s">
        <v>39</v>
      </c>
      <c r="E342" s="58" t="s">
        <v>4965</v>
      </c>
      <c r="F342" s="58" t="s">
        <v>4966</v>
      </c>
      <c r="G342" s="58" t="s">
        <v>5508</v>
      </c>
      <c r="H342" s="66" t="s">
        <v>3277</v>
      </c>
      <c r="I342" s="66" t="s">
        <v>5704</v>
      </c>
      <c r="J342" s="66"/>
      <c r="K342" s="66" t="s">
        <v>120</v>
      </c>
      <c r="L342" s="77" t="s">
        <v>1070</v>
      </c>
      <c r="M342" s="66" t="s">
        <v>3081</v>
      </c>
      <c r="N342" s="79" t="str">
        <f ca="1">DATEDIF(C342,'Outgoing 2023'!$L$2,"Y")&amp;" tahun, "&amp;DATEDIF(C342,'Outgoing 2023'!$L$2,"YM")&amp;" bulan, "&amp;DATEDIF(C342,'Outgoing 2023'!$L$2,"MD")&amp;" hari"</f>
        <v>2 tahun, 1 bulan, 14 hari</v>
      </c>
      <c r="O342" s="80">
        <f t="shared" ca="1" si="11"/>
        <v>775</v>
      </c>
      <c r="Q342" s="58" t="s">
        <v>6686</v>
      </c>
    </row>
    <row r="343" spans="1:17" ht="33.450000000000003" customHeight="1" x14ac:dyDescent="0.3">
      <c r="A343" s="77">
        <f t="shared" si="10"/>
        <v>342</v>
      </c>
      <c r="B343" s="66" t="s">
        <v>4929</v>
      </c>
      <c r="C343" s="61">
        <v>45446</v>
      </c>
      <c r="D343" s="58" t="s">
        <v>39</v>
      </c>
      <c r="E343" s="58" t="s">
        <v>4928</v>
      </c>
      <c r="F343" s="58" t="s">
        <v>4928</v>
      </c>
      <c r="G343" s="58" t="s">
        <v>5508</v>
      </c>
      <c r="H343" s="66" t="s">
        <v>3277</v>
      </c>
      <c r="I343" s="78" t="s">
        <v>6030</v>
      </c>
      <c r="J343" s="66"/>
      <c r="K343" s="66" t="s">
        <v>1302</v>
      </c>
      <c r="L343" s="77" t="s">
        <v>1070</v>
      </c>
      <c r="M343" s="66" t="s">
        <v>4930</v>
      </c>
      <c r="N343" s="79" t="str">
        <f ca="1">DATEDIF(C343,'Outgoing 2023'!$L$2,"Y")&amp;" tahun, "&amp;DATEDIF(C343,'Outgoing 2023'!$L$2,"YM")&amp;" bulan, "&amp;DATEDIF(C343,'Outgoing 2023'!$L$2,"MD")&amp;" hari"</f>
        <v>2 tahun, 1 bulan, 12 hari</v>
      </c>
      <c r="O343" s="80">
        <f t="shared" ca="1" si="11"/>
        <v>772</v>
      </c>
      <c r="Q343" s="58"/>
    </row>
    <row r="344" spans="1:17" ht="33.450000000000003" customHeight="1" x14ac:dyDescent="0.3">
      <c r="A344" s="77">
        <f t="shared" si="10"/>
        <v>343</v>
      </c>
      <c r="B344" s="66" t="s">
        <v>4931</v>
      </c>
      <c r="C344" s="61">
        <v>45446</v>
      </c>
      <c r="D344" s="58" t="s">
        <v>39</v>
      </c>
      <c r="E344" s="58" t="s">
        <v>4932</v>
      </c>
      <c r="F344" s="58" t="s">
        <v>4933</v>
      </c>
      <c r="G344" s="58" t="s">
        <v>5508</v>
      </c>
      <c r="H344" s="66" t="s">
        <v>3197</v>
      </c>
      <c r="I344" s="66" t="s">
        <v>3201</v>
      </c>
      <c r="J344" s="66"/>
      <c r="K344" s="66" t="s">
        <v>120</v>
      </c>
      <c r="L344" s="77" t="s">
        <v>1070</v>
      </c>
      <c r="M344" s="66" t="s">
        <v>1471</v>
      </c>
      <c r="N344" s="79" t="str">
        <f ca="1">DATEDIF(C344,'Outgoing 2023'!$L$2,"Y")&amp;" tahun, "&amp;DATEDIF(C344,'Outgoing 2023'!$L$2,"YM")&amp;" bulan, "&amp;DATEDIF(C344,'Outgoing 2023'!$L$2,"MD")&amp;" hari"</f>
        <v>2 tahun, 1 bulan, 12 hari</v>
      </c>
      <c r="O344" s="80">
        <f t="shared" ca="1" si="11"/>
        <v>772</v>
      </c>
      <c r="Q344" s="58" t="s">
        <v>5442</v>
      </c>
    </row>
    <row r="345" spans="1:17" ht="82.2" customHeight="1" x14ac:dyDescent="0.3">
      <c r="A345" s="77">
        <f t="shared" si="10"/>
        <v>344</v>
      </c>
      <c r="B345" s="66" t="s">
        <v>4934</v>
      </c>
      <c r="C345" s="61">
        <v>45447</v>
      </c>
      <c r="D345" s="58" t="s">
        <v>39</v>
      </c>
      <c r="E345" s="58" t="s">
        <v>4935</v>
      </c>
      <c r="F345" s="58" t="s">
        <v>4935</v>
      </c>
      <c r="G345" s="58" t="s">
        <v>5508</v>
      </c>
      <c r="H345" s="66" t="s">
        <v>3200</v>
      </c>
      <c r="I345" s="66" t="s">
        <v>5874</v>
      </c>
      <c r="J345" s="66"/>
      <c r="K345" s="66" t="s">
        <v>1302</v>
      </c>
      <c r="L345" s="77" t="s">
        <v>1070</v>
      </c>
      <c r="M345" s="66" t="s">
        <v>3084</v>
      </c>
      <c r="N345" s="79" t="str">
        <f ca="1">DATEDIF(C345,'Outgoing 2023'!$L$2,"Y")&amp;" tahun, "&amp;DATEDIF(C345,'Outgoing 2023'!$L$2,"YM")&amp;" bulan, "&amp;DATEDIF(C345,'Outgoing 2023'!$L$2,"MD")&amp;" hari"</f>
        <v>2 tahun, 1 bulan, 11 hari</v>
      </c>
      <c r="O345" s="80">
        <f t="shared" ca="1" si="11"/>
        <v>771</v>
      </c>
      <c r="Q345" s="58"/>
    </row>
    <row r="346" spans="1:17" ht="33.450000000000003" customHeight="1" x14ac:dyDescent="0.3">
      <c r="A346" s="77">
        <f t="shared" si="10"/>
        <v>345</v>
      </c>
      <c r="B346" s="66" t="s">
        <v>4937</v>
      </c>
      <c r="C346" s="61">
        <v>45447</v>
      </c>
      <c r="D346" s="58" t="s">
        <v>39</v>
      </c>
      <c r="E346" s="58" t="s">
        <v>4936</v>
      </c>
      <c r="F346" s="58" t="s">
        <v>4936</v>
      </c>
      <c r="G346" s="58" t="s">
        <v>5508</v>
      </c>
      <c r="H346" s="66" t="s">
        <v>3200</v>
      </c>
      <c r="I346" s="66" t="s">
        <v>5874</v>
      </c>
      <c r="J346" s="66"/>
      <c r="K346" s="66" t="s">
        <v>1302</v>
      </c>
      <c r="L346" s="77" t="s">
        <v>1070</v>
      </c>
      <c r="M346" s="66" t="s">
        <v>1082</v>
      </c>
      <c r="N346" s="79" t="str">
        <f ca="1">DATEDIF(C346,'Outgoing 2023'!$L$2,"Y")&amp;" tahun, "&amp;DATEDIF(C346,'Outgoing 2023'!$L$2,"YM")&amp;" bulan, "&amp;DATEDIF(C346,'Outgoing 2023'!$L$2,"MD")&amp;" hari"</f>
        <v>2 tahun, 1 bulan, 11 hari</v>
      </c>
      <c r="O346" s="80">
        <f t="shared" ca="1" si="11"/>
        <v>771</v>
      </c>
      <c r="Q346" s="58"/>
    </row>
    <row r="347" spans="1:17" ht="33.450000000000003" customHeight="1" x14ac:dyDescent="0.3">
      <c r="A347" s="77">
        <f t="shared" si="10"/>
        <v>346</v>
      </c>
      <c r="B347" s="66" t="s">
        <v>4956</v>
      </c>
      <c r="C347" s="61">
        <v>45447</v>
      </c>
      <c r="D347" s="58" t="s">
        <v>39</v>
      </c>
      <c r="E347" s="58" t="s">
        <v>4957</v>
      </c>
      <c r="F347" s="58" t="s">
        <v>4961</v>
      </c>
      <c r="G347" s="58" t="s">
        <v>5508</v>
      </c>
      <c r="H347" s="66" t="s">
        <v>3190</v>
      </c>
      <c r="I347" s="66" t="s">
        <v>5892</v>
      </c>
      <c r="J347" s="66"/>
      <c r="K347" s="66" t="s">
        <v>1302</v>
      </c>
      <c r="L347" s="77" t="s">
        <v>1070</v>
      </c>
      <c r="M347" s="66" t="s">
        <v>1077</v>
      </c>
      <c r="N347" s="79" t="str">
        <f ca="1">DATEDIF(C347,'Outgoing 2023'!$L$2,"Y")&amp;" tahun, "&amp;DATEDIF(C347,'Outgoing 2023'!$L$2,"YM")&amp;" bulan, "&amp;DATEDIF(C347,'Outgoing 2023'!$L$2,"MD")&amp;" hari"</f>
        <v>2 tahun, 1 bulan, 11 hari</v>
      </c>
      <c r="O347" s="80">
        <f t="shared" ca="1" si="11"/>
        <v>771</v>
      </c>
      <c r="Q347" s="58"/>
    </row>
    <row r="348" spans="1:17" ht="33.450000000000003" customHeight="1" x14ac:dyDescent="0.3">
      <c r="A348" s="77">
        <f t="shared" si="10"/>
        <v>347</v>
      </c>
      <c r="B348" s="66" t="s">
        <v>4967</v>
      </c>
      <c r="C348" s="61">
        <v>45447</v>
      </c>
      <c r="D348" s="58" t="s">
        <v>39</v>
      </c>
      <c r="E348" s="58" t="s">
        <v>4968</v>
      </c>
      <c r="F348" s="58" t="s">
        <v>4969</v>
      </c>
      <c r="G348" s="58" t="s">
        <v>5508</v>
      </c>
      <c r="H348" s="66" t="s">
        <v>3190</v>
      </c>
      <c r="I348" s="66" t="s">
        <v>5892</v>
      </c>
      <c r="J348" s="66"/>
      <c r="K348" s="66" t="s">
        <v>120</v>
      </c>
      <c r="L348" s="77" t="s">
        <v>1070</v>
      </c>
      <c r="M348" s="66" t="s">
        <v>1077</v>
      </c>
      <c r="N348" s="79" t="str">
        <f ca="1">DATEDIF(C348,'Outgoing 2023'!$L$2,"Y")&amp;" tahun, "&amp;DATEDIF(C348,'Outgoing 2023'!$L$2,"YM")&amp;" bulan, "&amp;DATEDIF(C348,'Outgoing 2023'!$L$2,"MD")&amp;" hari"</f>
        <v>2 tahun, 1 bulan, 11 hari</v>
      </c>
      <c r="O348" s="80">
        <f t="shared" ca="1" si="11"/>
        <v>771</v>
      </c>
      <c r="Q348" s="58"/>
    </row>
    <row r="349" spans="1:17" ht="33.450000000000003" customHeight="1" x14ac:dyDescent="0.3">
      <c r="A349" s="77">
        <f t="shared" si="10"/>
        <v>348</v>
      </c>
      <c r="B349" s="66" t="s">
        <v>4938</v>
      </c>
      <c r="C349" s="61">
        <v>45448</v>
      </c>
      <c r="D349" s="58" t="s">
        <v>39</v>
      </c>
      <c r="E349" s="58" t="s">
        <v>4939</v>
      </c>
      <c r="F349" s="58" t="s">
        <v>4939</v>
      </c>
      <c r="G349" s="58" t="s">
        <v>5508</v>
      </c>
      <c r="H349" s="66" t="s">
        <v>3200</v>
      </c>
      <c r="I349" s="66" t="s">
        <v>5874</v>
      </c>
      <c r="J349" s="66"/>
      <c r="K349" s="66" t="s">
        <v>1302</v>
      </c>
      <c r="L349" s="77" t="s">
        <v>1070</v>
      </c>
      <c r="M349" s="66" t="s">
        <v>3082</v>
      </c>
      <c r="N349" s="79" t="str">
        <f ca="1">DATEDIF(C349,'Outgoing 2023'!$L$2,"Y")&amp;" tahun, "&amp;DATEDIF(C349,'Outgoing 2023'!$L$2,"YM")&amp;" bulan, "&amp;DATEDIF(C349,'Outgoing 2023'!$L$2,"MD")&amp;" hari"</f>
        <v>2 tahun, 1 bulan, 10 hari</v>
      </c>
      <c r="O349" s="80">
        <f t="shared" ca="1" si="11"/>
        <v>770</v>
      </c>
      <c r="Q349" s="58"/>
    </row>
    <row r="350" spans="1:17" ht="33.450000000000003" customHeight="1" x14ac:dyDescent="0.3">
      <c r="A350" s="77">
        <f t="shared" si="10"/>
        <v>349</v>
      </c>
      <c r="B350" s="66" t="s">
        <v>5037</v>
      </c>
      <c r="C350" s="61">
        <v>45448</v>
      </c>
      <c r="D350" s="58" t="s">
        <v>39</v>
      </c>
      <c r="E350" s="58" t="s">
        <v>5038</v>
      </c>
      <c r="F350" s="58" t="s">
        <v>5039</v>
      </c>
      <c r="G350" s="58" t="s">
        <v>1079</v>
      </c>
      <c r="H350" s="66" t="s">
        <v>1079</v>
      </c>
      <c r="I350" s="66" t="s">
        <v>5704</v>
      </c>
      <c r="J350" s="66"/>
      <c r="K350" s="66" t="s">
        <v>1302</v>
      </c>
      <c r="L350" s="77" t="s">
        <v>1070</v>
      </c>
      <c r="M350" s="66" t="s">
        <v>3230</v>
      </c>
      <c r="N350" s="79" t="str">
        <f ca="1">DATEDIF(C350,'Outgoing 2023'!$L$2,"Y")&amp;" tahun, "&amp;DATEDIF(C350,'Outgoing 2023'!$L$2,"YM")&amp;" bulan, "&amp;DATEDIF(C350,'Outgoing 2023'!$L$2,"MD")&amp;" hari"</f>
        <v>2 tahun, 1 bulan, 10 hari</v>
      </c>
      <c r="O350" s="80">
        <f t="shared" ca="1" si="11"/>
        <v>770</v>
      </c>
      <c r="Q350" s="58" t="s">
        <v>5812</v>
      </c>
    </row>
    <row r="351" spans="1:17" ht="33.450000000000003" customHeight="1" x14ac:dyDescent="0.3">
      <c r="A351" s="77">
        <f t="shared" si="10"/>
        <v>350</v>
      </c>
      <c r="B351" s="66" t="s">
        <v>5028</v>
      </c>
      <c r="C351" s="61">
        <v>45449</v>
      </c>
      <c r="D351" s="58" t="s">
        <v>39</v>
      </c>
      <c r="E351" s="58" t="s">
        <v>5029</v>
      </c>
      <c r="F351" s="58" t="s">
        <v>5030</v>
      </c>
      <c r="G351" s="58" t="s">
        <v>5508</v>
      </c>
      <c r="H351" s="66" t="s">
        <v>3197</v>
      </c>
      <c r="I351" s="78" t="s">
        <v>6030</v>
      </c>
      <c r="J351" s="66"/>
      <c r="K351" s="66" t="s">
        <v>120</v>
      </c>
      <c r="L351" s="77" t="s">
        <v>1070</v>
      </c>
      <c r="M351" s="66" t="s">
        <v>3230</v>
      </c>
      <c r="N351" s="79" t="str">
        <f ca="1">DATEDIF(C351,'Outgoing 2023'!$L$2,"Y")&amp;" tahun, "&amp;DATEDIF(C351,'Outgoing 2023'!$L$2,"YM")&amp;" bulan, "&amp;DATEDIF(C351,'Outgoing 2023'!$L$2,"MD")&amp;" hari"</f>
        <v>2 tahun, 1 bulan, 9 hari</v>
      </c>
      <c r="O351" s="80">
        <f t="shared" ca="1" si="11"/>
        <v>769</v>
      </c>
      <c r="Q351" s="58"/>
    </row>
    <row r="352" spans="1:17" ht="33.450000000000003" customHeight="1" x14ac:dyDescent="0.3">
      <c r="A352" s="77">
        <f t="shared" si="10"/>
        <v>351</v>
      </c>
      <c r="B352" s="66" t="s">
        <v>4970</v>
      </c>
      <c r="C352" s="61">
        <v>45449</v>
      </c>
      <c r="D352" s="58" t="s">
        <v>39</v>
      </c>
      <c r="E352" s="58" t="s">
        <v>4971</v>
      </c>
      <c r="F352" s="58" t="s">
        <v>4972</v>
      </c>
      <c r="G352" s="58" t="s">
        <v>5508</v>
      </c>
      <c r="H352" s="66" t="s">
        <v>3200</v>
      </c>
      <c r="I352" s="78" t="s">
        <v>6030</v>
      </c>
      <c r="J352" s="66"/>
      <c r="K352" s="66" t="s">
        <v>120</v>
      </c>
      <c r="L352" s="77" t="s">
        <v>1070</v>
      </c>
      <c r="M352" s="66" t="s">
        <v>3230</v>
      </c>
      <c r="N352" s="79" t="str">
        <f ca="1">DATEDIF(C352,'Outgoing 2023'!$L$2,"Y")&amp;" tahun, "&amp;DATEDIF(C352,'Outgoing 2023'!$L$2,"YM")&amp;" bulan, "&amp;DATEDIF(C352,'Outgoing 2023'!$L$2,"MD")&amp;" hari"</f>
        <v>2 tahun, 1 bulan, 9 hari</v>
      </c>
      <c r="O352" s="80">
        <f t="shared" ca="1" si="11"/>
        <v>769</v>
      </c>
      <c r="Q352" s="58" t="s">
        <v>5863</v>
      </c>
    </row>
    <row r="353" spans="1:17" ht="33.450000000000003" customHeight="1" x14ac:dyDescent="0.3">
      <c r="A353" s="77">
        <f t="shared" si="10"/>
        <v>352</v>
      </c>
      <c r="B353" s="66" t="s">
        <v>5020</v>
      </c>
      <c r="C353" s="61">
        <v>45455</v>
      </c>
      <c r="D353" s="58" t="s">
        <v>39</v>
      </c>
      <c r="E353" s="58" t="s">
        <v>5021</v>
      </c>
      <c r="F353" s="58" t="s">
        <v>5021</v>
      </c>
      <c r="G353" s="58" t="s">
        <v>5508</v>
      </c>
      <c r="H353" s="66" t="s">
        <v>3200</v>
      </c>
      <c r="I353" s="66" t="s">
        <v>5874</v>
      </c>
      <c r="J353" s="66"/>
      <c r="K353" s="66" t="s">
        <v>1302</v>
      </c>
      <c r="L353" s="77" t="s">
        <v>1070</v>
      </c>
      <c r="M353" s="66" t="s">
        <v>1082</v>
      </c>
      <c r="N353" s="79" t="str">
        <f ca="1">DATEDIF(C353,'Outgoing 2023'!$L$2,"Y")&amp;" tahun, "&amp;DATEDIF(C353,'Outgoing 2023'!$L$2,"YM")&amp;" bulan, "&amp;DATEDIF(C353,'Outgoing 2023'!$L$2,"MD")&amp;" hari"</f>
        <v>2 tahun, 1 bulan, 3 hari</v>
      </c>
      <c r="O353" s="80">
        <f t="shared" ca="1" si="11"/>
        <v>763</v>
      </c>
      <c r="Q353" s="58"/>
    </row>
    <row r="354" spans="1:17" ht="33.450000000000003" customHeight="1" x14ac:dyDescent="0.3">
      <c r="A354" s="77">
        <f t="shared" si="10"/>
        <v>353</v>
      </c>
      <c r="B354" s="66" t="s">
        <v>5025</v>
      </c>
      <c r="C354" s="61">
        <v>45449</v>
      </c>
      <c r="D354" s="58" t="s">
        <v>39</v>
      </c>
      <c r="E354" s="58" t="s">
        <v>5026</v>
      </c>
      <c r="F354" s="58" t="s">
        <v>5027</v>
      </c>
      <c r="G354" s="58" t="s">
        <v>5508</v>
      </c>
      <c r="H354" s="66" t="s">
        <v>3200</v>
      </c>
      <c r="I354" s="66" t="s">
        <v>5874</v>
      </c>
      <c r="J354" s="66"/>
      <c r="K354" s="66" t="s">
        <v>120</v>
      </c>
      <c r="L354" s="77" t="s">
        <v>1070</v>
      </c>
      <c r="M354" s="66" t="s">
        <v>3082</v>
      </c>
      <c r="N354" s="79" t="str">
        <f ca="1">DATEDIF(C354,'Outgoing 2023'!$L$2,"Y")&amp;" tahun, "&amp;DATEDIF(C354,'Outgoing 2023'!$L$2,"YM")&amp;" bulan, "&amp;DATEDIF(C354,'Outgoing 2023'!$L$2,"MD")&amp;" hari"</f>
        <v>2 tahun, 1 bulan, 9 hari</v>
      </c>
      <c r="O354" s="80">
        <f t="shared" ca="1" si="11"/>
        <v>769</v>
      </c>
      <c r="Q354" s="58"/>
    </row>
    <row r="355" spans="1:17" ht="33.450000000000003" customHeight="1" x14ac:dyDescent="0.3">
      <c r="A355" s="77">
        <f t="shared" si="10"/>
        <v>354</v>
      </c>
      <c r="B355" s="66" t="s">
        <v>5090</v>
      </c>
      <c r="C355" s="61">
        <v>45450</v>
      </c>
      <c r="D355" s="58" t="s">
        <v>39</v>
      </c>
      <c r="E355" s="58" t="s">
        <v>5091</v>
      </c>
      <c r="F355" s="58" t="s">
        <v>5095</v>
      </c>
      <c r="G355" s="58" t="s">
        <v>5508</v>
      </c>
      <c r="H355" s="66" t="s">
        <v>5508</v>
      </c>
      <c r="I355" s="66" t="s">
        <v>5700</v>
      </c>
      <c r="J355" s="66"/>
      <c r="K355" s="66" t="s">
        <v>1302</v>
      </c>
      <c r="L355" s="77" t="s">
        <v>1168</v>
      </c>
      <c r="M355" s="66" t="s">
        <v>4425</v>
      </c>
      <c r="N355" s="79" t="str">
        <f ca="1">DATEDIF(C355,'Outgoing 2023'!$L$2,"Y")&amp;" tahun, "&amp;DATEDIF(C355,'Outgoing 2023'!$L$2,"YM")&amp;" bulan, "&amp;DATEDIF(C355,'Outgoing 2023'!$L$2,"MD")&amp;" hari"</f>
        <v>2 tahun, 1 bulan, 8 hari</v>
      </c>
      <c r="O355" s="80">
        <f t="shared" ca="1" si="11"/>
        <v>768</v>
      </c>
      <c r="Q355" s="58"/>
    </row>
    <row r="356" spans="1:17" ht="33.450000000000003" customHeight="1" x14ac:dyDescent="0.3">
      <c r="A356" s="77">
        <f t="shared" si="10"/>
        <v>355</v>
      </c>
      <c r="B356" s="66" t="s">
        <v>5092</v>
      </c>
      <c r="C356" s="61">
        <v>45450</v>
      </c>
      <c r="D356" s="58" t="s">
        <v>39</v>
      </c>
      <c r="E356" s="58" t="s">
        <v>5093</v>
      </c>
      <c r="F356" s="58" t="s">
        <v>5094</v>
      </c>
      <c r="G356" s="58" t="s">
        <v>5508</v>
      </c>
      <c r="H356" s="66" t="s">
        <v>3190</v>
      </c>
      <c r="I356" s="78" t="s">
        <v>6030</v>
      </c>
      <c r="J356" s="66"/>
      <c r="K356" s="66" t="s">
        <v>120</v>
      </c>
      <c r="L356" s="77" t="s">
        <v>1070</v>
      </c>
      <c r="M356" s="66" t="s">
        <v>3230</v>
      </c>
      <c r="N356" s="79" t="str">
        <f ca="1">DATEDIF(C356,'Outgoing 2023'!$L$2,"Y")&amp;" tahun, "&amp;DATEDIF(C356,'Outgoing 2023'!$L$2,"YM")&amp;" bulan, "&amp;DATEDIF(C356,'Outgoing 2023'!$L$2,"MD")&amp;" hari"</f>
        <v>2 tahun, 1 bulan, 8 hari</v>
      </c>
      <c r="O356" s="80">
        <f t="shared" ca="1" si="11"/>
        <v>768</v>
      </c>
      <c r="Q356" s="58" t="s">
        <v>5397</v>
      </c>
    </row>
    <row r="357" spans="1:17" ht="33.450000000000003" customHeight="1" x14ac:dyDescent="0.3">
      <c r="A357" s="77">
        <f t="shared" si="10"/>
        <v>356</v>
      </c>
      <c r="B357" s="66" t="s">
        <v>5096</v>
      </c>
      <c r="C357" s="61">
        <v>45450</v>
      </c>
      <c r="D357" s="58" t="s">
        <v>39</v>
      </c>
      <c r="E357" s="58" t="s">
        <v>5097</v>
      </c>
      <c r="F357" s="58" t="s">
        <v>5101</v>
      </c>
      <c r="G357" s="58" t="s">
        <v>5508</v>
      </c>
      <c r="H357" s="66" t="s">
        <v>3197</v>
      </c>
      <c r="I357" s="66" t="s">
        <v>5874</v>
      </c>
      <c r="J357" s="66"/>
      <c r="K357" s="66" t="s">
        <v>1302</v>
      </c>
      <c r="L357" s="77" t="s">
        <v>1070</v>
      </c>
      <c r="M357" s="66" t="s">
        <v>1471</v>
      </c>
      <c r="N357" s="79" t="str">
        <f ca="1">DATEDIF(C357,'Outgoing 2023'!$L$2,"Y")&amp;" tahun, "&amp;DATEDIF(C357,'Outgoing 2023'!$L$2,"YM")&amp;" bulan, "&amp;DATEDIF(C357,'Outgoing 2023'!$L$2,"MD")&amp;" hari"</f>
        <v>2 tahun, 1 bulan, 8 hari</v>
      </c>
      <c r="O357" s="80">
        <f t="shared" ca="1" si="11"/>
        <v>768</v>
      </c>
      <c r="Q357" s="58"/>
    </row>
    <row r="358" spans="1:17" ht="33.450000000000003" customHeight="1" x14ac:dyDescent="0.3">
      <c r="A358" s="77">
        <f t="shared" si="10"/>
        <v>357</v>
      </c>
      <c r="B358" s="66" t="s">
        <v>5098</v>
      </c>
      <c r="C358" s="61">
        <v>45453</v>
      </c>
      <c r="D358" s="58" t="s">
        <v>39</v>
      </c>
      <c r="E358" s="58" t="s">
        <v>5099</v>
      </c>
      <c r="F358" s="58" t="s">
        <v>5100</v>
      </c>
      <c r="G358" s="58" t="s">
        <v>5508</v>
      </c>
      <c r="H358" s="66" t="s">
        <v>3189</v>
      </c>
      <c r="I358" s="78" t="s">
        <v>6030</v>
      </c>
      <c r="J358" s="66"/>
      <c r="K358" s="66" t="s">
        <v>1302</v>
      </c>
      <c r="L358" s="77" t="s">
        <v>1070</v>
      </c>
      <c r="M358" s="66" t="s">
        <v>3081</v>
      </c>
      <c r="N358" s="79" t="str">
        <f ca="1">DATEDIF(C358,'Outgoing 2023'!$L$2,"Y")&amp;" tahun, "&amp;DATEDIF(C358,'Outgoing 2023'!$L$2,"YM")&amp;" bulan, "&amp;DATEDIF(C358,'Outgoing 2023'!$L$2,"MD")&amp;" hari"</f>
        <v>2 tahun, 1 bulan, 5 hari</v>
      </c>
      <c r="O358" s="80">
        <f t="shared" ca="1" si="11"/>
        <v>765</v>
      </c>
      <c r="Q358" s="58"/>
    </row>
    <row r="359" spans="1:17" ht="33.450000000000003" customHeight="1" x14ac:dyDescent="0.3">
      <c r="A359" s="77">
        <f t="shared" si="10"/>
        <v>358</v>
      </c>
      <c r="B359" s="66" t="s">
        <v>5102</v>
      </c>
      <c r="C359" s="61">
        <v>45453</v>
      </c>
      <c r="D359" s="58" t="s">
        <v>39</v>
      </c>
      <c r="E359" s="58" t="s">
        <v>5103</v>
      </c>
      <c r="F359" s="58" t="s">
        <v>5104</v>
      </c>
      <c r="G359" s="58" t="s">
        <v>5508</v>
      </c>
      <c r="H359" s="66" t="s">
        <v>5508</v>
      </c>
      <c r="I359" s="66" t="s">
        <v>5844</v>
      </c>
      <c r="J359" s="66"/>
      <c r="K359" s="66" t="s">
        <v>1302</v>
      </c>
      <c r="L359" s="77" t="s">
        <v>1175</v>
      </c>
      <c r="M359" s="66" t="s">
        <v>1176</v>
      </c>
      <c r="N359" s="79" t="str">
        <f ca="1">DATEDIF(C359,'Outgoing 2023'!$L$2,"Y")&amp;" tahun, "&amp;DATEDIF(C359,'Outgoing 2023'!$L$2,"YM")&amp;" bulan, "&amp;DATEDIF(C359,'Outgoing 2023'!$L$2,"MD")&amp;" hari"</f>
        <v>2 tahun, 1 bulan, 5 hari</v>
      </c>
      <c r="O359" s="80">
        <f t="shared" ca="1" si="11"/>
        <v>765</v>
      </c>
      <c r="Q359" s="58"/>
    </row>
    <row r="360" spans="1:17" ht="33.450000000000003" customHeight="1" x14ac:dyDescent="0.3">
      <c r="A360" s="77">
        <f t="shared" si="10"/>
        <v>359</v>
      </c>
      <c r="B360" s="66" t="s">
        <v>5011</v>
      </c>
      <c r="C360" s="61">
        <v>45453</v>
      </c>
      <c r="D360" s="58" t="s">
        <v>39</v>
      </c>
      <c r="E360" s="58" t="s">
        <v>5012</v>
      </c>
      <c r="F360" s="58" t="s">
        <v>5013</v>
      </c>
      <c r="G360" s="58" t="s">
        <v>5508</v>
      </c>
      <c r="H360" s="66" t="s">
        <v>3200</v>
      </c>
      <c r="I360" s="66" t="s">
        <v>5873</v>
      </c>
      <c r="J360" s="66"/>
      <c r="K360" s="66" t="s">
        <v>1302</v>
      </c>
      <c r="L360" s="77" t="s">
        <v>1219</v>
      </c>
      <c r="M360" s="66" t="s">
        <v>1220</v>
      </c>
      <c r="N360" s="79" t="str">
        <f ca="1">DATEDIF(C360,'Outgoing 2023'!$L$2,"Y")&amp;" tahun, "&amp;DATEDIF(C360,'Outgoing 2023'!$L$2,"YM")&amp;" bulan, "&amp;DATEDIF(C360,'Outgoing 2023'!$L$2,"MD")&amp;" hari"</f>
        <v>2 tahun, 1 bulan, 5 hari</v>
      </c>
      <c r="O360" s="80">
        <f t="shared" ca="1" si="11"/>
        <v>765</v>
      </c>
      <c r="Q360" s="58"/>
    </row>
    <row r="361" spans="1:17" ht="33.450000000000003" customHeight="1" x14ac:dyDescent="0.3">
      <c r="A361" s="77">
        <f t="shared" si="10"/>
        <v>360</v>
      </c>
      <c r="B361" s="66" t="s">
        <v>5014</v>
      </c>
      <c r="C361" s="61">
        <v>45453</v>
      </c>
      <c r="D361" s="58" t="s">
        <v>9</v>
      </c>
      <c r="E361" s="58" t="s">
        <v>5012</v>
      </c>
      <c r="F361" s="58" t="s">
        <v>5013</v>
      </c>
      <c r="G361" s="58" t="s">
        <v>5508</v>
      </c>
      <c r="H361" s="66" t="s">
        <v>3200</v>
      </c>
      <c r="I361" s="66" t="s">
        <v>5873</v>
      </c>
      <c r="J361" s="66"/>
      <c r="K361" s="66" t="s">
        <v>1302</v>
      </c>
      <c r="L361" s="77" t="s">
        <v>1219</v>
      </c>
      <c r="M361" s="66" t="s">
        <v>1220</v>
      </c>
      <c r="N361" s="79" t="str">
        <f ca="1">DATEDIF(C361,'Outgoing 2023'!$L$2,"Y")&amp;" tahun, "&amp;DATEDIF(C361,'Outgoing 2023'!$L$2,"YM")&amp;" bulan, "&amp;DATEDIF(C361,'Outgoing 2023'!$L$2,"MD")&amp;" hari"</f>
        <v>2 tahun, 1 bulan, 5 hari</v>
      </c>
      <c r="O361" s="80">
        <f t="shared" ca="1" si="11"/>
        <v>765</v>
      </c>
      <c r="Q361" s="58" t="s">
        <v>5034</v>
      </c>
    </row>
    <row r="362" spans="1:17" ht="33.450000000000003" customHeight="1" x14ac:dyDescent="0.3">
      <c r="A362" s="77">
        <f t="shared" si="10"/>
        <v>361</v>
      </c>
      <c r="B362" s="66" t="s">
        <v>5022</v>
      </c>
      <c r="C362" s="61">
        <v>45454</v>
      </c>
      <c r="D362" s="58" t="s">
        <v>39</v>
      </c>
      <c r="E362" s="58" t="s">
        <v>5023</v>
      </c>
      <c r="F362" s="58" t="s">
        <v>5023</v>
      </c>
      <c r="G362" s="58" t="s">
        <v>5508</v>
      </c>
      <c r="H362" s="66" t="s">
        <v>3277</v>
      </c>
      <c r="I362" s="66" t="s">
        <v>5873</v>
      </c>
      <c r="J362" s="66"/>
      <c r="K362" s="66" t="s">
        <v>1302</v>
      </c>
      <c r="L362" s="77" t="s">
        <v>1219</v>
      </c>
      <c r="M362" s="66" t="s">
        <v>1220</v>
      </c>
      <c r="N362" s="79" t="str">
        <f ca="1">DATEDIF(C362,'Outgoing 2023'!$L$2,"Y")&amp;" tahun, "&amp;DATEDIF(C362,'Outgoing 2023'!$L$2,"YM")&amp;" bulan, "&amp;DATEDIF(C362,'Outgoing 2023'!$L$2,"MD")&amp;" hari"</f>
        <v>2 tahun, 1 bulan, 4 hari</v>
      </c>
      <c r="O362" s="80">
        <f t="shared" ca="1" si="11"/>
        <v>764</v>
      </c>
      <c r="Q362" s="58"/>
    </row>
    <row r="363" spans="1:17" ht="33.450000000000003" customHeight="1" x14ac:dyDescent="0.3">
      <c r="A363" s="77">
        <f t="shared" si="10"/>
        <v>362</v>
      </c>
      <c r="B363" s="66" t="s">
        <v>5024</v>
      </c>
      <c r="C363" s="61">
        <v>45454</v>
      </c>
      <c r="D363" s="58" t="s">
        <v>9</v>
      </c>
      <c r="E363" s="58" t="s">
        <v>5023</v>
      </c>
      <c r="F363" s="58" t="s">
        <v>5023</v>
      </c>
      <c r="G363" s="58" t="s">
        <v>5508</v>
      </c>
      <c r="H363" s="66" t="s">
        <v>3277</v>
      </c>
      <c r="I363" s="66" t="s">
        <v>5873</v>
      </c>
      <c r="J363" s="66"/>
      <c r="K363" s="66" t="s">
        <v>1302</v>
      </c>
      <c r="L363" s="77" t="s">
        <v>1219</v>
      </c>
      <c r="M363" s="66" t="s">
        <v>1220</v>
      </c>
      <c r="N363" s="79" t="str">
        <f ca="1">DATEDIF(C363,'Outgoing 2023'!$L$2,"Y")&amp;" tahun, "&amp;DATEDIF(C363,'Outgoing 2023'!$L$2,"YM")&amp;" bulan, "&amp;DATEDIF(C363,'Outgoing 2023'!$L$2,"MD")&amp;" hari"</f>
        <v>2 tahun, 1 bulan, 4 hari</v>
      </c>
      <c r="O363" s="80">
        <f t="shared" ca="1" si="11"/>
        <v>764</v>
      </c>
      <c r="Q363" s="58"/>
    </row>
    <row r="364" spans="1:17" ht="33.450000000000003" customHeight="1" x14ac:dyDescent="0.3">
      <c r="A364" s="77">
        <f t="shared" si="10"/>
        <v>363</v>
      </c>
      <c r="B364" s="66" t="s">
        <v>5105</v>
      </c>
      <c r="C364" s="61">
        <v>45454</v>
      </c>
      <c r="D364" s="58" t="s">
        <v>9</v>
      </c>
      <c r="E364" s="58" t="s">
        <v>5106</v>
      </c>
      <c r="F364" s="58"/>
      <c r="G364" s="58" t="s">
        <v>5508</v>
      </c>
      <c r="H364" s="66" t="s">
        <v>5508</v>
      </c>
      <c r="I364" s="66" t="s">
        <v>5703</v>
      </c>
      <c r="J364" s="66"/>
      <c r="K364" s="66" t="s">
        <v>1302</v>
      </c>
      <c r="L364" s="77" t="s">
        <v>1070</v>
      </c>
      <c r="M364" s="66" t="s">
        <v>1082</v>
      </c>
      <c r="N364" s="79" t="str">
        <f ca="1">DATEDIF(C364,'Outgoing 2023'!$L$2,"Y")&amp;" tahun, "&amp;DATEDIF(C364,'Outgoing 2023'!$L$2,"YM")&amp;" bulan, "&amp;DATEDIF(C364,'Outgoing 2023'!$L$2,"MD")&amp;" hari"</f>
        <v>2 tahun, 1 bulan, 4 hari</v>
      </c>
      <c r="O364" s="80">
        <f t="shared" ca="1" si="11"/>
        <v>764</v>
      </c>
      <c r="Q364" s="58"/>
    </row>
    <row r="365" spans="1:17" ht="33.450000000000003" customHeight="1" x14ac:dyDescent="0.3">
      <c r="A365" s="77">
        <f t="shared" si="10"/>
        <v>364</v>
      </c>
      <c r="B365" s="66" t="s">
        <v>5107</v>
      </c>
      <c r="C365" s="61">
        <v>45454</v>
      </c>
      <c r="D365" s="58" t="s">
        <v>39</v>
      </c>
      <c r="E365" s="58" t="s">
        <v>5113</v>
      </c>
      <c r="F365" s="58" t="s">
        <v>5115</v>
      </c>
      <c r="G365" s="58" t="s">
        <v>5508</v>
      </c>
      <c r="H365" s="66" t="s">
        <v>3200</v>
      </c>
      <c r="I365" s="78" t="s">
        <v>6030</v>
      </c>
      <c r="J365" s="66"/>
      <c r="K365" s="66" t="s">
        <v>120</v>
      </c>
      <c r="L365" s="77" t="s">
        <v>1070</v>
      </c>
      <c r="M365" s="66" t="s">
        <v>3230</v>
      </c>
      <c r="N365" s="79" t="str">
        <f ca="1">DATEDIF(C365,'Outgoing 2023'!$L$2,"Y")&amp;" tahun, "&amp;DATEDIF(C365,'Outgoing 2023'!$L$2,"YM")&amp;" bulan, "&amp;DATEDIF(C365,'Outgoing 2023'!$L$2,"MD")&amp;" hari"</f>
        <v>2 tahun, 1 bulan, 4 hari</v>
      </c>
      <c r="O365" s="80">
        <f t="shared" ca="1" si="11"/>
        <v>764</v>
      </c>
      <c r="Q365" s="58" t="s">
        <v>5341</v>
      </c>
    </row>
    <row r="366" spans="1:17" ht="33.450000000000003" customHeight="1" x14ac:dyDescent="0.3">
      <c r="A366" s="77">
        <f t="shared" si="10"/>
        <v>365</v>
      </c>
      <c r="B366" s="66" t="s">
        <v>5108</v>
      </c>
      <c r="C366" s="61">
        <v>45454</v>
      </c>
      <c r="D366" s="58" t="s">
        <v>39</v>
      </c>
      <c r="E366" s="58" t="s">
        <v>5114</v>
      </c>
      <c r="F366" s="58" t="s">
        <v>5116</v>
      </c>
      <c r="G366" s="58" t="s">
        <v>5508</v>
      </c>
      <c r="H366" s="66" t="s">
        <v>3189</v>
      </c>
      <c r="I366" s="78" t="s">
        <v>6030</v>
      </c>
      <c r="J366" s="66"/>
      <c r="K366" s="66" t="s">
        <v>120</v>
      </c>
      <c r="L366" s="77" t="s">
        <v>1070</v>
      </c>
      <c r="M366" s="66" t="s">
        <v>3081</v>
      </c>
      <c r="N366" s="79" t="str">
        <f ca="1">DATEDIF(C366,'Outgoing 2023'!$L$2,"Y")&amp;" tahun, "&amp;DATEDIF(C366,'Outgoing 2023'!$L$2,"YM")&amp;" bulan, "&amp;DATEDIF(C366,'Outgoing 2023'!$L$2,"MD")&amp;" hari"</f>
        <v>2 tahun, 1 bulan, 4 hari</v>
      </c>
      <c r="O366" s="80">
        <f t="shared" ca="1" si="11"/>
        <v>764</v>
      </c>
      <c r="Q366" s="58" t="s">
        <v>5439</v>
      </c>
    </row>
    <row r="367" spans="1:17" ht="33.450000000000003" customHeight="1" x14ac:dyDescent="0.3">
      <c r="A367" s="77">
        <f t="shared" si="10"/>
        <v>366</v>
      </c>
      <c r="B367" s="66" t="s">
        <v>5109</v>
      </c>
      <c r="C367" s="61">
        <v>45454</v>
      </c>
      <c r="D367" s="58" t="s">
        <v>39</v>
      </c>
      <c r="E367" s="58" t="s">
        <v>5111</v>
      </c>
      <c r="F367" s="58" t="s">
        <v>5112</v>
      </c>
      <c r="G367" s="58" t="s">
        <v>5508</v>
      </c>
      <c r="H367" s="66" t="s">
        <v>3200</v>
      </c>
      <c r="I367" s="66" t="s">
        <v>5874</v>
      </c>
      <c r="J367" s="66"/>
      <c r="K367" s="66" t="s">
        <v>1302</v>
      </c>
      <c r="L367" s="77" t="s">
        <v>1070</v>
      </c>
      <c r="M367" s="66" t="s">
        <v>1082</v>
      </c>
      <c r="N367" s="79" t="str">
        <f ca="1">DATEDIF(C367,'Outgoing 2023'!$L$2,"Y")&amp;" tahun, "&amp;DATEDIF(C367,'Outgoing 2023'!$L$2,"YM")&amp;" bulan, "&amp;DATEDIF(C367,'Outgoing 2023'!$L$2,"MD")&amp;" hari"</f>
        <v>2 tahun, 1 bulan, 4 hari</v>
      </c>
      <c r="O367" s="80">
        <f t="shared" ca="1" si="11"/>
        <v>764</v>
      </c>
      <c r="Q367" s="58"/>
    </row>
    <row r="368" spans="1:17" ht="33.450000000000003" customHeight="1" x14ac:dyDescent="0.3">
      <c r="A368" s="77">
        <f t="shared" si="10"/>
        <v>367</v>
      </c>
      <c r="B368" s="66" t="s">
        <v>5110</v>
      </c>
      <c r="C368" s="61">
        <v>45455</v>
      </c>
      <c r="D368" s="58" t="s">
        <v>39</v>
      </c>
      <c r="E368" s="58" t="s">
        <v>4574</v>
      </c>
      <c r="F368" s="58" t="s">
        <v>5117</v>
      </c>
      <c r="G368" s="58" t="s">
        <v>5508</v>
      </c>
      <c r="H368" s="66" t="s">
        <v>3191</v>
      </c>
      <c r="I368" s="66" t="s">
        <v>6004</v>
      </c>
      <c r="J368" s="66"/>
      <c r="K368" s="66" t="s">
        <v>1302</v>
      </c>
      <c r="L368" s="77" t="s">
        <v>1175</v>
      </c>
      <c r="M368" s="66" t="s">
        <v>1176</v>
      </c>
      <c r="N368" s="79" t="str">
        <f ca="1">DATEDIF(C368,'Outgoing 2023'!$L$2,"Y")&amp;" tahun, "&amp;DATEDIF(C368,'Outgoing 2023'!$L$2,"YM")&amp;" bulan, "&amp;DATEDIF(C368,'Outgoing 2023'!$L$2,"MD")&amp;" hari"</f>
        <v>2 tahun, 1 bulan, 3 hari</v>
      </c>
      <c r="O368" s="80">
        <f t="shared" ca="1" si="11"/>
        <v>763</v>
      </c>
      <c r="Q368" s="58"/>
    </row>
    <row r="369" spans="1:17" ht="33.450000000000003" customHeight="1" x14ac:dyDescent="0.3">
      <c r="A369" s="77">
        <f t="shared" si="10"/>
        <v>368</v>
      </c>
      <c r="B369" s="66" t="s">
        <v>5060</v>
      </c>
      <c r="C369" s="61">
        <v>45455</v>
      </c>
      <c r="D369" s="58" t="s">
        <v>39</v>
      </c>
      <c r="E369" s="58" t="s">
        <v>5061</v>
      </c>
      <c r="F369" s="58" t="s">
        <v>5062</v>
      </c>
      <c r="G369" s="58" t="s">
        <v>1079</v>
      </c>
      <c r="H369" s="66" t="s">
        <v>5999</v>
      </c>
      <c r="I369" s="66" t="s">
        <v>2895</v>
      </c>
      <c r="J369" s="66"/>
      <c r="K369" s="66" t="s">
        <v>1302</v>
      </c>
      <c r="L369" s="77" t="s">
        <v>1079</v>
      </c>
      <c r="M369" s="66" t="s">
        <v>2488</v>
      </c>
      <c r="N369" s="79" t="str">
        <f ca="1">DATEDIF(C369,'Outgoing 2023'!$L$2,"Y")&amp;" tahun, "&amp;DATEDIF(C369,'Outgoing 2023'!$L$2,"YM")&amp;" bulan, "&amp;DATEDIF(C369,'Outgoing 2023'!$L$2,"MD")&amp;" hari"</f>
        <v>2 tahun, 1 bulan, 3 hari</v>
      </c>
      <c r="O369" s="80">
        <f t="shared" ca="1" si="11"/>
        <v>763</v>
      </c>
      <c r="Q369" s="58" t="s">
        <v>5319</v>
      </c>
    </row>
    <row r="370" spans="1:17" ht="33.450000000000003" customHeight="1" x14ac:dyDescent="0.3">
      <c r="A370" s="77">
        <f t="shared" si="10"/>
        <v>369</v>
      </c>
      <c r="B370" s="66" t="s">
        <v>5118</v>
      </c>
      <c r="C370" s="61">
        <v>45456</v>
      </c>
      <c r="D370" s="58" t="s">
        <v>39</v>
      </c>
      <c r="E370" s="58" t="s">
        <v>5119</v>
      </c>
      <c r="F370" s="58" t="s">
        <v>5120</v>
      </c>
      <c r="G370" s="58" t="s">
        <v>5508</v>
      </c>
      <c r="H370" s="66" t="s">
        <v>5932</v>
      </c>
      <c r="I370" s="66" t="s">
        <v>6535</v>
      </c>
      <c r="J370" s="66"/>
      <c r="K370" s="66" t="s">
        <v>1302</v>
      </c>
      <c r="L370" s="77" t="s">
        <v>1175</v>
      </c>
      <c r="M370" s="66" t="s">
        <v>1176</v>
      </c>
      <c r="N370" s="79" t="str">
        <f ca="1">DATEDIF(C370,'Outgoing 2023'!$L$2,"Y")&amp;" tahun, "&amp;DATEDIF(C370,'Outgoing 2023'!$L$2,"YM")&amp;" bulan, "&amp;DATEDIF(C370,'Outgoing 2023'!$L$2,"MD")&amp;" hari"</f>
        <v>2 tahun, 1 bulan, 2 hari</v>
      </c>
      <c r="O370" s="80">
        <f t="shared" ca="1" si="11"/>
        <v>762</v>
      </c>
      <c r="Q370" s="58"/>
    </row>
    <row r="371" spans="1:17" ht="33.450000000000003" customHeight="1" x14ac:dyDescent="0.3">
      <c r="A371" s="77">
        <f t="shared" si="10"/>
        <v>370</v>
      </c>
      <c r="B371" s="66" t="s">
        <v>5121</v>
      </c>
      <c r="C371" s="61">
        <v>45456</v>
      </c>
      <c r="D371" s="58" t="s">
        <v>39</v>
      </c>
      <c r="E371" s="58" t="s">
        <v>5122</v>
      </c>
      <c r="F371" s="58" t="s">
        <v>5123</v>
      </c>
      <c r="G371" s="58" t="s">
        <v>5508</v>
      </c>
      <c r="H371" s="66" t="s">
        <v>3277</v>
      </c>
      <c r="I371" s="66" t="s">
        <v>5874</v>
      </c>
      <c r="J371" s="66"/>
      <c r="K371" s="66" t="s">
        <v>1302</v>
      </c>
      <c r="L371" s="77" t="s">
        <v>1070</v>
      </c>
      <c r="M371" s="66" t="s">
        <v>3081</v>
      </c>
      <c r="N371" s="79" t="str">
        <f ca="1">DATEDIF(C371,'Outgoing 2023'!$L$2,"Y")&amp;" tahun, "&amp;DATEDIF(C371,'Outgoing 2023'!$L$2,"YM")&amp;" bulan, "&amp;DATEDIF(C371,'Outgoing 2023'!$L$2,"MD")&amp;" hari"</f>
        <v>2 tahun, 1 bulan, 2 hari</v>
      </c>
      <c r="O371" s="80">
        <f t="shared" ca="1" si="11"/>
        <v>762</v>
      </c>
      <c r="Q371" s="58"/>
    </row>
    <row r="372" spans="1:17" ht="33.450000000000003" customHeight="1" x14ac:dyDescent="0.3">
      <c r="A372" s="77">
        <f t="shared" si="10"/>
        <v>371</v>
      </c>
      <c r="B372" s="66" t="s">
        <v>5124</v>
      </c>
      <c r="C372" s="61">
        <v>45461</v>
      </c>
      <c r="D372" s="58" t="s">
        <v>39</v>
      </c>
      <c r="E372" s="58" t="s">
        <v>5125</v>
      </c>
      <c r="F372" s="58" t="s">
        <v>5126</v>
      </c>
      <c r="G372" s="58" t="s">
        <v>5508</v>
      </c>
      <c r="H372" s="66" t="s">
        <v>3197</v>
      </c>
      <c r="I372" s="78" t="s">
        <v>6030</v>
      </c>
      <c r="J372" s="66"/>
      <c r="K372" s="66" t="s">
        <v>120</v>
      </c>
      <c r="L372" s="77" t="s">
        <v>1175</v>
      </c>
      <c r="M372" s="66" t="s">
        <v>1176</v>
      </c>
      <c r="N372" s="79" t="str">
        <f ca="1">DATEDIF(C372,'Outgoing 2023'!$L$2,"Y")&amp;" tahun, "&amp;DATEDIF(C372,'Outgoing 2023'!$L$2,"YM")&amp;" bulan, "&amp;DATEDIF(C372,'Outgoing 2023'!$L$2,"MD")&amp;" hari"</f>
        <v>2 tahun, 0 bulan, 27 hari</v>
      </c>
      <c r="O372" s="80">
        <f t="shared" ca="1" si="11"/>
        <v>757</v>
      </c>
      <c r="Q372" s="58" t="s">
        <v>5396</v>
      </c>
    </row>
    <row r="373" spans="1:17" ht="33.450000000000003" customHeight="1" x14ac:dyDescent="0.3">
      <c r="A373" s="77">
        <f t="shared" si="10"/>
        <v>372</v>
      </c>
      <c r="B373" s="66" t="s">
        <v>5128</v>
      </c>
      <c r="C373" s="61">
        <v>45456</v>
      </c>
      <c r="D373" s="58" t="s">
        <v>9</v>
      </c>
      <c r="E373" s="58" t="s">
        <v>5127</v>
      </c>
      <c r="F373" s="58" t="s">
        <v>5129</v>
      </c>
      <c r="G373" s="58" t="s">
        <v>5508</v>
      </c>
      <c r="H373" s="66" t="s">
        <v>5508</v>
      </c>
      <c r="I373" s="66" t="s">
        <v>6534</v>
      </c>
      <c r="J373" s="66"/>
      <c r="K373" s="66" t="s">
        <v>120</v>
      </c>
      <c r="L373" s="77" t="s">
        <v>1175</v>
      </c>
      <c r="M373" s="66" t="s">
        <v>1176</v>
      </c>
      <c r="N373" s="79" t="str">
        <f ca="1">DATEDIF(C373,'Outgoing 2023'!$L$2,"Y")&amp;" tahun, "&amp;DATEDIF(C373,'Outgoing 2023'!$L$2,"YM")&amp;" bulan, "&amp;DATEDIF(C373,'Outgoing 2023'!$L$2,"MD")&amp;" hari"</f>
        <v>2 tahun, 1 bulan, 2 hari</v>
      </c>
      <c r="O373" s="80">
        <f t="shared" ca="1" si="11"/>
        <v>762</v>
      </c>
      <c r="Q373" s="58"/>
    </row>
    <row r="374" spans="1:17" ht="33.450000000000003" customHeight="1" x14ac:dyDescent="0.3">
      <c r="A374" s="77">
        <f t="shared" si="10"/>
        <v>373</v>
      </c>
      <c r="B374" s="66" t="s">
        <v>5130</v>
      </c>
      <c r="C374" s="61">
        <v>45456</v>
      </c>
      <c r="D374" s="58" t="s">
        <v>39</v>
      </c>
      <c r="E374" s="58" t="s">
        <v>5131</v>
      </c>
      <c r="F374" s="58" t="s">
        <v>5132</v>
      </c>
      <c r="G374" s="58" t="s">
        <v>5508</v>
      </c>
      <c r="H374" s="66" t="s">
        <v>3200</v>
      </c>
      <c r="I374" s="66" t="s">
        <v>5704</v>
      </c>
      <c r="J374" s="66"/>
      <c r="K374" s="66" t="s">
        <v>120</v>
      </c>
      <c r="L374" s="77" t="s">
        <v>1070</v>
      </c>
      <c r="M374" s="66" t="s">
        <v>1082</v>
      </c>
      <c r="N374" s="79" t="str">
        <f ca="1">DATEDIF(C374,'Outgoing 2023'!$L$2,"Y")&amp;" tahun, "&amp;DATEDIF(C374,'Outgoing 2023'!$L$2,"YM")&amp;" bulan, "&amp;DATEDIF(C374,'Outgoing 2023'!$L$2,"MD")&amp;" hari"</f>
        <v>2 tahun, 1 bulan, 2 hari</v>
      </c>
      <c r="O374" s="80">
        <f t="shared" ca="1" si="11"/>
        <v>762</v>
      </c>
      <c r="Q374" s="58"/>
    </row>
    <row r="375" spans="1:17" ht="33.450000000000003" customHeight="1" x14ac:dyDescent="0.3">
      <c r="A375" s="77">
        <f t="shared" si="10"/>
        <v>374</v>
      </c>
      <c r="B375" s="66" t="s">
        <v>5133</v>
      </c>
      <c r="C375" s="61">
        <v>45457</v>
      </c>
      <c r="D375" s="58" t="s">
        <v>39</v>
      </c>
      <c r="E375" s="58" t="s">
        <v>5134</v>
      </c>
      <c r="F375" s="58"/>
      <c r="G375" s="58" t="s">
        <v>5508</v>
      </c>
      <c r="H375" s="66" t="s">
        <v>5508</v>
      </c>
      <c r="I375" s="66" t="s">
        <v>5700</v>
      </c>
      <c r="J375" s="66"/>
      <c r="K375" s="66" t="s">
        <v>1302</v>
      </c>
      <c r="L375" s="77" t="s">
        <v>1072</v>
      </c>
      <c r="M375" s="66" t="s">
        <v>5135</v>
      </c>
      <c r="N375" s="79" t="str">
        <f ca="1">DATEDIF(C375,'Outgoing 2023'!$L$2,"Y")&amp;" tahun, "&amp;DATEDIF(C375,'Outgoing 2023'!$L$2,"YM")&amp;" bulan, "&amp;DATEDIF(C375,'Outgoing 2023'!$L$2,"MD")&amp;" hari"</f>
        <v>2 tahun, 1 bulan, 1 hari</v>
      </c>
      <c r="O375" s="80">
        <f t="shared" ca="1" si="11"/>
        <v>761</v>
      </c>
      <c r="Q375" s="58"/>
    </row>
    <row r="376" spans="1:17" ht="33.450000000000003" customHeight="1" x14ac:dyDescent="0.3">
      <c r="A376" s="77">
        <f t="shared" si="10"/>
        <v>375</v>
      </c>
      <c r="B376" s="66" t="s">
        <v>5136</v>
      </c>
      <c r="C376" s="61">
        <v>45457</v>
      </c>
      <c r="D376" s="58" t="s">
        <v>39</v>
      </c>
      <c r="E376" s="58" t="s">
        <v>5023</v>
      </c>
      <c r="F376" s="58"/>
      <c r="G376" s="58" t="s">
        <v>5508</v>
      </c>
      <c r="H376" s="66" t="s">
        <v>3277</v>
      </c>
      <c r="I376" s="66" t="s">
        <v>5873</v>
      </c>
      <c r="J376" s="66"/>
      <c r="K376" s="66" t="s">
        <v>1302</v>
      </c>
      <c r="L376" s="77" t="s">
        <v>1070</v>
      </c>
      <c r="M376" s="66" t="s">
        <v>3081</v>
      </c>
      <c r="N376" s="79" t="str">
        <f ca="1">DATEDIF(C376,'Outgoing 2023'!$L$2,"Y")&amp;" tahun, "&amp;DATEDIF(C376,'Outgoing 2023'!$L$2,"YM")&amp;" bulan, "&amp;DATEDIF(C376,'Outgoing 2023'!$L$2,"MD")&amp;" hari"</f>
        <v>2 tahun, 1 bulan, 1 hari</v>
      </c>
      <c r="O376" s="80">
        <f t="shared" ca="1" si="11"/>
        <v>761</v>
      </c>
      <c r="Q376" s="58"/>
    </row>
    <row r="377" spans="1:17" ht="33.450000000000003" customHeight="1" x14ac:dyDescent="0.3">
      <c r="A377" s="77">
        <f t="shared" si="10"/>
        <v>376</v>
      </c>
      <c r="B377" s="66" t="s">
        <v>5137</v>
      </c>
      <c r="C377" s="61">
        <v>45457</v>
      </c>
      <c r="D377" s="58" t="s">
        <v>39</v>
      </c>
      <c r="E377" s="58" t="s">
        <v>5138</v>
      </c>
      <c r="F377" s="58"/>
      <c r="G377" s="58" t="s">
        <v>5508</v>
      </c>
      <c r="H377" s="17" t="s">
        <v>3200</v>
      </c>
      <c r="I377" s="66" t="s">
        <v>5873</v>
      </c>
      <c r="J377" s="66"/>
      <c r="K377" s="66" t="s">
        <v>1302</v>
      </c>
      <c r="L377" s="77" t="s">
        <v>1070</v>
      </c>
      <c r="M377" s="66" t="s">
        <v>1082</v>
      </c>
      <c r="N377" s="79" t="str">
        <f ca="1">DATEDIF(C377,'Outgoing 2023'!$L$2,"Y")&amp;" tahun, "&amp;DATEDIF(C377,'Outgoing 2023'!$L$2,"YM")&amp;" bulan, "&amp;DATEDIF(C377,'Outgoing 2023'!$L$2,"MD")&amp;" hari"</f>
        <v>2 tahun, 1 bulan, 1 hari</v>
      </c>
      <c r="O377" s="80">
        <f t="shared" ca="1" si="11"/>
        <v>761</v>
      </c>
      <c r="Q377" s="58"/>
    </row>
    <row r="378" spans="1:17" ht="33.450000000000003" customHeight="1" x14ac:dyDescent="0.3">
      <c r="A378" s="77">
        <f t="shared" si="10"/>
        <v>377</v>
      </c>
      <c r="B378" s="66" t="s">
        <v>5139</v>
      </c>
      <c r="C378" s="61">
        <v>45457</v>
      </c>
      <c r="D378" s="58" t="s">
        <v>39</v>
      </c>
      <c r="E378" s="58" t="s">
        <v>5140</v>
      </c>
      <c r="F378" s="58" t="s">
        <v>5141</v>
      </c>
      <c r="G378" s="58" t="s">
        <v>5508</v>
      </c>
      <c r="H378" s="66" t="s">
        <v>3189</v>
      </c>
      <c r="I378" s="66" t="s">
        <v>5874</v>
      </c>
      <c r="J378" s="66"/>
      <c r="K378" s="66" t="s">
        <v>1302</v>
      </c>
      <c r="L378" s="77" t="s">
        <v>1070</v>
      </c>
      <c r="M378" s="66" t="s">
        <v>3081</v>
      </c>
      <c r="N378" s="79" t="str">
        <f ca="1">DATEDIF(C378,'Outgoing 2023'!$L$2,"Y")&amp;" tahun, "&amp;DATEDIF(C378,'Outgoing 2023'!$L$2,"YM")&amp;" bulan, "&amp;DATEDIF(C378,'Outgoing 2023'!$L$2,"MD")&amp;" hari"</f>
        <v>2 tahun, 1 bulan, 1 hari</v>
      </c>
      <c r="O378" s="80">
        <f t="shared" ca="1" si="11"/>
        <v>761</v>
      </c>
      <c r="Q378" s="58"/>
    </row>
    <row r="379" spans="1:17" ht="33.450000000000003" customHeight="1" x14ac:dyDescent="0.3">
      <c r="A379" s="77">
        <f t="shared" si="10"/>
        <v>378</v>
      </c>
      <c r="B379" s="66" t="s">
        <v>5142</v>
      </c>
      <c r="C379" s="61">
        <v>45461</v>
      </c>
      <c r="D379" s="58" t="s">
        <v>5143</v>
      </c>
      <c r="E379" s="58" t="s">
        <v>5144</v>
      </c>
      <c r="F379" s="58" t="s">
        <v>5145</v>
      </c>
      <c r="G379" s="58" t="s">
        <v>5508</v>
      </c>
      <c r="H379" s="66" t="s">
        <v>3197</v>
      </c>
      <c r="I379" s="66" t="s">
        <v>3188</v>
      </c>
      <c r="J379" s="66"/>
      <c r="K379" s="66" t="s">
        <v>1302</v>
      </c>
      <c r="L379" s="77" t="s">
        <v>1070</v>
      </c>
      <c r="M379" s="66" t="s">
        <v>1471</v>
      </c>
      <c r="N379" s="79" t="str">
        <f ca="1">DATEDIF(C379,'Outgoing 2023'!$L$2,"Y")&amp;" tahun, "&amp;DATEDIF(C379,'Outgoing 2023'!$L$2,"YM")&amp;" bulan, "&amp;DATEDIF(C379,'Outgoing 2023'!$L$2,"MD")&amp;" hari"</f>
        <v>2 tahun, 0 bulan, 27 hari</v>
      </c>
      <c r="O379" s="80">
        <f t="shared" ca="1" si="11"/>
        <v>757</v>
      </c>
      <c r="Q379" s="58"/>
    </row>
    <row r="380" spans="1:17" ht="33.450000000000003" customHeight="1" x14ac:dyDescent="0.3">
      <c r="A380" s="77">
        <f t="shared" si="10"/>
        <v>379</v>
      </c>
      <c r="B380" s="66" t="s">
        <v>5177</v>
      </c>
      <c r="C380" s="61">
        <v>45461</v>
      </c>
      <c r="D380" s="58" t="s">
        <v>39</v>
      </c>
      <c r="E380" s="58" t="s">
        <v>5178</v>
      </c>
      <c r="F380" s="58" t="s">
        <v>5179</v>
      </c>
      <c r="G380" s="58" t="s">
        <v>5508</v>
      </c>
      <c r="H380" s="66" t="s">
        <v>3197</v>
      </c>
      <c r="I380" s="78" t="s">
        <v>6030</v>
      </c>
      <c r="J380" s="66"/>
      <c r="K380" s="66" t="s">
        <v>120</v>
      </c>
      <c r="L380" s="77" t="s">
        <v>1175</v>
      </c>
      <c r="M380" s="66" t="s">
        <v>1176</v>
      </c>
      <c r="N380" s="79" t="str">
        <f ca="1">DATEDIF(C380,'Outgoing 2023'!$L$2,"Y")&amp;" tahun, "&amp;DATEDIF(C380,'Outgoing 2023'!$L$2,"YM")&amp;" bulan, "&amp;DATEDIF(C380,'Outgoing 2023'!$L$2,"MD")&amp;" hari"</f>
        <v>2 tahun, 0 bulan, 27 hari</v>
      </c>
      <c r="O380" s="80">
        <f t="shared" ca="1" si="11"/>
        <v>757</v>
      </c>
      <c r="Q380" s="58"/>
    </row>
    <row r="381" spans="1:17" ht="33.450000000000003" customHeight="1" x14ac:dyDescent="0.3">
      <c r="A381" s="77">
        <f t="shared" si="10"/>
        <v>380</v>
      </c>
      <c r="B381" s="58" t="s">
        <v>5146</v>
      </c>
      <c r="C381" s="61">
        <v>45461</v>
      </c>
      <c r="D381" s="58" t="s">
        <v>39</v>
      </c>
      <c r="E381" s="58" t="s">
        <v>5147</v>
      </c>
      <c r="F381" s="58"/>
      <c r="G381" s="58" t="s">
        <v>5508</v>
      </c>
      <c r="H381" s="58" t="s">
        <v>3197</v>
      </c>
      <c r="I381" s="66" t="s">
        <v>5873</v>
      </c>
      <c r="J381" s="66"/>
      <c r="K381" s="66" t="s">
        <v>1302</v>
      </c>
      <c r="L381" s="77" t="s">
        <v>1070</v>
      </c>
      <c r="M381" s="66" t="s">
        <v>1071</v>
      </c>
      <c r="N381" s="79" t="str">
        <f ca="1">DATEDIF(C381,'Outgoing 2023'!$L$2,"Y")&amp;" tahun, "&amp;DATEDIF(C381,'Outgoing 2023'!$L$2,"YM")&amp;" bulan, "&amp;DATEDIF(C381,'Outgoing 2023'!$L$2,"MD")&amp;" hari"</f>
        <v>2 tahun, 0 bulan, 27 hari</v>
      </c>
      <c r="O381" s="80">
        <f t="shared" ca="1" si="11"/>
        <v>757</v>
      </c>
      <c r="Q381" s="58"/>
    </row>
    <row r="382" spans="1:17" ht="33.450000000000003" customHeight="1" x14ac:dyDescent="0.3">
      <c r="A382" s="77">
        <f t="shared" si="10"/>
        <v>381</v>
      </c>
      <c r="B382" s="66" t="s">
        <v>5148</v>
      </c>
      <c r="C382" s="61">
        <v>45463</v>
      </c>
      <c r="D382" s="58" t="s">
        <v>39</v>
      </c>
      <c r="E382" s="58" t="s">
        <v>5149</v>
      </c>
      <c r="F382" s="58" t="s">
        <v>5182</v>
      </c>
      <c r="G382" s="58" t="s">
        <v>5508</v>
      </c>
      <c r="H382" s="66" t="s">
        <v>3200</v>
      </c>
      <c r="I382" s="66" t="s">
        <v>5874</v>
      </c>
      <c r="J382" s="66"/>
      <c r="K382" s="66" t="s">
        <v>1302</v>
      </c>
      <c r="L382" s="77" t="s">
        <v>1070</v>
      </c>
      <c r="M382" s="66" t="s">
        <v>3235</v>
      </c>
      <c r="N382" s="79" t="str">
        <f ca="1">DATEDIF(C382,'Outgoing 2023'!$L$2,"Y")&amp;" tahun, "&amp;DATEDIF(C382,'Outgoing 2023'!$L$2,"YM")&amp;" bulan, "&amp;DATEDIF(C382,'Outgoing 2023'!$L$2,"MD")&amp;" hari"</f>
        <v>2 tahun, 0 bulan, 25 hari</v>
      </c>
      <c r="O382" s="80">
        <f t="shared" ca="1" si="11"/>
        <v>755</v>
      </c>
      <c r="Q382" s="58"/>
    </row>
    <row r="383" spans="1:17" ht="33.450000000000003" customHeight="1" x14ac:dyDescent="0.3">
      <c r="A383" s="77">
        <f t="shared" si="10"/>
        <v>382</v>
      </c>
      <c r="B383" s="66" t="s">
        <v>5150</v>
      </c>
      <c r="C383" s="61">
        <v>45463</v>
      </c>
      <c r="D383" s="58" t="s">
        <v>9</v>
      </c>
      <c r="E383" s="58" t="s">
        <v>5151</v>
      </c>
      <c r="F383" s="58" t="s">
        <v>5183</v>
      </c>
      <c r="G383" s="58" t="s">
        <v>5508</v>
      </c>
      <c r="H383" s="66" t="s">
        <v>3200</v>
      </c>
      <c r="I383" s="66" t="s">
        <v>5703</v>
      </c>
      <c r="J383" s="66"/>
      <c r="K383" s="66" t="s">
        <v>1302</v>
      </c>
      <c r="L383" s="77" t="s">
        <v>1070</v>
      </c>
      <c r="M383" s="66" t="s">
        <v>1071</v>
      </c>
      <c r="N383" s="79" t="str">
        <f ca="1">DATEDIF(C383,'Outgoing 2023'!$L$2,"Y")&amp;" tahun, "&amp;DATEDIF(C383,'Outgoing 2023'!$L$2,"YM")&amp;" bulan, "&amp;DATEDIF(C383,'Outgoing 2023'!$L$2,"MD")&amp;" hari"</f>
        <v>2 tahun, 0 bulan, 25 hari</v>
      </c>
      <c r="O383" s="80">
        <f t="shared" ca="1" si="11"/>
        <v>755</v>
      </c>
      <c r="Q383" s="58"/>
    </row>
    <row r="384" spans="1:17" ht="33.450000000000003" customHeight="1" x14ac:dyDescent="0.3">
      <c r="A384" s="77">
        <f t="shared" si="10"/>
        <v>383</v>
      </c>
      <c r="B384" s="66" t="s">
        <v>5153</v>
      </c>
      <c r="C384" s="61">
        <v>45463</v>
      </c>
      <c r="D384" s="58" t="s">
        <v>39</v>
      </c>
      <c r="E384" s="58" t="s">
        <v>5152</v>
      </c>
      <c r="F384" s="58" t="s">
        <v>5184</v>
      </c>
      <c r="G384" s="58" t="s">
        <v>5508</v>
      </c>
      <c r="H384" s="66" t="s">
        <v>3191</v>
      </c>
      <c r="I384" s="66" t="s">
        <v>5874</v>
      </c>
      <c r="J384" s="66"/>
      <c r="K384" s="66" t="s">
        <v>1302</v>
      </c>
      <c r="L384" s="77" t="s">
        <v>1070</v>
      </c>
      <c r="M384" s="66" t="s">
        <v>5160</v>
      </c>
      <c r="N384" s="79" t="str">
        <f ca="1">DATEDIF(C384,'Outgoing 2023'!$L$2,"Y")&amp;" tahun, "&amp;DATEDIF(C384,'Outgoing 2023'!$L$2,"YM")&amp;" bulan, "&amp;DATEDIF(C384,'Outgoing 2023'!$L$2,"MD")&amp;" hari"</f>
        <v>2 tahun, 0 bulan, 25 hari</v>
      </c>
      <c r="O384" s="80">
        <f t="shared" ca="1" si="11"/>
        <v>755</v>
      </c>
      <c r="Q384" s="58"/>
    </row>
    <row r="385" spans="1:17" ht="33.450000000000003" customHeight="1" x14ac:dyDescent="0.3">
      <c r="A385" s="77">
        <f t="shared" si="10"/>
        <v>384</v>
      </c>
      <c r="B385" s="66" t="s">
        <v>5180</v>
      </c>
      <c r="C385" s="61">
        <v>45464</v>
      </c>
      <c r="D385" s="58" t="s">
        <v>39</v>
      </c>
      <c r="E385" s="58" t="s">
        <v>5181</v>
      </c>
      <c r="F385" s="58" t="s">
        <v>5185</v>
      </c>
      <c r="G385" s="58" t="s">
        <v>5508</v>
      </c>
      <c r="H385" s="66" t="s">
        <v>3200</v>
      </c>
      <c r="I385" s="66" t="s">
        <v>3201</v>
      </c>
      <c r="J385" s="66"/>
      <c r="K385" s="66" t="s">
        <v>120</v>
      </c>
      <c r="L385" s="77" t="s">
        <v>1070</v>
      </c>
      <c r="M385" s="66" t="s">
        <v>1071</v>
      </c>
      <c r="N385" s="79" t="str">
        <f ca="1">DATEDIF(C385,'Outgoing 2023'!$L$2,"Y")&amp;" tahun, "&amp;DATEDIF(C385,'Outgoing 2023'!$L$2,"YM")&amp;" bulan, "&amp;DATEDIF(C385,'Outgoing 2023'!$L$2,"MD")&amp;" hari"</f>
        <v>2 tahun, 0 bulan, 24 hari</v>
      </c>
      <c r="O385" s="80">
        <f t="shared" ca="1" si="11"/>
        <v>754</v>
      </c>
      <c r="Q385" s="58"/>
    </row>
    <row r="386" spans="1:17" ht="33.450000000000003" customHeight="1" x14ac:dyDescent="0.3">
      <c r="A386" s="77">
        <f t="shared" ref="A386:A449" si="12">ROW(A385)</f>
        <v>385</v>
      </c>
      <c r="B386" s="66" t="s">
        <v>5186</v>
      </c>
      <c r="C386" s="61">
        <v>45464</v>
      </c>
      <c r="D386" s="58" t="s">
        <v>39</v>
      </c>
      <c r="E386" s="58" t="s">
        <v>5187</v>
      </c>
      <c r="F386" s="58" t="s">
        <v>5188</v>
      </c>
      <c r="G386" s="58" t="s">
        <v>5508</v>
      </c>
      <c r="H386" s="66" t="s">
        <v>3200</v>
      </c>
      <c r="I386" s="66" t="s">
        <v>3201</v>
      </c>
      <c r="J386" s="66"/>
      <c r="K386" s="66" t="s">
        <v>120</v>
      </c>
      <c r="L386" s="77" t="s">
        <v>1175</v>
      </c>
      <c r="M386" s="66" t="s">
        <v>1176</v>
      </c>
      <c r="N386" s="79" t="str">
        <f ca="1">DATEDIF(C386,'Outgoing 2023'!$L$2,"Y")&amp;" tahun, "&amp;DATEDIF(C386,'Outgoing 2023'!$L$2,"YM")&amp;" bulan, "&amp;DATEDIF(C386,'Outgoing 2023'!$L$2,"MD")&amp;" hari"</f>
        <v>2 tahun, 0 bulan, 24 hari</v>
      </c>
      <c r="O386" s="80">
        <f t="shared" ca="1" si="11"/>
        <v>754</v>
      </c>
      <c r="Q386" s="58" t="s">
        <v>6071</v>
      </c>
    </row>
    <row r="387" spans="1:17" ht="33.450000000000003" customHeight="1" x14ac:dyDescent="0.3">
      <c r="A387" s="77">
        <f t="shared" si="12"/>
        <v>386</v>
      </c>
      <c r="B387" s="66" t="s">
        <v>5189</v>
      </c>
      <c r="C387" s="61">
        <v>45464</v>
      </c>
      <c r="D387" s="58" t="s">
        <v>39</v>
      </c>
      <c r="E387" s="58" t="s">
        <v>5190</v>
      </c>
      <c r="F387" s="58" t="s">
        <v>5191</v>
      </c>
      <c r="G387" s="58" t="s">
        <v>1079</v>
      </c>
      <c r="H387" s="66" t="s">
        <v>3195</v>
      </c>
      <c r="I387" s="66" t="s">
        <v>3202</v>
      </c>
      <c r="J387" s="66"/>
      <c r="K387" s="66" t="s">
        <v>120</v>
      </c>
      <c r="L387" s="77" t="s">
        <v>1079</v>
      </c>
      <c r="M387" s="66" t="s">
        <v>2489</v>
      </c>
      <c r="N387" s="79" t="str">
        <f ca="1">DATEDIF(C387,'Outgoing 2023'!$L$2,"Y")&amp;" tahun, "&amp;DATEDIF(C387,'Outgoing 2023'!$L$2,"YM")&amp;" bulan, "&amp;DATEDIF(C387,'Outgoing 2023'!$L$2,"MD")&amp;" hari"</f>
        <v>2 tahun, 0 bulan, 24 hari</v>
      </c>
      <c r="O387" s="80">
        <f t="shared" ca="1" si="11"/>
        <v>754</v>
      </c>
      <c r="Q387" s="58" t="s">
        <v>6811</v>
      </c>
    </row>
    <row r="388" spans="1:17" ht="33.450000000000003" customHeight="1" x14ac:dyDescent="0.3">
      <c r="A388" s="77">
        <f t="shared" si="12"/>
        <v>387</v>
      </c>
      <c r="B388" s="66" t="s">
        <v>5192</v>
      </c>
      <c r="C388" s="61">
        <v>45467</v>
      </c>
      <c r="D388" s="58" t="s">
        <v>39</v>
      </c>
      <c r="E388" s="58" t="s">
        <v>5193</v>
      </c>
      <c r="F388" s="58" t="s">
        <v>5194</v>
      </c>
      <c r="G388" s="58" t="s">
        <v>5508</v>
      </c>
      <c r="H388" s="66" t="s">
        <v>3200</v>
      </c>
      <c r="I388" s="78" t="s">
        <v>6030</v>
      </c>
      <c r="J388" s="66"/>
      <c r="K388" s="66" t="s">
        <v>1302</v>
      </c>
      <c r="L388" s="77" t="s">
        <v>1070</v>
      </c>
      <c r="M388" s="66" t="s">
        <v>1071</v>
      </c>
      <c r="N388" s="79" t="str">
        <f ca="1">DATEDIF(C388,'Outgoing 2023'!$L$2,"Y")&amp;" tahun, "&amp;DATEDIF(C388,'Outgoing 2023'!$L$2,"YM")&amp;" bulan, "&amp;DATEDIF(C388,'Outgoing 2023'!$L$2,"MD")&amp;" hari"</f>
        <v>2 tahun, 0 bulan, 21 hari</v>
      </c>
      <c r="O388" s="80">
        <f t="shared" ca="1" si="11"/>
        <v>751</v>
      </c>
      <c r="Q388" s="58"/>
    </row>
    <row r="389" spans="1:17" ht="33.450000000000003" customHeight="1" x14ac:dyDescent="0.3">
      <c r="A389" s="77">
        <f t="shared" si="12"/>
        <v>388</v>
      </c>
      <c r="B389" s="66" t="s">
        <v>5196</v>
      </c>
      <c r="C389" s="61">
        <v>45467</v>
      </c>
      <c r="D389" s="58" t="s">
        <v>9</v>
      </c>
      <c r="E389" s="58" t="s">
        <v>5195</v>
      </c>
      <c r="F389" s="58"/>
      <c r="G389" s="58" t="s">
        <v>5508</v>
      </c>
      <c r="H389" s="66" t="s">
        <v>3200</v>
      </c>
      <c r="I389" s="66" t="s">
        <v>5703</v>
      </c>
      <c r="J389" s="66"/>
      <c r="K389" s="66" t="s">
        <v>1302</v>
      </c>
      <c r="L389" s="77" t="s">
        <v>1070</v>
      </c>
      <c r="M389" s="66" t="s">
        <v>1071</v>
      </c>
      <c r="N389" s="79" t="str">
        <f ca="1">DATEDIF(C389,'Outgoing 2023'!$L$2,"Y")&amp;" tahun, "&amp;DATEDIF(C389,'Outgoing 2023'!$L$2,"YM")&amp;" bulan, "&amp;DATEDIF(C389,'Outgoing 2023'!$L$2,"MD")&amp;" hari"</f>
        <v>2 tahun, 0 bulan, 21 hari</v>
      </c>
      <c r="O389" s="80">
        <f t="shared" ca="1" si="11"/>
        <v>751</v>
      </c>
      <c r="Q389" s="58"/>
    </row>
    <row r="390" spans="1:17" ht="33.450000000000003" customHeight="1" x14ac:dyDescent="0.3">
      <c r="A390" s="77">
        <f t="shared" si="12"/>
        <v>389</v>
      </c>
      <c r="B390" s="66" t="s">
        <v>5197</v>
      </c>
      <c r="C390" s="61">
        <v>45467</v>
      </c>
      <c r="D390" s="58" t="s">
        <v>39</v>
      </c>
      <c r="E390" s="58" t="s">
        <v>5198</v>
      </c>
      <c r="F390" s="58"/>
      <c r="G390" s="58" t="s">
        <v>5508</v>
      </c>
      <c r="H390" s="66" t="s">
        <v>3189</v>
      </c>
      <c r="I390" s="66" t="s">
        <v>3201</v>
      </c>
      <c r="J390" s="66"/>
      <c r="K390" s="66" t="s">
        <v>1302</v>
      </c>
      <c r="L390" s="77" t="s">
        <v>1070</v>
      </c>
      <c r="M390" s="66" t="s">
        <v>4930</v>
      </c>
      <c r="N390" s="79" t="str">
        <f ca="1">DATEDIF(C390,'Outgoing 2023'!$L$2,"Y")&amp;" tahun, "&amp;DATEDIF(C390,'Outgoing 2023'!$L$2,"YM")&amp;" bulan, "&amp;DATEDIF(C390,'Outgoing 2023'!$L$2,"MD")&amp;" hari"</f>
        <v>2 tahun, 0 bulan, 21 hari</v>
      </c>
      <c r="O390" s="80">
        <f t="shared" ref="O390:O453" ca="1" si="13">TODAY()-C390</f>
        <v>751</v>
      </c>
      <c r="Q390" s="58"/>
    </row>
    <row r="391" spans="1:17" ht="33.450000000000003" customHeight="1" x14ac:dyDescent="0.3">
      <c r="A391" s="77">
        <f t="shared" si="12"/>
        <v>390</v>
      </c>
      <c r="B391" s="66" t="s">
        <v>5199</v>
      </c>
      <c r="C391" s="61">
        <v>45467</v>
      </c>
      <c r="D391" s="58" t="s">
        <v>3073</v>
      </c>
      <c r="E391" s="58" t="s">
        <v>5200</v>
      </c>
      <c r="F391" s="58" t="s">
        <v>5201</v>
      </c>
      <c r="G391" s="58" t="s">
        <v>5508</v>
      </c>
      <c r="H391" s="66" t="s">
        <v>3189</v>
      </c>
      <c r="I391" s="66" t="s">
        <v>5939</v>
      </c>
      <c r="J391" s="66"/>
      <c r="K391" s="66" t="s">
        <v>1302</v>
      </c>
      <c r="L391" s="77" t="s">
        <v>1175</v>
      </c>
      <c r="M391" s="66" t="s">
        <v>1176</v>
      </c>
      <c r="N391" s="79" t="str">
        <f ca="1">DATEDIF(C391,'Outgoing 2023'!$L$2,"Y")&amp;" tahun, "&amp;DATEDIF(C391,'Outgoing 2023'!$L$2,"YM")&amp;" bulan, "&amp;DATEDIF(C391,'Outgoing 2023'!$L$2,"MD")&amp;" hari"</f>
        <v>2 tahun, 0 bulan, 21 hari</v>
      </c>
      <c r="O391" s="80">
        <f t="shared" ca="1" si="13"/>
        <v>751</v>
      </c>
      <c r="Q391" s="58"/>
    </row>
    <row r="392" spans="1:17" ht="33.450000000000003" customHeight="1" x14ac:dyDescent="0.3">
      <c r="A392" s="77">
        <f t="shared" si="12"/>
        <v>391</v>
      </c>
      <c r="B392" s="58" t="s">
        <v>5202</v>
      </c>
      <c r="C392" s="61">
        <v>45467</v>
      </c>
      <c r="D392" s="58" t="s">
        <v>3073</v>
      </c>
      <c r="E392" s="58" t="s">
        <v>5203</v>
      </c>
      <c r="F392" s="58" t="s">
        <v>5204</v>
      </c>
      <c r="G392" s="58" t="s">
        <v>5508</v>
      </c>
      <c r="H392" s="66" t="s">
        <v>5933</v>
      </c>
      <c r="I392" s="66" t="s">
        <v>5877</v>
      </c>
      <c r="J392" s="66"/>
      <c r="K392" s="66" t="s">
        <v>1302</v>
      </c>
      <c r="L392" s="77" t="s">
        <v>1070</v>
      </c>
      <c r="M392" s="66" t="s">
        <v>1071</v>
      </c>
      <c r="N392" s="79" t="str">
        <f ca="1">DATEDIF(C392,'Outgoing 2023'!$L$2,"Y")&amp;" tahun, "&amp;DATEDIF(C392,'Outgoing 2023'!$L$2,"YM")&amp;" bulan, "&amp;DATEDIF(C392,'Outgoing 2023'!$L$2,"MD")&amp;" hari"</f>
        <v>2 tahun, 0 bulan, 21 hari</v>
      </c>
      <c r="O392" s="80">
        <f t="shared" ca="1" si="13"/>
        <v>751</v>
      </c>
      <c r="Q392" s="58"/>
    </row>
    <row r="393" spans="1:17" ht="33.450000000000003" customHeight="1" x14ac:dyDescent="0.3">
      <c r="A393" s="77">
        <f t="shared" si="12"/>
        <v>392</v>
      </c>
      <c r="B393" s="66" t="s">
        <v>5205</v>
      </c>
      <c r="C393" s="61">
        <v>45467</v>
      </c>
      <c r="D393" s="58" t="s">
        <v>39</v>
      </c>
      <c r="E393" s="58" t="s">
        <v>5206</v>
      </c>
      <c r="F393" s="58" t="s">
        <v>5207</v>
      </c>
      <c r="G393" s="58" t="s">
        <v>5508</v>
      </c>
      <c r="H393" s="66" t="s">
        <v>3200</v>
      </c>
      <c r="I393" s="78" t="s">
        <v>6030</v>
      </c>
      <c r="J393" s="66"/>
      <c r="K393" s="66" t="s">
        <v>120</v>
      </c>
      <c r="L393" s="77" t="s">
        <v>1070</v>
      </c>
      <c r="M393" s="66" t="s">
        <v>3230</v>
      </c>
      <c r="N393" s="79" t="str">
        <f ca="1">DATEDIF(C393,'Outgoing 2023'!$L$2,"Y")&amp;" tahun, "&amp;DATEDIF(C393,'Outgoing 2023'!$L$2,"YM")&amp;" bulan, "&amp;DATEDIF(C393,'Outgoing 2023'!$L$2,"MD")&amp;" hari"</f>
        <v>2 tahun, 0 bulan, 21 hari</v>
      </c>
      <c r="O393" s="80">
        <f t="shared" ca="1" si="13"/>
        <v>751</v>
      </c>
      <c r="Q393" s="58" t="s">
        <v>5341</v>
      </c>
    </row>
    <row r="394" spans="1:17" ht="33.450000000000003" customHeight="1" x14ac:dyDescent="0.3">
      <c r="A394" s="77">
        <f t="shared" si="12"/>
        <v>393</v>
      </c>
      <c r="B394" s="66" t="s">
        <v>5220</v>
      </c>
      <c r="C394" s="61">
        <v>45469</v>
      </c>
      <c r="D394" s="58" t="s">
        <v>39</v>
      </c>
      <c r="E394" s="58" t="s">
        <v>5221</v>
      </c>
      <c r="F394" s="58" t="s">
        <v>5222</v>
      </c>
      <c r="G394" s="58" t="s">
        <v>5508</v>
      </c>
      <c r="H394" s="66" t="s">
        <v>3200</v>
      </c>
      <c r="I394" s="66" t="s">
        <v>3203</v>
      </c>
      <c r="J394" s="66"/>
      <c r="K394" s="66" t="s">
        <v>1302</v>
      </c>
      <c r="L394" s="77" t="s">
        <v>1070</v>
      </c>
      <c r="M394" s="66" t="s">
        <v>1071</v>
      </c>
      <c r="N394" s="79" t="str">
        <f ca="1">DATEDIF(C394,'Outgoing 2023'!$L$2,"Y")&amp;" tahun, "&amp;DATEDIF(C394,'Outgoing 2023'!$L$2,"YM")&amp;" bulan, "&amp;DATEDIF(C394,'Outgoing 2023'!$L$2,"MD")&amp;" hari"</f>
        <v>2 tahun, 0 bulan, 19 hari</v>
      </c>
      <c r="O394" s="80">
        <f t="shared" ca="1" si="13"/>
        <v>749</v>
      </c>
      <c r="Q394" s="58" t="s">
        <v>6231</v>
      </c>
    </row>
    <row r="395" spans="1:17" ht="33.450000000000003" customHeight="1" x14ac:dyDescent="0.3">
      <c r="A395" s="77">
        <f t="shared" si="12"/>
        <v>394</v>
      </c>
      <c r="B395" s="66" t="s">
        <v>5208</v>
      </c>
      <c r="C395" s="61">
        <v>45467</v>
      </c>
      <c r="D395" s="58" t="s">
        <v>39</v>
      </c>
      <c r="E395" s="58" t="s">
        <v>5209</v>
      </c>
      <c r="F395" s="58" t="s">
        <v>5211</v>
      </c>
      <c r="G395" s="58" t="s">
        <v>5508</v>
      </c>
      <c r="H395" s="66" t="s">
        <v>5508</v>
      </c>
      <c r="I395" s="78" t="s">
        <v>5702</v>
      </c>
      <c r="J395" s="66"/>
      <c r="K395" s="66" t="s">
        <v>120</v>
      </c>
      <c r="L395" s="77" t="s">
        <v>1080</v>
      </c>
      <c r="M395" s="66" t="s">
        <v>1083</v>
      </c>
      <c r="N395" s="79" t="str">
        <f ca="1">DATEDIF(C395,'Outgoing 2023'!$L$2,"Y")&amp;" tahun, "&amp;DATEDIF(C395,'Outgoing 2023'!$L$2,"YM")&amp;" bulan, "&amp;DATEDIF(C395,'Outgoing 2023'!$L$2,"MD")&amp;" hari"</f>
        <v>2 tahun, 0 bulan, 21 hari</v>
      </c>
      <c r="O395" s="80">
        <f t="shared" ca="1" si="13"/>
        <v>751</v>
      </c>
      <c r="Q395" s="58" t="s">
        <v>6963</v>
      </c>
    </row>
    <row r="396" spans="1:17" ht="33.450000000000003" customHeight="1" x14ac:dyDescent="0.3">
      <c r="A396" s="77">
        <f t="shared" si="12"/>
        <v>395</v>
      </c>
      <c r="B396" s="66" t="s">
        <v>5224</v>
      </c>
      <c r="C396" s="61">
        <v>45470</v>
      </c>
      <c r="D396" s="58" t="s">
        <v>39</v>
      </c>
      <c r="E396" s="58" t="s">
        <v>5223</v>
      </c>
      <c r="F396" s="58" t="s">
        <v>5207</v>
      </c>
      <c r="G396" s="58" t="s">
        <v>5508</v>
      </c>
      <c r="H396" s="66" t="s">
        <v>3200</v>
      </c>
      <c r="I396" s="78" t="s">
        <v>6030</v>
      </c>
      <c r="J396" s="66"/>
      <c r="K396" s="66" t="s">
        <v>120</v>
      </c>
      <c r="L396" s="77" t="s">
        <v>1070</v>
      </c>
      <c r="M396" s="66" t="s">
        <v>3230</v>
      </c>
      <c r="N396" s="79" t="str">
        <f ca="1">DATEDIF(C396,'Outgoing 2023'!$L$2,"Y")&amp;" tahun, "&amp;DATEDIF(C396,'Outgoing 2023'!$L$2,"YM")&amp;" bulan, "&amp;DATEDIF(C396,'Outgoing 2023'!$L$2,"MD")&amp;" hari"</f>
        <v>2 tahun, 0 bulan, 18 hari</v>
      </c>
      <c r="O396" s="80">
        <f t="shared" ca="1" si="13"/>
        <v>748</v>
      </c>
      <c r="Q396" s="58" t="s">
        <v>5546</v>
      </c>
    </row>
    <row r="397" spans="1:17" ht="33.450000000000003" customHeight="1" x14ac:dyDescent="0.3">
      <c r="A397" s="77">
        <f t="shared" si="12"/>
        <v>396</v>
      </c>
      <c r="B397" s="66" t="s">
        <v>5225</v>
      </c>
      <c r="C397" s="61">
        <v>45470</v>
      </c>
      <c r="D397" s="58" t="s">
        <v>39</v>
      </c>
      <c r="E397" s="58" t="s">
        <v>5226</v>
      </c>
      <c r="F397" s="58" t="s">
        <v>5207</v>
      </c>
      <c r="G397" s="58" t="s">
        <v>5508</v>
      </c>
      <c r="H397" s="66" t="s">
        <v>5932</v>
      </c>
      <c r="I397" s="78" t="s">
        <v>6030</v>
      </c>
      <c r="J397" s="66"/>
      <c r="K397" s="66" t="s">
        <v>120</v>
      </c>
      <c r="L397" s="77" t="s">
        <v>1175</v>
      </c>
      <c r="M397" s="66" t="s">
        <v>1176</v>
      </c>
      <c r="N397" s="79" t="str">
        <f ca="1">DATEDIF(C397,'Outgoing 2023'!$L$2,"Y")&amp;" tahun, "&amp;DATEDIF(C397,'Outgoing 2023'!$L$2,"YM")&amp;" bulan, "&amp;DATEDIF(C397,'Outgoing 2023'!$L$2,"MD")&amp;" hari"</f>
        <v>2 tahun, 0 bulan, 18 hari</v>
      </c>
      <c r="O397" s="80">
        <f t="shared" ca="1" si="13"/>
        <v>748</v>
      </c>
      <c r="Q397" s="58" t="s">
        <v>5659</v>
      </c>
    </row>
    <row r="398" spans="1:17" ht="33.450000000000003" customHeight="1" x14ac:dyDescent="0.3">
      <c r="A398" s="77">
        <f t="shared" si="12"/>
        <v>397</v>
      </c>
      <c r="B398" s="66" t="s">
        <v>5228</v>
      </c>
      <c r="C398" s="61">
        <v>45467</v>
      </c>
      <c r="D398" s="58" t="s">
        <v>39</v>
      </c>
      <c r="E398" s="58" t="s">
        <v>5227</v>
      </c>
      <c r="F398" s="58" t="s">
        <v>5229</v>
      </c>
      <c r="G398" s="58" t="s">
        <v>5508</v>
      </c>
      <c r="H398" s="66" t="s">
        <v>5508</v>
      </c>
      <c r="I398" s="66" t="s">
        <v>5700</v>
      </c>
      <c r="J398" s="66"/>
      <c r="K398" s="66" t="s">
        <v>1302</v>
      </c>
      <c r="L398" s="77" t="s">
        <v>1070</v>
      </c>
      <c r="M398" s="66" t="s">
        <v>1071</v>
      </c>
      <c r="N398" s="79" t="str">
        <f ca="1">DATEDIF(C398,'Outgoing 2023'!$L$2,"Y")&amp;" tahun, "&amp;DATEDIF(C398,'Outgoing 2023'!$L$2,"YM")&amp;" bulan, "&amp;DATEDIF(C398,'Outgoing 2023'!$L$2,"MD")&amp;" hari"</f>
        <v>2 tahun, 0 bulan, 21 hari</v>
      </c>
      <c r="O398" s="80">
        <f t="shared" ca="1" si="13"/>
        <v>751</v>
      </c>
      <c r="Q398" s="58"/>
    </row>
    <row r="399" spans="1:17" ht="33.450000000000003" customHeight="1" x14ac:dyDescent="0.3">
      <c r="A399" s="77">
        <f t="shared" si="12"/>
        <v>398</v>
      </c>
      <c r="B399" s="66" t="s">
        <v>5230</v>
      </c>
      <c r="C399" s="61">
        <v>45470</v>
      </c>
      <c r="D399" s="58" t="s">
        <v>39</v>
      </c>
      <c r="E399" s="58" t="s">
        <v>5232</v>
      </c>
      <c r="F399" s="58" t="s">
        <v>5207</v>
      </c>
      <c r="G399" s="58" t="s">
        <v>5508</v>
      </c>
      <c r="H399" s="66" t="s">
        <v>3200</v>
      </c>
      <c r="I399" s="78" t="s">
        <v>6030</v>
      </c>
      <c r="J399" s="66"/>
      <c r="K399" s="66" t="s">
        <v>120</v>
      </c>
      <c r="L399" s="77" t="s">
        <v>1070</v>
      </c>
      <c r="M399" s="66" t="s">
        <v>3230</v>
      </c>
      <c r="N399" s="79" t="str">
        <f ca="1">DATEDIF(C399,'Outgoing 2023'!$L$2,"Y")&amp;" tahun, "&amp;DATEDIF(C399,'Outgoing 2023'!$L$2,"YM")&amp;" bulan, "&amp;DATEDIF(C399,'Outgoing 2023'!$L$2,"MD")&amp;" hari"</f>
        <v>2 tahun, 0 bulan, 18 hari</v>
      </c>
      <c r="O399" s="80">
        <f t="shared" ca="1" si="13"/>
        <v>748</v>
      </c>
      <c r="Q399" s="58" t="s">
        <v>5341</v>
      </c>
    </row>
    <row r="400" spans="1:17" ht="33.450000000000003" customHeight="1" x14ac:dyDescent="0.3">
      <c r="A400" s="77">
        <f t="shared" si="12"/>
        <v>399</v>
      </c>
      <c r="B400" s="66" t="s">
        <v>5231</v>
      </c>
      <c r="C400" s="61">
        <v>45470</v>
      </c>
      <c r="D400" s="58" t="s">
        <v>39</v>
      </c>
      <c r="E400" s="58" t="s">
        <v>5233</v>
      </c>
      <c r="F400" s="58" t="s">
        <v>5207</v>
      </c>
      <c r="G400" s="58" t="s">
        <v>5508</v>
      </c>
      <c r="H400" s="66" t="s">
        <v>3190</v>
      </c>
      <c r="I400" s="78" t="s">
        <v>6030</v>
      </c>
      <c r="J400" s="66"/>
      <c r="K400" s="66" t="s">
        <v>120</v>
      </c>
      <c r="L400" s="77" t="s">
        <v>1175</v>
      </c>
      <c r="M400" s="66" t="s">
        <v>1176</v>
      </c>
      <c r="N400" s="79" t="str">
        <f ca="1">DATEDIF(C400,'Outgoing 2023'!$L$2,"Y")&amp;" tahun, "&amp;DATEDIF(C400,'Outgoing 2023'!$L$2,"YM")&amp;" bulan, "&amp;DATEDIF(C400,'Outgoing 2023'!$L$2,"MD")&amp;" hari"</f>
        <v>2 tahun, 0 bulan, 18 hari</v>
      </c>
      <c r="O400" s="80">
        <f t="shared" ca="1" si="13"/>
        <v>748</v>
      </c>
      <c r="Q400" s="58" t="s">
        <v>5345</v>
      </c>
    </row>
    <row r="401" spans="1:17" ht="33.450000000000003" customHeight="1" x14ac:dyDescent="0.3">
      <c r="A401" s="77">
        <f t="shared" si="12"/>
        <v>400</v>
      </c>
      <c r="B401" s="66" t="s">
        <v>5210</v>
      </c>
      <c r="C401" s="61">
        <v>45470</v>
      </c>
      <c r="D401" s="58" t="s">
        <v>39</v>
      </c>
      <c r="E401" s="58" t="s">
        <v>2291</v>
      </c>
      <c r="F401" s="58" t="s">
        <v>5212</v>
      </c>
      <c r="G401" s="58" t="s">
        <v>1079</v>
      </c>
      <c r="H401" s="66" t="s">
        <v>5935</v>
      </c>
      <c r="I401" s="66" t="s">
        <v>3202</v>
      </c>
      <c r="J401" s="66"/>
      <c r="K401" s="66" t="s">
        <v>1302</v>
      </c>
      <c r="L401" s="77" t="s">
        <v>1079</v>
      </c>
      <c r="M401" s="66" t="s">
        <v>2489</v>
      </c>
      <c r="N401" s="79" t="str">
        <f ca="1">DATEDIF(C401,'Outgoing 2023'!$L$2,"Y")&amp;" tahun, "&amp;DATEDIF(C401,'Outgoing 2023'!$L$2,"YM")&amp;" bulan, "&amp;DATEDIF(C401,'Outgoing 2023'!$L$2,"MD")&amp;" hari"</f>
        <v>2 tahun, 0 bulan, 18 hari</v>
      </c>
      <c r="O401" s="80">
        <f t="shared" ca="1" si="13"/>
        <v>748</v>
      </c>
      <c r="Q401" s="58"/>
    </row>
    <row r="402" spans="1:17" ht="33.450000000000003" customHeight="1" x14ac:dyDescent="0.3">
      <c r="A402" s="77">
        <f t="shared" si="12"/>
        <v>401</v>
      </c>
      <c r="B402" s="66" t="s">
        <v>5234</v>
      </c>
      <c r="C402" s="61">
        <v>45471</v>
      </c>
      <c r="D402" s="58" t="s">
        <v>39</v>
      </c>
      <c r="E402" s="58" t="s">
        <v>5235</v>
      </c>
      <c r="F402" s="58" t="s">
        <v>5236</v>
      </c>
      <c r="G402" s="58" t="s">
        <v>5508</v>
      </c>
      <c r="H402" s="66" t="s">
        <v>5508</v>
      </c>
      <c r="I402" s="66" t="s">
        <v>5700</v>
      </c>
      <c r="J402" s="66"/>
      <c r="K402" s="66" t="s">
        <v>1302</v>
      </c>
      <c r="L402" s="77" t="s">
        <v>1080</v>
      </c>
      <c r="M402" s="66" t="s">
        <v>1083</v>
      </c>
      <c r="N402" s="79" t="str">
        <f ca="1">DATEDIF(C402,'Outgoing 2023'!$L$2,"Y")&amp;" tahun, "&amp;DATEDIF(C402,'Outgoing 2023'!$L$2,"YM")&amp;" bulan, "&amp;DATEDIF(C402,'Outgoing 2023'!$L$2,"MD")&amp;" hari"</f>
        <v>2 tahun, 0 bulan, 17 hari</v>
      </c>
      <c r="O402" s="80">
        <f t="shared" ca="1" si="13"/>
        <v>747</v>
      </c>
      <c r="Q402" s="58"/>
    </row>
    <row r="403" spans="1:17" ht="33.450000000000003" customHeight="1" x14ac:dyDescent="0.3">
      <c r="A403" s="77">
        <f t="shared" si="12"/>
        <v>402</v>
      </c>
      <c r="B403" s="66" t="s">
        <v>5237</v>
      </c>
      <c r="C403" s="61">
        <v>45471</v>
      </c>
      <c r="D403" s="58" t="s">
        <v>3073</v>
      </c>
      <c r="E403" s="58" t="s">
        <v>5238</v>
      </c>
      <c r="F403" s="58" t="s">
        <v>5239</v>
      </c>
      <c r="G403" s="58" t="s">
        <v>5508</v>
      </c>
      <c r="H403" s="66" t="s">
        <v>3190</v>
      </c>
      <c r="I403" s="66" t="s">
        <v>2883</v>
      </c>
      <c r="J403" s="66"/>
      <c r="K403" s="66" t="s">
        <v>1302</v>
      </c>
      <c r="L403" s="77" t="s">
        <v>1070</v>
      </c>
      <c r="M403" s="66" t="s">
        <v>1077</v>
      </c>
      <c r="N403" s="79" t="str">
        <f ca="1">DATEDIF(C403,'Outgoing 2023'!$L$2,"Y")&amp;" tahun, "&amp;DATEDIF(C403,'Outgoing 2023'!$L$2,"YM")&amp;" bulan, "&amp;DATEDIF(C403,'Outgoing 2023'!$L$2,"MD")&amp;" hari"</f>
        <v>2 tahun, 0 bulan, 17 hari</v>
      </c>
      <c r="O403" s="80">
        <f t="shared" ca="1" si="13"/>
        <v>747</v>
      </c>
      <c r="Q403" s="58"/>
    </row>
    <row r="404" spans="1:17" ht="33.450000000000003" customHeight="1" x14ac:dyDescent="0.3">
      <c r="A404" s="77">
        <f t="shared" si="12"/>
        <v>403</v>
      </c>
      <c r="B404" s="66" t="s">
        <v>5240</v>
      </c>
      <c r="C404" s="61">
        <v>45474</v>
      </c>
      <c r="D404" s="58" t="s">
        <v>39</v>
      </c>
      <c r="E404" s="58" t="s">
        <v>5241</v>
      </c>
      <c r="F404" s="58" t="s">
        <v>5946</v>
      </c>
      <c r="G404" s="58" t="s">
        <v>5508</v>
      </c>
      <c r="H404" s="66" t="s">
        <v>3200</v>
      </c>
      <c r="I404" s="66" t="s">
        <v>5874</v>
      </c>
      <c r="J404" s="66"/>
      <c r="K404" s="66" t="s">
        <v>1302</v>
      </c>
      <c r="L404" s="77" t="s">
        <v>1070</v>
      </c>
      <c r="M404" s="66" t="s">
        <v>1071</v>
      </c>
      <c r="N404" s="79" t="str">
        <f ca="1">DATEDIF(C404,'Outgoing 2023'!$L$2,"Y")&amp;" tahun, "&amp;DATEDIF(C404,'Outgoing 2023'!$L$2,"YM")&amp;" bulan, "&amp;DATEDIF(C404,'Outgoing 2023'!$L$2,"MD")&amp;" hari"</f>
        <v>2 tahun, 0 bulan, 14 hari</v>
      </c>
      <c r="O404" s="80">
        <f t="shared" ca="1" si="13"/>
        <v>744</v>
      </c>
      <c r="Q404" s="58"/>
    </row>
    <row r="405" spans="1:17" ht="33.450000000000003" customHeight="1" x14ac:dyDescent="0.3">
      <c r="A405" s="77">
        <f t="shared" si="12"/>
        <v>404</v>
      </c>
      <c r="B405" s="66" t="s">
        <v>5242</v>
      </c>
      <c r="C405" s="61">
        <v>45474</v>
      </c>
      <c r="D405" s="58" t="s">
        <v>39</v>
      </c>
      <c r="E405" s="58" t="s">
        <v>5243</v>
      </c>
      <c r="F405" s="58" t="s">
        <v>5947</v>
      </c>
      <c r="G405" s="58" t="s">
        <v>5508</v>
      </c>
      <c r="H405" s="66" t="s">
        <v>3189</v>
      </c>
      <c r="I405" s="66" t="s">
        <v>5700</v>
      </c>
      <c r="J405" s="66"/>
      <c r="K405" s="66" t="s">
        <v>1302</v>
      </c>
      <c r="L405" s="77" t="s">
        <v>1070</v>
      </c>
      <c r="M405" s="66" t="s">
        <v>4930</v>
      </c>
      <c r="N405" s="79" t="str">
        <f ca="1">DATEDIF(C405,'Outgoing 2023'!$L$2,"Y")&amp;" tahun, "&amp;DATEDIF(C405,'Outgoing 2023'!$L$2,"YM")&amp;" bulan, "&amp;DATEDIF(C405,'Outgoing 2023'!$L$2,"MD")&amp;" hari"</f>
        <v>2 tahun, 0 bulan, 14 hari</v>
      </c>
      <c r="O405" s="80">
        <f t="shared" ca="1" si="13"/>
        <v>744</v>
      </c>
      <c r="Q405" s="58"/>
    </row>
    <row r="406" spans="1:17" ht="33.450000000000003" customHeight="1" x14ac:dyDescent="0.3">
      <c r="A406" s="77">
        <f t="shared" si="12"/>
        <v>405</v>
      </c>
      <c r="B406" s="66" t="s">
        <v>5244</v>
      </c>
      <c r="C406" s="61">
        <v>45474</v>
      </c>
      <c r="D406" s="58" t="s">
        <v>39</v>
      </c>
      <c r="E406" s="58" t="s">
        <v>5245</v>
      </c>
      <c r="F406" s="58" t="s">
        <v>5948</v>
      </c>
      <c r="G406" s="58" t="s">
        <v>5508</v>
      </c>
      <c r="H406" s="66" t="s">
        <v>3197</v>
      </c>
      <c r="I406" s="66" t="s">
        <v>5700</v>
      </c>
      <c r="J406" s="66"/>
      <c r="K406" s="66" t="s">
        <v>1302</v>
      </c>
      <c r="L406" s="77" t="s">
        <v>1070</v>
      </c>
      <c r="M406" s="66" t="s">
        <v>4653</v>
      </c>
      <c r="N406" s="79" t="str">
        <f ca="1">DATEDIF(C406,'Outgoing 2023'!$L$2,"Y")&amp;" tahun, "&amp;DATEDIF(C406,'Outgoing 2023'!$L$2,"YM")&amp;" bulan, "&amp;DATEDIF(C406,'Outgoing 2023'!$L$2,"MD")&amp;" hari"</f>
        <v>2 tahun, 0 bulan, 14 hari</v>
      </c>
      <c r="O406" s="80">
        <f t="shared" ca="1" si="13"/>
        <v>744</v>
      </c>
      <c r="Q406" s="58"/>
    </row>
    <row r="407" spans="1:17" ht="33.450000000000003" customHeight="1" x14ac:dyDescent="0.3">
      <c r="A407" s="77">
        <f t="shared" si="12"/>
        <v>406</v>
      </c>
      <c r="B407" s="66" t="s">
        <v>5246</v>
      </c>
      <c r="C407" s="61">
        <v>45474</v>
      </c>
      <c r="D407" s="58" t="s">
        <v>39</v>
      </c>
      <c r="E407" s="58" t="s">
        <v>5247</v>
      </c>
      <c r="F407" s="58" t="s">
        <v>5949</v>
      </c>
      <c r="G407" s="58" t="s">
        <v>5508</v>
      </c>
      <c r="H407" s="66" t="s">
        <v>3189</v>
      </c>
      <c r="I407" s="66" t="s">
        <v>5873</v>
      </c>
      <c r="J407" s="66"/>
      <c r="K407" s="66" t="s">
        <v>1302</v>
      </c>
      <c r="L407" s="77" t="s">
        <v>1070</v>
      </c>
      <c r="M407" s="66" t="s">
        <v>1071</v>
      </c>
      <c r="N407" s="79" t="str">
        <f ca="1">DATEDIF(C407,'Outgoing 2023'!$L$2,"Y")&amp;" tahun, "&amp;DATEDIF(C407,'Outgoing 2023'!$L$2,"YM")&amp;" bulan, "&amp;DATEDIF(C407,'Outgoing 2023'!$L$2,"MD")&amp;" hari"</f>
        <v>2 tahun, 0 bulan, 14 hari</v>
      </c>
      <c r="O407" s="80">
        <f t="shared" ca="1" si="13"/>
        <v>744</v>
      </c>
      <c r="Q407" s="58"/>
    </row>
    <row r="408" spans="1:17" ht="33.450000000000003" customHeight="1" x14ac:dyDescent="0.3">
      <c r="A408" s="77">
        <f t="shared" si="12"/>
        <v>407</v>
      </c>
      <c r="B408" s="66" t="s">
        <v>5253</v>
      </c>
      <c r="C408" s="61">
        <v>45475</v>
      </c>
      <c r="D408" s="58" t="s">
        <v>39</v>
      </c>
      <c r="E408" s="58" t="s">
        <v>5254</v>
      </c>
      <c r="F408" s="58" t="s">
        <v>5255</v>
      </c>
      <c r="G408" s="58" t="s">
        <v>5508</v>
      </c>
      <c r="H408" s="66" t="s">
        <v>3197</v>
      </c>
      <c r="I408" s="78" t="s">
        <v>6030</v>
      </c>
      <c r="J408" s="66"/>
      <c r="K408" s="66" t="s">
        <v>120</v>
      </c>
      <c r="L408" s="77" t="s">
        <v>1175</v>
      </c>
      <c r="M408" s="66" t="s">
        <v>1176</v>
      </c>
      <c r="N408" s="79" t="str">
        <f ca="1">DATEDIF(C408,'Outgoing 2023'!$L$2,"Y")&amp;" tahun, "&amp;DATEDIF(C408,'Outgoing 2023'!$L$2,"YM")&amp;" bulan, "&amp;DATEDIF(C408,'Outgoing 2023'!$L$2,"MD")&amp;" hari"</f>
        <v>2 tahun, 0 bulan, 13 hari</v>
      </c>
      <c r="O408" s="80">
        <f t="shared" ca="1" si="13"/>
        <v>743</v>
      </c>
      <c r="Q408" s="58" t="s">
        <v>5728</v>
      </c>
    </row>
    <row r="409" spans="1:17" ht="33.450000000000003" customHeight="1" x14ac:dyDescent="0.3">
      <c r="A409" s="77">
        <f t="shared" si="12"/>
        <v>408</v>
      </c>
      <c r="B409" s="66" t="s">
        <v>5678</v>
      </c>
      <c r="C409" s="61">
        <v>45475</v>
      </c>
      <c r="D409" s="58" t="s">
        <v>39</v>
      </c>
      <c r="E409" s="58" t="s">
        <v>5679</v>
      </c>
      <c r="F409" s="58" t="s">
        <v>5680</v>
      </c>
      <c r="G409" s="58" t="s">
        <v>1079</v>
      </c>
      <c r="H409" s="66" t="s">
        <v>3193</v>
      </c>
      <c r="I409" s="66" t="s">
        <v>6536</v>
      </c>
      <c r="J409" s="66"/>
      <c r="K409" s="66" t="s">
        <v>120</v>
      </c>
      <c r="L409" s="77" t="s">
        <v>1079</v>
      </c>
      <c r="M409" s="66" t="s">
        <v>2488</v>
      </c>
      <c r="N409" s="79" t="str">
        <f ca="1">DATEDIF(C409,'Outgoing 2023'!$L$2,"Y")&amp;" tahun, "&amp;DATEDIF(C409,'Outgoing 2023'!$L$2,"YM")&amp;" bulan, "&amp;DATEDIF(C409,'Outgoing 2023'!$L$2,"MD")&amp;" hari"</f>
        <v>2 tahun, 0 bulan, 13 hari</v>
      </c>
      <c r="O409" s="80">
        <f t="shared" ca="1" si="13"/>
        <v>743</v>
      </c>
      <c r="Q409" s="58"/>
    </row>
    <row r="410" spans="1:17" ht="33.450000000000003" customHeight="1" x14ac:dyDescent="0.3">
      <c r="A410" s="77">
        <f t="shared" si="12"/>
        <v>409</v>
      </c>
      <c r="B410" s="66" t="s">
        <v>5248</v>
      </c>
      <c r="C410" s="61">
        <v>45476</v>
      </c>
      <c r="D410" s="58" t="s">
        <v>39</v>
      </c>
      <c r="E410" s="58" t="s">
        <v>5249</v>
      </c>
      <c r="F410" s="58" t="s">
        <v>5946</v>
      </c>
      <c r="G410" s="58" t="s">
        <v>5508</v>
      </c>
      <c r="H410" s="66" t="s">
        <v>3200</v>
      </c>
      <c r="I410" s="66" t="s">
        <v>5874</v>
      </c>
      <c r="J410" s="66"/>
      <c r="K410" s="66" t="s">
        <v>1302</v>
      </c>
      <c r="L410" s="77" t="s">
        <v>1070</v>
      </c>
      <c r="M410" s="66" t="s">
        <v>1071</v>
      </c>
      <c r="N410" s="79" t="str">
        <f ca="1">DATEDIF(C410,'Outgoing 2023'!$L$2,"Y")&amp;" tahun, "&amp;DATEDIF(C410,'Outgoing 2023'!$L$2,"YM")&amp;" bulan, "&amp;DATEDIF(C410,'Outgoing 2023'!$L$2,"MD")&amp;" hari"</f>
        <v>2 tahun, 0 bulan, 12 hari</v>
      </c>
      <c r="O410" s="80">
        <f t="shared" ca="1" si="13"/>
        <v>742</v>
      </c>
      <c r="Q410" s="58"/>
    </row>
    <row r="411" spans="1:17" ht="33.450000000000003" customHeight="1" x14ac:dyDescent="0.3">
      <c r="A411" s="77">
        <f t="shared" si="12"/>
        <v>410</v>
      </c>
      <c r="B411" s="66" t="s">
        <v>5272</v>
      </c>
      <c r="C411" s="61">
        <v>45476</v>
      </c>
      <c r="D411" s="58" t="s">
        <v>39</v>
      </c>
      <c r="E411" s="58" t="s">
        <v>5271</v>
      </c>
      <c r="F411" s="58" t="s">
        <v>5273</v>
      </c>
      <c r="G411" s="58" t="s">
        <v>5508</v>
      </c>
      <c r="H411" s="66" t="s">
        <v>3277</v>
      </c>
      <c r="I411" s="66" t="s">
        <v>5841</v>
      </c>
      <c r="J411" s="66"/>
      <c r="K411" s="66" t="s">
        <v>1302</v>
      </c>
      <c r="L411" s="77" t="s">
        <v>1736</v>
      </c>
      <c r="M411" s="66" t="s">
        <v>5086</v>
      </c>
      <c r="N411" s="79" t="str">
        <f ca="1">DATEDIF(C411,'Outgoing 2023'!$L$2,"Y")&amp;" tahun, "&amp;DATEDIF(C411,'Outgoing 2023'!$L$2,"YM")&amp;" bulan, "&amp;DATEDIF(C411,'Outgoing 2023'!$L$2,"MD")&amp;" hari"</f>
        <v>2 tahun, 0 bulan, 12 hari</v>
      </c>
      <c r="O411" s="80">
        <f t="shared" ca="1" si="13"/>
        <v>742</v>
      </c>
      <c r="Q411" s="58" t="s">
        <v>5978</v>
      </c>
    </row>
    <row r="412" spans="1:17" ht="33.450000000000003" customHeight="1" x14ac:dyDescent="0.3">
      <c r="A412" s="77">
        <f t="shared" si="12"/>
        <v>411</v>
      </c>
      <c r="B412" s="66" t="s">
        <v>5250</v>
      </c>
      <c r="C412" s="61">
        <v>45477</v>
      </c>
      <c r="D412" s="58" t="s">
        <v>39</v>
      </c>
      <c r="E412" s="58" t="s">
        <v>5251</v>
      </c>
      <c r="F412" s="58" t="s">
        <v>5252</v>
      </c>
      <c r="G412" s="58" t="s">
        <v>5508</v>
      </c>
      <c r="H412" s="66" t="s">
        <v>5932</v>
      </c>
      <c r="I412" s="66" t="s">
        <v>5704</v>
      </c>
      <c r="J412" s="66"/>
      <c r="K412" s="66" t="s">
        <v>1302</v>
      </c>
      <c r="L412" s="77" t="s">
        <v>1070</v>
      </c>
      <c r="M412" s="66" t="s">
        <v>1076</v>
      </c>
      <c r="N412" s="79" t="str">
        <f ca="1">DATEDIF(C412,'Outgoing 2023'!$L$2,"Y")&amp;" tahun, "&amp;DATEDIF(C412,'Outgoing 2023'!$L$2,"YM")&amp;" bulan, "&amp;DATEDIF(C412,'Outgoing 2023'!$L$2,"MD")&amp;" hari"</f>
        <v>2 tahun, 0 bulan, 11 hari</v>
      </c>
      <c r="O412" s="80">
        <f t="shared" ca="1" si="13"/>
        <v>741</v>
      </c>
      <c r="Q412" s="58" t="s">
        <v>5730</v>
      </c>
    </row>
    <row r="413" spans="1:17" ht="33.450000000000003" customHeight="1" x14ac:dyDescent="0.3">
      <c r="A413" s="77">
        <f t="shared" si="12"/>
        <v>412</v>
      </c>
      <c r="B413" s="66" t="s">
        <v>5274</v>
      </c>
      <c r="C413" s="61">
        <v>45477</v>
      </c>
      <c r="D413" s="58" t="s">
        <v>9</v>
      </c>
      <c r="E413" s="58" t="s">
        <v>5275</v>
      </c>
      <c r="F413" s="58" t="s">
        <v>5944</v>
      </c>
      <c r="G413" s="58" t="s">
        <v>5508</v>
      </c>
      <c r="H413" s="66" t="s">
        <v>3191</v>
      </c>
      <c r="I413" s="66" t="s">
        <v>5703</v>
      </c>
      <c r="J413" s="66"/>
      <c r="K413" s="66" t="s">
        <v>1302</v>
      </c>
      <c r="L413" s="77" t="s">
        <v>1070</v>
      </c>
      <c r="M413" s="66" t="s">
        <v>5160</v>
      </c>
      <c r="N413" s="79" t="str">
        <f ca="1">DATEDIF(C413,'Outgoing 2023'!$L$2,"Y")&amp;" tahun, "&amp;DATEDIF(C413,'Outgoing 2023'!$L$2,"YM")&amp;" bulan, "&amp;DATEDIF(C413,'Outgoing 2023'!$L$2,"MD")&amp;" hari"</f>
        <v>2 tahun, 0 bulan, 11 hari</v>
      </c>
      <c r="O413" s="80">
        <f t="shared" ca="1" si="13"/>
        <v>741</v>
      </c>
      <c r="Q413" s="58"/>
    </row>
    <row r="414" spans="1:17" ht="33.450000000000003" customHeight="1" x14ac:dyDescent="0.3">
      <c r="A414" s="77">
        <f t="shared" si="12"/>
        <v>413</v>
      </c>
      <c r="B414" s="66" t="s">
        <v>5277</v>
      </c>
      <c r="C414" s="61">
        <v>45477</v>
      </c>
      <c r="D414" s="58" t="s">
        <v>9</v>
      </c>
      <c r="E414" s="58" t="s">
        <v>5276</v>
      </c>
      <c r="F414" s="58" t="s">
        <v>5944</v>
      </c>
      <c r="G414" s="58" t="s">
        <v>5508</v>
      </c>
      <c r="H414" s="66" t="s">
        <v>3200</v>
      </c>
      <c r="I414" s="66" t="s">
        <v>5703</v>
      </c>
      <c r="J414" s="66"/>
      <c r="K414" s="66" t="s">
        <v>1302</v>
      </c>
      <c r="L414" s="77" t="s">
        <v>1070</v>
      </c>
      <c r="M414" s="66" t="s">
        <v>1071</v>
      </c>
      <c r="N414" s="79" t="str">
        <f ca="1">DATEDIF(C414,'Outgoing 2023'!$L$2,"Y")&amp;" tahun, "&amp;DATEDIF(C414,'Outgoing 2023'!$L$2,"YM")&amp;" bulan, "&amp;DATEDIF(C414,'Outgoing 2023'!$L$2,"MD")&amp;" hari"</f>
        <v>2 tahun, 0 bulan, 11 hari</v>
      </c>
      <c r="O414" s="80">
        <f t="shared" ca="1" si="13"/>
        <v>741</v>
      </c>
      <c r="Q414" s="58"/>
    </row>
    <row r="415" spans="1:17" ht="33.450000000000003" customHeight="1" x14ac:dyDescent="0.3">
      <c r="A415" s="77">
        <f t="shared" si="12"/>
        <v>414</v>
      </c>
      <c r="B415" s="66" t="s">
        <v>5297</v>
      </c>
      <c r="C415" s="61">
        <v>45478</v>
      </c>
      <c r="D415" s="58" t="s">
        <v>5298</v>
      </c>
      <c r="E415" s="58" t="s">
        <v>5299</v>
      </c>
      <c r="F415" s="58" t="s">
        <v>5299</v>
      </c>
      <c r="G415" s="58" t="s">
        <v>1079</v>
      </c>
      <c r="H415" s="66" t="s">
        <v>3199</v>
      </c>
      <c r="I415" s="66" t="s">
        <v>5939</v>
      </c>
      <c r="J415" s="66"/>
      <c r="K415" s="66" t="s">
        <v>1302</v>
      </c>
      <c r="L415" s="77" t="s">
        <v>1079</v>
      </c>
      <c r="M415" s="66" t="s">
        <v>4643</v>
      </c>
      <c r="N415" s="79" t="str">
        <f ca="1">DATEDIF(C415,'Outgoing 2023'!$L$2,"Y")&amp;" tahun, "&amp;DATEDIF(C415,'Outgoing 2023'!$L$2,"YM")&amp;" bulan, "&amp;DATEDIF(C415,'Outgoing 2023'!$L$2,"MD")&amp;" hari"</f>
        <v>2 tahun, 0 bulan, 10 hari</v>
      </c>
      <c r="O415" s="80">
        <f t="shared" ca="1" si="13"/>
        <v>740</v>
      </c>
      <c r="Q415" s="58"/>
    </row>
    <row r="416" spans="1:17" ht="33.450000000000003" customHeight="1" x14ac:dyDescent="0.3">
      <c r="A416" s="77">
        <f t="shared" si="12"/>
        <v>415</v>
      </c>
      <c r="B416" s="66" t="s">
        <v>5281</v>
      </c>
      <c r="C416" s="61">
        <v>45477</v>
      </c>
      <c r="D416" s="58" t="s">
        <v>39</v>
      </c>
      <c r="E416" s="58" t="s">
        <v>5282</v>
      </c>
      <c r="F416" s="58" t="s">
        <v>5917</v>
      </c>
      <c r="G416" s="58" t="s">
        <v>1079</v>
      </c>
      <c r="H416" s="66" t="s">
        <v>1079</v>
      </c>
      <c r="I416" s="78" t="s">
        <v>5702</v>
      </c>
      <c r="J416" s="66"/>
      <c r="K416" s="66" t="s">
        <v>1302</v>
      </c>
      <c r="L416" s="66" t="s">
        <v>1080</v>
      </c>
      <c r="M416" s="66" t="s">
        <v>1083</v>
      </c>
      <c r="N416" s="79" t="str">
        <f ca="1">DATEDIF(C416,'Outgoing 2023'!$L$2,"Y")&amp;" tahun, "&amp;DATEDIF(C416,'Outgoing 2023'!$L$2,"YM")&amp;" bulan, "&amp;DATEDIF(C416,'Outgoing 2023'!$L$2,"MD")&amp;" hari"</f>
        <v>2 tahun, 0 bulan, 11 hari</v>
      </c>
      <c r="O416" s="80">
        <f t="shared" ca="1" si="13"/>
        <v>741</v>
      </c>
      <c r="Q416" s="58"/>
    </row>
    <row r="417" spans="1:17" ht="33.450000000000003" customHeight="1" x14ac:dyDescent="0.3">
      <c r="A417" s="77">
        <f t="shared" si="12"/>
        <v>416</v>
      </c>
      <c r="B417" s="66" t="s">
        <v>5283</v>
      </c>
      <c r="C417" s="61">
        <v>45478</v>
      </c>
      <c r="D417" s="58" t="s">
        <v>39</v>
      </c>
      <c r="E417" s="58" t="s">
        <v>5284</v>
      </c>
      <c r="F417" s="58" t="s">
        <v>5945</v>
      </c>
      <c r="G417" s="58" t="s">
        <v>5508</v>
      </c>
      <c r="H417" s="66" t="s">
        <v>3200</v>
      </c>
      <c r="I417" s="66" t="s">
        <v>5874</v>
      </c>
      <c r="J417" s="66"/>
      <c r="K417" s="66" t="s">
        <v>1302</v>
      </c>
      <c r="L417" s="77" t="s">
        <v>1070</v>
      </c>
      <c r="M417" s="66" t="s">
        <v>3084</v>
      </c>
      <c r="N417" s="79" t="str">
        <f ca="1">DATEDIF(C417,'Outgoing 2023'!$L$2,"Y")&amp;" tahun, "&amp;DATEDIF(C417,'Outgoing 2023'!$L$2,"YM")&amp;" bulan, "&amp;DATEDIF(C417,'Outgoing 2023'!$L$2,"MD")&amp;" hari"</f>
        <v>2 tahun, 0 bulan, 10 hari</v>
      </c>
      <c r="O417" s="80">
        <f t="shared" ca="1" si="13"/>
        <v>740</v>
      </c>
      <c r="Q417" s="58"/>
    </row>
    <row r="418" spans="1:17" ht="33.450000000000003" customHeight="1" x14ac:dyDescent="0.3">
      <c r="A418" s="77">
        <f t="shared" si="12"/>
        <v>417</v>
      </c>
      <c r="B418" s="66" t="s">
        <v>5286</v>
      </c>
      <c r="C418" s="61">
        <v>45478</v>
      </c>
      <c r="D418" s="58" t="s">
        <v>39</v>
      </c>
      <c r="E418" s="58" t="s">
        <v>5285</v>
      </c>
      <c r="F418" s="58" t="s">
        <v>5287</v>
      </c>
      <c r="G418" s="58" t="s">
        <v>5508</v>
      </c>
      <c r="H418" s="66" t="s">
        <v>3277</v>
      </c>
      <c r="I418" s="66" t="s">
        <v>5704</v>
      </c>
      <c r="J418" s="66"/>
      <c r="K418" s="66" t="s">
        <v>1302</v>
      </c>
      <c r="L418" s="66" t="s">
        <v>1070</v>
      </c>
      <c r="M418" s="66" t="s">
        <v>4930</v>
      </c>
      <c r="N418" s="79" t="str">
        <f ca="1">DATEDIF(C418,'Outgoing 2023'!$L$2,"Y")&amp;" tahun, "&amp;DATEDIF(C418,'Outgoing 2023'!$L$2,"YM")&amp;" bulan, "&amp;DATEDIF(C418,'Outgoing 2023'!$L$2,"MD")&amp;" hari"</f>
        <v>2 tahun, 0 bulan, 10 hari</v>
      </c>
      <c r="O418" s="80">
        <f t="shared" ca="1" si="13"/>
        <v>740</v>
      </c>
      <c r="Q418" s="58"/>
    </row>
    <row r="419" spans="1:17" ht="33.450000000000003" customHeight="1" x14ac:dyDescent="0.3">
      <c r="A419" s="77">
        <f t="shared" si="12"/>
        <v>418</v>
      </c>
      <c r="B419" s="66" t="s">
        <v>5288</v>
      </c>
      <c r="C419" s="61">
        <v>45475</v>
      </c>
      <c r="D419" s="58" t="s">
        <v>39</v>
      </c>
      <c r="E419" s="58" t="s">
        <v>5289</v>
      </c>
      <c r="F419" s="58" t="s">
        <v>5290</v>
      </c>
      <c r="G419" s="58" t="s">
        <v>1079</v>
      </c>
      <c r="H419" s="66" t="s">
        <v>3195</v>
      </c>
      <c r="I419" s="66" t="s">
        <v>2895</v>
      </c>
      <c r="J419" s="66"/>
      <c r="K419" s="66" t="s">
        <v>120</v>
      </c>
      <c r="L419" s="66" t="s">
        <v>1079</v>
      </c>
      <c r="M419" s="66" t="s">
        <v>2489</v>
      </c>
      <c r="N419" s="79" t="str">
        <f ca="1">DATEDIF(C419,'Outgoing 2023'!$L$2,"Y")&amp;" tahun, "&amp;DATEDIF(C419,'Outgoing 2023'!$L$2,"YM")&amp;" bulan, "&amp;DATEDIF(C419,'Outgoing 2023'!$L$2,"MD")&amp;" hari"</f>
        <v>2 tahun, 0 bulan, 13 hari</v>
      </c>
      <c r="O419" s="80">
        <f t="shared" ca="1" si="13"/>
        <v>743</v>
      </c>
      <c r="Q419" s="58" t="s">
        <v>5559</v>
      </c>
    </row>
    <row r="420" spans="1:17" ht="33.450000000000003" customHeight="1" x14ac:dyDescent="0.3">
      <c r="A420" s="77">
        <f t="shared" si="12"/>
        <v>419</v>
      </c>
      <c r="B420" s="66" t="s">
        <v>5291</v>
      </c>
      <c r="C420" s="61">
        <v>45475</v>
      </c>
      <c r="D420" s="58" t="s">
        <v>39</v>
      </c>
      <c r="E420" s="58" t="s">
        <v>2515</v>
      </c>
      <c r="F420" s="58" t="s">
        <v>5292</v>
      </c>
      <c r="G420" s="58" t="s">
        <v>1079</v>
      </c>
      <c r="H420" s="66" t="s">
        <v>3195</v>
      </c>
      <c r="I420" s="66" t="s">
        <v>3202</v>
      </c>
      <c r="J420" s="66"/>
      <c r="K420" s="66" t="s">
        <v>120</v>
      </c>
      <c r="L420" s="66" t="s">
        <v>1079</v>
      </c>
      <c r="M420" s="66" t="s">
        <v>2489</v>
      </c>
      <c r="N420" s="79" t="str">
        <f ca="1">DATEDIF(C420,'Outgoing 2023'!$L$2,"Y")&amp;" tahun, "&amp;DATEDIF(C420,'Outgoing 2023'!$L$2,"YM")&amp;" bulan, "&amp;DATEDIF(C420,'Outgoing 2023'!$L$2,"MD")&amp;" hari"</f>
        <v>2 tahun, 0 bulan, 13 hari</v>
      </c>
      <c r="O420" s="80">
        <f t="shared" ca="1" si="13"/>
        <v>743</v>
      </c>
      <c r="Q420" s="58" t="s">
        <v>5559</v>
      </c>
    </row>
    <row r="421" spans="1:17" ht="33.450000000000003" customHeight="1" x14ac:dyDescent="0.3">
      <c r="A421" s="77">
        <f t="shared" si="12"/>
        <v>420</v>
      </c>
      <c r="B421" s="66" t="s">
        <v>5294</v>
      </c>
      <c r="C421" s="61">
        <v>45478</v>
      </c>
      <c r="D421" s="58" t="s">
        <v>5293</v>
      </c>
      <c r="E421" s="58" t="s">
        <v>5295</v>
      </c>
      <c r="F421" s="58" t="s">
        <v>5296</v>
      </c>
      <c r="G421" s="58" t="s">
        <v>5508</v>
      </c>
      <c r="H421" s="66" t="s">
        <v>5508</v>
      </c>
      <c r="I421" s="66" t="s">
        <v>3188</v>
      </c>
      <c r="J421" s="66"/>
      <c r="K421" s="66" t="s">
        <v>1302</v>
      </c>
      <c r="L421" s="66" t="s">
        <v>1170</v>
      </c>
      <c r="M421" s="66" t="s">
        <v>1171</v>
      </c>
      <c r="N421" s="79" t="str">
        <f ca="1">DATEDIF(C421,'Outgoing 2023'!$L$2,"Y")&amp;" tahun, "&amp;DATEDIF(C421,'Outgoing 2023'!$L$2,"YM")&amp;" bulan, "&amp;DATEDIF(C421,'Outgoing 2023'!$L$2,"MD")&amp;" hari"</f>
        <v>2 tahun, 0 bulan, 10 hari</v>
      </c>
      <c r="O421" s="80">
        <f t="shared" ca="1" si="13"/>
        <v>740</v>
      </c>
      <c r="Q421" s="58"/>
    </row>
    <row r="422" spans="1:17" ht="33.450000000000003" customHeight="1" x14ac:dyDescent="0.3">
      <c r="A422" s="77">
        <f t="shared" si="12"/>
        <v>421</v>
      </c>
      <c r="B422" s="66" t="s">
        <v>5300</v>
      </c>
      <c r="C422" s="61">
        <v>45478</v>
      </c>
      <c r="D422" s="58" t="s">
        <v>39</v>
      </c>
      <c r="E422" s="58" t="s">
        <v>5301</v>
      </c>
      <c r="F422" s="58"/>
      <c r="G422" s="58" t="s">
        <v>5508</v>
      </c>
      <c r="H422" s="66" t="s">
        <v>3197</v>
      </c>
      <c r="I422" s="66" t="s">
        <v>5700</v>
      </c>
      <c r="J422" s="66"/>
      <c r="K422" s="66" t="s">
        <v>1302</v>
      </c>
      <c r="L422" s="66" t="s">
        <v>1070</v>
      </c>
      <c r="M422" s="66" t="s">
        <v>1471</v>
      </c>
      <c r="N422" s="79" t="str">
        <f ca="1">DATEDIF(C422,'Outgoing 2023'!$L$2,"Y")&amp;" tahun, "&amp;DATEDIF(C422,'Outgoing 2023'!$L$2,"YM")&amp;" bulan, "&amp;DATEDIF(C422,'Outgoing 2023'!$L$2,"MD")&amp;" hari"</f>
        <v>2 tahun, 0 bulan, 10 hari</v>
      </c>
      <c r="O422" s="80">
        <f t="shared" ca="1" si="13"/>
        <v>740</v>
      </c>
      <c r="Q422" s="58"/>
    </row>
    <row r="423" spans="1:17" ht="33.450000000000003" customHeight="1" x14ac:dyDescent="0.3">
      <c r="A423" s="77">
        <f t="shared" si="12"/>
        <v>422</v>
      </c>
      <c r="B423" s="66" t="s">
        <v>5302</v>
      </c>
      <c r="C423" s="61">
        <v>45481</v>
      </c>
      <c r="D423" s="58" t="s">
        <v>39</v>
      </c>
      <c r="E423" s="58" t="s">
        <v>5303</v>
      </c>
      <c r="F423" s="58" t="s">
        <v>5304</v>
      </c>
      <c r="G423" s="58" t="s">
        <v>1079</v>
      </c>
      <c r="H423" s="66" t="s">
        <v>3195</v>
      </c>
      <c r="I423" s="66" t="s">
        <v>5841</v>
      </c>
      <c r="J423" s="66"/>
      <c r="K423" s="66" t="s">
        <v>1302</v>
      </c>
      <c r="L423" s="66" t="s">
        <v>1079</v>
      </c>
      <c r="M423" s="66" t="s">
        <v>2489</v>
      </c>
      <c r="N423" s="79" t="str">
        <f ca="1">DATEDIF(C423,'Outgoing 2023'!$L$2,"Y")&amp;" tahun, "&amp;DATEDIF(C423,'Outgoing 2023'!$L$2,"YM")&amp;" bulan, "&amp;DATEDIF(C423,'Outgoing 2023'!$L$2,"MD")&amp;" hari"</f>
        <v>2 tahun, 0 bulan, 7 hari</v>
      </c>
      <c r="O423" s="80">
        <f t="shared" ca="1" si="13"/>
        <v>737</v>
      </c>
      <c r="Q423" s="58"/>
    </row>
    <row r="424" spans="1:17" ht="33.450000000000003" customHeight="1" x14ac:dyDescent="0.3">
      <c r="A424" s="77">
        <f t="shared" si="12"/>
        <v>423</v>
      </c>
      <c r="B424" s="66" t="s">
        <v>5278</v>
      </c>
      <c r="C424" s="61">
        <v>45481</v>
      </c>
      <c r="D424" s="58" t="s">
        <v>39</v>
      </c>
      <c r="E424" s="58" t="s">
        <v>5279</v>
      </c>
      <c r="F424" s="58" t="s">
        <v>5280</v>
      </c>
      <c r="G424" s="58" t="s">
        <v>1079</v>
      </c>
      <c r="H424" s="66" t="s">
        <v>5935</v>
      </c>
      <c r="I424" s="58" t="s">
        <v>5704</v>
      </c>
      <c r="J424" s="66"/>
      <c r="K424" s="66" t="s">
        <v>120</v>
      </c>
      <c r="L424" s="66" t="s">
        <v>1070</v>
      </c>
      <c r="M424" s="66" t="s">
        <v>1071</v>
      </c>
      <c r="N424" s="79" t="str">
        <f ca="1">DATEDIF(C424,'Outgoing 2023'!$L$2,"Y")&amp;" tahun, "&amp;DATEDIF(C424,'Outgoing 2023'!$L$2,"YM")&amp;" bulan, "&amp;DATEDIF(C424,'Outgoing 2023'!$L$2,"MD")&amp;" hari"</f>
        <v>2 tahun, 0 bulan, 7 hari</v>
      </c>
      <c r="O424" s="80">
        <f t="shared" ca="1" si="13"/>
        <v>737</v>
      </c>
      <c r="Q424" s="58" t="s">
        <v>5451</v>
      </c>
    </row>
    <row r="425" spans="1:17" ht="33.450000000000003" customHeight="1" x14ac:dyDescent="0.3">
      <c r="A425" s="77">
        <f t="shared" si="12"/>
        <v>424</v>
      </c>
      <c r="B425" s="66" t="s">
        <v>5305</v>
      </c>
      <c r="C425" s="61">
        <v>45482</v>
      </c>
      <c r="D425" s="58" t="s">
        <v>39</v>
      </c>
      <c r="E425" s="58" t="s">
        <v>5306</v>
      </c>
      <c r="F425" s="58" t="s">
        <v>5307</v>
      </c>
      <c r="G425" s="58" t="s">
        <v>5508</v>
      </c>
      <c r="H425" s="66" t="s">
        <v>5508</v>
      </c>
      <c r="I425" s="66" t="s">
        <v>6025</v>
      </c>
      <c r="J425" s="66"/>
      <c r="K425" s="66" t="s">
        <v>1302</v>
      </c>
      <c r="L425" s="66" t="s">
        <v>1736</v>
      </c>
      <c r="M425" s="66" t="s">
        <v>5309</v>
      </c>
      <c r="N425" s="79" t="str">
        <f ca="1">DATEDIF(C425,'Outgoing 2023'!$L$2,"Y")&amp;" tahun, "&amp;DATEDIF(C425,'Outgoing 2023'!$L$2,"YM")&amp;" bulan, "&amp;DATEDIF(C425,'Outgoing 2023'!$L$2,"MD")&amp;" hari"</f>
        <v>2 tahun, 0 bulan, 6 hari</v>
      </c>
      <c r="O425" s="80">
        <f t="shared" ca="1" si="13"/>
        <v>736</v>
      </c>
      <c r="Q425" s="58" t="s">
        <v>5308</v>
      </c>
    </row>
    <row r="426" spans="1:17" ht="33.450000000000003" customHeight="1" x14ac:dyDescent="0.3">
      <c r="A426" s="77">
        <f t="shared" si="12"/>
        <v>425</v>
      </c>
      <c r="B426" s="66" t="s">
        <v>5310</v>
      </c>
      <c r="C426" s="61">
        <v>45483</v>
      </c>
      <c r="D426" s="58" t="s">
        <v>39</v>
      </c>
      <c r="E426" s="58" t="s">
        <v>5311</v>
      </c>
      <c r="F426" s="58" t="s">
        <v>5315</v>
      </c>
      <c r="G426" s="58" t="s">
        <v>5508</v>
      </c>
      <c r="H426" s="66" t="s">
        <v>3200</v>
      </c>
      <c r="I426" s="66" t="s">
        <v>5703</v>
      </c>
      <c r="J426" s="66"/>
      <c r="K426" s="66" t="s">
        <v>1302</v>
      </c>
      <c r="L426" s="66" t="s">
        <v>1070</v>
      </c>
      <c r="M426" s="66" t="s">
        <v>1071</v>
      </c>
      <c r="N426" s="79" t="str">
        <f ca="1">DATEDIF(C426,'Outgoing 2023'!$L$2,"Y")&amp;" tahun, "&amp;DATEDIF(C426,'Outgoing 2023'!$L$2,"YM")&amp;" bulan, "&amp;DATEDIF(C426,'Outgoing 2023'!$L$2,"MD")&amp;" hari"</f>
        <v>2 tahun, 0 bulan, 5 hari</v>
      </c>
      <c r="O426" s="80">
        <f t="shared" ca="1" si="13"/>
        <v>735</v>
      </c>
      <c r="Q426" s="58"/>
    </row>
    <row r="427" spans="1:17" ht="33.450000000000003" customHeight="1" x14ac:dyDescent="0.3">
      <c r="A427" s="77">
        <f t="shared" si="12"/>
        <v>426</v>
      </c>
      <c r="B427" s="66" t="s">
        <v>5394</v>
      </c>
      <c r="C427" s="61">
        <v>45483</v>
      </c>
      <c r="D427" s="58" t="s">
        <v>39</v>
      </c>
      <c r="E427" s="58" t="s">
        <v>5554</v>
      </c>
      <c r="F427" s="58" t="s">
        <v>5555</v>
      </c>
      <c r="G427" s="58" t="s">
        <v>5508</v>
      </c>
      <c r="H427" s="66" t="s">
        <v>3190</v>
      </c>
      <c r="I427" s="66" t="s">
        <v>5843</v>
      </c>
      <c r="J427" s="66"/>
      <c r="K427" s="66" t="s">
        <v>120</v>
      </c>
      <c r="L427" s="66" t="s">
        <v>1088</v>
      </c>
      <c r="M427" s="66" t="s">
        <v>1089</v>
      </c>
      <c r="N427" s="79" t="str">
        <f ca="1">DATEDIF(C427,'Outgoing 2023'!$L$2,"Y")&amp;" tahun, "&amp;DATEDIF(C427,'Outgoing 2023'!$L$2,"YM")&amp;" bulan, "&amp;DATEDIF(C427,'Outgoing 2023'!$L$2,"MD")&amp;" hari"</f>
        <v>2 tahun, 0 bulan, 5 hari</v>
      </c>
      <c r="O427" s="80">
        <f t="shared" ca="1" si="13"/>
        <v>735</v>
      </c>
      <c r="Q427" s="58"/>
    </row>
    <row r="428" spans="1:17" ht="33.450000000000003" customHeight="1" x14ac:dyDescent="0.3">
      <c r="A428" s="77">
        <f t="shared" si="12"/>
        <v>427</v>
      </c>
      <c r="B428" s="66" t="s">
        <v>5313</v>
      </c>
      <c r="C428" s="61">
        <v>45483</v>
      </c>
      <c r="D428" s="58" t="s">
        <v>39</v>
      </c>
      <c r="E428" s="58" t="s">
        <v>5312</v>
      </c>
      <c r="F428" s="58" t="s">
        <v>5314</v>
      </c>
      <c r="G428" s="58" t="s">
        <v>1079</v>
      </c>
      <c r="H428" s="66" t="s">
        <v>1079</v>
      </c>
      <c r="I428" s="66" t="s">
        <v>5700</v>
      </c>
      <c r="J428" s="66"/>
      <c r="K428" s="66" t="s">
        <v>1302</v>
      </c>
      <c r="L428" s="66" t="s">
        <v>1168</v>
      </c>
      <c r="M428" s="66" t="s">
        <v>4425</v>
      </c>
      <c r="N428" s="79" t="str">
        <f ca="1">DATEDIF(C428,'Outgoing 2023'!$L$2,"Y")&amp;" tahun, "&amp;DATEDIF(C428,'Outgoing 2023'!$L$2,"YM")&amp;" bulan, "&amp;DATEDIF(C428,'Outgoing 2023'!$L$2,"MD")&amp;" hari"</f>
        <v>2 tahun, 0 bulan, 5 hari</v>
      </c>
      <c r="O428" s="80">
        <f t="shared" ca="1" si="13"/>
        <v>735</v>
      </c>
      <c r="Q428" s="58"/>
    </row>
    <row r="429" spans="1:17" ht="33.450000000000003" customHeight="1" x14ac:dyDescent="0.3">
      <c r="A429" s="77">
        <f t="shared" si="12"/>
        <v>428</v>
      </c>
      <c r="B429" s="66" t="s">
        <v>5395</v>
      </c>
      <c r="C429" s="61">
        <v>45484</v>
      </c>
      <c r="D429" s="58" t="s">
        <v>39</v>
      </c>
      <c r="E429" s="58" t="s">
        <v>5466</v>
      </c>
      <c r="F429" s="58" t="s">
        <v>5469</v>
      </c>
      <c r="G429" s="58" t="s">
        <v>5508</v>
      </c>
      <c r="H429" s="66" t="s">
        <v>3200</v>
      </c>
      <c r="I429" s="78" t="s">
        <v>6030</v>
      </c>
      <c r="J429" s="66"/>
      <c r="K429" s="66" t="s">
        <v>1302</v>
      </c>
      <c r="L429" s="66" t="s">
        <v>1070</v>
      </c>
      <c r="M429" s="66" t="s">
        <v>3717</v>
      </c>
      <c r="N429" s="79" t="str">
        <f ca="1">DATEDIF(C429,'Outgoing 2023'!$L$2,"Y")&amp;" tahun, "&amp;DATEDIF(C429,'Outgoing 2023'!$L$2,"YM")&amp;" bulan, "&amp;DATEDIF(C429,'Outgoing 2023'!$L$2,"MD")&amp;" hari"</f>
        <v>2 tahun, 0 bulan, 4 hari</v>
      </c>
      <c r="O429" s="80">
        <f t="shared" ca="1" si="13"/>
        <v>734</v>
      </c>
      <c r="P429" s="98" t="str">
        <f>CHAR(254)</f>
        <v>þ</v>
      </c>
      <c r="Q429" s="58"/>
    </row>
    <row r="430" spans="1:17" ht="33.450000000000003" customHeight="1" x14ac:dyDescent="0.3">
      <c r="A430" s="77">
        <f t="shared" si="12"/>
        <v>429</v>
      </c>
      <c r="B430" s="66" t="s">
        <v>5467</v>
      </c>
      <c r="C430" s="61">
        <v>45485</v>
      </c>
      <c r="D430" s="58" t="s">
        <v>39</v>
      </c>
      <c r="E430" s="58" t="s">
        <v>5468</v>
      </c>
      <c r="F430" s="58" t="s">
        <v>5470</v>
      </c>
      <c r="G430" s="58" t="s">
        <v>5508</v>
      </c>
      <c r="H430" s="66" t="s">
        <v>3200</v>
      </c>
      <c r="I430" s="78" t="s">
        <v>6030</v>
      </c>
      <c r="J430" s="66"/>
      <c r="K430" s="66" t="s">
        <v>1302</v>
      </c>
      <c r="L430" s="66" t="s">
        <v>1070</v>
      </c>
      <c r="M430" s="66" t="s">
        <v>3230</v>
      </c>
      <c r="N430" s="79" t="str">
        <f ca="1">DATEDIF(C430,'Outgoing 2023'!$L$2,"Y")&amp;" tahun, "&amp;DATEDIF(C430,'Outgoing 2023'!$L$2,"YM")&amp;" bulan, "&amp;DATEDIF(C430,'Outgoing 2023'!$L$2,"MD")&amp;" hari"</f>
        <v>2 tahun, 0 bulan, 3 hari</v>
      </c>
      <c r="O430" s="80">
        <f t="shared" ca="1" si="13"/>
        <v>733</v>
      </c>
      <c r="P430" s="98" t="str">
        <f t="shared" ref="P430:P462" si="14">CHAR(254)</f>
        <v>þ</v>
      </c>
      <c r="Q430" s="58"/>
    </row>
    <row r="431" spans="1:17" ht="33.450000000000003" customHeight="1" x14ac:dyDescent="0.3">
      <c r="A431" s="77">
        <f t="shared" si="12"/>
        <v>430</v>
      </c>
      <c r="B431" s="66" t="s">
        <v>5471</v>
      </c>
      <c r="C431" s="61">
        <v>45485</v>
      </c>
      <c r="D431" s="58" t="s">
        <v>39</v>
      </c>
      <c r="E431" s="58" t="s">
        <v>5472</v>
      </c>
      <c r="F431" s="58" t="s">
        <v>5582</v>
      </c>
      <c r="G431" s="58" t="s">
        <v>5508</v>
      </c>
      <c r="H431" s="66" t="s">
        <v>3200</v>
      </c>
      <c r="I431" s="66" t="s">
        <v>5874</v>
      </c>
      <c r="J431" s="66"/>
      <c r="K431" s="66" t="s">
        <v>1302</v>
      </c>
      <c r="L431" s="66" t="s">
        <v>1070</v>
      </c>
      <c r="M431" s="66" t="s">
        <v>5473</v>
      </c>
      <c r="N431" s="79" t="str">
        <f ca="1">DATEDIF(C431,'Outgoing 2023'!$L$2,"Y")&amp;" tahun, "&amp;DATEDIF(C431,'Outgoing 2023'!$L$2,"YM")&amp;" bulan, "&amp;DATEDIF(C431,'Outgoing 2023'!$L$2,"MD")&amp;" hari"</f>
        <v>2 tahun, 0 bulan, 3 hari</v>
      </c>
      <c r="O431" s="80">
        <f t="shared" ca="1" si="13"/>
        <v>733</v>
      </c>
      <c r="P431" s="98" t="str">
        <f t="shared" si="14"/>
        <v>þ</v>
      </c>
      <c r="Q431" s="58"/>
    </row>
    <row r="432" spans="1:17" ht="33.450000000000003" customHeight="1" x14ac:dyDescent="0.3">
      <c r="A432" s="77">
        <f t="shared" si="12"/>
        <v>431</v>
      </c>
      <c r="B432" s="66" t="s">
        <v>5474</v>
      </c>
      <c r="C432" s="61">
        <v>45485</v>
      </c>
      <c r="D432" s="58" t="s">
        <v>39</v>
      </c>
      <c r="E432" s="58" t="s">
        <v>5475</v>
      </c>
      <c r="F432" s="58" t="s">
        <v>5476</v>
      </c>
      <c r="G432" s="58" t="s">
        <v>5508</v>
      </c>
      <c r="H432" s="66" t="s">
        <v>5508</v>
      </c>
      <c r="I432" s="66" t="s">
        <v>5844</v>
      </c>
      <c r="J432" s="66"/>
      <c r="K432" s="66" t="s">
        <v>1302</v>
      </c>
      <c r="L432" s="66" t="s">
        <v>1175</v>
      </c>
      <c r="M432" s="66" t="s">
        <v>1176</v>
      </c>
      <c r="N432" s="79" t="str">
        <f ca="1">DATEDIF(C432,'Outgoing 2023'!$L$2,"Y")&amp;" tahun, "&amp;DATEDIF(C432,'Outgoing 2023'!$L$2,"YM")&amp;" bulan, "&amp;DATEDIF(C432,'Outgoing 2023'!$L$2,"MD")&amp;" hari"</f>
        <v>2 tahun, 0 bulan, 3 hari</v>
      </c>
      <c r="O432" s="80">
        <f t="shared" ca="1" si="13"/>
        <v>733</v>
      </c>
      <c r="P432" s="98" t="str">
        <f t="shared" si="14"/>
        <v>þ</v>
      </c>
      <c r="Q432" s="58"/>
    </row>
    <row r="433" spans="1:17" ht="33.450000000000003" customHeight="1" x14ac:dyDescent="0.3">
      <c r="A433" s="77">
        <f t="shared" si="12"/>
        <v>432</v>
      </c>
      <c r="B433" s="66" t="s">
        <v>5477</v>
      </c>
      <c r="C433" s="61">
        <v>45485</v>
      </c>
      <c r="D433" s="58" t="s">
        <v>39</v>
      </c>
      <c r="E433" s="58" t="s">
        <v>5479</v>
      </c>
      <c r="F433" s="58" t="s">
        <v>5545</v>
      </c>
      <c r="G433" s="58" t="s">
        <v>5508</v>
      </c>
      <c r="H433" s="66" t="s">
        <v>3195</v>
      </c>
      <c r="I433" s="66" t="s">
        <v>6808</v>
      </c>
      <c r="J433" s="66"/>
      <c r="K433" s="66" t="s">
        <v>1302</v>
      </c>
      <c r="L433" s="66" t="s">
        <v>1070</v>
      </c>
      <c r="M433" s="66" t="s">
        <v>1082</v>
      </c>
      <c r="N433" s="79" t="str">
        <f ca="1">DATEDIF(C433,'Outgoing 2023'!$L$2,"Y")&amp;" tahun, "&amp;DATEDIF(C433,'Outgoing 2023'!$L$2,"YM")&amp;" bulan, "&amp;DATEDIF(C433,'Outgoing 2023'!$L$2,"MD")&amp;" hari"</f>
        <v>2 tahun, 0 bulan, 3 hari</v>
      </c>
      <c r="O433" s="80">
        <f t="shared" ca="1" si="13"/>
        <v>733</v>
      </c>
      <c r="P433" s="98" t="str">
        <f t="shared" si="14"/>
        <v>þ</v>
      </c>
      <c r="Q433" s="58"/>
    </row>
    <row r="434" spans="1:17" ht="33.450000000000003" customHeight="1" x14ac:dyDescent="0.3">
      <c r="A434" s="77">
        <f t="shared" si="12"/>
        <v>433</v>
      </c>
      <c r="B434" s="66" t="s">
        <v>5478</v>
      </c>
      <c r="C434" s="61">
        <v>45485</v>
      </c>
      <c r="D434" s="58" t="s">
        <v>39</v>
      </c>
      <c r="E434" s="58" t="s">
        <v>5480</v>
      </c>
      <c r="F434" s="58" t="s">
        <v>5575</v>
      </c>
      <c r="G434" s="58" t="s">
        <v>5508</v>
      </c>
      <c r="H434" s="66" t="s">
        <v>3277</v>
      </c>
      <c r="I434" s="66" t="s">
        <v>3188</v>
      </c>
      <c r="J434" s="66"/>
      <c r="K434" s="66" t="s">
        <v>120</v>
      </c>
      <c r="L434" s="66" t="s">
        <v>1070</v>
      </c>
      <c r="M434" s="66" t="s">
        <v>5481</v>
      </c>
      <c r="N434" s="79" t="str">
        <f ca="1">DATEDIF(C434,'Outgoing 2023'!$L$2,"Y")&amp;" tahun, "&amp;DATEDIF(C434,'Outgoing 2023'!$L$2,"YM")&amp;" bulan, "&amp;DATEDIF(C434,'Outgoing 2023'!$L$2,"MD")&amp;" hari"</f>
        <v>2 tahun, 0 bulan, 3 hari</v>
      </c>
      <c r="O434" s="80">
        <f t="shared" ca="1" si="13"/>
        <v>733</v>
      </c>
      <c r="P434" s="98" t="str">
        <f t="shared" si="14"/>
        <v>þ</v>
      </c>
      <c r="Q434" s="58" t="s">
        <v>6137</v>
      </c>
    </row>
    <row r="435" spans="1:17" ht="33.450000000000003" customHeight="1" x14ac:dyDescent="0.3">
      <c r="A435" s="77">
        <f t="shared" si="12"/>
        <v>434</v>
      </c>
      <c r="B435" s="66" t="s">
        <v>5482</v>
      </c>
      <c r="C435" s="61">
        <v>45485</v>
      </c>
      <c r="D435" s="58" t="s">
        <v>39</v>
      </c>
      <c r="E435" s="58" t="s">
        <v>5486</v>
      </c>
      <c r="F435" s="58" t="s">
        <v>5576</v>
      </c>
      <c r="G435" s="58" t="s">
        <v>5508</v>
      </c>
      <c r="H435" s="66" t="s">
        <v>3197</v>
      </c>
      <c r="I435" s="66" t="s">
        <v>3201</v>
      </c>
      <c r="J435" s="66"/>
      <c r="K435" s="66" t="s">
        <v>120</v>
      </c>
      <c r="L435" s="66" t="s">
        <v>1070</v>
      </c>
      <c r="M435" s="66" t="s">
        <v>5490</v>
      </c>
      <c r="N435" s="79" t="str">
        <f ca="1">DATEDIF(C435,'Outgoing 2023'!$L$2,"Y")&amp;" tahun, "&amp;DATEDIF(C435,'Outgoing 2023'!$L$2,"YM")&amp;" bulan, "&amp;DATEDIF(C435,'Outgoing 2023'!$L$2,"MD")&amp;" hari"</f>
        <v>2 tahun, 0 bulan, 3 hari</v>
      </c>
      <c r="O435" s="80">
        <f t="shared" ca="1" si="13"/>
        <v>733</v>
      </c>
      <c r="P435" s="98" t="str">
        <f t="shared" si="14"/>
        <v>þ</v>
      </c>
      <c r="Q435" s="58" t="s">
        <v>5731</v>
      </c>
    </row>
    <row r="436" spans="1:17" ht="33.450000000000003" customHeight="1" x14ac:dyDescent="0.3">
      <c r="A436" s="77">
        <f t="shared" si="12"/>
        <v>435</v>
      </c>
      <c r="B436" s="66" t="s">
        <v>5483</v>
      </c>
      <c r="C436" s="61">
        <v>45485</v>
      </c>
      <c r="D436" s="58" t="s">
        <v>39</v>
      </c>
      <c r="E436" s="58" t="s">
        <v>5487</v>
      </c>
      <c r="F436" s="58" t="s">
        <v>5577</v>
      </c>
      <c r="G436" s="58" t="s">
        <v>5508</v>
      </c>
      <c r="H436" s="66" t="s">
        <v>3200</v>
      </c>
      <c r="I436" s="66" t="s">
        <v>3203</v>
      </c>
      <c r="J436" s="66"/>
      <c r="K436" s="66" t="s">
        <v>120</v>
      </c>
      <c r="L436" s="66" t="s">
        <v>1070</v>
      </c>
      <c r="M436" s="66" t="s">
        <v>5473</v>
      </c>
      <c r="N436" s="79" t="str">
        <f ca="1">DATEDIF(C436,'Outgoing 2023'!$L$2,"Y")&amp;" tahun, "&amp;DATEDIF(C436,'Outgoing 2023'!$L$2,"YM")&amp;" bulan, "&amp;DATEDIF(C436,'Outgoing 2023'!$L$2,"MD")&amp;" hari"</f>
        <v>2 tahun, 0 bulan, 3 hari</v>
      </c>
      <c r="O436" s="80">
        <f t="shared" ca="1" si="13"/>
        <v>733</v>
      </c>
      <c r="P436" s="98" t="str">
        <f t="shared" si="14"/>
        <v>þ</v>
      </c>
      <c r="Q436" s="58" t="s">
        <v>6070</v>
      </c>
    </row>
    <row r="437" spans="1:17" ht="33.450000000000003" customHeight="1" x14ac:dyDescent="0.3">
      <c r="A437" s="77">
        <f t="shared" si="12"/>
        <v>436</v>
      </c>
      <c r="B437" s="66" t="s">
        <v>5484</v>
      </c>
      <c r="C437" s="61">
        <v>45488</v>
      </c>
      <c r="D437" s="58" t="s">
        <v>39</v>
      </c>
      <c r="E437" s="58" t="s">
        <v>5488</v>
      </c>
      <c r="F437" s="58" t="s">
        <v>5578</v>
      </c>
      <c r="G437" s="58" t="s">
        <v>5508</v>
      </c>
      <c r="H437" s="66" t="s">
        <v>3189</v>
      </c>
      <c r="I437" s="66" t="s">
        <v>5892</v>
      </c>
      <c r="J437" s="66"/>
      <c r="K437" s="66" t="s">
        <v>1302</v>
      </c>
      <c r="L437" s="66" t="s">
        <v>1070</v>
      </c>
      <c r="M437" s="66" t="s">
        <v>4930</v>
      </c>
      <c r="N437" s="79" t="str">
        <f ca="1">DATEDIF(C437,'Outgoing 2023'!$L$2,"Y")&amp;" tahun, "&amp;DATEDIF(C437,'Outgoing 2023'!$L$2,"YM")&amp;" bulan, "&amp;DATEDIF(C437,'Outgoing 2023'!$L$2,"MD")&amp;" hari"</f>
        <v>2 tahun, 0 bulan, 0 hari</v>
      </c>
      <c r="O437" s="80">
        <f t="shared" ca="1" si="13"/>
        <v>730</v>
      </c>
      <c r="P437" s="98" t="str">
        <f t="shared" si="14"/>
        <v>þ</v>
      </c>
      <c r="Q437" s="58"/>
    </row>
    <row r="438" spans="1:17" ht="33.450000000000003" customHeight="1" x14ac:dyDescent="0.3">
      <c r="A438" s="77">
        <f t="shared" si="12"/>
        <v>437</v>
      </c>
      <c r="B438" s="66" t="s">
        <v>5485</v>
      </c>
      <c r="C438" s="61">
        <v>45488</v>
      </c>
      <c r="D438" s="58" t="s">
        <v>39</v>
      </c>
      <c r="E438" s="58" t="s">
        <v>5489</v>
      </c>
      <c r="F438" s="58" t="s">
        <v>5579</v>
      </c>
      <c r="G438" s="58" t="s">
        <v>5508</v>
      </c>
      <c r="H438" s="66" t="s">
        <v>3200</v>
      </c>
      <c r="I438" s="66" t="s">
        <v>3203</v>
      </c>
      <c r="J438" s="66"/>
      <c r="K438" s="66" t="s">
        <v>120</v>
      </c>
      <c r="L438" s="66" t="s">
        <v>1070</v>
      </c>
      <c r="M438" s="66" t="s">
        <v>1071</v>
      </c>
      <c r="N438" s="79" t="str">
        <f ca="1">DATEDIF(C438,'Outgoing 2023'!$L$2,"Y")&amp;" tahun, "&amp;DATEDIF(C438,'Outgoing 2023'!$L$2,"YM")&amp;" bulan, "&amp;DATEDIF(C438,'Outgoing 2023'!$L$2,"MD")&amp;" hari"</f>
        <v>2 tahun, 0 bulan, 0 hari</v>
      </c>
      <c r="O438" s="80">
        <f t="shared" ca="1" si="13"/>
        <v>730</v>
      </c>
      <c r="P438" s="98" t="str">
        <f t="shared" si="14"/>
        <v>þ</v>
      </c>
      <c r="Q438" s="58"/>
    </row>
    <row r="439" spans="1:17" ht="33.450000000000003" customHeight="1" x14ac:dyDescent="0.3">
      <c r="A439" s="77">
        <f t="shared" si="12"/>
        <v>438</v>
      </c>
      <c r="B439" s="66" t="s">
        <v>5491</v>
      </c>
      <c r="C439" s="61">
        <v>45488</v>
      </c>
      <c r="D439" s="58" t="s">
        <v>39</v>
      </c>
      <c r="E439" s="58" t="s">
        <v>5495</v>
      </c>
      <c r="F439" s="58" t="s">
        <v>5580</v>
      </c>
      <c r="G439" s="58" t="s">
        <v>5508</v>
      </c>
      <c r="H439" s="66" t="s">
        <v>3200</v>
      </c>
      <c r="I439" s="66" t="s">
        <v>5874</v>
      </c>
      <c r="J439" s="66"/>
      <c r="K439" s="66" t="s">
        <v>1302</v>
      </c>
      <c r="L439" s="66" t="s">
        <v>1070</v>
      </c>
      <c r="M439" s="66" t="s">
        <v>1071</v>
      </c>
      <c r="N439" s="79" t="str">
        <f ca="1">DATEDIF(C439,'Outgoing 2023'!$L$2,"Y")&amp;" tahun, "&amp;DATEDIF(C439,'Outgoing 2023'!$L$2,"YM")&amp;" bulan, "&amp;DATEDIF(C439,'Outgoing 2023'!$L$2,"MD")&amp;" hari"</f>
        <v>2 tahun, 0 bulan, 0 hari</v>
      </c>
      <c r="O439" s="80">
        <f t="shared" ca="1" si="13"/>
        <v>730</v>
      </c>
      <c r="P439" s="98" t="str">
        <f t="shared" si="14"/>
        <v>þ</v>
      </c>
      <c r="Q439" s="58"/>
    </row>
    <row r="440" spans="1:17" ht="33.450000000000003" customHeight="1" x14ac:dyDescent="0.3">
      <c r="A440" s="77">
        <f t="shared" si="12"/>
        <v>439</v>
      </c>
      <c r="B440" s="66" t="s">
        <v>5492</v>
      </c>
      <c r="C440" s="61">
        <v>45488</v>
      </c>
      <c r="D440" s="58" t="s">
        <v>39</v>
      </c>
      <c r="E440" s="58" t="s">
        <v>5496</v>
      </c>
      <c r="F440" s="58" t="s">
        <v>5581</v>
      </c>
      <c r="G440" s="58" t="s">
        <v>5508</v>
      </c>
      <c r="H440" s="66" t="s">
        <v>5940</v>
      </c>
      <c r="I440" s="66" t="s">
        <v>5938</v>
      </c>
      <c r="J440" s="66"/>
      <c r="K440" s="66" t="s">
        <v>1302</v>
      </c>
      <c r="L440" s="66" t="s">
        <v>1070</v>
      </c>
      <c r="M440" s="66" t="s">
        <v>4930</v>
      </c>
      <c r="N440" s="79" t="str">
        <f ca="1">DATEDIF(C440,'Outgoing 2023'!$L$2,"Y")&amp;" tahun, "&amp;DATEDIF(C440,'Outgoing 2023'!$L$2,"YM")&amp;" bulan, "&amp;DATEDIF(C440,'Outgoing 2023'!$L$2,"MD")&amp;" hari"</f>
        <v>2 tahun, 0 bulan, 0 hari</v>
      </c>
      <c r="O440" s="80">
        <f t="shared" ca="1" si="13"/>
        <v>730</v>
      </c>
      <c r="P440" s="98" t="str">
        <f t="shared" si="14"/>
        <v>þ</v>
      </c>
      <c r="Q440" s="58"/>
    </row>
    <row r="441" spans="1:17" ht="33.450000000000003" customHeight="1" x14ac:dyDescent="0.3">
      <c r="A441" s="77">
        <f t="shared" si="12"/>
        <v>440</v>
      </c>
      <c r="B441" s="67" t="s">
        <v>5493</v>
      </c>
      <c r="C441" s="61">
        <v>45488</v>
      </c>
      <c r="D441" s="58" t="s">
        <v>39</v>
      </c>
      <c r="E441" s="58" t="s">
        <v>1449</v>
      </c>
      <c r="F441" s="58"/>
      <c r="G441" s="58" t="s">
        <v>1079</v>
      </c>
      <c r="H441" s="66" t="s">
        <v>3195</v>
      </c>
      <c r="I441" s="66" t="s">
        <v>5875</v>
      </c>
      <c r="J441" s="66"/>
      <c r="K441" s="66" t="s">
        <v>1302</v>
      </c>
      <c r="L441" s="66" t="s">
        <v>1079</v>
      </c>
      <c r="M441" s="66" t="s">
        <v>5498</v>
      </c>
      <c r="N441" s="79" t="str">
        <f ca="1">DATEDIF(C441,'Outgoing 2023'!$L$2,"Y")&amp;" tahun, "&amp;DATEDIF(C441,'Outgoing 2023'!$L$2,"YM")&amp;" bulan, "&amp;DATEDIF(C441,'Outgoing 2023'!$L$2,"MD")&amp;" hari"</f>
        <v>2 tahun, 0 bulan, 0 hari</v>
      </c>
      <c r="O441" s="80">
        <f t="shared" ca="1" si="13"/>
        <v>730</v>
      </c>
      <c r="P441" s="99" t="str">
        <f>CHAR(253)</f>
        <v>ý</v>
      </c>
      <c r="Q441" s="58"/>
    </row>
    <row r="442" spans="1:17" ht="33.450000000000003" customHeight="1" x14ac:dyDescent="0.3">
      <c r="A442" s="77">
        <f t="shared" si="12"/>
        <v>441</v>
      </c>
      <c r="B442" s="66" t="s">
        <v>5494</v>
      </c>
      <c r="C442" s="61">
        <v>45488</v>
      </c>
      <c r="D442" s="58" t="s">
        <v>39</v>
      </c>
      <c r="E442" s="58" t="s">
        <v>5497</v>
      </c>
      <c r="F442" s="58" t="s">
        <v>5544</v>
      </c>
      <c r="G442" s="58" t="s">
        <v>1079</v>
      </c>
      <c r="H442" s="66" t="s">
        <v>5933</v>
      </c>
      <c r="I442" s="66" t="s">
        <v>1079</v>
      </c>
      <c r="J442" s="66"/>
      <c r="K442" s="66" t="s">
        <v>1302</v>
      </c>
      <c r="L442" s="66" t="s">
        <v>1079</v>
      </c>
      <c r="M442" s="66" t="s">
        <v>5499</v>
      </c>
      <c r="N442" s="79" t="str">
        <f ca="1">DATEDIF(C442,'Outgoing 2023'!$L$2,"Y")&amp;" tahun, "&amp;DATEDIF(C442,'Outgoing 2023'!$L$2,"YM")&amp;" bulan, "&amp;DATEDIF(C442,'Outgoing 2023'!$L$2,"MD")&amp;" hari"</f>
        <v>2 tahun, 0 bulan, 0 hari</v>
      </c>
      <c r="O442" s="80">
        <f t="shared" ca="1" si="13"/>
        <v>730</v>
      </c>
      <c r="P442" s="98" t="str">
        <f t="shared" si="14"/>
        <v>þ</v>
      </c>
      <c r="Q442" s="58"/>
    </row>
    <row r="443" spans="1:17" ht="33.450000000000003" customHeight="1" x14ac:dyDescent="0.3">
      <c r="A443" s="77">
        <f t="shared" si="12"/>
        <v>442</v>
      </c>
      <c r="B443" s="66" t="s">
        <v>5500</v>
      </c>
      <c r="C443" s="61">
        <v>45488</v>
      </c>
      <c r="D443" s="58" t="s">
        <v>39</v>
      </c>
      <c r="E443" s="58" t="s">
        <v>5504</v>
      </c>
      <c r="F443" s="58" t="s">
        <v>5543</v>
      </c>
      <c r="G443" s="58" t="s">
        <v>5508</v>
      </c>
      <c r="H443" s="66" t="s">
        <v>3199</v>
      </c>
      <c r="I443" s="66" t="s">
        <v>5939</v>
      </c>
      <c r="J443" s="66"/>
      <c r="K443" s="66" t="s">
        <v>120</v>
      </c>
      <c r="L443" s="66" t="s">
        <v>1070</v>
      </c>
      <c r="M443" s="66" t="s">
        <v>6243</v>
      </c>
      <c r="N443" s="79" t="str">
        <f ca="1">DATEDIF(C443,'Outgoing 2023'!$L$2,"Y")&amp;" tahun, "&amp;DATEDIF(C443,'Outgoing 2023'!$L$2,"YM")&amp;" bulan, "&amp;DATEDIF(C443,'Outgoing 2023'!$L$2,"MD")&amp;" hari"</f>
        <v>2 tahun, 0 bulan, 0 hari</v>
      </c>
      <c r="O443" s="80">
        <f t="shared" ca="1" si="13"/>
        <v>730</v>
      </c>
      <c r="P443" s="98" t="str">
        <f t="shared" si="14"/>
        <v>þ</v>
      </c>
      <c r="Q443" s="58" t="s">
        <v>5834</v>
      </c>
    </row>
    <row r="444" spans="1:17" ht="33.450000000000003" customHeight="1" x14ac:dyDescent="0.3">
      <c r="A444" s="77">
        <f t="shared" si="12"/>
        <v>443</v>
      </c>
      <c r="B444" s="66" t="s">
        <v>5501</v>
      </c>
      <c r="C444" s="61">
        <v>45489</v>
      </c>
      <c r="D444" s="58" t="s">
        <v>3073</v>
      </c>
      <c r="E444" s="58" t="s">
        <v>5505</v>
      </c>
      <c r="F444" s="58"/>
      <c r="G444" s="58" t="s">
        <v>5508</v>
      </c>
      <c r="H444" s="66" t="s">
        <v>3193</v>
      </c>
      <c r="I444" s="66" t="s">
        <v>5704</v>
      </c>
      <c r="J444" s="66"/>
      <c r="K444" s="66" t="s">
        <v>1302</v>
      </c>
      <c r="L444" s="66" t="s">
        <v>1070</v>
      </c>
      <c r="M444" s="66" t="s">
        <v>6243</v>
      </c>
      <c r="N444" s="79" t="str">
        <f ca="1">DATEDIF(C444,'Outgoing 2023'!$L$2,"Y")&amp;" tahun, "&amp;DATEDIF(C444,'Outgoing 2023'!$L$2,"YM")&amp;" bulan, "&amp;DATEDIF(C444,'Outgoing 2023'!$L$2,"MD")&amp;" hari"</f>
        <v>1 tahun, 11 bulan, 29 hari</v>
      </c>
      <c r="O444" s="80">
        <f t="shared" ca="1" si="13"/>
        <v>729</v>
      </c>
      <c r="P444" s="98" t="str">
        <f t="shared" si="14"/>
        <v>þ</v>
      </c>
      <c r="Q444" s="58"/>
    </row>
    <row r="445" spans="1:17" ht="33.450000000000003" customHeight="1" x14ac:dyDescent="0.3">
      <c r="A445" s="77">
        <f t="shared" si="12"/>
        <v>444</v>
      </c>
      <c r="B445" s="66" t="s">
        <v>5502</v>
      </c>
      <c r="C445" s="61">
        <v>45490</v>
      </c>
      <c r="D445" s="58" t="s">
        <v>39</v>
      </c>
      <c r="E445" s="58" t="s">
        <v>5506</v>
      </c>
      <c r="F445" s="58" t="s">
        <v>5542</v>
      </c>
      <c r="G445" s="58" t="s">
        <v>5508</v>
      </c>
      <c r="H445" s="66" t="s">
        <v>3200</v>
      </c>
      <c r="I445" s="66" t="s">
        <v>5703</v>
      </c>
      <c r="J445" s="66"/>
      <c r="K445" s="66" t="s">
        <v>1302</v>
      </c>
      <c r="L445" s="66" t="s">
        <v>5508</v>
      </c>
      <c r="M445" s="66" t="s">
        <v>5509</v>
      </c>
      <c r="N445" s="79" t="str">
        <f ca="1">DATEDIF(C445,'Outgoing 2023'!$L$2,"Y")&amp;" tahun, "&amp;DATEDIF(C445,'Outgoing 2023'!$L$2,"YM")&amp;" bulan, "&amp;DATEDIF(C445,'Outgoing 2023'!$L$2,"MD")&amp;" hari"</f>
        <v>1 tahun, 11 bulan, 28 hari</v>
      </c>
      <c r="O445" s="80">
        <f t="shared" ca="1" si="13"/>
        <v>728</v>
      </c>
      <c r="P445" s="98" t="str">
        <f t="shared" si="14"/>
        <v>þ</v>
      </c>
      <c r="Q445" s="58"/>
    </row>
    <row r="446" spans="1:17" ht="33.450000000000003" customHeight="1" x14ac:dyDescent="0.3">
      <c r="A446" s="77">
        <f t="shared" si="12"/>
        <v>445</v>
      </c>
      <c r="B446" s="68" t="s">
        <v>5503</v>
      </c>
      <c r="C446" s="61">
        <v>45490</v>
      </c>
      <c r="D446" s="58" t="s">
        <v>39</v>
      </c>
      <c r="E446" s="58" t="s">
        <v>5507</v>
      </c>
      <c r="F446" s="58" t="s">
        <v>5541</v>
      </c>
      <c r="G446" s="58" t="s">
        <v>1079</v>
      </c>
      <c r="H446" s="66" t="s">
        <v>3195</v>
      </c>
      <c r="I446" s="66" t="s">
        <v>2895</v>
      </c>
      <c r="J446" s="66"/>
      <c r="K446" s="66" t="s">
        <v>120</v>
      </c>
      <c r="L446" s="66" t="s">
        <v>1079</v>
      </c>
      <c r="M446" s="66" t="s">
        <v>5498</v>
      </c>
      <c r="N446" s="79" t="str">
        <f ca="1">DATEDIF(C446,'Outgoing 2023'!$L$2,"Y")&amp;" tahun, "&amp;DATEDIF(C446,'Outgoing 2023'!$L$2,"YM")&amp;" bulan, "&amp;DATEDIF(C446,'Outgoing 2023'!$L$2,"MD")&amp;" hari"</f>
        <v>1 tahun, 11 bulan, 28 hari</v>
      </c>
      <c r="O446" s="80">
        <f t="shared" ca="1" si="13"/>
        <v>728</v>
      </c>
      <c r="P446" s="98" t="str">
        <f t="shared" si="14"/>
        <v>þ</v>
      </c>
      <c r="Q446" s="58"/>
    </row>
    <row r="447" spans="1:17" ht="33.450000000000003" customHeight="1" x14ac:dyDescent="0.3">
      <c r="A447" s="77">
        <f t="shared" si="12"/>
        <v>446</v>
      </c>
      <c r="B447" s="69" t="s">
        <v>5510</v>
      </c>
      <c r="C447" s="61">
        <v>45490</v>
      </c>
      <c r="D447" s="58" t="s">
        <v>39</v>
      </c>
      <c r="E447" s="58" t="s">
        <v>5514</v>
      </c>
      <c r="F447" s="58" t="s">
        <v>5550</v>
      </c>
      <c r="G447" s="58" t="s">
        <v>5508</v>
      </c>
      <c r="H447" s="66" t="s">
        <v>3200</v>
      </c>
      <c r="I447" s="66" t="s">
        <v>3201</v>
      </c>
      <c r="J447" s="66"/>
      <c r="K447" s="66" t="s">
        <v>120</v>
      </c>
      <c r="L447" s="66" t="s">
        <v>1070</v>
      </c>
      <c r="M447" s="66" t="s">
        <v>1071</v>
      </c>
      <c r="N447" s="79" t="str">
        <f ca="1">DATEDIF(C447,'Outgoing 2023'!$L$2,"Y")&amp;" tahun, "&amp;DATEDIF(C447,'Outgoing 2023'!$L$2,"YM")&amp;" bulan, "&amp;DATEDIF(C447,'Outgoing 2023'!$L$2,"MD")&amp;" hari"</f>
        <v>1 tahun, 11 bulan, 28 hari</v>
      </c>
      <c r="O447" s="80">
        <f t="shared" ca="1" si="13"/>
        <v>728</v>
      </c>
      <c r="P447" s="98" t="str">
        <f t="shared" si="14"/>
        <v>þ</v>
      </c>
      <c r="Q447" s="58" t="s">
        <v>6072</v>
      </c>
    </row>
    <row r="448" spans="1:17" ht="33.450000000000003" customHeight="1" x14ac:dyDescent="0.3">
      <c r="A448" s="77">
        <f t="shared" si="12"/>
        <v>447</v>
      </c>
      <c r="B448" s="68" t="s">
        <v>5511</v>
      </c>
      <c r="C448" s="61">
        <v>45490</v>
      </c>
      <c r="D448" s="58" t="s">
        <v>39</v>
      </c>
      <c r="E448" s="58" t="s">
        <v>5515</v>
      </c>
      <c r="F448" s="58" t="s">
        <v>5540</v>
      </c>
      <c r="G448" s="58" t="s">
        <v>5508</v>
      </c>
      <c r="H448" s="66" t="s">
        <v>3200</v>
      </c>
      <c r="I448" s="78" t="s">
        <v>6030</v>
      </c>
      <c r="J448" s="66"/>
      <c r="K448" s="66" t="s">
        <v>120</v>
      </c>
      <c r="L448" s="66" t="s">
        <v>1070</v>
      </c>
      <c r="M448" s="66" t="s">
        <v>3230</v>
      </c>
      <c r="N448" s="79" t="str">
        <f ca="1">DATEDIF(C448,'Outgoing 2023'!$L$2,"Y")&amp;" tahun, "&amp;DATEDIF(C448,'Outgoing 2023'!$L$2,"YM")&amp;" bulan, "&amp;DATEDIF(C448,'Outgoing 2023'!$L$2,"MD")&amp;" hari"</f>
        <v>1 tahun, 11 bulan, 28 hari</v>
      </c>
      <c r="O448" s="80">
        <f t="shared" ca="1" si="13"/>
        <v>728</v>
      </c>
      <c r="P448" s="98" t="str">
        <f t="shared" si="14"/>
        <v>þ</v>
      </c>
      <c r="Q448" s="58"/>
    </row>
    <row r="449" spans="1:17" ht="33.450000000000003" customHeight="1" x14ac:dyDescent="0.3">
      <c r="A449" s="77">
        <f t="shared" si="12"/>
        <v>448</v>
      </c>
      <c r="B449" s="69" t="s">
        <v>5512</v>
      </c>
      <c r="C449" s="61">
        <v>45490</v>
      </c>
      <c r="D449" s="58" t="s">
        <v>39</v>
      </c>
      <c r="E449" s="58" t="s">
        <v>5516</v>
      </c>
      <c r="F449" s="58" t="s">
        <v>5681</v>
      </c>
      <c r="G449" s="58" t="s">
        <v>5508</v>
      </c>
      <c r="H449" s="66" t="s">
        <v>3200</v>
      </c>
      <c r="I449" s="78" t="s">
        <v>6030</v>
      </c>
      <c r="J449" s="66"/>
      <c r="K449" s="66" t="s">
        <v>120</v>
      </c>
      <c r="L449" s="66" t="s">
        <v>1070</v>
      </c>
      <c r="M449" s="66" t="s">
        <v>3230</v>
      </c>
      <c r="N449" s="79" t="str">
        <f ca="1">DATEDIF(C449,'Outgoing 2023'!$L$2,"Y")&amp;" tahun, "&amp;DATEDIF(C449,'Outgoing 2023'!$L$2,"YM")&amp;" bulan, "&amp;DATEDIF(C449,'Outgoing 2023'!$L$2,"MD")&amp;" hari"</f>
        <v>1 tahun, 11 bulan, 28 hari</v>
      </c>
      <c r="O449" s="80">
        <f t="shared" ca="1" si="13"/>
        <v>728</v>
      </c>
      <c r="P449" s="98" t="str">
        <f t="shared" si="14"/>
        <v>þ</v>
      </c>
      <c r="Q449" s="58" t="s">
        <v>6215</v>
      </c>
    </row>
    <row r="450" spans="1:17" ht="33.450000000000003" customHeight="1" x14ac:dyDescent="0.3">
      <c r="A450" s="77">
        <f t="shared" ref="A450:A513" si="15">ROW(A449)</f>
        <v>449</v>
      </c>
      <c r="B450" s="69" t="s">
        <v>5513</v>
      </c>
      <c r="C450" s="61">
        <v>45491</v>
      </c>
      <c r="D450" s="58" t="s">
        <v>39</v>
      </c>
      <c r="E450" s="58" t="s">
        <v>5517</v>
      </c>
      <c r="F450" s="58" t="s">
        <v>5558</v>
      </c>
      <c r="G450" s="58" t="s">
        <v>5508</v>
      </c>
      <c r="H450" s="66" t="s">
        <v>3197</v>
      </c>
      <c r="I450" s="66" t="s">
        <v>5704</v>
      </c>
      <c r="J450" s="66"/>
      <c r="K450" s="66" t="s">
        <v>120</v>
      </c>
      <c r="L450" s="66" t="s">
        <v>1170</v>
      </c>
      <c r="M450" s="66" t="s">
        <v>1171</v>
      </c>
      <c r="N450" s="79" t="str">
        <f ca="1">DATEDIF(C450,'Outgoing 2023'!$L$2,"Y")&amp;" tahun, "&amp;DATEDIF(C450,'Outgoing 2023'!$L$2,"YM")&amp;" bulan, "&amp;DATEDIF(C450,'Outgoing 2023'!$L$2,"MD")&amp;" hari"</f>
        <v>1 tahun, 11 bulan, 27 hari</v>
      </c>
      <c r="O450" s="80">
        <f t="shared" ca="1" si="13"/>
        <v>727</v>
      </c>
      <c r="P450" s="98" t="str">
        <f t="shared" si="14"/>
        <v>þ</v>
      </c>
      <c r="Q450" s="58" t="s">
        <v>5732</v>
      </c>
    </row>
    <row r="451" spans="1:17" ht="33.450000000000003" customHeight="1" x14ac:dyDescent="0.3">
      <c r="A451" s="77">
        <f t="shared" si="15"/>
        <v>450</v>
      </c>
      <c r="B451" s="70" t="s">
        <v>5518</v>
      </c>
      <c r="C451" s="61">
        <v>45491</v>
      </c>
      <c r="D451" s="58" t="s">
        <v>39</v>
      </c>
      <c r="E451" s="58" t="s">
        <v>5520</v>
      </c>
      <c r="F451" s="58"/>
      <c r="G451" s="58" t="s">
        <v>5508</v>
      </c>
      <c r="H451" s="66" t="s">
        <v>3277</v>
      </c>
      <c r="I451" s="66" t="s">
        <v>5873</v>
      </c>
      <c r="J451" s="66"/>
      <c r="K451" s="66" t="s">
        <v>1302</v>
      </c>
      <c r="L451" s="66" t="s">
        <v>5508</v>
      </c>
      <c r="M451" s="66" t="s">
        <v>5509</v>
      </c>
      <c r="N451" s="79" t="str">
        <f ca="1">DATEDIF(C451,'Outgoing 2023'!$L$2,"Y")&amp;" tahun, "&amp;DATEDIF(C451,'Outgoing 2023'!$L$2,"YM")&amp;" bulan, "&amp;DATEDIF(C451,'Outgoing 2023'!$L$2,"MD")&amp;" hari"</f>
        <v>1 tahun, 11 bulan, 27 hari</v>
      </c>
      <c r="O451" s="80">
        <f t="shared" ca="1" si="13"/>
        <v>727</v>
      </c>
      <c r="P451" s="99" t="str">
        <f>CHAR(253)</f>
        <v>ý</v>
      </c>
      <c r="Q451" s="58"/>
    </row>
    <row r="452" spans="1:17" ht="33.450000000000003" customHeight="1" x14ac:dyDescent="0.3">
      <c r="A452" s="77">
        <f t="shared" si="15"/>
        <v>451</v>
      </c>
      <c r="B452" s="70" t="s">
        <v>5519</v>
      </c>
      <c r="C452" s="61">
        <v>45491</v>
      </c>
      <c r="D452" s="58" t="s">
        <v>39</v>
      </c>
      <c r="E452" s="58" t="s">
        <v>5521</v>
      </c>
      <c r="F452" s="58" t="s">
        <v>5539</v>
      </c>
      <c r="G452" s="58" t="s">
        <v>5508</v>
      </c>
      <c r="H452" s="66" t="s">
        <v>3197</v>
      </c>
      <c r="I452" s="66" t="s">
        <v>3201</v>
      </c>
      <c r="J452" s="66"/>
      <c r="K452" s="66" t="s">
        <v>120</v>
      </c>
      <c r="L452" s="66" t="s">
        <v>1070</v>
      </c>
      <c r="M452" s="66" t="s">
        <v>5490</v>
      </c>
      <c r="N452" s="79" t="str">
        <f ca="1">DATEDIF(C452,'Outgoing 2023'!$L$2,"Y")&amp;" tahun, "&amp;DATEDIF(C452,'Outgoing 2023'!$L$2,"YM")&amp;" bulan, "&amp;DATEDIF(C452,'Outgoing 2023'!$L$2,"MD")&amp;" hari"</f>
        <v>1 tahun, 11 bulan, 27 hari</v>
      </c>
      <c r="O452" s="80">
        <f t="shared" ca="1" si="13"/>
        <v>727</v>
      </c>
      <c r="P452" s="98" t="str">
        <f t="shared" si="14"/>
        <v>þ</v>
      </c>
      <c r="Q452" s="58" t="s">
        <v>5811</v>
      </c>
    </row>
    <row r="453" spans="1:17" ht="33.450000000000003" customHeight="1" x14ac:dyDescent="0.3">
      <c r="A453" s="77">
        <f t="shared" si="15"/>
        <v>452</v>
      </c>
      <c r="B453" s="70" t="s">
        <v>5522</v>
      </c>
      <c r="C453" s="61">
        <v>45491</v>
      </c>
      <c r="D453" s="58" t="s">
        <v>39</v>
      </c>
      <c r="E453" s="58" t="s">
        <v>5523</v>
      </c>
      <c r="F453" s="58" t="s">
        <v>5538</v>
      </c>
      <c r="G453" s="58" t="s">
        <v>1079</v>
      </c>
      <c r="H453" s="66" t="s">
        <v>3195</v>
      </c>
      <c r="I453" s="66" t="s">
        <v>5875</v>
      </c>
      <c r="J453" s="66"/>
      <c r="K453" s="66" t="s">
        <v>1302</v>
      </c>
      <c r="L453" s="66" t="s">
        <v>1079</v>
      </c>
      <c r="M453" s="66" t="s">
        <v>5498</v>
      </c>
      <c r="N453" s="79" t="str">
        <f ca="1">DATEDIF(C453,'Outgoing 2023'!$L$2,"Y")&amp;" tahun, "&amp;DATEDIF(C453,'Outgoing 2023'!$L$2,"YM")&amp;" bulan, "&amp;DATEDIF(C453,'Outgoing 2023'!$L$2,"MD")&amp;" hari"</f>
        <v>1 tahun, 11 bulan, 27 hari</v>
      </c>
      <c r="O453" s="80">
        <f t="shared" ca="1" si="13"/>
        <v>727</v>
      </c>
      <c r="P453" s="99" t="str">
        <f>CHAR(253)</f>
        <v>ý</v>
      </c>
      <c r="Q453" s="58"/>
    </row>
    <row r="454" spans="1:17" ht="33.450000000000003" customHeight="1" x14ac:dyDescent="0.3">
      <c r="A454" s="77">
        <f t="shared" si="15"/>
        <v>453</v>
      </c>
      <c r="B454" s="71" t="s">
        <v>5524</v>
      </c>
      <c r="C454" s="61">
        <v>45491</v>
      </c>
      <c r="D454" s="58" t="s">
        <v>6957</v>
      </c>
      <c r="E454" s="58" t="s">
        <v>5556</v>
      </c>
      <c r="F454" s="58" t="s">
        <v>5686</v>
      </c>
      <c r="G454" s="58" t="s">
        <v>5508</v>
      </c>
      <c r="H454" s="66" t="s">
        <v>5508</v>
      </c>
      <c r="I454" s="66" t="s">
        <v>5704</v>
      </c>
      <c r="J454" s="66"/>
      <c r="K454" s="66" t="s">
        <v>1302</v>
      </c>
      <c r="L454" s="66" t="s">
        <v>1070</v>
      </c>
      <c r="M454" s="66" t="s">
        <v>1071</v>
      </c>
      <c r="N454" s="79" t="str">
        <f ca="1">DATEDIF(C454,'Outgoing 2023'!$L$2,"Y")&amp;" tahun, "&amp;DATEDIF(C454,'Outgoing 2023'!$L$2,"YM")&amp;" bulan, "&amp;DATEDIF(C454,'Outgoing 2023'!$L$2,"MD")&amp;" hari"</f>
        <v>1 tahun, 11 bulan, 27 hari</v>
      </c>
      <c r="O454" s="80">
        <f t="shared" ref="O454:O517" ca="1" si="16">TODAY()-C454</f>
        <v>727</v>
      </c>
      <c r="P454" s="98" t="str">
        <f t="shared" si="14"/>
        <v>þ</v>
      </c>
      <c r="Q454" s="58"/>
    </row>
    <row r="455" spans="1:17" ht="33.450000000000003" customHeight="1" x14ac:dyDescent="0.3">
      <c r="A455" s="77">
        <f t="shared" si="15"/>
        <v>454</v>
      </c>
      <c r="B455" s="70" t="s">
        <v>5551</v>
      </c>
      <c r="C455" s="61">
        <v>45491</v>
      </c>
      <c r="D455" s="58" t="s">
        <v>39</v>
      </c>
      <c r="E455" s="58" t="s">
        <v>5552</v>
      </c>
      <c r="F455" s="58" t="s">
        <v>5553</v>
      </c>
      <c r="G455" s="58" t="s">
        <v>5508</v>
      </c>
      <c r="H455" s="66" t="s">
        <v>3200</v>
      </c>
      <c r="I455" s="66" t="s">
        <v>3203</v>
      </c>
      <c r="J455" s="66"/>
      <c r="K455" s="66" t="s">
        <v>1302</v>
      </c>
      <c r="L455" s="66" t="s">
        <v>5683</v>
      </c>
      <c r="M455" s="66" t="s">
        <v>1071</v>
      </c>
      <c r="N455" s="79" t="str">
        <f ca="1">DATEDIF(C455,'Outgoing 2023'!$L$2,"Y")&amp;" tahun, "&amp;DATEDIF(C455,'Outgoing 2023'!$L$2,"YM")&amp;" bulan, "&amp;DATEDIF(C455,'Outgoing 2023'!$L$2,"MD")&amp;" hari"</f>
        <v>1 tahun, 11 bulan, 27 hari</v>
      </c>
      <c r="O455" s="80">
        <f t="shared" ca="1" si="16"/>
        <v>727</v>
      </c>
      <c r="P455" s="98" t="str">
        <f t="shared" si="14"/>
        <v>þ</v>
      </c>
      <c r="Q455" s="58"/>
    </row>
    <row r="456" spans="1:17" ht="33.450000000000003" customHeight="1" x14ac:dyDescent="0.3">
      <c r="A456" s="77">
        <f t="shared" si="15"/>
        <v>455</v>
      </c>
      <c r="B456" s="70" t="s">
        <v>5525</v>
      </c>
      <c r="C456" s="61">
        <v>45491</v>
      </c>
      <c r="D456" s="58" t="s">
        <v>39</v>
      </c>
      <c r="E456" s="58" t="s">
        <v>5526</v>
      </c>
      <c r="F456" s="58" t="s">
        <v>5537</v>
      </c>
      <c r="G456" s="58" t="s">
        <v>5508</v>
      </c>
      <c r="H456" s="66" t="s">
        <v>5508</v>
      </c>
      <c r="I456" s="66" t="s">
        <v>5892</v>
      </c>
      <c r="J456" s="66"/>
      <c r="K456" s="66" t="s">
        <v>1302</v>
      </c>
      <c r="L456" s="66" t="s">
        <v>1170</v>
      </c>
      <c r="M456" s="66" t="s">
        <v>1171</v>
      </c>
      <c r="N456" s="79" t="str">
        <f ca="1">DATEDIF(C456,'Outgoing 2023'!$L$2,"Y")&amp;" tahun, "&amp;DATEDIF(C456,'Outgoing 2023'!$L$2,"YM")&amp;" bulan, "&amp;DATEDIF(C456,'Outgoing 2023'!$L$2,"MD")&amp;" hari"</f>
        <v>1 tahun, 11 bulan, 27 hari</v>
      </c>
      <c r="O456" s="80">
        <f t="shared" ca="1" si="16"/>
        <v>727</v>
      </c>
      <c r="P456" s="98" t="str">
        <f t="shared" si="14"/>
        <v>þ</v>
      </c>
      <c r="Q456" s="58"/>
    </row>
    <row r="457" spans="1:17" ht="33.450000000000003" customHeight="1" x14ac:dyDescent="0.3">
      <c r="A457" s="77">
        <f t="shared" si="15"/>
        <v>456</v>
      </c>
      <c r="B457" s="69" t="s">
        <v>5527</v>
      </c>
      <c r="C457" s="61">
        <v>45491</v>
      </c>
      <c r="D457" s="58" t="s">
        <v>39</v>
      </c>
      <c r="E457" s="58" t="s">
        <v>5528</v>
      </c>
      <c r="F457" s="58" t="s">
        <v>5536</v>
      </c>
      <c r="G457" s="58" t="s">
        <v>5508</v>
      </c>
      <c r="H457" s="66" t="s">
        <v>5999</v>
      </c>
      <c r="I457" s="66" t="s">
        <v>5875</v>
      </c>
      <c r="J457" s="66"/>
      <c r="K457" s="66" t="s">
        <v>1302</v>
      </c>
      <c r="L457" s="66" t="s">
        <v>1079</v>
      </c>
      <c r="M457" s="66" t="s">
        <v>2488</v>
      </c>
      <c r="N457" s="79" t="str">
        <f ca="1">DATEDIF(C457,'Outgoing 2023'!$L$2,"Y")&amp;" tahun, "&amp;DATEDIF(C457,'Outgoing 2023'!$L$2,"YM")&amp;" bulan, "&amp;DATEDIF(C457,'Outgoing 2023'!$L$2,"MD")&amp;" hari"</f>
        <v>1 tahun, 11 bulan, 27 hari</v>
      </c>
      <c r="O457" s="80">
        <f t="shared" ca="1" si="16"/>
        <v>727</v>
      </c>
      <c r="P457" s="98" t="str">
        <f t="shared" si="14"/>
        <v>þ</v>
      </c>
      <c r="Q457" s="58"/>
    </row>
    <row r="458" spans="1:17" ht="33.450000000000003" customHeight="1" x14ac:dyDescent="0.3">
      <c r="A458" s="77">
        <f t="shared" si="15"/>
        <v>457</v>
      </c>
      <c r="B458" s="68" t="s">
        <v>5529</v>
      </c>
      <c r="C458" s="61">
        <v>45491</v>
      </c>
      <c r="D458" s="58" t="s">
        <v>39</v>
      </c>
      <c r="E458" s="58" t="s">
        <v>5557</v>
      </c>
      <c r="F458" s="58" t="s">
        <v>6537</v>
      </c>
      <c r="G458" s="58" t="s">
        <v>5508</v>
      </c>
      <c r="H458" s="66" t="s">
        <v>5508</v>
      </c>
      <c r="I458" s="66" t="s">
        <v>1072</v>
      </c>
      <c r="J458" s="66"/>
      <c r="K458" s="66" t="s">
        <v>1302</v>
      </c>
      <c r="L458" s="66" t="s">
        <v>1072</v>
      </c>
      <c r="M458" s="66" t="s">
        <v>5606</v>
      </c>
      <c r="N458" s="79" t="str">
        <f ca="1">DATEDIF(C458,'Outgoing 2023'!$L$2,"Y")&amp;" tahun, "&amp;DATEDIF(C458,'Outgoing 2023'!$L$2,"YM")&amp;" bulan, "&amp;DATEDIF(C458,'Outgoing 2023'!$L$2,"MD")&amp;" hari"</f>
        <v>1 tahun, 11 bulan, 27 hari</v>
      </c>
      <c r="O458" s="80">
        <f t="shared" ca="1" si="16"/>
        <v>727</v>
      </c>
      <c r="P458" s="98" t="str">
        <f t="shared" si="14"/>
        <v>þ</v>
      </c>
      <c r="Q458" s="58"/>
    </row>
    <row r="459" spans="1:17" ht="33.450000000000003" customHeight="1" x14ac:dyDescent="0.3">
      <c r="A459" s="77">
        <f t="shared" si="15"/>
        <v>458</v>
      </c>
      <c r="B459" s="70" t="s">
        <v>5530</v>
      </c>
      <c r="C459" s="61">
        <v>45492</v>
      </c>
      <c r="D459" s="58" t="s">
        <v>39</v>
      </c>
      <c r="E459" s="58" t="s">
        <v>5531</v>
      </c>
      <c r="F459" s="58" t="s">
        <v>5535</v>
      </c>
      <c r="G459" s="58" t="s">
        <v>5508</v>
      </c>
      <c r="H459" s="66" t="s">
        <v>5989</v>
      </c>
      <c r="I459" s="66" t="s">
        <v>5844</v>
      </c>
      <c r="J459" s="66"/>
      <c r="K459" s="66" t="s">
        <v>1302</v>
      </c>
      <c r="L459" s="66" t="s">
        <v>5533</v>
      </c>
      <c r="M459" s="58" t="s">
        <v>5534</v>
      </c>
      <c r="N459" s="79" t="str">
        <f ca="1">DATEDIF(C459,'Outgoing 2023'!$L$2,"Y")&amp;" tahun, "&amp;DATEDIF(C459,'Outgoing 2023'!$L$2,"YM")&amp;" bulan, "&amp;DATEDIF(C459,'Outgoing 2023'!$L$2,"MD")&amp;" hari"</f>
        <v>1 tahun, 11 bulan, 26 hari</v>
      </c>
      <c r="O459" s="80">
        <f t="shared" ca="1" si="16"/>
        <v>726</v>
      </c>
      <c r="P459" s="98" t="str">
        <f t="shared" si="14"/>
        <v>þ</v>
      </c>
      <c r="Q459" s="58" t="s">
        <v>5532</v>
      </c>
    </row>
    <row r="460" spans="1:17" ht="33.450000000000003" customHeight="1" x14ac:dyDescent="0.3">
      <c r="A460" s="77">
        <f t="shared" si="15"/>
        <v>459</v>
      </c>
      <c r="B460" s="72" t="s">
        <v>5571</v>
      </c>
      <c r="C460" s="61">
        <v>45495</v>
      </c>
      <c r="D460" s="58" t="s">
        <v>39</v>
      </c>
      <c r="E460" s="58" t="s">
        <v>5573</v>
      </c>
      <c r="F460" s="58" t="s">
        <v>5572</v>
      </c>
      <c r="G460" s="58" t="s">
        <v>5508</v>
      </c>
      <c r="H460" s="66" t="s">
        <v>5937</v>
      </c>
      <c r="I460" s="66" t="s">
        <v>5843</v>
      </c>
      <c r="J460" s="66"/>
      <c r="K460" s="66" t="s">
        <v>1302</v>
      </c>
      <c r="L460" s="66" t="s">
        <v>1088</v>
      </c>
      <c r="M460" s="66" t="s">
        <v>5574</v>
      </c>
      <c r="N460" s="79" t="str">
        <f ca="1">DATEDIF(C460,'Outgoing 2023'!$L$2,"Y")&amp;" tahun, "&amp;DATEDIF(C460,'Outgoing 2023'!$L$2,"YM")&amp;" bulan, "&amp;DATEDIF(C460,'Outgoing 2023'!$L$2,"MD")&amp;" hari"</f>
        <v>1 tahun, 11 bulan, 23 hari</v>
      </c>
      <c r="O460" s="80">
        <f t="shared" ca="1" si="16"/>
        <v>723</v>
      </c>
      <c r="P460" s="98" t="str">
        <f t="shared" si="14"/>
        <v>þ</v>
      </c>
      <c r="Q460" s="58"/>
    </row>
    <row r="461" spans="1:17" ht="33.450000000000003" customHeight="1" x14ac:dyDescent="0.3">
      <c r="A461" s="77">
        <f t="shared" si="15"/>
        <v>460</v>
      </c>
      <c r="B461" s="69" t="s">
        <v>5591</v>
      </c>
      <c r="C461" s="61">
        <v>45495</v>
      </c>
      <c r="D461" s="58" t="s">
        <v>39</v>
      </c>
      <c r="E461" s="58" t="s">
        <v>5583</v>
      </c>
      <c r="F461" s="58" t="s">
        <v>5685</v>
      </c>
      <c r="G461" s="58" t="s">
        <v>5508</v>
      </c>
      <c r="H461" s="66" t="s">
        <v>3277</v>
      </c>
      <c r="I461" s="66" t="s">
        <v>6532</v>
      </c>
      <c r="J461" s="66"/>
      <c r="K461" s="66" t="s">
        <v>120</v>
      </c>
      <c r="L461" s="66" t="s">
        <v>1070</v>
      </c>
      <c r="M461" s="66" t="s">
        <v>4930</v>
      </c>
      <c r="N461" s="79" t="str">
        <f ca="1">DATEDIF(C461,'Outgoing 2023'!$L$2,"Y")&amp;" tahun, "&amp;DATEDIF(C461,'Outgoing 2023'!$L$2,"YM")&amp;" bulan, "&amp;DATEDIF(C461,'Outgoing 2023'!$L$2,"MD")&amp;" hari"</f>
        <v>1 tahun, 11 bulan, 23 hari</v>
      </c>
      <c r="O461" s="80">
        <f t="shared" ca="1" si="16"/>
        <v>723</v>
      </c>
      <c r="P461" s="98" t="str">
        <f t="shared" si="14"/>
        <v>þ</v>
      </c>
      <c r="Q461" s="58" t="s">
        <v>6685</v>
      </c>
    </row>
    <row r="462" spans="1:17" ht="33.450000000000003" customHeight="1" x14ac:dyDescent="0.3">
      <c r="A462" s="77">
        <f t="shared" si="15"/>
        <v>461</v>
      </c>
      <c r="B462" s="70" t="s">
        <v>5592</v>
      </c>
      <c r="C462" s="61">
        <v>45496</v>
      </c>
      <c r="D462" s="58" t="s">
        <v>5600</v>
      </c>
      <c r="E462" s="60" t="s">
        <v>5584</v>
      </c>
      <c r="F462" s="60" t="s">
        <v>5684</v>
      </c>
      <c r="G462" s="60" t="s">
        <v>1079</v>
      </c>
      <c r="H462" s="66" t="s">
        <v>1079</v>
      </c>
      <c r="I462" s="66" t="s">
        <v>5938</v>
      </c>
      <c r="J462" s="66"/>
      <c r="K462" s="66" t="s">
        <v>120</v>
      </c>
      <c r="L462" s="66" t="s">
        <v>1168</v>
      </c>
      <c r="M462" s="66" t="s">
        <v>6812</v>
      </c>
      <c r="N462" s="79" t="str">
        <f ca="1">DATEDIF(C462,'Outgoing 2023'!$L$2,"Y")&amp;" tahun, "&amp;DATEDIF(C462,'Outgoing 2023'!$L$2,"YM")&amp;" bulan, "&amp;DATEDIF(C462,'Outgoing 2023'!$L$2,"MD")&amp;" hari"</f>
        <v>1 tahun, 11 bulan, 22 hari</v>
      </c>
      <c r="O462" s="80">
        <f t="shared" ca="1" si="16"/>
        <v>722</v>
      </c>
      <c r="P462" s="98" t="str">
        <f t="shared" si="14"/>
        <v>þ</v>
      </c>
      <c r="Q462" s="58"/>
    </row>
    <row r="463" spans="1:17" ht="33.450000000000003" customHeight="1" x14ac:dyDescent="0.3">
      <c r="A463" s="77">
        <f t="shared" si="15"/>
        <v>462</v>
      </c>
      <c r="B463" s="70" t="s">
        <v>5593</v>
      </c>
      <c r="C463" s="61">
        <v>45496</v>
      </c>
      <c r="D463" s="58" t="s">
        <v>9</v>
      </c>
      <c r="E463" s="58" t="s">
        <v>5585</v>
      </c>
      <c r="F463" s="58" t="s">
        <v>5893</v>
      </c>
      <c r="G463" s="58" t="s">
        <v>5508</v>
      </c>
      <c r="H463" s="66" t="s">
        <v>3200</v>
      </c>
      <c r="I463" s="66" t="s">
        <v>5703</v>
      </c>
      <c r="J463" s="66"/>
      <c r="K463" s="66" t="s">
        <v>120</v>
      </c>
      <c r="L463" s="66" t="s">
        <v>1070</v>
      </c>
      <c r="M463" s="66" t="s">
        <v>1071</v>
      </c>
      <c r="N463" s="79" t="str">
        <f ca="1">DATEDIF(C463,'Outgoing 2023'!$L$2,"Y")&amp;" tahun, "&amp;DATEDIF(C463,'Outgoing 2023'!$L$2,"YM")&amp;" bulan, "&amp;DATEDIF(C463,'Outgoing 2023'!$L$2,"MD")&amp;" hari"</f>
        <v>1 tahun, 11 bulan, 22 hari</v>
      </c>
      <c r="O463" s="80">
        <f t="shared" ca="1" si="16"/>
        <v>722</v>
      </c>
      <c r="P463" s="99" t="str">
        <f>CHAR(253)</f>
        <v>ý</v>
      </c>
      <c r="Q463" s="58"/>
    </row>
    <row r="464" spans="1:17" ht="33.450000000000003" customHeight="1" x14ac:dyDescent="0.3">
      <c r="A464" s="77">
        <f t="shared" si="15"/>
        <v>463</v>
      </c>
      <c r="B464" s="70" t="s">
        <v>5594</v>
      </c>
      <c r="C464" s="61">
        <v>45496</v>
      </c>
      <c r="D464" s="58" t="s">
        <v>39</v>
      </c>
      <c r="E464" s="58" t="s">
        <v>5586</v>
      </c>
      <c r="F464" s="58" t="s">
        <v>5943</v>
      </c>
      <c r="G464" s="58" t="s">
        <v>5508</v>
      </c>
      <c r="H464" s="66" t="s">
        <v>3190</v>
      </c>
      <c r="I464" s="66" t="s">
        <v>3201</v>
      </c>
      <c r="J464" s="66"/>
      <c r="K464" s="66" t="s">
        <v>120</v>
      </c>
      <c r="L464" s="66" t="s">
        <v>1070</v>
      </c>
      <c r="M464" s="66" t="s">
        <v>1077</v>
      </c>
      <c r="N464" s="79" t="str">
        <f ca="1">DATEDIF(C464,'Outgoing 2023'!$L$2,"Y")&amp;" tahun, "&amp;DATEDIF(C464,'Outgoing 2023'!$L$2,"YM")&amp;" bulan, "&amp;DATEDIF(C464,'Outgoing 2023'!$L$2,"MD")&amp;" hari"</f>
        <v>1 tahun, 11 bulan, 22 hari</v>
      </c>
      <c r="O464" s="80">
        <f t="shared" ca="1" si="16"/>
        <v>722</v>
      </c>
      <c r="P464" s="99" t="str">
        <f>CHAR(253)</f>
        <v>ý</v>
      </c>
      <c r="Q464" s="58" t="s">
        <v>6073</v>
      </c>
    </row>
    <row r="465" spans="1:26" ht="33.450000000000003" customHeight="1" x14ac:dyDescent="0.3">
      <c r="A465" s="77">
        <f t="shared" si="15"/>
        <v>464</v>
      </c>
      <c r="B465" s="70" t="s">
        <v>5595</v>
      </c>
      <c r="C465" s="61">
        <v>45497</v>
      </c>
      <c r="D465" s="58" t="s">
        <v>39</v>
      </c>
      <c r="E465" s="58" t="s">
        <v>5587</v>
      </c>
      <c r="F465" s="58" t="s">
        <v>5894</v>
      </c>
      <c r="G465" s="58" t="s">
        <v>5985</v>
      </c>
      <c r="H465" s="66" t="s">
        <v>5999</v>
      </c>
      <c r="I465" s="66" t="s">
        <v>5873</v>
      </c>
      <c r="J465" s="66"/>
      <c r="K465" s="66" t="s">
        <v>1302</v>
      </c>
      <c r="L465" s="66" t="s">
        <v>1197</v>
      </c>
      <c r="M465" s="66" t="s">
        <v>1198</v>
      </c>
      <c r="N465" s="79" t="str">
        <f ca="1">DATEDIF(C465,'Outgoing 2023'!$L$2,"Y")&amp;" tahun, "&amp;DATEDIF(C465,'Outgoing 2023'!$L$2,"YM")&amp;" bulan, "&amp;DATEDIF(C465,'Outgoing 2023'!$L$2,"MD")&amp;" hari"</f>
        <v>1 tahun, 11 bulan, 21 hari</v>
      </c>
      <c r="O465" s="80">
        <f t="shared" ca="1" si="16"/>
        <v>721</v>
      </c>
      <c r="P465" s="99" t="str">
        <f>CHAR(253)</f>
        <v>ý</v>
      </c>
      <c r="Q465" s="58"/>
    </row>
    <row r="466" spans="1:26" ht="33.450000000000003" customHeight="1" x14ac:dyDescent="0.3">
      <c r="A466" s="77">
        <f t="shared" si="15"/>
        <v>465</v>
      </c>
      <c r="B466" s="70" t="s">
        <v>5596</v>
      </c>
      <c r="C466" s="61">
        <v>45497</v>
      </c>
      <c r="D466" s="58" t="s">
        <v>39</v>
      </c>
      <c r="E466" s="58" t="s">
        <v>5588</v>
      </c>
      <c r="F466" s="58" t="s">
        <v>5895</v>
      </c>
      <c r="G466" s="58" t="s">
        <v>5508</v>
      </c>
      <c r="H466" s="66" t="s">
        <v>3200</v>
      </c>
      <c r="I466" s="66" t="s">
        <v>5874</v>
      </c>
      <c r="J466" s="66"/>
      <c r="K466" s="66" t="s">
        <v>1302</v>
      </c>
      <c r="L466" s="66" t="s">
        <v>1070</v>
      </c>
      <c r="M466" s="66" t="s">
        <v>3082</v>
      </c>
      <c r="N466" s="79" t="str">
        <f ca="1">DATEDIF(C466,'Outgoing 2023'!$L$2,"Y")&amp;" tahun, "&amp;DATEDIF(C466,'Outgoing 2023'!$L$2,"YM")&amp;" bulan, "&amp;DATEDIF(C466,'Outgoing 2023'!$L$2,"MD")&amp;" hari"</f>
        <v>1 tahun, 11 bulan, 21 hari</v>
      </c>
      <c r="O466" s="80">
        <f t="shared" ca="1" si="16"/>
        <v>721</v>
      </c>
      <c r="P466" s="98" t="str">
        <f>CHAR(254)</f>
        <v>þ</v>
      </c>
      <c r="Q466" s="58"/>
    </row>
    <row r="467" spans="1:26" ht="33.450000000000003" customHeight="1" x14ac:dyDescent="0.3">
      <c r="A467" s="77">
        <f t="shared" si="15"/>
        <v>466</v>
      </c>
      <c r="B467" s="70" t="s">
        <v>5597</v>
      </c>
      <c r="C467" s="61">
        <v>45497</v>
      </c>
      <c r="D467" s="58" t="s">
        <v>39</v>
      </c>
      <c r="E467" s="58" t="s">
        <v>5589</v>
      </c>
      <c r="F467" s="58" t="s">
        <v>5687</v>
      </c>
      <c r="G467" s="58" t="s">
        <v>5508</v>
      </c>
      <c r="H467" s="66" t="s">
        <v>5932</v>
      </c>
      <c r="I467" s="78" t="s">
        <v>6030</v>
      </c>
      <c r="J467" s="66"/>
      <c r="K467" s="66" t="s">
        <v>120</v>
      </c>
      <c r="L467" s="66" t="s">
        <v>1175</v>
      </c>
      <c r="M467" s="66" t="s">
        <v>1176</v>
      </c>
      <c r="N467" s="79" t="str">
        <f ca="1">DATEDIF(C467,'Outgoing 2023'!$L$2,"Y")&amp;" tahun, "&amp;DATEDIF(C467,'Outgoing 2023'!$L$2,"YM")&amp;" bulan, "&amp;DATEDIF(C467,'Outgoing 2023'!$L$2,"MD")&amp;" hari"</f>
        <v>1 tahun, 11 bulan, 21 hari</v>
      </c>
      <c r="O467" s="80">
        <f t="shared" ca="1" si="16"/>
        <v>721</v>
      </c>
      <c r="P467" s="98" t="str">
        <f>CHAR(254)</f>
        <v>þ</v>
      </c>
      <c r="Q467" s="58" t="s">
        <v>6236</v>
      </c>
    </row>
    <row r="468" spans="1:26" ht="33.450000000000003" customHeight="1" x14ac:dyDescent="0.3">
      <c r="A468" s="77">
        <f t="shared" si="15"/>
        <v>467</v>
      </c>
      <c r="B468" s="69" t="s">
        <v>5598</v>
      </c>
      <c r="C468" s="61">
        <v>45498</v>
      </c>
      <c r="D468" s="58" t="s">
        <v>39</v>
      </c>
      <c r="E468" s="58" t="s">
        <v>5590</v>
      </c>
      <c r="F468" s="58" t="s">
        <v>5688</v>
      </c>
      <c r="G468" s="58" t="s">
        <v>5508</v>
      </c>
      <c r="H468" s="66" t="s">
        <v>3200</v>
      </c>
      <c r="I468" s="78" t="s">
        <v>6030</v>
      </c>
      <c r="J468" s="66"/>
      <c r="K468" s="66" t="s">
        <v>1302</v>
      </c>
      <c r="L468" s="66" t="s">
        <v>1070</v>
      </c>
      <c r="M468" s="66" t="s">
        <v>1071</v>
      </c>
      <c r="N468" s="79" t="str">
        <f ca="1">DATEDIF(C468,'Outgoing 2023'!$L$2,"Y")&amp;" tahun, "&amp;DATEDIF(C468,'Outgoing 2023'!$L$2,"YM")&amp;" bulan, "&amp;DATEDIF(C468,'Outgoing 2023'!$L$2,"MD")&amp;" hari"</f>
        <v>1 tahun, 11 bulan, 20 hari</v>
      </c>
      <c r="O468" s="80">
        <f t="shared" ca="1" si="16"/>
        <v>720</v>
      </c>
      <c r="P468" s="99" t="str">
        <f>CHAR(253)</f>
        <v>ý</v>
      </c>
      <c r="Q468" s="58"/>
    </row>
    <row r="469" spans="1:26" ht="33.450000000000003" customHeight="1" x14ac:dyDescent="0.3">
      <c r="A469" s="77">
        <f t="shared" si="15"/>
        <v>468</v>
      </c>
      <c r="B469" s="70" t="s">
        <v>5599</v>
      </c>
      <c r="C469" s="61">
        <v>45498</v>
      </c>
      <c r="D469" s="58" t="s">
        <v>39</v>
      </c>
      <c r="E469" s="58" t="s">
        <v>2738</v>
      </c>
      <c r="F469" s="58" t="s">
        <v>5689</v>
      </c>
      <c r="G469" s="58" t="s">
        <v>5508</v>
      </c>
      <c r="H469" s="66" t="s">
        <v>5932</v>
      </c>
      <c r="I469" s="78" t="s">
        <v>6030</v>
      </c>
      <c r="J469" s="66"/>
      <c r="K469" s="66" t="s">
        <v>1302</v>
      </c>
      <c r="L469" s="66" t="s">
        <v>1175</v>
      </c>
      <c r="M469" s="66" t="s">
        <v>5607</v>
      </c>
      <c r="N469" s="79" t="str">
        <f ca="1">DATEDIF(C469,'Outgoing 2023'!$L$2,"Y")&amp;" tahun, "&amp;DATEDIF(C469,'Outgoing 2023'!$L$2,"YM")&amp;" bulan, "&amp;DATEDIF(C469,'Outgoing 2023'!$L$2,"MD")&amp;" hari"</f>
        <v>1 tahun, 11 bulan, 20 hari</v>
      </c>
      <c r="O469" s="80">
        <f t="shared" ca="1" si="16"/>
        <v>720</v>
      </c>
      <c r="P469" s="99" t="str">
        <f>CHAR(253)</f>
        <v>ý</v>
      </c>
      <c r="Q469" s="58"/>
    </row>
    <row r="470" spans="1:26" ht="33.450000000000003" customHeight="1" x14ac:dyDescent="0.3">
      <c r="A470" s="77">
        <f t="shared" si="15"/>
        <v>469</v>
      </c>
      <c r="B470" s="70" t="s">
        <v>5602</v>
      </c>
      <c r="C470" s="61">
        <v>45498</v>
      </c>
      <c r="D470" s="58" t="s">
        <v>39</v>
      </c>
      <c r="E470" s="58" t="s">
        <v>5601</v>
      </c>
      <c r="F470" s="58" t="s">
        <v>5690</v>
      </c>
      <c r="G470" s="58" t="s">
        <v>5508</v>
      </c>
      <c r="H470" s="66" t="s">
        <v>3191</v>
      </c>
      <c r="I470" s="78" t="s">
        <v>6030</v>
      </c>
      <c r="J470" s="66"/>
      <c r="K470" s="66" t="s">
        <v>120</v>
      </c>
      <c r="L470" s="77" t="s">
        <v>1175</v>
      </c>
      <c r="M470" s="66" t="s">
        <v>5607</v>
      </c>
      <c r="N470" s="79" t="str">
        <f ca="1">DATEDIF(C470,'Outgoing 2023'!$L$2,"Y")&amp;" tahun, "&amp;DATEDIF(C470,'Outgoing 2023'!$L$2,"YM")&amp;" bulan, "&amp;DATEDIF(C470,'Outgoing 2023'!$L$2,"MD")&amp;" hari"</f>
        <v>1 tahun, 11 bulan, 20 hari</v>
      </c>
      <c r="O470" s="80">
        <f t="shared" ca="1" si="16"/>
        <v>720</v>
      </c>
      <c r="P470" s="99" t="str">
        <f>CHAR(253)</f>
        <v>ý</v>
      </c>
      <c r="Q470" s="58" t="s">
        <v>6074</v>
      </c>
    </row>
    <row r="471" spans="1:26" ht="33.450000000000003" customHeight="1" x14ac:dyDescent="0.3">
      <c r="A471" s="77">
        <f t="shared" si="15"/>
        <v>470</v>
      </c>
      <c r="B471" s="70" t="s">
        <v>5603</v>
      </c>
      <c r="C471" s="61">
        <v>45498</v>
      </c>
      <c r="D471" s="58" t="s">
        <v>39</v>
      </c>
      <c r="E471" s="58" t="s">
        <v>1449</v>
      </c>
      <c r="F471" s="58" t="s">
        <v>5896</v>
      </c>
      <c r="G471" s="58" t="s">
        <v>1079</v>
      </c>
      <c r="H471" s="66" t="s">
        <v>3195</v>
      </c>
      <c r="I471" s="66" t="s">
        <v>5875</v>
      </c>
      <c r="J471" s="66"/>
      <c r="K471" s="66" t="s">
        <v>120</v>
      </c>
      <c r="L471" s="66" t="s">
        <v>1079</v>
      </c>
      <c r="M471" s="66" t="s">
        <v>5498</v>
      </c>
      <c r="N471" s="79" t="str">
        <f ca="1">DATEDIF(C471,'Outgoing 2023'!$L$2,"Y")&amp;" tahun, "&amp;DATEDIF(C471,'Outgoing 2023'!$L$2,"YM")&amp;" bulan, "&amp;DATEDIF(C471,'Outgoing 2023'!$L$2,"MD")&amp;" hari"</f>
        <v>1 tahun, 11 bulan, 20 hari</v>
      </c>
      <c r="O471" s="80">
        <f t="shared" ca="1" si="16"/>
        <v>720</v>
      </c>
      <c r="P471" s="99" t="str">
        <f>CHAR(253)</f>
        <v>ý</v>
      </c>
      <c r="Q471" s="58" t="s">
        <v>6484</v>
      </c>
    </row>
    <row r="472" spans="1:26" ht="33.450000000000003" customHeight="1" x14ac:dyDescent="0.3">
      <c r="A472" s="77">
        <f t="shared" si="15"/>
        <v>471</v>
      </c>
      <c r="B472" s="70" t="s">
        <v>5625</v>
      </c>
      <c r="C472" s="61">
        <v>45497</v>
      </c>
      <c r="D472" s="58" t="s">
        <v>39</v>
      </c>
      <c r="E472" s="58" t="s">
        <v>3688</v>
      </c>
      <c r="F472" s="58" t="s">
        <v>5897</v>
      </c>
      <c r="G472" s="58" t="s">
        <v>1079</v>
      </c>
      <c r="H472" s="66" t="s">
        <v>3195</v>
      </c>
      <c r="I472" s="66" t="s">
        <v>5875</v>
      </c>
      <c r="J472" s="66"/>
      <c r="K472" s="66" t="s">
        <v>1302</v>
      </c>
      <c r="L472" s="66" t="s">
        <v>1079</v>
      </c>
      <c r="M472" s="66" t="s">
        <v>5498</v>
      </c>
      <c r="N472" s="79" t="str">
        <f ca="1">DATEDIF(C472,'Outgoing 2023'!$L$2,"Y")&amp;" tahun, "&amp;DATEDIF(C472,'Outgoing 2023'!$L$2,"YM")&amp;" bulan, "&amp;DATEDIF(C472,'Outgoing 2023'!$L$2,"MD")&amp;" hari"</f>
        <v>1 tahun, 11 bulan, 21 hari</v>
      </c>
      <c r="O472" s="80">
        <f t="shared" ca="1" si="16"/>
        <v>721</v>
      </c>
      <c r="P472" s="98" t="str">
        <f t="shared" ref="P472:P484" si="17">CHAR(254)</f>
        <v>þ</v>
      </c>
      <c r="Q472" s="58"/>
    </row>
    <row r="473" spans="1:26" ht="33.450000000000003" customHeight="1" x14ac:dyDescent="0.3">
      <c r="A473" s="77">
        <f t="shared" si="15"/>
        <v>472</v>
      </c>
      <c r="B473" s="66" t="s">
        <v>5623</v>
      </c>
      <c r="C473" s="61">
        <v>45499</v>
      </c>
      <c r="D473" s="58" t="s">
        <v>39</v>
      </c>
      <c r="E473" s="58" t="s">
        <v>5624</v>
      </c>
      <c r="F473" s="58" t="s">
        <v>5898</v>
      </c>
      <c r="G473" s="58" t="s">
        <v>5508</v>
      </c>
      <c r="H473" s="66" t="s">
        <v>5508</v>
      </c>
      <c r="I473" s="66" t="s">
        <v>5700</v>
      </c>
      <c r="J473" s="66"/>
      <c r="K473" s="66" t="s">
        <v>1302</v>
      </c>
      <c r="L473" s="66" t="s">
        <v>1072</v>
      </c>
      <c r="M473" s="66" t="s">
        <v>1191</v>
      </c>
      <c r="N473" s="79" t="str">
        <f ca="1">DATEDIF(C473,'Outgoing 2023'!$L$2,"Y")&amp;" tahun, "&amp;DATEDIF(C473,'Outgoing 2023'!$L$2,"YM")&amp;" bulan, "&amp;DATEDIF(C473,'Outgoing 2023'!$L$2,"MD")&amp;" hari"</f>
        <v>1 tahun, 11 bulan, 19 hari</v>
      </c>
      <c r="O473" s="80">
        <f t="shared" ca="1" si="16"/>
        <v>719</v>
      </c>
      <c r="P473" s="98" t="str">
        <f t="shared" si="17"/>
        <v>þ</v>
      </c>
      <c r="Q473" s="58"/>
    </row>
    <row r="474" spans="1:26" ht="33.450000000000003" customHeight="1" x14ac:dyDescent="0.3">
      <c r="A474" s="77">
        <f t="shared" si="15"/>
        <v>473</v>
      </c>
      <c r="B474" s="66" t="s">
        <v>5634</v>
      </c>
      <c r="C474" s="61">
        <v>45499</v>
      </c>
      <c r="D474" s="58" t="s">
        <v>39</v>
      </c>
      <c r="E474" s="58" t="s">
        <v>5633</v>
      </c>
      <c r="F474" s="58" t="s">
        <v>5899</v>
      </c>
      <c r="G474" s="58" t="s">
        <v>5508</v>
      </c>
      <c r="H474" s="66" t="s">
        <v>5508</v>
      </c>
      <c r="I474" s="66" t="s">
        <v>5700</v>
      </c>
      <c r="J474" s="66"/>
      <c r="K474" s="66" t="s">
        <v>1302</v>
      </c>
      <c r="L474" s="66" t="s">
        <v>1080</v>
      </c>
      <c r="M474" s="66" t="s">
        <v>1083</v>
      </c>
      <c r="N474" s="79" t="str">
        <f ca="1">DATEDIF(C474,'Outgoing 2023'!$L$2,"Y")&amp;" tahun, "&amp;DATEDIF(C474,'Outgoing 2023'!$L$2,"YM")&amp;" bulan, "&amp;DATEDIF(C474,'Outgoing 2023'!$L$2,"MD")&amp;" hari"</f>
        <v>1 tahun, 11 bulan, 19 hari</v>
      </c>
      <c r="O474" s="80">
        <f t="shared" ca="1" si="16"/>
        <v>719</v>
      </c>
      <c r="P474" s="99" t="str">
        <f>CHAR(253)</f>
        <v>ý</v>
      </c>
      <c r="Q474" s="58"/>
    </row>
    <row r="475" spans="1:26" ht="33.450000000000003" customHeight="1" x14ac:dyDescent="0.3">
      <c r="A475" s="77">
        <f t="shared" si="15"/>
        <v>474</v>
      </c>
      <c r="B475" s="66" t="s">
        <v>5636</v>
      </c>
      <c r="C475" s="61">
        <v>45499</v>
      </c>
      <c r="D475" s="58" t="s">
        <v>39</v>
      </c>
      <c r="E475" s="58" t="s">
        <v>5635</v>
      </c>
      <c r="F475" s="58" t="s">
        <v>5900</v>
      </c>
      <c r="G475" s="58" t="s">
        <v>1079</v>
      </c>
      <c r="H475" s="66" t="s">
        <v>5933</v>
      </c>
      <c r="I475" s="66" t="s">
        <v>2895</v>
      </c>
      <c r="J475" s="66"/>
      <c r="K475" s="66" t="s">
        <v>120</v>
      </c>
      <c r="L475" s="66" t="s">
        <v>1079</v>
      </c>
      <c r="M475" s="66" t="s">
        <v>5499</v>
      </c>
      <c r="N475" s="79" t="str">
        <f ca="1">DATEDIF(C475,'Outgoing 2023'!$L$2,"Y")&amp;" tahun, "&amp;DATEDIF(C475,'Outgoing 2023'!$L$2,"YM")&amp;" bulan, "&amp;DATEDIF(C475,'Outgoing 2023'!$L$2,"MD")&amp;" hari"</f>
        <v>1 tahun, 11 bulan, 19 hari</v>
      </c>
      <c r="O475" s="80">
        <f t="shared" ca="1" si="16"/>
        <v>719</v>
      </c>
      <c r="P475" s="98" t="str">
        <f t="shared" si="17"/>
        <v>þ</v>
      </c>
      <c r="Q475" s="58" t="s">
        <v>6136</v>
      </c>
    </row>
    <row r="476" spans="1:26" ht="33.450000000000003" customHeight="1" x14ac:dyDescent="0.3">
      <c r="A476" s="77">
        <f t="shared" si="15"/>
        <v>475</v>
      </c>
      <c r="B476" s="66" t="s">
        <v>5638</v>
      </c>
      <c r="C476" s="61">
        <v>45499</v>
      </c>
      <c r="D476" s="58" t="s">
        <v>39</v>
      </c>
      <c r="E476" s="58" t="s">
        <v>5637</v>
      </c>
      <c r="F476" s="58" t="s">
        <v>5691</v>
      </c>
      <c r="G476" s="58" t="s">
        <v>1079</v>
      </c>
      <c r="H476" s="66" t="s">
        <v>3199</v>
      </c>
      <c r="I476" s="66" t="s">
        <v>5892</v>
      </c>
      <c r="J476" s="66"/>
      <c r="K476" s="66" t="s">
        <v>1302</v>
      </c>
      <c r="L476" s="77" t="s">
        <v>1079</v>
      </c>
      <c r="M476" s="66" t="s">
        <v>2490</v>
      </c>
      <c r="N476" s="79" t="str">
        <f ca="1">DATEDIF(C476,'Outgoing 2023'!$L$2,"Y")&amp;" tahun, "&amp;DATEDIF(C476,'Outgoing 2023'!$L$2,"YM")&amp;" bulan, "&amp;DATEDIF(C476,'Outgoing 2023'!$L$2,"MD")&amp;" hari"</f>
        <v>1 tahun, 11 bulan, 19 hari</v>
      </c>
      <c r="O476" s="80">
        <f t="shared" ca="1" si="16"/>
        <v>719</v>
      </c>
      <c r="P476" s="98" t="str">
        <f t="shared" si="17"/>
        <v>þ</v>
      </c>
      <c r="Q476" s="58"/>
    </row>
    <row r="477" spans="1:26" ht="33.450000000000003" customHeight="1" x14ac:dyDescent="0.3">
      <c r="A477" s="77">
        <f t="shared" si="15"/>
        <v>476</v>
      </c>
      <c r="B477" s="66" t="s">
        <v>5622</v>
      </c>
      <c r="C477" s="61">
        <v>45499</v>
      </c>
      <c r="D477" s="58" t="s">
        <v>39</v>
      </c>
      <c r="E477" s="58" t="s">
        <v>5639</v>
      </c>
      <c r="F477" s="58" t="s">
        <v>5901</v>
      </c>
      <c r="G477" s="58" t="s">
        <v>5508</v>
      </c>
      <c r="H477" s="66" t="s">
        <v>3277</v>
      </c>
      <c r="I477" s="66" t="s">
        <v>5874</v>
      </c>
      <c r="J477" s="66"/>
      <c r="K477" s="66" t="s">
        <v>1302</v>
      </c>
      <c r="L477" s="66" t="s">
        <v>1070</v>
      </c>
      <c r="M477" s="66" t="s">
        <v>4930</v>
      </c>
      <c r="N477" s="79" t="str">
        <f ca="1">DATEDIF(C477,'Outgoing 2023'!$L$2,"Y")&amp;" tahun, "&amp;DATEDIF(C477,'Outgoing 2023'!$L$2,"YM")&amp;" bulan, "&amp;DATEDIF(C477,'Outgoing 2023'!$L$2,"MD")&amp;" hari"</f>
        <v>1 tahun, 11 bulan, 19 hari</v>
      </c>
      <c r="O477" s="80">
        <f t="shared" ca="1" si="16"/>
        <v>719</v>
      </c>
      <c r="P477" s="98" t="str">
        <f t="shared" si="17"/>
        <v>þ</v>
      </c>
      <c r="Q477" s="58"/>
    </row>
    <row r="478" spans="1:26" ht="33.450000000000003" customHeight="1" x14ac:dyDescent="0.3">
      <c r="A478" s="77">
        <f t="shared" si="15"/>
        <v>477</v>
      </c>
      <c r="B478" s="66" t="s">
        <v>5641</v>
      </c>
      <c r="C478" s="61">
        <v>45503</v>
      </c>
      <c r="D478" s="58" t="s">
        <v>39</v>
      </c>
      <c r="E478" s="58" t="s">
        <v>5642</v>
      </c>
      <c r="F478" s="58" t="s">
        <v>5692</v>
      </c>
      <c r="G478" s="58" t="s">
        <v>1079</v>
      </c>
      <c r="H478" s="66" t="s">
        <v>5933</v>
      </c>
      <c r="I478" s="66" t="s">
        <v>1079</v>
      </c>
      <c r="J478" s="66"/>
      <c r="K478" s="66" t="s">
        <v>120</v>
      </c>
      <c r="L478" s="66" t="s">
        <v>1079</v>
      </c>
      <c r="M478" s="66" t="s">
        <v>5499</v>
      </c>
      <c r="N478" s="79" t="str">
        <f ca="1">DATEDIF(C478,'Outgoing 2023'!$L$2,"Y")&amp;" tahun, "&amp;DATEDIF(C478,'Outgoing 2023'!$L$2,"YM")&amp;" bulan, "&amp;DATEDIF(C478,'Outgoing 2023'!$L$2,"MD")&amp;" hari"</f>
        <v>1 tahun, 11 bulan, 15 hari</v>
      </c>
      <c r="O478" s="80">
        <f t="shared" ca="1" si="16"/>
        <v>715</v>
      </c>
      <c r="P478" s="99" t="str">
        <f>CHAR(253)</f>
        <v>ý</v>
      </c>
      <c r="Q478" s="58"/>
    </row>
    <row r="479" spans="1:26" ht="33.450000000000003" customHeight="1" x14ac:dyDescent="0.3">
      <c r="A479" s="77">
        <f t="shared" si="15"/>
        <v>478</v>
      </c>
      <c r="B479" s="83" t="s">
        <v>5735</v>
      </c>
      <c r="C479" s="82">
        <v>45503</v>
      </c>
      <c r="D479" s="84" t="s">
        <v>39</v>
      </c>
      <c r="E479" s="84" t="s">
        <v>5743</v>
      </c>
      <c r="F479" s="84" t="s">
        <v>5902</v>
      </c>
      <c r="G479" s="58" t="s">
        <v>5508</v>
      </c>
      <c r="H479" s="66" t="s">
        <v>3189</v>
      </c>
      <c r="I479" s="66" t="s">
        <v>3201</v>
      </c>
      <c r="J479" s="83"/>
      <c r="K479" s="83" t="s">
        <v>120</v>
      </c>
      <c r="L479" s="83" t="s">
        <v>1070</v>
      </c>
      <c r="M479" s="83" t="s">
        <v>4930</v>
      </c>
      <c r="N479" s="79" t="str">
        <f ca="1">DATEDIF(C479,'Outgoing 2023'!$L$2,"Y")&amp;" tahun, "&amp;DATEDIF(C479,'Outgoing 2023'!$L$2,"YM")&amp;" bulan, "&amp;DATEDIF(C479,'Outgoing 2023'!$L$2,"MD")&amp;" hari"</f>
        <v>1 tahun, 11 bulan, 15 hari</v>
      </c>
      <c r="O479" s="80">
        <f t="shared" ca="1" si="16"/>
        <v>715</v>
      </c>
      <c r="P479" s="98" t="str">
        <f t="shared" si="17"/>
        <v>þ</v>
      </c>
      <c r="Q479" s="84" t="s">
        <v>6232</v>
      </c>
    </row>
    <row r="480" spans="1:26" ht="33.450000000000003" customHeight="1" x14ac:dyDescent="0.3">
      <c r="A480" s="77">
        <f t="shared" si="15"/>
        <v>479</v>
      </c>
      <c r="B480" s="87" t="s">
        <v>5736</v>
      </c>
      <c r="C480" s="86">
        <v>45503</v>
      </c>
      <c r="D480" s="85" t="s">
        <v>39</v>
      </c>
      <c r="E480" s="85" t="s">
        <v>5744</v>
      </c>
      <c r="F480" s="85" t="s">
        <v>5903</v>
      </c>
      <c r="G480" s="58" t="s">
        <v>5508</v>
      </c>
      <c r="H480" s="66" t="s">
        <v>3197</v>
      </c>
      <c r="I480" s="78" t="s">
        <v>6030</v>
      </c>
      <c r="J480" s="92"/>
      <c r="K480" s="92" t="s">
        <v>1302</v>
      </c>
      <c r="L480" s="92" t="s">
        <v>1175</v>
      </c>
      <c r="M480" s="92" t="s">
        <v>1176</v>
      </c>
      <c r="N480" s="79" t="str">
        <f ca="1">DATEDIF(C480,'Outgoing 2023'!$L$2,"Y")&amp;" tahun, "&amp;DATEDIF(C480,'Outgoing 2023'!$L$2,"YM")&amp;" bulan, "&amp;DATEDIF(C480,'Outgoing 2023'!$L$2,"MD")&amp;" hari"</f>
        <v>1 tahun, 11 bulan, 15 hari</v>
      </c>
      <c r="O480" s="80">
        <f t="shared" ca="1" si="16"/>
        <v>715</v>
      </c>
      <c r="P480" s="98" t="str">
        <f t="shared" si="17"/>
        <v>þ</v>
      </c>
      <c r="Q480" s="96"/>
      <c r="R480" s="104"/>
      <c r="T480" s="113"/>
      <c r="U480" s="113"/>
      <c r="W480" s="113"/>
      <c r="X480" s="113"/>
      <c r="Y480" s="113"/>
      <c r="Z480" s="113"/>
    </row>
    <row r="481" spans="1:26" s="117" customFormat="1" ht="33.450000000000003" customHeight="1" x14ac:dyDescent="0.3">
      <c r="A481" s="77">
        <f t="shared" si="15"/>
        <v>480</v>
      </c>
      <c r="B481" s="91" t="s">
        <v>5737</v>
      </c>
      <c r="C481" s="90">
        <v>45503</v>
      </c>
      <c r="D481" s="88" t="s">
        <v>5797</v>
      </c>
      <c r="E481" s="88" t="s">
        <v>5745</v>
      </c>
      <c r="F481" s="88" t="s">
        <v>5745</v>
      </c>
      <c r="G481" s="102" t="s">
        <v>5508</v>
      </c>
      <c r="H481" s="66" t="s">
        <v>5508</v>
      </c>
      <c r="I481" s="66" t="s">
        <v>6538</v>
      </c>
      <c r="J481" s="94"/>
      <c r="K481" s="94" t="s">
        <v>120</v>
      </c>
      <c r="L481" s="94" t="s">
        <v>1267</v>
      </c>
      <c r="M481" s="94" t="s">
        <v>1268</v>
      </c>
      <c r="N481" s="79" t="str">
        <f ca="1">DATEDIF(C481,'Outgoing 2023'!$L$2,"Y")&amp;" tahun, "&amp;DATEDIF(C481,'Outgoing 2023'!$L$2,"YM")&amp;" bulan, "&amp;DATEDIF(C481,'Outgoing 2023'!$L$2,"MD")&amp;" hari"</f>
        <v>1 tahun, 11 bulan, 15 hari</v>
      </c>
      <c r="O481" s="80">
        <f t="shared" ca="1" si="16"/>
        <v>715</v>
      </c>
      <c r="P481" s="98" t="str">
        <f t="shared" si="17"/>
        <v>þ</v>
      </c>
      <c r="Q481" s="97"/>
      <c r="R481" s="105"/>
      <c r="S481" s="114"/>
      <c r="T481" s="115"/>
      <c r="U481" s="116"/>
      <c r="V481" s="114"/>
      <c r="W481" s="115"/>
      <c r="X481" s="115"/>
      <c r="Y481" s="115"/>
      <c r="Z481" s="115"/>
    </row>
    <row r="482" spans="1:26" s="117" customFormat="1" ht="33.450000000000003" customHeight="1" x14ac:dyDescent="0.3">
      <c r="A482" s="77">
        <f t="shared" si="15"/>
        <v>481</v>
      </c>
      <c r="B482" s="91" t="s">
        <v>5738</v>
      </c>
      <c r="C482" s="89">
        <v>45503</v>
      </c>
      <c r="D482" s="88" t="s">
        <v>5798</v>
      </c>
      <c r="E482" s="88" t="s">
        <v>5745</v>
      </c>
      <c r="F482" s="88" t="s">
        <v>5745</v>
      </c>
      <c r="G482" s="102" t="s">
        <v>5508</v>
      </c>
      <c r="H482" s="66" t="s">
        <v>5508</v>
      </c>
      <c r="I482" s="66" t="s">
        <v>6538</v>
      </c>
      <c r="J482" s="94"/>
      <c r="K482" s="93" t="s">
        <v>120</v>
      </c>
      <c r="L482" s="94" t="s">
        <v>1267</v>
      </c>
      <c r="M482" s="94" t="s">
        <v>1268</v>
      </c>
      <c r="N482" s="79" t="str">
        <f ca="1">DATEDIF(C482,'Outgoing 2023'!$L$2,"Y")&amp;" tahun, "&amp;DATEDIF(C482,'Outgoing 2023'!$L$2,"YM")&amp;" bulan, "&amp;DATEDIF(C482,'Outgoing 2023'!$L$2,"MD")&amp;" hari"</f>
        <v>1 tahun, 11 bulan, 15 hari</v>
      </c>
      <c r="O482" s="80">
        <f t="shared" ca="1" si="16"/>
        <v>715</v>
      </c>
      <c r="P482" s="98" t="str">
        <f t="shared" si="17"/>
        <v>þ</v>
      </c>
      <c r="Q482" s="97"/>
      <c r="R482" s="106"/>
      <c r="S482" s="114"/>
      <c r="T482" s="114"/>
      <c r="U482" s="114"/>
      <c r="V482" s="114"/>
      <c r="W482" s="118"/>
      <c r="X482" s="114"/>
      <c r="Y482" s="114"/>
      <c r="Z482" s="114"/>
    </row>
    <row r="483" spans="1:26" s="117" customFormat="1" ht="33.450000000000003" customHeight="1" x14ac:dyDescent="0.3">
      <c r="A483" s="77">
        <f t="shared" si="15"/>
        <v>482</v>
      </c>
      <c r="B483" s="91" t="s">
        <v>5739</v>
      </c>
      <c r="C483" s="90">
        <v>45503</v>
      </c>
      <c r="D483" s="88" t="s">
        <v>5799</v>
      </c>
      <c r="E483" s="88" t="s">
        <v>5745</v>
      </c>
      <c r="F483" s="88" t="s">
        <v>5745</v>
      </c>
      <c r="G483" s="102" t="s">
        <v>5508</v>
      </c>
      <c r="H483" s="66" t="s">
        <v>5508</v>
      </c>
      <c r="I483" s="66" t="s">
        <v>6538</v>
      </c>
      <c r="J483" s="94"/>
      <c r="K483" s="94" t="s">
        <v>120</v>
      </c>
      <c r="L483" s="94" t="s">
        <v>1267</v>
      </c>
      <c r="M483" s="94" t="s">
        <v>1268</v>
      </c>
      <c r="N483" s="79" t="str">
        <f ca="1">DATEDIF(C483,'Outgoing 2023'!$L$2,"Y")&amp;" tahun, "&amp;DATEDIF(C483,'Outgoing 2023'!$L$2,"YM")&amp;" bulan, "&amp;DATEDIF(C483,'Outgoing 2023'!$L$2,"MD")&amp;" hari"</f>
        <v>1 tahun, 11 bulan, 15 hari</v>
      </c>
      <c r="O483" s="80">
        <f t="shared" ca="1" si="16"/>
        <v>715</v>
      </c>
      <c r="P483" s="98" t="str">
        <f t="shared" si="17"/>
        <v>þ</v>
      </c>
      <c r="Q483" s="97"/>
      <c r="R483" s="106"/>
      <c r="S483" s="114"/>
      <c r="T483" s="114"/>
      <c r="U483" s="114"/>
      <c r="V483" s="114"/>
      <c r="W483" s="114"/>
      <c r="X483" s="114"/>
      <c r="Y483" s="114"/>
      <c r="Z483" s="114"/>
    </row>
    <row r="484" spans="1:26" ht="33.450000000000003" customHeight="1" x14ac:dyDescent="0.3">
      <c r="A484" s="77">
        <f t="shared" si="15"/>
        <v>483</v>
      </c>
      <c r="B484" s="87" t="s">
        <v>5740</v>
      </c>
      <c r="C484" s="86">
        <v>45504</v>
      </c>
      <c r="D484" s="85" t="s">
        <v>39</v>
      </c>
      <c r="E484" s="85" t="s">
        <v>5746</v>
      </c>
      <c r="F484" s="119" t="s">
        <v>5904</v>
      </c>
      <c r="G484" s="102" t="s">
        <v>5508</v>
      </c>
      <c r="H484" s="66" t="s">
        <v>3189</v>
      </c>
      <c r="I484" s="66" t="s">
        <v>5700</v>
      </c>
      <c r="J484" s="92"/>
      <c r="K484" s="95" t="s">
        <v>1302</v>
      </c>
      <c r="L484" s="95" t="s">
        <v>1070</v>
      </c>
      <c r="M484" s="92" t="s">
        <v>1071</v>
      </c>
      <c r="N484" s="79" t="str">
        <f ca="1">DATEDIF(C484,'Outgoing 2023'!$L$2,"Y")&amp;" tahun, "&amp;DATEDIF(C484,'Outgoing 2023'!$L$2,"YM")&amp;" bulan, "&amp;DATEDIF(C484,'Outgoing 2023'!$L$2,"MD")&amp;" hari"</f>
        <v>1 tahun, 11 bulan, 14 hari</v>
      </c>
      <c r="O484" s="80">
        <f t="shared" ca="1" si="16"/>
        <v>714</v>
      </c>
      <c r="P484" s="98" t="str">
        <f t="shared" si="17"/>
        <v>þ</v>
      </c>
      <c r="Q484" s="96"/>
    </row>
    <row r="485" spans="1:26" ht="33.450000000000003" customHeight="1" x14ac:dyDescent="0.3">
      <c r="A485" s="77">
        <f t="shared" si="15"/>
        <v>484</v>
      </c>
      <c r="B485" s="66" t="s">
        <v>5741</v>
      </c>
      <c r="C485" s="61">
        <v>45504</v>
      </c>
      <c r="D485" s="66" t="s">
        <v>5749</v>
      </c>
      <c r="E485" s="58" t="s">
        <v>5747</v>
      </c>
      <c r="F485" s="58" t="s">
        <v>5747</v>
      </c>
      <c r="G485" s="102" t="s">
        <v>5508</v>
      </c>
      <c r="H485" s="66" t="s">
        <v>5508</v>
      </c>
      <c r="I485" s="66" t="s">
        <v>5878</v>
      </c>
      <c r="J485" s="66"/>
      <c r="K485" s="66" t="s">
        <v>1302</v>
      </c>
      <c r="L485" s="66" t="s">
        <v>1072</v>
      </c>
      <c r="M485" s="66" t="s">
        <v>5757</v>
      </c>
      <c r="N485" s="79" t="str">
        <f ca="1">DATEDIF(C485,'Outgoing 2023'!$L$2,"Y")&amp;" tahun, "&amp;DATEDIF(C485,'Outgoing 2023'!$L$2,"YM")&amp;" bulan, "&amp;DATEDIF(C485,'Outgoing 2023'!$L$2,"MD")&amp;" hari"</f>
        <v>1 tahun, 11 bulan, 14 hari</v>
      </c>
      <c r="O485" s="80">
        <f t="shared" ca="1" si="16"/>
        <v>714</v>
      </c>
      <c r="Q485" s="58"/>
    </row>
    <row r="486" spans="1:26" ht="33.450000000000003" customHeight="1" x14ac:dyDescent="0.3">
      <c r="A486" s="77">
        <f t="shared" si="15"/>
        <v>485</v>
      </c>
      <c r="B486" s="66" t="s">
        <v>5742</v>
      </c>
      <c r="C486" s="61">
        <v>45504</v>
      </c>
      <c r="D486" s="66" t="s">
        <v>5750</v>
      </c>
      <c r="E486" s="58" t="s">
        <v>5747</v>
      </c>
      <c r="F486" s="58" t="s">
        <v>5747</v>
      </c>
      <c r="G486" s="102" t="s">
        <v>5508</v>
      </c>
      <c r="H486" s="66" t="s">
        <v>5508</v>
      </c>
      <c r="I486" s="66" t="s">
        <v>5878</v>
      </c>
      <c r="J486" s="66"/>
      <c r="K486" s="66" t="s">
        <v>1302</v>
      </c>
      <c r="L486" s="66" t="s">
        <v>1072</v>
      </c>
      <c r="M486" s="66" t="s">
        <v>5757</v>
      </c>
      <c r="N486" s="79" t="str">
        <f ca="1">DATEDIF(C486,'Outgoing 2023'!$L$2,"Y")&amp;" tahun, "&amp;DATEDIF(C486,'Outgoing 2023'!$L$2,"YM")&amp;" bulan, "&amp;DATEDIF(C486,'Outgoing 2023'!$L$2,"MD")&amp;" hari"</f>
        <v>1 tahun, 11 bulan, 14 hari</v>
      </c>
      <c r="O486" s="80">
        <f t="shared" ca="1" si="16"/>
        <v>714</v>
      </c>
      <c r="Q486" s="58"/>
    </row>
    <row r="487" spans="1:26" ht="33.450000000000003" customHeight="1" x14ac:dyDescent="0.3">
      <c r="A487" s="77">
        <f t="shared" si="15"/>
        <v>486</v>
      </c>
      <c r="B487" s="66" t="s">
        <v>5748</v>
      </c>
      <c r="C487" s="61">
        <v>45504</v>
      </c>
      <c r="D487" s="66" t="s">
        <v>5751</v>
      </c>
      <c r="E487" s="58" t="s">
        <v>5747</v>
      </c>
      <c r="F487" s="58" t="s">
        <v>5747</v>
      </c>
      <c r="G487" s="102" t="s">
        <v>5508</v>
      </c>
      <c r="H487" s="66" t="s">
        <v>5508</v>
      </c>
      <c r="I487" s="66" t="s">
        <v>5878</v>
      </c>
      <c r="J487" s="66"/>
      <c r="K487" s="66" t="s">
        <v>1302</v>
      </c>
      <c r="L487" s="66" t="s">
        <v>1072</v>
      </c>
      <c r="M487" s="66" t="s">
        <v>5757</v>
      </c>
      <c r="N487" s="79" t="str">
        <f ca="1">DATEDIF(C487,'Outgoing 2023'!$L$2,"Y")&amp;" tahun, "&amp;DATEDIF(C487,'Outgoing 2023'!$L$2,"YM")&amp;" bulan, "&amp;DATEDIF(C487,'Outgoing 2023'!$L$2,"MD")&amp;" hari"</f>
        <v>1 tahun, 11 bulan, 14 hari</v>
      </c>
      <c r="O487" s="80">
        <f t="shared" ca="1" si="16"/>
        <v>714</v>
      </c>
      <c r="Q487" s="58"/>
    </row>
    <row r="488" spans="1:26" ht="33.450000000000003" customHeight="1" x14ac:dyDescent="0.3">
      <c r="A488" s="77">
        <f t="shared" si="15"/>
        <v>487</v>
      </c>
      <c r="B488" s="66" t="s">
        <v>5752</v>
      </c>
      <c r="C488" s="61">
        <v>45504</v>
      </c>
      <c r="D488" s="58" t="s">
        <v>3073</v>
      </c>
      <c r="E488" s="58" t="s">
        <v>5756</v>
      </c>
      <c r="F488" s="58" t="s">
        <v>5756</v>
      </c>
      <c r="G488" s="102" t="s">
        <v>5508</v>
      </c>
      <c r="H488" s="66" t="s">
        <v>5508</v>
      </c>
      <c r="I488" s="66" t="s">
        <v>5843</v>
      </c>
      <c r="J488" s="66"/>
      <c r="K488" s="66" t="s">
        <v>1302</v>
      </c>
      <c r="L488" s="66" t="s">
        <v>1088</v>
      </c>
      <c r="M488" s="66" t="s">
        <v>5574</v>
      </c>
      <c r="N488" s="79" t="str">
        <f ca="1">DATEDIF(C488,'Outgoing 2023'!$L$2,"Y")&amp;" tahun, "&amp;DATEDIF(C488,'Outgoing 2023'!$L$2,"YM")&amp;" bulan, "&amp;DATEDIF(C488,'Outgoing 2023'!$L$2,"MD")&amp;" hari"</f>
        <v>1 tahun, 11 bulan, 14 hari</v>
      </c>
      <c r="O488" s="80">
        <f t="shared" ca="1" si="16"/>
        <v>714</v>
      </c>
      <c r="P488" s="98" t="str">
        <f t="shared" ref="P488:P502" si="18">CHAR(254)</f>
        <v>þ</v>
      </c>
      <c r="Q488" s="58"/>
    </row>
    <row r="489" spans="1:26" ht="33.450000000000003" customHeight="1" x14ac:dyDescent="0.3">
      <c r="A489" s="77">
        <f t="shared" si="15"/>
        <v>488</v>
      </c>
      <c r="B489" s="66" t="s">
        <v>5753</v>
      </c>
      <c r="C489" s="61">
        <v>45504</v>
      </c>
      <c r="D489" s="58" t="s">
        <v>39</v>
      </c>
      <c r="E489" s="62" t="s">
        <v>5758</v>
      </c>
      <c r="F489" s="58" t="s">
        <v>5905</v>
      </c>
      <c r="G489" s="102" t="s">
        <v>5508</v>
      </c>
      <c r="H489" s="66" t="s">
        <v>3197</v>
      </c>
      <c r="I489" s="66" t="s">
        <v>5874</v>
      </c>
      <c r="J489" s="66"/>
      <c r="K489" s="66" t="s">
        <v>1302</v>
      </c>
      <c r="L489" s="66" t="s">
        <v>1070</v>
      </c>
      <c r="M489" s="66" t="s">
        <v>5490</v>
      </c>
      <c r="N489" s="79" t="str">
        <f ca="1">DATEDIF(C489,'Outgoing 2023'!$L$2,"Y")&amp;" tahun, "&amp;DATEDIF(C489,'Outgoing 2023'!$L$2,"YM")&amp;" bulan, "&amp;DATEDIF(C489,'Outgoing 2023'!$L$2,"MD")&amp;" hari"</f>
        <v>1 tahun, 11 bulan, 14 hari</v>
      </c>
      <c r="O489" s="80">
        <f t="shared" ca="1" si="16"/>
        <v>714</v>
      </c>
      <c r="P489" s="98" t="str">
        <f t="shared" si="18"/>
        <v>þ</v>
      </c>
      <c r="Q489" s="58"/>
    </row>
    <row r="490" spans="1:26" ht="33.450000000000003" customHeight="1" x14ac:dyDescent="0.3">
      <c r="A490" s="77">
        <f t="shared" si="15"/>
        <v>489</v>
      </c>
      <c r="B490" s="66" t="s">
        <v>5754</v>
      </c>
      <c r="C490" s="61">
        <v>45504</v>
      </c>
      <c r="D490" s="58" t="s">
        <v>9</v>
      </c>
      <c r="E490" s="58" t="s">
        <v>5759</v>
      </c>
      <c r="F490" s="58" t="s">
        <v>5906</v>
      </c>
      <c r="G490" s="102" t="s">
        <v>5508</v>
      </c>
      <c r="H490" s="66" t="s">
        <v>3197</v>
      </c>
      <c r="I490" s="66" t="s">
        <v>5700</v>
      </c>
      <c r="J490" s="66"/>
      <c r="K490" s="66" t="s">
        <v>1302</v>
      </c>
      <c r="L490" s="66" t="s">
        <v>1070</v>
      </c>
      <c r="M490" s="66" t="s">
        <v>1071</v>
      </c>
      <c r="N490" s="79" t="str">
        <f ca="1">DATEDIF(C490,'Outgoing 2023'!$L$2,"Y")&amp;" tahun, "&amp;DATEDIF(C490,'Outgoing 2023'!$L$2,"YM")&amp;" bulan, "&amp;DATEDIF(C490,'Outgoing 2023'!$L$2,"MD")&amp;" hari"</f>
        <v>1 tahun, 11 bulan, 14 hari</v>
      </c>
      <c r="O490" s="80">
        <f t="shared" ca="1" si="16"/>
        <v>714</v>
      </c>
      <c r="P490" s="98" t="str">
        <f t="shared" si="18"/>
        <v>þ</v>
      </c>
      <c r="Q490" s="58"/>
    </row>
    <row r="491" spans="1:26" ht="33.450000000000003" customHeight="1" x14ac:dyDescent="0.3">
      <c r="A491" s="77">
        <f t="shared" si="15"/>
        <v>490</v>
      </c>
      <c r="B491" s="66" t="s">
        <v>5755</v>
      </c>
      <c r="C491" s="61">
        <v>45504</v>
      </c>
      <c r="D491" s="66" t="s">
        <v>5760</v>
      </c>
      <c r="E491" s="58" t="s">
        <v>5747</v>
      </c>
      <c r="F491" s="58" t="s">
        <v>5747</v>
      </c>
      <c r="G491" s="102" t="s">
        <v>5508</v>
      </c>
      <c r="H491" s="66" t="s">
        <v>5508</v>
      </c>
      <c r="I491" s="66" t="s">
        <v>5878</v>
      </c>
      <c r="J491" s="66"/>
      <c r="K491" s="66" t="s">
        <v>1302</v>
      </c>
      <c r="L491" s="66" t="s">
        <v>1072</v>
      </c>
      <c r="M491" s="66" t="s">
        <v>5757</v>
      </c>
      <c r="N491" s="79" t="str">
        <f ca="1">DATEDIF(C491,'Outgoing 2023'!$L$2,"Y")&amp;" tahun, "&amp;DATEDIF(C491,'Outgoing 2023'!$L$2,"YM")&amp;" bulan, "&amp;DATEDIF(C491,'Outgoing 2023'!$L$2,"MD")&amp;" hari"</f>
        <v>1 tahun, 11 bulan, 14 hari</v>
      </c>
      <c r="O491" s="80">
        <f t="shared" ca="1" si="16"/>
        <v>714</v>
      </c>
      <c r="P491" s="98" t="str">
        <f t="shared" si="18"/>
        <v>þ</v>
      </c>
      <c r="Q491" s="58"/>
    </row>
    <row r="492" spans="1:26" ht="33.450000000000003" customHeight="1" x14ac:dyDescent="0.3">
      <c r="A492" s="77">
        <f t="shared" si="15"/>
        <v>491</v>
      </c>
      <c r="B492" s="66" t="s">
        <v>6138</v>
      </c>
      <c r="C492" s="61">
        <v>45505</v>
      </c>
      <c r="D492" s="58" t="s">
        <v>39</v>
      </c>
      <c r="E492" s="58" t="s">
        <v>5761</v>
      </c>
      <c r="F492" s="60" t="s">
        <v>5764</v>
      </c>
      <c r="G492" s="60" t="s">
        <v>5508</v>
      </c>
      <c r="H492" s="66" t="s">
        <v>5932</v>
      </c>
      <c r="I492" s="78" t="s">
        <v>6030</v>
      </c>
      <c r="J492" s="66"/>
      <c r="K492" s="66" t="s">
        <v>1302</v>
      </c>
      <c r="L492" s="66" t="s">
        <v>1070</v>
      </c>
      <c r="M492" s="66" t="s">
        <v>1076</v>
      </c>
      <c r="N492" s="79" t="str">
        <f ca="1">DATEDIF(C492,'Outgoing 2023'!$L$2,"Y")&amp;" tahun, "&amp;DATEDIF(C492,'Outgoing 2023'!$L$2,"YM")&amp;" bulan, "&amp;DATEDIF(C492,'Outgoing 2023'!$L$2,"MD")&amp;" hari"</f>
        <v>1 tahun, 11 bulan, 14 hari</v>
      </c>
      <c r="O492" s="80">
        <f t="shared" ca="1" si="16"/>
        <v>713</v>
      </c>
      <c r="P492" s="98" t="str">
        <f t="shared" si="18"/>
        <v>þ</v>
      </c>
      <c r="Q492" s="58"/>
    </row>
    <row r="493" spans="1:26" ht="33.450000000000003" customHeight="1" x14ac:dyDescent="0.3">
      <c r="A493" s="77">
        <f t="shared" si="15"/>
        <v>492</v>
      </c>
      <c r="B493" s="66" t="s">
        <v>6139</v>
      </c>
      <c r="C493" s="61">
        <v>45505</v>
      </c>
      <c r="D493" s="58" t="s">
        <v>39</v>
      </c>
      <c r="E493" s="58" t="s">
        <v>5762</v>
      </c>
      <c r="F493" s="60" t="s">
        <v>5763</v>
      </c>
      <c r="G493" s="60" t="s">
        <v>5508</v>
      </c>
      <c r="H493" s="66" t="s">
        <v>5932</v>
      </c>
      <c r="I493" s="78" t="s">
        <v>6030</v>
      </c>
      <c r="J493" s="66"/>
      <c r="K493" s="66" t="s">
        <v>1302</v>
      </c>
      <c r="L493" s="66" t="s">
        <v>1070</v>
      </c>
      <c r="M493" s="66" t="s">
        <v>1076</v>
      </c>
      <c r="N493" s="79" t="str">
        <f ca="1">DATEDIF(C493,'Outgoing 2023'!$L$2,"Y")&amp;" tahun, "&amp;DATEDIF(C493,'Outgoing 2023'!$L$2,"YM")&amp;" bulan, "&amp;DATEDIF(C493,'Outgoing 2023'!$L$2,"MD")&amp;" hari"</f>
        <v>1 tahun, 11 bulan, 14 hari</v>
      </c>
      <c r="O493" s="80">
        <f t="shared" ca="1" si="16"/>
        <v>713</v>
      </c>
      <c r="P493" s="98" t="str">
        <f t="shared" si="18"/>
        <v>þ</v>
      </c>
      <c r="Q493" s="58"/>
    </row>
    <row r="494" spans="1:26" ht="33.450000000000003" customHeight="1" x14ac:dyDescent="0.3">
      <c r="A494" s="77">
        <f t="shared" si="15"/>
        <v>493</v>
      </c>
      <c r="B494" s="66" t="s">
        <v>6140</v>
      </c>
      <c r="C494" s="61">
        <v>45505</v>
      </c>
      <c r="D494" s="58" t="s">
        <v>39</v>
      </c>
      <c r="E494" s="58" t="s">
        <v>5765</v>
      </c>
      <c r="F494" s="58" t="s">
        <v>5907</v>
      </c>
      <c r="G494" s="58" t="s">
        <v>5508</v>
      </c>
      <c r="H494" s="66" t="s">
        <v>3200</v>
      </c>
      <c r="I494" s="66" t="s">
        <v>5874</v>
      </c>
      <c r="J494" s="66"/>
      <c r="K494" s="66" t="s">
        <v>1302</v>
      </c>
      <c r="L494" s="66" t="s">
        <v>1070</v>
      </c>
      <c r="M494" s="66" t="s">
        <v>1071</v>
      </c>
      <c r="N494" s="79" t="str">
        <f ca="1">DATEDIF(C494,'Outgoing 2023'!$L$2,"Y")&amp;" tahun, "&amp;DATEDIF(C494,'Outgoing 2023'!$L$2,"YM")&amp;" bulan, "&amp;DATEDIF(C494,'Outgoing 2023'!$L$2,"MD")&amp;" hari"</f>
        <v>1 tahun, 11 bulan, 14 hari</v>
      </c>
      <c r="O494" s="80">
        <f t="shared" ca="1" si="16"/>
        <v>713</v>
      </c>
      <c r="P494" s="98" t="str">
        <f t="shared" si="18"/>
        <v>þ</v>
      </c>
      <c r="Q494" s="58"/>
    </row>
    <row r="495" spans="1:26" ht="33.450000000000003" customHeight="1" x14ac:dyDescent="0.3">
      <c r="A495" s="77">
        <f t="shared" si="15"/>
        <v>494</v>
      </c>
      <c r="B495" s="66" t="s">
        <v>6141</v>
      </c>
      <c r="C495" s="61">
        <v>45505</v>
      </c>
      <c r="D495" s="58" t="s">
        <v>3073</v>
      </c>
      <c r="E495" s="58" t="s">
        <v>5766</v>
      </c>
      <c r="F495" s="58" t="s">
        <v>5908</v>
      </c>
      <c r="G495" s="58" t="s">
        <v>5508</v>
      </c>
      <c r="H495" s="66" t="s">
        <v>1079</v>
      </c>
      <c r="I495" s="66" t="s">
        <v>5704</v>
      </c>
      <c r="J495" s="66"/>
      <c r="K495" s="66" t="s">
        <v>1302</v>
      </c>
      <c r="L495" s="77" t="s">
        <v>1070</v>
      </c>
      <c r="M495" s="66" t="s">
        <v>1071</v>
      </c>
      <c r="N495" s="79" t="str">
        <f ca="1">DATEDIF(C495,'Outgoing 2023'!$L$2,"Y")&amp;" tahun, "&amp;DATEDIF(C495,'Outgoing 2023'!$L$2,"YM")&amp;" bulan, "&amp;DATEDIF(C495,'Outgoing 2023'!$L$2,"MD")&amp;" hari"</f>
        <v>1 tahun, 11 bulan, 14 hari</v>
      </c>
      <c r="O495" s="80">
        <f t="shared" ca="1" si="16"/>
        <v>713</v>
      </c>
      <c r="P495" s="98" t="str">
        <f t="shared" si="18"/>
        <v>þ</v>
      </c>
      <c r="Q495" s="58"/>
    </row>
    <row r="496" spans="1:26" ht="33.450000000000003" customHeight="1" x14ac:dyDescent="0.3">
      <c r="A496" s="77">
        <f t="shared" si="15"/>
        <v>495</v>
      </c>
      <c r="B496" s="66" t="s">
        <v>6142</v>
      </c>
      <c r="C496" s="61">
        <v>45505</v>
      </c>
      <c r="D496" s="58" t="s">
        <v>3073</v>
      </c>
      <c r="E496" s="58" t="s">
        <v>5767</v>
      </c>
      <c r="F496" s="58" t="s">
        <v>5909</v>
      </c>
      <c r="G496" s="58" t="s">
        <v>5508</v>
      </c>
      <c r="H496" s="66" t="s">
        <v>3195</v>
      </c>
      <c r="I496" s="66" t="s">
        <v>5877</v>
      </c>
      <c r="J496" s="66"/>
      <c r="K496" s="66" t="s">
        <v>1302</v>
      </c>
      <c r="L496" s="66" t="s">
        <v>1070</v>
      </c>
      <c r="M496" s="66" t="s">
        <v>1071</v>
      </c>
      <c r="N496" s="79" t="str">
        <f ca="1">DATEDIF(C496,'Outgoing 2023'!$L$2,"Y")&amp;" tahun, "&amp;DATEDIF(C496,'Outgoing 2023'!$L$2,"YM")&amp;" bulan, "&amp;DATEDIF(C496,'Outgoing 2023'!$L$2,"MD")&amp;" hari"</f>
        <v>1 tahun, 11 bulan, 14 hari</v>
      </c>
      <c r="O496" s="80">
        <f t="shared" ca="1" si="16"/>
        <v>713</v>
      </c>
      <c r="P496" s="98" t="str">
        <f t="shared" si="18"/>
        <v>þ</v>
      </c>
      <c r="Q496" s="58"/>
    </row>
    <row r="497" spans="1:18" ht="33.450000000000003" customHeight="1" x14ac:dyDescent="0.3">
      <c r="A497" s="77">
        <f t="shared" si="15"/>
        <v>496</v>
      </c>
      <c r="B497" s="66" t="s">
        <v>6143</v>
      </c>
      <c r="C497" s="61">
        <v>45505</v>
      </c>
      <c r="D497" s="58" t="s">
        <v>39</v>
      </c>
      <c r="E497" s="58" t="s">
        <v>5769</v>
      </c>
      <c r="F497" s="58" t="s">
        <v>5910</v>
      </c>
      <c r="G497" s="58" t="s">
        <v>1079</v>
      </c>
      <c r="H497" s="66" t="s">
        <v>5937</v>
      </c>
      <c r="I497" s="66" t="s">
        <v>5841</v>
      </c>
      <c r="J497" s="66"/>
      <c r="K497" s="66" t="s">
        <v>1302</v>
      </c>
      <c r="L497" s="66" t="s">
        <v>1079</v>
      </c>
      <c r="M497" s="66" t="s">
        <v>5498</v>
      </c>
      <c r="N497" s="79" t="str">
        <f ca="1">DATEDIF(C497,'Outgoing 2023'!$L$2,"Y")&amp;" tahun, "&amp;DATEDIF(C497,'Outgoing 2023'!$L$2,"YM")&amp;" bulan, "&amp;DATEDIF(C497,'Outgoing 2023'!$L$2,"MD")&amp;" hari"</f>
        <v>1 tahun, 11 bulan, 14 hari</v>
      </c>
      <c r="O497" s="80">
        <f t="shared" ca="1" si="16"/>
        <v>713</v>
      </c>
      <c r="P497" s="98" t="str">
        <f t="shared" si="18"/>
        <v>þ</v>
      </c>
      <c r="Q497" s="58"/>
    </row>
    <row r="498" spans="1:18" ht="33.450000000000003" customHeight="1" x14ac:dyDescent="0.3">
      <c r="A498" s="77">
        <f t="shared" si="15"/>
        <v>497</v>
      </c>
      <c r="B498" s="66" t="s">
        <v>6144</v>
      </c>
      <c r="C498" s="61">
        <v>45505</v>
      </c>
      <c r="D498" s="58" t="s">
        <v>5768</v>
      </c>
      <c r="E498" s="58" t="s">
        <v>5770</v>
      </c>
      <c r="F498" s="58" t="s">
        <v>5911</v>
      </c>
      <c r="G498" s="58" t="s">
        <v>5508</v>
      </c>
      <c r="H498" s="66" t="s">
        <v>5508</v>
      </c>
      <c r="I498" s="66" t="s">
        <v>5841</v>
      </c>
      <c r="J498" s="66"/>
      <c r="K498" s="66" t="s">
        <v>1302</v>
      </c>
      <c r="L498" s="66" t="s">
        <v>1167</v>
      </c>
      <c r="M498" s="66" t="s">
        <v>1163</v>
      </c>
      <c r="N498" s="79" t="str">
        <f ca="1">DATEDIF(C498,'Outgoing 2023'!$L$2,"Y")&amp;" tahun, "&amp;DATEDIF(C498,'Outgoing 2023'!$L$2,"YM")&amp;" bulan, "&amp;DATEDIF(C498,'Outgoing 2023'!$L$2,"MD")&amp;" hari"</f>
        <v>1 tahun, 11 bulan, 14 hari</v>
      </c>
      <c r="O498" s="80">
        <f t="shared" ca="1" si="16"/>
        <v>713</v>
      </c>
      <c r="P498" s="98" t="str">
        <f t="shared" si="18"/>
        <v>þ</v>
      </c>
      <c r="Q498" s="58"/>
    </row>
    <row r="499" spans="1:18" ht="33.450000000000003" customHeight="1" x14ac:dyDescent="0.3">
      <c r="A499" s="77">
        <f t="shared" si="15"/>
        <v>498</v>
      </c>
      <c r="B499" s="66" t="s">
        <v>6145</v>
      </c>
      <c r="C499" s="61">
        <v>45505</v>
      </c>
      <c r="D499" s="58" t="s">
        <v>39</v>
      </c>
      <c r="E499" s="58" t="s">
        <v>5771</v>
      </c>
      <c r="F499" s="58" t="s">
        <v>5771</v>
      </c>
      <c r="G499" s="58" t="s">
        <v>1079</v>
      </c>
      <c r="H499" s="66" t="s">
        <v>5935</v>
      </c>
      <c r="I499" s="66" t="s">
        <v>3202</v>
      </c>
      <c r="J499" s="66"/>
      <c r="K499" s="66" t="s">
        <v>1302</v>
      </c>
      <c r="L499" s="66" t="s">
        <v>1079</v>
      </c>
      <c r="M499" s="66" t="s">
        <v>2488</v>
      </c>
      <c r="N499" s="79" t="str">
        <f ca="1">DATEDIF(C499,'Outgoing 2023'!$L$2,"Y")&amp;" tahun, "&amp;DATEDIF(C499,'Outgoing 2023'!$L$2,"YM")&amp;" bulan, "&amp;DATEDIF(C499,'Outgoing 2023'!$L$2,"MD")&amp;" hari"</f>
        <v>1 tahun, 11 bulan, 14 hari</v>
      </c>
      <c r="O499" s="80">
        <f t="shared" ca="1" si="16"/>
        <v>713</v>
      </c>
      <c r="P499" s="98" t="str">
        <f t="shared" si="18"/>
        <v>þ</v>
      </c>
      <c r="Q499" s="58"/>
    </row>
    <row r="500" spans="1:18" ht="33.450000000000003" customHeight="1" x14ac:dyDescent="0.3">
      <c r="A500" s="77">
        <f t="shared" si="15"/>
        <v>499</v>
      </c>
      <c r="B500" s="66" t="s">
        <v>6146</v>
      </c>
      <c r="C500" s="61">
        <v>45505</v>
      </c>
      <c r="D500" s="58" t="s">
        <v>39</v>
      </c>
      <c r="E500" s="58" t="s">
        <v>5772</v>
      </c>
      <c r="F500" s="58" t="s">
        <v>5772</v>
      </c>
      <c r="G500" s="58" t="s">
        <v>5508</v>
      </c>
      <c r="H500" s="66" t="s">
        <v>5932</v>
      </c>
      <c r="I500" s="78" t="s">
        <v>6030</v>
      </c>
      <c r="J500" s="66"/>
      <c r="K500" s="66" t="s">
        <v>1302</v>
      </c>
      <c r="L500" s="66" t="s">
        <v>1175</v>
      </c>
      <c r="M500" s="66" t="s">
        <v>5607</v>
      </c>
      <c r="N500" s="79" t="str">
        <f ca="1">DATEDIF(C500,'Outgoing 2023'!$L$2,"Y")&amp;" tahun, "&amp;DATEDIF(C500,'Outgoing 2023'!$L$2,"YM")&amp;" bulan, "&amp;DATEDIF(C500,'Outgoing 2023'!$L$2,"MD")&amp;" hari"</f>
        <v>1 tahun, 11 bulan, 14 hari</v>
      </c>
      <c r="O500" s="80">
        <f t="shared" ca="1" si="16"/>
        <v>713</v>
      </c>
      <c r="Q500" s="58"/>
    </row>
    <row r="501" spans="1:18" ht="33.450000000000003" customHeight="1" x14ac:dyDescent="0.3">
      <c r="A501" s="77">
        <f t="shared" si="15"/>
        <v>500</v>
      </c>
      <c r="B501" s="66" t="s">
        <v>6147</v>
      </c>
      <c r="C501" s="61">
        <v>45505</v>
      </c>
      <c r="D501" s="58" t="s">
        <v>39</v>
      </c>
      <c r="E501" s="58" t="s">
        <v>5773</v>
      </c>
      <c r="F501" s="58" t="s">
        <v>5912</v>
      </c>
      <c r="G501" s="58" t="s">
        <v>5508</v>
      </c>
      <c r="H501" s="66" t="s">
        <v>3200</v>
      </c>
      <c r="I501" s="66" t="s">
        <v>5845</v>
      </c>
      <c r="J501" s="66"/>
      <c r="K501" s="66" t="s">
        <v>1302</v>
      </c>
      <c r="L501" s="66" t="s">
        <v>1070</v>
      </c>
      <c r="M501" s="66" t="s">
        <v>1071</v>
      </c>
      <c r="N501" s="79" t="str">
        <f ca="1">DATEDIF(C501,'Outgoing 2023'!$L$2,"Y")&amp;" tahun, "&amp;DATEDIF(C501,'Outgoing 2023'!$L$2,"YM")&amp;" bulan, "&amp;DATEDIF(C501,'Outgoing 2023'!$L$2,"MD")&amp;" hari"</f>
        <v>1 tahun, 11 bulan, 14 hari</v>
      </c>
      <c r="O501" s="80">
        <f t="shared" ca="1" si="16"/>
        <v>713</v>
      </c>
      <c r="P501" s="98" t="str">
        <f t="shared" si="18"/>
        <v>þ</v>
      </c>
      <c r="Q501" s="58"/>
    </row>
    <row r="502" spans="1:18" ht="33.450000000000003" customHeight="1" x14ac:dyDescent="0.3">
      <c r="A502" s="77">
        <f t="shared" si="15"/>
        <v>501</v>
      </c>
      <c r="B502" s="66" t="s">
        <v>6148</v>
      </c>
      <c r="C502" s="61">
        <v>45506</v>
      </c>
      <c r="D502" s="58" t="s">
        <v>39</v>
      </c>
      <c r="E502" s="58" t="s">
        <v>5774</v>
      </c>
      <c r="F502" s="58" t="s">
        <v>5913</v>
      </c>
      <c r="G502" s="58" t="s">
        <v>1079</v>
      </c>
      <c r="H502" s="66" t="s">
        <v>1079</v>
      </c>
      <c r="I502" s="66" t="s">
        <v>5700</v>
      </c>
      <c r="J502" s="66"/>
      <c r="K502" s="66" t="s">
        <v>1302</v>
      </c>
      <c r="L502" s="66" t="s">
        <v>1168</v>
      </c>
      <c r="M502" s="66" t="s">
        <v>4425</v>
      </c>
      <c r="N502" s="79" t="str">
        <f ca="1">DATEDIF(C502,'Outgoing 2023'!$L$2,"Y")&amp;" tahun, "&amp;DATEDIF(C502,'Outgoing 2023'!$L$2,"YM")&amp;" bulan, "&amp;DATEDIF(C502,'Outgoing 2023'!$L$2,"MD")&amp;" hari"</f>
        <v>1 tahun, 11 bulan, 13 hari</v>
      </c>
      <c r="O502" s="80">
        <f t="shared" ca="1" si="16"/>
        <v>712</v>
      </c>
      <c r="P502" s="98" t="str">
        <f t="shared" si="18"/>
        <v>þ</v>
      </c>
      <c r="Q502" s="58"/>
    </row>
    <row r="503" spans="1:18" ht="33.450000000000003" customHeight="1" x14ac:dyDescent="0.3">
      <c r="A503" s="77">
        <f t="shared" si="15"/>
        <v>502</v>
      </c>
      <c r="B503" s="66" t="s">
        <v>6149</v>
      </c>
      <c r="C503" s="61">
        <v>45506</v>
      </c>
      <c r="D503" s="58" t="s">
        <v>5775</v>
      </c>
      <c r="E503" s="58" t="s">
        <v>5776</v>
      </c>
      <c r="F503" s="58" t="s">
        <v>5776</v>
      </c>
      <c r="G503" s="58" t="s">
        <v>5508</v>
      </c>
      <c r="H503" s="66" t="s">
        <v>3200</v>
      </c>
      <c r="I503" s="78" t="s">
        <v>6030</v>
      </c>
      <c r="J503" s="66"/>
      <c r="K503" s="66" t="s">
        <v>1302</v>
      </c>
      <c r="L503" s="66" t="s">
        <v>1219</v>
      </c>
      <c r="M503" s="66" t="s">
        <v>5606</v>
      </c>
      <c r="N503" s="79" t="str">
        <f ca="1">DATEDIF(C503,'Outgoing 2023'!$L$2,"Y")&amp;" tahun, "&amp;DATEDIF(C503,'Outgoing 2023'!$L$2,"YM")&amp;" bulan, "&amp;DATEDIF(C503,'Outgoing 2023'!$L$2,"MD")&amp;" hari"</f>
        <v>1 tahun, 11 bulan, 13 hari</v>
      </c>
      <c r="O503" s="80">
        <f t="shared" ca="1" si="16"/>
        <v>712</v>
      </c>
      <c r="Q503" s="58"/>
    </row>
    <row r="504" spans="1:18" ht="33.450000000000003" customHeight="1" x14ac:dyDescent="0.3">
      <c r="A504" s="77">
        <f t="shared" si="15"/>
        <v>503</v>
      </c>
      <c r="B504" s="66" t="s">
        <v>6150</v>
      </c>
      <c r="C504" s="61">
        <v>45506</v>
      </c>
      <c r="D504" s="58" t="s">
        <v>5775</v>
      </c>
      <c r="E504" s="58" t="s">
        <v>5777</v>
      </c>
      <c r="F504" s="58" t="s">
        <v>5777</v>
      </c>
      <c r="G504" s="58" t="s">
        <v>5508</v>
      </c>
      <c r="H504" s="66" t="s">
        <v>3200</v>
      </c>
      <c r="I504" s="78" t="s">
        <v>6030</v>
      </c>
      <c r="J504" s="66"/>
      <c r="K504" s="66" t="s">
        <v>1302</v>
      </c>
      <c r="L504" s="66" t="s">
        <v>1219</v>
      </c>
      <c r="M504" s="66" t="s">
        <v>5606</v>
      </c>
      <c r="N504" s="79" t="str">
        <f ca="1">DATEDIF(C504,'Outgoing 2023'!$L$2,"Y")&amp;" tahun, "&amp;DATEDIF(C504,'Outgoing 2023'!$L$2,"YM")&amp;" bulan, "&amp;DATEDIF(C504,'Outgoing 2023'!$L$2,"MD")&amp;" hari"</f>
        <v>1 tahun, 11 bulan, 13 hari</v>
      </c>
      <c r="O504" s="80">
        <f t="shared" ca="1" si="16"/>
        <v>712</v>
      </c>
      <c r="Q504" s="58"/>
    </row>
    <row r="505" spans="1:18" ht="33.450000000000003" customHeight="1" x14ac:dyDescent="0.3">
      <c r="A505" s="77">
        <f t="shared" si="15"/>
        <v>504</v>
      </c>
      <c r="B505" s="66" t="s">
        <v>6151</v>
      </c>
      <c r="C505" s="61">
        <v>45506</v>
      </c>
      <c r="D505" s="58" t="s">
        <v>39</v>
      </c>
      <c r="E505" s="58" t="s">
        <v>5778</v>
      </c>
      <c r="F505" s="58" t="s">
        <v>5914</v>
      </c>
      <c r="G505" s="58" t="s">
        <v>5508</v>
      </c>
      <c r="H505" s="66" t="s">
        <v>5932</v>
      </c>
      <c r="I505" s="66" t="s">
        <v>5942</v>
      </c>
      <c r="J505" s="66"/>
      <c r="K505" s="66" t="s">
        <v>1302</v>
      </c>
      <c r="L505" s="66" t="s">
        <v>1070</v>
      </c>
      <c r="M505" s="66" t="s">
        <v>1071</v>
      </c>
      <c r="N505" s="79" t="str">
        <f ca="1">DATEDIF(C505,'Outgoing 2023'!$L$2,"Y")&amp;" tahun, "&amp;DATEDIF(C505,'Outgoing 2023'!$L$2,"YM")&amp;" bulan, "&amp;DATEDIF(C505,'Outgoing 2023'!$L$2,"MD")&amp;" hari"</f>
        <v>1 tahun, 11 bulan, 13 hari</v>
      </c>
      <c r="O505" s="80">
        <f t="shared" ca="1" si="16"/>
        <v>712</v>
      </c>
      <c r="P505" s="98" t="str">
        <f>CHAR(254)</f>
        <v>þ</v>
      </c>
      <c r="Q505" s="58"/>
    </row>
    <row r="506" spans="1:18" ht="33.450000000000003" customHeight="1" x14ac:dyDescent="0.3">
      <c r="A506" s="77">
        <f t="shared" si="15"/>
        <v>505</v>
      </c>
      <c r="B506" s="66" t="s">
        <v>6152</v>
      </c>
      <c r="C506" s="61">
        <v>45506</v>
      </c>
      <c r="D506" s="58" t="s">
        <v>39</v>
      </c>
      <c r="E506" s="58" t="s">
        <v>5779</v>
      </c>
      <c r="F506" s="58" t="s">
        <v>5915</v>
      </c>
      <c r="G506" s="58" t="s">
        <v>5508</v>
      </c>
      <c r="H506" s="66" t="s">
        <v>3200</v>
      </c>
      <c r="I506" s="66" t="s">
        <v>3203</v>
      </c>
      <c r="J506" s="66"/>
      <c r="K506" s="66" t="s">
        <v>1302</v>
      </c>
      <c r="L506" s="66" t="s">
        <v>1070</v>
      </c>
      <c r="M506" s="66" t="s">
        <v>1071</v>
      </c>
      <c r="N506" s="79" t="str">
        <f ca="1">DATEDIF(C506,'Outgoing 2023'!$L$2,"Y")&amp;" tahun, "&amp;DATEDIF(C506,'Outgoing 2023'!$L$2,"YM")&amp;" bulan, "&amp;DATEDIF(C506,'Outgoing 2023'!$L$2,"MD")&amp;" hari"</f>
        <v>1 tahun, 11 bulan, 13 hari</v>
      </c>
      <c r="O506" s="80">
        <f t="shared" ca="1" si="16"/>
        <v>712</v>
      </c>
      <c r="P506" s="98" t="str">
        <f t="shared" ref="P506:P512" si="19">CHAR(254)</f>
        <v>þ</v>
      </c>
      <c r="Q506" s="58"/>
    </row>
    <row r="507" spans="1:18" ht="33.450000000000003" customHeight="1" x14ac:dyDescent="0.3">
      <c r="A507" s="77">
        <f t="shared" si="15"/>
        <v>506</v>
      </c>
      <c r="B507" s="66" t="s">
        <v>6153</v>
      </c>
      <c r="C507" s="61">
        <v>45506</v>
      </c>
      <c r="D507" s="58" t="s">
        <v>5780</v>
      </c>
      <c r="E507" s="58" t="s">
        <v>5781</v>
      </c>
      <c r="F507" s="58" t="s">
        <v>5916</v>
      </c>
      <c r="G507" s="58" t="s">
        <v>5508</v>
      </c>
      <c r="H507" s="66" t="s">
        <v>5508</v>
      </c>
      <c r="I507" s="66" t="s">
        <v>3188</v>
      </c>
      <c r="J507" s="66"/>
      <c r="K507" s="66" t="s">
        <v>1302</v>
      </c>
      <c r="L507" s="66" t="s">
        <v>1267</v>
      </c>
      <c r="M507" s="66" t="s">
        <v>1268</v>
      </c>
      <c r="N507" s="79" t="str">
        <f ca="1">DATEDIF(C507,'Outgoing 2023'!$L$2,"Y")&amp;" tahun, "&amp;DATEDIF(C507,'Outgoing 2023'!$L$2,"YM")&amp;" bulan, "&amp;DATEDIF(C507,'Outgoing 2023'!$L$2,"MD")&amp;" hari"</f>
        <v>1 tahun, 11 bulan, 13 hari</v>
      </c>
      <c r="O507" s="80">
        <f t="shared" ca="1" si="16"/>
        <v>712</v>
      </c>
      <c r="P507" s="98" t="str">
        <f t="shared" si="19"/>
        <v>þ</v>
      </c>
      <c r="Q507" s="58"/>
    </row>
    <row r="508" spans="1:18" ht="33.450000000000003" customHeight="1" x14ac:dyDescent="0.3">
      <c r="A508" s="77">
        <f t="shared" si="15"/>
        <v>507</v>
      </c>
      <c r="B508" s="66" t="s">
        <v>6154</v>
      </c>
      <c r="C508" s="61">
        <v>45506</v>
      </c>
      <c r="D508" s="66" t="s">
        <v>5782</v>
      </c>
      <c r="E508" s="58" t="s">
        <v>5783</v>
      </c>
      <c r="F508" s="58" t="s">
        <v>5916</v>
      </c>
      <c r="G508" s="58" t="s">
        <v>5508</v>
      </c>
      <c r="H508" s="66" t="s">
        <v>5508</v>
      </c>
      <c r="I508" s="66" t="s">
        <v>3188</v>
      </c>
      <c r="J508" s="66"/>
      <c r="K508" s="66" t="s">
        <v>1302</v>
      </c>
      <c r="L508" s="66" t="s">
        <v>1267</v>
      </c>
      <c r="M508" s="66" t="s">
        <v>1268</v>
      </c>
      <c r="N508" s="79" t="str">
        <f ca="1">DATEDIF(C508,'Outgoing 2023'!$L$2,"Y")&amp;" tahun, "&amp;DATEDIF(C508,'Outgoing 2023'!$L$2,"YM")&amp;" bulan, "&amp;DATEDIF(C508,'Outgoing 2023'!$L$2,"MD")&amp;" hari"</f>
        <v>1 tahun, 11 bulan, 13 hari</v>
      </c>
      <c r="O508" s="80">
        <f t="shared" ca="1" si="16"/>
        <v>712</v>
      </c>
      <c r="P508" s="98" t="str">
        <f t="shared" si="19"/>
        <v>þ</v>
      </c>
      <c r="Q508" s="58"/>
    </row>
    <row r="509" spans="1:18" ht="33.450000000000003" customHeight="1" x14ac:dyDescent="0.3">
      <c r="A509" s="77">
        <f t="shared" si="15"/>
        <v>508</v>
      </c>
      <c r="B509" s="66" t="s">
        <v>6155</v>
      </c>
      <c r="C509" s="61">
        <v>45506</v>
      </c>
      <c r="D509" s="58" t="s">
        <v>5785</v>
      </c>
      <c r="E509" s="58" t="s">
        <v>5784</v>
      </c>
      <c r="F509" s="58" t="s">
        <v>5916</v>
      </c>
      <c r="G509" s="58" t="s">
        <v>5508</v>
      </c>
      <c r="H509" s="66" t="s">
        <v>5508</v>
      </c>
      <c r="I509" s="66" t="s">
        <v>3188</v>
      </c>
      <c r="J509" s="66"/>
      <c r="K509" s="66" t="s">
        <v>1302</v>
      </c>
      <c r="L509" s="66" t="s">
        <v>1267</v>
      </c>
      <c r="M509" s="66" t="s">
        <v>1268</v>
      </c>
      <c r="N509" s="79" t="str">
        <f ca="1">DATEDIF(C509,'Outgoing 2023'!$L$2,"Y")&amp;" tahun, "&amp;DATEDIF(C509,'Outgoing 2023'!$L$2,"YM")&amp;" bulan, "&amp;DATEDIF(C509,'Outgoing 2023'!$L$2,"MD")&amp;" hari"</f>
        <v>1 tahun, 11 bulan, 13 hari</v>
      </c>
      <c r="O509" s="80">
        <f t="shared" ca="1" si="16"/>
        <v>712</v>
      </c>
      <c r="P509" s="98" t="str">
        <f t="shared" si="19"/>
        <v>þ</v>
      </c>
      <c r="Q509" s="58"/>
    </row>
    <row r="510" spans="1:18" ht="33.450000000000003" customHeight="1" x14ac:dyDescent="0.3">
      <c r="A510" s="77">
        <f t="shared" si="15"/>
        <v>509</v>
      </c>
      <c r="B510" s="66" t="s">
        <v>6156</v>
      </c>
      <c r="C510" s="61">
        <v>45506</v>
      </c>
      <c r="D510" s="58" t="s">
        <v>5787</v>
      </c>
      <c r="E510" s="58" t="s">
        <v>5786</v>
      </c>
      <c r="F510" s="58" t="s">
        <v>5916</v>
      </c>
      <c r="G510" s="58" t="s">
        <v>5508</v>
      </c>
      <c r="H510" s="66" t="s">
        <v>5508</v>
      </c>
      <c r="I510" s="66" t="s">
        <v>3188</v>
      </c>
      <c r="J510" s="66"/>
      <c r="K510" s="66" t="s">
        <v>1302</v>
      </c>
      <c r="L510" s="66" t="s">
        <v>1267</v>
      </c>
      <c r="M510" s="66" t="s">
        <v>1268</v>
      </c>
      <c r="N510" s="79" t="str">
        <f ca="1">DATEDIF(C510,'Outgoing 2023'!$L$2,"Y")&amp;" tahun, "&amp;DATEDIF(C510,'Outgoing 2023'!$L$2,"YM")&amp;" bulan, "&amp;DATEDIF(C510,'Outgoing 2023'!$L$2,"MD")&amp;" hari"</f>
        <v>1 tahun, 11 bulan, 13 hari</v>
      </c>
      <c r="O510" s="80">
        <f t="shared" ca="1" si="16"/>
        <v>712</v>
      </c>
      <c r="P510" s="98" t="str">
        <f t="shared" si="19"/>
        <v>þ</v>
      </c>
      <c r="Q510" s="58"/>
    </row>
    <row r="511" spans="1:18" ht="33.450000000000003" customHeight="1" x14ac:dyDescent="0.3">
      <c r="A511" s="77">
        <f t="shared" si="15"/>
        <v>510</v>
      </c>
      <c r="B511" s="66" t="s">
        <v>6157</v>
      </c>
      <c r="C511" s="61">
        <v>45509</v>
      </c>
      <c r="D511" s="58" t="s">
        <v>39</v>
      </c>
      <c r="E511" s="58" t="s">
        <v>5788</v>
      </c>
      <c r="F511" s="58" t="s">
        <v>5917</v>
      </c>
      <c r="G511" s="58" t="s">
        <v>1079</v>
      </c>
      <c r="H511" s="66" t="s">
        <v>1079</v>
      </c>
      <c r="I511" s="78" t="s">
        <v>5702</v>
      </c>
      <c r="J511" s="66"/>
      <c r="K511" s="66" t="s">
        <v>1302</v>
      </c>
      <c r="L511" s="66" t="s">
        <v>1080</v>
      </c>
      <c r="M511" s="66" t="s">
        <v>1083</v>
      </c>
      <c r="N511" s="79" t="str">
        <f ca="1">DATEDIF(C511,'Outgoing 2023'!$L$2,"Y")&amp;" tahun, "&amp;DATEDIF(C511,'Outgoing 2023'!$L$2,"YM")&amp;" bulan, "&amp;DATEDIF(C511,'Outgoing 2023'!$L$2,"MD")&amp;" hari"</f>
        <v>1 tahun, 11 bulan, 10 hari</v>
      </c>
      <c r="O511" s="80">
        <f t="shared" ca="1" si="16"/>
        <v>709</v>
      </c>
      <c r="P511" s="98" t="str">
        <f t="shared" si="19"/>
        <v>þ</v>
      </c>
      <c r="Q511" s="58"/>
    </row>
    <row r="512" spans="1:18" ht="33.450000000000003" customHeight="1" x14ac:dyDescent="0.3">
      <c r="A512" s="77">
        <f t="shared" si="15"/>
        <v>511</v>
      </c>
      <c r="B512" s="66" t="s">
        <v>6158</v>
      </c>
      <c r="C512" s="61">
        <v>45509</v>
      </c>
      <c r="D512" s="58" t="s">
        <v>39</v>
      </c>
      <c r="E512" s="58" t="s">
        <v>5789</v>
      </c>
      <c r="F512" s="58" t="s">
        <v>5918</v>
      </c>
      <c r="G512" s="58" t="s">
        <v>5508</v>
      </c>
      <c r="H512" s="66" t="s">
        <v>3189</v>
      </c>
      <c r="I512" s="66" t="s">
        <v>3201</v>
      </c>
      <c r="J512" s="66"/>
      <c r="K512" s="66" t="s">
        <v>1302</v>
      </c>
      <c r="L512" s="66" t="s">
        <v>1070</v>
      </c>
      <c r="M512" s="66" t="s">
        <v>4930</v>
      </c>
      <c r="N512" s="79" t="str">
        <f ca="1">DATEDIF(C512,'Outgoing 2023'!$L$2,"Y")&amp;" tahun, "&amp;DATEDIF(C512,'Outgoing 2023'!$L$2,"YM")&amp;" bulan, "&amp;DATEDIF(C512,'Outgoing 2023'!$L$2,"MD")&amp;" hari"</f>
        <v>1 tahun, 11 bulan, 10 hari</v>
      </c>
      <c r="O512" s="80">
        <f t="shared" ca="1" si="16"/>
        <v>709</v>
      </c>
      <c r="P512" s="98" t="str">
        <f t="shared" si="19"/>
        <v>þ</v>
      </c>
      <c r="Q512" s="58"/>
      <c r="R512" s="66" t="s">
        <v>6007</v>
      </c>
    </row>
    <row r="513" spans="1:18" ht="33.450000000000003" customHeight="1" x14ac:dyDescent="0.3">
      <c r="A513" s="77">
        <f t="shared" si="15"/>
        <v>512</v>
      </c>
      <c r="B513" s="66" t="s">
        <v>6159</v>
      </c>
      <c r="C513" s="61">
        <v>45509</v>
      </c>
      <c r="D513" s="58" t="s">
        <v>39</v>
      </c>
      <c r="E513" s="58" t="s">
        <v>5790</v>
      </c>
      <c r="F513" s="58" t="s">
        <v>5918</v>
      </c>
      <c r="G513" s="58" t="s">
        <v>5508</v>
      </c>
      <c r="H513" s="66" t="s">
        <v>3200</v>
      </c>
      <c r="I513" s="66" t="s">
        <v>3201</v>
      </c>
      <c r="J513" s="66"/>
      <c r="K513" s="66" t="s">
        <v>1302</v>
      </c>
      <c r="L513" s="66" t="s">
        <v>1070</v>
      </c>
      <c r="M513" s="66" t="s">
        <v>1071</v>
      </c>
      <c r="N513" s="79" t="str">
        <f ca="1">DATEDIF(C513,'Outgoing 2023'!$L$2,"Y")&amp;" tahun, "&amp;DATEDIF(C513,'Outgoing 2023'!$L$2,"YM")&amp;" bulan, "&amp;DATEDIF(C513,'Outgoing 2023'!$L$2,"MD")&amp;" hari"</f>
        <v>1 tahun, 11 bulan, 10 hari</v>
      </c>
      <c r="O513" s="80">
        <f t="shared" ca="1" si="16"/>
        <v>709</v>
      </c>
      <c r="P513" s="98" t="str">
        <f>CHAR(254)</f>
        <v>þ</v>
      </c>
      <c r="Q513" s="58"/>
      <c r="R513" s="66" t="s">
        <v>6007</v>
      </c>
    </row>
    <row r="514" spans="1:18" ht="33.450000000000003" customHeight="1" x14ac:dyDescent="0.3">
      <c r="A514" s="77">
        <f t="shared" ref="A514:A577" si="20">ROW(A513)</f>
        <v>513</v>
      </c>
      <c r="B514" s="66" t="s">
        <v>6160</v>
      </c>
      <c r="C514" s="61">
        <v>45509</v>
      </c>
      <c r="D514" s="58" t="s">
        <v>39</v>
      </c>
      <c r="E514" s="58" t="s">
        <v>5791</v>
      </c>
      <c r="F514" s="58" t="s">
        <v>5918</v>
      </c>
      <c r="G514" s="58" t="s">
        <v>5508</v>
      </c>
      <c r="H514" s="66" t="s">
        <v>3189</v>
      </c>
      <c r="I514" s="66" t="s">
        <v>3201</v>
      </c>
      <c r="J514" s="66"/>
      <c r="K514" s="66" t="s">
        <v>1302</v>
      </c>
      <c r="L514" s="66" t="s">
        <v>1070</v>
      </c>
      <c r="M514" s="66" t="s">
        <v>4930</v>
      </c>
      <c r="N514" s="79" t="str">
        <f ca="1">DATEDIF(C514,'Outgoing 2023'!$L$2,"Y")&amp;" tahun, "&amp;DATEDIF(C514,'Outgoing 2023'!$L$2,"YM")&amp;" bulan, "&amp;DATEDIF(C514,'Outgoing 2023'!$L$2,"MD")&amp;" hari"</f>
        <v>1 tahun, 11 bulan, 10 hari</v>
      </c>
      <c r="O514" s="80">
        <f t="shared" ca="1" si="16"/>
        <v>709</v>
      </c>
      <c r="P514" s="98" t="str">
        <f>CHAR(254)</f>
        <v>þ</v>
      </c>
      <c r="Q514" s="58"/>
    </row>
    <row r="515" spans="1:18" ht="33.450000000000003" customHeight="1" x14ac:dyDescent="0.3">
      <c r="A515" s="77">
        <f t="shared" si="20"/>
        <v>514</v>
      </c>
      <c r="B515" s="66" t="s">
        <v>6161</v>
      </c>
      <c r="C515" s="61">
        <v>45509</v>
      </c>
      <c r="D515" s="58" t="s">
        <v>39</v>
      </c>
      <c r="E515" s="58" t="s">
        <v>5792</v>
      </c>
      <c r="F515" s="58" t="s">
        <v>5919</v>
      </c>
      <c r="G515" s="58" t="s">
        <v>5508</v>
      </c>
      <c r="H515" s="66" t="s">
        <v>3189</v>
      </c>
      <c r="I515" s="66" t="s">
        <v>3188</v>
      </c>
      <c r="J515" s="66"/>
      <c r="K515" s="66" t="s">
        <v>120</v>
      </c>
      <c r="L515" s="66" t="s">
        <v>1070</v>
      </c>
      <c r="M515" s="66" t="s">
        <v>4930</v>
      </c>
      <c r="N515" s="79" t="str">
        <f ca="1">DATEDIF(C515,'Outgoing 2023'!$L$2,"Y")&amp;" tahun, "&amp;DATEDIF(C515,'Outgoing 2023'!$L$2,"YM")&amp;" bulan, "&amp;DATEDIF(C515,'Outgoing 2023'!$L$2,"MD")&amp;" hari"</f>
        <v>1 tahun, 11 bulan, 10 hari</v>
      </c>
      <c r="O515" s="80">
        <f t="shared" ca="1" si="16"/>
        <v>709</v>
      </c>
      <c r="Q515" s="58" t="s">
        <v>6717</v>
      </c>
      <c r="R515" s="66" t="s">
        <v>6007</v>
      </c>
    </row>
    <row r="516" spans="1:18" ht="33.450000000000003" customHeight="1" x14ac:dyDescent="0.3">
      <c r="A516" s="77">
        <f t="shared" si="20"/>
        <v>515</v>
      </c>
      <c r="B516" s="66" t="s">
        <v>6162</v>
      </c>
      <c r="C516" s="61">
        <v>45509</v>
      </c>
      <c r="D516" s="58" t="s">
        <v>3073</v>
      </c>
      <c r="E516" s="58" t="s">
        <v>5793</v>
      </c>
      <c r="F516" s="58" t="s">
        <v>5756</v>
      </c>
      <c r="G516" s="58" t="s">
        <v>5508</v>
      </c>
      <c r="H516" s="66" t="s">
        <v>5508</v>
      </c>
      <c r="I516" s="66" t="s">
        <v>5843</v>
      </c>
      <c r="J516" s="66"/>
      <c r="K516" s="66" t="s">
        <v>1302</v>
      </c>
      <c r="L516" s="66" t="s">
        <v>1088</v>
      </c>
      <c r="M516" s="66" t="s">
        <v>5574</v>
      </c>
      <c r="N516" s="79" t="str">
        <f ca="1">DATEDIF(C516,'Outgoing 2023'!$L$2,"Y")&amp;" tahun, "&amp;DATEDIF(C516,'Outgoing 2023'!$L$2,"YM")&amp;" bulan, "&amp;DATEDIF(C516,'Outgoing 2023'!$L$2,"MD")&amp;" hari"</f>
        <v>1 tahun, 11 bulan, 10 hari</v>
      </c>
      <c r="O516" s="80">
        <f t="shared" ca="1" si="16"/>
        <v>709</v>
      </c>
      <c r="Q516" s="58"/>
    </row>
    <row r="517" spans="1:18" ht="33.450000000000003" customHeight="1" x14ac:dyDescent="0.3">
      <c r="A517" s="77">
        <f t="shared" si="20"/>
        <v>516</v>
      </c>
      <c r="B517" s="66" t="s">
        <v>6163</v>
      </c>
      <c r="C517" s="61">
        <v>45509</v>
      </c>
      <c r="D517" s="58" t="s">
        <v>39</v>
      </c>
      <c r="E517" s="58" t="s">
        <v>5794</v>
      </c>
      <c r="F517" s="58" t="s">
        <v>5912</v>
      </c>
      <c r="G517" s="58" t="s">
        <v>5508</v>
      </c>
      <c r="H517" s="66" t="s">
        <v>3200</v>
      </c>
      <c r="I517" s="66" t="s">
        <v>5845</v>
      </c>
      <c r="J517" s="66"/>
      <c r="K517" s="66" t="s">
        <v>1302</v>
      </c>
      <c r="L517" s="66" t="s">
        <v>1070</v>
      </c>
      <c r="M517" s="66" t="s">
        <v>1071</v>
      </c>
      <c r="N517" s="79" t="str">
        <f ca="1">DATEDIF(C517,'Outgoing 2023'!$L$2,"Y")&amp;" tahun, "&amp;DATEDIF(C517,'Outgoing 2023'!$L$2,"YM")&amp;" bulan, "&amp;DATEDIF(C517,'Outgoing 2023'!$L$2,"MD")&amp;" hari"</f>
        <v>1 tahun, 11 bulan, 10 hari</v>
      </c>
      <c r="O517" s="80">
        <f t="shared" ca="1" si="16"/>
        <v>709</v>
      </c>
      <c r="Q517" s="58"/>
      <c r="R517" s="66" t="s">
        <v>6007</v>
      </c>
    </row>
    <row r="518" spans="1:18" ht="33.450000000000003" customHeight="1" x14ac:dyDescent="0.3">
      <c r="A518" s="77">
        <f t="shared" si="20"/>
        <v>517</v>
      </c>
      <c r="B518" s="66" t="s">
        <v>6164</v>
      </c>
      <c r="C518" s="61">
        <v>45509</v>
      </c>
      <c r="D518" s="58" t="s">
        <v>39</v>
      </c>
      <c r="E518" s="58" t="s">
        <v>5795</v>
      </c>
      <c r="F518" s="58" t="s">
        <v>5912</v>
      </c>
      <c r="G518" s="58" t="s">
        <v>5508</v>
      </c>
      <c r="H518" s="66" t="s">
        <v>3200</v>
      </c>
      <c r="I518" s="66" t="s">
        <v>5845</v>
      </c>
      <c r="J518" s="66"/>
      <c r="K518" s="66" t="s">
        <v>1302</v>
      </c>
      <c r="L518" s="66" t="s">
        <v>1070</v>
      </c>
      <c r="M518" s="66" t="s">
        <v>1071</v>
      </c>
      <c r="N518" s="79" t="str">
        <f ca="1">DATEDIF(C518,'Outgoing 2023'!$L$2,"Y")&amp;" tahun, "&amp;DATEDIF(C518,'Outgoing 2023'!$L$2,"YM")&amp;" bulan, "&amp;DATEDIF(C518,'Outgoing 2023'!$L$2,"MD")&amp;" hari"</f>
        <v>1 tahun, 11 bulan, 10 hari</v>
      </c>
      <c r="O518" s="80">
        <f t="shared" ref="O518:O534" ca="1" si="21">TODAY()-C518</f>
        <v>709</v>
      </c>
      <c r="P518" s="98" t="str">
        <f>CHAR(254)</f>
        <v>þ</v>
      </c>
      <c r="Q518" s="58"/>
      <c r="R518" s="66" t="s">
        <v>6007</v>
      </c>
    </row>
    <row r="519" spans="1:18" ht="33.450000000000003" customHeight="1" x14ac:dyDescent="0.3">
      <c r="A519" s="77">
        <f t="shared" si="20"/>
        <v>518</v>
      </c>
      <c r="B519" s="66" t="s">
        <v>6165</v>
      </c>
      <c r="C519" s="61">
        <v>45509</v>
      </c>
      <c r="D519" s="58" t="s">
        <v>39</v>
      </c>
      <c r="E519" s="58" t="s">
        <v>5796</v>
      </c>
      <c r="F519" s="58" t="s">
        <v>5912</v>
      </c>
      <c r="G519" s="58" t="s">
        <v>5508</v>
      </c>
      <c r="H519" s="66" t="s">
        <v>3200</v>
      </c>
      <c r="I519" s="66" t="s">
        <v>5845</v>
      </c>
      <c r="J519" s="66"/>
      <c r="K519" s="66" t="s">
        <v>1302</v>
      </c>
      <c r="L519" s="66" t="s">
        <v>1070</v>
      </c>
      <c r="M519" s="66" t="s">
        <v>1071</v>
      </c>
      <c r="N519" s="79" t="str">
        <f ca="1">DATEDIF(C519,'Outgoing 2023'!$L$2,"Y")&amp;" tahun, "&amp;DATEDIF(C519,'Outgoing 2023'!$L$2,"YM")&amp;" bulan, "&amp;DATEDIF(C519,'Outgoing 2023'!$L$2,"MD")&amp;" hari"</f>
        <v>1 tahun, 11 bulan, 10 hari</v>
      </c>
      <c r="O519" s="80">
        <f t="shared" ca="1" si="21"/>
        <v>709</v>
      </c>
      <c r="Q519" s="58"/>
      <c r="R519" s="66" t="s">
        <v>6007</v>
      </c>
    </row>
    <row r="520" spans="1:18" ht="33.450000000000003" customHeight="1" x14ac:dyDescent="0.3">
      <c r="A520" s="77">
        <f t="shared" si="20"/>
        <v>519</v>
      </c>
      <c r="B520" s="66" t="s">
        <v>6166</v>
      </c>
      <c r="C520" s="61">
        <v>45510</v>
      </c>
      <c r="D520" s="58" t="s">
        <v>39</v>
      </c>
      <c r="E520" s="58" t="s">
        <v>5881</v>
      </c>
      <c r="F520" s="58" t="s">
        <v>5920</v>
      </c>
      <c r="G520" s="58" t="s">
        <v>5508</v>
      </c>
      <c r="H520" s="66" t="s">
        <v>5932</v>
      </c>
      <c r="I520" s="66" t="s">
        <v>5704</v>
      </c>
      <c r="K520" s="66" t="s">
        <v>1302</v>
      </c>
      <c r="L520" s="66" t="s">
        <v>1070</v>
      </c>
      <c r="M520" s="66" t="s">
        <v>1077</v>
      </c>
      <c r="N520" s="79" t="str">
        <f ca="1">DATEDIF(C520,'Outgoing 2023'!$L$2,"Y")&amp;" tahun, "&amp;DATEDIF(C520,'Outgoing 2023'!$L$2,"YM")&amp;" bulan, "&amp;DATEDIF(C520,'Outgoing 2023'!$L$2,"MD")&amp;" hari"</f>
        <v>1 tahun, 11 bulan, 9 hari</v>
      </c>
      <c r="O520" s="80">
        <f t="shared" ca="1" si="21"/>
        <v>708</v>
      </c>
    </row>
    <row r="521" spans="1:18" ht="33.450000000000003" customHeight="1" x14ac:dyDescent="0.3">
      <c r="A521" s="77">
        <f t="shared" si="20"/>
        <v>520</v>
      </c>
      <c r="B521" s="66" t="s">
        <v>6167</v>
      </c>
      <c r="C521" s="61">
        <v>45511</v>
      </c>
      <c r="D521" s="58" t="s">
        <v>39</v>
      </c>
      <c r="E521" s="58" t="s">
        <v>5883</v>
      </c>
      <c r="F521" s="58" t="s">
        <v>5921</v>
      </c>
      <c r="G521" s="58" t="s">
        <v>5508</v>
      </c>
      <c r="H521" s="66" t="s">
        <v>3191</v>
      </c>
      <c r="I521" s="66" t="s">
        <v>5701</v>
      </c>
      <c r="J521" s="66"/>
      <c r="K521" s="66" t="s">
        <v>1302</v>
      </c>
      <c r="L521" s="77" t="s">
        <v>1070</v>
      </c>
      <c r="M521" s="66" t="s">
        <v>1071</v>
      </c>
      <c r="N521" s="79" t="str">
        <f ca="1">DATEDIF(C521,'Outgoing 2023'!$L$2,"Y")&amp;" tahun, "&amp;DATEDIF(C521,'Outgoing 2023'!$L$2,"YM")&amp;" bulan, "&amp;DATEDIF(C521,'Outgoing 2023'!$L$2,"MD")&amp;" hari"</f>
        <v>1 tahun, 11 bulan, 8 hari</v>
      </c>
      <c r="O521" s="80">
        <f t="shared" ca="1" si="21"/>
        <v>707</v>
      </c>
      <c r="Q521" s="58"/>
    </row>
    <row r="522" spans="1:18" ht="33.450000000000003" customHeight="1" x14ac:dyDescent="0.3">
      <c r="A522" s="77">
        <f t="shared" si="20"/>
        <v>521</v>
      </c>
      <c r="B522" s="66" t="s">
        <v>6168</v>
      </c>
      <c r="C522" s="61">
        <v>45511</v>
      </c>
      <c r="D522" s="58" t="s">
        <v>39</v>
      </c>
      <c r="E522" s="58" t="s">
        <v>5884</v>
      </c>
      <c r="F522" s="58" t="s">
        <v>5922</v>
      </c>
      <c r="G522" s="58" t="s">
        <v>5508</v>
      </c>
      <c r="H522" s="66" t="s">
        <v>3200</v>
      </c>
      <c r="I522" s="78" t="s">
        <v>6030</v>
      </c>
      <c r="J522" s="66"/>
      <c r="K522" s="66" t="s">
        <v>1302</v>
      </c>
      <c r="L522" s="66" t="s">
        <v>1070</v>
      </c>
      <c r="M522" s="66" t="s">
        <v>1071</v>
      </c>
      <c r="N522" s="79" t="str">
        <f ca="1">DATEDIF(C522,'Outgoing 2023'!$L$2,"Y")&amp;" tahun, "&amp;DATEDIF(C522,'Outgoing 2023'!$L$2,"YM")&amp;" bulan, "&amp;DATEDIF(C522,'Outgoing 2023'!$L$2,"MD")&amp;" hari"</f>
        <v>1 tahun, 11 bulan, 8 hari</v>
      </c>
      <c r="O522" s="80">
        <f t="shared" ca="1" si="21"/>
        <v>707</v>
      </c>
      <c r="Q522" s="58"/>
      <c r="R522" s="66" t="s">
        <v>6007</v>
      </c>
    </row>
    <row r="523" spans="1:18" ht="33.450000000000003" customHeight="1" x14ac:dyDescent="0.3">
      <c r="A523" s="77">
        <f t="shared" si="20"/>
        <v>522</v>
      </c>
      <c r="B523" s="66" t="s">
        <v>6169</v>
      </c>
      <c r="C523" s="61">
        <v>45511</v>
      </c>
      <c r="D523" s="58" t="s">
        <v>39</v>
      </c>
      <c r="E523" s="58" t="s">
        <v>5885</v>
      </c>
      <c r="F523" s="58" t="s">
        <v>5923</v>
      </c>
      <c r="G523" s="58" t="s">
        <v>5508</v>
      </c>
      <c r="H523" s="66" t="s">
        <v>5508</v>
      </c>
      <c r="I523" s="66" t="s">
        <v>5700</v>
      </c>
      <c r="J523" s="66"/>
      <c r="K523" s="66" t="s">
        <v>1302</v>
      </c>
      <c r="L523" s="66" t="s">
        <v>1080</v>
      </c>
      <c r="M523" s="66" t="s">
        <v>1083</v>
      </c>
      <c r="N523" s="79" t="str">
        <f ca="1">DATEDIF(C523,'Outgoing 2023'!$L$2,"Y")&amp;" tahun, "&amp;DATEDIF(C523,'Outgoing 2023'!$L$2,"YM")&amp;" bulan, "&amp;DATEDIF(C523,'Outgoing 2023'!$L$2,"MD")&amp;" hari"</f>
        <v>1 tahun, 11 bulan, 8 hari</v>
      </c>
      <c r="O523" s="80">
        <f t="shared" ca="1" si="21"/>
        <v>707</v>
      </c>
      <c r="Q523" s="58"/>
      <c r="R523" s="66" t="s">
        <v>6007</v>
      </c>
    </row>
    <row r="524" spans="1:18" ht="33.450000000000003" customHeight="1" x14ac:dyDescent="0.3">
      <c r="A524" s="77">
        <f t="shared" si="20"/>
        <v>523</v>
      </c>
      <c r="B524" s="66" t="s">
        <v>6170</v>
      </c>
      <c r="C524" s="61">
        <v>45511</v>
      </c>
      <c r="D524" s="58" t="s">
        <v>39</v>
      </c>
      <c r="E524" s="58" t="s">
        <v>5886</v>
      </c>
      <c r="F524" s="58" t="s">
        <v>5924</v>
      </c>
      <c r="G524" s="58" t="s">
        <v>5508</v>
      </c>
      <c r="H524" s="66" t="s">
        <v>3195</v>
      </c>
      <c r="I524" s="66" t="s">
        <v>6807</v>
      </c>
      <c r="J524" s="66"/>
      <c r="K524" s="66" t="s">
        <v>1302</v>
      </c>
      <c r="L524" s="66" t="s">
        <v>1070</v>
      </c>
      <c r="M524" s="66" t="s">
        <v>6243</v>
      </c>
      <c r="N524" s="79" t="str">
        <f ca="1">DATEDIF(C524,'Outgoing 2023'!$L$2,"Y")&amp;" tahun, "&amp;DATEDIF(C524,'Outgoing 2023'!$L$2,"YM")&amp;" bulan, "&amp;DATEDIF(C524,'Outgoing 2023'!$L$2,"MD")&amp;" hari"</f>
        <v>1 tahun, 11 bulan, 8 hari</v>
      </c>
      <c r="O524" s="80">
        <f t="shared" ca="1" si="21"/>
        <v>707</v>
      </c>
      <c r="P524" s="98" t="str">
        <f>CHAR(254)</f>
        <v>þ</v>
      </c>
      <c r="Q524" s="58"/>
      <c r="R524" s="66" t="s">
        <v>6007</v>
      </c>
    </row>
    <row r="525" spans="1:18" ht="33.450000000000003" customHeight="1" x14ac:dyDescent="0.3">
      <c r="A525" s="77">
        <f t="shared" si="20"/>
        <v>524</v>
      </c>
      <c r="B525" s="66" t="s">
        <v>6171</v>
      </c>
      <c r="C525" s="61">
        <v>45512</v>
      </c>
      <c r="D525" s="58" t="s">
        <v>39</v>
      </c>
      <c r="E525" s="58" t="s">
        <v>5887</v>
      </c>
      <c r="F525" s="58" t="s">
        <v>5918</v>
      </c>
      <c r="G525" s="58" t="s">
        <v>5508</v>
      </c>
      <c r="H525" s="66" t="s">
        <v>3189</v>
      </c>
      <c r="I525" s="66" t="s">
        <v>3201</v>
      </c>
      <c r="J525" s="66"/>
      <c r="K525" s="66" t="s">
        <v>1302</v>
      </c>
      <c r="L525" s="66" t="s">
        <v>1070</v>
      </c>
      <c r="M525" s="66" t="s">
        <v>1071</v>
      </c>
      <c r="N525" s="79" t="str">
        <f ca="1">DATEDIF(C525,'Outgoing 2023'!$L$2,"Y")&amp;" tahun, "&amp;DATEDIF(C525,'Outgoing 2023'!$L$2,"YM")&amp;" bulan, "&amp;DATEDIF(C525,'Outgoing 2023'!$L$2,"MD")&amp;" hari"</f>
        <v>1 tahun, 11 bulan, 7 hari</v>
      </c>
      <c r="O525" s="80">
        <f t="shared" ca="1" si="21"/>
        <v>706</v>
      </c>
      <c r="Q525" s="58"/>
      <c r="R525" s="66" t="s">
        <v>6007</v>
      </c>
    </row>
    <row r="526" spans="1:18" ht="33.450000000000003" customHeight="1" x14ac:dyDescent="0.3">
      <c r="A526" s="77">
        <f t="shared" si="20"/>
        <v>525</v>
      </c>
      <c r="B526" s="66" t="s">
        <v>6172</v>
      </c>
      <c r="C526" s="61">
        <v>45512</v>
      </c>
      <c r="D526" s="58" t="s">
        <v>39</v>
      </c>
      <c r="E526" s="58" t="s">
        <v>5888</v>
      </c>
      <c r="F526" s="58" t="s">
        <v>5925</v>
      </c>
      <c r="G526" s="58" t="s">
        <v>5508</v>
      </c>
      <c r="H526" s="66" t="s">
        <v>3200</v>
      </c>
      <c r="I526" s="66" t="s">
        <v>6004</v>
      </c>
      <c r="J526" s="66"/>
      <c r="K526" s="66" t="s">
        <v>1302</v>
      </c>
      <c r="L526" s="66" t="s">
        <v>1070</v>
      </c>
      <c r="M526" s="66" t="s">
        <v>1071</v>
      </c>
      <c r="N526" s="79" t="str">
        <f ca="1">DATEDIF(C526,'Outgoing 2023'!$L$2,"Y")&amp;" tahun, "&amp;DATEDIF(C526,'Outgoing 2023'!$L$2,"YM")&amp;" bulan, "&amp;DATEDIF(C526,'Outgoing 2023'!$L$2,"MD")&amp;" hari"</f>
        <v>1 tahun, 11 bulan, 7 hari</v>
      </c>
      <c r="O526" s="80">
        <f t="shared" ca="1" si="21"/>
        <v>706</v>
      </c>
      <c r="Q526" s="58"/>
      <c r="R526" s="66" t="s">
        <v>6007</v>
      </c>
    </row>
    <row r="527" spans="1:18" ht="33.450000000000003" customHeight="1" x14ac:dyDescent="0.3">
      <c r="A527" s="77">
        <f t="shared" si="20"/>
        <v>526</v>
      </c>
      <c r="B527" s="66" t="s">
        <v>6173</v>
      </c>
      <c r="C527" s="61">
        <v>45512</v>
      </c>
      <c r="D527" s="58" t="s">
        <v>39</v>
      </c>
      <c r="E527" s="58" t="s">
        <v>5889</v>
      </c>
      <c r="F527" s="58" t="s">
        <v>5918</v>
      </c>
      <c r="G527" s="58" t="s">
        <v>5508</v>
      </c>
      <c r="H527" s="66" t="s">
        <v>3277</v>
      </c>
      <c r="I527" s="66" t="s">
        <v>3201</v>
      </c>
      <c r="J527" s="66"/>
      <c r="K527" s="66" t="s">
        <v>1302</v>
      </c>
      <c r="L527" s="66" t="s">
        <v>1070</v>
      </c>
      <c r="M527" s="66" t="s">
        <v>1071</v>
      </c>
      <c r="N527" s="79" t="str">
        <f ca="1">DATEDIF(C527,'Outgoing 2023'!$L$2,"Y")&amp;" tahun, "&amp;DATEDIF(C527,'Outgoing 2023'!$L$2,"YM")&amp;" bulan, "&amp;DATEDIF(C527,'Outgoing 2023'!$L$2,"MD")&amp;" hari"</f>
        <v>1 tahun, 11 bulan, 7 hari</v>
      </c>
      <c r="O527" s="80">
        <f t="shared" ca="1" si="21"/>
        <v>706</v>
      </c>
      <c r="Q527" s="58"/>
      <c r="R527" s="66" t="s">
        <v>6007</v>
      </c>
    </row>
    <row r="528" spans="1:18" ht="33.450000000000003" customHeight="1" x14ac:dyDescent="0.3">
      <c r="A528" s="77">
        <f t="shared" si="20"/>
        <v>527</v>
      </c>
      <c r="B528" s="66" t="s">
        <v>6174</v>
      </c>
      <c r="C528" s="61">
        <v>45512</v>
      </c>
      <c r="D528" s="58" t="s">
        <v>39</v>
      </c>
      <c r="E528" s="58" t="s">
        <v>5475</v>
      </c>
      <c r="F528" s="58" t="s">
        <v>5926</v>
      </c>
      <c r="G528" s="58" t="s">
        <v>5508</v>
      </c>
      <c r="H528" s="66" t="s">
        <v>5508</v>
      </c>
      <c r="I528" s="66" t="s">
        <v>5844</v>
      </c>
      <c r="J528" s="66"/>
      <c r="K528" s="66" t="s">
        <v>1302</v>
      </c>
      <c r="L528" s="66" t="s">
        <v>1175</v>
      </c>
      <c r="M528" s="66" t="s">
        <v>1176</v>
      </c>
      <c r="N528" s="79" t="str">
        <f ca="1">DATEDIF(C528,'Outgoing 2023'!$L$2,"Y")&amp;" tahun, "&amp;DATEDIF(C528,'Outgoing 2023'!$L$2,"YM")&amp;" bulan, "&amp;DATEDIF(C528,'Outgoing 2023'!$L$2,"MD")&amp;" hari"</f>
        <v>1 tahun, 11 bulan, 7 hari</v>
      </c>
      <c r="O528" s="80">
        <f t="shared" ca="1" si="21"/>
        <v>706</v>
      </c>
      <c r="Q528" s="58"/>
      <c r="R528" s="66" t="s">
        <v>6007</v>
      </c>
    </row>
    <row r="529" spans="1:18" ht="33.450000000000003" customHeight="1" x14ac:dyDescent="0.3">
      <c r="A529" s="77">
        <f t="shared" si="20"/>
        <v>528</v>
      </c>
      <c r="B529" s="66" t="s">
        <v>6175</v>
      </c>
      <c r="C529" s="61">
        <v>45512</v>
      </c>
      <c r="D529" s="58" t="s">
        <v>39</v>
      </c>
      <c r="E529" s="58" t="s">
        <v>5890</v>
      </c>
      <c r="F529" s="58" t="s">
        <v>5918</v>
      </c>
      <c r="G529" s="58" t="s">
        <v>5508</v>
      </c>
      <c r="H529" s="66" t="s">
        <v>3200</v>
      </c>
      <c r="I529" s="66" t="s">
        <v>3201</v>
      </c>
      <c r="J529" s="66"/>
      <c r="K529" s="66" t="s">
        <v>120</v>
      </c>
      <c r="L529" s="66" t="s">
        <v>1070</v>
      </c>
      <c r="M529" s="66" t="s">
        <v>1071</v>
      </c>
      <c r="N529" s="79" t="str">
        <f ca="1">DATEDIF(C529,'Outgoing 2023'!$L$2,"Y")&amp;" tahun, "&amp;DATEDIF(C529,'Outgoing 2023'!$L$2,"YM")&amp;" bulan, "&amp;DATEDIF(C529,'Outgoing 2023'!$L$2,"MD")&amp;" hari"</f>
        <v>1 tahun, 11 bulan, 7 hari</v>
      </c>
      <c r="O529" s="80">
        <f t="shared" ca="1" si="21"/>
        <v>706</v>
      </c>
      <c r="Q529" s="58"/>
      <c r="R529" s="66" t="s">
        <v>6007</v>
      </c>
    </row>
    <row r="530" spans="1:18" ht="33.450000000000003" customHeight="1" x14ac:dyDescent="0.3">
      <c r="A530" s="77">
        <f t="shared" si="20"/>
        <v>529</v>
      </c>
      <c r="B530" s="66" t="s">
        <v>6176</v>
      </c>
      <c r="C530" s="61">
        <v>45513</v>
      </c>
      <c r="D530" s="58" t="s">
        <v>39</v>
      </c>
      <c r="E530" s="58" t="s">
        <v>5882</v>
      </c>
      <c r="F530" s="58" t="s">
        <v>5927</v>
      </c>
      <c r="G530" s="58" t="s">
        <v>5508</v>
      </c>
      <c r="H530" s="66" t="s">
        <v>3200</v>
      </c>
      <c r="I530" s="66" t="s">
        <v>5939</v>
      </c>
      <c r="J530" s="66"/>
      <c r="K530" s="66" t="s">
        <v>1302</v>
      </c>
      <c r="L530" s="66" t="s">
        <v>1070</v>
      </c>
      <c r="M530" s="66" t="s">
        <v>1071</v>
      </c>
      <c r="N530" s="79" t="str">
        <f ca="1">DATEDIF(C530,'Outgoing 2023'!$L$2,"Y")&amp;" tahun, "&amp;DATEDIF(C530,'Outgoing 2023'!$L$2,"YM")&amp;" bulan, "&amp;DATEDIF(C530,'Outgoing 2023'!$L$2,"MD")&amp;" hari"</f>
        <v>1 tahun, 11 bulan, 6 hari</v>
      </c>
      <c r="O530" s="80">
        <f t="shared" ca="1" si="21"/>
        <v>705</v>
      </c>
      <c r="Q530" s="58"/>
    </row>
    <row r="531" spans="1:18" ht="33.450000000000003" customHeight="1" x14ac:dyDescent="0.3">
      <c r="A531" s="77">
        <f t="shared" si="20"/>
        <v>530</v>
      </c>
      <c r="B531" s="66" t="s">
        <v>6177</v>
      </c>
      <c r="C531" s="61">
        <v>45513</v>
      </c>
      <c r="D531" s="58" t="s">
        <v>39</v>
      </c>
      <c r="E531" s="58" t="s">
        <v>5891</v>
      </c>
      <c r="F531" s="60" t="s">
        <v>5928</v>
      </c>
      <c r="G531" s="58" t="s">
        <v>5508</v>
      </c>
      <c r="H531" s="66" t="s">
        <v>3200</v>
      </c>
      <c r="I531" s="78" t="s">
        <v>6030</v>
      </c>
      <c r="J531" s="66"/>
      <c r="K531" s="66" t="s">
        <v>120</v>
      </c>
      <c r="L531" s="66" t="s">
        <v>1070</v>
      </c>
      <c r="M531" s="66" t="s">
        <v>3230</v>
      </c>
      <c r="N531" s="79" t="str">
        <f ca="1">DATEDIF(C531,'Outgoing 2023'!$L$2,"Y")&amp;" tahun, "&amp;DATEDIF(C531,'Outgoing 2023'!$L$2,"YM")&amp;" bulan, "&amp;DATEDIF(C531,'Outgoing 2023'!$L$2,"MD")&amp;" hari"</f>
        <v>1 tahun, 11 bulan, 6 hari</v>
      </c>
      <c r="O531" s="80">
        <f t="shared" ca="1" si="21"/>
        <v>705</v>
      </c>
      <c r="Q531" s="58"/>
      <c r="R531" s="66" t="s">
        <v>6007</v>
      </c>
    </row>
    <row r="532" spans="1:18" ht="33.450000000000003" customHeight="1" x14ac:dyDescent="0.3">
      <c r="A532" s="77">
        <f t="shared" si="20"/>
        <v>531</v>
      </c>
      <c r="B532" s="66" t="s">
        <v>6178</v>
      </c>
      <c r="C532" s="61">
        <v>45516</v>
      </c>
      <c r="D532" s="58" t="s">
        <v>487</v>
      </c>
      <c r="E532" s="58" t="s">
        <v>5983</v>
      </c>
      <c r="F532" s="58" t="s">
        <v>5984</v>
      </c>
      <c r="G532" s="58" t="s">
        <v>5985</v>
      </c>
      <c r="H532" s="58" t="s">
        <v>5985</v>
      </c>
      <c r="I532" s="58" t="s">
        <v>5873</v>
      </c>
      <c r="J532" s="66"/>
      <c r="K532" s="66" t="s">
        <v>1302</v>
      </c>
      <c r="L532" s="77" t="s">
        <v>1197</v>
      </c>
      <c r="M532" s="66" t="s">
        <v>1198</v>
      </c>
      <c r="N532" s="79" t="str">
        <f ca="1">DATEDIF(C532,'Outgoing 2023'!$L$2,"Y")&amp;" tahun, "&amp;DATEDIF(C532,'Outgoing 2023'!$L$2,"YM")&amp;" bulan, "&amp;DATEDIF(C532,'Outgoing 2023'!$L$2,"MD")&amp;" hari"</f>
        <v>1 tahun, 11 bulan, 3 hari</v>
      </c>
      <c r="O532" s="80">
        <f t="shared" ca="1" si="21"/>
        <v>702</v>
      </c>
      <c r="P532" s="98" t="str">
        <f>CHAR(254)</f>
        <v>þ</v>
      </c>
      <c r="Q532" s="58"/>
    </row>
    <row r="533" spans="1:18" ht="33.450000000000003" customHeight="1" x14ac:dyDescent="0.3">
      <c r="A533" s="77">
        <f t="shared" si="20"/>
        <v>532</v>
      </c>
      <c r="B533" s="66" t="s">
        <v>6179</v>
      </c>
      <c r="C533" s="61">
        <v>45516</v>
      </c>
      <c r="D533" s="58" t="s">
        <v>39</v>
      </c>
      <c r="E533" s="58" t="s">
        <v>6008</v>
      </c>
      <c r="F533" s="58" t="s">
        <v>6011</v>
      </c>
      <c r="G533" s="58" t="s">
        <v>5508</v>
      </c>
      <c r="H533" s="66" t="s">
        <v>3200</v>
      </c>
      <c r="I533" s="78" t="s">
        <v>6030</v>
      </c>
      <c r="J533" s="66"/>
      <c r="K533" s="66" t="s">
        <v>1302</v>
      </c>
      <c r="L533" s="66" t="s">
        <v>1070</v>
      </c>
      <c r="M533" s="66" t="s">
        <v>3230</v>
      </c>
      <c r="N533" s="79" t="str">
        <f ca="1">DATEDIF(C533,'Outgoing 2023'!$L$2,"Y")&amp;" tahun, "&amp;DATEDIF(C533,'Outgoing 2023'!$L$2,"YM")&amp;" bulan, "&amp;DATEDIF(C533,'Outgoing 2023'!$L$2,"MD")&amp;" hari"</f>
        <v>1 tahun, 11 bulan, 3 hari</v>
      </c>
      <c r="O533" s="80">
        <f t="shared" ca="1" si="21"/>
        <v>702</v>
      </c>
      <c r="Q533" s="58"/>
      <c r="R533" s="66" t="s">
        <v>6007</v>
      </c>
    </row>
    <row r="534" spans="1:18" ht="33.450000000000003" customHeight="1" x14ac:dyDescent="0.3">
      <c r="A534" s="77">
        <f t="shared" si="20"/>
        <v>533</v>
      </c>
      <c r="B534" s="66" t="s">
        <v>6076</v>
      </c>
      <c r="C534" s="61">
        <v>45516</v>
      </c>
      <c r="D534" s="58" t="s">
        <v>39</v>
      </c>
      <c r="E534" s="58" t="s">
        <v>6009</v>
      </c>
      <c r="F534" s="58" t="s">
        <v>6010</v>
      </c>
      <c r="G534" s="58" t="s">
        <v>5508</v>
      </c>
      <c r="H534" s="66" t="s">
        <v>3200</v>
      </c>
      <c r="I534" s="78" t="s">
        <v>6030</v>
      </c>
      <c r="J534" s="66"/>
      <c r="K534" s="66" t="s">
        <v>1302</v>
      </c>
      <c r="L534" s="66" t="s">
        <v>1070</v>
      </c>
      <c r="M534" s="66" t="s">
        <v>1077</v>
      </c>
      <c r="N534" s="79" t="str">
        <f ca="1">DATEDIF(C534,'Outgoing 2023'!$L$2,"Y")&amp;" tahun, "&amp;DATEDIF(C534,'Outgoing 2023'!$L$2,"YM")&amp;" bulan, "&amp;DATEDIF(C534,'Outgoing 2023'!$L$2,"MD")&amp;" hari"</f>
        <v>1 tahun, 11 bulan, 3 hari</v>
      </c>
      <c r="O534" s="80">
        <f t="shared" ca="1" si="21"/>
        <v>702</v>
      </c>
      <c r="Q534" s="58"/>
      <c r="R534" s="66" t="s">
        <v>6007</v>
      </c>
    </row>
    <row r="535" spans="1:18" ht="33.450000000000003" customHeight="1" x14ac:dyDescent="0.3">
      <c r="A535" s="77">
        <f t="shared" si="20"/>
        <v>534</v>
      </c>
      <c r="B535" s="66" t="s">
        <v>6180</v>
      </c>
      <c r="C535" s="61">
        <v>45516</v>
      </c>
      <c r="D535" s="58" t="s">
        <v>39</v>
      </c>
      <c r="E535" s="58" t="s">
        <v>6012</v>
      </c>
      <c r="F535" s="58"/>
      <c r="G535" s="58" t="s">
        <v>5508</v>
      </c>
      <c r="H535" s="66" t="s">
        <v>3189</v>
      </c>
      <c r="I535" s="66" t="s">
        <v>5704</v>
      </c>
      <c r="J535" s="66"/>
      <c r="K535" s="66" t="s">
        <v>1302</v>
      </c>
      <c r="L535" s="66" t="s">
        <v>1170</v>
      </c>
      <c r="M535" s="66" t="s">
        <v>1171</v>
      </c>
      <c r="N535" s="79" t="str">
        <f ca="1">DATEDIF(C535,'Outgoing 2023'!$L$2,"Y")&amp;" tahun, "&amp;DATEDIF(C535,'Outgoing 2023'!$L$2,"YM")&amp;" bulan, "&amp;DATEDIF(C535,'Outgoing 2023'!$L$2,"MD")&amp;" hari"</f>
        <v>1 tahun, 11 bulan, 3 hari</v>
      </c>
      <c r="O535" s="80">
        <f t="shared" ref="O535:O543" ca="1" si="22">TODAY()-C535</f>
        <v>702</v>
      </c>
      <c r="Q535" s="58"/>
    </row>
    <row r="536" spans="1:18" ht="33.450000000000003" customHeight="1" x14ac:dyDescent="0.3">
      <c r="A536" s="77">
        <f t="shared" si="20"/>
        <v>535</v>
      </c>
      <c r="B536" s="66" t="s">
        <v>6181</v>
      </c>
      <c r="C536" s="61">
        <v>45516</v>
      </c>
      <c r="D536" s="58" t="s">
        <v>39</v>
      </c>
      <c r="E536" s="58" t="s">
        <v>6013</v>
      </c>
      <c r="F536" s="58" t="s">
        <v>6029</v>
      </c>
      <c r="G536" s="58" t="s">
        <v>1079</v>
      </c>
      <c r="H536" s="66" t="s">
        <v>3195</v>
      </c>
      <c r="I536" s="66" t="s">
        <v>5704</v>
      </c>
      <c r="J536" s="66"/>
      <c r="K536" s="66" t="s">
        <v>1302</v>
      </c>
      <c r="L536" s="66" t="s">
        <v>1070</v>
      </c>
      <c r="M536" s="66" t="s">
        <v>6243</v>
      </c>
      <c r="N536" s="79" t="str">
        <f ca="1">DATEDIF(C536,'Outgoing 2023'!$L$2,"Y")&amp;" tahun, "&amp;DATEDIF(C536,'Outgoing 2023'!$L$2,"YM")&amp;" bulan, "&amp;DATEDIF(C536,'Outgoing 2023'!$L$2,"MD")&amp;" hari"</f>
        <v>1 tahun, 11 bulan, 3 hari</v>
      </c>
      <c r="O536" s="80">
        <f t="shared" ca="1" si="22"/>
        <v>702</v>
      </c>
      <c r="Q536" s="58"/>
    </row>
    <row r="537" spans="1:18" ht="33.450000000000003" customHeight="1" x14ac:dyDescent="0.3">
      <c r="A537" s="77">
        <f t="shared" si="20"/>
        <v>536</v>
      </c>
      <c r="B537" s="66" t="s">
        <v>6182</v>
      </c>
      <c r="C537" s="61">
        <v>45516</v>
      </c>
      <c r="D537" s="58" t="s">
        <v>39</v>
      </c>
      <c r="E537" s="58" t="s">
        <v>6014</v>
      </c>
      <c r="F537" s="58" t="s">
        <v>6028</v>
      </c>
      <c r="G537" s="58" t="s">
        <v>5508</v>
      </c>
      <c r="H537" s="66" t="s">
        <v>5508</v>
      </c>
      <c r="I537" s="66" t="s">
        <v>1072</v>
      </c>
      <c r="J537" s="66"/>
      <c r="K537" s="66" t="s">
        <v>1302</v>
      </c>
      <c r="L537" s="66" t="s">
        <v>1072</v>
      </c>
      <c r="M537" s="66" t="s">
        <v>5606</v>
      </c>
      <c r="N537" s="79" t="str">
        <f ca="1">DATEDIF(C537,'Outgoing 2023'!$L$2,"Y")&amp;" tahun, "&amp;DATEDIF(C537,'Outgoing 2023'!$L$2,"YM")&amp;" bulan, "&amp;DATEDIF(C537,'Outgoing 2023'!$L$2,"MD")&amp;" hari"</f>
        <v>1 tahun, 11 bulan, 3 hari</v>
      </c>
      <c r="O537" s="80">
        <f t="shared" ca="1" si="22"/>
        <v>702</v>
      </c>
      <c r="Q537" s="58"/>
    </row>
    <row r="538" spans="1:18" ht="33.450000000000003" customHeight="1" x14ac:dyDescent="0.3">
      <c r="A538" s="77">
        <f t="shared" si="20"/>
        <v>537</v>
      </c>
      <c r="B538" s="66" t="s">
        <v>6183</v>
      </c>
      <c r="C538" s="61">
        <v>45516</v>
      </c>
      <c r="D538" s="58" t="s">
        <v>39</v>
      </c>
      <c r="E538" s="58" t="s">
        <v>6015</v>
      </c>
      <c r="F538" s="58" t="s">
        <v>6024</v>
      </c>
      <c r="G538" s="58" t="s">
        <v>5508</v>
      </c>
      <c r="H538" s="66" t="s">
        <v>5932</v>
      </c>
      <c r="I538" s="78" t="s">
        <v>6030</v>
      </c>
      <c r="J538" s="66"/>
      <c r="K538" s="66" t="s">
        <v>1302</v>
      </c>
      <c r="L538" s="66" t="s">
        <v>1175</v>
      </c>
      <c r="M538" s="66" t="s">
        <v>5607</v>
      </c>
      <c r="N538" s="79" t="str">
        <f ca="1">DATEDIF(C538,'Outgoing 2023'!$L$2,"Y")&amp;" tahun, "&amp;DATEDIF(C538,'Outgoing 2023'!$L$2,"YM")&amp;" bulan, "&amp;DATEDIF(C538,'Outgoing 2023'!$L$2,"MD")&amp;" hari"</f>
        <v>1 tahun, 11 bulan, 3 hari</v>
      </c>
      <c r="O538" s="80">
        <f t="shared" ca="1" si="22"/>
        <v>702</v>
      </c>
      <c r="Q538" s="58"/>
    </row>
    <row r="539" spans="1:18" ht="33.450000000000003" customHeight="1" x14ac:dyDescent="0.3">
      <c r="A539" s="77">
        <f t="shared" si="20"/>
        <v>538</v>
      </c>
      <c r="B539" s="66" t="s">
        <v>6184</v>
      </c>
      <c r="C539" s="61">
        <v>45517</v>
      </c>
      <c r="D539" s="58" t="s">
        <v>39</v>
      </c>
      <c r="E539" s="58" t="s">
        <v>6016</v>
      </c>
      <c r="F539" s="58"/>
      <c r="G539" s="58" t="s">
        <v>5508</v>
      </c>
      <c r="H539" s="66" t="s">
        <v>5508</v>
      </c>
      <c r="I539" s="66" t="s">
        <v>5704</v>
      </c>
      <c r="J539" s="66"/>
      <c r="K539" s="66" t="s">
        <v>1302</v>
      </c>
      <c r="L539" s="66" t="s">
        <v>1170</v>
      </c>
      <c r="M539" s="66" t="s">
        <v>1171</v>
      </c>
      <c r="N539" s="79" t="str">
        <f ca="1">DATEDIF(C539,'Outgoing 2023'!$L$2,"Y")&amp;" tahun, "&amp;DATEDIF(C539,'Outgoing 2023'!$L$2,"YM")&amp;" bulan, "&amp;DATEDIF(C539,'Outgoing 2023'!$L$2,"MD")&amp;" hari"</f>
        <v>1 tahun, 11 bulan, 2 hari</v>
      </c>
      <c r="O539" s="80">
        <f t="shared" ca="1" si="22"/>
        <v>701</v>
      </c>
      <c r="Q539" s="58"/>
    </row>
    <row r="540" spans="1:18" ht="33.450000000000003" customHeight="1" x14ac:dyDescent="0.3">
      <c r="A540" s="77">
        <f t="shared" si="20"/>
        <v>539</v>
      </c>
      <c r="B540" s="66" t="s">
        <v>6185</v>
      </c>
      <c r="C540" s="61">
        <v>45517</v>
      </c>
      <c r="D540" s="58" t="s">
        <v>39</v>
      </c>
      <c r="E540" s="58" t="s">
        <v>6017</v>
      </c>
      <c r="F540" s="58" t="s">
        <v>6023</v>
      </c>
      <c r="G540" s="58" t="s">
        <v>5508</v>
      </c>
      <c r="H540" s="66" t="s">
        <v>5989</v>
      </c>
      <c r="I540" s="66" t="s">
        <v>3201</v>
      </c>
      <c r="J540" s="66"/>
      <c r="K540" s="66" t="s">
        <v>1302</v>
      </c>
      <c r="L540" s="66" t="s">
        <v>1070</v>
      </c>
      <c r="M540" s="66"/>
      <c r="N540" s="79" t="str">
        <f ca="1">DATEDIF(C540,'Outgoing 2023'!$L$2,"Y")&amp;" tahun, "&amp;DATEDIF(C540,'Outgoing 2023'!$L$2,"YM")&amp;" bulan, "&amp;DATEDIF(C540,'Outgoing 2023'!$L$2,"MD")&amp;" hari"</f>
        <v>1 tahun, 11 bulan, 2 hari</v>
      </c>
      <c r="O540" s="80">
        <f t="shared" ca="1" si="22"/>
        <v>701</v>
      </c>
      <c r="Q540" s="58"/>
    </row>
    <row r="541" spans="1:18" ht="33.450000000000003" customHeight="1" x14ac:dyDescent="0.3">
      <c r="A541" s="77">
        <f t="shared" si="20"/>
        <v>540</v>
      </c>
      <c r="B541" s="66" t="s">
        <v>6186</v>
      </c>
      <c r="C541" s="61">
        <v>45517</v>
      </c>
      <c r="D541" s="58" t="s">
        <v>39</v>
      </c>
      <c r="E541" s="58" t="s">
        <v>6018</v>
      </c>
      <c r="F541" s="58" t="s">
        <v>5944</v>
      </c>
      <c r="G541" s="58" t="s">
        <v>5508</v>
      </c>
      <c r="H541" s="66" t="s">
        <v>3200</v>
      </c>
      <c r="I541" s="66" t="s">
        <v>5703</v>
      </c>
      <c r="J541" s="66"/>
      <c r="K541" s="66" t="s">
        <v>1302</v>
      </c>
      <c r="L541" s="66" t="s">
        <v>1070</v>
      </c>
      <c r="M541" s="66"/>
      <c r="N541" s="79" t="str">
        <f ca="1">DATEDIF(C541,'Outgoing 2023'!$L$2,"Y")&amp;" tahun, "&amp;DATEDIF(C541,'Outgoing 2023'!$L$2,"YM")&amp;" bulan, "&amp;DATEDIF(C541,'Outgoing 2023'!$L$2,"MD")&amp;" hari"</f>
        <v>1 tahun, 11 bulan, 2 hari</v>
      </c>
      <c r="O541" s="80">
        <f t="shared" ca="1" si="22"/>
        <v>701</v>
      </c>
      <c r="Q541" s="58"/>
    </row>
    <row r="542" spans="1:18" ht="33.450000000000003" customHeight="1" x14ac:dyDescent="0.3">
      <c r="A542" s="77">
        <f t="shared" si="20"/>
        <v>541</v>
      </c>
      <c r="B542" s="66" t="s">
        <v>6187</v>
      </c>
      <c r="C542" s="61">
        <v>45517</v>
      </c>
      <c r="D542" s="58" t="s">
        <v>39</v>
      </c>
      <c r="E542" s="58" t="s">
        <v>6019</v>
      </c>
      <c r="F542" s="58" t="s">
        <v>6022</v>
      </c>
      <c r="G542" s="58" t="s">
        <v>5508</v>
      </c>
      <c r="H542" s="66" t="s">
        <v>3189</v>
      </c>
      <c r="I542" s="78" t="s">
        <v>6030</v>
      </c>
      <c r="J542" s="66"/>
      <c r="K542" s="66" t="s">
        <v>1302</v>
      </c>
      <c r="L542" s="66" t="s">
        <v>1175</v>
      </c>
      <c r="M542" s="66" t="s">
        <v>1176</v>
      </c>
      <c r="N542" s="79" t="str">
        <f ca="1">DATEDIF(C542,'Outgoing 2023'!$L$2,"Y")&amp;" tahun, "&amp;DATEDIF(C542,'Outgoing 2023'!$L$2,"YM")&amp;" bulan, "&amp;DATEDIF(C542,'Outgoing 2023'!$L$2,"MD")&amp;" hari"</f>
        <v>1 tahun, 11 bulan, 2 hari</v>
      </c>
      <c r="O542" s="80">
        <f t="shared" ca="1" si="22"/>
        <v>701</v>
      </c>
      <c r="Q542" s="58"/>
    </row>
    <row r="543" spans="1:18" ht="33.450000000000003" customHeight="1" x14ac:dyDescent="0.3">
      <c r="A543" s="77">
        <f t="shared" si="20"/>
        <v>542</v>
      </c>
      <c r="B543" s="66" t="s">
        <v>6188</v>
      </c>
      <c r="C543" s="61">
        <v>45518</v>
      </c>
      <c r="D543" s="58" t="s">
        <v>39</v>
      </c>
      <c r="E543" s="58" t="s">
        <v>6020</v>
      </c>
      <c r="F543" s="58" t="s">
        <v>6021</v>
      </c>
      <c r="G543" s="58" t="s">
        <v>5508</v>
      </c>
      <c r="H543" s="66" t="s">
        <v>3197</v>
      </c>
      <c r="I543" s="78" t="s">
        <v>6030</v>
      </c>
      <c r="J543" s="66"/>
      <c r="K543" s="66" t="s">
        <v>1302</v>
      </c>
      <c r="L543" s="66" t="s">
        <v>1175</v>
      </c>
      <c r="M543" s="66" t="s">
        <v>5607</v>
      </c>
      <c r="N543" s="79" t="str">
        <f ca="1">DATEDIF(C543,'Outgoing 2023'!$L$2,"Y")&amp;" tahun, "&amp;DATEDIF(C543,'Outgoing 2023'!$L$2,"YM")&amp;" bulan, "&amp;DATEDIF(C543,'Outgoing 2023'!$L$2,"MD")&amp;" hari"</f>
        <v>1 tahun, 11 bulan, 1 hari</v>
      </c>
      <c r="O543" s="80">
        <f t="shared" ca="1" si="22"/>
        <v>700</v>
      </c>
      <c r="Q543" s="58"/>
    </row>
    <row r="544" spans="1:18" ht="33.450000000000003" customHeight="1" x14ac:dyDescent="0.3">
      <c r="A544" s="77">
        <f t="shared" si="20"/>
        <v>543</v>
      </c>
      <c r="B544" s="66" t="s">
        <v>6084</v>
      </c>
      <c r="C544" s="61">
        <v>45519</v>
      </c>
      <c r="D544" s="58" t="s">
        <v>39</v>
      </c>
      <c r="E544" s="58" t="s">
        <v>5306</v>
      </c>
      <c r="F544" s="58" t="s">
        <v>6237</v>
      </c>
      <c r="G544" s="58" t="s">
        <v>5985</v>
      </c>
      <c r="H544" s="66" t="s">
        <v>5986</v>
      </c>
      <c r="I544" s="66" t="s">
        <v>6086</v>
      </c>
      <c r="J544" s="66"/>
      <c r="K544" s="66" t="s">
        <v>120</v>
      </c>
      <c r="L544" s="66" t="s">
        <v>1736</v>
      </c>
      <c r="M544" s="66" t="s">
        <v>5309</v>
      </c>
      <c r="N544" s="79" t="str">
        <f ca="1">DATEDIF(C544,'Outgoing 2023'!$L$2,"Y")&amp;" tahun, "&amp;DATEDIF(C544,'Outgoing 2023'!$L$2,"YM")&amp;" bulan, "&amp;DATEDIF(C544,'Outgoing 2023'!$L$2,"MD")&amp;" hari"</f>
        <v>1 tahun, 11 bulan, 0 hari</v>
      </c>
      <c r="O544" s="80">
        <f ca="1">TODAY()-C544</f>
        <v>699</v>
      </c>
      <c r="Q544" s="58" t="s">
        <v>6644</v>
      </c>
    </row>
    <row r="545" spans="1:17" ht="33.450000000000003" customHeight="1" x14ac:dyDescent="0.3">
      <c r="A545" s="77">
        <f t="shared" si="20"/>
        <v>544</v>
      </c>
      <c r="B545" s="66" t="s">
        <v>6087</v>
      </c>
      <c r="C545" s="61">
        <v>45519</v>
      </c>
      <c r="D545" s="58" t="s">
        <v>39</v>
      </c>
      <c r="E545" s="58" t="s">
        <v>6088</v>
      </c>
      <c r="F545" s="58"/>
      <c r="G545" s="58" t="s">
        <v>5508</v>
      </c>
      <c r="H545" s="66" t="s">
        <v>5986</v>
      </c>
      <c r="I545" s="66" t="s">
        <v>3188</v>
      </c>
      <c r="J545" s="66"/>
      <c r="K545" s="66" t="s">
        <v>1302</v>
      </c>
      <c r="L545" s="66" t="s">
        <v>1170</v>
      </c>
      <c r="M545" s="66" t="s">
        <v>1171</v>
      </c>
      <c r="N545" s="79" t="str">
        <f ca="1">DATEDIF(C545,'Outgoing 2023'!$L$2,"Y")&amp;" tahun, "&amp;DATEDIF(C545,'Outgoing 2023'!$L$2,"YM")&amp;" bulan, "&amp;DATEDIF(C545,'Outgoing 2023'!$L$2,"MD")&amp;" hari"</f>
        <v>1 tahun, 11 bulan, 0 hari</v>
      </c>
      <c r="O545" s="80">
        <f t="shared" ref="O545:O568" ca="1" si="23">TODAY()-C545</f>
        <v>699</v>
      </c>
      <c r="Q545" s="58"/>
    </row>
    <row r="546" spans="1:17" ht="33.450000000000003" customHeight="1" x14ac:dyDescent="0.3">
      <c r="A546" s="77">
        <f t="shared" si="20"/>
        <v>545</v>
      </c>
      <c r="B546" s="66" t="s">
        <v>6089</v>
      </c>
      <c r="C546" s="61">
        <v>45519</v>
      </c>
      <c r="D546" s="58" t="s">
        <v>39</v>
      </c>
      <c r="E546" s="58" t="s">
        <v>6095</v>
      </c>
      <c r="F546" s="58"/>
      <c r="G546" s="58" t="s">
        <v>5508</v>
      </c>
      <c r="H546" s="66" t="s">
        <v>3197</v>
      </c>
      <c r="I546" s="66" t="s">
        <v>6030</v>
      </c>
      <c r="J546" s="66"/>
      <c r="K546" s="66" t="s">
        <v>1302</v>
      </c>
      <c r="L546" s="66" t="s">
        <v>1175</v>
      </c>
      <c r="M546" s="66" t="s">
        <v>5607</v>
      </c>
      <c r="N546" s="79" t="str">
        <f ca="1">DATEDIF(C546,'Outgoing 2023'!$L$2,"Y")&amp;" tahun, "&amp;DATEDIF(C546,'Outgoing 2023'!$L$2,"YM")&amp;" bulan, "&amp;DATEDIF(C546,'Outgoing 2023'!$L$2,"MD")&amp;" hari"</f>
        <v>1 tahun, 11 bulan, 0 hari</v>
      </c>
      <c r="O546" s="80">
        <f t="shared" ca="1" si="23"/>
        <v>699</v>
      </c>
      <c r="Q546" s="58"/>
    </row>
    <row r="547" spans="1:17" ht="33.450000000000003" customHeight="1" x14ac:dyDescent="0.3">
      <c r="A547" s="77">
        <f t="shared" si="20"/>
        <v>546</v>
      </c>
      <c r="B547" s="66" t="s">
        <v>6090</v>
      </c>
      <c r="C547" s="61">
        <v>45519</v>
      </c>
      <c r="D547" s="58" t="s">
        <v>6096</v>
      </c>
      <c r="E547" s="58" t="s">
        <v>6097</v>
      </c>
      <c r="F547" s="58" t="s">
        <v>6251</v>
      </c>
      <c r="G547" s="58" t="s">
        <v>5985</v>
      </c>
      <c r="H547" s="66" t="s">
        <v>5986</v>
      </c>
      <c r="I547" s="66" t="s">
        <v>5843</v>
      </c>
      <c r="J547" s="66"/>
      <c r="K547" s="66" t="s">
        <v>1302</v>
      </c>
      <c r="L547" s="66" t="s">
        <v>1088</v>
      </c>
      <c r="M547" s="66" t="s">
        <v>1089</v>
      </c>
      <c r="N547" s="79" t="str">
        <f ca="1">DATEDIF(C547,'Outgoing 2023'!$L$2,"Y")&amp;" tahun, "&amp;DATEDIF(C547,'Outgoing 2023'!$L$2,"YM")&amp;" bulan, "&amp;DATEDIF(C547,'Outgoing 2023'!$L$2,"MD")&amp;" hari"</f>
        <v>1 tahun, 11 bulan, 0 hari</v>
      </c>
      <c r="O547" s="80">
        <f t="shared" ca="1" si="23"/>
        <v>699</v>
      </c>
      <c r="Q547" s="58"/>
    </row>
    <row r="548" spans="1:17" ht="33.450000000000003" customHeight="1" x14ac:dyDescent="0.3">
      <c r="A548" s="77">
        <f t="shared" si="20"/>
        <v>547</v>
      </c>
      <c r="B548" s="66" t="s">
        <v>6091</v>
      </c>
      <c r="C548" s="61">
        <v>45519</v>
      </c>
      <c r="D548" s="58" t="s">
        <v>39</v>
      </c>
      <c r="E548" s="58" t="s">
        <v>6098</v>
      </c>
      <c r="F548" s="58"/>
      <c r="G548" s="58" t="s">
        <v>5985</v>
      </c>
      <c r="H548" s="66" t="s">
        <v>5986</v>
      </c>
      <c r="I548" s="66" t="s">
        <v>5878</v>
      </c>
      <c r="J548" s="66"/>
      <c r="K548" s="66" t="s">
        <v>1302</v>
      </c>
      <c r="L548" s="66" t="s">
        <v>1072</v>
      </c>
      <c r="M548" s="66" t="s">
        <v>6246</v>
      </c>
      <c r="N548" s="79" t="str">
        <f ca="1">DATEDIF(C548,'Outgoing 2023'!$L$2,"Y")&amp;" tahun, "&amp;DATEDIF(C548,'Outgoing 2023'!$L$2,"YM")&amp;" bulan, "&amp;DATEDIF(C548,'Outgoing 2023'!$L$2,"MD")&amp;" hari"</f>
        <v>1 tahun, 11 bulan, 0 hari</v>
      </c>
      <c r="O548" s="80">
        <f t="shared" ca="1" si="23"/>
        <v>699</v>
      </c>
      <c r="Q548" s="58"/>
    </row>
    <row r="549" spans="1:17" ht="33.450000000000003" customHeight="1" x14ac:dyDescent="0.3">
      <c r="A549" s="77">
        <f t="shared" si="20"/>
        <v>548</v>
      </c>
      <c r="B549" s="66" t="s">
        <v>6092</v>
      </c>
      <c r="C549" s="61">
        <v>45519</v>
      </c>
      <c r="D549" s="58" t="s">
        <v>39</v>
      </c>
      <c r="E549" s="58" t="s">
        <v>6099</v>
      </c>
      <c r="F549" s="58" t="s">
        <v>6238</v>
      </c>
      <c r="G549" s="58" t="s">
        <v>5508</v>
      </c>
      <c r="H549" s="66" t="s">
        <v>3200</v>
      </c>
      <c r="I549" s="66" t="s">
        <v>5874</v>
      </c>
      <c r="J549" s="66"/>
      <c r="K549" s="66" t="s">
        <v>1302</v>
      </c>
      <c r="L549" s="66" t="s">
        <v>1070</v>
      </c>
      <c r="M549" s="66" t="s">
        <v>3139</v>
      </c>
      <c r="N549" s="79" t="str">
        <f ca="1">DATEDIF(C549,'Outgoing 2023'!$L$2,"Y")&amp;" tahun, "&amp;DATEDIF(C549,'Outgoing 2023'!$L$2,"YM")&amp;" bulan, "&amp;DATEDIF(C549,'Outgoing 2023'!$L$2,"MD")&amp;" hari"</f>
        <v>1 tahun, 11 bulan, 0 hari</v>
      </c>
      <c r="O549" s="80">
        <f t="shared" ca="1" si="23"/>
        <v>699</v>
      </c>
      <c r="Q549" s="58"/>
    </row>
    <row r="550" spans="1:17" ht="33.450000000000003" customHeight="1" x14ac:dyDescent="0.3">
      <c r="A550" s="77">
        <f t="shared" si="20"/>
        <v>549</v>
      </c>
      <c r="B550" s="66" t="s">
        <v>6093</v>
      </c>
      <c r="C550" s="61">
        <v>45519</v>
      </c>
      <c r="D550" s="58" t="s">
        <v>39</v>
      </c>
      <c r="E550" s="58" t="s">
        <v>6100</v>
      </c>
      <c r="F550" s="58" t="s">
        <v>6239</v>
      </c>
      <c r="G550" s="58" t="s">
        <v>5508</v>
      </c>
      <c r="H550" s="66" t="s">
        <v>3200</v>
      </c>
      <c r="I550" s="66" t="s">
        <v>3203</v>
      </c>
      <c r="J550" s="66"/>
      <c r="K550" s="66" t="s">
        <v>1302</v>
      </c>
      <c r="L550" s="66" t="s">
        <v>1070</v>
      </c>
      <c r="M550" s="66" t="s">
        <v>6247</v>
      </c>
      <c r="N550" s="79" t="str">
        <f ca="1">DATEDIF(C550,'Outgoing 2023'!$L$2,"Y")&amp;" tahun, "&amp;DATEDIF(C550,'Outgoing 2023'!$L$2,"YM")&amp;" bulan, "&amp;DATEDIF(C550,'Outgoing 2023'!$L$2,"MD")&amp;" hari"</f>
        <v>1 tahun, 11 bulan, 0 hari</v>
      </c>
      <c r="O550" s="80">
        <f t="shared" ca="1" si="23"/>
        <v>699</v>
      </c>
      <c r="Q550" s="58"/>
    </row>
    <row r="551" spans="1:17" ht="33.450000000000003" customHeight="1" x14ac:dyDescent="0.3">
      <c r="A551" s="77">
        <f t="shared" si="20"/>
        <v>550</v>
      </c>
      <c r="B551" s="66" t="s">
        <v>6094</v>
      </c>
      <c r="C551" s="61">
        <v>45519</v>
      </c>
      <c r="D551" s="58" t="s">
        <v>39</v>
      </c>
      <c r="E551" s="58" t="s">
        <v>6101</v>
      </c>
      <c r="F551" s="58" t="s">
        <v>6240</v>
      </c>
      <c r="G551" s="58" t="s">
        <v>5508</v>
      </c>
      <c r="H551" s="66" t="s">
        <v>3200</v>
      </c>
      <c r="I551" s="66" t="s">
        <v>3201</v>
      </c>
      <c r="J551" s="66"/>
      <c r="K551" s="66" t="s">
        <v>1302</v>
      </c>
      <c r="L551" s="66" t="s">
        <v>1070</v>
      </c>
      <c r="M551" s="66" t="s">
        <v>6247</v>
      </c>
      <c r="N551" s="79" t="str">
        <f ca="1">DATEDIF(C551,'Outgoing 2023'!$L$2,"Y")&amp;" tahun, "&amp;DATEDIF(C551,'Outgoing 2023'!$L$2,"YM")&amp;" bulan, "&amp;DATEDIF(C551,'Outgoing 2023'!$L$2,"MD")&amp;" hari"</f>
        <v>1 tahun, 11 bulan, 0 hari</v>
      </c>
      <c r="O551" s="80">
        <f t="shared" ca="1" si="23"/>
        <v>699</v>
      </c>
      <c r="Q551" s="58"/>
    </row>
    <row r="552" spans="1:17" ht="33.450000000000003" customHeight="1" x14ac:dyDescent="0.3">
      <c r="A552" s="77">
        <f t="shared" si="20"/>
        <v>551</v>
      </c>
      <c r="B552" s="66" t="s">
        <v>6107</v>
      </c>
      <c r="C552" s="61">
        <v>45523</v>
      </c>
      <c r="D552" s="58" t="s">
        <v>39</v>
      </c>
      <c r="E552" s="58" t="s">
        <v>6102</v>
      </c>
      <c r="F552" s="58" t="s">
        <v>6238</v>
      </c>
      <c r="G552" s="58" t="s">
        <v>5508</v>
      </c>
      <c r="H552" s="66" t="s">
        <v>3200</v>
      </c>
      <c r="I552" s="66" t="s">
        <v>5874</v>
      </c>
      <c r="J552" s="66"/>
      <c r="K552" s="66" t="s">
        <v>1302</v>
      </c>
      <c r="L552" s="66" t="s">
        <v>1070</v>
      </c>
      <c r="M552" s="66" t="s">
        <v>3139</v>
      </c>
      <c r="N552" s="79" t="str">
        <f ca="1">DATEDIF(C552,'Outgoing 2023'!$L$2,"Y")&amp;" tahun, "&amp;DATEDIF(C552,'Outgoing 2023'!$L$2,"YM")&amp;" bulan, "&amp;DATEDIF(C552,'Outgoing 2023'!$L$2,"MD")&amp;" hari"</f>
        <v>1 tahun, 10 bulan, 26 hari</v>
      </c>
      <c r="O552" s="80">
        <f t="shared" ca="1" si="23"/>
        <v>695</v>
      </c>
      <c r="Q552" s="58"/>
    </row>
    <row r="553" spans="1:17" ht="33.450000000000003" customHeight="1" x14ac:dyDescent="0.3">
      <c r="A553" s="77">
        <f t="shared" si="20"/>
        <v>552</v>
      </c>
      <c r="B553" s="66" t="s">
        <v>6108</v>
      </c>
      <c r="C553" s="61">
        <v>45523</v>
      </c>
      <c r="D553" s="58" t="s">
        <v>39</v>
      </c>
      <c r="E553" s="58" t="s">
        <v>6103</v>
      </c>
      <c r="F553" s="58" t="s">
        <v>6241</v>
      </c>
      <c r="G553" s="58" t="s">
        <v>5508</v>
      </c>
      <c r="H553" s="66" t="s">
        <v>3200</v>
      </c>
      <c r="I553" s="66" t="s">
        <v>5892</v>
      </c>
      <c r="J553" s="66"/>
      <c r="K553" s="66" t="s">
        <v>1302</v>
      </c>
      <c r="L553" s="66" t="s">
        <v>1070</v>
      </c>
      <c r="M553" s="66" t="s">
        <v>1071</v>
      </c>
      <c r="N553" s="79" t="str">
        <f ca="1">DATEDIF(C553,'Outgoing 2023'!$L$2,"Y")&amp;" tahun, "&amp;DATEDIF(C553,'Outgoing 2023'!$L$2,"YM")&amp;" bulan, "&amp;DATEDIF(C553,'Outgoing 2023'!$L$2,"MD")&amp;" hari"</f>
        <v>1 tahun, 10 bulan, 26 hari</v>
      </c>
      <c r="O553" s="80">
        <f t="shared" ca="1" si="23"/>
        <v>695</v>
      </c>
      <c r="Q553" s="58"/>
    </row>
    <row r="554" spans="1:17" ht="33.450000000000003" customHeight="1" x14ac:dyDescent="0.3">
      <c r="A554" s="77">
        <f t="shared" si="20"/>
        <v>553</v>
      </c>
      <c r="B554" s="66" t="s">
        <v>6109</v>
      </c>
      <c r="C554" s="61">
        <v>45523</v>
      </c>
      <c r="D554" s="58" t="s">
        <v>39</v>
      </c>
      <c r="E554" s="58" t="s">
        <v>6104</v>
      </c>
      <c r="F554" s="58" t="s">
        <v>6242</v>
      </c>
      <c r="G554" s="58" t="s">
        <v>1079</v>
      </c>
      <c r="H554" s="66" t="s">
        <v>5933</v>
      </c>
      <c r="I554" s="66" t="s">
        <v>2895</v>
      </c>
      <c r="J554" s="66"/>
      <c r="K554" s="66" t="s">
        <v>1302</v>
      </c>
      <c r="L554" s="66" t="s">
        <v>1079</v>
      </c>
      <c r="M554" s="66" t="s">
        <v>5499</v>
      </c>
      <c r="N554" s="79" t="str">
        <f ca="1">DATEDIF(C554,'Outgoing 2023'!$L$2,"Y")&amp;" tahun, "&amp;DATEDIF(C554,'Outgoing 2023'!$L$2,"YM")&amp;" bulan, "&amp;DATEDIF(C554,'Outgoing 2023'!$L$2,"MD")&amp;" hari"</f>
        <v>1 tahun, 10 bulan, 26 hari</v>
      </c>
      <c r="O554" s="80">
        <f t="shared" ca="1" si="23"/>
        <v>695</v>
      </c>
      <c r="Q554" s="58" t="s">
        <v>6973</v>
      </c>
    </row>
    <row r="555" spans="1:17" ht="33.450000000000003" customHeight="1" x14ac:dyDescent="0.3">
      <c r="A555" s="77">
        <f t="shared" si="20"/>
        <v>554</v>
      </c>
      <c r="B555" s="66" t="s">
        <v>6110</v>
      </c>
      <c r="C555" s="61">
        <v>45523</v>
      </c>
      <c r="D555" s="58" t="s">
        <v>39</v>
      </c>
      <c r="E555" s="58" t="s">
        <v>6105</v>
      </c>
      <c r="F555" s="58"/>
      <c r="G555" s="58" t="s">
        <v>1079</v>
      </c>
      <c r="H555" s="66" t="s">
        <v>5933</v>
      </c>
      <c r="I555" s="66" t="s">
        <v>5704</v>
      </c>
      <c r="J555" s="66"/>
      <c r="K555" s="66" t="s">
        <v>1302</v>
      </c>
      <c r="L555" s="66" t="s">
        <v>1079</v>
      </c>
      <c r="M555" s="66" t="s">
        <v>5499</v>
      </c>
      <c r="N555" s="79" t="str">
        <f ca="1">DATEDIF(C555,'Outgoing 2023'!$L$2,"Y")&amp;" tahun, "&amp;DATEDIF(C555,'Outgoing 2023'!$L$2,"YM")&amp;" bulan, "&amp;DATEDIF(C555,'Outgoing 2023'!$L$2,"MD")&amp;" hari"</f>
        <v>1 tahun, 10 bulan, 26 hari</v>
      </c>
      <c r="O555" s="80">
        <f t="shared" ca="1" si="23"/>
        <v>695</v>
      </c>
      <c r="Q555" s="58"/>
    </row>
    <row r="556" spans="1:17" ht="33.450000000000003" customHeight="1" x14ac:dyDescent="0.3">
      <c r="A556" s="77">
        <f t="shared" si="20"/>
        <v>555</v>
      </c>
      <c r="B556" s="66" t="s">
        <v>6111</v>
      </c>
      <c r="C556" s="61">
        <v>45523</v>
      </c>
      <c r="D556" s="58" t="s">
        <v>39</v>
      </c>
      <c r="E556" s="58" t="s">
        <v>6106</v>
      </c>
      <c r="F556" s="58" t="s">
        <v>6244</v>
      </c>
      <c r="G556" s="58" t="s">
        <v>5508</v>
      </c>
      <c r="H556" s="66" t="s">
        <v>3197</v>
      </c>
      <c r="I556" s="66" t="s">
        <v>5704</v>
      </c>
      <c r="J556" s="66"/>
      <c r="K556" s="66" t="s">
        <v>1302</v>
      </c>
      <c r="L556" s="66" t="s">
        <v>1070</v>
      </c>
      <c r="M556" s="66" t="s">
        <v>5490</v>
      </c>
      <c r="N556" s="79" t="str">
        <f ca="1">DATEDIF(C556,'Outgoing 2023'!$L$2,"Y")&amp;" tahun, "&amp;DATEDIF(C556,'Outgoing 2023'!$L$2,"YM")&amp;" bulan, "&amp;DATEDIF(C556,'Outgoing 2023'!$L$2,"MD")&amp;" hari"</f>
        <v>1 tahun, 10 bulan, 26 hari</v>
      </c>
      <c r="O556" s="80">
        <f t="shared" ca="1" si="23"/>
        <v>695</v>
      </c>
      <c r="Q556" s="58"/>
    </row>
    <row r="557" spans="1:17" ht="33.450000000000003" customHeight="1" x14ac:dyDescent="0.3">
      <c r="A557" s="77">
        <f t="shared" si="20"/>
        <v>556</v>
      </c>
      <c r="B557" s="66" t="s">
        <v>6112</v>
      </c>
      <c r="C557" s="61">
        <v>45524</v>
      </c>
      <c r="D557" s="58" t="s">
        <v>39</v>
      </c>
      <c r="E557" s="58" t="s">
        <v>6117</v>
      </c>
      <c r="F557" s="58" t="s">
        <v>6245</v>
      </c>
      <c r="G557" s="58" t="s">
        <v>5508</v>
      </c>
      <c r="H557" s="66" t="s">
        <v>3200</v>
      </c>
      <c r="I557" s="66" t="s">
        <v>3188</v>
      </c>
      <c r="J557" s="66"/>
      <c r="K557" s="66" t="s">
        <v>120</v>
      </c>
      <c r="L557" s="77" t="s">
        <v>1070</v>
      </c>
      <c r="M557" s="66" t="s">
        <v>5481</v>
      </c>
      <c r="N557" s="79" t="str">
        <f ca="1">DATEDIF(C557,'Outgoing 2023'!$L$2,"Y")&amp;" tahun, "&amp;DATEDIF(C557,'Outgoing 2023'!$L$2,"YM")&amp;" bulan, "&amp;DATEDIF(C557,'Outgoing 2023'!$L$2,"MD")&amp;" hari"</f>
        <v>1 tahun, 10 bulan, 25 hari</v>
      </c>
      <c r="O557" s="80">
        <f t="shared" ca="1" si="23"/>
        <v>694</v>
      </c>
      <c r="Q557" s="58" t="s">
        <v>8205</v>
      </c>
    </row>
    <row r="558" spans="1:17" ht="33.450000000000003" customHeight="1" x14ac:dyDescent="0.3">
      <c r="A558" s="77">
        <f t="shared" si="20"/>
        <v>557</v>
      </c>
      <c r="B558" s="66" t="s">
        <v>6113</v>
      </c>
      <c r="C558" s="61">
        <v>45524</v>
      </c>
      <c r="D558" s="58" t="s">
        <v>39</v>
      </c>
      <c r="E558" s="58" t="s">
        <v>6118</v>
      </c>
      <c r="F558" s="58" t="s">
        <v>6252</v>
      </c>
      <c r="G558" s="58" t="s">
        <v>5508</v>
      </c>
      <c r="H558" s="66" t="s">
        <v>3277</v>
      </c>
      <c r="I558" s="66" t="s">
        <v>5939</v>
      </c>
      <c r="J558" s="66"/>
      <c r="K558" s="66" t="s">
        <v>1302</v>
      </c>
      <c r="L558" s="66" t="s">
        <v>1079</v>
      </c>
      <c r="M558" s="66" t="s">
        <v>1075</v>
      </c>
      <c r="N558" s="79" t="str">
        <f ca="1">DATEDIF(C558,'Outgoing 2023'!$L$2,"Y")&amp;" tahun, "&amp;DATEDIF(C558,'Outgoing 2023'!$L$2,"YM")&amp;" bulan, "&amp;DATEDIF(C558,'Outgoing 2023'!$L$2,"MD")&amp;" hari"</f>
        <v>1 tahun, 10 bulan, 25 hari</v>
      </c>
      <c r="O558" s="80">
        <f t="shared" ca="1" si="23"/>
        <v>694</v>
      </c>
      <c r="Q558" s="58"/>
    </row>
    <row r="559" spans="1:17" ht="33.450000000000003" customHeight="1" x14ac:dyDescent="0.3">
      <c r="A559" s="77">
        <f t="shared" si="20"/>
        <v>558</v>
      </c>
      <c r="B559" s="66" t="s">
        <v>6114</v>
      </c>
      <c r="C559" s="61">
        <v>45524</v>
      </c>
      <c r="D559" s="58" t="s">
        <v>39</v>
      </c>
      <c r="E559" s="58" t="s">
        <v>6119</v>
      </c>
      <c r="F559" s="58"/>
      <c r="G559" s="58" t="s">
        <v>5508</v>
      </c>
      <c r="H559" s="66" t="s">
        <v>5937</v>
      </c>
      <c r="I559" s="66" t="s">
        <v>3188</v>
      </c>
      <c r="J559" s="66"/>
      <c r="K559" s="66" t="s">
        <v>120</v>
      </c>
      <c r="L559" s="66" t="s">
        <v>1070</v>
      </c>
      <c r="M559" s="66" t="s">
        <v>6243</v>
      </c>
      <c r="N559" s="79" t="str">
        <f ca="1">DATEDIF(C559,'Outgoing 2023'!$L$2,"Y")&amp;" tahun, "&amp;DATEDIF(C559,'Outgoing 2023'!$L$2,"YM")&amp;" bulan, "&amp;DATEDIF(C559,'Outgoing 2023'!$L$2,"MD")&amp;" hari"</f>
        <v>1 tahun, 10 bulan, 25 hari</v>
      </c>
      <c r="O559" s="80">
        <f t="shared" ca="1" si="23"/>
        <v>694</v>
      </c>
      <c r="Q559" s="58"/>
    </row>
    <row r="560" spans="1:17" ht="33.450000000000003" customHeight="1" x14ac:dyDescent="0.3">
      <c r="A560" s="77">
        <f t="shared" si="20"/>
        <v>559</v>
      </c>
      <c r="B560" s="66" t="s">
        <v>6115</v>
      </c>
      <c r="C560" s="61">
        <v>45524</v>
      </c>
      <c r="D560" s="58" t="s">
        <v>39</v>
      </c>
      <c r="E560" s="58" t="s">
        <v>6120</v>
      </c>
      <c r="F560" s="58" t="s">
        <v>6253</v>
      </c>
      <c r="G560" s="58" t="s">
        <v>5508</v>
      </c>
      <c r="H560" s="66" t="s">
        <v>5508</v>
      </c>
      <c r="I560" s="66" t="s">
        <v>6030</v>
      </c>
      <c r="J560" s="66"/>
      <c r="K560" s="66" t="s">
        <v>1302</v>
      </c>
      <c r="L560" s="66" t="s">
        <v>1175</v>
      </c>
      <c r="M560" s="66" t="s">
        <v>1176</v>
      </c>
      <c r="N560" s="79" t="str">
        <f ca="1">DATEDIF(C560,'Outgoing 2023'!$L$2,"Y")&amp;" tahun, "&amp;DATEDIF(C560,'Outgoing 2023'!$L$2,"YM")&amp;" bulan, "&amp;DATEDIF(C560,'Outgoing 2023'!$L$2,"MD")&amp;" hari"</f>
        <v>1 tahun, 10 bulan, 25 hari</v>
      </c>
      <c r="O560" s="80">
        <f t="shared" ca="1" si="23"/>
        <v>694</v>
      </c>
      <c r="Q560" s="58"/>
    </row>
    <row r="561" spans="1:17" ht="33.450000000000003" customHeight="1" x14ac:dyDescent="0.3">
      <c r="A561" s="77">
        <f t="shared" si="20"/>
        <v>560</v>
      </c>
      <c r="B561" s="66" t="s">
        <v>6116</v>
      </c>
      <c r="C561" s="61">
        <v>45524</v>
      </c>
      <c r="D561" s="58" t="s">
        <v>39</v>
      </c>
      <c r="E561" s="58" t="s">
        <v>6121</v>
      </c>
      <c r="F561" s="58" t="s">
        <v>6254</v>
      </c>
      <c r="G561" s="58" t="s">
        <v>5508</v>
      </c>
      <c r="H561" s="66" t="s">
        <v>3277</v>
      </c>
      <c r="I561" s="66" t="s">
        <v>5841</v>
      </c>
      <c r="J561" s="66"/>
      <c r="K561" s="66" t="s">
        <v>1302</v>
      </c>
      <c r="L561" s="66" t="s">
        <v>1079</v>
      </c>
      <c r="M561" s="66" t="s">
        <v>2488</v>
      </c>
      <c r="N561" s="79" t="str">
        <f ca="1">DATEDIF(C561,'Outgoing 2023'!$L$2,"Y")&amp;" tahun, "&amp;DATEDIF(C561,'Outgoing 2023'!$L$2,"YM")&amp;" bulan, "&amp;DATEDIF(C561,'Outgoing 2023'!$L$2,"MD")&amp;" hari"</f>
        <v>1 tahun, 10 bulan, 25 hari</v>
      </c>
      <c r="O561" s="80">
        <f t="shared" ca="1" si="23"/>
        <v>694</v>
      </c>
      <c r="Q561" s="58"/>
    </row>
    <row r="562" spans="1:17" ht="33.450000000000003" customHeight="1" x14ac:dyDescent="0.3">
      <c r="A562" s="77">
        <f t="shared" si="20"/>
        <v>561</v>
      </c>
      <c r="B562" s="66" t="s">
        <v>6122</v>
      </c>
      <c r="C562" s="61">
        <v>45524</v>
      </c>
      <c r="D562" s="58" t="s">
        <v>39</v>
      </c>
      <c r="E562" s="58" t="s">
        <v>6129</v>
      </c>
      <c r="F562" s="58" t="s">
        <v>6255</v>
      </c>
      <c r="G562" s="58" t="s">
        <v>5508</v>
      </c>
      <c r="H562" s="66" t="s">
        <v>3200</v>
      </c>
      <c r="I562" s="66" t="s">
        <v>6004</v>
      </c>
      <c r="J562" s="66"/>
      <c r="K562" s="66" t="s">
        <v>1302</v>
      </c>
      <c r="L562" s="66" t="s">
        <v>1175</v>
      </c>
      <c r="M562" s="66" t="s">
        <v>1176</v>
      </c>
      <c r="N562" s="79" t="str">
        <f ca="1">DATEDIF(C562,'Outgoing 2023'!$L$2,"Y")&amp;" tahun, "&amp;DATEDIF(C562,'Outgoing 2023'!$L$2,"YM")&amp;" bulan, "&amp;DATEDIF(C562,'Outgoing 2023'!$L$2,"MD")&amp;" hari"</f>
        <v>1 tahun, 10 bulan, 25 hari</v>
      </c>
      <c r="O562" s="80">
        <f t="shared" ca="1" si="23"/>
        <v>694</v>
      </c>
      <c r="Q562" s="58"/>
    </row>
    <row r="563" spans="1:17" ht="33.450000000000003" customHeight="1" x14ac:dyDescent="0.3">
      <c r="A563" s="77">
        <f t="shared" si="20"/>
        <v>562</v>
      </c>
      <c r="B563" s="66" t="s">
        <v>6123</v>
      </c>
      <c r="C563" s="61">
        <v>45524</v>
      </c>
      <c r="D563" s="58" t="s">
        <v>39</v>
      </c>
      <c r="E563" s="58" t="s">
        <v>6130</v>
      </c>
      <c r="F563" s="58" t="s">
        <v>6256</v>
      </c>
      <c r="G563" s="58" t="s">
        <v>5508</v>
      </c>
      <c r="H563" s="66" t="s">
        <v>5932</v>
      </c>
      <c r="I563" s="66" t="s">
        <v>6030</v>
      </c>
      <c r="J563" s="66"/>
      <c r="K563" s="66" t="s">
        <v>1302</v>
      </c>
      <c r="L563" s="66" t="s">
        <v>1175</v>
      </c>
      <c r="M563" s="66" t="s">
        <v>5607</v>
      </c>
      <c r="N563" s="79" t="str">
        <f ca="1">DATEDIF(C563,'Outgoing 2023'!$L$2,"Y")&amp;" tahun, "&amp;DATEDIF(C563,'Outgoing 2023'!$L$2,"YM")&amp;" bulan, "&amp;DATEDIF(C563,'Outgoing 2023'!$L$2,"MD")&amp;" hari"</f>
        <v>1 tahun, 10 bulan, 25 hari</v>
      </c>
      <c r="O563" s="80">
        <f t="shared" ca="1" si="23"/>
        <v>694</v>
      </c>
      <c r="Q563" s="58"/>
    </row>
    <row r="564" spans="1:17" ht="33.450000000000003" customHeight="1" x14ac:dyDescent="0.3">
      <c r="A564" s="77">
        <f t="shared" si="20"/>
        <v>563</v>
      </c>
      <c r="B564" s="66" t="s">
        <v>6124</v>
      </c>
      <c r="C564" s="61">
        <v>45525</v>
      </c>
      <c r="D564" s="58" t="s">
        <v>39</v>
      </c>
      <c r="E564" s="58" t="s">
        <v>6131</v>
      </c>
      <c r="F564" s="58" t="s">
        <v>6257</v>
      </c>
      <c r="G564" s="58" t="s">
        <v>5508</v>
      </c>
      <c r="H564" s="66" t="s">
        <v>3277</v>
      </c>
      <c r="I564" s="66" t="s">
        <v>5704</v>
      </c>
      <c r="J564" s="66"/>
      <c r="K564" s="66" t="s">
        <v>1302</v>
      </c>
      <c r="L564" s="66" t="s">
        <v>1070</v>
      </c>
      <c r="M564" s="66" t="s">
        <v>6248</v>
      </c>
      <c r="N564" s="79" t="str">
        <f ca="1">DATEDIF(C564,'Outgoing 2023'!$L$2,"Y")&amp;" tahun, "&amp;DATEDIF(C564,'Outgoing 2023'!$L$2,"YM")&amp;" bulan, "&amp;DATEDIF(C564,'Outgoing 2023'!$L$2,"MD")&amp;" hari"</f>
        <v>1 tahun, 10 bulan, 24 hari</v>
      </c>
      <c r="O564" s="80">
        <f t="shared" ca="1" si="23"/>
        <v>693</v>
      </c>
      <c r="Q564" s="58"/>
    </row>
    <row r="565" spans="1:17" ht="33.450000000000003" customHeight="1" x14ac:dyDescent="0.3">
      <c r="A565" s="77">
        <f t="shared" si="20"/>
        <v>564</v>
      </c>
      <c r="B565" s="66" t="s">
        <v>6125</v>
      </c>
      <c r="C565" s="61">
        <v>45525</v>
      </c>
      <c r="D565" s="58" t="s">
        <v>39</v>
      </c>
      <c r="E565" s="58" t="s">
        <v>6132</v>
      </c>
      <c r="F565" s="58" t="s">
        <v>6258</v>
      </c>
      <c r="G565" s="58" t="s">
        <v>5508</v>
      </c>
      <c r="H565" s="66" t="s">
        <v>3200</v>
      </c>
      <c r="I565" s="66" t="s">
        <v>5874</v>
      </c>
      <c r="J565" s="66"/>
      <c r="K565" s="66" t="s">
        <v>1302</v>
      </c>
      <c r="L565" s="66" t="s">
        <v>1070</v>
      </c>
      <c r="M565" s="66" t="s">
        <v>6249</v>
      </c>
      <c r="N565" s="79" t="str">
        <f ca="1">DATEDIF(C565,'Outgoing 2023'!$L$2,"Y")&amp;" tahun, "&amp;DATEDIF(C565,'Outgoing 2023'!$L$2,"YM")&amp;" bulan, "&amp;DATEDIF(C565,'Outgoing 2023'!$L$2,"MD")&amp;" hari"</f>
        <v>1 tahun, 10 bulan, 24 hari</v>
      </c>
      <c r="O565" s="80">
        <f t="shared" ca="1" si="23"/>
        <v>693</v>
      </c>
      <c r="Q565" s="58"/>
    </row>
    <row r="566" spans="1:17" ht="33.450000000000003" customHeight="1" x14ac:dyDescent="0.3">
      <c r="A566" s="77">
        <f t="shared" si="20"/>
        <v>565</v>
      </c>
      <c r="B566" s="66" t="s">
        <v>6126</v>
      </c>
      <c r="C566" s="61">
        <v>45525</v>
      </c>
      <c r="D566" s="58" t="s">
        <v>39</v>
      </c>
      <c r="E566" s="58" t="s">
        <v>6133</v>
      </c>
      <c r="F566" s="58" t="s">
        <v>6258</v>
      </c>
      <c r="G566" s="58" t="s">
        <v>5508</v>
      </c>
      <c r="H566" s="66" t="s">
        <v>3200</v>
      </c>
      <c r="I566" s="66" t="s">
        <v>5874</v>
      </c>
      <c r="J566" s="66"/>
      <c r="K566" s="66" t="s">
        <v>1302</v>
      </c>
      <c r="L566" s="66" t="s">
        <v>1070</v>
      </c>
      <c r="M566" s="66" t="s">
        <v>6250</v>
      </c>
      <c r="N566" s="79" t="str">
        <f ca="1">DATEDIF(C566,'Outgoing 2023'!$L$2,"Y")&amp;" tahun, "&amp;DATEDIF(C566,'Outgoing 2023'!$L$2,"YM")&amp;" bulan, "&amp;DATEDIF(C566,'Outgoing 2023'!$L$2,"MD")&amp;" hari"</f>
        <v>1 tahun, 10 bulan, 24 hari</v>
      </c>
      <c r="O566" s="80">
        <f t="shared" ca="1" si="23"/>
        <v>693</v>
      </c>
      <c r="Q566" s="58"/>
    </row>
    <row r="567" spans="1:17" ht="33.450000000000003" customHeight="1" x14ac:dyDescent="0.3">
      <c r="A567" s="77">
        <f t="shared" si="20"/>
        <v>566</v>
      </c>
      <c r="B567" s="66" t="s">
        <v>6127</v>
      </c>
      <c r="C567" s="61">
        <v>45525</v>
      </c>
      <c r="D567" s="58" t="s">
        <v>39</v>
      </c>
      <c r="E567" s="58" t="s">
        <v>6134</v>
      </c>
      <c r="F567" s="58" t="s">
        <v>5944</v>
      </c>
      <c r="G567" s="58" t="s">
        <v>5508</v>
      </c>
      <c r="H567" s="66" t="s">
        <v>3200</v>
      </c>
      <c r="I567" s="66" t="s">
        <v>5703</v>
      </c>
      <c r="J567" s="66"/>
      <c r="K567" s="66" t="s">
        <v>1302</v>
      </c>
      <c r="L567" s="66" t="s">
        <v>1070</v>
      </c>
      <c r="M567" s="66" t="s">
        <v>1071</v>
      </c>
      <c r="N567" s="79" t="str">
        <f ca="1">DATEDIF(C567,'Outgoing 2023'!$L$2,"Y")&amp;" tahun, "&amp;DATEDIF(C567,'Outgoing 2023'!$L$2,"YM")&amp;" bulan, "&amp;DATEDIF(C567,'Outgoing 2023'!$L$2,"MD")&amp;" hari"</f>
        <v>1 tahun, 10 bulan, 24 hari</v>
      </c>
      <c r="O567" s="80">
        <f t="shared" ca="1" si="23"/>
        <v>693</v>
      </c>
      <c r="Q567" s="58"/>
    </row>
    <row r="568" spans="1:17" ht="33.450000000000003" customHeight="1" x14ac:dyDescent="0.3">
      <c r="A568" s="77">
        <f t="shared" si="20"/>
        <v>567</v>
      </c>
      <c r="B568" s="66" t="s">
        <v>6128</v>
      </c>
      <c r="C568" s="61">
        <v>45525</v>
      </c>
      <c r="D568" s="58" t="s">
        <v>39</v>
      </c>
      <c r="E568" s="58" t="s">
        <v>6135</v>
      </c>
      <c r="F568" s="58" t="s">
        <v>6258</v>
      </c>
      <c r="G568" s="58" t="s">
        <v>5508</v>
      </c>
      <c r="H568" s="66" t="s">
        <v>3200</v>
      </c>
      <c r="I568" s="66" t="s">
        <v>5874</v>
      </c>
      <c r="J568" s="66"/>
      <c r="K568" s="66" t="s">
        <v>1302</v>
      </c>
      <c r="L568" s="66" t="s">
        <v>1070</v>
      </c>
      <c r="M568" s="66" t="s">
        <v>1071</v>
      </c>
      <c r="N568" s="79" t="str">
        <f ca="1">DATEDIF(C568,'Outgoing 2023'!$L$2,"Y")&amp;" tahun, "&amp;DATEDIF(C568,'Outgoing 2023'!$L$2,"YM")&amp;" bulan, "&amp;DATEDIF(C568,'Outgoing 2023'!$L$2,"MD")&amp;" hari"</f>
        <v>1 tahun, 10 bulan, 24 hari</v>
      </c>
      <c r="O568" s="80">
        <f t="shared" ca="1" si="23"/>
        <v>693</v>
      </c>
      <c r="Q568" s="58"/>
    </row>
    <row r="569" spans="1:17" ht="33.450000000000003" customHeight="1" x14ac:dyDescent="0.3">
      <c r="A569" s="77">
        <f t="shared" si="20"/>
        <v>568</v>
      </c>
      <c r="B569" s="66" t="s">
        <v>6548</v>
      </c>
      <c r="C569" s="61">
        <v>45525</v>
      </c>
      <c r="D569" s="58" t="s">
        <v>6550</v>
      </c>
      <c r="E569" s="58" t="s">
        <v>6549</v>
      </c>
      <c r="F569" s="58" t="s">
        <v>6592</v>
      </c>
      <c r="G569" s="58" t="s">
        <v>5508</v>
      </c>
      <c r="H569" s="66" t="s">
        <v>5508</v>
      </c>
      <c r="I569" s="66" t="s">
        <v>6592</v>
      </c>
      <c r="J569" s="66"/>
      <c r="K569" s="66" t="s">
        <v>1302</v>
      </c>
      <c r="L569" s="66" t="s">
        <v>1072</v>
      </c>
      <c r="M569" s="66" t="s">
        <v>5606</v>
      </c>
      <c r="N569" s="79" t="str">
        <f ca="1">DATEDIF(C569,'Outgoing 2023'!$L$2,"Y")&amp;" tahun, "&amp;DATEDIF(C569,'Outgoing 2023'!$L$2,"YM")&amp;" bulan, "&amp;DATEDIF(C569,'Outgoing 2023'!$L$2,"MD")&amp;" hari"</f>
        <v>1 tahun, 10 bulan, 24 hari</v>
      </c>
      <c r="O569" s="80">
        <f t="shared" ref="O569:O590" ca="1" si="24">TODAY()-C569</f>
        <v>693</v>
      </c>
      <c r="Q569" s="58"/>
    </row>
    <row r="570" spans="1:17" ht="33.450000000000003" customHeight="1" x14ac:dyDescent="0.3">
      <c r="A570" s="77">
        <f t="shared" si="20"/>
        <v>569</v>
      </c>
      <c r="B570" s="66" t="s">
        <v>6551</v>
      </c>
      <c r="C570" s="61">
        <v>45526</v>
      </c>
      <c r="D570" s="58" t="s">
        <v>39</v>
      </c>
      <c r="E570" s="58" t="s">
        <v>6557</v>
      </c>
      <c r="F570" s="58" t="s">
        <v>6258</v>
      </c>
      <c r="G570" s="58" t="s">
        <v>5508</v>
      </c>
      <c r="H570" s="66" t="s">
        <v>3200</v>
      </c>
      <c r="I570" s="66" t="s">
        <v>5874</v>
      </c>
      <c r="J570" s="66"/>
      <c r="K570" s="66" t="s">
        <v>1302</v>
      </c>
      <c r="L570" s="66" t="s">
        <v>1070</v>
      </c>
      <c r="M570" s="66" t="s">
        <v>3139</v>
      </c>
      <c r="N570" s="79" t="str">
        <f ca="1">DATEDIF(C570,'Outgoing 2023'!$L$2,"Y")&amp;" tahun, "&amp;DATEDIF(C570,'Outgoing 2023'!$L$2,"YM")&amp;" bulan, "&amp;DATEDIF(C570,'Outgoing 2023'!$L$2,"MD")&amp;" hari"</f>
        <v>1 tahun, 10 bulan, 23 hari</v>
      </c>
      <c r="O570" s="80">
        <f t="shared" ca="1" si="24"/>
        <v>692</v>
      </c>
      <c r="Q570" s="58"/>
    </row>
    <row r="571" spans="1:17" ht="33.450000000000003" customHeight="1" x14ac:dyDescent="0.3">
      <c r="A571" s="77">
        <f t="shared" si="20"/>
        <v>570</v>
      </c>
      <c r="B571" s="66" t="s">
        <v>6552</v>
      </c>
      <c r="C571" s="61">
        <v>45526</v>
      </c>
      <c r="D571" s="58" t="s">
        <v>39</v>
      </c>
      <c r="E571" s="58" t="s">
        <v>6558</v>
      </c>
      <c r="F571" s="58" t="s">
        <v>3203</v>
      </c>
      <c r="G571" s="58" t="s">
        <v>5508</v>
      </c>
      <c r="H571" s="66" t="s">
        <v>3200</v>
      </c>
      <c r="I571" s="66" t="s">
        <v>3203</v>
      </c>
      <c r="J571" s="66"/>
      <c r="K571" s="66" t="s">
        <v>1302</v>
      </c>
      <c r="L571" s="66" t="s">
        <v>1070</v>
      </c>
      <c r="M571" s="66" t="s">
        <v>6247</v>
      </c>
      <c r="N571" s="79" t="str">
        <f ca="1">DATEDIF(C571,'Outgoing 2023'!$L$2,"Y")&amp;" tahun, "&amp;DATEDIF(C571,'Outgoing 2023'!$L$2,"YM")&amp;" bulan, "&amp;DATEDIF(C571,'Outgoing 2023'!$L$2,"MD")&amp;" hari"</f>
        <v>1 tahun, 10 bulan, 23 hari</v>
      </c>
      <c r="O571" s="80">
        <f t="shared" ca="1" si="24"/>
        <v>692</v>
      </c>
      <c r="Q571" s="58"/>
    </row>
    <row r="572" spans="1:17" ht="33.450000000000003" customHeight="1" x14ac:dyDescent="0.3">
      <c r="A572" s="77">
        <f t="shared" si="20"/>
        <v>571</v>
      </c>
      <c r="B572" s="66" t="s">
        <v>6553</v>
      </c>
      <c r="C572" s="61">
        <v>45526</v>
      </c>
      <c r="D572" s="58" t="s">
        <v>39</v>
      </c>
      <c r="E572" s="58" t="s">
        <v>6559</v>
      </c>
      <c r="F572" s="58" t="s">
        <v>3201</v>
      </c>
      <c r="G572" s="58" t="s">
        <v>5508</v>
      </c>
      <c r="H572" s="66" t="s">
        <v>3200</v>
      </c>
      <c r="I572" s="66" t="s">
        <v>3201</v>
      </c>
      <c r="J572" s="66"/>
      <c r="K572" s="66" t="s">
        <v>1302</v>
      </c>
      <c r="L572" s="66" t="s">
        <v>1070</v>
      </c>
      <c r="M572" s="66" t="s">
        <v>6607</v>
      </c>
      <c r="N572" s="79" t="str">
        <f ca="1">DATEDIF(C572,'Outgoing 2023'!$L$2,"Y")&amp;" tahun, "&amp;DATEDIF(C572,'Outgoing 2023'!$L$2,"YM")&amp;" bulan, "&amp;DATEDIF(C572,'Outgoing 2023'!$L$2,"MD")&amp;" hari"</f>
        <v>1 tahun, 10 bulan, 23 hari</v>
      </c>
      <c r="O572" s="80">
        <f t="shared" ca="1" si="24"/>
        <v>692</v>
      </c>
      <c r="Q572" s="58"/>
    </row>
    <row r="573" spans="1:17" ht="33.450000000000003" customHeight="1" x14ac:dyDescent="0.3">
      <c r="A573" s="77">
        <f t="shared" si="20"/>
        <v>572</v>
      </c>
      <c r="B573" s="66" t="s">
        <v>6554</v>
      </c>
      <c r="C573" s="61">
        <v>45526</v>
      </c>
      <c r="D573" s="58" t="s">
        <v>39</v>
      </c>
      <c r="E573" s="58" t="s">
        <v>6560</v>
      </c>
      <c r="F573" s="58" t="s">
        <v>6593</v>
      </c>
      <c r="G573" s="58" t="s">
        <v>5508</v>
      </c>
      <c r="H573" s="66" t="s">
        <v>5508</v>
      </c>
      <c r="I573" s="66" t="s">
        <v>6030</v>
      </c>
      <c r="J573" s="66"/>
      <c r="K573" s="66" t="s">
        <v>1302</v>
      </c>
      <c r="L573" s="66" t="s">
        <v>1175</v>
      </c>
      <c r="M573" s="66" t="s">
        <v>1176</v>
      </c>
      <c r="N573" s="79" t="str">
        <f ca="1">DATEDIF(C573,'Outgoing 2023'!$L$2,"Y")&amp;" tahun, "&amp;DATEDIF(C573,'Outgoing 2023'!$L$2,"YM")&amp;" bulan, "&amp;DATEDIF(C573,'Outgoing 2023'!$L$2,"MD")&amp;" hari"</f>
        <v>1 tahun, 10 bulan, 23 hari</v>
      </c>
      <c r="O573" s="80">
        <f t="shared" ca="1" si="24"/>
        <v>692</v>
      </c>
      <c r="Q573" s="58"/>
    </row>
    <row r="574" spans="1:17" ht="33.450000000000003" customHeight="1" x14ac:dyDescent="0.3">
      <c r="A574" s="77">
        <f t="shared" si="20"/>
        <v>573</v>
      </c>
      <c r="B574" s="66" t="s">
        <v>6555</v>
      </c>
      <c r="C574" s="61">
        <v>45527</v>
      </c>
      <c r="D574" s="58" t="s">
        <v>39</v>
      </c>
      <c r="E574" s="58" t="s">
        <v>6561</v>
      </c>
      <c r="F574" s="58" t="s">
        <v>6594</v>
      </c>
      <c r="G574" s="58" t="s">
        <v>5508</v>
      </c>
      <c r="H574" s="66" t="s">
        <v>3200</v>
      </c>
      <c r="I574" s="66" t="s">
        <v>5939</v>
      </c>
      <c r="J574" s="66"/>
      <c r="K574" s="66" t="s">
        <v>1302</v>
      </c>
      <c r="L574" s="66" t="s">
        <v>1070</v>
      </c>
      <c r="M574" s="66" t="s">
        <v>1071</v>
      </c>
      <c r="N574" s="79" t="str">
        <f ca="1">DATEDIF(C574,'Outgoing 2023'!$L$2,"Y")&amp;" tahun, "&amp;DATEDIF(C574,'Outgoing 2023'!$L$2,"YM")&amp;" bulan, "&amp;DATEDIF(C574,'Outgoing 2023'!$L$2,"MD")&amp;" hari"</f>
        <v>1 tahun, 10 bulan, 22 hari</v>
      </c>
      <c r="O574" s="80">
        <f t="shared" ca="1" si="24"/>
        <v>691</v>
      </c>
      <c r="Q574" s="58"/>
    </row>
    <row r="575" spans="1:17" ht="33.450000000000003" customHeight="1" x14ac:dyDescent="0.3">
      <c r="A575" s="77">
        <f t="shared" si="20"/>
        <v>574</v>
      </c>
      <c r="B575" s="66" t="s">
        <v>6556</v>
      </c>
      <c r="C575" s="61">
        <v>45527</v>
      </c>
      <c r="D575" s="58" t="s">
        <v>6563</v>
      </c>
      <c r="E575" s="58" t="s">
        <v>6562</v>
      </c>
      <c r="F575" s="58"/>
      <c r="G575" s="58" t="s">
        <v>5985</v>
      </c>
      <c r="H575" s="66" t="s">
        <v>5986</v>
      </c>
      <c r="I575" s="66" t="s">
        <v>1167</v>
      </c>
      <c r="J575" s="66"/>
      <c r="K575" s="66" t="s">
        <v>1302</v>
      </c>
      <c r="L575" s="66" t="s">
        <v>1167</v>
      </c>
      <c r="M575" s="66" t="s">
        <v>1163</v>
      </c>
      <c r="N575" s="79" t="str">
        <f ca="1">DATEDIF(C575,'Outgoing 2023'!$L$2,"Y")&amp;" tahun, "&amp;DATEDIF(C575,'Outgoing 2023'!$L$2,"YM")&amp;" bulan, "&amp;DATEDIF(C575,'Outgoing 2023'!$L$2,"MD")&amp;" hari"</f>
        <v>1 tahun, 10 bulan, 22 hari</v>
      </c>
      <c r="O575" s="80">
        <f t="shared" ca="1" si="24"/>
        <v>691</v>
      </c>
      <c r="Q575" s="58"/>
    </row>
    <row r="576" spans="1:17" ht="33.450000000000003" customHeight="1" x14ac:dyDescent="0.3">
      <c r="A576" s="77">
        <f t="shared" si="20"/>
        <v>575</v>
      </c>
      <c r="B576" s="66" t="s">
        <v>6564</v>
      </c>
      <c r="C576" s="61">
        <v>45527</v>
      </c>
      <c r="D576" s="58" t="s">
        <v>39</v>
      </c>
      <c r="E576" s="58" t="s">
        <v>6580</v>
      </c>
      <c r="F576" s="58" t="s">
        <v>6595</v>
      </c>
      <c r="G576" s="58" t="s">
        <v>5508</v>
      </c>
      <c r="H576" s="66" t="s">
        <v>5989</v>
      </c>
      <c r="I576" s="66" t="s">
        <v>6030</v>
      </c>
      <c r="J576" s="66"/>
      <c r="K576" s="66" t="s">
        <v>1302</v>
      </c>
      <c r="L576" s="66" t="s">
        <v>1175</v>
      </c>
      <c r="M576" s="66" t="s">
        <v>5607</v>
      </c>
      <c r="N576" s="79" t="str">
        <f ca="1">DATEDIF(C576,'Outgoing 2023'!$L$2,"Y")&amp;" tahun, "&amp;DATEDIF(C576,'Outgoing 2023'!$L$2,"YM")&amp;" bulan, "&amp;DATEDIF(C576,'Outgoing 2023'!$L$2,"MD")&amp;" hari"</f>
        <v>1 tahun, 10 bulan, 22 hari</v>
      </c>
      <c r="O576" s="80">
        <f t="shared" ca="1" si="24"/>
        <v>691</v>
      </c>
      <c r="Q576" s="58"/>
    </row>
    <row r="577" spans="1:17" ht="33.450000000000003" customHeight="1" x14ac:dyDescent="0.3">
      <c r="A577" s="77">
        <f t="shared" si="20"/>
        <v>576</v>
      </c>
      <c r="B577" s="66" t="s">
        <v>6565</v>
      </c>
      <c r="C577" s="61">
        <v>45530</v>
      </c>
      <c r="D577" s="58" t="s">
        <v>39</v>
      </c>
      <c r="E577" s="58" t="s">
        <v>6579</v>
      </c>
      <c r="F577" s="58" t="s">
        <v>6596</v>
      </c>
      <c r="G577" s="58" t="s">
        <v>5508</v>
      </c>
      <c r="H577" s="66" t="s">
        <v>3200</v>
      </c>
      <c r="I577" s="66" t="s">
        <v>5843</v>
      </c>
      <c r="J577" s="66"/>
      <c r="K577" s="66" t="s">
        <v>1302</v>
      </c>
      <c r="L577" s="66" t="s">
        <v>1088</v>
      </c>
      <c r="M577" s="66" t="s">
        <v>1089</v>
      </c>
      <c r="N577" s="79" t="str">
        <f ca="1">DATEDIF(C577,'Outgoing 2023'!$L$2,"Y")&amp;" tahun, "&amp;DATEDIF(C577,'Outgoing 2023'!$L$2,"YM")&amp;" bulan, "&amp;DATEDIF(C577,'Outgoing 2023'!$L$2,"MD")&amp;" hari"</f>
        <v>1 tahun, 10 bulan, 19 hari</v>
      </c>
      <c r="O577" s="80">
        <f t="shared" ca="1" si="24"/>
        <v>688</v>
      </c>
      <c r="Q577" s="58"/>
    </row>
    <row r="578" spans="1:17" ht="33.450000000000003" customHeight="1" x14ac:dyDescent="0.3">
      <c r="A578" s="77">
        <f t="shared" ref="A578:A641" si="25">ROW(A577)</f>
        <v>577</v>
      </c>
      <c r="B578" s="66" t="s">
        <v>6566</v>
      </c>
      <c r="C578" s="61">
        <v>45530</v>
      </c>
      <c r="D578" s="58" t="s">
        <v>39</v>
      </c>
      <c r="E578" s="58" t="s">
        <v>6581</v>
      </c>
      <c r="F578" s="58" t="s">
        <v>6597</v>
      </c>
      <c r="G578" s="58" t="s">
        <v>1079</v>
      </c>
      <c r="H578" s="66" t="s">
        <v>6606</v>
      </c>
      <c r="I578" s="66" t="s">
        <v>5843</v>
      </c>
      <c r="J578" s="66"/>
      <c r="K578" s="66" t="s">
        <v>1302</v>
      </c>
      <c r="L578" s="66" t="s">
        <v>1088</v>
      </c>
      <c r="M578" s="66" t="s">
        <v>1089</v>
      </c>
      <c r="N578" s="79" t="str">
        <f ca="1">DATEDIF(C578,'Outgoing 2023'!$L$2,"Y")&amp;" tahun, "&amp;DATEDIF(C578,'Outgoing 2023'!$L$2,"YM")&amp;" bulan, "&amp;DATEDIF(C578,'Outgoing 2023'!$L$2,"MD")&amp;" hari"</f>
        <v>1 tahun, 10 bulan, 19 hari</v>
      </c>
      <c r="O578" s="80">
        <f t="shared" ca="1" si="24"/>
        <v>688</v>
      </c>
      <c r="Q578" s="58"/>
    </row>
    <row r="579" spans="1:17" ht="33.450000000000003" customHeight="1" x14ac:dyDescent="0.3">
      <c r="A579" s="77">
        <f t="shared" si="25"/>
        <v>578</v>
      </c>
      <c r="B579" s="66" t="s">
        <v>6567</v>
      </c>
      <c r="C579" s="61">
        <v>45530</v>
      </c>
      <c r="D579" s="58" t="s">
        <v>39</v>
      </c>
      <c r="E579" s="58" t="s">
        <v>6582</v>
      </c>
      <c r="F579" s="58" t="s">
        <v>6598</v>
      </c>
      <c r="G579" s="58" t="s">
        <v>5985</v>
      </c>
      <c r="H579" s="66" t="s">
        <v>5508</v>
      </c>
      <c r="I579" s="66" t="s">
        <v>5701</v>
      </c>
      <c r="J579" s="66"/>
      <c r="K579" s="66" t="s">
        <v>140</v>
      </c>
      <c r="L579" s="77" t="s">
        <v>1080</v>
      </c>
      <c r="M579" s="66" t="s">
        <v>1083</v>
      </c>
      <c r="N579" s="79" t="str">
        <f ca="1">DATEDIF(C579,'Outgoing 2023'!$L$2,"Y")&amp;" tahun, "&amp;DATEDIF(C579,'Outgoing 2023'!$L$2,"YM")&amp;" bulan, "&amp;DATEDIF(C579,'Outgoing 2023'!$L$2,"MD")&amp;" hari"</f>
        <v>1 tahun, 10 bulan, 19 hari</v>
      </c>
      <c r="O579" s="80">
        <f t="shared" ca="1" si="24"/>
        <v>688</v>
      </c>
      <c r="Q579" s="58" t="s">
        <v>8207</v>
      </c>
    </row>
    <row r="580" spans="1:17" ht="33.450000000000003" customHeight="1" x14ac:dyDescent="0.3">
      <c r="A580" s="77">
        <f t="shared" si="25"/>
        <v>579</v>
      </c>
      <c r="B580" s="66" t="s">
        <v>6568</v>
      </c>
      <c r="C580" s="61">
        <v>45530</v>
      </c>
      <c r="D580" s="58" t="s">
        <v>39</v>
      </c>
      <c r="E580" s="58" t="s">
        <v>6583</v>
      </c>
      <c r="F580" s="58" t="s">
        <v>6599</v>
      </c>
      <c r="G580" s="58" t="s">
        <v>5508</v>
      </c>
      <c r="H580" s="66" t="s">
        <v>3200</v>
      </c>
      <c r="I580" s="66" t="s">
        <v>5939</v>
      </c>
      <c r="J580" s="66"/>
      <c r="K580" s="66" t="s">
        <v>1302</v>
      </c>
      <c r="L580" s="66" t="s">
        <v>1070</v>
      </c>
      <c r="M580" s="66" t="s">
        <v>1071</v>
      </c>
      <c r="N580" s="79" t="str">
        <f ca="1">DATEDIF(C580,'Outgoing 2023'!$L$2,"Y")&amp;" tahun, "&amp;DATEDIF(C580,'Outgoing 2023'!$L$2,"YM")&amp;" bulan, "&amp;DATEDIF(C580,'Outgoing 2023'!$L$2,"MD")&amp;" hari"</f>
        <v>1 tahun, 10 bulan, 19 hari</v>
      </c>
      <c r="O580" s="80">
        <f t="shared" ca="1" si="24"/>
        <v>688</v>
      </c>
      <c r="Q580" s="58"/>
    </row>
    <row r="581" spans="1:17" ht="33.450000000000003" customHeight="1" x14ac:dyDescent="0.3">
      <c r="A581" s="77">
        <f t="shared" si="25"/>
        <v>580</v>
      </c>
      <c r="B581" s="66" t="s">
        <v>6569</v>
      </c>
      <c r="C581" s="61">
        <v>45531</v>
      </c>
      <c r="D581" s="58" t="s">
        <v>39</v>
      </c>
      <c r="E581" s="58" t="s">
        <v>6584</v>
      </c>
      <c r="F581" s="58" t="s">
        <v>6600</v>
      </c>
      <c r="G581" s="58" t="s">
        <v>1079</v>
      </c>
      <c r="H581" s="66" t="s">
        <v>5933</v>
      </c>
      <c r="I581" s="66" t="s">
        <v>5875</v>
      </c>
      <c r="J581" s="66"/>
      <c r="K581" s="66" t="s">
        <v>1302</v>
      </c>
      <c r="L581" s="66" t="s">
        <v>1079</v>
      </c>
      <c r="M581" s="66" t="s">
        <v>5499</v>
      </c>
      <c r="N581" s="79" t="str">
        <f ca="1">DATEDIF(C581,'Outgoing 2023'!$L$2,"Y")&amp;" tahun, "&amp;DATEDIF(C581,'Outgoing 2023'!$L$2,"YM")&amp;" bulan, "&amp;DATEDIF(C581,'Outgoing 2023'!$L$2,"MD")&amp;" hari"</f>
        <v>1 tahun, 10 bulan, 18 hari</v>
      </c>
      <c r="O581" s="80">
        <f t="shared" ca="1" si="24"/>
        <v>687</v>
      </c>
      <c r="Q581" s="58"/>
    </row>
    <row r="582" spans="1:17" ht="33.450000000000003" customHeight="1" x14ac:dyDescent="0.3">
      <c r="A582" s="77">
        <f t="shared" si="25"/>
        <v>581</v>
      </c>
      <c r="B582" s="66" t="s">
        <v>6570</v>
      </c>
      <c r="C582" s="61">
        <v>45531</v>
      </c>
      <c r="D582" s="58" t="s">
        <v>39</v>
      </c>
      <c r="E582" s="58" t="s">
        <v>6585</v>
      </c>
      <c r="F582" s="58" t="s">
        <v>6601</v>
      </c>
      <c r="G582" s="58" t="s">
        <v>5508</v>
      </c>
      <c r="H582" s="66" t="s">
        <v>5508</v>
      </c>
      <c r="I582" s="66" t="s">
        <v>6262</v>
      </c>
      <c r="J582" s="66"/>
      <c r="K582" s="66" t="s">
        <v>1302</v>
      </c>
      <c r="L582" s="66" t="s">
        <v>1070</v>
      </c>
      <c r="M582" s="66" t="s">
        <v>1082</v>
      </c>
      <c r="N582" s="79" t="str">
        <f ca="1">DATEDIF(C582,'Outgoing 2023'!$L$2,"Y")&amp;" tahun, "&amp;DATEDIF(C582,'Outgoing 2023'!$L$2,"YM")&amp;" bulan, "&amp;DATEDIF(C582,'Outgoing 2023'!$L$2,"MD")&amp;" hari"</f>
        <v>1 tahun, 10 bulan, 18 hari</v>
      </c>
      <c r="O582" s="80">
        <f t="shared" ca="1" si="24"/>
        <v>687</v>
      </c>
      <c r="Q582" s="58"/>
    </row>
    <row r="583" spans="1:17" ht="33.450000000000003" customHeight="1" x14ac:dyDescent="0.3">
      <c r="A583" s="77">
        <f t="shared" si="25"/>
        <v>582</v>
      </c>
      <c r="B583" s="66" t="s">
        <v>6571</v>
      </c>
      <c r="C583" s="61">
        <v>45531</v>
      </c>
      <c r="D583" s="58" t="s">
        <v>39</v>
      </c>
      <c r="E583" s="58" t="s">
        <v>6586</v>
      </c>
      <c r="F583" s="58"/>
      <c r="G583" s="58" t="s">
        <v>5508</v>
      </c>
      <c r="H583" s="66" t="s">
        <v>5508</v>
      </c>
      <c r="I583" s="66" t="s">
        <v>6262</v>
      </c>
      <c r="J583" s="66"/>
      <c r="K583" s="66" t="s">
        <v>1302</v>
      </c>
      <c r="L583" s="66" t="s">
        <v>1175</v>
      </c>
      <c r="M583" s="66" t="s">
        <v>5607</v>
      </c>
      <c r="N583" s="79" t="str">
        <f ca="1">DATEDIF(C583,'Outgoing 2023'!$L$2,"Y")&amp;" tahun, "&amp;DATEDIF(C583,'Outgoing 2023'!$L$2,"YM")&amp;" bulan, "&amp;DATEDIF(C583,'Outgoing 2023'!$L$2,"MD")&amp;" hari"</f>
        <v>1 tahun, 10 bulan, 18 hari</v>
      </c>
      <c r="O583" s="80">
        <f t="shared" ca="1" si="24"/>
        <v>687</v>
      </c>
      <c r="Q583" s="58"/>
    </row>
    <row r="584" spans="1:17" ht="33.450000000000003" customHeight="1" x14ac:dyDescent="0.3">
      <c r="A584" s="77">
        <f t="shared" si="25"/>
        <v>583</v>
      </c>
      <c r="B584" s="66" t="s">
        <v>6572</v>
      </c>
      <c r="C584" s="61">
        <v>45531</v>
      </c>
      <c r="D584" s="58" t="s">
        <v>39</v>
      </c>
      <c r="E584" s="58" t="s">
        <v>5099</v>
      </c>
      <c r="F584" s="58" t="s">
        <v>6602</v>
      </c>
      <c r="G584" s="58" t="s">
        <v>5508</v>
      </c>
      <c r="H584" s="66" t="s">
        <v>3189</v>
      </c>
      <c r="I584" s="66" t="s">
        <v>6030</v>
      </c>
      <c r="J584" s="66"/>
      <c r="K584" s="66" t="s">
        <v>1302</v>
      </c>
      <c r="L584" s="66" t="s">
        <v>1070</v>
      </c>
      <c r="M584" s="66" t="s">
        <v>4930</v>
      </c>
      <c r="N584" s="79" t="str">
        <f ca="1">DATEDIF(C584,'Outgoing 2023'!$L$2,"Y")&amp;" tahun, "&amp;DATEDIF(C584,'Outgoing 2023'!$L$2,"YM")&amp;" bulan, "&amp;DATEDIF(C584,'Outgoing 2023'!$L$2,"MD")&amp;" hari"</f>
        <v>1 tahun, 10 bulan, 18 hari</v>
      </c>
      <c r="O584" s="80">
        <f t="shared" ca="1" si="24"/>
        <v>687</v>
      </c>
      <c r="Q584" s="58"/>
    </row>
    <row r="585" spans="1:17" ht="33.450000000000003" customHeight="1" x14ac:dyDescent="0.3">
      <c r="A585" s="77">
        <f t="shared" si="25"/>
        <v>584</v>
      </c>
      <c r="B585" s="66" t="s">
        <v>6573</v>
      </c>
      <c r="C585" s="61">
        <v>45531</v>
      </c>
      <c r="D585" s="58" t="s">
        <v>39</v>
      </c>
      <c r="E585" s="58" t="s">
        <v>6587</v>
      </c>
      <c r="F585" s="58" t="s">
        <v>6603</v>
      </c>
      <c r="G585" s="58" t="s">
        <v>5508</v>
      </c>
      <c r="H585" s="66" t="s">
        <v>5508</v>
      </c>
      <c r="I585" s="66" t="s">
        <v>6807</v>
      </c>
      <c r="J585" s="66"/>
      <c r="K585" s="66" t="s">
        <v>1302</v>
      </c>
      <c r="L585" s="66" t="s">
        <v>1219</v>
      </c>
      <c r="M585" s="66"/>
      <c r="N585" s="79" t="str">
        <f ca="1">DATEDIF(C585,'Outgoing 2023'!$L$2,"Y")&amp;" tahun, "&amp;DATEDIF(C585,'Outgoing 2023'!$L$2,"YM")&amp;" bulan, "&amp;DATEDIF(C585,'Outgoing 2023'!$L$2,"MD")&amp;" hari"</f>
        <v>1 tahun, 10 bulan, 18 hari</v>
      </c>
      <c r="O585" s="80">
        <f t="shared" ca="1" si="24"/>
        <v>687</v>
      </c>
      <c r="Q585" s="58"/>
    </row>
    <row r="586" spans="1:17" ht="33.450000000000003" customHeight="1" x14ac:dyDescent="0.3">
      <c r="A586" s="77">
        <f t="shared" si="25"/>
        <v>585</v>
      </c>
      <c r="B586" s="66" t="s">
        <v>6574</v>
      </c>
      <c r="C586" s="61">
        <v>45531</v>
      </c>
      <c r="D586" s="58" t="s">
        <v>39</v>
      </c>
      <c r="E586" s="58" t="s">
        <v>6588</v>
      </c>
      <c r="F586" s="58" t="s">
        <v>6258</v>
      </c>
      <c r="G586" s="58" t="s">
        <v>5508</v>
      </c>
      <c r="H586" s="66" t="s">
        <v>3200</v>
      </c>
      <c r="I586" s="66" t="s">
        <v>5874</v>
      </c>
      <c r="J586" s="66"/>
      <c r="K586" s="66" t="s">
        <v>1302</v>
      </c>
      <c r="L586" s="66" t="s">
        <v>1070</v>
      </c>
      <c r="M586" s="66" t="s">
        <v>6249</v>
      </c>
      <c r="N586" s="79" t="str">
        <f ca="1">DATEDIF(C586,'Outgoing 2023'!$L$2,"Y")&amp;" tahun, "&amp;DATEDIF(C586,'Outgoing 2023'!$L$2,"YM")&amp;" bulan, "&amp;DATEDIF(C586,'Outgoing 2023'!$L$2,"MD")&amp;" hari"</f>
        <v>1 tahun, 10 bulan, 18 hari</v>
      </c>
      <c r="O586" s="80">
        <f t="shared" ca="1" si="24"/>
        <v>687</v>
      </c>
      <c r="Q586" s="58"/>
    </row>
    <row r="587" spans="1:17" ht="33.450000000000003" customHeight="1" x14ac:dyDescent="0.3">
      <c r="A587" s="77">
        <f t="shared" si="25"/>
        <v>586</v>
      </c>
      <c r="B587" s="66" t="s">
        <v>6575</v>
      </c>
      <c r="C587" s="61">
        <v>45532</v>
      </c>
      <c r="D587" s="58" t="s">
        <v>39</v>
      </c>
      <c r="E587" s="58" t="s">
        <v>6589</v>
      </c>
      <c r="F587" s="58" t="s">
        <v>5944</v>
      </c>
      <c r="G587" s="58" t="s">
        <v>5508</v>
      </c>
      <c r="H587" s="66" t="s">
        <v>3200</v>
      </c>
      <c r="I587" s="66" t="s">
        <v>5703</v>
      </c>
      <c r="J587" s="66"/>
      <c r="K587" s="66" t="s">
        <v>1302</v>
      </c>
      <c r="L587" s="66" t="s">
        <v>1070</v>
      </c>
      <c r="M587" s="66" t="s">
        <v>1071</v>
      </c>
      <c r="N587" s="79" t="str">
        <f ca="1">DATEDIF(C587,'Outgoing 2023'!$L$2,"Y")&amp;" tahun, "&amp;DATEDIF(C587,'Outgoing 2023'!$L$2,"YM")&amp;" bulan, "&amp;DATEDIF(C587,'Outgoing 2023'!$L$2,"MD")&amp;" hari"</f>
        <v>1 tahun, 10 bulan, 17 hari</v>
      </c>
      <c r="O587" s="80">
        <f t="shared" ca="1" si="24"/>
        <v>686</v>
      </c>
      <c r="Q587" s="58"/>
    </row>
    <row r="588" spans="1:17" ht="33.450000000000003" customHeight="1" x14ac:dyDescent="0.3">
      <c r="A588" s="77">
        <f t="shared" si="25"/>
        <v>587</v>
      </c>
      <c r="B588" s="66" t="s">
        <v>6576</v>
      </c>
      <c r="C588" s="61">
        <v>45532</v>
      </c>
      <c r="D588" s="58" t="s">
        <v>39</v>
      </c>
      <c r="E588" s="58" t="s">
        <v>5772</v>
      </c>
      <c r="F588" s="58" t="s">
        <v>6604</v>
      </c>
      <c r="G588" s="58" t="s">
        <v>5508</v>
      </c>
      <c r="H588" s="66" t="s">
        <v>5508</v>
      </c>
      <c r="I588" s="66" t="s">
        <v>6030</v>
      </c>
      <c r="J588" s="66"/>
      <c r="K588" s="66" t="s">
        <v>1302</v>
      </c>
      <c r="L588" s="66" t="s">
        <v>1175</v>
      </c>
      <c r="M588" s="66" t="s">
        <v>5607</v>
      </c>
      <c r="N588" s="79" t="str">
        <f ca="1">DATEDIF(C588,'Outgoing 2023'!$L$2,"Y")&amp;" tahun, "&amp;DATEDIF(C588,'Outgoing 2023'!$L$2,"YM")&amp;" bulan, "&amp;DATEDIF(C588,'Outgoing 2023'!$L$2,"MD")&amp;" hari"</f>
        <v>1 tahun, 10 bulan, 17 hari</v>
      </c>
      <c r="O588" s="80">
        <f t="shared" ca="1" si="24"/>
        <v>686</v>
      </c>
      <c r="Q588" s="58"/>
    </row>
    <row r="589" spans="1:17" ht="33.450000000000003" customHeight="1" x14ac:dyDescent="0.3">
      <c r="A589" s="77">
        <f t="shared" si="25"/>
        <v>588</v>
      </c>
      <c r="B589" s="66" t="s">
        <v>6577</v>
      </c>
      <c r="C589" s="61">
        <v>45532</v>
      </c>
      <c r="D589" s="58" t="s">
        <v>39</v>
      </c>
      <c r="E589" s="58" t="s">
        <v>6590</v>
      </c>
      <c r="F589" s="58" t="s">
        <v>6605</v>
      </c>
      <c r="G589" s="58" t="s">
        <v>5508</v>
      </c>
      <c r="H589" s="66" t="s">
        <v>5508</v>
      </c>
      <c r="I589" s="66" t="s">
        <v>6030</v>
      </c>
      <c r="J589" s="66"/>
      <c r="K589" s="66" t="s">
        <v>1302</v>
      </c>
      <c r="L589" s="66" t="s">
        <v>1175</v>
      </c>
      <c r="M589" s="66" t="s">
        <v>5607</v>
      </c>
      <c r="N589" s="79" t="str">
        <f ca="1">DATEDIF(C589,'Outgoing 2023'!$L$2,"Y")&amp;" tahun, "&amp;DATEDIF(C589,'Outgoing 2023'!$L$2,"YM")&amp;" bulan, "&amp;DATEDIF(C589,'Outgoing 2023'!$L$2,"MD")&amp;" hari"</f>
        <v>1 tahun, 10 bulan, 17 hari</v>
      </c>
      <c r="O589" s="80">
        <f t="shared" ca="1" si="24"/>
        <v>686</v>
      </c>
      <c r="Q589" s="58"/>
    </row>
    <row r="590" spans="1:17" ht="33.450000000000003" customHeight="1" x14ac:dyDescent="0.3">
      <c r="A590" s="77">
        <f t="shared" si="25"/>
        <v>589</v>
      </c>
      <c r="B590" s="66" t="s">
        <v>6578</v>
      </c>
      <c r="C590" s="61">
        <v>45532</v>
      </c>
      <c r="D590" s="58" t="s">
        <v>39</v>
      </c>
      <c r="E590" s="58" t="s">
        <v>6591</v>
      </c>
      <c r="F590" s="58" t="s">
        <v>6608</v>
      </c>
      <c r="G590" s="58" t="s">
        <v>5508</v>
      </c>
      <c r="H590" s="66" t="s">
        <v>3190</v>
      </c>
      <c r="I590" s="66" t="s">
        <v>6030</v>
      </c>
      <c r="J590" s="66"/>
      <c r="K590" s="66" t="s">
        <v>1302</v>
      </c>
      <c r="L590" s="66" t="s">
        <v>1175</v>
      </c>
      <c r="M590" s="66" t="s">
        <v>5607</v>
      </c>
      <c r="N590" s="79" t="str">
        <f ca="1">DATEDIF(C590,'Outgoing 2023'!$L$2,"Y")&amp;" tahun, "&amp;DATEDIF(C590,'Outgoing 2023'!$L$2,"YM")&amp;" bulan, "&amp;DATEDIF(C590,'Outgoing 2023'!$L$2,"MD")&amp;" hari"</f>
        <v>1 tahun, 10 bulan, 17 hari</v>
      </c>
      <c r="O590" s="80">
        <f t="shared" ca="1" si="24"/>
        <v>686</v>
      </c>
      <c r="Q590" s="58"/>
    </row>
    <row r="591" spans="1:17" ht="33.450000000000003" customHeight="1" x14ac:dyDescent="0.3">
      <c r="A591" s="77">
        <f t="shared" si="25"/>
        <v>590</v>
      </c>
      <c r="B591" s="66" t="s">
        <v>6651</v>
      </c>
      <c r="C591" s="61">
        <v>45533</v>
      </c>
      <c r="D591" s="58" t="s">
        <v>39</v>
      </c>
      <c r="E591" s="58" t="s">
        <v>6656</v>
      </c>
      <c r="F591" s="58"/>
      <c r="G591" s="58" t="s">
        <v>5508</v>
      </c>
      <c r="H591" s="66" t="s">
        <v>5508</v>
      </c>
      <c r="I591" s="66" t="s">
        <v>5844</v>
      </c>
      <c r="J591" s="66"/>
      <c r="K591" s="66" t="s">
        <v>1302</v>
      </c>
      <c r="L591" s="66" t="s">
        <v>6657</v>
      </c>
      <c r="M591" s="66" t="s">
        <v>1196</v>
      </c>
      <c r="N591" s="79" t="str">
        <f ca="1">DATEDIF(C591,'Outgoing 2023'!$L$2,"Y")&amp;" tahun, "&amp;DATEDIF(C591,'Outgoing 2023'!$L$2,"YM")&amp;" bulan, "&amp;DATEDIF(C591,'Outgoing 2023'!$L$2,"MD")&amp;" hari"</f>
        <v>1 tahun, 10 bulan, 16 hari</v>
      </c>
      <c r="O591" s="80">
        <f t="shared" ref="O591:O599" ca="1" si="26">TODAY()-C591</f>
        <v>685</v>
      </c>
      <c r="Q591" s="58"/>
    </row>
    <row r="592" spans="1:17" ht="33.450000000000003" customHeight="1" x14ac:dyDescent="0.3">
      <c r="A592" s="77">
        <f t="shared" si="25"/>
        <v>591</v>
      </c>
      <c r="B592" s="66" t="s">
        <v>6652</v>
      </c>
      <c r="C592" s="61">
        <v>45533</v>
      </c>
      <c r="D592" s="58" t="s">
        <v>39</v>
      </c>
      <c r="E592" s="58" t="s">
        <v>6658</v>
      </c>
      <c r="F592" s="58"/>
      <c r="G592" s="58" t="s">
        <v>5508</v>
      </c>
      <c r="H592" s="66" t="s">
        <v>3189</v>
      </c>
      <c r="I592" s="66" t="s">
        <v>3201</v>
      </c>
      <c r="J592" s="66"/>
      <c r="K592" s="66" t="s">
        <v>1302</v>
      </c>
      <c r="L592" s="66" t="s">
        <v>1070</v>
      </c>
      <c r="M592" s="66" t="s">
        <v>5604</v>
      </c>
      <c r="N592" s="79" t="str">
        <f ca="1">DATEDIF(C592,'Outgoing 2023'!$L$2,"Y")&amp;" tahun, "&amp;DATEDIF(C592,'Outgoing 2023'!$L$2,"YM")&amp;" bulan, "&amp;DATEDIF(C592,'Outgoing 2023'!$L$2,"MD")&amp;" hari"</f>
        <v>1 tahun, 10 bulan, 16 hari</v>
      </c>
      <c r="O592" s="80">
        <f t="shared" ca="1" si="26"/>
        <v>685</v>
      </c>
      <c r="Q592" s="58"/>
    </row>
    <row r="593" spans="1:17" ht="33.450000000000003" customHeight="1" x14ac:dyDescent="0.3">
      <c r="A593" s="77">
        <f t="shared" si="25"/>
        <v>592</v>
      </c>
      <c r="B593" s="66" t="s">
        <v>6653</v>
      </c>
      <c r="C593" s="61">
        <v>45533</v>
      </c>
      <c r="D593" s="58" t="s">
        <v>39</v>
      </c>
      <c r="E593" s="58" t="s">
        <v>6659</v>
      </c>
      <c r="F593" s="58"/>
      <c r="G593" s="58" t="s">
        <v>5508</v>
      </c>
      <c r="H593" s="66" t="s">
        <v>3200</v>
      </c>
      <c r="I593" s="66" t="s">
        <v>6030</v>
      </c>
      <c r="J593" s="66"/>
      <c r="K593" s="66" t="s">
        <v>120</v>
      </c>
      <c r="L593" s="66" t="s">
        <v>1070</v>
      </c>
      <c r="M593" s="66" t="s">
        <v>3230</v>
      </c>
      <c r="N593" s="79" t="str">
        <f ca="1">DATEDIF(C593,'Outgoing 2023'!$L$2,"Y")&amp;" tahun, "&amp;DATEDIF(C593,'Outgoing 2023'!$L$2,"YM")&amp;" bulan, "&amp;DATEDIF(C593,'Outgoing 2023'!$L$2,"MD")&amp;" hari"</f>
        <v>1 tahun, 10 bulan, 16 hari</v>
      </c>
      <c r="O593" s="80">
        <f t="shared" ca="1" si="26"/>
        <v>685</v>
      </c>
      <c r="Q593" s="58"/>
    </row>
    <row r="594" spans="1:17" ht="33.450000000000003" customHeight="1" x14ac:dyDescent="0.3">
      <c r="A594" s="77">
        <f t="shared" si="25"/>
        <v>593</v>
      </c>
      <c r="B594" s="66" t="s">
        <v>6654</v>
      </c>
      <c r="C594" s="61">
        <v>45534</v>
      </c>
      <c r="D594" s="58" t="s">
        <v>39</v>
      </c>
      <c r="E594" s="58" t="s">
        <v>6660</v>
      </c>
      <c r="F594" s="58"/>
      <c r="G594" s="58" t="s">
        <v>5508</v>
      </c>
      <c r="H594" s="66" t="s">
        <v>3191</v>
      </c>
      <c r="I594" s="66" t="s">
        <v>6030</v>
      </c>
      <c r="J594" s="66"/>
      <c r="K594" s="66" t="s">
        <v>1302</v>
      </c>
      <c r="L594" s="77" t="s">
        <v>1175</v>
      </c>
      <c r="M594" s="66" t="s">
        <v>5607</v>
      </c>
      <c r="N594" s="79" t="str">
        <f ca="1">DATEDIF(C594,'Outgoing 2023'!$L$2,"Y")&amp;" tahun, "&amp;DATEDIF(C594,'Outgoing 2023'!$L$2,"YM")&amp;" bulan, "&amp;DATEDIF(C594,'Outgoing 2023'!$L$2,"MD")&amp;" hari"</f>
        <v>1 tahun, 10 bulan, 15 hari</v>
      </c>
      <c r="O594" s="80">
        <f t="shared" ca="1" si="26"/>
        <v>684</v>
      </c>
      <c r="Q594" s="58"/>
    </row>
    <row r="595" spans="1:17" ht="33.450000000000003" customHeight="1" x14ac:dyDescent="0.3">
      <c r="A595" s="77">
        <f t="shared" si="25"/>
        <v>594</v>
      </c>
      <c r="B595" s="66" t="s">
        <v>6655</v>
      </c>
      <c r="C595" s="61">
        <v>45534</v>
      </c>
      <c r="D595" s="58" t="s">
        <v>39</v>
      </c>
      <c r="E595" s="58" t="s">
        <v>6661</v>
      </c>
      <c r="F595" s="58"/>
      <c r="G595" s="58" t="s">
        <v>5508</v>
      </c>
      <c r="H595" s="66" t="s">
        <v>3200</v>
      </c>
      <c r="I595" s="66" t="s">
        <v>5845</v>
      </c>
      <c r="J595" s="66"/>
      <c r="K595" s="66" t="s">
        <v>1302</v>
      </c>
      <c r="L595" s="66" t="s">
        <v>1070</v>
      </c>
      <c r="M595" s="66" t="s">
        <v>6250</v>
      </c>
      <c r="N595" s="79" t="str">
        <f ca="1">DATEDIF(C595,'Outgoing 2023'!$L$2,"Y")&amp;" tahun, "&amp;DATEDIF(C595,'Outgoing 2023'!$L$2,"YM")&amp;" bulan, "&amp;DATEDIF(C595,'Outgoing 2023'!$L$2,"MD")&amp;" hari"</f>
        <v>1 tahun, 10 bulan, 15 hari</v>
      </c>
      <c r="O595" s="80">
        <f t="shared" ca="1" si="26"/>
        <v>684</v>
      </c>
      <c r="Q595" s="58"/>
    </row>
    <row r="596" spans="1:17" ht="33.450000000000003" customHeight="1" x14ac:dyDescent="0.3">
      <c r="A596" s="77">
        <f t="shared" si="25"/>
        <v>595</v>
      </c>
      <c r="B596" s="66" t="s">
        <v>6769</v>
      </c>
      <c r="C596" s="61">
        <v>45537</v>
      </c>
      <c r="D596" s="58" t="s">
        <v>39</v>
      </c>
      <c r="E596" s="58" t="s">
        <v>6662</v>
      </c>
      <c r="F596" s="58"/>
      <c r="G596" s="58" t="s">
        <v>5508</v>
      </c>
      <c r="H596" s="66" t="s">
        <v>5989</v>
      </c>
      <c r="I596" s="66" t="s">
        <v>5939</v>
      </c>
      <c r="J596" s="66"/>
      <c r="K596" s="66" t="s">
        <v>1302</v>
      </c>
      <c r="L596" s="66" t="s">
        <v>1070</v>
      </c>
      <c r="M596" s="66" t="s">
        <v>1077</v>
      </c>
      <c r="N596" s="79" t="str">
        <f ca="1">DATEDIF(C596,'Outgoing 2023'!$L$2,"Y")&amp;" tahun, "&amp;DATEDIF(C596,'Outgoing 2023'!$L$2,"YM")&amp;" bulan, "&amp;DATEDIF(C596,'Outgoing 2023'!$L$2,"MD")&amp;" hari"</f>
        <v>1 tahun, 10 bulan, 13 hari</v>
      </c>
      <c r="O596" s="80">
        <f t="shared" ca="1" si="26"/>
        <v>681</v>
      </c>
      <c r="Q596" s="58"/>
    </row>
    <row r="597" spans="1:17" ht="33.450000000000003" customHeight="1" x14ac:dyDescent="0.3">
      <c r="A597" s="77">
        <f t="shared" si="25"/>
        <v>596</v>
      </c>
      <c r="B597" s="66" t="s">
        <v>6770</v>
      </c>
      <c r="C597" s="61">
        <v>45537</v>
      </c>
      <c r="D597" s="58" t="s">
        <v>39</v>
      </c>
      <c r="E597" s="58" t="s">
        <v>6663</v>
      </c>
      <c r="F597" s="58"/>
      <c r="G597" s="58" t="s">
        <v>5508</v>
      </c>
      <c r="H597" s="66" t="s">
        <v>3277</v>
      </c>
      <c r="I597" s="66" t="s">
        <v>5939</v>
      </c>
      <c r="J597" s="66"/>
      <c r="K597" s="66" t="s">
        <v>1302</v>
      </c>
      <c r="L597" s="66" t="s">
        <v>1070</v>
      </c>
      <c r="M597" s="66" t="s">
        <v>5604</v>
      </c>
      <c r="N597" s="79" t="str">
        <f ca="1">DATEDIF(C597,'Outgoing 2023'!$L$2,"Y")&amp;" tahun, "&amp;DATEDIF(C597,'Outgoing 2023'!$L$2,"YM")&amp;" bulan, "&amp;DATEDIF(C597,'Outgoing 2023'!$L$2,"MD")&amp;" hari"</f>
        <v>1 tahun, 10 bulan, 13 hari</v>
      </c>
      <c r="O597" s="80">
        <f t="shared" ca="1" si="26"/>
        <v>681</v>
      </c>
      <c r="Q597" s="58"/>
    </row>
    <row r="598" spans="1:17" ht="33.450000000000003" customHeight="1" x14ac:dyDescent="0.3">
      <c r="A598" s="77">
        <f t="shared" si="25"/>
        <v>597</v>
      </c>
      <c r="B598" s="66" t="s">
        <v>6771</v>
      </c>
      <c r="C598" s="61">
        <v>45537</v>
      </c>
      <c r="D598" s="58" t="s">
        <v>39</v>
      </c>
      <c r="E598" s="58" t="s">
        <v>6664</v>
      </c>
      <c r="F598" s="58"/>
      <c r="G598" s="58" t="s">
        <v>5508</v>
      </c>
      <c r="H598" s="66" t="s">
        <v>3200</v>
      </c>
      <c r="I598" s="66" t="s">
        <v>5845</v>
      </c>
      <c r="J598" s="66"/>
      <c r="K598" s="66" t="s">
        <v>1302</v>
      </c>
      <c r="L598" s="66" t="s">
        <v>1070</v>
      </c>
      <c r="M598" s="66" t="s">
        <v>6247</v>
      </c>
      <c r="N598" s="79" t="str">
        <f ca="1">DATEDIF(C598,'Outgoing 2023'!$L$2,"Y")&amp;" tahun, "&amp;DATEDIF(C598,'Outgoing 2023'!$L$2,"YM")&amp;" bulan, "&amp;DATEDIF(C598,'Outgoing 2023'!$L$2,"MD")&amp;" hari"</f>
        <v>1 tahun, 10 bulan, 13 hari</v>
      </c>
      <c r="O598" s="80">
        <f t="shared" ca="1" si="26"/>
        <v>681</v>
      </c>
      <c r="Q598" s="58"/>
    </row>
    <row r="599" spans="1:17" ht="33.450000000000003" customHeight="1" x14ac:dyDescent="0.3">
      <c r="A599" s="77">
        <f t="shared" si="25"/>
        <v>598</v>
      </c>
      <c r="B599" s="66" t="s">
        <v>6772</v>
      </c>
      <c r="C599" s="61">
        <v>45538</v>
      </c>
      <c r="D599" s="58" t="s">
        <v>39</v>
      </c>
      <c r="E599" s="58" t="s">
        <v>6665</v>
      </c>
      <c r="F599" s="58"/>
      <c r="G599" s="58" t="s">
        <v>1079</v>
      </c>
      <c r="H599" s="66" t="s">
        <v>1079</v>
      </c>
      <c r="I599" s="66" t="s">
        <v>5700</v>
      </c>
      <c r="J599" s="66"/>
      <c r="K599" s="66" t="s">
        <v>1302</v>
      </c>
      <c r="L599" s="66" t="s">
        <v>1168</v>
      </c>
      <c r="M599" s="66" t="s">
        <v>4425</v>
      </c>
      <c r="N599" s="79" t="str">
        <f ca="1">DATEDIF(C599,'Outgoing 2023'!$L$2,"Y")&amp;" tahun, "&amp;DATEDIF(C599,'Outgoing 2023'!$L$2,"YM")&amp;" bulan, "&amp;DATEDIF(C599,'Outgoing 2023'!$L$2,"MD")&amp;" hari"</f>
        <v>1 tahun, 10 bulan, 12 hari</v>
      </c>
      <c r="O599" s="80">
        <f t="shared" ca="1" si="26"/>
        <v>680</v>
      </c>
      <c r="Q599" s="58"/>
    </row>
    <row r="600" spans="1:17" ht="33.450000000000003" customHeight="1" x14ac:dyDescent="0.3">
      <c r="A600" s="77">
        <f t="shared" si="25"/>
        <v>599</v>
      </c>
      <c r="B600" s="66" t="s">
        <v>6773</v>
      </c>
      <c r="C600" s="61">
        <v>45538</v>
      </c>
      <c r="D600" s="58" t="s">
        <v>39</v>
      </c>
      <c r="E600" s="58" t="s">
        <v>6666</v>
      </c>
      <c r="F600" s="58"/>
      <c r="G600" s="58" t="s">
        <v>5508</v>
      </c>
      <c r="H600" s="66" t="s">
        <v>5932</v>
      </c>
      <c r="I600" s="66" t="s">
        <v>5704</v>
      </c>
      <c r="J600" s="66"/>
      <c r="K600" s="66" t="s">
        <v>120</v>
      </c>
      <c r="L600" s="66" t="s">
        <v>1070</v>
      </c>
      <c r="M600" s="66" t="s">
        <v>3230</v>
      </c>
      <c r="N600" s="79" t="str">
        <f ca="1">DATEDIF(C600,'Outgoing 2023'!$L$2,"Y")&amp;" tahun, "&amp;DATEDIF(C600,'Outgoing 2023'!$L$2,"YM")&amp;" bulan, "&amp;DATEDIF(C600,'Outgoing 2023'!$L$2,"MD")&amp;" hari"</f>
        <v>1 tahun, 10 bulan, 12 hari</v>
      </c>
      <c r="O600" s="80">
        <f t="shared" ref="O600:O661" ca="1" si="27">TODAY()-C600</f>
        <v>680</v>
      </c>
      <c r="Q600" s="58"/>
    </row>
    <row r="601" spans="1:17" ht="33.450000000000003" customHeight="1" x14ac:dyDescent="0.3">
      <c r="A601" s="77">
        <f t="shared" si="25"/>
        <v>600</v>
      </c>
      <c r="B601" s="66" t="s">
        <v>6774</v>
      </c>
      <c r="C601" s="61">
        <v>45538</v>
      </c>
      <c r="D601" s="58" t="s">
        <v>39</v>
      </c>
      <c r="E601" s="58" t="s">
        <v>6667</v>
      </c>
      <c r="F601" s="58"/>
      <c r="G601" s="58" t="s">
        <v>5508</v>
      </c>
      <c r="H601" s="66" t="s">
        <v>3200</v>
      </c>
      <c r="I601" s="66" t="s">
        <v>5845</v>
      </c>
      <c r="J601" s="66"/>
      <c r="K601" s="66" t="s">
        <v>1302</v>
      </c>
      <c r="L601" s="66" t="s">
        <v>1070</v>
      </c>
      <c r="M601" s="66" t="s">
        <v>1071</v>
      </c>
      <c r="N601" s="79" t="str">
        <f ca="1">DATEDIF(C601,'Outgoing 2023'!$L$2,"Y")&amp;" tahun, "&amp;DATEDIF(C601,'Outgoing 2023'!$L$2,"YM")&amp;" bulan, "&amp;DATEDIF(C601,'Outgoing 2023'!$L$2,"MD")&amp;" hari"</f>
        <v>1 tahun, 10 bulan, 12 hari</v>
      </c>
      <c r="O601" s="80">
        <f t="shared" ca="1" si="27"/>
        <v>680</v>
      </c>
      <c r="Q601" s="58"/>
    </row>
    <row r="602" spans="1:17" ht="33.450000000000003" customHeight="1" x14ac:dyDescent="0.3">
      <c r="A602" s="77">
        <f t="shared" si="25"/>
        <v>601</v>
      </c>
      <c r="B602" s="66" t="s">
        <v>6775</v>
      </c>
      <c r="C602" s="61">
        <v>45539</v>
      </c>
      <c r="D602" s="58" t="s">
        <v>39</v>
      </c>
      <c r="E602" s="58" t="s">
        <v>6668</v>
      </c>
      <c r="F602" s="58"/>
      <c r="G602" s="58" t="s">
        <v>5508</v>
      </c>
      <c r="H602" s="66" t="s">
        <v>3200</v>
      </c>
      <c r="I602" s="66" t="s">
        <v>5845</v>
      </c>
      <c r="J602" s="66"/>
      <c r="K602" s="66" t="s">
        <v>1302</v>
      </c>
      <c r="L602" s="66" t="s">
        <v>1070</v>
      </c>
      <c r="M602" s="66" t="s">
        <v>3139</v>
      </c>
      <c r="N602" s="79" t="str">
        <f ca="1">DATEDIF(C602,'Outgoing 2023'!$L$2,"Y")&amp;" tahun, "&amp;DATEDIF(C602,'Outgoing 2023'!$L$2,"YM")&amp;" bulan, "&amp;DATEDIF(C602,'Outgoing 2023'!$L$2,"MD")&amp;" hari"</f>
        <v>1 tahun, 10 bulan, 11 hari</v>
      </c>
      <c r="O602" s="80">
        <f t="shared" ca="1" si="27"/>
        <v>679</v>
      </c>
      <c r="Q602" s="58"/>
    </row>
    <row r="603" spans="1:17" ht="33.450000000000003" customHeight="1" x14ac:dyDescent="0.3">
      <c r="A603" s="77">
        <f t="shared" si="25"/>
        <v>602</v>
      </c>
      <c r="B603" s="66" t="s">
        <v>6776</v>
      </c>
      <c r="C603" s="61">
        <v>45540</v>
      </c>
      <c r="D603" s="58" t="s">
        <v>39</v>
      </c>
      <c r="E603" s="58" t="s">
        <v>6669</v>
      </c>
      <c r="F603" s="58"/>
      <c r="G603" s="58" t="s">
        <v>1079</v>
      </c>
      <c r="H603" s="66" t="s">
        <v>1079</v>
      </c>
      <c r="I603" s="66" t="s">
        <v>5702</v>
      </c>
      <c r="J603" s="66"/>
      <c r="K603" s="66" t="s">
        <v>1302</v>
      </c>
      <c r="L603" s="66" t="s">
        <v>1080</v>
      </c>
      <c r="M603" s="66" t="s">
        <v>1083</v>
      </c>
      <c r="N603" s="79" t="str">
        <f ca="1">DATEDIF(C603,'Outgoing 2023'!$L$2,"Y")&amp;" tahun, "&amp;DATEDIF(C603,'Outgoing 2023'!$L$2,"YM")&amp;" bulan, "&amp;DATEDIF(C603,'Outgoing 2023'!$L$2,"MD")&amp;" hari"</f>
        <v>1 tahun, 10 bulan, 10 hari</v>
      </c>
      <c r="O603" s="80">
        <f t="shared" ca="1" si="27"/>
        <v>678</v>
      </c>
      <c r="Q603" s="58"/>
    </row>
    <row r="604" spans="1:17" ht="33.450000000000003" customHeight="1" x14ac:dyDescent="0.3">
      <c r="A604" s="77">
        <f t="shared" si="25"/>
        <v>603</v>
      </c>
      <c r="B604" s="66" t="s">
        <v>6777</v>
      </c>
      <c r="C604" s="61">
        <v>45540</v>
      </c>
      <c r="D604" s="58" t="s">
        <v>39</v>
      </c>
      <c r="E604" s="58" t="s">
        <v>6670</v>
      </c>
      <c r="F604" s="58"/>
      <c r="G604" s="58" t="s">
        <v>5508</v>
      </c>
      <c r="H604" s="66" t="s">
        <v>3191</v>
      </c>
      <c r="I604" s="66" t="s">
        <v>5703</v>
      </c>
      <c r="J604" s="66"/>
      <c r="K604" s="66" t="s">
        <v>1302</v>
      </c>
      <c r="L604" s="77" t="s">
        <v>1070</v>
      </c>
      <c r="M604" s="66" t="s">
        <v>1071</v>
      </c>
      <c r="N604" s="79" t="str">
        <f ca="1">DATEDIF(C604,'Outgoing 2023'!$L$2,"Y")&amp;" tahun, "&amp;DATEDIF(C604,'Outgoing 2023'!$L$2,"YM")&amp;" bulan, "&amp;DATEDIF(C604,'Outgoing 2023'!$L$2,"MD")&amp;" hari"</f>
        <v>1 tahun, 10 bulan, 10 hari</v>
      </c>
      <c r="O604" s="80">
        <f t="shared" ca="1" si="27"/>
        <v>678</v>
      </c>
      <c r="Q604" s="58"/>
    </row>
    <row r="605" spans="1:17" ht="33.450000000000003" customHeight="1" x14ac:dyDescent="0.3">
      <c r="A605" s="77">
        <f t="shared" si="25"/>
        <v>604</v>
      </c>
      <c r="B605" s="66" t="s">
        <v>6778</v>
      </c>
      <c r="C605" s="61">
        <v>45540</v>
      </c>
      <c r="D605" s="58" t="s">
        <v>39</v>
      </c>
      <c r="E605" s="58" t="s">
        <v>6671</v>
      </c>
      <c r="F605" s="58"/>
      <c r="G605" s="58" t="s">
        <v>5508</v>
      </c>
      <c r="H605" s="66" t="s">
        <v>3200</v>
      </c>
      <c r="I605" s="66" t="s">
        <v>5845</v>
      </c>
      <c r="J605" s="66"/>
      <c r="K605" s="66" t="s">
        <v>1302</v>
      </c>
      <c r="L605" s="66" t="s">
        <v>1070</v>
      </c>
      <c r="M605" s="66" t="s">
        <v>6684</v>
      </c>
      <c r="N605" s="79" t="str">
        <f ca="1">DATEDIF(C605,'Outgoing 2023'!$L$2,"Y")&amp;" tahun, "&amp;DATEDIF(C605,'Outgoing 2023'!$L$2,"YM")&amp;" bulan, "&amp;DATEDIF(C605,'Outgoing 2023'!$L$2,"MD")&amp;" hari"</f>
        <v>1 tahun, 10 bulan, 10 hari</v>
      </c>
      <c r="O605" s="80">
        <f t="shared" ca="1" si="27"/>
        <v>678</v>
      </c>
      <c r="Q605" s="58"/>
    </row>
    <row r="606" spans="1:17" ht="33.450000000000003" customHeight="1" x14ac:dyDescent="0.3">
      <c r="A606" s="77">
        <f t="shared" si="25"/>
        <v>605</v>
      </c>
      <c r="B606" s="66" t="s">
        <v>6779</v>
      </c>
      <c r="C606" s="61">
        <v>45540</v>
      </c>
      <c r="D606" s="58" t="s">
        <v>39</v>
      </c>
      <c r="E606" s="58" t="s">
        <v>6672</v>
      </c>
      <c r="F606" s="58"/>
      <c r="G606" s="58" t="s">
        <v>5508</v>
      </c>
      <c r="H606" s="66" t="s">
        <v>3200</v>
      </c>
      <c r="I606" s="66" t="s">
        <v>3201</v>
      </c>
      <c r="J606" s="66"/>
      <c r="K606" s="66" t="s">
        <v>1302</v>
      </c>
      <c r="L606" s="66" t="s">
        <v>1070</v>
      </c>
      <c r="M606" s="66" t="s">
        <v>3139</v>
      </c>
      <c r="N606" s="79" t="str">
        <f ca="1">DATEDIF(C606,'Outgoing 2023'!$L$2,"Y")&amp;" tahun, "&amp;DATEDIF(C606,'Outgoing 2023'!$L$2,"YM")&amp;" bulan, "&amp;DATEDIF(C606,'Outgoing 2023'!$L$2,"MD")&amp;" hari"</f>
        <v>1 tahun, 10 bulan, 10 hari</v>
      </c>
      <c r="O606" s="80">
        <f t="shared" ca="1" si="27"/>
        <v>678</v>
      </c>
      <c r="Q606" s="58"/>
    </row>
    <row r="607" spans="1:17" ht="33.450000000000003" customHeight="1" x14ac:dyDescent="0.3">
      <c r="A607" s="77">
        <f t="shared" si="25"/>
        <v>606</v>
      </c>
      <c r="B607" s="66" t="s">
        <v>6780</v>
      </c>
      <c r="C607" s="61">
        <v>45540</v>
      </c>
      <c r="D607" s="58" t="s">
        <v>39</v>
      </c>
      <c r="E607" s="58" t="s">
        <v>6673</v>
      </c>
      <c r="F607" s="58"/>
      <c r="G607" s="58" t="s">
        <v>1079</v>
      </c>
      <c r="H607" s="66" t="s">
        <v>1079</v>
      </c>
      <c r="I607" s="66" t="s">
        <v>6735</v>
      </c>
      <c r="J607" s="66"/>
      <c r="K607" s="66" t="s">
        <v>1302</v>
      </c>
      <c r="L607" s="66" t="s">
        <v>1168</v>
      </c>
      <c r="M607" s="66" t="s">
        <v>4425</v>
      </c>
      <c r="N607" s="79" t="str">
        <f ca="1">DATEDIF(C607,'Outgoing 2023'!$L$2,"Y")&amp;" tahun, "&amp;DATEDIF(C607,'Outgoing 2023'!$L$2,"YM")&amp;" bulan, "&amp;DATEDIF(C607,'Outgoing 2023'!$L$2,"MD")&amp;" hari"</f>
        <v>1 tahun, 10 bulan, 10 hari</v>
      </c>
      <c r="O607" s="80">
        <f t="shared" ca="1" si="27"/>
        <v>678</v>
      </c>
      <c r="Q607" s="58"/>
    </row>
    <row r="608" spans="1:17" ht="33.450000000000003" customHeight="1" x14ac:dyDescent="0.3">
      <c r="A608" s="77">
        <f t="shared" si="25"/>
        <v>607</v>
      </c>
      <c r="B608" s="66" t="s">
        <v>6781</v>
      </c>
      <c r="C608" s="61">
        <v>45541</v>
      </c>
      <c r="D608" s="58" t="s">
        <v>39</v>
      </c>
      <c r="E608" s="58" t="s">
        <v>6674</v>
      </c>
      <c r="F608" s="58"/>
      <c r="G608" s="58" t="s">
        <v>5508</v>
      </c>
      <c r="H608" s="66" t="s">
        <v>3200</v>
      </c>
      <c r="I608" s="66" t="s">
        <v>3203</v>
      </c>
      <c r="J608" s="66"/>
      <c r="K608" s="66" t="s">
        <v>1302</v>
      </c>
      <c r="L608" s="66" t="s">
        <v>1070</v>
      </c>
      <c r="M608" s="66" t="s">
        <v>6247</v>
      </c>
      <c r="N608" s="79" t="str">
        <f ca="1">DATEDIF(C608,'Outgoing 2023'!$L$2,"Y")&amp;" tahun, "&amp;DATEDIF(C608,'Outgoing 2023'!$L$2,"YM")&amp;" bulan, "&amp;DATEDIF(C608,'Outgoing 2023'!$L$2,"MD")&amp;" hari"</f>
        <v>1 tahun, 10 bulan, 9 hari</v>
      </c>
      <c r="O608" s="80">
        <f t="shared" ca="1" si="27"/>
        <v>677</v>
      </c>
      <c r="Q608" s="58"/>
    </row>
    <row r="609" spans="1:17" ht="33.450000000000003" customHeight="1" x14ac:dyDescent="0.3">
      <c r="A609" s="77">
        <f t="shared" si="25"/>
        <v>608</v>
      </c>
      <c r="B609" s="66" t="s">
        <v>6782</v>
      </c>
      <c r="C609" s="61">
        <v>45541</v>
      </c>
      <c r="D609" s="58" t="s">
        <v>39</v>
      </c>
      <c r="E609" s="58" t="s">
        <v>6675</v>
      </c>
      <c r="F609" s="58"/>
      <c r="G609" s="58" t="s">
        <v>5508</v>
      </c>
      <c r="H609" s="66" t="s">
        <v>5508</v>
      </c>
      <c r="I609" s="66" t="s">
        <v>5700</v>
      </c>
      <c r="J609" s="66"/>
      <c r="K609" s="66" t="s">
        <v>1302</v>
      </c>
      <c r="L609" s="66" t="s">
        <v>1080</v>
      </c>
      <c r="M609" s="66" t="s">
        <v>1083</v>
      </c>
      <c r="N609" s="79" t="str">
        <f ca="1">DATEDIF(C609,'Outgoing 2023'!$L$2,"Y")&amp;" tahun, "&amp;DATEDIF(C609,'Outgoing 2023'!$L$2,"YM")&amp;" bulan, "&amp;DATEDIF(C609,'Outgoing 2023'!$L$2,"MD")&amp;" hari"</f>
        <v>1 tahun, 10 bulan, 9 hari</v>
      </c>
      <c r="O609" s="80">
        <f t="shared" ca="1" si="27"/>
        <v>677</v>
      </c>
      <c r="Q609" s="58"/>
    </row>
    <row r="610" spans="1:17" ht="33.450000000000003" customHeight="1" x14ac:dyDescent="0.3">
      <c r="A610" s="77">
        <f t="shared" si="25"/>
        <v>609</v>
      </c>
      <c r="B610" s="66" t="s">
        <v>6783</v>
      </c>
      <c r="C610" s="61">
        <v>45541</v>
      </c>
      <c r="D610" s="58" t="s">
        <v>39</v>
      </c>
      <c r="E610" s="58" t="s">
        <v>6676</v>
      </c>
      <c r="F610" s="58"/>
      <c r="G610" s="58" t="s">
        <v>5508</v>
      </c>
      <c r="H610" s="66" t="s">
        <v>3200</v>
      </c>
      <c r="I610" s="66" t="s">
        <v>3195</v>
      </c>
      <c r="J610" s="66"/>
      <c r="K610" s="66" t="s">
        <v>1302</v>
      </c>
      <c r="L610" s="66" t="s">
        <v>1070</v>
      </c>
      <c r="M610" s="66" t="s">
        <v>6243</v>
      </c>
      <c r="N610" s="79" t="str">
        <f ca="1">DATEDIF(C610,'Outgoing 2023'!$L$2,"Y")&amp;" tahun, "&amp;DATEDIF(C610,'Outgoing 2023'!$L$2,"YM")&amp;" bulan, "&amp;DATEDIF(C610,'Outgoing 2023'!$L$2,"MD")&amp;" hari"</f>
        <v>1 tahun, 10 bulan, 9 hari</v>
      </c>
      <c r="O610" s="80">
        <f t="shared" ca="1" si="27"/>
        <v>677</v>
      </c>
      <c r="Q610" s="58"/>
    </row>
    <row r="611" spans="1:17" ht="33.450000000000003" customHeight="1" x14ac:dyDescent="0.3">
      <c r="A611" s="77">
        <f t="shared" si="25"/>
        <v>610</v>
      </c>
      <c r="B611" s="66" t="s">
        <v>6784</v>
      </c>
      <c r="C611" s="61">
        <v>45541</v>
      </c>
      <c r="D611" s="58" t="s">
        <v>39</v>
      </c>
      <c r="E611" s="58" t="s">
        <v>6677</v>
      </c>
      <c r="F611" s="58"/>
      <c r="G611" s="58" t="s">
        <v>5508</v>
      </c>
      <c r="H611" s="66" t="s">
        <v>5989</v>
      </c>
      <c r="I611" s="66" t="s">
        <v>6030</v>
      </c>
      <c r="J611" s="66"/>
      <c r="K611" s="66" t="s">
        <v>1302</v>
      </c>
      <c r="L611" s="66" t="s">
        <v>1175</v>
      </c>
      <c r="M611" s="66" t="s">
        <v>5607</v>
      </c>
      <c r="N611" s="79" t="str">
        <f ca="1">DATEDIF(C611,'Outgoing 2023'!$L$2,"Y")&amp;" tahun, "&amp;DATEDIF(C611,'Outgoing 2023'!$L$2,"YM")&amp;" bulan, "&amp;DATEDIF(C611,'Outgoing 2023'!$L$2,"MD")&amp;" hari"</f>
        <v>1 tahun, 10 bulan, 9 hari</v>
      </c>
      <c r="O611" s="80">
        <f t="shared" ca="1" si="27"/>
        <v>677</v>
      </c>
      <c r="Q611" s="58"/>
    </row>
    <row r="612" spans="1:17" ht="33.450000000000003" customHeight="1" x14ac:dyDescent="0.3">
      <c r="A612" s="77">
        <f t="shared" si="25"/>
        <v>611</v>
      </c>
      <c r="B612" s="66" t="s">
        <v>6785</v>
      </c>
      <c r="C612" s="61">
        <v>45544</v>
      </c>
      <c r="D612" s="58" t="s">
        <v>39</v>
      </c>
      <c r="E612" s="58" t="s">
        <v>6678</v>
      </c>
      <c r="F612" s="58"/>
      <c r="G612" s="58" t="s">
        <v>5508</v>
      </c>
      <c r="H612" s="66" t="s">
        <v>3200</v>
      </c>
      <c r="I612" s="66" t="s">
        <v>5845</v>
      </c>
      <c r="J612" s="66"/>
      <c r="K612" s="66" t="s">
        <v>1302</v>
      </c>
      <c r="L612" s="66" t="s">
        <v>1070</v>
      </c>
      <c r="M612" s="66" t="s">
        <v>5481</v>
      </c>
      <c r="N612" s="79" t="str">
        <f ca="1">DATEDIF(C612,'Outgoing 2023'!$L$2,"Y")&amp;" tahun, "&amp;DATEDIF(C612,'Outgoing 2023'!$L$2,"YM")&amp;" bulan, "&amp;DATEDIF(C612,'Outgoing 2023'!$L$2,"MD")&amp;" hari"</f>
        <v>1 tahun, 10 bulan, 6 hari</v>
      </c>
      <c r="O612" s="80">
        <f t="shared" ca="1" si="27"/>
        <v>674</v>
      </c>
      <c r="Q612" s="58"/>
    </row>
    <row r="613" spans="1:17" ht="33.450000000000003" customHeight="1" x14ac:dyDescent="0.3">
      <c r="A613" s="77">
        <f t="shared" si="25"/>
        <v>612</v>
      </c>
      <c r="B613" s="66" t="s">
        <v>6786</v>
      </c>
      <c r="C613" s="61">
        <v>45544</v>
      </c>
      <c r="D613" s="58" t="s">
        <v>6680</v>
      </c>
      <c r="E613" s="58" t="s">
        <v>6679</v>
      </c>
      <c r="F613" s="58"/>
      <c r="G613" s="58" t="s">
        <v>5508</v>
      </c>
      <c r="H613" s="66" t="s">
        <v>3191</v>
      </c>
      <c r="I613" s="66" t="s">
        <v>6538</v>
      </c>
      <c r="J613" s="66"/>
      <c r="K613" s="66" t="s">
        <v>1302</v>
      </c>
      <c r="L613" s="77" t="s">
        <v>1267</v>
      </c>
      <c r="M613" s="66" t="s">
        <v>1268</v>
      </c>
      <c r="N613" s="79" t="str">
        <f ca="1">DATEDIF(C613,'Outgoing 2023'!$L$2,"Y")&amp;" tahun, "&amp;DATEDIF(C613,'Outgoing 2023'!$L$2,"YM")&amp;" bulan, "&amp;DATEDIF(C613,'Outgoing 2023'!$L$2,"MD")&amp;" hari"</f>
        <v>1 tahun, 10 bulan, 6 hari</v>
      </c>
      <c r="O613" s="80">
        <f t="shared" ca="1" si="27"/>
        <v>674</v>
      </c>
      <c r="Q613" s="58"/>
    </row>
    <row r="614" spans="1:17" ht="33.450000000000003" customHeight="1" x14ac:dyDescent="0.3">
      <c r="A614" s="77">
        <f t="shared" si="25"/>
        <v>613</v>
      </c>
      <c r="B614" s="66" t="s">
        <v>6787</v>
      </c>
      <c r="C614" s="61">
        <v>45544</v>
      </c>
      <c r="D614" s="58" t="s">
        <v>39</v>
      </c>
      <c r="E614" s="58" t="s">
        <v>6681</v>
      </c>
      <c r="F614" s="58"/>
      <c r="G614" s="58" t="s">
        <v>5508</v>
      </c>
      <c r="H614" s="66" t="s">
        <v>3200</v>
      </c>
      <c r="I614" s="66" t="s">
        <v>5845</v>
      </c>
      <c r="J614" s="66"/>
      <c r="K614" s="66" t="s">
        <v>1302</v>
      </c>
      <c r="L614" s="66" t="s">
        <v>1070</v>
      </c>
      <c r="M614" s="66" t="s">
        <v>6684</v>
      </c>
      <c r="N614" s="79" t="str">
        <f ca="1">DATEDIF(C614,'Outgoing 2023'!$L$2,"Y")&amp;" tahun, "&amp;DATEDIF(C614,'Outgoing 2023'!$L$2,"YM")&amp;" bulan, "&amp;DATEDIF(C614,'Outgoing 2023'!$L$2,"MD")&amp;" hari"</f>
        <v>1 tahun, 10 bulan, 6 hari</v>
      </c>
      <c r="O614" s="80">
        <f t="shared" ca="1" si="27"/>
        <v>674</v>
      </c>
      <c r="Q614" s="58"/>
    </row>
    <row r="615" spans="1:17" ht="33.450000000000003" customHeight="1" x14ac:dyDescent="0.3">
      <c r="A615" s="77">
        <f t="shared" si="25"/>
        <v>614</v>
      </c>
      <c r="B615" s="66" t="s">
        <v>6788</v>
      </c>
      <c r="C615" s="61">
        <v>45544</v>
      </c>
      <c r="D615" s="58" t="s">
        <v>39</v>
      </c>
      <c r="E615" s="58" t="s">
        <v>6682</v>
      </c>
      <c r="F615" s="58"/>
      <c r="G615" s="58" t="s">
        <v>5985</v>
      </c>
      <c r="H615" s="66" t="s">
        <v>5986</v>
      </c>
      <c r="I615" s="66" t="s">
        <v>6736</v>
      </c>
      <c r="J615" s="66"/>
      <c r="K615" s="66" t="s">
        <v>1302</v>
      </c>
      <c r="L615" s="66" t="s">
        <v>1736</v>
      </c>
      <c r="M615" s="66" t="s">
        <v>6737</v>
      </c>
      <c r="N615" s="79" t="str">
        <f ca="1">DATEDIF(C615,'Outgoing 2023'!$L$2,"Y")&amp;" tahun, "&amp;DATEDIF(C615,'Outgoing 2023'!$L$2,"YM")&amp;" bulan, "&amp;DATEDIF(C615,'Outgoing 2023'!$L$2,"MD")&amp;" hari"</f>
        <v>1 tahun, 10 bulan, 6 hari</v>
      </c>
      <c r="O615" s="80">
        <f t="shared" ca="1" si="27"/>
        <v>674</v>
      </c>
      <c r="Q615" s="58"/>
    </row>
    <row r="616" spans="1:17" ht="33.450000000000003" customHeight="1" x14ac:dyDescent="0.3">
      <c r="A616" s="77">
        <f t="shared" si="25"/>
        <v>615</v>
      </c>
      <c r="B616" s="66" t="s">
        <v>6789</v>
      </c>
      <c r="C616" s="61">
        <v>45544</v>
      </c>
      <c r="D616" s="58" t="s">
        <v>39</v>
      </c>
      <c r="E616" s="58" t="s">
        <v>6683</v>
      </c>
      <c r="F616" s="58"/>
      <c r="G616" s="58" t="s">
        <v>1079</v>
      </c>
      <c r="H616" s="66" t="s">
        <v>1079</v>
      </c>
      <c r="I616" s="66" t="s">
        <v>5701</v>
      </c>
      <c r="J616" s="66"/>
      <c r="K616" s="66" t="s">
        <v>1302</v>
      </c>
      <c r="L616" s="66" t="s">
        <v>1080</v>
      </c>
      <c r="M616" s="66" t="s">
        <v>1083</v>
      </c>
      <c r="N616" s="79" t="str">
        <f ca="1">DATEDIF(C616,'Outgoing 2023'!$L$2,"Y")&amp;" tahun, "&amp;DATEDIF(C616,'Outgoing 2023'!$L$2,"YM")&amp;" bulan, "&amp;DATEDIF(C616,'Outgoing 2023'!$L$2,"MD")&amp;" hari"</f>
        <v>1 tahun, 10 bulan, 6 hari</v>
      </c>
      <c r="O616" s="80">
        <f t="shared" ca="1" si="27"/>
        <v>674</v>
      </c>
      <c r="Q616" s="58"/>
    </row>
    <row r="617" spans="1:17" ht="33.450000000000003" customHeight="1" x14ac:dyDescent="0.3">
      <c r="A617" s="77">
        <f t="shared" si="25"/>
        <v>616</v>
      </c>
      <c r="B617" s="66" t="s">
        <v>6790</v>
      </c>
      <c r="C617" s="61">
        <v>45544</v>
      </c>
      <c r="D617" s="58" t="s">
        <v>39</v>
      </c>
      <c r="E617" s="58" t="s">
        <v>6020</v>
      </c>
      <c r="F617" s="58"/>
      <c r="G617" s="58" t="s">
        <v>5508</v>
      </c>
      <c r="H617" s="66" t="s">
        <v>3197</v>
      </c>
      <c r="I617" s="66" t="s">
        <v>6030</v>
      </c>
      <c r="J617" s="66"/>
      <c r="K617" s="66" t="s">
        <v>1302</v>
      </c>
      <c r="L617" s="66" t="s">
        <v>1175</v>
      </c>
      <c r="M617" s="66" t="s">
        <v>5607</v>
      </c>
      <c r="N617" s="79" t="str">
        <f ca="1">DATEDIF(C617,'Outgoing 2023'!$L$2,"Y")&amp;" tahun, "&amp;DATEDIF(C617,'Outgoing 2023'!$L$2,"YM")&amp;" bulan, "&amp;DATEDIF(C617,'Outgoing 2023'!$L$2,"MD")&amp;" hari"</f>
        <v>1 tahun, 10 bulan, 6 hari</v>
      </c>
      <c r="O617" s="80">
        <f t="shared" ca="1" si="27"/>
        <v>674</v>
      </c>
      <c r="Q617" s="58"/>
    </row>
    <row r="618" spans="1:17" ht="33.450000000000003" customHeight="1" x14ac:dyDescent="0.3">
      <c r="A618" s="77">
        <f t="shared" si="25"/>
        <v>617</v>
      </c>
      <c r="B618" s="66" t="s">
        <v>6791</v>
      </c>
      <c r="C618" s="61">
        <v>45545</v>
      </c>
      <c r="D618" s="58" t="s">
        <v>39</v>
      </c>
      <c r="E618" s="58" t="s">
        <v>6719</v>
      </c>
      <c r="F618" s="58"/>
      <c r="G618" s="58" t="s">
        <v>5508</v>
      </c>
      <c r="H618" s="66" t="s">
        <v>5932</v>
      </c>
      <c r="I618" s="66" t="s">
        <v>6030</v>
      </c>
      <c r="J618" s="66"/>
      <c r="K618" s="66" t="s">
        <v>1302</v>
      </c>
      <c r="L618" s="66" t="s">
        <v>1175</v>
      </c>
      <c r="M618" s="66" t="s">
        <v>5607</v>
      </c>
      <c r="N618" s="79" t="str">
        <f ca="1">DATEDIF(C618,'Outgoing 2023'!$L$2,"Y")&amp;" tahun, "&amp;DATEDIF(C618,'Outgoing 2023'!$L$2,"YM")&amp;" bulan, "&amp;DATEDIF(C618,'Outgoing 2023'!$L$2,"MD")&amp;" hari"</f>
        <v>1 tahun, 10 bulan, 5 hari</v>
      </c>
      <c r="O618" s="80">
        <f t="shared" ca="1" si="27"/>
        <v>673</v>
      </c>
      <c r="Q618" s="58"/>
    </row>
    <row r="619" spans="1:17" ht="33.450000000000003" customHeight="1" x14ac:dyDescent="0.3">
      <c r="A619" s="77">
        <f t="shared" si="25"/>
        <v>618</v>
      </c>
      <c r="B619" s="66" t="s">
        <v>6792</v>
      </c>
      <c r="C619" s="61">
        <v>45545</v>
      </c>
      <c r="D619" s="58" t="s">
        <v>39</v>
      </c>
      <c r="E619" s="58" t="s">
        <v>6720</v>
      </c>
      <c r="F619" s="58"/>
      <c r="G619" s="58" t="s">
        <v>5508</v>
      </c>
      <c r="H619" s="66" t="s">
        <v>3277</v>
      </c>
      <c r="I619" s="66" t="s">
        <v>6030</v>
      </c>
      <c r="J619" s="66"/>
      <c r="K619" s="66" t="s">
        <v>1302</v>
      </c>
      <c r="L619" s="66" t="s">
        <v>1070</v>
      </c>
      <c r="M619" s="66" t="s">
        <v>4930</v>
      </c>
      <c r="N619" s="79" t="str">
        <f ca="1">DATEDIF(C619,'Outgoing 2023'!$L$2,"Y")&amp;" tahun, "&amp;DATEDIF(C619,'Outgoing 2023'!$L$2,"YM")&amp;" bulan, "&amp;DATEDIF(C619,'Outgoing 2023'!$L$2,"MD")&amp;" hari"</f>
        <v>1 tahun, 10 bulan, 5 hari</v>
      </c>
      <c r="O619" s="80">
        <f t="shared" ca="1" si="27"/>
        <v>673</v>
      </c>
      <c r="Q619" s="58"/>
    </row>
    <row r="620" spans="1:17" ht="33.450000000000003" customHeight="1" x14ac:dyDescent="0.3">
      <c r="A620" s="77">
        <f t="shared" si="25"/>
        <v>619</v>
      </c>
      <c r="B620" s="66" t="s">
        <v>6793</v>
      </c>
      <c r="C620" s="61">
        <v>45545</v>
      </c>
      <c r="D620" s="58" t="s">
        <v>39</v>
      </c>
      <c r="E620" s="58" t="s">
        <v>6721</v>
      </c>
      <c r="F620" s="58"/>
      <c r="G620" s="58" t="s">
        <v>5508</v>
      </c>
      <c r="H620" s="66" t="s">
        <v>3277</v>
      </c>
      <c r="I620" s="66" t="s">
        <v>5703</v>
      </c>
      <c r="J620" s="66"/>
      <c r="K620" s="66" t="s">
        <v>1302</v>
      </c>
      <c r="L620" s="66" t="s">
        <v>1070</v>
      </c>
      <c r="M620" s="66" t="s">
        <v>4930</v>
      </c>
      <c r="N620" s="79" t="str">
        <f ca="1">DATEDIF(C620,'Outgoing 2023'!$L$2,"Y")&amp;" tahun, "&amp;DATEDIF(C620,'Outgoing 2023'!$L$2,"YM")&amp;" bulan, "&amp;DATEDIF(C620,'Outgoing 2023'!$L$2,"MD")&amp;" hari"</f>
        <v>1 tahun, 10 bulan, 5 hari</v>
      </c>
      <c r="O620" s="80">
        <f t="shared" ca="1" si="27"/>
        <v>673</v>
      </c>
      <c r="Q620" s="58"/>
    </row>
    <row r="621" spans="1:17" ht="33.450000000000003" customHeight="1" x14ac:dyDescent="0.3">
      <c r="A621" s="77">
        <f t="shared" si="25"/>
        <v>620</v>
      </c>
      <c r="B621" s="66" t="s">
        <v>6794</v>
      </c>
      <c r="C621" s="61">
        <v>45545</v>
      </c>
      <c r="D621" s="58" t="s">
        <v>6723</v>
      </c>
      <c r="E621" s="58" t="s">
        <v>6722</v>
      </c>
      <c r="F621" s="58"/>
      <c r="G621" s="58" t="s">
        <v>1079</v>
      </c>
      <c r="H621" s="66" t="s">
        <v>1079</v>
      </c>
      <c r="I621" s="66" t="s">
        <v>5938</v>
      </c>
      <c r="J621" s="66"/>
      <c r="K621" s="66" t="s">
        <v>1302</v>
      </c>
      <c r="L621" s="66" t="s">
        <v>1088</v>
      </c>
      <c r="M621" s="66" t="s">
        <v>1089</v>
      </c>
      <c r="N621" s="79" t="str">
        <f ca="1">DATEDIF(C621,'Outgoing 2023'!$L$2,"Y")&amp;" tahun, "&amp;DATEDIF(C621,'Outgoing 2023'!$L$2,"YM")&amp;" bulan, "&amp;DATEDIF(C621,'Outgoing 2023'!$L$2,"MD")&amp;" hari"</f>
        <v>1 tahun, 10 bulan, 5 hari</v>
      </c>
      <c r="O621" s="80">
        <f t="shared" ca="1" si="27"/>
        <v>673</v>
      </c>
      <c r="Q621" s="58"/>
    </row>
    <row r="622" spans="1:17" ht="33.450000000000003" customHeight="1" x14ac:dyDescent="0.3">
      <c r="A622" s="77">
        <f t="shared" si="25"/>
        <v>621</v>
      </c>
      <c r="B622" s="66" t="s">
        <v>6795</v>
      </c>
      <c r="C622" s="61">
        <v>45546</v>
      </c>
      <c r="D622" s="58" t="s">
        <v>39</v>
      </c>
      <c r="E622" s="58" t="s">
        <v>6724</v>
      </c>
      <c r="F622" s="58"/>
      <c r="G622" s="58" t="s">
        <v>5985</v>
      </c>
      <c r="H622" s="66" t="s">
        <v>5986</v>
      </c>
      <c r="I622" s="66" t="s">
        <v>6025</v>
      </c>
      <c r="J622" s="66"/>
      <c r="K622" s="66" t="s">
        <v>1302</v>
      </c>
      <c r="L622" s="66" t="s">
        <v>1736</v>
      </c>
      <c r="M622" s="66" t="s">
        <v>5309</v>
      </c>
      <c r="N622" s="79" t="str">
        <f ca="1">DATEDIF(C622,'Outgoing 2023'!$L$2,"Y")&amp;" tahun, "&amp;DATEDIF(C622,'Outgoing 2023'!$L$2,"YM")&amp;" bulan, "&amp;DATEDIF(C622,'Outgoing 2023'!$L$2,"MD")&amp;" hari"</f>
        <v>1 tahun, 10 bulan, 4 hari</v>
      </c>
      <c r="O622" s="80">
        <f t="shared" ca="1" si="27"/>
        <v>672</v>
      </c>
      <c r="Q622" s="58"/>
    </row>
    <row r="623" spans="1:17" ht="33.450000000000003" customHeight="1" x14ac:dyDescent="0.3">
      <c r="A623" s="77">
        <f t="shared" si="25"/>
        <v>622</v>
      </c>
      <c r="B623" s="66" t="s">
        <v>6796</v>
      </c>
      <c r="C623" s="61">
        <v>45546</v>
      </c>
      <c r="D623" s="58" t="s">
        <v>39</v>
      </c>
      <c r="E623" s="58" t="s">
        <v>6725</v>
      </c>
      <c r="F623" s="58"/>
      <c r="G623" s="58" t="s">
        <v>5508</v>
      </c>
      <c r="H623" s="66" t="s">
        <v>3189</v>
      </c>
      <c r="I623" s="66" t="s">
        <v>6030</v>
      </c>
      <c r="J623" s="66"/>
      <c r="K623" s="66" t="s">
        <v>1302</v>
      </c>
      <c r="L623" s="66" t="s">
        <v>1175</v>
      </c>
      <c r="M623" s="66" t="s">
        <v>1176</v>
      </c>
      <c r="N623" s="79" t="str">
        <f ca="1">DATEDIF(C623,'Outgoing 2023'!$L$2,"Y")&amp;" tahun, "&amp;DATEDIF(C623,'Outgoing 2023'!$L$2,"YM")&amp;" bulan, "&amp;DATEDIF(C623,'Outgoing 2023'!$L$2,"MD")&amp;" hari"</f>
        <v>1 tahun, 10 bulan, 4 hari</v>
      </c>
      <c r="O623" s="80">
        <f t="shared" ca="1" si="27"/>
        <v>672</v>
      </c>
      <c r="Q623" s="58"/>
    </row>
    <row r="624" spans="1:17" ht="33.450000000000003" customHeight="1" x14ac:dyDescent="0.3">
      <c r="A624" s="77">
        <f t="shared" si="25"/>
        <v>623</v>
      </c>
      <c r="B624" s="66" t="s">
        <v>6797</v>
      </c>
      <c r="C624" s="61">
        <v>45546</v>
      </c>
      <c r="D624" s="58" t="s">
        <v>39</v>
      </c>
      <c r="E624" s="58" t="s">
        <v>6726</v>
      </c>
      <c r="F624" s="58"/>
      <c r="G624" s="58" t="s">
        <v>1079</v>
      </c>
      <c r="H624" s="66" t="s">
        <v>5940</v>
      </c>
      <c r="I624" s="66" t="s">
        <v>2895</v>
      </c>
      <c r="J624" s="66"/>
      <c r="K624" s="66" t="s">
        <v>1302</v>
      </c>
      <c r="L624" s="66" t="s">
        <v>1079</v>
      </c>
      <c r="M624" s="66" t="s">
        <v>2488</v>
      </c>
      <c r="N624" s="79" t="str">
        <f ca="1">DATEDIF(C624,'Outgoing 2023'!$L$2,"Y")&amp;" tahun, "&amp;DATEDIF(C624,'Outgoing 2023'!$L$2,"YM")&amp;" bulan, "&amp;DATEDIF(C624,'Outgoing 2023'!$L$2,"MD")&amp;" hari"</f>
        <v>1 tahun, 10 bulan, 4 hari</v>
      </c>
      <c r="O624" s="80">
        <f t="shared" ca="1" si="27"/>
        <v>672</v>
      </c>
      <c r="Q624" s="58"/>
    </row>
    <row r="625" spans="1:17" ht="33.450000000000003" customHeight="1" x14ac:dyDescent="0.3">
      <c r="A625" s="77">
        <f t="shared" si="25"/>
        <v>624</v>
      </c>
      <c r="B625" s="66" t="s">
        <v>6798</v>
      </c>
      <c r="C625" s="61">
        <v>45546</v>
      </c>
      <c r="D625" s="58" t="s">
        <v>39</v>
      </c>
      <c r="E625" s="58" t="s">
        <v>6727</v>
      </c>
      <c r="F625" s="58"/>
      <c r="G625" s="58" t="s">
        <v>5508</v>
      </c>
      <c r="H625" s="66" t="s">
        <v>3190</v>
      </c>
      <c r="I625" s="66" t="s">
        <v>5874</v>
      </c>
      <c r="J625" s="66"/>
      <c r="K625" s="66" t="s">
        <v>1302</v>
      </c>
      <c r="L625" s="66" t="s">
        <v>1070</v>
      </c>
      <c r="M625" s="66" t="s">
        <v>1077</v>
      </c>
      <c r="N625" s="79" t="str">
        <f ca="1">DATEDIF(C625,'Outgoing 2023'!$L$2,"Y")&amp;" tahun, "&amp;DATEDIF(C625,'Outgoing 2023'!$L$2,"YM")&amp;" bulan, "&amp;DATEDIF(C625,'Outgoing 2023'!$L$2,"MD")&amp;" hari"</f>
        <v>1 tahun, 10 bulan, 4 hari</v>
      </c>
      <c r="O625" s="80">
        <f t="shared" ca="1" si="27"/>
        <v>672</v>
      </c>
      <c r="Q625" s="58"/>
    </row>
    <row r="626" spans="1:17" ht="33.450000000000003" customHeight="1" x14ac:dyDescent="0.3">
      <c r="A626" s="77">
        <f t="shared" si="25"/>
        <v>625</v>
      </c>
      <c r="B626" s="66" t="s">
        <v>6799</v>
      </c>
      <c r="C626" s="61">
        <v>45547</v>
      </c>
      <c r="D626" s="58" t="s">
        <v>39</v>
      </c>
      <c r="E626" s="58" t="s">
        <v>6728</v>
      </c>
      <c r="F626" s="58"/>
      <c r="G626" s="58" t="s">
        <v>5508</v>
      </c>
      <c r="H626" s="66" t="s">
        <v>3200</v>
      </c>
      <c r="I626" s="66" t="s">
        <v>5874</v>
      </c>
      <c r="J626" s="66"/>
      <c r="K626" s="66" t="s">
        <v>1302</v>
      </c>
      <c r="L626" s="66" t="s">
        <v>1070</v>
      </c>
      <c r="M626" s="66" t="s">
        <v>1071</v>
      </c>
      <c r="N626" s="79" t="str">
        <f ca="1">DATEDIF(C626,'Outgoing 2023'!$L$2,"Y")&amp;" tahun, "&amp;DATEDIF(C626,'Outgoing 2023'!$L$2,"YM")&amp;" bulan, "&amp;DATEDIF(C626,'Outgoing 2023'!$L$2,"MD")&amp;" hari"</f>
        <v>1 tahun, 10 bulan, 3 hari</v>
      </c>
      <c r="O626" s="80">
        <f t="shared" ca="1" si="27"/>
        <v>671</v>
      </c>
      <c r="Q626" s="58"/>
    </row>
    <row r="627" spans="1:17" ht="33.450000000000003" customHeight="1" x14ac:dyDescent="0.3">
      <c r="A627" s="77">
        <f t="shared" si="25"/>
        <v>626</v>
      </c>
      <c r="B627" s="66" t="s">
        <v>6800</v>
      </c>
      <c r="C627" s="61">
        <v>45547</v>
      </c>
      <c r="D627" s="58" t="s">
        <v>39</v>
      </c>
      <c r="E627" s="58" t="s">
        <v>6729</v>
      </c>
      <c r="F627" s="58"/>
      <c r="G627" s="58" t="s">
        <v>5508</v>
      </c>
      <c r="H627" s="66" t="s">
        <v>3197</v>
      </c>
      <c r="I627" s="66" t="s">
        <v>5939</v>
      </c>
      <c r="J627" s="66"/>
      <c r="K627" s="66" t="s">
        <v>1302</v>
      </c>
      <c r="L627" s="66" t="s">
        <v>1070</v>
      </c>
      <c r="M627" s="66" t="s">
        <v>5490</v>
      </c>
      <c r="N627" s="79" t="str">
        <f ca="1">DATEDIF(C627,'Outgoing 2023'!$L$2,"Y")&amp;" tahun, "&amp;DATEDIF(C627,'Outgoing 2023'!$L$2,"YM")&amp;" bulan, "&amp;DATEDIF(C627,'Outgoing 2023'!$L$2,"MD")&amp;" hari"</f>
        <v>1 tahun, 10 bulan, 3 hari</v>
      </c>
      <c r="O627" s="80">
        <f t="shared" ca="1" si="27"/>
        <v>671</v>
      </c>
      <c r="Q627" s="58"/>
    </row>
    <row r="628" spans="1:17" ht="33.450000000000003" customHeight="1" x14ac:dyDescent="0.3">
      <c r="A628" s="77">
        <f t="shared" si="25"/>
        <v>627</v>
      </c>
      <c r="B628" s="66" t="s">
        <v>6801</v>
      </c>
      <c r="C628" s="61">
        <v>45547</v>
      </c>
      <c r="D628" s="58" t="s">
        <v>39</v>
      </c>
      <c r="E628" s="58" t="s">
        <v>6730</v>
      </c>
      <c r="F628" s="58"/>
      <c r="G628" s="58" t="s">
        <v>5508</v>
      </c>
      <c r="H628" s="66" t="s">
        <v>3197</v>
      </c>
      <c r="I628" s="66" t="s">
        <v>5939</v>
      </c>
      <c r="J628" s="66"/>
      <c r="K628" s="66" t="s">
        <v>1302</v>
      </c>
      <c r="L628" s="66" t="s">
        <v>1070</v>
      </c>
      <c r="M628" s="66" t="s">
        <v>5490</v>
      </c>
      <c r="N628" s="79" t="str">
        <f ca="1">DATEDIF(C628,'Outgoing 2023'!$L$2,"Y")&amp;" tahun, "&amp;DATEDIF(C628,'Outgoing 2023'!$L$2,"YM")&amp;" bulan, "&amp;DATEDIF(C628,'Outgoing 2023'!$L$2,"MD")&amp;" hari"</f>
        <v>1 tahun, 10 bulan, 3 hari</v>
      </c>
      <c r="O628" s="80">
        <f t="shared" ca="1" si="27"/>
        <v>671</v>
      </c>
      <c r="Q628" s="58"/>
    </row>
    <row r="629" spans="1:17" ht="33.450000000000003" customHeight="1" x14ac:dyDescent="0.3">
      <c r="A629" s="77">
        <f t="shared" si="25"/>
        <v>628</v>
      </c>
      <c r="B629" s="66" t="s">
        <v>6802</v>
      </c>
      <c r="C629" s="61">
        <v>45547</v>
      </c>
      <c r="D629" s="58" t="s">
        <v>39</v>
      </c>
      <c r="E629" s="58" t="s">
        <v>6731</v>
      </c>
      <c r="F629" s="58"/>
      <c r="G629" s="58" t="s">
        <v>5508</v>
      </c>
      <c r="H629" s="66" t="s">
        <v>3197</v>
      </c>
      <c r="I629" s="66" t="s">
        <v>5874</v>
      </c>
      <c r="J629" s="66"/>
      <c r="K629" s="66" t="s">
        <v>1302</v>
      </c>
      <c r="L629" s="66" t="s">
        <v>1070</v>
      </c>
      <c r="M629" s="66" t="s">
        <v>5490</v>
      </c>
      <c r="N629" s="79" t="str">
        <f ca="1">DATEDIF(C629,'Outgoing 2023'!$L$2,"Y")&amp;" tahun, "&amp;DATEDIF(C629,'Outgoing 2023'!$L$2,"YM")&amp;" bulan, "&amp;DATEDIF(C629,'Outgoing 2023'!$L$2,"MD")&amp;" hari"</f>
        <v>1 tahun, 10 bulan, 3 hari</v>
      </c>
      <c r="O629" s="80">
        <f t="shared" ca="1" si="27"/>
        <v>671</v>
      </c>
      <c r="Q629" s="58"/>
    </row>
    <row r="630" spans="1:17" ht="33.450000000000003" customHeight="1" x14ac:dyDescent="0.3">
      <c r="A630" s="77">
        <f t="shared" si="25"/>
        <v>629</v>
      </c>
      <c r="B630" s="66" t="s">
        <v>6803</v>
      </c>
      <c r="C630" s="61">
        <v>45548</v>
      </c>
      <c r="D630" s="58" t="s">
        <v>39</v>
      </c>
      <c r="E630" s="58" t="s">
        <v>6732</v>
      </c>
      <c r="F630" s="58"/>
      <c r="G630" s="58" t="s">
        <v>1079</v>
      </c>
      <c r="H630" s="66" t="s">
        <v>3195</v>
      </c>
      <c r="I630" s="66" t="s">
        <v>5875</v>
      </c>
      <c r="J630" s="66"/>
      <c r="K630" s="66" t="s">
        <v>1302</v>
      </c>
      <c r="L630" s="66" t="s">
        <v>1079</v>
      </c>
      <c r="M630" s="66" t="s">
        <v>2489</v>
      </c>
      <c r="N630" s="79" t="str">
        <f ca="1">DATEDIF(C630,'Outgoing 2023'!$L$2,"Y")&amp;" tahun, "&amp;DATEDIF(C630,'Outgoing 2023'!$L$2,"YM")&amp;" bulan, "&amp;DATEDIF(C630,'Outgoing 2023'!$L$2,"MD")&amp;" hari"</f>
        <v>1 tahun, 10 bulan, 2 hari</v>
      </c>
      <c r="O630" s="80">
        <f t="shared" ca="1" si="27"/>
        <v>670</v>
      </c>
      <c r="Q630" s="58"/>
    </row>
    <row r="631" spans="1:17" ht="33.450000000000003" customHeight="1" x14ac:dyDescent="0.3">
      <c r="A631" s="77">
        <f t="shared" si="25"/>
        <v>630</v>
      </c>
      <c r="B631" s="66" t="s">
        <v>6804</v>
      </c>
      <c r="C631" s="61">
        <v>45548</v>
      </c>
      <c r="D631" s="58" t="s">
        <v>39</v>
      </c>
      <c r="E631" s="58" t="s">
        <v>6733</v>
      </c>
      <c r="F631" s="58"/>
      <c r="G631" s="58" t="s">
        <v>5508</v>
      </c>
      <c r="H631" s="66" t="s">
        <v>3200</v>
      </c>
      <c r="I631" s="66" t="s">
        <v>3201</v>
      </c>
      <c r="J631" s="66"/>
      <c r="K631" s="66" t="s">
        <v>1302</v>
      </c>
      <c r="L631" s="66" t="s">
        <v>1070</v>
      </c>
      <c r="M631" s="66" t="s">
        <v>1071</v>
      </c>
      <c r="N631" s="79" t="str">
        <f ca="1">DATEDIF(C631,'Outgoing 2023'!$L$2,"Y")&amp;" tahun, "&amp;DATEDIF(C631,'Outgoing 2023'!$L$2,"YM")&amp;" bulan, "&amp;DATEDIF(C631,'Outgoing 2023'!$L$2,"MD")&amp;" hari"</f>
        <v>1 tahun, 10 bulan, 2 hari</v>
      </c>
      <c r="O631" s="80">
        <f t="shared" ca="1" si="27"/>
        <v>670</v>
      </c>
      <c r="Q631" s="58"/>
    </row>
    <row r="632" spans="1:17" ht="33.450000000000003" customHeight="1" x14ac:dyDescent="0.3">
      <c r="A632" s="77">
        <f t="shared" si="25"/>
        <v>631</v>
      </c>
      <c r="B632" s="66" t="s">
        <v>6805</v>
      </c>
      <c r="C632" s="61">
        <v>45548</v>
      </c>
      <c r="D632" s="58" t="s">
        <v>39</v>
      </c>
      <c r="E632" s="58" t="s">
        <v>6734</v>
      </c>
      <c r="F632" s="58"/>
      <c r="G632" s="58" t="s">
        <v>5508</v>
      </c>
      <c r="H632" s="66" t="s">
        <v>3200</v>
      </c>
      <c r="I632" s="66" t="s">
        <v>5874</v>
      </c>
      <c r="J632" s="66"/>
      <c r="K632" s="66" t="s">
        <v>1302</v>
      </c>
      <c r="L632" s="66" t="s">
        <v>1070</v>
      </c>
      <c r="M632" s="66" t="s">
        <v>1071</v>
      </c>
      <c r="N632" s="79" t="str">
        <f ca="1">DATEDIF(C632,'Outgoing 2023'!$L$2,"Y")&amp;" tahun, "&amp;DATEDIF(C632,'Outgoing 2023'!$L$2,"YM")&amp;" bulan, "&amp;DATEDIF(C632,'Outgoing 2023'!$L$2,"MD")&amp;" hari"</f>
        <v>1 tahun, 10 bulan, 2 hari</v>
      </c>
      <c r="O632" s="80">
        <f t="shared" ca="1" si="27"/>
        <v>670</v>
      </c>
      <c r="Q632" s="58"/>
    </row>
    <row r="633" spans="1:17" ht="27.6" x14ac:dyDescent="0.3">
      <c r="A633" s="77">
        <f t="shared" si="25"/>
        <v>632</v>
      </c>
      <c r="B633" s="66" t="s">
        <v>6887</v>
      </c>
      <c r="C633" s="61">
        <v>45552</v>
      </c>
      <c r="D633" s="58" t="s">
        <v>6888</v>
      </c>
      <c r="E633" s="58" t="s">
        <v>4563</v>
      </c>
      <c r="F633" s="58"/>
      <c r="G633" s="58" t="s">
        <v>5985</v>
      </c>
      <c r="H633" s="66" t="s">
        <v>5986</v>
      </c>
      <c r="I633" s="66" t="s">
        <v>5873</v>
      </c>
      <c r="J633" s="66"/>
      <c r="K633" s="66" t="s">
        <v>1302</v>
      </c>
      <c r="L633" s="66" t="s">
        <v>1267</v>
      </c>
      <c r="M633" s="66" t="s">
        <v>4565</v>
      </c>
      <c r="N633" s="79" t="str">
        <f ca="1">DATEDIF(C633,'Outgoing 2023'!$L$2,"Y")&amp;" tahun, "&amp;DATEDIF(C633,'Outgoing 2023'!$L$2,"YM")&amp;" bulan, "&amp;DATEDIF(C633,'Outgoing 2023'!$L$2,"MD")&amp;" hari"</f>
        <v>1 tahun, 9 bulan, 28 hari</v>
      </c>
      <c r="O633" s="80">
        <f t="shared" ca="1" si="27"/>
        <v>666</v>
      </c>
      <c r="Q633" s="58"/>
    </row>
    <row r="634" spans="1:17" x14ac:dyDescent="0.3">
      <c r="A634" s="77">
        <f t="shared" si="25"/>
        <v>633</v>
      </c>
      <c r="B634" s="66" t="s">
        <v>6871</v>
      </c>
      <c r="C634" s="61">
        <v>45553</v>
      </c>
      <c r="D634" s="58" t="s">
        <v>39</v>
      </c>
      <c r="E634" s="58" t="s">
        <v>6889</v>
      </c>
      <c r="F634" s="58"/>
      <c r="G634" s="58" t="s">
        <v>5508</v>
      </c>
      <c r="H634" s="66" t="s">
        <v>3200</v>
      </c>
      <c r="I634" s="66" t="s">
        <v>5874</v>
      </c>
      <c r="J634" s="66"/>
      <c r="K634" s="66" t="s">
        <v>1302</v>
      </c>
      <c r="L634" s="66" t="s">
        <v>1070</v>
      </c>
      <c r="M634" s="66"/>
      <c r="N634" s="79" t="str">
        <f ca="1">DATEDIF(C634,'Outgoing 2023'!$L$2,"Y")&amp;" tahun, "&amp;DATEDIF(C634,'Outgoing 2023'!$L$2,"YM")&amp;" bulan, "&amp;DATEDIF(C634,'Outgoing 2023'!$L$2,"MD")&amp;" hari"</f>
        <v>1 tahun, 9 bulan, 27 hari</v>
      </c>
      <c r="O634" s="80">
        <f t="shared" ca="1" si="27"/>
        <v>665</v>
      </c>
      <c r="Q634" s="58"/>
    </row>
    <row r="635" spans="1:17" ht="27.6" x14ac:dyDescent="0.3">
      <c r="A635" s="77">
        <f t="shared" si="25"/>
        <v>634</v>
      </c>
      <c r="B635" s="66" t="s">
        <v>6872</v>
      </c>
      <c r="C635" s="61">
        <v>45553</v>
      </c>
      <c r="D635" s="58" t="s">
        <v>39</v>
      </c>
      <c r="E635" s="58" t="s">
        <v>6890</v>
      </c>
      <c r="F635" s="58"/>
      <c r="G635" s="58" t="s">
        <v>5508</v>
      </c>
      <c r="H635" s="66" t="s">
        <v>3197</v>
      </c>
      <c r="I635" s="66" t="s">
        <v>3201</v>
      </c>
      <c r="J635" s="66"/>
      <c r="K635" s="66" t="s">
        <v>1302</v>
      </c>
      <c r="L635" s="66" t="s">
        <v>1070</v>
      </c>
      <c r="M635" s="66" t="s">
        <v>5490</v>
      </c>
      <c r="N635" s="79" t="str">
        <f ca="1">DATEDIF(C635,'Outgoing 2023'!$L$2,"Y")&amp;" tahun, "&amp;DATEDIF(C635,'Outgoing 2023'!$L$2,"YM")&amp;" bulan, "&amp;DATEDIF(C635,'Outgoing 2023'!$L$2,"MD")&amp;" hari"</f>
        <v>1 tahun, 9 bulan, 27 hari</v>
      </c>
      <c r="O635" s="80">
        <f t="shared" ca="1" si="27"/>
        <v>665</v>
      </c>
      <c r="Q635" s="58"/>
    </row>
    <row r="636" spans="1:17" x14ac:dyDescent="0.3">
      <c r="A636" s="77">
        <f t="shared" si="25"/>
        <v>635</v>
      </c>
      <c r="B636" s="66" t="s">
        <v>6873</v>
      </c>
      <c r="C636" s="61">
        <v>45553</v>
      </c>
      <c r="D636" s="58" t="s">
        <v>39</v>
      </c>
      <c r="E636" s="58" t="s">
        <v>6891</v>
      </c>
      <c r="F636" s="58"/>
      <c r="G636" s="58" t="s">
        <v>5508</v>
      </c>
      <c r="H636" s="66" t="s">
        <v>3200</v>
      </c>
      <c r="I636" s="66" t="s">
        <v>3201</v>
      </c>
      <c r="J636" s="66"/>
      <c r="K636" s="66" t="s">
        <v>1302</v>
      </c>
      <c r="L636" s="66" t="s">
        <v>1070</v>
      </c>
      <c r="M636" s="66" t="s">
        <v>6247</v>
      </c>
      <c r="N636" s="79" t="str">
        <f ca="1">DATEDIF(C636,'Outgoing 2023'!$L$2,"Y")&amp;" tahun, "&amp;DATEDIF(C636,'Outgoing 2023'!$L$2,"YM")&amp;" bulan, "&amp;DATEDIF(C636,'Outgoing 2023'!$L$2,"MD")&amp;" hari"</f>
        <v>1 tahun, 9 bulan, 27 hari</v>
      </c>
      <c r="O636" s="80">
        <f t="shared" ca="1" si="27"/>
        <v>665</v>
      </c>
      <c r="Q636" s="58"/>
    </row>
    <row r="637" spans="1:17" ht="27.6" x14ac:dyDescent="0.3">
      <c r="A637" s="77">
        <f t="shared" si="25"/>
        <v>636</v>
      </c>
      <c r="B637" s="66" t="s">
        <v>6874</v>
      </c>
      <c r="C637" s="61">
        <v>45553</v>
      </c>
      <c r="D637" s="58" t="s">
        <v>39</v>
      </c>
      <c r="E637" s="58" t="s">
        <v>6892</v>
      </c>
      <c r="F637" s="58"/>
      <c r="G637" s="58" t="s">
        <v>5508</v>
      </c>
      <c r="H637" s="66" t="s">
        <v>3200</v>
      </c>
      <c r="I637" s="66" t="s">
        <v>3203</v>
      </c>
      <c r="J637" s="66"/>
      <c r="K637" s="66" t="s">
        <v>1302</v>
      </c>
      <c r="L637" s="66" t="s">
        <v>1070</v>
      </c>
      <c r="M637" s="66" t="s">
        <v>6243</v>
      </c>
      <c r="N637" s="79" t="str">
        <f ca="1">DATEDIF(C637,'Outgoing 2023'!$L$2,"Y")&amp;" tahun, "&amp;DATEDIF(C637,'Outgoing 2023'!$L$2,"YM")&amp;" bulan, "&amp;DATEDIF(C637,'Outgoing 2023'!$L$2,"MD")&amp;" hari"</f>
        <v>1 tahun, 9 bulan, 27 hari</v>
      </c>
      <c r="O637" s="80">
        <f t="shared" ca="1" si="27"/>
        <v>665</v>
      </c>
      <c r="Q637" s="58"/>
    </row>
    <row r="638" spans="1:17" ht="27.6" x14ac:dyDescent="0.3">
      <c r="A638" s="77">
        <f t="shared" si="25"/>
        <v>637</v>
      </c>
      <c r="B638" s="66" t="s">
        <v>6885</v>
      </c>
      <c r="C638" s="61">
        <v>45554</v>
      </c>
      <c r="D638" s="58" t="s">
        <v>6912</v>
      </c>
      <c r="E638" s="58" t="s">
        <v>6893</v>
      </c>
      <c r="F638" s="58"/>
      <c r="G638" s="58" t="s">
        <v>5508</v>
      </c>
      <c r="H638" s="66" t="s">
        <v>5989</v>
      </c>
      <c r="I638" s="66" t="s">
        <v>5873</v>
      </c>
      <c r="J638" s="66"/>
      <c r="K638" s="66" t="s">
        <v>1302</v>
      </c>
      <c r="L638" s="66" t="s">
        <v>1267</v>
      </c>
      <c r="M638" s="66" t="s">
        <v>1268</v>
      </c>
      <c r="N638" s="79" t="str">
        <f ca="1">DATEDIF(C638,'Outgoing 2023'!$L$2,"Y")&amp;" tahun, "&amp;DATEDIF(C638,'Outgoing 2023'!$L$2,"YM")&amp;" bulan, "&amp;DATEDIF(C638,'Outgoing 2023'!$L$2,"MD")&amp;" hari"</f>
        <v>1 tahun, 9 bulan, 26 hari</v>
      </c>
      <c r="O638" s="80">
        <f t="shared" ca="1" si="27"/>
        <v>664</v>
      </c>
      <c r="Q638" s="58"/>
    </row>
    <row r="639" spans="1:17" ht="27.6" x14ac:dyDescent="0.3">
      <c r="A639" s="77">
        <f t="shared" si="25"/>
        <v>638</v>
      </c>
      <c r="B639" s="66" t="s">
        <v>6886</v>
      </c>
      <c r="C639" s="61">
        <v>45554</v>
      </c>
      <c r="D639" s="58" t="s">
        <v>6913</v>
      </c>
      <c r="E639" s="58" t="s">
        <v>6915</v>
      </c>
      <c r="F639" s="58"/>
      <c r="G639" s="58" t="s">
        <v>5508</v>
      </c>
      <c r="H639" s="66" t="s">
        <v>5989</v>
      </c>
      <c r="I639" s="66" t="s">
        <v>5873</v>
      </c>
      <c r="J639" s="66"/>
      <c r="K639" s="66" t="s">
        <v>1302</v>
      </c>
      <c r="L639" s="66" t="s">
        <v>1267</v>
      </c>
      <c r="M639" s="66" t="s">
        <v>1268</v>
      </c>
      <c r="N639" s="79" t="str">
        <f ca="1">DATEDIF(C639,'Outgoing 2023'!$L$2,"Y")&amp;" tahun, "&amp;DATEDIF(C639,'Outgoing 2023'!$L$2,"YM")&amp;" bulan, "&amp;DATEDIF(C639,'Outgoing 2023'!$L$2,"MD")&amp;" hari"</f>
        <v>1 tahun, 9 bulan, 26 hari</v>
      </c>
      <c r="O639" s="80">
        <f t="shared" ca="1" si="27"/>
        <v>664</v>
      </c>
      <c r="Q639" s="58"/>
    </row>
    <row r="640" spans="1:17" ht="27.6" x14ac:dyDescent="0.3">
      <c r="A640" s="77">
        <f t="shared" si="25"/>
        <v>639</v>
      </c>
      <c r="B640" s="66" t="s">
        <v>6894</v>
      </c>
      <c r="C640" s="61">
        <v>45554</v>
      </c>
      <c r="D640" s="58" t="s">
        <v>6914</v>
      </c>
      <c r="E640" s="58" t="s">
        <v>6916</v>
      </c>
      <c r="F640" s="58"/>
      <c r="G640" s="58" t="s">
        <v>5508</v>
      </c>
      <c r="H640" s="66" t="s">
        <v>5989</v>
      </c>
      <c r="I640" s="66" t="s">
        <v>5873</v>
      </c>
      <c r="J640" s="66"/>
      <c r="K640" s="66" t="s">
        <v>1302</v>
      </c>
      <c r="L640" s="78" t="s">
        <v>1267</v>
      </c>
      <c r="M640" s="66" t="s">
        <v>1268</v>
      </c>
      <c r="N640" s="79" t="str">
        <f ca="1">DATEDIF(C640,'Outgoing 2023'!$L$2,"Y")&amp;" tahun, "&amp;DATEDIF(C640,'Outgoing 2023'!$L$2,"YM")&amp;" bulan, "&amp;DATEDIF(C640,'Outgoing 2023'!$L$2,"MD")&amp;" hari"</f>
        <v>1 tahun, 9 bulan, 26 hari</v>
      </c>
      <c r="O640" s="80">
        <f t="shared" ca="1" si="27"/>
        <v>664</v>
      </c>
      <c r="Q640" s="58"/>
    </row>
    <row r="641" spans="1:17" ht="27.6" x14ac:dyDescent="0.3">
      <c r="A641" s="77">
        <f t="shared" si="25"/>
        <v>640</v>
      </c>
      <c r="B641" s="66" t="s">
        <v>6895</v>
      </c>
      <c r="C641" s="61">
        <v>45555</v>
      </c>
      <c r="D641" s="58" t="s">
        <v>39</v>
      </c>
      <c r="E641" s="58" t="s">
        <v>6919</v>
      </c>
      <c r="F641" s="58"/>
      <c r="G641" s="58" t="s">
        <v>5508</v>
      </c>
      <c r="H641" s="66" t="s">
        <v>3191</v>
      </c>
      <c r="I641" s="66" t="s">
        <v>6030</v>
      </c>
      <c r="J641" s="66"/>
      <c r="K641" s="66" t="s">
        <v>1302</v>
      </c>
      <c r="L641" s="78" t="s">
        <v>1175</v>
      </c>
      <c r="M641" s="66" t="s">
        <v>5607</v>
      </c>
      <c r="N641" s="79" t="str">
        <f ca="1">DATEDIF(C641,'Outgoing 2023'!$L$2,"Y")&amp;" tahun, "&amp;DATEDIF(C641,'Outgoing 2023'!$L$2,"YM")&amp;" bulan, "&amp;DATEDIF(C641,'Outgoing 2023'!$L$2,"MD")&amp;" hari"</f>
        <v>1 tahun, 9 bulan, 25 hari</v>
      </c>
      <c r="O641" s="80">
        <f t="shared" ca="1" si="27"/>
        <v>663</v>
      </c>
      <c r="Q641" s="58"/>
    </row>
    <row r="642" spans="1:17" ht="27.6" x14ac:dyDescent="0.3">
      <c r="A642" s="77">
        <f t="shared" ref="A642:A705" si="28">ROW(A641)</f>
        <v>641</v>
      </c>
      <c r="B642" s="66" t="s">
        <v>6842</v>
      </c>
      <c r="C642" s="61">
        <v>45555</v>
      </c>
      <c r="D642" s="58" t="s">
        <v>39</v>
      </c>
      <c r="E642" s="58" t="s">
        <v>6920</v>
      </c>
      <c r="F642" s="58"/>
      <c r="G642" s="58" t="s">
        <v>5508</v>
      </c>
      <c r="H642" s="66" t="s">
        <v>3197</v>
      </c>
      <c r="I642" s="66" t="s">
        <v>5704</v>
      </c>
      <c r="J642" s="66"/>
      <c r="K642" s="66" t="s">
        <v>1302</v>
      </c>
      <c r="L642" s="78" t="s">
        <v>1080</v>
      </c>
      <c r="M642" s="66" t="s">
        <v>1083</v>
      </c>
      <c r="N642" s="79" t="str">
        <f ca="1">DATEDIF(C642,'Outgoing 2023'!$L$2,"Y")&amp;" tahun, "&amp;DATEDIF(C642,'Outgoing 2023'!$L$2,"YM")&amp;" bulan, "&amp;DATEDIF(C642,'Outgoing 2023'!$L$2,"MD")&amp;" hari"</f>
        <v>1 tahun, 9 bulan, 25 hari</v>
      </c>
      <c r="O642" s="80">
        <f t="shared" ca="1" si="27"/>
        <v>663</v>
      </c>
      <c r="Q642" s="58"/>
    </row>
    <row r="643" spans="1:17" ht="27.6" x14ac:dyDescent="0.3">
      <c r="A643" s="77">
        <f t="shared" si="28"/>
        <v>642</v>
      </c>
      <c r="B643" s="66" t="s">
        <v>6896</v>
      </c>
      <c r="C643" s="61">
        <v>45555</v>
      </c>
      <c r="D643" s="58" t="s">
        <v>6917</v>
      </c>
      <c r="E643" s="58" t="s">
        <v>6921</v>
      </c>
      <c r="F643" s="58"/>
      <c r="G643" s="58" t="s">
        <v>5508</v>
      </c>
      <c r="H643" s="66" t="s">
        <v>5989</v>
      </c>
      <c r="I643" s="66" t="s">
        <v>6954</v>
      </c>
      <c r="J643" s="66"/>
      <c r="K643" s="66" t="s">
        <v>1302</v>
      </c>
      <c r="L643" s="78" t="s">
        <v>1070</v>
      </c>
      <c r="M643" s="66" t="s">
        <v>4930</v>
      </c>
      <c r="N643" s="79" t="str">
        <f ca="1">DATEDIF(C643,'Outgoing 2023'!$L$2,"Y")&amp;" tahun, "&amp;DATEDIF(C643,'Outgoing 2023'!$L$2,"YM")&amp;" bulan, "&amp;DATEDIF(C643,'Outgoing 2023'!$L$2,"MD")&amp;" hari"</f>
        <v>1 tahun, 9 bulan, 25 hari</v>
      </c>
      <c r="O643" s="80">
        <f t="shared" ca="1" si="27"/>
        <v>663</v>
      </c>
      <c r="Q643" s="58"/>
    </row>
    <row r="644" spans="1:17" x14ac:dyDescent="0.3">
      <c r="A644" s="77">
        <f t="shared" si="28"/>
        <v>643</v>
      </c>
      <c r="B644" s="66" t="s">
        <v>6876</v>
      </c>
      <c r="C644" s="61">
        <v>45555</v>
      </c>
      <c r="D644" s="58" t="s">
        <v>6918</v>
      </c>
      <c r="E644" s="58" t="s">
        <v>6922</v>
      </c>
      <c r="F644" s="58"/>
      <c r="G644" s="58" t="s">
        <v>5985</v>
      </c>
      <c r="H644" s="66" t="s">
        <v>5986</v>
      </c>
      <c r="I644" s="66" t="s">
        <v>6956</v>
      </c>
      <c r="J644" s="66"/>
      <c r="K644" s="66" t="s">
        <v>1302</v>
      </c>
      <c r="L644" s="78" t="s">
        <v>1167</v>
      </c>
      <c r="M644" s="66" t="s">
        <v>6952</v>
      </c>
      <c r="N644" s="79" t="str">
        <f ca="1">DATEDIF(C644,'Outgoing 2023'!$L$2,"Y")&amp;" tahun, "&amp;DATEDIF(C644,'Outgoing 2023'!$L$2,"YM")&amp;" bulan, "&amp;DATEDIF(C644,'Outgoing 2023'!$L$2,"MD")&amp;" hari"</f>
        <v>1 tahun, 9 bulan, 25 hari</v>
      </c>
      <c r="O644" s="80">
        <f t="shared" ca="1" si="27"/>
        <v>663</v>
      </c>
      <c r="Q644" s="58"/>
    </row>
    <row r="645" spans="1:17" x14ac:dyDescent="0.3">
      <c r="A645" s="77">
        <f t="shared" si="28"/>
        <v>644</v>
      </c>
      <c r="B645" s="66" t="s">
        <v>6875</v>
      </c>
      <c r="C645" s="61">
        <v>45555</v>
      </c>
      <c r="D645" s="58" t="s">
        <v>39</v>
      </c>
      <c r="E645" s="58" t="s">
        <v>6923</v>
      </c>
      <c r="F645" s="58"/>
      <c r="G645" s="58" t="s">
        <v>1079</v>
      </c>
      <c r="H645" s="66" t="s">
        <v>6606</v>
      </c>
      <c r="I645" s="66" t="s">
        <v>3202</v>
      </c>
      <c r="J645" s="66"/>
      <c r="K645" s="66" t="s">
        <v>1302</v>
      </c>
      <c r="L645" s="78" t="s">
        <v>1079</v>
      </c>
      <c r="M645" s="66" t="s">
        <v>2488</v>
      </c>
      <c r="N645" s="79" t="str">
        <f ca="1">DATEDIF(C645,'Outgoing 2023'!$L$2,"Y")&amp;" tahun, "&amp;DATEDIF(C645,'Outgoing 2023'!$L$2,"YM")&amp;" bulan, "&amp;DATEDIF(C645,'Outgoing 2023'!$L$2,"MD")&amp;" hari"</f>
        <v>1 tahun, 9 bulan, 25 hari</v>
      </c>
      <c r="O645" s="80">
        <f t="shared" ca="1" si="27"/>
        <v>663</v>
      </c>
      <c r="Q645" s="58"/>
    </row>
    <row r="646" spans="1:17" ht="27.6" x14ac:dyDescent="0.3">
      <c r="A646" s="77">
        <f t="shared" si="28"/>
        <v>645</v>
      </c>
      <c r="B646" s="66" t="s">
        <v>6897</v>
      </c>
      <c r="C646" s="61">
        <v>45555</v>
      </c>
      <c r="D646" s="58" t="s">
        <v>39</v>
      </c>
      <c r="E646" s="58" t="s">
        <v>6924</v>
      </c>
      <c r="F646" s="58"/>
      <c r="G646" s="58" t="s">
        <v>5508</v>
      </c>
      <c r="H646" s="66" t="s">
        <v>5989</v>
      </c>
      <c r="I646" s="66" t="s">
        <v>6030</v>
      </c>
      <c r="J646" s="66"/>
      <c r="K646" s="66" t="s">
        <v>1302</v>
      </c>
      <c r="L646" s="78" t="s">
        <v>1175</v>
      </c>
      <c r="M646" s="66" t="s">
        <v>1176</v>
      </c>
      <c r="N646" s="79" t="str">
        <f ca="1">DATEDIF(C646,'Outgoing 2023'!$L$2,"Y")&amp;" tahun, "&amp;DATEDIF(C646,'Outgoing 2023'!$L$2,"YM")&amp;" bulan, "&amp;DATEDIF(C646,'Outgoing 2023'!$L$2,"MD")&amp;" hari"</f>
        <v>1 tahun, 9 bulan, 25 hari</v>
      </c>
      <c r="O646" s="80">
        <f t="shared" ca="1" si="27"/>
        <v>663</v>
      </c>
      <c r="Q646" s="58"/>
    </row>
    <row r="647" spans="1:17" ht="27.6" x14ac:dyDescent="0.3">
      <c r="A647" s="77">
        <f t="shared" si="28"/>
        <v>646</v>
      </c>
      <c r="B647" s="66" t="s">
        <v>6898</v>
      </c>
      <c r="C647" s="61">
        <v>45555</v>
      </c>
      <c r="D647" s="58" t="s">
        <v>39</v>
      </c>
      <c r="E647" s="58" t="s">
        <v>6925</v>
      </c>
      <c r="F647" s="58"/>
      <c r="G647" s="58" t="s">
        <v>5508</v>
      </c>
      <c r="H647" s="66" t="s">
        <v>3200</v>
      </c>
      <c r="I647" s="66" t="s">
        <v>5874</v>
      </c>
      <c r="J647" s="66"/>
      <c r="K647" s="66" t="s">
        <v>1302</v>
      </c>
      <c r="L647" s="78" t="s">
        <v>1070</v>
      </c>
      <c r="M647" s="66" t="s">
        <v>6951</v>
      </c>
      <c r="N647" s="79" t="str">
        <f ca="1">DATEDIF(C647,'Outgoing 2023'!$L$2,"Y")&amp;" tahun, "&amp;DATEDIF(C647,'Outgoing 2023'!$L$2,"YM")&amp;" bulan, "&amp;DATEDIF(C647,'Outgoing 2023'!$L$2,"MD")&amp;" hari"</f>
        <v>1 tahun, 9 bulan, 25 hari</v>
      </c>
      <c r="O647" s="80">
        <f t="shared" ca="1" si="27"/>
        <v>663</v>
      </c>
      <c r="Q647" s="58"/>
    </row>
    <row r="648" spans="1:17" ht="27.6" x14ac:dyDescent="0.3">
      <c r="A648" s="77">
        <f t="shared" si="28"/>
        <v>647</v>
      </c>
      <c r="B648" s="66" t="s">
        <v>6899</v>
      </c>
      <c r="C648" s="61">
        <v>45555</v>
      </c>
      <c r="D648" s="58" t="s">
        <v>39</v>
      </c>
      <c r="E648" s="58" t="s">
        <v>6926</v>
      </c>
      <c r="F648" s="58"/>
      <c r="G648" s="58" t="s">
        <v>5508</v>
      </c>
      <c r="H648" s="66" t="s">
        <v>3200</v>
      </c>
      <c r="I648" s="66" t="s">
        <v>6953</v>
      </c>
      <c r="J648" s="66"/>
      <c r="K648" s="66" t="s">
        <v>1302</v>
      </c>
      <c r="L648" s="78" t="s">
        <v>1175</v>
      </c>
      <c r="M648" s="66" t="s">
        <v>1176</v>
      </c>
      <c r="N648" s="79" t="str">
        <f ca="1">DATEDIF(C648,'Outgoing 2023'!$L$2,"Y")&amp;" tahun, "&amp;DATEDIF(C648,'Outgoing 2023'!$L$2,"YM")&amp;" bulan, "&amp;DATEDIF(C648,'Outgoing 2023'!$L$2,"MD")&amp;" hari"</f>
        <v>1 tahun, 9 bulan, 25 hari</v>
      </c>
      <c r="O648" s="80">
        <f t="shared" ca="1" si="27"/>
        <v>663</v>
      </c>
      <c r="Q648" s="58"/>
    </row>
    <row r="649" spans="1:17" ht="27.6" x14ac:dyDescent="0.3">
      <c r="A649" s="77">
        <f t="shared" si="28"/>
        <v>648</v>
      </c>
      <c r="B649" s="66" t="s">
        <v>6900</v>
      </c>
      <c r="C649" s="61">
        <v>45555</v>
      </c>
      <c r="D649" s="58" t="s">
        <v>6928</v>
      </c>
      <c r="E649" s="58" t="s">
        <v>6927</v>
      </c>
      <c r="F649" s="58"/>
      <c r="G649" s="58" t="s">
        <v>5508</v>
      </c>
      <c r="H649" s="66" t="s">
        <v>5508</v>
      </c>
      <c r="I649" s="66" t="s">
        <v>5843</v>
      </c>
      <c r="J649" s="66"/>
      <c r="K649" s="66" t="s">
        <v>1302</v>
      </c>
      <c r="L649" s="78" t="s">
        <v>1088</v>
      </c>
      <c r="M649" s="66" t="s">
        <v>5574</v>
      </c>
      <c r="N649" s="79" t="str">
        <f ca="1">DATEDIF(C649,'Outgoing 2023'!$L$2,"Y")&amp;" tahun, "&amp;DATEDIF(C649,'Outgoing 2023'!$L$2,"YM")&amp;" bulan, "&amp;DATEDIF(C649,'Outgoing 2023'!$L$2,"MD")&amp;" hari"</f>
        <v>1 tahun, 9 bulan, 25 hari</v>
      </c>
      <c r="O649" s="80">
        <f t="shared" ca="1" si="27"/>
        <v>663</v>
      </c>
      <c r="Q649" s="58"/>
    </row>
    <row r="650" spans="1:17" x14ac:dyDescent="0.3">
      <c r="A650" s="77">
        <f t="shared" si="28"/>
        <v>649</v>
      </c>
      <c r="B650" s="66" t="s">
        <v>6901</v>
      </c>
      <c r="C650" s="61">
        <v>45558</v>
      </c>
      <c r="D650" s="58" t="s">
        <v>39</v>
      </c>
      <c r="E650" s="58" t="s">
        <v>5772</v>
      </c>
      <c r="F650" s="58"/>
      <c r="G650" s="58" t="s">
        <v>5508</v>
      </c>
      <c r="H650" s="66" t="s">
        <v>5989</v>
      </c>
      <c r="I650" s="66" t="s">
        <v>6030</v>
      </c>
      <c r="J650" s="66"/>
      <c r="K650" s="66" t="s">
        <v>1302</v>
      </c>
      <c r="L650" s="78" t="s">
        <v>1175</v>
      </c>
      <c r="M650" s="66" t="s">
        <v>5607</v>
      </c>
      <c r="N650" s="79" t="str">
        <f ca="1">DATEDIF(C650,'Outgoing 2023'!$L$2,"Y")&amp;" tahun, "&amp;DATEDIF(C650,'Outgoing 2023'!$L$2,"YM")&amp;" bulan, "&amp;DATEDIF(C650,'Outgoing 2023'!$L$2,"MD")&amp;" hari"</f>
        <v>1 tahun, 9 bulan, 22 hari</v>
      </c>
      <c r="O650" s="80">
        <f t="shared" ca="1" si="27"/>
        <v>660</v>
      </c>
      <c r="Q650" s="58"/>
    </row>
    <row r="651" spans="1:17" ht="27.6" x14ac:dyDescent="0.3">
      <c r="A651" s="77">
        <f t="shared" si="28"/>
        <v>650</v>
      </c>
      <c r="B651" s="66" t="s">
        <v>6902</v>
      </c>
      <c r="C651" s="61">
        <v>45559</v>
      </c>
      <c r="D651" s="58" t="s">
        <v>9</v>
      </c>
      <c r="E651" s="58" t="s">
        <v>6930</v>
      </c>
      <c r="F651" s="58"/>
      <c r="G651" s="58" t="s">
        <v>5508</v>
      </c>
      <c r="H651" s="66" t="s">
        <v>3200</v>
      </c>
      <c r="I651" s="66" t="s">
        <v>5703</v>
      </c>
      <c r="J651" s="66"/>
      <c r="K651" s="66" t="s">
        <v>1302</v>
      </c>
      <c r="L651" s="78" t="s">
        <v>1070</v>
      </c>
      <c r="M651" s="66"/>
      <c r="N651" s="79" t="str">
        <f ca="1">DATEDIF(C651,'Outgoing 2023'!$L$2,"Y")&amp;" tahun, "&amp;DATEDIF(C651,'Outgoing 2023'!$L$2,"YM")&amp;" bulan, "&amp;DATEDIF(C651,'Outgoing 2023'!$L$2,"MD")&amp;" hari"</f>
        <v>1 tahun, 9 bulan, 21 hari</v>
      </c>
      <c r="O651" s="80">
        <f t="shared" ca="1" si="27"/>
        <v>659</v>
      </c>
      <c r="Q651" s="58"/>
    </row>
    <row r="652" spans="1:17" ht="27.6" x14ac:dyDescent="0.3">
      <c r="A652" s="77">
        <f t="shared" si="28"/>
        <v>651</v>
      </c>
      <c r="B652" s="66" t="s">
        <v>6903</v>
      </c>
      <c r="C652" s="61">
        <v>45559</v>
      </c>
      <c r="D652" s="58" t="s">
        <v>39</v>
      </c>
      <c r="E652" s="58" t="s">
        <v>6931</v>
      </c>
      <c r="F652" s="58"/>
      <c r="G652" s="58" t="s">
        <v>5508</v>
      </c>
      <c r="H652" s="66" t="s">
        <v>3197</v>
      </c>
      <c r="I652" s="66" t="s">
        <v>6955</v>
      </c>
      <c r="J652" s="66"/>
      <c r="K652" s="66" t="s">
        <v>1302</v>
      </c>
      <c r="L652" s="78" t="s">
        <v>1070</v>
      </c>
      <c r="M652" s="66" t="s">
        <v>5490</v>
      </c>
      <c r="N652" s="79" t="str">
        <f ca="1">DATEDIF(C652,'Outgoing 2023'!$L$2,"Y")&amp;" tahun, "&amp;DATEDIF(C652,'Outgoing 2023'!$L$2,"YM")&amp;" bulan, "&amp;DATEDIF(C652,'Outgoing 2023'!$L$2,"MD")&amp;" hari"</f>
        <v>1 tahun, 9 bulan, 21 hari</v>
      </c>
      <c r="O652" s="80">
        <f t="shared" ca="1" si="27"/>
        <v>659</v>
      </c>
      <c r="Q652" s="58"/>
    </row>
    <row r="653" spans="1:17" x14ac:dyDescent="0.3">
      <c r="A653" s="77">
        <f t="shared" si="28"/>
        <v>652</v>
      </c>
      <c r="B653" s="66" t="s">
        <v>6904</v>
      </c>
      <c r="C653" s="61">
        <v>45559</v>
      </c>
      <c r="D653" s="58" t="s">
        <v>39</v>
      </c>
      <c r="E653" s="58" t="s">
        <v>6932</v>
      </c>
      <c r="F653" s="58"/>
      <c r="G653" s="58" t="s">
        <v>5508</v>
      </c>
      <c r="H653" s="66" t="s">
        <v>3189</v>
      </c>
      <c r="I653" s="66" t="s">
        <v>5873</v>
      </c>
      <c r="J653" s="66"/>
      <c r="K653" s="66" t="s">
        <v>1302</v>
      </c>
      <c r="L653" s="78" t="s">
        <v>1070</v>
      </c>
      <c r="M653" s="66" t="s">
        <v>4930</v>
      </c>
      <c r="N653" s="79" t="str">
        <f ca="1">DATEDIF(C653,'Outgoing 2023'!$L$2,"Y")&amp;" tahun, "&amp;DATEDIF(C653,'Outgoing 2023'!$L$2,"YM")&amp;" bulan, "&amp;DATEDIF(C653,'Outgoing 2023'!$L$2,"MD")&amp;" hari"</f>
        <v>1 tahun, 9 bulan, 21 hari</v>
      </c>
      <c r="O653" s="80">
        <f t="shared" ca="1" si="27"/>
        <v>659</v>
      </c>
      <c r="Q653" s="58"/>
    </row>
    <row r="654" spans="1:17" ht="27.6" x14ac:dyDescent="0.3">
      <c r="A654" s="77">
        <f t="shared" si="28"/>
        <v>653</v>
      </c>
      <c r="B654" s="66" t="s">
        <v>6905</v>
      </c>
      <c r="C654" s="61">
        <v>45559</v>
      </c>
      <c r="D654" s="58" t="s">
        <v>9</v>
      </c>
      <c r="E654" s="58" t="s">
        <v>6933</v>
      </c>
      <c r="F654" s="58"/>
      <c r="G654" s="58" t="s">
        <v>5508</v>
      </c>
      <c r="H654" s="66" t="s">
        <v>3189</v>
      </c>
      <c r="I654" s="66" t="s">
        <v>5700</v>
      </c>
      <c r="J654" s="66"/>
      <c r="K654" s="66" t="s">
        <v>1302</v>
      </c>
      <c r="L654" s="78" t="s">
        <v>1070</v>
      </c>
      <c r="M654" s="66" t="s">
        <v>4930</v>
      </c>
      <c r="N654" s="79" t="str">
        <f ca="1">DATEDIF(C654,'Outgoing 2023'!$L$2,"Y")&amp;" tahun, "&amp;DATEDIF(C654,'Outgoing 2023'!$L$2,"YM")&amp;" bulan, "&amp;DATEDIF(C654,'Outgoing 2023'!$L$2,"MD")&amp;" hari"</f>
        <v>1 tahun, 9 bulan, 21 hari</v>
      </c>
      <c r="O654" s="80">
        <f t="shared" ca="1" si="27"/>
        <v>659</v>
      </c>
      <c r="Q654" s="58"/>
    </row>
    <row r="655" spans="1:17" x14ac:dyDescent="0.3">
      <c r="A655" s="77">
        <f t="shared" si="28"/>
        <v>654</v>
      </c>
      <c r="B655" s="66" t="s">
        <v>6906</v>
      </c>
      <c r="C655" s="61">
        <v>45559</v>
      </c>
      <c r="D655" s="58" t="s">
        <v>39</v>
      </c>
      <c r="E655" s="58" t="s">
        <v>6934</v>
      </c>
      <c r="F655" s="58"/>
      <c r="G655" s="58" t="s">
        <v>5508</v>
      </c>
      <c r="H655" s="66" t="s">
        <v>3191</v>
      </c>
      <c r="I655" s="66" t="s">
        <v>6030</v>
      </c>
      <c r="J655" s="66"/>
      <c r="K655" s="66" t="s">
        <v>1302</v>
      </c>
      <c r="L655" s="78" t="s">
        <v>1175</v>
      </c>
      <c r="M655" s="66" t="s">
        <v>5607</v>
      </c>
      <c r="N655" s="79" t="str">
        <f ca="1">DATEDIF(C655,'Outgoing 2023'!$L$2,"Y")&amp;" tahun, "&amp;DATEDIF(C655,'Outgoing 2023'!$L$2,"YM")&amp;" bulan, "&amp;DATEDIF(C655,'Outgoing 2023'!$L$2,"MD")&amp;" hari"</f>
        <v>1 tahun, 9 bulan, 21 hari</v>
      </c>
      <c r="O655" s="80">
        <f t="shared" ca="1" si="27"/>
        <v>659</v>
      </c>
      <c r="Q655" s="58"/>
    </row>
    <row r="656" spans="1:17" ht="27.6" x14ac:dyDescent="0.3">
      <c r="A656" s="77">
        <f t="shared" si="28"/>
        <v>655</v>
      </c>
      <c r="B656" s="66" t="s">
        <v>6907</v>
      </c>
      <c r="C656" s="61">
        <v>45559</v>
      </c>
      <c r="D656" s="58" t="s">
        <v>39</v>
      </c>
      <c r="E656" s="58" t="s">
        <v>6935</v>
      </c>
      <c r="F656" s="58"/>
      <c r="G656" s="58" t="s">
        <v>5508</v>
      </c>
      <c r="H656" s="66" t="s">
        <v>3200</v>
      </c>
      <c r="I656" s="66" t="s">
        <v>5874</v>
      </c>
      <c r="J656" s="66"/>
      <c r="K656" s="66" t="s">
        <v>1302</v>
      </c>
      <c r="L656" s="78" t="s">
        <v>1070</v>
      </c>
      <c r="M656" s="66" t="s">
        <v>6250</v>
      </c>
      <c r="N656" s="79" t="str">
        <f ca="1">DATEDIF(C656,'Outgoing 2023'!$L$2,"Y")&amp;" tahun, "&amp;DATEDIF(C656,'Outgoing 2023'!$L$2,"YM")&amp;" bulan, "&amp;DATEDIF(C656,'Outgoing 2023'!$L$2,"MD")&amp;" hari"</f>
        <v>1 tahun, 9 bulan, 21 hari</v>
      </c>
      <c r="O656" s="80">
        <f t="shared" ca="1" si="27"/>
        <v>659</v>
      </c>
      <c r="Q656" s="58"/>
    </row>
    <row r="657" spans="1:17" ht="27.6" x14ac:dyDescent="0.3">
      <c r="A657" s="77">
        <f t="shared" si="28"/>
        <v>656</v>
      </c>
      <c r="B657" s="66" t="s">
        <v>6908</v>
      </c>
      <c r="C657" s="61">
        <v>45559</v>
      </c>
      <c r="D657" s="58" t="s">
        <v>39</v>
      </c>
      <c r="E657" s="58" t="s">
        <v>6936</v>
      </c>
      <c r="F657" s="58"/>
      <c r="G657" s="58" t="s">
        <v>5508</v>
      </c>
      <c r="H657" s="66" t="s">
        <v>3197</v>
      </c>
      <c r="I657" s="66" t="s">
        <v>6030</v>
      </c>
      <c r="J657" s="66"/>
      <c r="K657" s="66" t="s">
        <v>1302</v>
      </c>
      <c r="L657" s="78" t="s">
        <v>1175</v>
      </c>
      <c r="M657" s="66" t="s">
        <v>5607</v>
      </c>
      <c r="N657" s="79" t="str">
        <f ca="1">DATEDIF(C657,'Outgoing 2023'!$L$2,"Y")&amp;" tahun, "&amp;DATEDIF(C657,'Outgoing 2023'!$L$2,"YM")&amp;" bulan, "&amp;DATEDIF(C657,'Outgoing 2023'!$L$2,"MD")&amp;" hari"</f>
        <v>1 tahun, 9 bulan, 21 hari</v>
      </c>
      <c r="O657" s="80">
        <f t="shared" ca="1" si="27"/>
        <v>659</v>
      </c>
      <c r="Q657" s="58"/>
    </row>
    <row r="658" spans="1:17" ht="27.6" x14ac:dyDescent="0.3">
      <c r="A658" s="77">
        <f t="shared" si="28"/>
        <v>657</v>
      </c>
      <c r="B658" s="66" t="s">
        <v>6909</v>
      </c>
      <c r="C658" s="61">
        <v>45559</v>
      </c>
      <c r="D658" s="58" t="s">
        <v>39</v>
      </c>
      <c r="E658" s="58" t="s">
        <v>6937</v>
      </c>
      <c r="F658" s="58"/>
      <c r="G658" s="58" t="s">
        <v>1079</v>
      </c>
      <c r="H658" s="66" t="s">
        <v>3195</v>
      </c>
      <c r="I658" s="66" t="s">
        <v>5841</v>
      </c>
      <c r="J658" s="66"/>
      <c r="K658" s="66" t="s">
        <v>1302</v>
      </c>
      <c r="L658" s="78" t="s">
        <v>1079</v>
      </c>
      <c r="M658" s="66" t="s">
        <v>5498</v>
      </c>
      <c r="N658" s="79" t="str">
        <f ca="1">DATEDIF(C658,'Outgoing 2023'!$L$2,"Y")&amp;" tahun, "&amp;DATEDIF(C658,'Outgoing 2023'!$L$2,"YM")&amp;" bulan, "&amp;DATEDIF(C658,'Outgoing 2023'!$L$2,"MD")&amp;" hari"</f>
        <v>1 tahun, 9 bulan, 21 hari</v>
      </c>
      <c r="O658" s="80">
        <f t="shared" ca="1" si="27"/>
        <v>659</v>
      </c>
      <c r="Q658" s="58"/>
    </row>
    <row r="659" spans="1:17" x14ac:dyDescent="0.3">
      <c r="A659" s="77">
        <f t="shared" si="28"/>
        <v>658</v>
      </c>
      <c r="B659" s="66" t="s">
        <v>6910</v>
      </c>
      <c r="C659" s="61">
        <v>45559</v>
      </c>
      <c r="D659" s="58" t="s">
        <v>39</v>
      </c>
      <c r="E659" s="58" t="s">
        <v>6938</v>
      </c>
      <c r="F659" s="58"/>
      <c r="G659" s="58" t="s">
        <v>5508</v>
      </c>
      <c r="H659" s="66" t="s">
        <v>5989</v>
      </c>
      <c r="I659" s="66" t="s">
        <v>6030</v>
      </c>
      <c r="J659" s="66"/>
      <c r="K659" s="66" t="s">
        <v>1302</v>
      </c>
      <c r="L659" s="78" t="s">
        <v>1175</v>
      </c>
      <c r="M659" s="66" t="s">
        <v>5607</v>
      </c>
      <c r="N659" s="79" t="str">
        <f ca="1">DATEDIF(C659,'Outgoing 2023'!$L$2,"Y")&amp;" tahun, "&amp;DATEDIF(C659,'Outgoing 2023'!$L$2,"YM")&amp;" bulan, "&amp;DATEDIF(C659,'Outgoing 2023'!$L$2,"MD")&amp;" hari"</f>
        <v>1 tahun, 9 bulan, 21 hari</v>
      </c>
      <c r="O659" s="80">
        <f t="shared" ca="1" si="27"/>
        <v>659</v>
      </c>
      <c r="Q659" s="58"/>
    </row>
    <row r="660" spans="1:17" ht="27.6" x14ac:dyDescent="0.3">
      <c r="A660" s="77">
        <f t="shared" si="28"/>
        <v>659</v>
      </c>
      <c r="B660" s="66" t="s">
        <v>6911</v>
      </c>
      <c r="C660" s="61">
        <v>45559</v>
      </c>
      <c r="D660" s="58" t="s">
        <v>39</v>
      </c>
      <c r="E660" s="58" t="s">
        <v>6939</v>
      </c>
      <c r="F660" s="58"/>
      <c r="G660" s="58" t="s">
        <v>5508</v>
      </c>
      <c r="H660" s="66" t="s">
        <v>5508</v>
      </c>
      <c r="I660" s="66" t="s">
        <v>6025</v>
      </c>
      <c r="J660" s="66"/>
      <c r="K660" s="66" t="s">
        <v>1302</v>
      </c>
      <c r="L660" s="78" t="s">
        <v>1736</v>
      </c>
      <c r="M660" s="66" t="s">
        <v>5309</v>
      </c>
      <c r="N660" s="79" t="str">
        <f ca="1">DATEDIF(C660,'Outgoing 2023'!$L$2,"Y")&amp;" tahun, "&amp;DATEDIF(C660,'Outgoing 2023'!$L$2,"YM")&amp;" bulan, "&amp;DATEDIF(C660,'Outgoing 2023'!$L$2,"MD")&amp;" hari"</f>
        <v>1 tahun, 9 bulan, 21 hari</v>
      </c>
      <c r="O660" s="80">
        <f t="shared" ca="1" si="27"/>
        <v>659</v>
      </c>
      <c r="Q660" s="58"/>
    </row>
    <row r="661" spans="1:17" ht="27.6" x14ac:dyDescent="0.3">
      <c r="A661" s="77">
        <f t="shared" si="28"/>
        <v>660</v>
      </c>
      <c r="B661" s="66" t="s">
        <v>6929</v>
      </c>
      <c r="C661" s="61">
        <v>45559</v>
      </c>
      <c r="D661" s="58" t="s">
        <v>39</v>
      </c>
      <c r="E661" s="58" t="s">
        <v>6940</v>
      </c>
      <c r="F661" s="58"/>
      <c r="G661" s="58" t="s">
        <v>1079</v>
      </c>
      <c r="H661" s="66" t="s">
        <v>5940</v>
      </c>
      <c r="I661" s="66" t="s">
        <v>2895</v>
      </c>
      <c r="J661" s="66"/>
      <c r="K661" s="66" t="s">
        <v>1302</v>
      </c>
      <c r="L661" s="78" t="s">
        <v>1079</v>
      </c>
      <c r="M661" s="66" t="s">
        <v>2488</v>
      </c>
      <c r="N661" s="79" t="str">
        <f ca="1">DATEDIF(C661,'Outgoing 2023'!$L$2,"Y")&amp;" tahun, "&amp;DATEDIF(C661,'Outgoing 2023'!$L$2,"YM")&amp;" bulan, "&amp;DATEDIF(C661,'Outgoing 2023'!$L$2,"MD")&amp;" hari"</f>
        <v>1 tahun, 9 bulan, 21 hari</v>
      </c>
      <c r="O661" s="80">
        <f t="shared" ca="1" si="27"/>
        <v>659</v>
      </c>
      <c r="Q661" s="58"/>
    </row>
    <row r="662" spans="1:17" ht="27.6" x14ac:dyDescent="0.3">
      <c r="A662" s="77">
        <f t="shared" si="28"/>
        <v>661</v>
      </c>
      <c r="B662" s="66" t="s">
        <v>6941</v>
      </c>
      <c r="C662" s="61">
        <v>45560</v>
      </c>
      <c r="D662" s="58" t="s">
        <v>39</v>
      </c>
      <c r="E662" s="58" t="s">
        <v>6945</v>
      </c>
      <c r="F662" s="58"/>
      <c r="G662" s="58" t="s">
        <v>5508</v>
      </c>
      <c r="H662" s="66" t="s">
        <v>3191</v>
      </c>
      <c r="I662" s="66" t="s">
        <v>5874</v>
      </c>
      <c r="J662" s="66"/>
      <c r="K662" s="66" t="s">
        <v>1302</v>
      </c>
      <c r="L662" s="78" t="s">
        <v>1070</v>
      </c>
      <c r="M662" s="66" t="s">
        <v>5160</v>
      </c>
      <c r="N662" s="79" t="str">
        <f ca="1">DATEDIF(C662,'Outgoing 2023'!$L$2,"Y")&amp;" tahun, "&amp;DATEDIF(C662,'Outgoing 2023'!$L$2,"YM")&amp;" bulan, "&amp;DATEDIF(C662,'Outgoing 2023'!$L$2,"MD")&amp;" hari"</f>
        <v>1 tahun, 9 bulan, 20 hari</v>
      </c>
      <c r="O662" s="80">
        <f t="shared" ref="O662:O725" ca="1" si="29">TODAY()-C662</f>
        <v>658</v>
      </c>
      <c r="Q662" s="58"/>
    </row>
    <row r="663" spans="1:17" x14ac:dyDescent="0.3">
      <c r="A663" s="77">
        <f t="shared" si="28"/>
        <v>662</v>
      </c>
      <c r="B663" s="66" t="s">
        <v>6942</v>
      </c>
      <c r="C663" s="61">
        <v>45560</v>
      </c>
      <c r="D663" s="58" t="s">
        <v>39</v>
      </c>
      <c r="E663" s="58" t="s">
        <v>6946</v>
      </c>
      <c r="F663" s="58"/>
      <c r="G663" s="58" t="s">
        <v>5508</v>
      </c>
      <c r="H663" s="66" t="s">
        <v>3200</v>
      </c>
      <c r="I663" s="66" t="s">
        <v>6954</v>
      </c>
      <c r="J663" s="66"/>
      <c r="K663" s="66" t="s">
        <v>1302</v>
      </c>
      <c r="L663" s="78" t="s">
        <v>1070</v>
      </c>
      <c r="M663" s="66" t="s">
        <v>6243</v>
      </c>
      <c r="N663" s="79" t="str">
        <f ca="1">DATEDIF(C663,'Outgoing 2023'!$L$2,"Y")&amp;" tahun, "&amp;DATEDIF(C663,'Outgoing 2023'!$L$2,"YM")&amp;" bulan, "&amp;DATEDIF(C663,'Outgoing 2023'!$L$2,"MD")&amp;" hari"</f>
        <v>1 tahun, 9 bulan, 20 hari</v>
      </c>
      <c r="O663" s="80">
        <f t="shared" ca="1" si="29"/>
        <v>658</v>
      </c>
      <c r="Q663" s="58"/>
    </row>
    <row r="664" spans="1:17" ht="27.6" x14ac:dyDescent="0.3">
      <c r="A664" s="77">
        <f t="shared" si="28"/>
        <v>663</v>
      </c>
      <c r="B664" s="66" t="s">
        <v>6943</v>
      </c>
      <c r="C664" s="61">
        <v>45560</v>
      </c>
      <c r="D664" s="58" t="s">
        <v>6912</v>
      </c>
      <c r="E664" s="58" t="s">
        <v>6947</v>
      </c>
      <c r="F664" s="58"/>
      <c r="G664" s="58" t="s">
        <v>5985</v>
      </c>
      <c r="H664" s="66" t="s">
        <v>5986</v>
      </c>
      <c r="I664" s="66" t="s">
        <v>5873</v>
      </c>
      <c r="J664" s="66"/>
      <c r="K664" s="66" t="s">
        <v>1302</v>
      </c>
      <c r="L664" s="78" t="s">
        <v>1267</v>
      </c>
      <c r="M664" s="66" t="s">
        <v>6950</v>
      </c>
      <c r="N664" s="79" t="str">
        <f ca="1">DATEDIF(C664,'Outgoing 2023'!$L$2,"Y")&amp;" tahun, "&amp;DATEDIF(C664,'Outgoing 2023'!$L$2,"YM")&amp;" bulan, "&amp;DATEDIF(C664,'Outgoing 2023'!$L$2,"MD")&amp;" hari"</f>
        <v>1 tahun, 9 bulan, 20 hari</v>
      </c>
      <c r="O664" s="80">
        <f t="shared" ca="1" si="29"/>
        <v>658</v>
      </c>
      <c r="Q664" s="58"/>
    </row>
    <row r="665" spans="1:17" x14ac:dyDescent="0.3">
      <c r="A665" s="77">
        <f t="shared" si="28"/>
        <v>664</v>
      </c>
      <c r="B665" s="66" t="s">
        <v>6944</v>
      </c>
      <c r="C665" s="61">
        <v>45560</v>
      </c>
      <c r="D665" s="58" t="s">
        <v>6949</v>
      </c>
      <c r="E665" s="58" t="s">
        <v>6948</v>
      </c>
      <c r="F665" s="58"/>
      <c r="G665" s="58" t="s">
        <v>5985</v>
      </c>
      <c r="H665" s="66" t="s">
        <v>5986</v>
      </c>
      <c r="I665" s="66" t="s">
        <v>5873</v>
      </c>
      <c r="J665" s="66"/>
      <c r="K665" s="66" t="s">
        <v>1302</v>
      </c>
      <c r="L665" s="78" t="s">
        <v>1267</v>
      </c>
      <c r="M665" s="66" t="s">
        <v>6950</v>
      </c>
      <c r="N665" s="79" t="str">
        <f ca="1">DATEDIF(C665,'Outgoing 2023'!$L$2,"Y")&amp;" tahun, "&amp;DATEDIF(C665,'Outgoing 2023'!$L$2,"YM")&amp;" bulan, "&amp;DATEDIF(C665,'Outgoing 2023'!$L$2,"MD")&amp;" hari"</f>
        <v>1 tahun, 9 bulan, 20 hari</v>
      </c>
      <c r="O665" s="80">
        <f t="shared" ca="1" si="29"/>
        <v>658</v>
      </c>
      <c r="Q665" s="58"/>
    </row>
    <row r="666" spans="1:17" ht="27.6" x14ac:dyDescent="0.3">
      <c r="A666" s="77">
        <f t="shared" si="28"/>
        <v>665</v>
      </c>
      <c r="B666" s="66" t="s">
        <v>6974</v>
      </c>
      <c r="C666" s="61">
        <v>45560</v>
      </c>
      <c r="D666" s="58" t="s">
        <v>39</v>
      </c>
      <c r="E666" s="58" t="s">
        <v>6988</v>
      </c>
      <c r="F666" s="58"/>
      <c r="G666" s="58" t="s">
        <v>5508</v>
      </c>
      <c r="H666" s="66" t="s">
        <v>3197</v>
      </c>
      <c r="I666" s="66" t="s">
        <v>6030</v>
      </c>
      <c r="J666" s="66"/>
      <c r="K666" s="66" t="s">
        <v>1302</v>
      </c>
      <c r="L666" s="78" t="s">
        <v>1175</v>
      </c>
      <c r="M666" s="66" t="s">
        <v>5607</v>
      </c>
      <c r="N666" s="79" t="str">
        <f ca="1">DATEDIF(C666,'Outgoing 2023'!$L$2,"Y")&amp;" tahun, "&amp;DATEDIF(C666,'Outgoing 2023'!$L$2,"YM")&amp;" bulan, "&amp;DATEDIF(C666,'Outgoing 2023'!$L$2,"MD")&amp;" hari"</f>
        <v>1 tahun, 9 bulan, 20 hari</v>
      </c>
      <c r="O666" s="80">
        <f t="shared" ca="1" si="29"/>
        <v>658</v>
      </c>
      <c r="Q666" s="58"/>
    </row>
    <row r="667" spans="1:17" ht="27.6" x14ac:dyDescent="0.3">
      <c r="A667" s="77">
        <f t="shared" si="28"/>
        <v>666</v>
      </c>
      <c r="B667" s="66" t="s">
        <v>6975</v>
      </c>
      <c r="C667" s="61">
        <v>45561</v>
      </c>
      <c r="D667" s="58" t="s">
        <v>6928</v>
      </c>
      <c r="E667" s="58" t="s">
        <v>6989</v>
      </c>
      <c r="F667" s="58"/>
      <c r="G667" s="58" t="s">
        <v>5508</v>
      </c>
      <c r="H667" s="66" t="s">
        <v>5508</v>
      </c>
      <c r="I667" s="66" t="s">
        <v>5843</v>
      </c>
      <c r="J667" s="66"/>
      <c r="K667" s="66" t="s">
        <v>1302</v>
      </c>
      <c r="L667" s="78" t="s">
        <v>1070</v>
      </c>
      <c r="M667" s="66" t="s">
        <v>5481</v>
      </c>
      <c r="N667" s="79" t="str">
        <f ca="1">DATEDIF(C667,'Outgoing 2023'!$L$2,"Y")&amp;" tahun, "&amp;DATEDIF(C667,'Outgoing 2023'!$L$2,"YM")&amp;" bulan, "&amp;DATEDIF(C667,'Outgoing 2023'!$L$2,"MD")&amp;" hari"</f>
        <v>1 tahun, 9 bulan, 19 hari</v>
      </c>
      <c r="O667" s="80">
        <f t="shared" ca="1" si="29"/>
        <v>657</v>
      </c>
      <c r="Q667" s="58"/>
    </row>
    <row r="668" spans="1:17" ht="27.6" x14ac:dyDescent="0.3">
      <c r="A668" s="77">
        <f t="shared" si="28"/>
        <v>667</v>
      </c>
      <c r="B668" s="66" t="s">
        <v>6976</v>
      </c>
      <c r="C668" s="61">
        <v>45561</v>
      </c>
      <c r="D668" s="58" t="s">
        <v>39</v>
      </c>
      <c r="E668" s="58" t="s">
        <v>6990</v>
      </c>
      <c r="F668" s="58"/>
      <c r="G668" s="58" t="s">
        <v>5508</v>
      </c>
      <c r="H668" s="66" t="s">
        <v>3200</v>
      </c>
      <c r="I668" s="66" t="s">
        <v>5874</v>
      </c>
      <c r="J668" s="66"/>
      <c r="K668" s="66" t="s">
        <v>1302</v>
      </c>
      <c r="L668" s="78" t="s">
        <v>1070</v>
      </c>
      <c r="M668" s="58" t="s">
        <v>7072</v>
      </c>
      <c r="N668" s="79" t="str">
        <f ca="1">DATEDIF(C668,'Outgoing 2023'!$L$2,"Y")&amp;" tahun, "&amp;DATEDIF(C668,'Outgoing 2023'!$L$2,"YM")&amp;" bulan, "&amp;DATEDIF(C668,'Outgoing 2023'!$L$2,"MD")&amp;" hari"</f>
        <v>1 tahun, 9 bulan, 19 hari</v>
      </c>
      <c r="O668" s="80">
        <f t="shared" ca="1" si="29"/>
        <v>657</v>
      </c>
      <c r="Q668" s="58"/>
    </row>
    <row r="669" spans="1:17" x14ac:dyDescent="0.3">
      <c r="A669" s="77">
        <f t="shared" si="28"/>
        <v>668</v>
      </c>
      <c r="B669" s="66" t="s">
        <v>6977</v>
      </c>
      <c r="C669" s="61">
        <v>45561</v>
      </c>
      <c r="D669" s="58" t="s">
        <v>39</v>
      </c>
      <c r="E669" s="58" t="s">
        <v>6991</v>
      </c>
      <c r="F669" s="58"/>
      <c r="G669" s="58" t="s">
        <v>5508</v>
      </c>
      <c r="H669" s="66" t="s">
        <v>3189</v>
      </c>
      <c r="I669" s="66" t="s">
        <v>5843</v>
      </c>
      <c r="J669" s="66"/>
      <c r="K669" s="66" t="s">
        <v>1302</v>
      </c>
      <c r="L669" s="78" t="s">
        <v>1070</v>
      </c>
      <c r="M669" s="66" t="s">
        <v>1071</v>
      </c>
      <c r="N669" s="79" t="str">
        <f ca="1">DATEDIF(C669,'Outgoing 2023'!$L$2,"Y")&amp;" tahun, "&amp;DATEDIF(C669,'Outgoing 2023'!$L$2,"YM")&amp;" bulan, "&amp;DATEDIF(C669,'Outgoing 2023'!$L$2,"MD")&amp;" hari"</f>
        <v>1 tahun, 9 bulan, 19 hari</v>
      </c>
      <c r="O669" s="80">
        <f t="shared" ca="1" si="29"/>
        <v>657</v>
      </c>
      <c r="Q669" s="58"/>
    </row>
    <row r="670" spans="1:17" ht="27.6" x14ac:dyDescent="0.3">
      <c r="A670" s="77">
        <f t="shared" si="28"/>
        <v>669</v>
      </c>
      <c r="B670" s="66" t="s">
        <v>6978</v>
      </c>
      <c r="C670" s="61">
        <v>45561</v>
      </c>
      <c r="D670" s="58" t="s">
        <v>39</v>
      </c>
      <c r="E670" s="58" t="s">
        <v>6992</v>
      </c>
      <c r="F670" s="58"/>
      <c r="G670" s="58" t="s">
        <v>1079</v>
      </c>
      <c r="H670" s="66" t="s">
        <v>3199</v>
      </c>
      <c r="I670" s="66" t="s">
        <v>7893</v>
      </c>
      <c r="J670" s="66"/>
      <c r="K670" s="66" t="s">
        <v>1302</v>
      </c>
      <c r="L670" s="78" t="s">
        <v>1079</v>
      </c>
      <c r="M670" s="66" t="s">
        <v>2490</v>
      </c>
      <c r="N670" s="79" t="str">
        <f ca="1">DATEDIF(C670,'Outgoing 2023'!$L$2,"Y")&amp;" tahun, "&amp;DATEDIF(C670,'Outgoing 2023'!$L$2,"YM")&amp;" bulan, "&amp;DATEDIF(C670,'Outgoing 2023'!$L$2,"MD")&amp;" hari"</f>
        <v>1 tahun, 9 bulan, 19 hari</v>
      </c>
      <c r="O670" s="80">
        <f t="shared" ca="1" si="29"/>
        <v>657</v>
      </c>
      <c r="Q670" s="58"/>
    </row>
    <row r="671" spans="1:17" x14ac:dyDescent="0.3">
      <c r="A671" s="77">
        <f t="shared" si="28"/>
        <v>670</v>
      </c>
      <c r="B671" s="66" t="s">
        <v>6979</v>
      </c>
      <c r="C671" s="61">
        <v>45561</v>
      </c>
      <c r="D671" s="58" t="s">
        <v>39</v>
      </c>
      <c r="E671" s="58" t="s">
        <v>6993</v>
      </c>
      <c r="F671" s="58"/>
      <c r="G671" s="58" t="s">
        <v>5508</v>
      </c>
      <c r="H671" s="66" t="s">
        <v>3191</v>
      </c>
      <c r="I671" s="66" t="s">
        <v>6030</v>
      </c>
      <c r="J671" s="66"/>
      <c r="K671" s="66" t="s">
        <v>1302</v>
      </c>
      <c r="L671" s="78" t="s">
        <v>1175</v>
      </c>
      <c r="M671" s="66" t="s">
        <v>5607</v>
      </c>
      <c r="N671" s="79" t="str">
        <f ca="1">DATEDIF(C671,'Outgoing 2023'!$L$2,"Y")&amp;" tahun, "&amp;DATEDIF(C671,'Outgoing 2023'!$L$2,"YM")&amp;" bulan, "&amp;DATEDIF(C671,'Outgoing 2023'!$L$2,"MD")&amp;" hari"</f>
        <v>1 tahun, 9 bulan, 19 hari</v>
      </c>
      <c r="O671" s="80">
        <f t="shared" ca="1" si="29"/>
        <v>657</v>
      </c>
      <c r="Q671" s="58"/>
    </row>
    <row r="672" spans="1:17" x14ac:dyDescent="0.3">
      <c r="A672" s="77">
        <f t="shared" si="28"/>
        <v>671</v>
      </c>
      <c r="B672" s="66" t="s">
        <v>6980</v>
      </c>
      <c r="C672" s="61">
        <v>45561</v>
      </c>
      <c r="D672" s="58" t="s">
        <v>39</v>
      </c>
      <c r="E672" s="58" t="s">
        <v>6994</v>
      </c>
      <c r="F672" s="58"/>
      <c r="G672" s="58" t="s">
        <v>5508</v>
      </c>
      <c r="H672" s="66" t="s">
        <v>3197</v>
      </c>
      <c r="I672" s="66" t="s">
        <v>6030</v>
      </c>
      <c r="J672" s="66"/>
      <c r="K672" s="66" t="s">
        <v>1302</v>
      </c>
      <c r="L672" s="78" t="s">
        <v>1175</v>
      </c>
      <c r="M672" s="66" t="s">
        <v>5607</v>
      </c>
      <c r="N672" s="79" t="str">
        <f ca="1">DATEDIF(C672,'Outgoing 2023'!$L$2,"Y")&amp;" tahun, "&amp;DATEDIF(C672,'Outgoing 2023'!$L$2,"YM")&amp;" bulan, "&amp;DATEDIF(C672,'Outgoing 2023'!$L$2,"MD")&amp;" hari"</f>
        <v>1 tahun, 9 bulan, 19 hari</v>
      </c>
      <c r="O672" s="80">
        <f t="shared" ca="1" si="29"/>
        <v>657</v>
      </c>
      <c r="Q672" s="58"/>
    </row>
    <row r="673" spans="1:17" ht="27.6" x14ac:dyDescent="0.3">
      <c r="A673" s="77">
        <f t="shared" si="28"/>
        <v>672</v>
      </c>
      <c r="B673" s="66" t="s">
        <v>6981</v>
      </c>
      <c r="C673" s="61">
        <v>45561</v>
      </c>
      <c r="D673" s="58" t="s">
        <v>39</v>
      </c>
      <c r="E673" s="58" t="s">
        <v>6995</v>
      </c>
      <c r="F673" s="58"/>
      <c r="G673" s="58" t="s">
        <v>5508</v>
      </c>
      <c r="H673" s="66" t="s">
        <v>3200</v>
      </c>
      <c r="I673" s="66" t="s">
        <v>5703</v>
      </c>
      <c r="J673" s="66"/>
      <c r="K673" s="66" t="s">
        <v>1302</v>
      </c>
      <c r="L673" s="78" t="s">
        <v>1070</v>
      </c>
      <c r="M673" s="66" t="s">
        <v>1071</v>
      </c>
      <c r="N673" s="79" t="str">
        <f ca="1">DATEDIF(C673,'Outgoing 2023'!$L$2,"Y")&amp;" tahun, "&amp;DATEDIF(C673,'Outgoing 2023'!$L$2,"YM")&amp;" bulan, "&amp;DATEDIF(C673,'Outgoing 2023'!$L$2,"MD")&amp;" hari"</f>
        <v>1 tahun, 9 bulan, 19 hari</v>
      </c>
      <c r="O673" s="80">
        <f t="shared" ca="1" si="29"/>
        <v>657</v>
      </c>
      <c r="Q673" s="58"/>
    </row>
    <row r="674" spans="1:17" ht="27.6" x14ac:dyDescent="0.3">
      <c r="A674" s="77">
        <f t="shared" si="28"/>
        <v>673</v>
      </c>
      <c r="B674" s="66" t="s">
        <v>6982</v>
      </c>
      <c r="C674" s="61">
        <v>45562</v>
      </c>
      <c r="D674" s="58" t="s">
        <v>39</v>
      </c>
      <c r="E674" s="58" t="s">
        <v>6996</v>
      </c>
      <c r="F674" s="58"/>
      <c r="G674" s="58" t="s">
        <v>1079</v>
      </c>
      <c r="H674" s="66" t="s">
        <v>6606</v>
      </c>
      <c r="I674" s="66" t="s">
        <v>2895</v>
      </c>
      <c r="J674" s="66"/>
      <c r="K674" s="66" t="s">
        <v>1302</v>
      </c>
      <c r="L674" s="78" t="s">
        <v>1079</v>
      </c>
      <c r="M674" s="66" t="s">
        <v>2488</v>
      </c>
      <c r="N674" s="79" t="str">
        <f ca="1">DATEDIF(C674,'Outgoing 2023'!$L$2,"Y")&amp;" tahun, "&amp;DATEDIF(C674,'Outgoing 2023'!$L$2,"YM")&amp;" bulan, "&amp;DATEDIF(C674,'Outgoing 2023'!$L$2,"MD")&amp;" hari"</f>
        <v>1 tahun, 9 bulan, 18 hari</v>
      </c>
      <c r="O674" s="80">
        <f t="shared" ca="1" si="29"/>
        <v>656</v>
      </c>
      <c r="Q674" s="58"/>
    </row>
    <row r="675" spans="1:17" ht="27.6" x14ac:dyDescent="0.3">
      <c r="A675" s="77">
        <f t="shared" si="28"/>
        <v>674</v>
      </c>
      <c r="B675" s="66" t="s">
        <v>6983</v>
      </c>
      <c r="C675" s="61">
        <v>45562</v>
      </c>
      <c r="D675" s="58" t="s">
        <v>39</v>
      </c>
      <c r="E675" s="58" t="s">
        <v>6997</v>
      </c>
      <c r="F675" s="58"/>
      <c r="G675" s="58" t="s">
        <v>5508</v>
      </c>
      <c r="H675" s="66" t="s">
        <v>5508</v>
      </c>
      <c r="I675" s="66" t="s">
        <v>2127</v>
      </c>
      <c r="J675" s="66"/>
      <c r="K675" s="66" t="s">
        <v>1302</v>
      </c>
      <c r="L675" s="78" t="s">
        <v>1070</v>
      </c>
      <c r="M675" s="66" t="s">
        <v>1071</v>
      </c>
      <c r="N675" s="79" t="str">
        <f ca="1">DATEDIF(C675,'Outgoing 2023'!$L$2,"Y")&amp;" tahun, "&amp;DATEDIF(C675,'Outgoing 2023'!$L$2,"YM")&amp;" bulan, "&amp;DATEDIF(C675,'Outgoing 2023'!$L$2,"MD")&amp;" hari"</f>
        <v>1 tahun, 9 bulan, 18 hari</v>
      </c>
      <c r="O675" s="80">
        <f t="shared" ca="1" si="29"/>
        <v>656</v>
      </c>
      <c r="Q675" s="58"/>
    </row>
    <row r="676" spans="1:17" ht="27.6" x14ac:dyDescent="0.3">
      <c r="A676" s="77">
        <f t="shared" si="28"/>
        <v>675</v>
      </c>
      <c r="B676" s="66" t="s">
        <v>6984</v>
      </c>
      <c r="C676" s="61">
        <v>45562</v>
      </c>
      <c r="D676" s="58" t="s">
        <v>39</v>
      </c>
      <c r="E676" s="58" t="s">
        <v>6998</v>
      </c>
      <c r="F676" s="58"/>
      <c r="G676" s="58" t="s">
        <v>5508</v>
      </c>
      <c r="H676" s="66" t="s">
        <v>5508</v>
      </c>
      <c r="I676" s="66" t="s">
        <v>2881</v>
      </c>
      <c r="J676" s="66"/>
      <c r="K676" s="66" t="s">
        <v>1302</v>
      </c>
      <c r="L676" s="78" t="s">
        <v>1080</v>
      </c>
      <c r="M676" s="66" t="s">
        <v>1083</v>
      </c>
      <c r="N676" s="79" t="str">
        <f ca="1">DATEDIF(C676,'Outgoing 2023'!$L$2,"Y")&amp;" tahun, "&amp;DATEDIF(C676,'Outgoing 2023'!$L$2,"YM")&amp;" bulan, "&amp;DATEDIF(C676,'Outgoing 2023'!$L$2,"MD")&amp;" hari"</f>
        <v>1 tahun, 9 bulan, 18 hari</v>
      </c>
      <c r="O676" s="80">
        <f t="shared" ca="1" si="29"/>
        <v>656</v>
      </c>
      <c r="Q676" s="58"/>
    </row>
    <row r="677" spans="1:17" ht="27.6" x14ac:dyDescent="0.3">
      <c r="A677" s="77">
        <f t="shared" si="28"/>
        <v>676</v>
      </c>
      <c r="B677" s="66" t="s">
        <v>6985</v>
      </c>
      <c r="C677" s="61">
        <v>45562</v>
      </c>
      <c r="D677" s="58" t="s">
        <v>39</v>
      </c>
      <c r="E677" s="58" t="s">
        <v>6999</v>
      </c>
      <c r="F677" s="58"/>
      <c r="G677" s="58" t="s">
        <v>5508</v>
      </c>
      <c r="H677" s="66" t="s">
        <v>5508</v>
      </c>
      <c r="I677" s="66" t="s">
        <v>5843</v>
      </c>
      <c r="J677" s="66"/>
      <c r="K677" s="66" t="s">
        <v>1302</v>
      </c>
      <c r="L677" s="78" t="s">
        <v>1088</v>
      </c>
      <c r="M677" s="66" t="s">
        <v>1089</v>
      </c>
      <c r="N677" s="79" t="str">
        <f ca="1">DATEDIF(C677,'Outgoing 2023'!$L$2,"Y")&amp;" tahun, "&amp;DATEDIF(C677,'Outgoing 2023'!$L$2,"YM")&amp;" bulan, "&amp;DATEDIF(C677,'Outgoing 2023'!$L$2,"MD")&amp;" hari"</f>
        <v>1 tahun, 9 bulan, 18 hari</v>
      </c>
      <c r="O677" s="80">
        <f t="shared" ca="1" si="29"/>
        <v>656</v>
      </c>
      <c r="Q677" s="58"/>
    </row>
    <row r="678" spans="1:17" ht="27.6" x14ac:dyDescent="0.3">
      <c r="A678" s="77">
        <f t="shared" si="28"/>
        <v>677</v>
      </c>
      <c r="B678" s="66" t="s">
        <v>6986</v>
      </c>
      <c r="C678" s="61">
        <v>45565</v>
      </c>
      <c r="D678" s="58" t="s">
        <v>39</v>
      </c>
      <c r="E678" s="58" t="s">
        <v>7000</v>
      </c>
      <c r="F678" s="58"/>
      <c r="G678" s="58" t="s">
        <v>5508</v>
      </c>
      <c r="H678" s="66" t="s">
        <v>3197</v>
      </c>
      <c r="I678" s="66" t="s">
        <v>7073</v>
      </c>
      <c r="J678" s="66"/>
      <c r="K678" s="66" t="s">
        <v>1302</v>
      </c>
      <c r="L678" s="78" t="s">
        <v>1070</v>
      </c>
      <c r="M678" s="66" t="s">
        <v>5490</v>
      </c>
      <c r="N678" s="79" t="str">
        <f ca="1">DATEDIF(C678,'Outgoing 2023'!$L$2,"Y")&amp;" tahun, "&amp;DATEDIF(C678,'Outgoing 2023'!$L$2,"YM")&amp;" bulan, "&amp;DATEDIF(C678,'Outgoing 2023'!$L$2,"MD")&amp;" hari"</f>
        <v>1 tahun, 9 bulan, 15 hari</v>
      </c>
      <c r="O678" s="80">
        <f t="shared" ca="1" si="29"/>
        <v>653</v>
      </c>
      <c r="Q678" s="58"/>
    </row>
    <row r="679" spans="1:17" ht="41.4" x14ac:dyDescent="0.3">
      <c r="A679" s="77">
        <f t="shared" si="28"/>
        <v>678</v>
      </c>
      <c r="B679" s="66" t="s">
        <v>6987</v>
      </c>
      <c r="C679" s="61">
        <v>45565</v>
      </c>
      <c r="D679" s="58" t="s">
        <v>39</v>
      </c>
      <c r="E679" s="58" t="s">
        <v>7001</v>
      </c>
      <c r="F679" s="58"/>
      <c r="G679" s="58" t="s">
        <v>5508</v>
      </c>
      <c r="H679" s="66" t="s">
        <v>3197</v>
      </c>
      <c r="I679" s="66" t="s">
        <v>7073</v>
      </c>
      <c r="J679" s="66"/>
      <c r="K679" s="66" t="s">
        <v>1302</v>
      </c>
      <c r="L679" s="78" t="s">
        <v>1070</v>
      </c>
      <c r="M679" s="66" t="s">
        <v>5490</v>
      </c>
      <c r="N679" s="79" t="str">
        <f ca="1">DATEDIF(C679,'Outgoing 2023'!$L$2,"Y")&amp;" tahun, "&amp;DATEDIF(C679,'Outgoing 2023'!$L$2,"YM")&amp;" bulan, "&amp;DATEDIF(C679,'Outgoing 2023'!$L$2,"MD")&amp;" hari"</f>
        <v>1 tahun, 9 bulan, 15 hari</v>
      </c>
      <c r="O679" s="80">
        <f t="shared" ca="1" si="29"/>
        <v>653</v>
      </c>
      <c r="Q679" s="58"/>
    </row>
    <row r="680" spans="1:17" x14ac:dyDescent="0.3">
      <c r="A680" s="77">
        <f t="shared" si="28"/>
        <v>679</v>
      </c>
      <c r="B680" s="66" t="s">
        <v>7271</v>
      </c>
      <c r="C680" s="61">
        <v>45566</v>
      </c>
      <c r="D680" s="58" t="s">
        <v>39</v>
      </c>
      <c r="E680" s="58" t="s">
        <v>7002</v>
      </c>
      <c r="F680" s="58"/>
      <c r="G680" s="58" t="s">
        <v>5508</v>
      </c>
      <c r="H680" s="66" t="s">
        <v>3189</v>
      </c>
      <c r="I680" s="66" t="s">
        <v>5704</v>
      </c>
      <c r="J680" s="66"/>
      <c r="K680" s="66" t="s">
        <v>1302</v>
      </c>
      <c r="L680" s="78" t="s">
        <v>1070</v>
      </c>
      <c r="M680" s="66" t="s">
        <v>4930</v>
      </c>
      <c r="N680" s="79" t="str">
        <f ca="1">DATEDIF(C680,'Outgoing 2023'!$L$2,"Y")&amp;" tahun, "&amp;DATEDIF(C680,'Outgoing 2023'!$L$2,"YM")&amp;" bulan, "&amp;DATEDIF(C680,'Outgoing 2023'!$L$2,"MD")&amp;" hari"</f>
        <v>1 tahun, 9 bulan, 14 hari</v>
      </c>
      <c r="O680" s="80">
        <f t="shared" ca="1" si="29"/>
        <v>652</v>
      </c>
      <c r="Q680" s="58"/>
    </row>
    <row r="681" spans="1:17" ht="27.6" x14ac:dyDescent="0.3">
      <c r="A681" s="77">
        <f t="shared" si="28"/>
        <v>680</v>
      </c>
      <c r="B681" s="66" t="s">
        <v>7272</v>
      </c>
      <c r="C681" s="61">
        <v>45566</v>
      </c>
      <c r="D681" s="58" t="s">
        <v>39</v>
      </c>
      <c r="E681" s="58" t="s">
        <v>7003</v>
      </c>
      <c r="F681" s="58"/>
      <c r="G681" s="58" t="s">
        <v>5508</v>
      </c>
      <c r="H681" s="66" t="s">
        <v>3200</v>
      </c>
      <c r="I681" s="66" t="s">
        <v>5703</v>
      </c>
      <c r="J681" s="66"/>
      <c r="K681" s="66" t="s">
        <v>1302</v>
      </c>
      <c r="L681" s="78" t="s">
        <v>1070</v>
      </c>
      <c r="M681" s="66" t="s">
        <v>1071</v>
      </c>
      <c r="N681" s="79" t="str">
        <f ca="1">DATEDIF(C681,'Outgoing 2023'!$L$2,"Y")&amp;" tahun, "&amp;DATEDIF(C681,'Outgoing 2023'!$L$2,"YM")&amp;" bulan, "&amp;DATEDIF(C681,'Outgoing 2023'!$L$2,"MD")&amp;" hari"</f>
        <v>1 tahun, 9 bulan, 14 hari</v>
      </c>
      <c r="O681" s="80">
        <f t="shared" ca="1" si="29"/>
        <v>652</v>
      </c>
      <c r="Q681" s="58"/>
    </row>
    <row r="682" spans="1:17" ht="41.4" x14ac:dyDescent="0.3">
      <c r="A682" s="77">
        <f t="shared" si="28"/>
        <v>681</v>
      </c>
      <c r="B682" s="66" t="s">
        <v>7273</v>
      </c>
      <c r="C682" s="61">
        <v>45566</v>
      </c>
      <c r="D682" s="58" t="s">
        <v>39</v>
      </c>
      <c r="E682" s="58" t="s">
        <v>7004</v>
      </c>
      <c r="F682" s="58"/>
      <c r="G682" s="58" t="s">
        <v>1079</v>
      </c>
      <c r="H682" s="66" t="s">
        <v>5933</v>
      </c>
      <c r="I682" s="66" t="s">
        <v>2895</v>
      </c>
      <c r="J682" s="66"/>
      <c r="K682" s="66" t="s">
        <v>1302</v>
      </c>
      <c r="L682" s="78" t="s">
        <v>1079</v>
      </c>
      <c r="M682" s="66" t="s">
        <v>5499</v>
      </c>
      <c r="N682" s="79" t="str">
        <f ca="1">DATEDIF(C682,'Outgoing 2023'!$L$2,"Y")&amp;" tahun, "&amp;DATEDIF(C682,'Outgoing 2023'!$L$2,"YM")&amp;" bulan, "&amp;DATEDIF(C682,'Outgoing 2023'!$L$2,"MD")&amp;" hari"</f>
        <v>1 tahun, 9 bulan, 14 hari</v>
      </c>
      <c r="O682" s="80">
        <f t="shared" ca="1" si="29"/>
        <v>652</v>
      </c>
      <c r="Q682" s="58"/>
    </row>
    <row r="683" spans="1:17" ht="27.6" x14ac:dyDescent="0.3">
      <c r="A683" s="77">
        <f t="shared" si="28"/>
        <v>682</v>
      </c>
      <c r="B683" s="66" t="s">
        <v>7274</v>
      </c>
      <c r="C683" s="61">
        <v>45566</v>
      </c>
      <c r="D683" s="58" t="s">
        <v>39</v>
      </c>
      <c r="E683" s="58" t="s">
        <v>7005</v>
      </c>
      <c r="F683" s="58"/>
      <c r="G683" s="58" t="s">
        <v>1079</v>
      </c>
      <c r="H683" s="66" t="s">
        <v>3199</v>
      </c>
      <c r="I683" s="66" t="s">
        <v>2895</v>
      </c>
      <c r="J683" s="66"/>
      <c r="K683" s="66" t="s">
        <v>1302</v>
      </c>
      <c r="L683" s="78" t="s">
        <v>1079</v>
      </c>
      <c r="M683" s="66" t="s">
        <v>2490</v>
      </c>
      <c r="N683" s="79" t="str">
        <f ca="1">DATEDIF(C683,'Outgoing 2023'!$L$2,"Y")&amp;" tahun, "&amp;DATEDIF(C683,'Outgoing 2023'!$L$2,"YM")&amp;" bulan, "&amp;DATEDIF(C683,'Outgoing 2023'!$L$2,"MD")&amp;" hari"</f>
        <v>1 tahun, 9 bulan, 14 hari</v>
      </c>
      <c r="O683" s="80">
        <f t="shared" ca="1" si="29"/>
        <v>652</v>
      </c>
      <c r="Q683" s="58"/>
    </row>
    <row r="684" spans="1:17" ht="27.6" x14ac:dyDescent="0.3">
      <c r="A684" s="77">
        <f t="shared" si="28"/>
        <v>683</v>
      </c>
      <c r="B684" s="66" t="s">
        <v>7275</v>
      </c>
      <c r="C684" s="61">
        <v>45566</v>
      </c>
      <c r="D684" s="58" t="s">
        <v>39</v>
      </c>
      <c r="E684" s="58" t="s">
        <v>7006</v>
      </c>
      <c r="F684" s="58"/>
      <c r="G684" s="58" t="s">
        <v>5508</v>
      </c>
      <c r="H684" s="66" t="s">
        <v>5508</v>
      </c>
      <c r="I684" s="66" t="s">
        <v>2127</v>
      </c>
      <c r="J684" s="66"/>
      <c r="K684" s="66" t="s">
        <v>1302</v>
      </c>
      <c r="L684" s="78" t="s">
        <v>1070</v>
      </c>
      <c r="M684" s="66" t="s">
        <v>1071</v>
      </c>
      <c r="N684" s="79" t="str">
        <f ca="1">DATEDIF(C684,'Outgoing 2023'!$L$2,"Y")&amp;" tahun, "&amp;DATEDIF(C684,'Outgoing 2023'!$L$2,"YM")&amp;" bulan, "&amp;DATEDIF(C684,'Outgoing 2023'!$L$2,"MD")&amp;" hari"</f>
        <v>1 tahun, 9 bulan, 14 hari</v>
      </c>
      <c r="O684" s="80">
        <f t="shared" ca="1" si="29"/>
        <v>652</v>
      </c>
      <c r="Q684" s="58"/>
    </row>
    <row r="685" spans="1:17" ht="27.6" x14ac:dyDescent="0.3">
      <c r="A685" s="77">
        <f t="shared" si="28"/>
        <v>684</v>
      </c>
      <c r="B685" s="66" t="s">
        <v>7276</v>
      </c>
      <c r="C685" s="61">
        <v>45566</v>
      </c>
      <c r="D685" s="58" t="s">
        <v>39</v>
      </c>
      <c r="E685" s="58" t="s">
        <v>7007</v>
      </c>
      <c r="F685" s="58"/>
      <c r="G685" s="58" t="s">
        <v>5508</v>
      </c>
      <c r="H685" s="66" t="s">
        <v>3190</v>
      </c>
      <c r="I685" s="66" t="s">
        <v>7073</v>
      </c>
      <c r="J685" s="66"/>
      <c r="K685" s="66" t="s">
        <v>1302</v>
      </c>
      <c r="L685" s="78" t="s">
        <v>1175</v>
      </c>
      <c r="M685" s="66" t="s">
        <v>5607</v>
      </c>
      <c r="N685" s="79" t="str">
        <f ca="1">DATEDIF(C685,'Outgoing 2023'!$L$2,"Y")&amp;" tahun, "&amp;DATEDIF(C685,'Outgoing 2023'!$L$2,"YM")&amp;" bulan, "&amp;DATEDIF(C685,'Outgoing 2023'!$L$2,"MD")&amp;" hari"</f>
        <v>1 tahun, 9 bulan, 14 hari</v>
      </c>
      <c r="O685" s="80">
        <f t="shared" ca="1" si="29"/>
        <v>652</v>
      </c>
      <c r="Q685" s="58"/>
    </row>
    <row r="686" spans="1:17" ht="27.6" x14ac:dyDescent="0.3">
      <c r="A686" s="77">
        <f t="shared" si="28"/>
        <v>685</v>
      </c>
      <c r="B686" s="66" t="s">
        <v>7277</v>
      </c>
      <c r="C686" s="61">
        <v>45566</v>
      </c>
      <c r="D686" s="58" t="s">
        <v>6928</v>
      </c>
      <c r="E686" s="58" t="s">
        <v>7008</v>
      </c>
      <c r="F686" s="58"/>
      <c r="G686" s="58" t="s">
        <v>5508</v>
      </c>
      <c r="H686" s="66" t="s">
        <v>3189</v>
      </c>
      <c r="I686" s="66" t="s">
        <v>5843</v>
      </c>
      <c r="J686" s="66"/>
      <c r="K686" s="66" t="s">
        <v>1302</v>
      </c>
      <c r="L686" s="78" t="s">
        <v>1070</v>
      </c>
      <c r="M686" s="66" t="s">
        <v>4930</v>
      </c>
      <c r="N686" s="79" t="str">
        <f ca="1">DATEDIF(C686,'Outgoing 2023'!$L$2,"Y")&amp;" tahun, "&amp;DATEDIF(C686,'Outgoing 2023'!$L$2,"YM")&amp;" bulan, "&amp;DATEDIF(C686,'Outgoing 2023'!$L$2,"MD")&amp;" hari"</f>
        <v>1 tahun, 9 bulan, 14 hari</v>
      </c>
      <c r="O686" s="80">
        <f t="shared" ca="1" si="29"/>
        <v>652</v>
      </c>
      <c r="Q686" s="58"/>
    </row>
    <row r="687" spans="1:17" ht="27.6" x14ac:dyDescent="0.3">
      <c r="A687" s="77">
        <f t="shared" si="28"/>
        <v>686</v>
      </c>
      <c r="B687" s="66" t="s">
        <v>7278</v>
      </c>
      <c r="C687" s="61">
        <v>45566</v>
      </c>
      <c r="D687" s="58" t="s">
        <v>39</v>
      </c>
      <c r="E687" s="58" t="s">
        <v>7009</v>
      </c>
      <c r="F687" s="58"/>
      <c r="G687" s="58" t="s">
        <v>5508</v>
      </c>
      <c r="H687" s="66" t="s">
        <v>3189</v>
      </c>
      <c r="I687" s="66" t="s">
        <v>6030</v>
      </c>
      <c r="J687" s="66"/>
      <c r="K687" s="66" t="s">
        <v>1302</v>
      </c>
      <c r="L687" s="78" t="s">
        <v>1070</v>
      </c>
      <c r="M687" s="66" t="s">
        <v>4930</v>
      </c>
      <c r="N687" s="79" t="str">
        <f ca="1">DATEDIF(C687,'Outgoing 2023'!$L$2,"Y")&amp;" tahun, "&amp;DATEDIF(C687,'Outgoing 2023'!$L$2,"YM")&amp;" bulan, "&amp;DATEDIF(C687,'Outgoing 2023'!$L$2,"MD")&amp;" hari"</f>
        <v>1 tahun, 9 bulan, 14 hari</v>
      </c>
      <c r="O687" s="80">
        <f t="shared" ca="1" si="29"/>
        <v>652</v>
      </c>
      <c r="Q687" s="58"/>
    </row>
    <row r="688" spans="1:17" ht="27.6" x14ac:dyDescent="0.3">
      <c r="A688" s="77">
        <f t="shared" si="28"/>
        <v>687</v>
      </c>
      <c r="B688" s="66" t="s">
        <v>7279</v>
      </c>
      <c r="C688" s="61">
        <v>45566</v>
      </c>
      <c r="D688" s="58" t="s">
        <v>39</v>
      </c>
      <c r="E688" s="58" t="s">
        <v>7010</v>
      </c>
      <c r="F688" s="58"/>
      <c r="G688" s="58" t="s">
        <v>5508</v>
      </c>
      <c r="H688" s="66" t="s">
        <v>3200</v>
      </c>
      <c r="I688" s="66" t="s">
        <v>5874</v>
      </c>
      <c r="J688" s="66"/>
      <c r="K688" s="66" t="s">
        <v>1302</v>
      </c>
      <c r="L688" s="78" t="s">
        <v>1070</v>
      </c>
      <c r="M688" s="66"/>
      <c r="N688" s="79" t="str">
        <f ca="1">DATEDIF(C688,'Outgoing 2023'!$L$2,"Y")&amp;" tahun, "&amp;DATEDIF(C688,'Outgoing 2023'!$L$2,"YM")&amp;" bulan, "&amp;DATEDIF(C688,'Outgoing 2023'!$L$2,"MD")&amp;" hari"</f>
        <v>1 tahun, 9 bulan, 14 hari</v>
      </c>
      <c r="O688" s="80">
        <f t="shared" ca="1" si="29"/>
        <v>652</v>
      </c>
      <c r="Q688" s="58"/>
    </row>
    <row r="689" spans="1:17" x14ac:dyDescent="0.3">
      <c r="A689" s="77">
        <f t="shared" si="28"/>
        <v>688</v>
      </c>
      <c r="B689" s="66" t="s">
        <v>7280</v>
      </c>
      <c r="C689" s="61">
        <v>45566</v>
      </c>
      <c r="D689" s="58" t="s">
        <v>39</v>
      </c>
      <c r="E689" s="58" t="s">
        <v>7011</v>
      </c>
      <c r="F689" s="58"/>
      <c r="G689" s="58" t="s">
        <v>5508</v>
      </c>
      <c r="H689" s="66" t="s">
        <v>3189</v>
      </c>
      <c r="I689" s="66" t="s">
        <v>3201</v>
      </c>
      <c r="J689" s="66"/>
      <c r="K689" s="66" t="s">
        <v>1302</v>
      </c>
      <c r="L689" s="78" t="s">
        <v>1070</v>
      </c>
      <c r="M689" s="66" t="s">
        <v>4930</v>
      </c>
      <c r="N689" s="79" t="str">
        <f ca="1">DATEDIF(C689,'Outgoing 2023'!$L$2,"Y")&amp;" tahun, "&amp;DATEDIF(C689,'Outgoing 2023'!$L$2,"YM")&amp;" bulan, "&amp;DATEDIF(C689,'Outgoing 2023'!$L$2,"MD")&amp;" hari"</f>
        <v>1 tahun, 9 bulan, 14 hari</v>
      </c>
      <c r="O689" s="80">
        <f t="shared" ca="1" si="29"/>
        <v>652</v>
      </c>
      <c r="Q689" s="58"/>
    </row>
    <row r="690" spans="1:17" ht="27.6" x14ac:dyDescent="0.3">
      <c r="A690" s="77">
        <f t="shared" si="28"/>
        <v>689</v>
      </c>
      <c r="B690" s="66" t="s">
        <v>7281</v>
      </c>
      <c r="C690" s="61">
        <v>45567</v>
      </c>
      <c r="D690" s="58" t="s">
        <v>7014</v>
      </c>
      <c r="E690" s="58" t="s">
        <v>7012</v>
      </c>
      <c r="F690" s="58"/>
      <c r="G690" s="58" t="s">
        <v>5508</v>
      </c>
      <c r="H690" s="58" t="s">
        <v>5508</v>
      </c>
      <c r="I690" s="66" t="s">
        <v>7073</v>
      </c>
      <c r="J690" s="66"/>
      <c r="K690" s="66" t="s">
        <v>1302</v>
      </c>
      <c r="L690" s="78" t="s">
        <v>1267</v>
      </c>
      <c r="M690" s="66" t="s">
        <v>1268</v>
      </c>
      <c r="N690" s="79" t="str">
        <f ca="1">DATEDIF(C690,'Outgoing 2023'!$L$2,"Y")&amp;" tahun, "&amp;DATEDIF(C690,'Outgoing 2023'!$L$2,"YM")&amp;" bulan, "&amp;DATEDIF(C690,'Outgoing 2023'!$L$2,"MD")&amp;" hari"</f>
        <v>1 tahun, 9 bulan, 13 hari</v>
      </c>
      <c r="O690" s="80">
        <f t="shared" ca="1" si="29"/>
        <v>651</v>
      </c>
      <c r="Q690" s="58"/>
    </row>
    <row r="691" spans="1:17" ht="27.6" x14ac:dyDescent="0.3">
      <c r="A691" s="77">
        <f t="shared" si="28"/>
        <v>690</v>
      </c>
      <c r="B691" s="66" t="s">
        <v>7282</v>
      </c>
      <c r="C691" s="61">
        <v>45567</v>
      </c>
      <c r="D691" s="58" t="s">
        <v>6913</v>
      </c>
      <c r="E691" s="58" t="s">
        <v>7013</v>
      </c>
      <c r="F691" s="58"/>
      <c r="G691" s="58" t="s">
        <v>5508</v>
      </c>
      <c r="H691" s="58" t="s">
        <v>5508</v>
      </c>
      <c r="I691" s="66" t="s">
        <v>7073</v>
      </c>
      <c r="J691" s="66"/>
      <c r="K691" s="66" t="s">
        <v>1302</v>
      </c>
      <c r="L691" s="78" t="s">
        <v>1267</v>
      </c>
      <c r="M691" s="66" t="s">
        <v>1268</v>
      </c>
      <c r="N691" s="79" t="str">
        <f ca="1">DATEDIF(C691,'Outgoing 2023'!$L$2,"Y")&amp;" tahun, "&amp;DATEDIF(C691,'Outgoing 2023'!$L$2,"YM")&amp;" bulan, "&amp;DATEDIF(C691,'Outgoing 2023'!$L$2,"MD")&amp;" hari"</f>
        <v>1 tahun, 9 bulan, 13 hari</v>
      </c>
      <c r="O691" s="80">
        <f t="shared" ca="1" si="29"/>
        <v>651</v>
      </c>
      <c r="Q691" s="58"/>
    </row>
    <row r="692" spans="1:17" ht="27.6" x14ac:dyDescent="0.3">
      <c r="A692" s="77">
        <f t="shared" si="28"/>
        <v>691</v>
      </c>
      <c r="B692" s="66" t="s">
        <v>7283</v>
      </c>
      <c r="C692" s="61">
        <v>45567</v>
      </c>
      <c r="D692" s="58" t="s">
        <v>39</v>
      </c>
      <c r="E692" s="58" t="s">
        <v>7015</v>
      </c>
      <c r="F692" s="58"/>
      <c r="G692" s="58" t="s">
        <v>5508</v>
      </c>
      <c r="H692" s="66" t="s">
        <v>5932</v>
      </c>
      <c r="I692" s="66" t="s">
        <v>5939</v>
      </c>
      <c r="J692" s="66"/>
      <c r="K692" s="66" t="s">
        <v>1302</v>
      </c>
      <c r="L692" s="78" t="s">
        <v>1070</v>
      </c>
      <c r="M692" s="66" t="s">
        <v>3717</v>
      </c>
      <c r="N692" s="79" t="str">
        <f ca="1">DATEDIF(C692,'Outgoing 2023'!$L$2,"Y")&amp;" tahun, "&amp;DATEDIF(C692,'Outgoing 2023'!$L$2,"YM")&amp;" bulan, "&amp;DATEDIF(C692,'Outgoing 2023'!$L$2,"MD")&amp;" hari"</f>
        <v>1 tahun, 9 bulan, 13 hari</v>
      </c>
      <c r="O692" s="80">
        <f t="shared" ca="1" si="29"/>
        <v>651</v>
      </c>
      <c r="Q692" s="58"/>
    </row>
    <row r="693" spans="1:17" ht="27.6" x14ac:dyDescent="0.3">
      <c r="A693" s="77">
        <f t="shared" si="28"/>
        <v>692</v>
      </c>
      <c r="B693" s="66" t="s">
        <v>7284</v>
      </c>
      <c r="C693" s="61">
        <v>45567</v>
      </c>
      <c r="D693" s="58" t="s">
        <v>39</v>
      </c>
      <c r="E693" s="58" t="s">
        <v>7016</v>
      </c>
      <c r="F693" s="58"/>
      <c r="G693" s="58" t="s">
        <v>5508</v>
      </c>
      <c r="H693" s="66" t="s">
        <v>3197</v>
      </c>
      <c r="I693" s="66" t="s">
        <v>5939</v>
      </c>
      <c r="J693" s="66"/>
      <c r="K693" s="66" t="s">
        <v>1302</v>
      </c>
      <c r="L693" s="78" t="s">
        <v>1070</v>
      </c>
      <c r="M693" s="66" t="s">
        <v>5490</v>
      </c>
      <c r="N693" s="79" t="str">
        <f ca="1">DATEDIF(C693,'Outgoing 2023'!$L$2,"Y")&amp;" tahun, "&amp;DATEDIF(C693,'Outgoing 2023'!$L$2,"YM")&amp;" bulan, "&amp;DATEDIF(C693,'Outgoing 2023'!$L$2,"MD")&amp;" hari"</f>
        <v>1 tahun, 9 bulan, 13 hari</v>
      </c>
      <c r="O693" s="80">
        <f t="shared" ca="1" si="29"/>
        <v>651</v>
      </c>
      <c r="Q693" s="58"/>
    </row>
    <row r="694" spans="1:17" ht="27.6" x14ac:dyDescent="0.3">
      <c r="A694" s="77">
        <f t="shared" si="28"/>
        <v>693</v>
      </c>
      <c r="B694" s="66" t="s">
        <v>7285</v>
      </c>
      <c r="C694" s="61">
        <v>45567</v>
      </c>
      <c r="D694" s="58" t="s">
        <v>39</v>
      </c>
      <c r="E694" s="58" t="s">
        <v>7017</v>
      </c>
      <c r="F694" s="58"/>
      <c r="G694" s="58" t="s">
        <v>1079</v>
      </c>
      <c r="H694" s="66" t="s">
        <v>1079</v>
      </c>
      <c r="I694" s="66" t="s">
        <v>5700</v>
      </c>
      <c r="J694" s="66"/>
      <c r="K694" s="66" t="s">
        <v>1302</v>
      </c>
      <c r="L694" s="78" t="s">
        <v>1168</v>
      </c>
      <c r="M694" s="66" t="s">
        <v>4425</v>
      </c>
      <c r="N694" s="79" t="str">
        <f ca="1">DATEDIF(C694,'Outgoing 2023'!$L$2,"Y")&amp;" tahun, "&amp;DATEDIF(C694,'Outgoing 2023'!$L$2,"YM")&amp;" bulan, "&amp;DATEDIF(C694,'Outgoing 2023'!$L$2,"MD")&amp;" hari"</f>
        <v>1 tahun, 9 bulan, 13 hari</v>
      </c>
      <c r="O694" s="80">
        <f t="shared" ca="1" si="29"/>
        <v>651</v>
      </c>
      <c r="Q694" s="58"/>
    </row>
    <row r="695" spans="1:17" ht="27.6" x14ac:dyDescent="0.3">
      <c r="A695" s="77">
        <f t="shared" si="28"/>
        <v>694</v>
      </c>
      <c r="B695" s="66" t="s">
        <v>7286</v>
      </c>
      <c r="C695" s="61">
        <v>45567</v>
      </c>
      <c r="D695" s="58" t="s">
        <v>9</v>
      </c>
      <c r="E695" s="58" t="s">
        <v>7018</v>
      </c>
      <c r="F695" s="58"/>
      <c r="G695" s="58" t="s">
        <v>5508</v>
      </c>
      <c r="H695" s="66" t="s">
        <v>3189</v>
      </c>
      <c r="I695" s="66" t="s">
        <v>5700</v>
      </c>
      <c r="J695" s="66"/>
      <c r="K695" s="66" t="s">
        <v>1302</v>
      </c>
      <c r="L695" s="78" t="s">
        <v>1070</v>
      </c>
      <c r="M695" s="66" t="s">
        <v>4930</v>
      </c>
      <c r="N695" s="79" t="str">
        <f ca="1">DATEDIF(C695,'Outgoing 2023'!$L$2,"Y")&amp;" tahun, "&amp;DATEDIF(C695,'Outgoing 2023'!$L$2,"YM")&amp;" bulan, "&amp;DATEDIF(C695,'Outgoing 2023'!$L$2,"MD")&amp;" hari"</f>
        <v>1 tahun, 9 bulan, 13 hari</v>
      </c>
      <c r="O695" s="80">
        <f t="shared" ca="1" si="29"/>
        <v>651</v>
      </c>
      <c r="Q695" s="58"/>
    </row>
    <row r="696" spans="1:17" ht="41.4" x14ac:dyDescent="0.3">
      <c r="A696" s="77">
        <f t="shared" si="28"/>
        <v>695</v>
      </c>
      <c r="B696" s="66" t="s">
        <v>7287</v>
      </c>
      <c r="C696" s="61">
        <v>45567</v>
      </c>
      <c r="D696" s="58" t="s">
        <v>6949</v>
      </c>
      <c r="E696" s="58" t="s">
        <v>7019</v>
      </c>
      <c r="F696" s="58"/>
      <c r="G696" s="58" t="s">
        <v>5508</v>
      </c>
      <c r="H696" s="58" t="s">
        <v>5508</v>
      </c>
      <c r="I696" s="66" t="s">
        <v>7073</v>
      </c>
      <c r="J696" s="66"/>
      <c r="K696" s="66" t="s">
        <v>1302</v>
      </c>
      <c r="L696" s="78" t="s">
        <v>1267</v>
      </c>
      <c r="M696" s="66" t="s">
        <v>1268</v>
      </c>
      <c r="N696" s="79" t="str">
        <f ca="1">DATEDIF(C696,'Outgoing 2023'!$L$2,"Y")&amp;" tahun, "&amp;DATEDIF(C696,'Outgoing 2023'!$L$2,"YM")&amp;" bulan, "&amp;DATEDIF(C696,'Outgoing 2023'!$L$2,"MD")&amp;" hari"</f>
        <v>1 tahun, 9 bulan, 13 hari</v>
      </c>
      <c r="O696" s="80">
        <f t="shared" ca="1" si="29"/>
        <v>651</v>
      </c>
      <c r="Q696" s="58"/>
    </row>
    <row r="697" spans="1:17" ht="27.6" x14ac:dyDescent="0.3">
      <c r="A697" s="77">
        <f t="shared" si="28"/>
        <v>696</v>
      </c>
      <c r="B697" s="66" t="s">
        <v>7288</v>
      </c>
      <c r="C697" s="61">
        <v>45567</v>
      </c>
      <c r="D697" s="58" t="s">
        <v>39</v>
      </c>
      <c r="E697" s="58" t="s">
        <v>7020</v>
      </c>
      <c r="F697" s="58"/>
      <c r="G697" s="58" t="s">
        <v>5508</v>
      </c>
      <c r="H697" s="66" t="s">
        <v>5508</v>
      </c>
      <c r="I697" s="66" t="s">
        <v>7075</v>
      </c>
      <c r="J697" s="66"/>
      <c r="K697" s="66" t="s">
        <v>1302</v>
      </c>
      <c r="L697" s="78" t="s">
        <v>1070</v>
      </c>
      <c r="M697" s="66" t="s">
        <v>1082</v>
      </c>
      <c r="N697" s="79" t="str">
        <f ca="1">DATEDIF(C697,'Outgoing 2023'!$L$2,"Y")&amp;" tahun, "&amp;DATEDIF(C697,'Outgoing 2023'!$L$2,"YM")&amp;" bulan, "&amp;DATEDIF(C697,'Outgoing 2023'!$L$2,"MD")&amp;" hari"</f>
        <v>1 tahun, 9 bulan, 13 hari</v>
      </c>
      <c r="O697" s="80">
        <f t="shared" ca="1" si="29"/>
        <v>651</v>
      </c>
      <c r="Q697" s="58"/>
    </row>
    <row r="698" spans="1:17" x14ac:dyDescent="0.3">
      <c r="A698" s="77">
        <f t="shared" si="28"/>
        <v>697</v>
      </c>
      <c r="B698" s="66" t="s">
        <v>7289</v>
      </c>
      <c r="C698" s="61">
        <v>45568</v>
      </c>
      <c r="D698" s="58" t="s">
        <v>39</v>
      </c>
      <c r="E698" s="58" t="s">
        <v>7021</v>
      </c>
      <c r="F698" s="58"/>
      <c r="G698" s="58" t="s">
        <v>1079</v>
      </c>
      <c r="H698" s="66" t="s">
        <v>1079</v>
      </c>
      <c r="I698" s="66" t="s">
        <v>5702</v>
      </c>
      <c r="J698" s="66"/>
      <c r="K698" s="66" t="s">
        <v>1302</v>
      </c>
      <c r="L698" s="78" t="s">
        <v>1080</v>
      </c>
      <c r="M698" s="66" t="s">
        <v>1083</v>
      </c>
      <c r="N698" s="79" t="str">
        <f ca="1">DATEDIF(C698,'Outgoing 2023'!$L$2,"Y")&amp;" tahun, "&amp;DATEDIF(C698,'Outgoing 2023'!$L$2,"YM")&amp;" bulan, "&amp;DATEDIF(C698,'Outgoing 2023'!$L$2,"MD")&amp;" hari"</f>
        <v>1 tahun, 9 bulan, 12 hari</v>
      </c>
      <c r="O698" s="80">
        <f t="shared" ca="1" si="29"/>
        <v>650</v>
      </c>
      <c r="Q698" s="58"/>
    </row>
    <row r="699" spans="1:17" ht="27.6" x14ac:dyDescent="0.3">
      <c r="A699" s="77">
        <f t="shared" si="28"/>
        <v>698</v>
      </c>
      <c r="B699" s="66" t="s">
        <v>7290</v>
      </c>
      <c r="C699" s="61">
        <v>45568</v>
      </c>
      <c r="D699" s="58" t="s">
        <v>39</v>
      </c>
      <c r="E699" s="58" t="s">
        <v>7022</v>
      </c>
      <c r="F699" s="58"/>
      <c r="G699" s="58" t="s">
        <v>5508</v>
      </c>
      <c r="H699" s="66" t="s">
        <v>3197</v>
      </c>
      <c r="I699" s="66" t="s">
        <v>6030</v>
      </c>
      <c r="J699" s="66"/>
      <c r="K699" s="66" t="s">
        <v>1302</v>
      </c>
      <c r="L699" s="78" t="s">
        <v>1070</v>
      </c>
      <c r="M699" s="66" t="s">
        <v>5490</v>
      </c>
      <c r="N699" s="79" t="str">
        <f ca="1">DATEDIF(C699,'Outgoing 2023'!$L$2,"Y")&amp;" tahun, "&amp;DATEDIF(C699,'Outgoing 2023'!$L$2,"YM")&amp;" bulan, "&amp;DATEDIF(C699,'Outgoing 2023'!$L$2,"MD")&amp;" hari"</f>
        <v>1 tahun, 9 bulan, 12 hari</v>
      </c>
      <c r="O699" s="80">
        <f t="shared" ca="1" si="29"/>
        <v>650</v>
      </c>
      <c r="Q699" s="58"/>
    </row>
    <row r="700" spans="1:17" x14ac:dyDescent="0.3">
      <c r="A700" s="77">
        <f t="shared" si="28"/>
        <v>699</v>
      </c>
      <c r="B700" s="66" t="s">
        <v>7291</v>
      </c>
      <c r="C700" s="61">
        <v>45568</v>
      </c>
      <c r="D700" s="58" t="s">
        <v>39</v>
      </c>
      <c r="E700" s="58" t="s">
        <v>7023</v>
      </c>
      <c r="F700" s="58"/>
      <c r="G700" s="58" t="s">
        <v>5508</v>
      </c>
      <c r="H700" s="66" t="s">
        <v>3197</v>
      </c>
      <c r="I700" s="66" t="s">
        <v>7076</v>
      </c>
      <c r="J700" s="66"/>
      <c r="K700" s="66" t="s">
        <v>1302</v>
      </c>
      <c r="L700" s="78" t="s">
        <v>1070</v>
      </c>
      <c r="M700" s="66" t="s">
        <v>5490</v>
      </c>
      <c r="N700" s="79" t="str">
        <f ca="1">DATEDIF(C700,'Outgoing 2023'!$L$2,"Y")&amp;" tahun, "&amp;DATEDIF(C700,'Outgoing 2023'!$L$2,"YM")&amp;" bulan, "&amp;DATEDIF(C700,'Outgoing 2023'!$L$2,"MD")&amp;" hari"</f>
        <v>1 tahun, 9 bulan, 12 hari</v>
      </c>
      <c r="O700" s="80">
        <f t="shared" ca="1" si="29"/>
        <v>650</v>
      </c>
      <c r="Q700" s="58"/>
    </row>
    <row r="701" spans="1:17" ht="27.6" x14ac:dyDescent="0.3">
      <c r="A701" s="77">
        <f t="shared" si="28"/>
        <v>700</v>
      </c>
      <c r="B701" s="66" t="s">
        <v>7292</v>
      </c>
      <c r="C701" s="61">
        <v>45568</v>
      </c>
      <c r="D701" s="58" t="s">
        <v>39</v>
      </c>
      <c r="E701" s="58" t="s">
        <v>7024</v>
      </c>
      <c r="F701" s="58"/>
      <c r="G701" s="58" t="s">
        <v>5508</v>
      </c>
      <c r="H701" s="66" t="s">
        <v>3200</v>
      </c>
      <c r="I701" s="66" t="s">
        <v>7073</v>
      </c>
      <c r="J701" s="66"/>
      <c r="K701" s="66" t="s">
        <v>1302</v>
      </c>
      <c r="L701" s="78" t="s">
        <v>1070</v>
      </c>
      <c r="M701" s="66" t="s">
        <v>1071</v>
      </c>
      <c r="N701" s="79" t="str">
        <f ca="1">DATEDIF(C701,'Outgoing 2023'!$L$2,"Y")&amp;" tahun, "&amp;DATEDIF(C701,'Outgoing 2023'!$L$2,"YM")&amp;" bulan, "&amp;DATEDIF(C701,'Outgoing 2023'!$L$2,"MD")&amp;" hari"</f>
        <v>1 tahun, 9 bulan, 12 hari</v>
      </c>
      <c r="O701" s="80">
        <f t="shared" ca="1" si="29"/>
        <v>650</v>
      </c>
      <c r="Q701" s="58"/>
    </row>
    <row r="702" spans="1:17" ht="27.6" x14ac:dyDescent="0.3">
      <c r="A702" s="77">
        <f t="shared" si="28"/>
        <v>701</v>
      </c>
      <c r="B702" s="66" t="s">
        <v>7293</v>
      </c>
      <c r="C702" s="61">
        <v>45572</v>
      </c>
      <c r="D702" s="58" t="s">
        <v>39</v>
      </c>
      <c r="E702" s="58" t="s">
        <v>7025</v>
      </c>
      <c r="F702" s="58"/>
      <c r="G702" s="58" t="s">
        <v>5508</v>
      </c>
      <c r="H702" s="66" t="s">
        <v>3197</v>
      </c>
      <c r="I702" s="66" t="s">
        <v>6030</v>
      </c>
      <c r="J702" s="66"/>
      <c r="K702" s="66" t="s">
        <v>1302</v>
      </c>
      <c r="L702" s="78" t="s">
        <v>1175</v>
      </c>
      <c r="M702" s="66" t="s">
        <v>5607</v>
      </c>
      <c r="N702" s="79" t="str">
        <f ca="1">DATEDIF(C702,'Outgoing 2023'!$L$2,"Y")&amp;" tahun, "&amp;DATEDIF(C702,'Outgoing 2023'!$L$2,"YM")&amp;" bulan, "&amp;DATEDIF(C702,'Outgoing 2023'!$L$2,"MD")&amp;" hari"</f>
        <v>1 tahun, 9 bulan, 8 hari</v>
      </c>
      <c r="O702" s="80">
        <f t="shared" ca="1" si="29"/>
        <v>646</v>
      </c>
      <c r="Q702" s="58"/>
    </row>
    <row r="703" spans="1:17" ht="27.6" x14ac:dyDescent="0.3">
      <c r="A703" s="77">
        <f t="shared" si="28"/>
        <v>702</v>
      </c>
      <c r="B703" s="66" t="s">
        <v>7294</v>
      </c>
      <c r="C703" s="61">
        <v>45572</v>
      </c>
      <c r="D703" s="58" t="s">
        <v>39</v>
      </c>
      <c r="E703" s="58" t="s">
        <v>7026</v>
      </c>
      <c r="F703" s="58"/>
      <c r="G703" s="58" t="s">
        <v>5508</v>
      </c>
      <c r="H703" s="66" t="s">
        <v>3200</v>
      </c>
      <c r="I703" s="66" t="s">
        <v>7077</v>
      </c>
      <c r="J703" s="66"/>
      <c r="K703" s="66" t="s">
        <v>1302</v>
      </c>
      <c r="L703" s="78" t="s">
        <v>1070</v>
      </c>
      <c r="M703" s="66" t="s">
        <v>3717</v>
      </c>
      <c r="N703" s="79" t="str">
        <f ca="1">DATEDIF(C703,'Outgoing 2023'!$L$2,"Y")&amp;" tahun, "&amp;DATEDIF(C703,'Outgoing 2023'!$L$2,"YM")&amp;" bulan, "&amp;DATEDIF(C703,'Outgoing 2023'!$L$2,"MD")&amp;" hari"</f>
        <v>1 tahun, 9 bulan, 8 hari</v>
      </c>
      <c r="O703" s="80">
        <f t="shared" ca="1" si="29"/>
        <v>646</v>
      </c>
      <c r="Q703" s="58"/>
    </row>
    <row r="704" spans="1:17" ht="27.6" x14ac:dyDescent="0.3">
      <c r="A704" s="77">
        <f t="shared" si="28"/>
        <v>703</v>
      </c>
      <c r="B704" s="66" t="s">
        <v>7295</v>
      </c>
      <c r="C704" s="61">
        <v>45572</v>
      </c>
      <c r="D704" s="58" t="s">
        <v>39</v>
      </c>
      <c r="E704" s="58" t="s">
        <v>7027</v>
      </c>
      <c r="F704" s="58"/>
      <c r="G704" s="58" t="s">
        <v>5508</v>
      </c>
      <c r="H704" s="66" t="s">
        <v>3200</v>
      </c>
      <c r="I704" s="66" t="s">
        <v>5874</v>
      </c>
      <c r="J704" s="66"/>
      <c r="K704" s="66" t="s">
        <v>1302</v>
      </c>
      <c r="L704" s="78" t="s">
        <v>1070</v>
      </c>
      <c r="M704" s="66"/>
      <c r="N704" s="79" t="str">
        <f ca="1">DATEDIF(C704,'Outgoing 2023'!$L$2,"Y")&amp;" tahun, "&amp;DATEDIF(C704,'Outgoing 2023'!$L$2,"YM")&amp;" bulan, "&amp;DATEDIF(C704,'Outgoing 2023'!$L$2,"MD")&amp;" hari"</f>
        <v>1 tahun, 9 bulan, 8 hari</v>
      </c>
      <c r="O704" s="80">
        <f t="shared" ca="1" si="29"/>
        <v>646</v>
      </c>
      <c r="Q704" s="58"/>
    </row>
    <row r="705" spans="1:17" x14ac:dyDescent="0.3">
      <c r="A705" s="77">
        <f t="shared" si="28"/>
        <v>704</v>
      </c>
      <c r="B705" s="66" t="s">
        <v>7296</v>
      </c>
      <c r="C705" s="61">
        <v>45573</v>
      </c>
      <c r="D705" s="58" t="s">
        <v>39</v>
      </c>
      <c r="E705" s="58" t="s">
        <v>7028</v>
      </c>
      <c r="F705" s="58"/>
      <c r="G705" s="58" t="s">
        <v>1079</v>
      </c>
      <c r="H705" s="66" t="s">
        <v>6606</v>
      </c>
      <c r="I705" s="66" t="s">
        <v>3202</v>
      </c>
      <c r="J705" s="66"/>
      <c r="K705" s="66" t="s">
        <v>1302</v>
      </c>
      <c r="L705" s="78" t="s">
        <v>1079</v>
      </c>
      <c r="M705" s="66" t="s">
        <v>2488</v>
      </c>
      <c r="N705" s="79" t="str">
        <f ca="1">DATEDIF(C705,'Outgoing 2023'!$L$2,"Y")&amp;" tahun, "&amp;DATEDIF(C705,'Outgoing 2023'!$L$2,"YM")&amp;" bulan, "&amp;DATEDIF(C705,'Outgoing 2023'!$L$2,"MD")&amp;" hari"</f>
        <v>1 tahun, 9 bulan, 7 hari</v>
      </c>
      <c r="O705" s="80">
        <f t="shared" ca="1" si="29"/>
        <v>645</v>
      </c>
      <c r="Q705" s="58"/>
    </row>
    <row r="706" spans="1:17" x14ac:dyDescent="0.3">
      <c r="A706" s="77">
        <f t="shared" ref="A706:A769" si="30">ROW(A705)</f>
        <v>705</v>
      </c>
      <c r="B706" s="66" t="s">
        <v>7297</v>
      </c>
      <c r="C706" s="61"/>
      <c r="D706" s="58"/>
      <c r="E706" s="58" t="s">
        <v>7029</v>
      </c>
      <c r="F706" s="58"/>
      <c r="G706" s="58"/>
      <c r="H706" s="66"/>
      <c r="I706" s="66"/>
      <c r="J706" s="66"/>
      <c r="K706" s="66" t="s">
        <v>6973</v>
      </c>
      <c r="L706" s="78"/>
      <c r="M706" s="66"/>
      <c r="N706" s="79"/>
      <c r="O706" s="80">
        <f t="shared" ca="1" si="29"/>
        <v>46218</v>
      </c>
      <c r="Q706" s="58"/>
    </row>
    <row r="707" spans="1:17" ht="27.6" x14ac:dyDescent="0.3">
      <c r="A707" s="77">
        <f t="shared" si="30"/>
        <v>706</v>
      </c>
      <c r="B707" s="66" t="s">
        <v>7298</v>
      </c>
      <c r="C707" s="61">
        <v>45574</v>
      </c>
      <c r="D707" s="58" t="s">
        <v>39</v>
      </c>
      <c r="E707" s="58" t="s">
        <v>7030</v>
      </c>
      <c r="F707" s="58"/>
      <c r="G707" s="58" t="s">
        <v>5508</v>
      </c>
      <c r="H707" s="66" t="s">
        <v>3200</v>
      </c>
      <c r="I707" s="66" t="s">
        <v>5703</v>
      </c>
      <c r="J707" s="66"/>
      <c r="K707" s="66" t="s">
        <v>1302</v>
      </c>
      <c r="L707" s="78" t="s">
        <v>1070</v>
      </c>
      <c r="M707" s="66" t="s">
        <v>1071</v>
      </c>
      <c r="N707" s="79" t="str">
        <f ca="1">DATEDIF(C707,'Outgoing 2023'!$L$2,"Y")&amp;" tahun, "&amp;DATEDIF(C707,'Outgoing 2023'!$L$2,"YM")&amp;" bulan, "&amp;DATEDIF(C707,'Outgoing 2023'!$L$2,"MD")&amp;" hari"</f>
        <v>1 tahun, 9 bulan, 6 hari</v>
      </c>
      <c r="O707" s="80">
        <f t="shared" ca="1" si="29"/>
        <v>644</v>
      </c>
      <c r="Q707" s="58"/>
    </row>
    <row r="708" spans="1:17" ht="27.6" x14ac:dyDescent="0.3">
      <c r="A708" s="77">
        <f t="shared" si="30"/>
        <v>707</v>
      </c>
      <c r="B708" s="66" t="s">
        <v>7299</v>
      </c>
      <c r="C708" s="61">
        <v>45574</v>
      </c>
      <c r="D708" s="58" t="s">
        <v>39</v>
      </c>
      <c r="E708" s="58" t="s">
        <v>7031</v>
      </c>
      <c r="F708" s="58"/>
      <c r="G708" s="58" t="s">
        <v>5508</v>
      </c>
      <c r="H708" s="66" t="s">
        <v>3191</v>
      </c>
      <c r="I708" s="66" t="s">
        <v>6030</v>
      </c>
      <c r="J708" s="66"/>
      <c r="K708" s="66" t="s">
        <v>1302</v>
      </c>
      <c r="L708" s="78" t="s">
        <v>1175</v>
      </c>
      <c r="M708" s="66" t="s">
        <v>5607</v>
      </c>
      <c r="N708" s="79" t="str">
        <f ca="1">DATEDIF(C708,'Outgoing 2023'!$L$2,"Y")&amp;" tahun, "&amp;DATEDIF(C708,'Outgoing 2023'!$L$2,"YM")&amp;" bulan, "&amp;DATEDIF(C708,'Outgoing 2023'!$L$2,"MD")&amp;" hari"</f>
        <v>1 tahun, 9 bulan, 6 hari</v>
      </c>
      <c r="O708" s="80">
        <f t="shared" ca="1" si="29"/>
        <v>644</v>
      </c>
      <c r="Q708" s="58"/>
    </row>
    <row r="709" spans="1:17" ht="27.6" x14ac:dyDescent="0.3">
      <c r="A709" s="77">
        <f t="shared" si="30"/>
        <v>708</v>
      </c>
      <c r="B709" s="66" t="s">
        <v>7300</v>
      </c>
      <c r="C709" s="61">
        <v>45574</v>
      </c>
      <c r="D709" s="58" t="s">
        <v>39</v>
      </c>
      <c r="E709" s="58" t="s">
        <v>7032</v>
      </c>
      <c r="F709" s="58"/>
      <c r="G709" s="58" t="s">
        <v>5508</v>
      </c>
      <c r="H709" s="66" t="s">
        <v>3197</v>
      </c>
      <c r="I709" s="66" t="s">
        <v>7073</v>
      </c>
      <c r="J709" s="66"/>
      <c r="K709" s="66" t="s">
        <v>1302</v>
      </c>
      <c r="L709" s="78" t="s">
        <v>1070</v>
      </c>
      <c r="M709" s="66" t="s">
        <v>5490</v>
      </c>
      <c r="N709" s="79" t="str">
        <f ca="1">DATEDIF(C709,'Outgoing 2023'!$L$2,"Y")&amp;" tahun, "&amp;DATEDIF(C709,'Outgoing 2023'!$L$2,"YM")&amp;" bulan, "&amp;DATEDIF(C709,'Outgoing 2023'!$L$2,"MD")&amp;" hari"</f>
        <v>1 tahun, 9 bulan, 6 hari</v>
      </c>
      <c r="O709" s="80">
        <f t="shared" ca="1" si="29"/>
        <v>644</v>
      </c>
      <c r="Q709" s="58"/>
    </row>
    <row r="710" spans="1:17" x14ac:dyDescent="0.3">
      <c r="A710" s="77">
        <f t="shared" si="30"/>
        <v>709</v>
      </c>
      <c r="B710" s="66" t="s">
        <v>7301</v>
      </c>
      <c r="C710" s="61">
        <v>45574</v>
      </c>
      <c r="D710" s="58" t="s">
        <v>39</v>
      </c>
      <c r="E710" s="58" t="s">
        <v>7033</v>
      </c>
      <c r="F710" s="58"/>
      <c r="G710" s="58" t="s">
        <v>5508</v>
      </c>
      <c r="H710" s="66" t="s">
        <v>3200</v>
      </c>
      <c r="I710" s="66" t="s">
        <v>5874</v>
      </c>
      <c r="J710" s="66"/>
      <c r="K710" s="66" t="s">
        <v>1302</v>
      </c>
      <c r="L710" s="78" t="s">
        <v>1070</v>
      </c>
      <c r="M710" s="66"/>
      <c r="N710" s="79" t="str">
        <f ca="1">DATEDIF(C710,'Outgoing 2023'!$L$2,"Y")&amp;" tahun, "&amp;DATEDIF(C710,'Outgoing 2023'!$L$2,"YM")&amp;" bulan, "&amp;DATEDIF(C710,'Outgoing 2023'!$L$2,"MD")&amp;" hari"</f>
        <v>1 tahun, 9 bulan, 6 hari</v>
      </c>
      <c r="O710" s="80">
        <f t="shared" ca="1" si="29"/>
        <v>644</v>
      </c>
      <c r="Q710" s="58"/>
    </row>
    <row r="711" spans="1:17" x14ac:dyDescent="0.3">
      <c r="A711" s="77">
        <f t="shared" si="30"/>
        <v>710</v>
      </c>
      <c r="B711" s="66" t="s">
        <v>7302</v>
      </c>
      <c r="C711" s="61">
        <v>45575</v>
      </c>
      <c r="D711" s="58" t="s">
        <v>39</v>
      </c>
      <c r="E711" s="58" t="s">
        <v>7034</v>
      </c>
      <c r="F711" s="58"/>
      <c r="G711" s="58" t="s">
        <v>5508</v>
      </c>
      <c r="H711" s="66" t="s">
        <v>3200</v>
      </c>
      <c r="I711" s="66" t="s">
        <v>5844</v>
      </c>
      <c r="J711" s="66"/>
      <c r="K711" s="66" t="s">
        <v>1302</v>
      </c>
      <c r="L711" s="78" t="s">
        <v>1175</v>
      </c>
      <c r="M711" s="66" t="s">
        <v>1176</v>
      </c>
      <c r="N711" s="79" t="str">
        <f ca="1">DATEDIF(C711,'Outgoing 2023'!$L$2,"Y")&amp;" tahun, "&amp;DATEDIF(C711,'Outgoing 2023'!$L$2,"YM")&amp;" bulan, "&amp;DATEDIF(C711,'Outgoing 2023'!$L$2,"MD")&amp;" hari"</f>
        <v>1 tahun, 9 bulan, 5 hari</v>
      </c>
      <c r="O711" s="80">
        <f t="shared" ca="1" si="29"/>
        <v>643</v>
      </c>
      <c r="Q711" s="58"/>
    </row>
    <row r="712" spans="1:17" x14ac:dyDescent="0.3">
      <c r="A712" s="77">
        <f t="shared" si="30"/>
        <v>711</v>
      </c>
      <c r="B712" s="66" t="s">
        <v>7303</v>
      </c>
      <c r="C712" s="61">
        <v>45575</v>
      </c>
      <c r="D712" s="58" t="s">
        <v>39</v>
      </c>
      <c r="E712" s="58" t="s">
        <v>7035</v>
      </c>
      <c r="F712" s="58"/>
      <c r="G712" s="58" t="s">
        <v>5508</v>
      </c>
      <c r="H712" s="66" t="s">
        <v>5932</v>
      </c>
      <c r="I712" s="66" t="s">
        <v>6030</v>
      </c>
      <c r="J712" s="66"/>
      <c r="K712" s="66" t="s">
        <v>1302</v>
      </c>
      <c r="L712" s="78" t="s">
        <v>1175</v>
      </c>
      <c r="M712" s="66" t="s">
        <v>5607</v>
      </c>
      <c r="N712" s="79" t="str">
        <f ca="1">DATEDIF(C712,'Outgoing 2023'!$L$2,"Y")&amp;" tahun, "&amp;DATEDIF(C712,'Outgoing 2023'!$L$2,"YM")&amp;" bulan, "&amp;DATEDIF(C712,'Outgoing 2023'!$L$2,"MD")&amp;" hari"</f>
        <v>1 tahun, 9 bulan, 5 hari</v>
      </c>
      <c r="O712" s="80">
        <f t="shared" ca="1" si="29"/>
        <v>643</v>
      </c>
      <c r="Q712" s="58"/>
    </row>
    <row r="713" spans="1:17" ht="41.4" x14ac:dyDescent="0.3">
      <c r="A713" s="77">
        <f t="shared" si="30"/>
        <v>712</v>
      </c>
      <c r="B713" s="66" t="s">
        <v>7304</v>
      </c>
      <c r="C713" s="61">
        <v>45575</v>
      </c>
      <c r="D713" s="58" t="s">
        <v>39</v>
      </c>
      <c r="E713" s="58" t="s">
        <v>7036</v>
      </c>
      <c r="F713" s="58"/>
      <c r="G713" s="58" t="s">
        <v>5508</v>
      </c>
      <c r="H713" s="66" t="s">
        <v>3191</v>
      </c>
      <c r="I713" s="66" t="s">
        <v>5703</v>
      </c>
      <c r="J713" s="66"/>
      <c r="K713" s="66" t="s">
        <v>1302</v>
      </c>
      <c r="L713" s="78" t="s">
        <v>1070</v>
      </c>
      <c r="M713" s="66"/>
      <c r="N713" s="79" t="str">
        <f ca="1">DATEDIF(C713,'Outgoing 2023'!$L$2,"Y")&amp;" tahun, "&amp;DATEDIF(C713,'Outgoing 2023'!$L$2,"YM")&amp;" bulan, "&amp;DATEDIF(C713,'Outgoing 2023'!$L$2,"MD")&amp;" hari"</f>
        <v>1 tahun, 9 bulan, 5 hari</v>
      </c>
      <c r="O713" s="80">
        <f t="shared" ca="1" si="29"/>
        <v>643</v>
      </c>
      <c r="Q713" s="58"/>
    </row>
    <row r="714" spans="1:17" x14ac:dyDescent="0.3">
      <c r="A714" s="77">
        <f t="shared" si="30"/>
        <v>713</v>
      </c>
      <c r="B714" s="66" t="s">
        <v>7305</v>
      </c>
      <c r="C714" s="61">
        <v>45575</v>
      </c>
      <c r="D714" s="58" t="s">
        <v>39</v>
      </c>
      <c r="E714" s="58" t="s">
        <v>7037</v>
      </c>
      <c r="F714" s="58"/>
      <c r="G714" s="58" t="s">
        <v>5508</v>
      </c>
      <c r="H714" s="66" t="s">
        <v>6606</v>
      </c>
      <c r="I714" s="66" t="s">
        <v>7078</v>
      </c>
      <c r="J714" s="66"/>
      <c r="K714" s="66" t="s">
        <v>1302</v>
      </c>
      <c r="L714" s="78" t="s">
        <v>1070</v>
      </c>
      <c r="M714" s="66" t="s">
        <v>3230</v>
      </c>
      <c r="N714" s="79" t="str">
        <f ca="1">DATEDIF(C714,'Outgoing 2023'!$L$2,"Y")&amp;" tahun, "&amp;DATEDIF(C714,'Outgoing 2023'!$L$2,"YM")&amp;" bulan, "&amp;DATEDIF(C714,'Outgoing 2023'!$L$2,"MD")&amp;" hari"</f>
        <v>1 tahun, 9 bulan, 5 hari</v>
      </c>
      <c r="O714" s="80">
        <f t="shared" ca="1" si="29"/>
        <v>643</v>
      </c>
      <c r="Q714" s="58"/>
    </row>
    <row r="715" spans="1:17" x14ac:dyDescent="0.3">
      <c r="A715" s="77">
        <f t="shared" si="30"/>
        <v>714</v>
      </c>
      <c r="B715" s="66" t="s">
        <v>7306</v>
      </c>
      <c r="C715" s="61">
        <v>45575</v>
      </c>
      <c r="D715" s="58" t="s">
        <v>39</v>
      </c>
      <c r="E715" s="58" t="s">
        <v>7038</v>
      </c>
      <c r="F715" s="58"/>
      <c r="G715" s="58" t="s">
        <v>5508</v>
      </c>
      <c r="H715" s="66" t="s">
        <v>3191</v>
      </c>
      <c r="I715" s="66" t="s">
        <v>6030</v>
      </c>
      <c r="J715" s="66"/>
      <c r="K715" s="66" t="s">
        <v>1302</v>
      </c>
      <c r="L715" s="78" t="s">
        <v>1175</v>
      </c>
      <c r="M715" s="66" t="s">
        <v>5607</v>
      </c>
      <c r="N715" s="79" t="str">
        <f ca="1">DATEDIF(C715,'Outgoing 2023'!$L$2,"Y")&amp;" tahun, "&amp;DATEDIF(C715,'Outgoing 2023'!$L$2,"YM")&amp;" bulan, "&amp;DATEDIF(C715,'Outgoing 2023'!$L$2,"MD")&amp;" hari"</f>
        <v>1 tahun, 9 bulan, 5 hari</v>
      </c>
      <c r="O715" s="80">
        <f t="shared" ca="1" si="29"/>
        <v>643</v>
      </c>
      <c r="Q715" s="58"/>
    </row>
    <row r="716" spans="1:17" x14ac:dyDescent="0.3">
      <c r="A716" s="77">
        <f t="shared" si="30"/>
        <v>715</v>
      </c>
      <c r="B716" s="66" t="s">
        <v>7307</v>
      </c>
      <c r="C716" s="61">
        <v>45576</v>
      </c>
      <c r="D716" s="58" t="s">
        <v>39</v>
      </c>
      <c r="E716" s="58" t="s">
        <v>7039</v>
      </c>
      <c r="F716" s="58"/>
      <c r="G716" s="58" t="s">
        <v>5508</v>
      </c>
      <c r="H716" s="66" t="s">
        <v>3197</v>
      </c>
      <c r="I716" s="66" t="s">
        <v>6030</v>
      </c>
      <c r="J716" s="66"/>
      <c r="K716" s="66" t="s">
        <v>1302</v>
      </c>
      <c r="L716" s="78" t="s">
        <v>1175</v>
      </c>
      <c r="M716" s="66" t="s">
        <v>5607</v>
      </c>
      <c r="N716" s="79" t="str">
        <f ca="1">DATEDIF(C716,'Outgoing 2023'!$L$2,"Y")&amp;" tahun, "&amp;DATEDIF(C716,'Outgoing 2023'!$L$2,"YM")&amp;" bulan, "&amp;DATEDIF(C716,'Outgoing 2023'!$L$2,"MD")&amp;" hari"</f>
        <v>1 tahun, 9 bulan, 4 hari</v>
      </c>
      <c r="O716" s="80">
        <f t="shared" ca="1" si="29"/>
        <v>642</v>
      </c>
      <c r="Q716" s="58"/>
    </row>
    <row r="717" spans="1:17" ht="27.6" x14ac:dyDescent="0.3">
      <c r="A717" s="77">
        <f t="shared" si="30"/>
        <v>716</v>
      </c>
      <c r="B717" s="66" t="s">
        <v>7308</v>
      </c>
      <c r="C717" s="61">
        <v>45579</v>
      </c>
      <c r="D717" s="58" t="s">
        <v>39</v>
      </c>
      <c r="E717" s="58" t="s">
        <v>7040</v>
      </c>
      <c r="F717" s="58"/>
      <c r="G717" s="58" t="s">
        <v>5508</v>
      </c>
      <c r="H717" s="66" t="s">
        <v>5932</v>
      </c>
      <c r="I717" s="66" t="s">
        <v>5939</v>
      </c>
      <c r="J717" s="66"/>
      <c r="K717" s="66" t="s">
        <v>1302</v>
      </c>
      <c r="L717" s="78" t="s">
        <v>1070</v>
      </c>
      <c r="M717" s="66" t="s">
        <v>3717</v>
      </c>
      <c r="N717" s="79" t="str">
        <f ca="1">DATEDIF(C717,'Outgoing 2023'!$L$2,"Y")&amp;" tahun, "&amp;DATEDIF(C717,'Outgoing 2023'!$L$2,"YM")&amp;" bulan, "&amp;DATEDIF(C717,'Outgoing 2023'!$L$2,"MD")&amp;" hari"</f>
        <v>1 tahun, 9 bulan, 1 hari</v>
      </c>
      <c r="O717" s="80">
        <f t="shared" ca="1" si="29"/>
        <v>639</v>
      </c>
      <c r="Q717" s="58"/>
    </row>
    <row r="718" spans="1:17" ht="27.6" x14ac:dyDescent="0.3">
      <c r="A718" s="77">
        <f t="shared" si="30"/>
        <v>717</v>
      </c>
      <c r="B718" s="66" t="s">
        <v>7309</v>
      </c>
      <c r="C718" s="61">
        <v>45579</v>
      </c>
      <c r="D718" s="58" t="s">
        <v>39</v>
      </c>
      <c r="E718" s="58" t="s">
        <v>7041</v>
      </c>
      <c r="F718" s="58"/>
      <c r="G718" s="58" t="s">
        <v>5508</v>
      </c>
      <c r="H718" s="66" t="s">
        <v>3200</v>
      </c>
      <c r="I718" s="66" t="s">
        <v>5939</v>
      </c>
      <c r="J718" s="66"/>
      <c r="K718" s="66" t="s">
        <v>1302</v>
      </c>
      <c r="L718" s="78" t="s">
        <v>1175</v>
      </c>
      <c r="M718" s="66" t="s">
        <v>1176</v>
      </c>
      <c r="N718" s="79" t="str">
        <f ca="1">DATEDIF(C718,'Outgoing 2023'!$L$2,"Y")&amp;" tahun, "&amp;DATEDIF(C718,'Outgoing 2023'!$L$2,"YM")&amp;" bulan, "&amp;DATEDIF(C718,'Outgoing 2023'!$L$2,"MD")&amp;" hari"</f>
        <v>1 tahun, 9 bulan, 1 hari</v>
      </c>
      <c r="O718" s="80">
        <f t="shared" ca="1" si="29"/>
        <v>639</v>
      </c>
      <c r="Q718" s="58"/>
    </row>
    <row r="719" spans="1:17" ht="27.6" x14ac:dyDescent="0.3">
      <c r="A719" s="77">
        <f t="shared" si="30"/>
        <v>718</v>
      </c>
      <c r="B719" s="66" t="s">
        <v>7310</v>
      </c>
      <c r="C719" s="61">
        <v>45579</v>
      </c>
      <c r="D719" s="58" t="s">
        <v>7044</v>
      </c>
      <c r="E719" s="58" t="s">
        <v>7042</v>
      </c>
      <c r="F719" s="58"/>
      <c r="G719" s="58" t="s">
        <v>5508</v>
      </c>
      <c r="H719" s="66" t="s">
        <v>5508</v>
      </c>
      <c r="I719" s="66" t="s">
        <v>7079</v>
      </c>
      <c r="J719" s="66"/>
      <c r="K719" s="66" t="s">
        <v>1302</v>
      </c>
      <c r="L719" s="78" t="s">
        <v>1267</v>
      </c>
      <c r="M719" s="66" t="s">
        <v>1268</v>
      </c>
      <c r="N719" s="79" t="str">
        <f ca="1">DATEDIF(C719,'Outgoing 2023'!$L$2,"Y")&amp;" tahun, "&amp;DATEDIF(C719,'Outgoing 2023'!$L$2,"YM")&amp;" bulan, "&amp;DATEDIF(C719,'Outgoing 2023'!$L$2,"MD")&amp;" hari"</f>
        <v>1 tahun, 9 bulan, 1 hari</v>
      </c>
      <c r="O719" s="80">
        <f t="shared" ca="1" si="29"/>
        <v>639</v>
      </c>
      <c r="Q719" s="58"/>
    </row>
    <row r="720" spans="1:17" x14ac:dyDescent="0.3">
      <c r="A720" s="77">
        <f t="shared" si="30"/>
        <v>719</v>
      </c>
      <c r="B720" s="66" t="s">
        <v>7311</v>
      </c>
      <c r="C720" s="61">
        <v>45579</v>
      </c>
      <c r="D720" s="58" t="s">
        <v>39</v>
      </c>
      <c r="E720" s="58" t="s">
        <v>7043</v>
      </c>
      <c r="F720" s="58"/>
      <c r="G720" s="58" t="s">
        <v>5508</v>
      </c>
      <c r="H720" s="66" t="s">
        <v>5508</v>
      </c>
      <c r="I720" s="66" t="s">
        <v>7075</v>
      </c>
      <c r="J720" s="66"/>
      <c r="K720" s="66" t="s">
        <v>1302</v>
      </c>
      <c r="L720" s="78" t="s">
        <v>1070</v>
      </c>
      <c r="M720" s="66" t="s">
        <v>1082</v>
      </c>
      <c r="N720" s="79" t="str">
        <f ca="1">DATEDIF(C720,'Outgoing 2023'!$L$2,"Y")&amp;" tahun, "&amp;DATEDIF(C720,'Outgoing 2023'!$L$2,"YM")&amp;" bulan, "&amp;DATEDIF(C720,'Outgoing 2023'!$L$2,"MD")&amp;" hari"</f>
        <v>1 tahun, 9 bulan, 1 hari</v>
      </c>
      <c r="O720" s="80">
        <f t="shared" ca="1" si="29"/>
        <v>639</v>
      </c>
      <c r="Q720" s="58"/>
    </row>
    <row r="721" spans="1:17" x14ac:dyDescent="0.3">
      <c r="A721" s="77">
        <f t="shared" si="30"/>
        <v>720</v>
      </c>
      <c r="B721" s="66" t="s">
        <v>7312</v>
      </c>
      <c r="C721" s="61">
        <v>45579</v>
      </c>
      <c r="D721" s="58" t="s">
        <v>39</v>
      </c>
      <c r="E721" s="58" t="s">
        <v>6549</v>
      </c>
      <c r="F721" s="58"/>
      <c r="G721" s="58" t="s">
        <v>5508</v>
      </c>
      <c r="H721" s="66" t="s">
        <v>5508</v>
      </c>
      <c r="I721" s="66" t="s">
        <v>1072</v>
      </c>
      <c r="J721" s="66"/>
      <c r="K721" s="66" t="s">
        <v>1302</v>
      </c>
      <c r="L721" s="78" t="s">
        <v>1072</v>
      </c>
      <c r="M721" s="66"/>
      <c r="N721" s="79" t="str">
        <f ca="1">DATEDIF(C721,'Outgoing 2023'!$L$2,"Y")&amp;" tahun, "&amp;DATEDIF(C721,'Outgoing 2023'!$L$2,"YM")&amp;" bulan, "&amp;DATEDIF(C721,'Outgoing 2023'!$L$2,"MD")&amp;" hari"</f>
        <v>1 tahun, 9 bulan, 1 hari</v>
      </c>
      <c r="O721" s="80">
        <f t="shared" ca="1" si="29"/>
        <v>639</v>
      </c>
      <c r="Q721" s="58"/>
    </row>
    <row r="722" spans="1:17" ht="27.6" x14ac:dyDescent="0.3">
      <c r="A722" s="77">
        <f t="shared" si="30"/>
        <v>721</v>
      </c>
      <c r="B722" s="66" t="s">
        <v>7313</v>
      </c>
      <c r="C722" s="61">
        <v>45581</v>
      </c>
      <c r="D722" s="58" t="s">
        <v>6928</v>
      </c>
      <c r="E722" s="58" t="s">
        <v>7045</v>
      </c>
      <c r="F722" s="58"/>
      <c r="G722" s="58" t="s">
        <v>5508</v>
      </c>
      <c r="H722" s="66" t="s">
        <v>3197</v>
      </c>
      <c r="I722" s="66" t="s">
        <v>7076</v>
      </c>
      <c r="J722" s="66"/>
      <c r="K722" s="66" t="s">
        <v>1302</v>
      </c>
      <c r="L722" s="78" t="s">
        <v>1070</v>
      </c>
      <c r="M722" s="66" t="s">
        <v>5490</v>
      </c>
      <c r="N722" s="79" t="str">
        <f ca="1">DATEDIF(C722,'Outgoing 2023'!$L$2,"Y")&amp;" tahun, "&amp;DATEDIF(C722,'Outgoing 2023'!$L$2,"YM")&amp;" bulan, "&amp;DATEDIF(C722,'Outgoing 2023'!$L$2,"MD")&amp;" hari"</f>
        <v>1 tahun, 8 bulan, 29 hari</v>
      </c>
      <c r="O722" s="80">
        <f t="shared" ca="1" si="29"/>
        <v>637</v>
      </c>
      <c r="Q722" s="58"/>
    </row>
    <row r="723" spans="1:17" ht="27.6" x14ac:dyDescent="0.3">
      <c r="A723" s="77">
        <f t="shared" si="30"/>
        <v>722</v>
      </c>
      <c r="B723" s="66" t="s">
        <v>7314</v>
      </c>
      <c r="C723" s="61">
        <v>45581</v>
      </c>
      <c r="D723" s="58" t="s">
        <v>6928</v>
      </c>
      <c r="E723" s="58" t="s">
        <v>7046</v>
      </c>
      <c r="F723" s="58"/>
      <c r="G723" s="58" t="s">
        <v>5508</v>
      </c>
      <c r="H723" s="66" t="s">
        <v>5508</v>
      </c>
      <c r="I723" s="66" t="s">
        <v>5875</v>
      </c>
      <c r="J723" s="66"/>
      <c r="K723" s="66" t="s">
        <v>1302</v>
      </c>
      <c r="L723" s="78" t="s">
        <v>1070</v>
      </c>
      <c r="M723" s="66" t="s">
        <v>1071</v>
      </c>
      <c r="N723" s="79" t="str">
        <f ca="1">DATEDIF(C723,'Outgoing 2023'!$L$2,"Y")&amp;" tahun, "&amp;DATEDIF(C723,'Outgoing 2023'!$L$2,"YM")&amp;" bulan, "&amp;DATEDIF(C723,'Outgoing 2023'!$L$2,"MD")&amp;" hari"</f>
        <v>1 tahun, 8 bulan, 29 hari</v>
      </c>
      <c r="O723" s="80">
        <f t="shared" ca="1" si="29"/>
        <v>637</v>
      </c>
      <c r="Q723" s="58"/>
    </row>
    <row r="724" spans="1:17" ht="41.4" x14ac:dyDescent="0.3">
      <c r="A724" s="77">
        <f t="shared" si="30"/>
        <v>723</v>
      </c>
      <c r="B724" s="66" t="s">
        <v>7315</v>
      </c>
      <c r="C724" s="61">
        <v>45581</v>
      </c>
      <c r="D724" s="58" t="s">
        <v>7048</v>
      </c>
      <c r="E724" s="58" t="s">
        <v>7047</v>
      </c>
      <c r="F724" s="58"/>
      <c r="G724" s="58" t="s">
        <v>5508</v>
      </c>
      <c r="H724" s="66" t="s">
        <v>3189</v>
      </c>
      <c r="I724" s="66" t="s">
        <v>6538</v>
      </c>
      <c r="J724" s="66"/>
      <c r="K724" s="66" t="s">
        <v>1302</v>
      </c>
      <c r="L724" s="78" t="s">
        <v>1070</v>
      </c>
      <c r="M724" s="66" t="s">
        <v>4930</v>
      </c>
      <c r="N724" s="79" t="str">
        <f ca="1">DATEDIF(C724,'Outgoing 2023'!$L$2,"Y")&amp;" tahun, "&amp;DATEDIF(C724,'Outgoing 2023'!$L$2,"YM")&amp;" bulan, "&amp;DATEDIF(C724,'Outgoing 2023'!$L$2,"MD")&amp;" hari"</f>
        <v>1 tahun, 8 bulan, 29 hari</v>
      </c>
      <c r="O724" s="80">
        <f t="shared" ca="1" si="29"/>
        <v>637</v>
      </c>
      <c r="Q724" s="58"/>
    </row>
    <row r="725" spans="1:17" ht="27.6" x14ac:dyDescent="0.3">
      <c r="A725" s="77">
        <f t="shared" si="30"/>
        <v>724</v>
      </c>
      <c r="B725" s="66" t="s">
        <v>7316</v>
      </c>
      <c r="C725" s="61">
        <v>45581</v>
      </c>
      <c r="D725" s="58" t="s">
        <v>39</v>
      </c>
      <c r="E725" s="58" t="s">
        <v>7049</v>
      </c>
      <c r="F725" s="58"/>
      <c r="G725" s="58" t="s">
        <v>5508</v>
      </c>
      <c r="H725" s="66" t="s">
        <v>5508</v>
      </c>
      <c r="I725" s="66" t="s">
        <v>5700</v>
      </c>
      <c r="J725" s="66"/>
      <c r="K725" s="66" t="s">
        <v>1302</v>
      </c>
      <c r="L725" s="78" t="s">
        <v>1080</v>
      </c>
      <c r="M725" s="66" t="s">
        <v>1083</v>
      </c>
      <c r="N725" s="79" t="str">
        <f ca="1">DATEDIF(C725,'Outgoing 2023'!$L$2,"Y")&amp;" tahun, "&amp;DATEDIF(C725,'Outgoing 2023'!$L$2,"YM")&amp;" bulan, "&amp;DATEDIF(C725,'Outgoing 2023'!$L$2,"MD")&amp;" hari"</f>
        <v>1 tahun, 8 bulan, 29 hari</v>
      </c>
      <c r="O725" s="80">
        <f t="shared" ca="1" si="29"/>
        <v>637</v>
      </c>
      <c r="Q725" s="58"/>
    </row>
    <row r="726" spans="1:17" x14ac:dyDescent="0.3">
      <c r="A726" s="77">
        <f t="shared" si="30"/>
        <v>725</v>
      </c>
      <c r="B726" s="66" t="s">
        <v>7317</v>
      </c>
      <c r="C726" s="61">
        <v>45581</v>
      </c>
      <c r="D726" s="58" t="s">
        <v>7899</v>
      </c>
      <c r="E726" s="58" t="s">
        <v>7050</v>
      </c>
      <c r="F726" s="58"/>
      <c r="G726" s="58" t="s">
        <v>5985</v>
      </c>
      <c r="H726" s="66" t="s">
        <v>5508</v>
      </c>
      <c r="I726" s="66" t="s">
        <v>7655</v>
      </c>
      <c r="J726" s="66"/>
      <c r="K726" s="66" t="s">
        <v>1302</v>
      </c>
      <c r="L726" s="78" t="s">
        <v>1070</v>
      </c>
      <c r="M726" s="66" t="s">
        <v>3085</v>
      </c>
      <c r="N726" s="79" t="str">
        <f ca="1">DATEDIF(C726,'Outgoing 2023'!$L$2,"Y")&amp;" tahun, "&amp;DATEDIF(C726,'Outgoing 2023'!$L$2,"YM")&amp;" bulan, "&amp;DATEDIF(C726,'Outgoing 2023'!$L$2,"MD")&amp;" hari"</f>
        <v>1 tahun, 8 bulan, 29 hari</v>
      </c>
      <c r="O726" s="80">
        <f t="shared" ref="O726" ca="1" si="31">TODAY()-C726</f>
        <v>637</v>
      </c>
      <c r="Q726" s="58"/>
    </row>
    <row r="727" spans="1:17" ht="27.6" x14ac:dyDescent="0.3">
      <c r="A727" s="77">
        <f t="shared" si="30"/>
        <v>726</v>
      </c>
      <c r="B727" s="66" t="s">
        <v>7318</v>
      </c>
      <c r="C727" s="61">
        <v>45581</v>
      </c>
      <c r="D727" s="58" t="s">
        <v>39</v>
      </c>
      <c r="E727" s="58" t="s">
        <v>7051</v>
      </c>
      <c r="F727" s="58"/>
      <c r="G727" s="58" t="s">
        <v>5508</v>
      </c>
      <c r="H727" s="66" t="s">
        <v>3200</v>
      </c>
      <c r="I727" s="66" t="s">
        <v>5874</v>
      </c>
      <c r="J727" s="66"/>
      <c r="K727" s="66" t="s">
        <v>1302</v>
      </c>
      <c r="L727" s="78" t="s">
        <v>1070</v>
      </c>
      <c r="M727" s="66" t="s">
        <v>1071</v>
      </c>
      <c r="N727" s="79" t="str">
        <f ca="1">DATEDIF(C727,'Outgoing 2023'!$L$2,"Y")&amp;" tahun, "&amp;DATEDIF(C727,'Outgoing 2023'!$L$2,"YM")&amp;" bulan, "&amp;DATEDIF(C727,'Outgoing 2023'!$L$2,"MD")&amp;" hari"</f>
        <v>1 tahun, 8 bulan, 29 hari</v>
      </c>
      <c r="O727" s="80">
        <f t="shared" ref="O727:O762" ca="1" si="32">TODAY()-C727</f>
        <v>637</v>
      </c>
      <c r="Q727" s="58"/>
    </row>
    <row r="728" spans="1:17" ht="27.6" x14ac:dyDescent="0.3">
      <c r="A728" s="77">
        <f t="shared" si="30"/>
        <v>727</v>
      </c>
      <c r="B728" s="66" t="s">
        <v>7319</v>
      </c>
      <c r="C728" s="61">
        <v>45581</v>
      </c>
      <c r="D728" s="58" t="s">
        <v>39</v>
      </c>
      <c r="E728" s="58" t="s">
        <v>7052</v>
      </c>
      <c r="F728" s="58"/>
      <c r="G728" s="58" t="s">
        <v>5508</v>
      </c>
      <c r="H728" s="66" t="s">
        <v>3200</v>
      </c>
      <c r="I728" s="66" t="s">
        <v>5939</v>
      </c>
      <c r="J728" s="66"/>
      <c r="K728" s="66" t="s">
        <v>1302</v>
      </c>
      <c r="L728" s="78" t="s">
        <v>1070</v>
      </c>
      <c r="M728" s="66" t="s">
        <v>6250</v>
      </c>
      <c r="N728" s="79" t="str">
        <f ca="1">DATEDIF(C728,'Outgoing 2023'!$L$2,"Y")&amp;" tahun, "&amp;DATEDIF(C728,'Outgoing 2023'!$L$2,"YM")&amp;" bulan, "&amp;DATEDIF(C728,'Outgoing 2023'!$L$2,"MD")&amp;" hari"</f>
        <v>1 tahun, 8 bulan, 29 hari</v>
      </c>
      <c r="O728" s="80">
        <f t="shared" ca="1" si="32"/>
        <v>637</v>
      </c>
      <c r="Q728" s="58"/>
    </row>
    <row r="729" spans="1:17" x14ac:dyDescent="0.3">
      <c r="A729" s="77">
        <f t="shared" si="30"/>
        <v>728</v>
      </c>
      <c r="B729" s="66" t="s">
        <v>7320</v>
      </c>
      <c r="C729" s="61">
        <v>45581</v>
      </c>
      <c r="D729" s="58" t="s">
        <v>39</v>
      </c>
      <c r="E729" s="58" t="s">
        <v>7053</v>
      </c>
      <c r="F729" s="58"/>
      <c r="G729" s="60" t="s">
        <v>5508</v>
      </c>
      <c r="H729" s="78" t="s">
        <v>3195</v>
      </c>
      <c r="I729" s="60" t="s">
        <v>6824</v>
      </c>
      <c r="J729" s="131"/>
      <c r="K729" s="78" t="s">
        <v>1302</v>
      </c>
      <c r="L729" s="78" t="s">
        <v>1070</v>
      </c>
      <c r="M729" s="78" t="s">
        <v>6243</v>
      </c>
      <c r="N729" s="79" t="str">
        <f ca="1">DATEDIF(C729,'Outgoing 2023'!$L$2,"Y")&amp;" tahun, "&amp;DATEDIF(C729,'Outgoing 2023'!$L$2,"YM")&amp;" bulan, "&amp;DATEDIF(C729,'Outgoing 2023'!$L$2,"MD")&amp;" hari"</f>
        <v>1 tahun, 8 bulan, 29 hari</v>
      </c>
      <c r="O729" s="80">
        <f t="shared" ca="1" si="32"/>
        <v>637</v>
      </c>
      <c r="Q729" s="58"/>
    </row>
    <row r="730" spans="1:17" ht="27.6" x14ac:dyDescent="0.3">
      <c r="A730" s="77">
        <f t="shared" si="30"/>
        <v>729</v>
      </c>
      <c r="B730" s="66" t="s">
        <v>7321</v>
      </c>
      <c r="C730" s="61">
        <v>45581</v>
      </c>
      <c r="D730" s="58" t="s">
        <v>39</v>
      </c>
      <c r="E730" s="58" t="s">
        <v>7054</v>
      </c>
      <c r="F730" s="58"/>
      <c r="G730" s="58" t="s">
        <v>1079</v>
      </c>
      <c r="H730" s="66" t="s">
        <v>6606</v>
      </c>
      <c r="I730" s="66" t="s">
        <v>2895</v>
      </c>
      <c r="J730" s="66"/>
      <c r="K730" s="66" t="s">
        <v>1302</v>
      </c>
      <c r="L730" s="78" t="s">
        <v>1079</v>
      </c>
      <c r="M730" s="66" t="s">
        <v>2488</v>
      </c>
      <c r="N730" s="79" t="str">
        <f ca="1">DATEDIF(C730,'Outgoing 2023'!$L$2,"Y")&amp;" tahun, "&amp;DATEDIF(C730,'Outgoing 2023'!$L$2,"YM")&amp;" bulan, "&amp;DATEDIF(C730,'Outgoing 2023'!$L$2,"MD")&amp;" hari"</f>
        <v>1 tahun, 8 bulan, 29 hari</v>
      </c>
      <c r="O730" s="80">
        <f t="shared" ca="1" si="32"/>
        <v>637</v>
      </c>
      <c r="Q730" s="58" t="s">
        <v>7732</v>
      </c>
    </row>
    <row r="731" spans="1:17" ht="27.6" x14ac:dyDescent="0.3">
      <c r="A731" s="77">
        <f t="shared" si="30"/>
        <v>730</v>
      </c>
      <c r="B731" s="66" t="s">
        <v>7322</v>
      </c>
      <c r="C731" s="61">
        <v>45582</v>
      </c>
      <c r="D731" s="58" t="s">
        <v>39</v>
      </c>
      <c r="E731" s="58" t="s">
        <v>7055</v>
      </c>
      <c r="F731" s="58"/>
      <c r="G731" s="58" t="s">
        <v>5508</v>
      </c>
      <c r="H731" s="66" t="s">
        <v>5932</v>
      </c>
      <c r="I731" s="66" t="s">
        <v>6030</v>
      </c>
      <c r="J731" s="66"/>
      <c r="K731" s="66" t="s">
        <v>1302</v>
      </c>
      <c r="L731" s="78" t="s">
        <v>1175</v>
      </c>
      <c r="M731" s="66" t="s">
        <v>5607</v>
      </c>
      <c r="N731" s="79" t="str">
        <f ca="1">DATEDIF(C731,'Outgoing 2023'!$L$2,"Y")&amp;" tahun, "&amp;DATEDIF(C731,'Outgoing 2023'!$L$2,"YM")&amp;" bulan, "&amp;DATEDIF(C731,'Outgoing 2023'!$L$2,"MD")&amp;" hari"</f>
        <v>1 tahun, 8 bulan, 28 hari</v>
      </c>
      <c r="O731" s="80">
        <f t="shared" ca="1" si="32"/>
        <v>636</v>
      </c>
      <c r="Q731" s="58"/>
    </row>
    <row r="732" spans="1:17" x14ac:dyDescent="0.3">
      <c r="A732" s="77">
        <f t="shared" si="30"/>
        <v>731</v>
      </c>
      <c r="B732" s="66" t="s">
        <v>7323</v>
      </c>
      <c r="C732" s="61">
        <v>45582</v>
      </c>
      <c r="D732" s="58" t="s">
        <v>39</v>
      </c>
      <c r="E732" s="58" t="s">
        <v>7056</v>
      </c>
      <c r="F732" s="58"/>
      <c r="G732" s="58" t="s">
        <v>5508</v>
      </c>
      <c r="H732" s="66" t="s">
        <v>5932</v>
      </c>
      <c r="I732" s="66" t="s">
        <v>5939</v>
      </c>
      <c r="J732" s="66"/>
      <c r="K732" s="66" t="s">
        <v>1302</v>
      </c>
      <c r="L732" s="78" t="s">
        <v>1070</v>
      </c>
      <c r="M732" s="66" t="s">
        <v>3717</v>
      </c>
      <c r="N732" s="79" t="str">
        <f ca="1">DATEDIF(C732,'Outgoing 2023'!$L$2,"Y")&amp;" tahun, "&amp;DATEDIF(C732,'Outgoing 2023'!$L$2,"YM")&amp;" bulan, "&amp;DATEDIF(C732,'Outgoing 2023'!$L$2,"MD")&amp;" hari"</f>
        <v>1 tahun, 8 bulan, 28 hari</v>
      </c>
      <c r="O732" s="80">
        <f t="shared" ca="1" si="32"/>
        <v>636</v>
      </c>
      <c r="Q732" s="58"/>
    </row>
    <row r="733" spans="1:17" ht="27.6" x14ac:dyDescent="0.3">
      <c r="A733" s="77">
        <f t="shared" si="30"/>
        <v>732</v>
      </c>
      <c r="B733" s="66" t="s">
        <v>7324</v>
      </c>
      <c r="C733" s="61">
        <v>45582</v>
      </c>
      <c r="D733" s="58" t="s">
        <v>39</v>
      </c>
      <c r="E733" s="58" t="s">
        <v>7057</v>
      </c>
      <c r="F733" s="58"/>
      <c r="G733" s="58" t="s">
        <v>5508</v>
      </c>
      <c r="H733" s="66" t="s">
        <v>3200</v>
      </c>
      <c r="I733" s="66" t="s">
        <v>5874</v>
      </c>
      <c r="J733" s="66"/>
      <c r="K733" s="66" t="s">
        <v>1302</v>
      </c>
      <c r="L733" s="78" t="s">
        <v>1070</v>
      </c>
      <c r="M733" s="66" t="s">
        <v>1071</v>
      </c>
      <c r="N733" s="79" t="str">
        <f ca="1">DATEDIF(C733,'Outgoing 2023'!$L$2,"Y")&amp;" tahun, "&amp;DATEDIF(C733,'Outgoing 2023'!$L$2,"YM")&amp;" bulan, "&amp;DATEDIF(C733,'Outgoing 2023'!$L$2,"MD")&amp;" hari"</f>
        <v>1 tahun, 8 bulan, 28 hari</v>
      </c>
      <c r="O733" s="80">
        <f t="shared" ca="1" si="32"/>
        <v>636</v>
      </c>
      <c r="Q733" s="58"/>
    </row>
    <row r="734" spans="1:17" x14ac:dyDescent="0.3">
      <c r="A734" s="77">
        <f t="shared" si="30"/>
        <v>733</v>
      </c>
      <c r="B734" s="66" t="s">
        <v>7325</v>
      </c>
      <c r="C734" s="61">
        <v>45582</v>
      </c>
      <c r="D734" s="58" t="s">
        <v>39</v>
      </c>
      <c r="E734" s="58" t="s">
        <v>7058</v>
      </c>
      <c r="F734" s="58"/>
      <c r="G734" s="58" t="s">
        <v>5508</v>
      </c>
      <c r="H734" s="66" t="s">
        <v>3200</v>
      </c>
      <c r="I734" s="66" t="s">
        <v>5874</v>
      </c>
      <c r="J734" s="66"/>
      <c r="K734" s="66" t="s">
        <v>1302</v>
      </c>
      <c r="L734" s="78" t="s">
        <v>1070</v>
      </c>
      <c r="M734" s="66" t="s">
        <v>1071</v>
      </c>
      <c r="N734" s="79" t="str">
        <f ca="1">DATEDIF(C734,'Outgoing 2023'!$L$2,"Y")&amp;" tahun, "&amp;DATEDIF(C734,'Outgoing 2023'!$L$2,"YM")&amp;" bulan, "&amp;DATEDIF(C734,'Outgoing 2023'!$L$2,"MD")&amp;" hari"</f>
        <v>1 tahun, 8 bulan, 28 hari</v>
      </c>
      <c r="O734" s="80">
        <f t="shared" ca="1" si="32"/>
        <v>636</v>
      </c>
      <c r="Q734" s="58"/>
    </row>
    <row r="735" spans="1:17" ht="41.4" x14ac:dyDescent="0.3">
      <c r="A735" s="77">
        <f t="shared" si="30"/>
        <v>734</v>
      </c>
      <c r="B735" s="66" t="s">
        <v>7326</v>
      </c>
      <c r="C735" s="61">
        <v>45582</v>
      </c>
      <c r="D735" s="58" t="s">
        <v>39</v>
      </c>
      <c r="E735" s="58" t="s">
        <v>7059</v>
      </c>
      <c r="F735" s="58"/>
      <c r="G735" s="58" t="s">
        <v>5508</v>
      </c>
      <c r="H735" s="66" t="s">
        <v>3190</v>
      </c>
      <c r="I735" s="66" t="s">
        <v>7073</v>
      </c>
      <c r="J735" s="66"/>
      <c r="K735" s="66" t="s">
        <v>1302</v>
      </c>
      <c r="L735" s="78" t="s">
        <v>1070</v>
      </c>
      <c r="M735" s="66" t="s">
        <v>1077</v>
      </c>
      <c r="N735" s="79" t="str">
        <f ca="1">DATEDIF(C735,'Outgoing 2023'!$L$2,"Y")&amp;" tahun, "&amp;DATEDIF(C735,'Outgoing 2023'!$L$2,"YM")&amp;" bulan, "&amp;DATEDIF(C735,'Outgoing 2023'!$L$2,"MD")&amp;" hari"</f>
        <v>1 tahun, 8 bulan, 28 hari</v>
      </c>
      <c r="O735" s="80">
        <f t="shared" ca="1" si="32"/>
        <v>636</v>
      </c>
      <c r="Q735" s="58"/>
    </row>
    <row r="736" spans="1:17" ht="27.6" x14ac:dyDescent="0.3">
      <c r="A736" s="77">
        <f t="shared" si="30"/>
        <v>735</v>
      </c>
      <c r="B736" s="66" t="s">
        <v>7327</v>
      </c>
      <c r="C736" s="61">
        <v>45583</v>
      </c>
      <c r="D736" s="58" t="s">
        <v>39</v>
      </c>
      <c r="E736" s="58" t="s">
        <v>7060</v>
      </c>
      <c r="F736" s="58"/>
      <c r="G736" s="58" t="s">
        <v>5508</v>
      </c>
      <c r="H736" s="66" t="s">
        <v>3191</v>
      </c>
      <c r="I736" s="66" t="s">
        <v>6030</v>
      </c>
      <c r="J736" s="66"/>
      <c r="K736" s="66" t="s">
        <v>1302</v>
      </c>
      <c r="L736" s="78" t="s">
        <v>1175</v>
      </c>
      <c r="M736" s="66" t="s">
        <v>5607</v>
      </c>
      <c r="N736" s="79" t="str">
        <f ca="1">DATEDIF(C736,'Outgoing 2023'!$L$2,"Y")&amp;" tahun, "&amp;DATEDIF(C736,'Outgoing 2023'!$L$2,"YM")&amp;" bulan, "&amp;DATEDIF(C736,'Outgoing 2023'!$L$2,"MD")&amp;" hari"</f>
        <v>1 tahun, 8 bulan, 27 hari</v>
      </c>
      <c r="O736" s="80">
        <f t="shared" ca="1" si="32"/>
        <v>635</v>
      </c>
      <c r="Q736" s="58"/>
    </row>
    <row r="737" spans="1:17" ht="27.6" x14ac:dyDescent="0.3">
      <c r="A737" s="77">
        <f t="shared" si="30"/>
        <v>736</v>
      </c>
      <c r="B737" s="66" t="s">
        <v>7328</v>
      </c>
      <c r="C737" s="61">
        <v>45583</v>
      </c>
      <c r="D737" s="58" t="s">
        <v>39</v>
      </c>
      <c r="E737" s="58" t="s">
        <v>7061</v>
      </c>
      <c r="F737" s="58"/>
      <c r="G737" s="58" t="s">
        <v>5508</v>
      </c>
      <c r="H737" s="66" t="s">
        <v>3200</v>
      </c>
      <c r="I737" s="66" t="s">
        <v>5874</v>
      </c>
      <c r="J737" s="66"/>
      <c r="K737" s="66" t="s">
        <v>1302</v>
      </c>
      <c r="L737" s="78" t="s">
        <v>1070</v>
      </c>
      <c r="M737" s="66" t="s">
        <v>1071</v>
      </c>
      <c r="N737" s="79" t="str">
        <f ca="1">DATEDIF(C737,'Outgoing 2023'!$L$2,"Y")&amp;" tahun, "&amp;DATEDIF(C737,'Outgoing 2023'!$L$2,"YM")&amp;" bulan, "&amp;DATEDIF(C737,'Outgoing 2023'!$L$2,"MD")&amp;" hari"</f>
        <v>1 tahun, 8 bulan, 27 hari</v>
      </c>
      <c r="O737" s="80">
        <f t="shared" ca="1" si="32"/>
        <v>635</v>
      </c>
      <c r="Q737" s="58"/>
    </row>
    <row r="738" spans="1:17" ht="55.2" x14ac:dyDescent="0.3">
      <c r="A738" s="77">
        <f t="shared" si="30"/>
        <v>737</v>
      </c>
      <c r="B738" s="66" t="s">
        <v>7329</v>
      </c>
      <c r="C738" s="61">
        <v>45583</v>
      </c>
      <c r="D738" s="58" t="s">
        <v>7067</v>
      </c>
      <c r="E738" s="58" t="s">
        <v>7062</v>
      </c>
      <c r="F738" s="58"/>
      <c r="G738" s="58" t="s">
        <v>5508</v>
      </c>
      <c r="H738" s="66" t="s">
        <v>5508</v>
      </c>
      <c r="I738" s="66" t="s">
        <v>6538</v>
      </c>
      <c r="J738" s="66"/>
      <c r="K738" s="66" t="s">
        <v>1302</v>
      </c>
      <c r="L738" s="78" t="s">
        <v>1267</v>
      </c>
      <c r="M738" s="66" t="s">
        <v>1268</v>
      </c>
      <c r="N738" s="79" t="str">
        <f ca="1">DATEDIF(C738,'Outgoing 2023'!$L$2,"Y")&amp;" tahun, "&amp;DATEDIF(C738,'Outgoing 2023'!$L$2,"YM")&amp;" bulan, "&amp;DATEDIF(C738,'Outgoing 2023'!$L$2,"MD")&amp;" hari"</f>
        <v>1 tahun, 8 bulan, 27 hari</v>
      </c>
      <c r="O738" s="80">
        <f t="shared" ca="1" si="32"/>
        <v>635</v>
      </c>
      <c r="Q738" s="58"/>
    </row>
    <row r="739" spans="1:17" ht="27.6" x14ac:dyDescent="0.3">
      <c r="A739" s="77">
        <f t="shared" si="30"/>
        <v>738</v>
      </c>
      <c r="B739" s="66" t="s">
        <v>7330</v>
      </c>
      <c r="C739" s="61">
        <v>45583</v>
      </c>
      <c r="D739" s="58" t="s">
        <v>39</v>
      </c>
      <c r="E739" s="58" t="s">
        <v>7063</v>
      </c>
      <c r="F739" s="58"/>
      <c r="G739" s="58" t="s">
        <v>5508</v>
      </c>
      <c r="H739" s="66" t="s">
        <v>5508</v>
      </c>
      <c r="I739" s="66" t="s">
        <v>7245</v>
      </c>
      <c r="J739" s="66"/>
      <c r="K739" s="66" t="s">
        <v>1302</v>
      </c>
      <c r="L739" s="78" t="s">
        <v>1070</v>
      </c>
      <c r="M739" s="66" t="s">
        <v>6243</v>
      </c>
      <c r="N739" s="79" t="str">
        <f ca="1">DATEDIF(C739,'Outgoing 2023'!$L$2,"Y")&amp;" tahun, "&amp;DATEDIF(C739,'Outgoing 2023'!$L$2,"YM")&amp;" bulan, "&amp;DATEDIF(C739,'Outgoing 2023'!$L$2,"MD")&amp;" hari"</f>
        <v>1 tahun, 8 bulan, 27 hari</v>
      </c>
      <c r="O739" s="80">
        <f t="shared" ca="1" si="32"/>
        <v>635</v>
      </c>
      <c r="Q739" s="58"/>
    </row>
    <row r="740" spans="1:17" x14ac:dyDescent="0.3">
      <c r="A740" s="77">
        <f t="shared" si="30"/>
        <v>739</v>
      </c>
      <c r="B740" s="66" t="s">
        <v>7331</v>
      </c>
      <c r="C740" s="61">
        <v>45583</v>
      </c>
      <c r="D740" s="58" t="s">
        <v>39</v>
      </c>
      <c r="E740" s="58" t="s">
        <v>7064</v>
      </c>
      <c r="F740" s="58"/>
      <c r="G740" s="58" t="s">
        <v>5508</v>
      </c>
      <c r="H740" s="66" t="s">
        <v>3200</v>
      </c>
      <c r="I740" s="66" t="s">
        <v>6030</v>
      </c>
      <c r="J740" s="66"/>
      <c r="K740" s="66" t="s">
        <v>1302</v>
      </c>
      <c r="L740" s="78" t="s">
        <v>1175</v>
      </c>
      <c r="M740" s="66" t="s">
        <v>1176</v>
      </c>
      <c r="N740" s="79" t="str">
        <f ca="1">DATEDIF(C740,'Outgoing 2023'!$L$2,"Y")&amp;" tahun, "&amp;DATEDIF(C740,'Outgoing 2023'!$L$2,"YM")&amp;" bulan, "&amp;DATEDIF(C740,'Outgoing 2023'!$L$2,"MD")&amp;" hari"</f>
        <v>1 tahun, 8 bulan, 27 hari</v>
      </c>
      <c r="O740" s="80">
        <f t="shared" ca="1" si="32"/>
        <v>635</v>
      </c>
      <c r="Q740" s="58"/>
    </row>
    <row r="741" spans="1:17" ht="27.6" x14ac:dyDescent="0.3">
      <c r="A741" s="77">
        <f t="shared" si="30"/>
        <v>740</v>
      </c>
      <c r="B741" s="66" t="s">
        <v>7332</v>
      </c>
      <c r="C741" s="61">
        <v>45583</v>
      </c>
      <c r="D741" s="58" t="s">
        <v>7068</v>
      </c>
      <c r="E741" s="58" t="s">
        <v>7065</v>
      </c>
      <c r="F741" s="58"/>
      <c r="G741" s="58" t="s">
        <v>5508</v>
      </c>
      <c r="H741" s="66" t="s">
        <v>5508</v>
      </c>
      <c r="I741" s="66" t="s">
        <v>1167</v>
      </c>
      <c r="J741" s="66"/>
      <c r="K741" s="66" t="s">
        <v>1302</v>
      </c>
      <c r="L741" s="78" t="s">
        <v>1167</v>
      </c>
      <c r="M741" s="66" t="s">
        <v>1167</v>
      </c>
      <c r="N741" s="79" t="str">
        <f ca="1">DATEDIF(C741,'Outgoing 2023'!$L$2,"Y")&amp;" tahun, "&amp;DATEDIF(C741,'Outgoing 2023'!$L$2,"YM")&amp;" bulan, "&amp;DATEDIF(C741,'Outgoing 2023'!$L$2,"MD")&amp;" hari"</f>
        <v>1 tahun, 8 bulan, 27 hari</v>
      </c>
      <c r="O741" s="80">
        <f t="shared" ca="1" si="32"/>
        <v>635</v>
      </c>
      <c r="Q741" s="58"/>
    </row>
    <row r="742" spans="1:17" x14ac:dyDescent="0.3">
      <c r="A742" s="77">
        <f t="shared" si="30"/>
        <v>741</v>
      </c>
      <c r="B742" s="66" t="s">
        <v>7333</v>
      </c>
      <c r="C742" s="61">
        <v>45583</v>
      </c>
      <c r="D742" s="58" t="s">
        <v>5567</v>
      </c>
      <c r="E742" s="58" t="s">
        <v>7066</v>
      </c>
      <c r="F742" s="58"/>
      <c r="G742" s="58" t="s">
        <v>5508</v>
      </c>
      <c r="H742" s="66" t="s">
        <v>6606</v>
      </c>
      <c r="I742" s="66" t="s">
        <v>5875</v>
      </c>
      <c r="J742" s="66"/>
      <c r="K742" s="66" t="s">
        <v>1302</v>
      </c>
      <c r="L742" s="78" t="s">
        <v>1070</v>
      </c>
      <c r="M742" s="66" t="s">
        <v>1071</v>
      </c>
      <c r="N742" s="79" t="str">
        <f ca="1">DATEDIF(C742,'Outgoing 2023'!$L$2,"Y")&amp;" tahun, "&amp;DATEDIF(C742,'Outgoing 2023'!$L$2,"YM")&amp;" bulan, "&amp;DATEDIF(C742,'Outgoing 2023'!$L$2,"MD")&amp;" hari"</f>
        <v>1 tahun, 8 bulan, 27 hari</v>
      </c>
      <c r="O742" s="80">
        <f t="shared" ca="1" si="32"/>
        <v>635</v>
      </c>
      <c r="Q742" s="58"/>
    </row>
    <row r="743" spans="1:17" ht="27.6" x14ac:dyDescent="0.3">
      <c r="A743" s="77">
        <f t="shared" si="30"/>
        <v>742</v>
      </c>
      <c r="B743" s="66" t="s">
        <v>7334</v>
      </c>
      <c r="C743" s="61">
        <v>45583</v>
      </c>
      <c r="D743" s="58" t="s">
        <v>6928</v>
      </c>
      <c r="E743" s="58" t="s">
        <v>7066</v>
      </c>
      <c r="F743" s="58"/>
      <c r="G743" s="58" t="s">
        <v>5508</v>
      </c>
      <c r="H743" s="66" t="s">
        <v>6606</v>
      </c>
      <c r="I743" s="66" t="s">
        <v>5875</v>
      </c>
      <c r="J743" s="66"/>
      <c r="K743" s="66" t="s">
        <v>1302</v>
      </c>
      <c r="L743" s="78" t="s">
        <v>1070</v>
      </c>
      <c r="M743" s="66" t="s">
        <v>1071</v>
      </c>
      <c r="N743" s="79" t="str">
        <f ca="1">DATEDIF(C743,'Outgoing 2023'!$L$2,"Y")&amp;" tahun, "&amp;DATEDIF(C743,'Outgoing 2023'!$L$2,"YM")&amp;" bulan, "&amp;DATEDIF(C743,'Outgoing 2023'!$L$2,"MD")&amp;" hari"</f>
        <v>1 tahun, 8 bulan, 27 hari</v>
      </c>
      <c r="O743" s="80">
        <f t="shared" ca="1" si="32"/>
        <v>635</v>
      </c>
      <c r="Q743" s="58"/>
    </row>
    <row r="744" spans="1:17" ht="27.6" x14ac:dyDescent="0.3">
      <c r="A744" s="77">
        <f t="shared" si="30"/>
        <v>743</v>
      </c>
      <c r="B744" s="66" t="s">
        <v>7335</v>
      </c>
      <c r="C744" s="61">
        <v>45586</v>
      </c>
      <c r="D744" s="58" t="s">
        <v>39</v>
      </c>
      <c r="E744" s="58" t="s">
        <v>7069</v>
      </c>
      <c r="F744" s="58"/>
      <c r="G744" s="58" t="s">
        <v>5508</v>
      </c>
      <c r="H744" s="66" t="s">
        <v>3200</v>
      </c>
      <c r="I744" s="66" t="s">
        <v>5874</v>
      </c>
      <c r="J744" s="66"/>
      <c r="K744" s="66" t="s">
        <v>1302</v>
      </c>
      <c r="L744" s="78" t="s">
        <v>1070</v>
      </c>
      <c r="M744" s="66" t="s">
        <v>1071</v>
      </c>
      <c r="N744" s="79" t="str">
        <f ca="1">DATEDIF(C744,'Outgoing 2023'!$L$2,"Y")&amp;" tahun, "&amp;DATEDIF(C744,'Outgoing 2023'!$L$2,"YM")&amp;" bulan, "&amp;DATEDIF(C744,'Outgoing 2023'!$L$2,"MD")&amp;" hari"</f>
        <v>1 tahun, 8 bulan, 24 hari</v>
      </c>
      <c r="O744" s="80">
        <f t="shared" ca="1" si="32"/>
        <v>632</v>
      </c>
      <c r="Q744" s="58"/>
    </row>
    <row r="745" spans="1:17" x14ac:dyDescent="0.3">
      <c r="A745" s="77">
        <f t="shared" si="30"/>
        <v>744</v>
      </c>
      <c r="B745" s="66" t="s">
        <v>7336</v>
      </c>
      <c r="C745" s="61">
        <v>45586</v>
      </c>
      <c r="D745" s="58" t="s">
        <v>7071</v>
      </c>
      <c r="E745" s="58" t="s">
        <v>7070</v>
      </c>
      <c r="F745" s="58"/>
      <c r="G745" s="58" t="s">
        <v>5985</v>
      </c>
      <c r="H745" s="66" t="s">
        <v>5985</v>
      </c>
      <c r="I745" s="66" t="s">
        <v>1219</v>
      </c>
      <c r="J745" s="66"/>
      <c r="K745" s="66" t="s">
        <v>1302</v>
      </c>
      <c r="L745" s="78" t="s">
        <v>1219</v>
      </c>
      <c r="M745" s="66" t="s">
        <v>1219</v>
      </c>
      <c r="N745" s="79" t="str">
        <f ca="1">DATEDIF(C745,'Outgoing 2023'!$L$2,"Y")&amp;" tahun, "&amp;DATEDIF(C745,'Outgoing 2023'!$L$2,"YM")&amp;" bulan, "&amp;DATEDIF(C745,'Outgoing 2023'!$L$2,"MD")&amp;" hari"</f>
        <v>1 tahun, 8 bulan, 24 hari</v>
      </c>
      <c r="O745" s="80">
        <f t="shared" ca="1" si="32"/>
        <v>632</v>
      </c>
      <c r="Q745" s="58"/>
    </row>
    <row r="746" spans="1:17" ht="27.6" x14ac:dyDescent="0.3">
      <c r="A746" s="77">
        <f t="shared" si="30"/>
        <v>745</v>
      </c>
      <c r="B746" s="135" t="s">
        <v>7535</v>
      </c>
      <c r="C746" s="61">
        <v>45586</v>
      </c>
      <c r="D746" s="136" t="s">
        <v>9</v>
      </c>
      <c r="E746" s="58" t="s">
        <v>7536</v>
      </c>
      <c r="F746" s="58"/>
      <c r="G746" s="136" t="s">
        <v>5508</v>
      </c>
      <c r="H746" s="135" t="s">
        <v>3189</v>
      </c>
      <c r="I746" s="135" t="s">
        <v>5700</v>
      </c>
      <c r="J746" s="135"/>
      <c r="K746" s="66" t="s">
        <v>1302</v>
      </c>
      <c r="L746" s="78" t="s">
        <v>1070</v>
      </c>
      <c r="M746" s="66" t="s">
        <v>4930</v>
      </c>
      <c r="N746" s="79" t="str">
        <f ca="1">DATEDIF(C746,'Outgoing 2023'!$L$2,"Y")&amp;" tahun, "&amp;DATEDIF(C746,'Outgoing 2023'!$L$2,"YM")&amp;" bulan, "&amp;DATEDIF(C746,'Outgoing 2023'!$L$2,"MD")&amp;" hari"</f>
        <v>1 tahun, 8 bulan, 24 hari</v>
      </c>
      <c r="O746" s="80">
        <f t="shared" ca="1" si="32"/>
        <v>632</v>
      </c>
      <c r="Q746" s="58"/>
    </row>
    <row r="747" spans="1:17" ht="27.6" x14ac:dyDescent="0.3">
      <c r="A747" s="77">
        <f t="shared" si="30"/>
        <v>746</v>
      </c>
      <c r="B747" s="135" t="s">
        <v>7533</v>
      </c>
      <c r="C747" s="61">
        <v>45586</v>
      </c>
      <c r="D747" s="136" t="s">
        <v>39</v>
      </c>
      <c r="E747" s="58" t="s">
        <v>7534</v>
      </c>
      <c r="F747" s="58"/>
      <c r="G747" s="136" t="s">
        <v>5508</v>
      </c>
      <c r="H747" s="135" t="s">
        <v>3189</v>
      </c>
      <c r="I747" s="135" t="s">
        <v>3201</v>
      </c>
      <c r="J747" s="135"/>
      <c r="K747" s="66" t="s">
        <v>1302</v>
      </c>
      <c r="L747" s="78" t="s">
        <v>1070</v>
      </c>
      <c r="M747" s="66" t="s">
        <v>4930</v>
      </c>
      <c r="N747" s="79" t="str">
        <f ca="1">DATEDIF(C747,'Outgoing 2023'!$L$2,"Y")&amp;" tahun, "&amp;DATEDIF(C747,'Outgoing 2023'!$L$2,"YM")&amp;" bulan, "&amp;DATEDIF(C747,'Outgoing 2023'!$L$2,"MD")&amp;" hari"</f>
        <v>1 tahun, 8 bulan, 24 hari</v>
      </c>
      <c r="O747" s="80">
        <f t="shared" ca="1" si="32"/>
        <v>632</v>
      </c>
      <c r="Q747" s="58"/>
    </row>
    <row r="748" spans="1:17" ht="27.6" x14ac:dyDescent="0.3">
      <c r="A748" s="77">
        <f t="shared" si="30"/>
        <v>747</v>
      </c>
      <c r="B748" s="135" t="s">
        <v>7531</v>
      </c>
      <c r="C748" s="61">
        <v>45586</v>
      </c>
      <c r="D748" s="136" t="s">
        <v>39</v>
      </c>
      <c r="E748" s="58" t="s">
        <v>7532</v>
      </c>
      <c r="F748" s="58"/>
      <c r="G748" s="136" t="s">
        <v>5508</v>
      </c>
      <c r="H748" s="135" t="s">
        <v>3189</v>
      </c>
      <c r="I748" s="135" t="s">
        <v>3203</v>
      </c>
      <c r="J748" s="135"/>
      <c r="K748" s="66" t="s">
        <v>1302</v>
      </c>
      <c r="L748" s="78" t="s">
        <v>1070</v>
      </c>
      <c r="M748" s="66" t="s">
        <v>4930</v>
      </c>
      <c r="N748" s="79" t="str">
        <f ca="1">DATEDIF(C748,'Outgoing 2023'!$L$2,"Y")&amp;" tahun, "&amp;DATEDIF(C748,'Outgoing 2023'!$L$2,"YM")&amp;" bulan, "&amp;DATEDIF(C748,'Outgoing 2023'!$L$2,"MD")&amp;" hari"</f>
        <v>1 tahun, 8 bulan, 24 hari</v>
      </c>
      <c r="O748" s="80">
        <f t="shared" ca="1" si="32"/>
        <v>632</v>
      </c>
      <c r="Q748" s="58"/>
    </row>
    <row r="749" spans="1:17" ht="27.6" x14ac:dyDescent="0.3">
      <c r="A749" s="77">
        <f t="shared" si="30"/>
        <v>748</v>
      </c>
      <c r="B749" s="135" t="s">
        <v>7528</v>
      </c>
      <c r="C749" s="61">
        <v>45586</v>
      </c>
      <c r="D749" s="136" t="s">
        <v>39</v>
      </c>
      <c r="E749" s="58" t="s">
        <v>7529</v>
      </c>
      <c r="F749" s="58"/>
      <c r="G749" s="136" t="s">
        <v>5508</v>
      </c>
      <c r="H749" s="135" t="s">
        <v>3200</v>
      </c>
      <c r="I749" s="135" t="s">
        <v>3203</v>
      </c>
      <c r="J749" s="135"/>
      <c r="K749" s="66" t="s">
        <v>1302</v>
      </c>
      <c r="L749" s="78" t="s">
        <v>1070</v>
      </c>
      <c r="M749" s="66" t="s">
        <v>7530</v>
      </c>
      <c r="N749" s="79" t="str">
        <f ca="1">DATEDIF(C749,'Outgoing 2023'!$L$2,"Y")&amp;" tahun, "&amp;DATEDIF(C749,'Outgoing 2023'!$L$2,"YM")&amp;" bulan, "&amp;DATEDIF(C749,'Outgoing 2023'!$L$2,"MD")&amp;" hari"</f>
        <v>1 tahun, 8 bulan, 24 hari</v>
      </c>
      <c r="O749" s="80">
        <f t="shared" ca="1" si="32"/>
        <v>632</v>
      </c>
      <c r="Q749" s="58"/>
    </row>
    <row r="750" spans="1:17" x14ac:dyDescent="0.3">
      <c r="A750" s="77">
        <f t="shared" si="30"/>
        <v>749</v>
      </c>
      <c r="B750" s="135" t="s">
        <v>7526</v>
      </c>
      <c r="C750" s="61">
        <v>45586</v>
      </c>
      <c r="D750" s="136" t="s">
        <v>39</v>
      </c>
      <c r="E750" s="58" t="s">
        <v>7527</v>
      </c>
      <c r="F750" s="58"/>
      <c r="G750" s="136" t="s">
        <v>5508</v>
      </c>
      <c r="H750" s="135" t="s">
        <v>5508</v>
      </c>
      <c r="I750" s="135" t="s">
        <v>7655</v>
      </c>
      <c r="J750" s="135"/>
      <c r="K750" s="66" t="s">
        <v>1184</v>
      </c>
      <c r="L750" s="78" t="s">
        <v>1070</v>
      </c>
      <c r="M750" s="66" t="s">
        <v>1071</v>
      </c>
      <c r="N750" s="79" t="str">
        <f ca="1">DATEDIF(C750,'Outgoing 2023'!$L$2,"Y")&amp;" tahun, "&amp;DATEDIF(C750,'Outgoing 2023'!$L$2,"YM")&amp;" bulan, "&amp;DATEDIF(C750,'Outgoing 2023'!$L$2,"MD")&amp;" hari"</f>
        <v>1 tahun, 8 bulan, 24 hari</v>
      </c>
      <c r="O750" s="80">
        <f t="shared" ca="1" si="32"/>
        <v>632</v>
      </c>
      <c r="Q750" s="58"/>
    </row>
    <row r="751" spans="1:17" x14ac:dyDescent="0.3">
      <c r="A751" s="77">
        <f t="shared" si="30"/>
        <v>750</v>
      </c>
      <c r="B751" s="135" t="s">
        <v>7524</v>
      </c>
      <c r="C751" s="61">
        <v>45586</v>
      </c>
      <c r="D751" s="136" t="s">
        <v>39</v>
      </c>
      <c r="E751" s="58" t="s">
        <v>7525</v>
      </c>
      <c r="F751" s="58"/>
      <c r="G751" s="136" t="s">
        <v>5508</v>
      </c>
      <c r="H751" s="135" t="s">
        <v>5508</v>
      </c>
      <c r="I751" s="135" t="s">
        <v>5852</v>
      </c>
      <c r="J751" s="135"/>
      <c r="K751" s="66" t="s">
        <v>1302</v>
      </c>
      <c r="L751" s="78" t="s">
        <v>1080</v>
      </c>
      <c r="M751" s="66" t="s">
        <v>1083</v>
      </c>
      <c r="N751" s="79" t="str">
        <f ca="1">DATEDIF(C751,'Outgoing 2023'!$L$2,"Y")&amp;" tahun, "&amp;DATEDIF(C751,'Outgoing 2023'!$L$2,"YM")&amp;" bulan, "&amp;DATEDIF(C751,'Outgoing 2023'!$L$2,"MD")&amp;" hari"</f>
        <v>1 tahun, 8 bulan, 24 hari</v>
      </c>
      <c r="O751" s="80">
        <f t="shared" ca="1" si="32"/>
        <v>632</v>
      </c>
      <c r="Q751" s="58"/>
    </row>
    <row r="752" spans="1:17" ht="55.2" x14ac:dyDescent="0.3">
      <c r="A752" s="77">
        <f t="shared" si="30"/>
        <v>751</v>
      </c>
      <c r="B752" s="135" t="s">
        <v>7521</v>
      </c>
      <c r="C752" s="61">
        <v>45586</v>
      </c>
      <c r="D752" s="136" t="s">
        <v>7522</v>
      </c>
      <c r="E752" s="58" t="s">
        <v>7523</v>
      </c>
      <c r="F752" s="58"/>
      <c r="G752" s="136" t="s">
        <v>5508</v>
      </c>
      <c r="H752" s="135" t="s">
        <v>5985</v>
      </c>
      <c r="I752" s="135" t="s">
        <v>5985</v>
      </c>
      <c r="J752" s="135"/>
      <c r="K752" s="66" t="s">
        <v>1302</v>
      </c>
      <c r="L752" s="78" t="s">
        <v>7498</v>
      </c>
      <c r="M752" s="66" t="s">
        <v>7365</v>
      </c>
      <c r="N752" s="79" t="str">
        <f ca="1">DATEDIF(C752,'Outgoing 2023'!$L$2,"Y")&amp;" tahun, "&amp;DATEDIF(C752,'Outgoing 2023'!$L$2,"YM")&amp;" bulan, "&amp;DATEDIF(C752,'Outgoing 2023'!$L$2,"MD")&amp;" hari"</f>
        <v>1 tahun, 8 bulan, 24 hari</v>
      </c>
      <c r="O752" s="80">
        <f t="shared" ca="1" si="32"/>
        <v>632</v>
      </c>
      <c r="Q752" s="58"/>
    </row>
    <row r="753" spans="1:17" ht="27.6" x14ac:dyDescent="0.3">
      <c r="A753" s="77">
        <f t="shared" si="30"/>
        <v>752</v>
      </c>
      <c r="B753" s="135" t="s">
        <v>7519</v>
      </c>
      <c r="C753" s="61">
        <v>45587</v>
      </c>
      <c r="D753" s="136" t="s">
        <v>7379</v>
      </c>
      <c r="E753" s="58" t="s">
        <v>7520</v>
      </c>
      <c r="F753" s="58"/>
      <c r="G753" s="136" t="s">
        <v>5508</v>
      </c>
      <c r="H753" s="135" t="s">
        <v>5989</v>
      </c>
      <c r="I753" s="135" t="s">
        <v>6030</v>
      </c>
      <c r="J753" s="135"/>
      <c r="K753" s="66" t="s">
        <v>1302</v>
      </c>
      <c r="L753" s="78" t="s">
        <v>1175</v>
      </c>
      <c r="M753" s="66" t="s">
        <v>7484</v>
      </c>
      <c r="N753" s="79" t="str">
        <f ca="1">DATEDIF(C753,'Outgoing 2023'!$L$2,"Y")&amp;" tahun, "&amp;DATEDIF(C753,'Outgoing 2023'!$L$2,"YM")&amp;" bulan, "&amp;DATEDIF(C753,'Outgoing 2023'!$L$2,"MD")&amp;" hari"</f>
        <v>1 tahun, 8 bulan, 23 hari</v>
      </c>
      <c r="O753" s="80">
        <f t="shared" ca="1" si="32"/>
        <v>631</v>
      </c>
      <c r="Q753" s="58"/>
    </row>
    <row r="754" spans="1:17" ht="41.4" x14ac:dyDescent="0.3">
      <c r="A754" s="77">
        <f t="shared" si="30"/>
        <v>753</v>
      </c>
      <c r="B754" s="135" t="s">
        <v>7516</v>
      </c>
      <c r="C754" s="61">
        <v>45587</v>
      </c>
      <c r="D754" s="136" t="s">
        <v>7517</v>
      </c>
      <c r="E754" s="58" t="s">
        <v>7518</v>
      </c>
      <c r="F754" s="58"/>
      <c r="G754" s="136" t="s">
        <v>5508</v>
      </c>
      <c r="H754" s="135" t="s">
        <v>5985</v>
      </c>
      <c r="I754" s="135" t="s">
        <v>5985</v>
      </c>
      <c r="J754" s="135"/>
      <c r="K754" s="66" t="s">
        <v>1302</v>
      </c>
      <c r="L754" s="78" t="s">
        <v>7498</v>
      </c>
      <c r="M754" s="66" t="s">
        <v>1268</v>
      </c>
      <c r="N754" s="79" t="str">
        <f ca="1">DATEDIF(C754,'Outgoing 2023'!$L$2,"Y")&amp;" tahun, "&amp;DATEDIF(C754,'Outgoing 2023'!$L$2,"YM")&amp;" bulan, "&amp;DATEDIF(C754,'Outgoing 2023'!$L$2,"MD")&amp;" hari"</f>
        <v>1 tahun, 8 bulan, 23 hari</v>
      </c>
      <c r="O754" s="80">
        <f t="shared" ca="1" si="32"/>
        <v>631</v>
      </c>
      <c r="Q754" s="58"/>
    </row>
    <row r="755" spans="1:17" ht="27.6" x14ac:dyDescent="0.3">
      <c r="A755" s="77">
        <f t="shared" si="30"/>
        <v>754</v>
      </c>
      <c r="B755" s="135" t="s">
        <v>7513</v>
      </c>
      <c r="C755" s="61">
        <v>45587</v>
      </c>
      <c r="D755" s="136" t="s">
        <v>39</v>
      </c>
      <c r="E755" s="58" t="s">
        <v>7514</v>
      </c>
      <c r="F755" s="58"/>
      <c r="G755" s="136" t="s">
        <v>5508</v>
      </c>
      <c r="H755" s="135" t="s">
        <v>5989</v>
      </c>
      <c r="I755" s="135" t="s">
        <v>7423</v>
      </c>
      <c r="J755" s="135"/>
      <c r="K755" s="66" t="s">
        <v>1302</v>
      </c>
      <c r="L755" s="78" t="s">
        <v>1070</v>
      </c>
      <c r="M755" s="66" t="s">
        <v>7515</v>
      </c>
      <c r="N755" s="79" t="str">
        <f ca="1">DATEDIF(C755,'Outgoing 2023'!$L$2,"Y")&amp;" tahun, "&amp;DATEDIF(C755,'Outgoing 2023'!$L$2,"YM")&amp;" bulan, "&amp;DATEDIF(C755,'Outgoing 2023'!$L$2,"MD")&amp;" hari"</f>
        <v>1 tahun, 8 bulan, 23 hari</v>
      </c>
      <c r="O755" s="80">
        <f t="shared" ca="1" si="32"/>
        <v>631</v>
      </c>
      <c r="Q755" s="58"/>
    </row>
    <row r="756" spans="1:17" ht="27.6" x14ac:dyDescent="0.3">
      <c r="A756" s="77">
        <f t="shared" si="30"/>
        <v>755</v>
      </c>
      <c r="B756" s="135" t="s">
        <v>7511</v>
      </c>
      <c r="C756" s="61">
        <v>45588</v>
      </c>
      <c r="D756" s="136" t="s">
        <v>39</v>
      </c>
      <c r="E756" s="58" t="s">
        <v>7512</v>
      </c>
      <c r="F756" s="58"/>
      <c r="G756" s="136" t="s">
        <v>5508</v>
      </c>
      <c r="H756" s="135" t="s">
        <v>3200</v>
      </c>
      <c r="I756" s="135" t="s">
        <v>6030</v>
      </c>
      <c r="J756" s="135"/>
      <c r="K756" s="66" t="s">
        <v>1302</v>
      </c>
      <c r="L756" s="78" t="s">
        <v>1175</v>
      </c>
      <c r="M756" s="66" t="s">
        <v>1176</v>
      </c>
      <c r="N756" s="79" t="str">
        <f ca="1">DATEDIF(C756,'Outgoing 2023'!$L$2,"Y")&amp;" tahun, "&amp;DATEDIF(C756,'Outgoing 2023'!$L$2,"YM")&amp;" bulan, "&amp;DATEDIF(C756,'Outgoing 2023'!$L$2,"MD")&amp;" hari"</f>
        <v>1 tahun, 8 bulan, 22 hari</v>
      </c>
      <c r="O756" s="80">
        <f t="shared" ca="1" si="32"/>
        <v>630</v>
      </c>
      <c r="Q756" s="58"/>
    </row>
    <row r="757" spans="1:17" x14ac:dyDescent="0.3">
      <c r="A757" s="77">
        <f t="shared" si="30"/>
        <v>756</v>
      </c>
      <c r="B757" s="135" t="s">
        <v>7509</v>
      </c>
      <c r="C757" s="61">
        <v>45588</v>
      </c>
      <c r="D757" s="136" t="s">
        <v>7379</v>
      </c>
      <c r="E757" s="58" t="s">
        <v>7510</v>
      </c>
      <c r="F757" s="58"/>
      <c r="G757" s="136" t="s">
        <v>1079</v>
      </c>
      <c r="H757" s="135" t="s">
        <v>3199</v>
      </c>
      <c r="I757" s="135" t="s">
        <v>2895</v>
      </c>
      <c r="J757" s="135"/>
      <c r="K757" s="66" t="s">
        <v>1302</v>
      </c>
      <c r="L757" s="78" t="s">
        <v>1079</v>
      </c>
      <c r="M757" s="66" t="s">
        <v>2490</v>
      </c>
      <c r="N757" s="79" t="str">
        <f ca="1">DATEDIF(C757,'Outgoing 2023'!$L$2,"Y")&amp;" tahun, "&amp;DATEDIF(C757,'Outgoing 2023'!$L$2,"YM")&amp;" bulan, "&amp;DATEDIF(C757,'Outgoing 2023'!$L$2,"MD")&amp;" hari"</f>
        <v>1 tahun, 8 bulan, 22 hari</v>
      </c>
      <c r="O757" s="80">
        <f t="shared" ca="1" si="32"/>
        <v>630</v>
      </c>
      <c r="Q757" s="58"/>
    </row>
    <row r="758" spans="1:17" ht="55.2" x14ac:dyDescent="0.3">
      <c r="A758" s="77">
        <f t="shared" si="30"/>
        <v>757</v>
      </c>
      <c r="B758" s="135" t="s">
        <v>7507</v>
      </c>
      <c r="C758" s="61">
        <v>45588</v>
      </c>
      <c r="D758" s="136" t="s">
        <v>39</v>
      </c>
      <c r="E758" s="58" t="s">
        <v>7508</v>
      </c>
      <c r="F758" s="58"/>
      <c r="G758" s="136" t="s">
        <v>5508</v>
      </c>
      <c r="H758" s="135" t="s">
        <v>3200</v>
      </c>
      <c r="I758" s="135" t="s">
        <v>3203</v>
      </c>
      <c r="J758" s="135"/>
      <c r="K758" s="66" t="s">
        <v>1302</v>
      </c>
      <c r="L758" s="78" t="s">
        <v>1070</v>
      </c>
      <c r="M758" s="66"/>
      <c r="N758" s="79" t="str">
        <f ca="1">DATEDIF(C758,'Outgoing 2023'!$L$2,"Y")&amp;" tahun, "&amp;DATEDIF(C758,'Outgoing 2023'!$L$2,"YM")&amp;" bulan, "&amp;DATEDIF(C758,'Outgoing 2023'!$L$2,"MD")&amp;" hari"</f>
        <v>1 tahun, 8 bulan, 22 hari</v>
      </c>
      <c r="O758" s="80">
        <f t="shared" ca="1" si="32"/>
        <v>630</v>
      </c>
      <c r="Q758" s="58"/>
    </row>
    <row r="759" spans="1:17" x14ac:dyDescent="0.3">
      <c r="A759" s="77">
        <f t="shared" si="30"/>
        <v>758</v>
      </c>
      <c r="B759" s="135" t="s">
        <v>7505</v>
      </c>
      <c r="C759" s="61">
        <v>45588</v>
      </c>
      <c r="D759" s="136" t="s">
        <v>7379</v>
      </c>
      <c r="E759" s="58" t="s">
        <v>7506</v>
      </c>
      <c r="F759" s="58"/>
      <c r="G759" s="136" t="s">
        <v>1079</v>
      </c>
      <c r="H759" s="135" t="s">
        <v>7397</v>
      </c>
      <c r="I759" s="135" t="s">
        <v>2895</v>
      </c>
      <c r="J759" s="135"/>
      <c r="K759" s="66" t="s">
        <v>1302</v>
      </c>
      <c r="L759" s="78" t="s">
        <v>1079</v>
      </c>
      <c r="M759" s="66" t="s">
        <v>2489</v>
      </c>
      <c r="N759" s="79" t="str">
        <f ca="1">DATEDIF(C759,'Outgoing 2023'!$L$2,"Y")&amp;" tahun, "&amp;DATEDIF(C759,'Outgoing 2023'!$L$2,"YM")&amp;" bulan, "&amp;DATEDIF(C759,'Outgoing 2023'!$L$2,"MD")&amp;" hari"</f>
        <v>1 tahun, 8 bulan, 22 hari</v>
      </c>
      <c r="O759" s="80">
        <f t="shared" ca="1" si="32"/>
        <v>630</v>
      </c>
      <c r="Q759" s="58"/>
    </row>
    <row r="760" spans="1:17" ht="41.4" x14ac:dyDescent="0.3">
      <c r="A760" s="77">
        <f t="shared" si="30"/>
        <v>759</v>
      </c>
      <c r="B760" s="135" t="s">
        <v>7502</v>
      </c>
      <c r="C760" s="61">
        <v>45588</v>
      </c>
      <c r="D760" s="136" t="s">
        <v>7503</v>
      </c>
      <c r="E760" s="58" t="s">
        <v>7504</v>
      </c>
      <c r="F760" s="58"/>
      <c r="G760" s="136" t="s">
        <v>5508</v>
      </c>
      <c r="H760" s="135" t="s">
        <v>5985</v>
      </c>
      <c r="I760" s="135" t="s">
        <v>5985</v>
      </c>
      <c r="J760" s="135"/>
      <c r="K760" s="66" t="s">
        <v>1302</v>
      </c>
      <c r="L760" s="78" t="s">
        <v>7364</v>
      </c>
      <c r="M760" s="66" t="s">
        <v>7365</v>
      </c>
      <c r="N760" s="79" t="str">
        <f ca="1">DATEDIF(C760,'Outgoing 2023'!$L$2,"Y")&amp;" tahun, "&amp;DATEDIF(C760,'Outgoing 2023'!$L$2,"YM")&amp;" bulan, "&amp;DATEDIF(C760,'Outgoing 2023'!$L$2,"MD")&amp;" hari"</f>
        <v>1 tahun, 8 bulan, 22 hari</v>
      </c>
      <c r="O760" s="80">
        <f t="shared" ca="1" si="32"/>
        <v>630</v>
      </c>
      <c r="Q760" s="58"/>
    </row>
    <row r="761" spans="1:17" ht="41.4" x14ac:dyDescent="0.3">
      <c r="A761" s="77">
        <f t="shared" si="30"/>
        <v>760</v>
      </c>
      <c r="B761" s="135" t="s">
        <v>7499</v>
      </c>
      <c r="C761" s="61">
        <v>45589</v>
      </c>
      <c r="D761" s="136" t="s">
        <v>7500</v>
      </c>
      <c r="E761" s="58" t="s">
        <v>7501</v>
      </c>
      <c r="F761" s="58"/>
      <c r="G761" s="136" t="s">
        <v>5508</v>
      </c>
      <c r="H761" s="135" t="s">
        <v>5985</v>
      </c>
      <c r="I761" s="135" t="s">
        <v>5985</v>
      </c>
      <c r="J761" s="135"/>
      <c r="K761" s="66" t="s">
        <v>1302</v>
      </c>
      <c r="L761" s="78" t="s">
        <v>7498</v>
      </c>
      <c r="M761" s="66" t="s">
        <v>7365</v>
      </c>
      <c r="N761" s="79" t="str">
        <f ca="1">DATEDIF(C761,'Outgoing 2023'!$L$2,"Y")&amp;" tahun, "&amp;DATEDIF(C761,'Outgoing 2023'!$L$2,"YM")&amp;" bulan, "&amp;DATEDIF(C761,'Outgoing 2023'!$L$2,"MD")&amp;" hari"</f>
        <v>1 tahun, 8 bulan, 21 hari</v>
      </c>
      <c r="O761" s="80">
        <f t="shared" ca="1" si="32"/>
        <v>629</v>
      </c>
      <c r="Q761" s="58"/>
    </row>
    <row r="762" spans="1:17" ht="41.4" x14ac:dyDescent="0.3">
      <c r="A762" s="77">
        <f t="shared" si="30"/>
        <v>761</v>
      </c>
      <c r="B762" s="135" t="s">
        <v>7495</v>
      </c>
      <c r="C762" s="61">
        <v>45589</v>
      </c>
      <c r="D762" s="136" t="s">
        <v>7496</v>
      </c>
      <c r="E762" s="58" t="s">
        <v>7497</v>
      </c>
      <c r="F762" s="58"/>
      <c r="G762" s="136" t="s">
        <v>5508</v>
      </c>
      <c r="H762" s="135" t="s">
        <v>5985</v>
      </c>
      <c r="I762" s="135" t="s">
        <v>5985</v>
      </c>
      <c r="J762" s="135"/>
      <c r="K762" s="66" t="s">
        <v>1302</v>
      </c>
      <c r="L762" s="78" t="s">
        <v>7498</v>
      </c>
      <c r="M762" s="66" t="s">
        <v>7365</v>
      </c>
      <c r="N762" s="79" t="str">
        <f ca="1">DATEDIF(C762,'Outgoing 2023'!$L$2,"Y")&amp;" tahun, "&amp;DATEDIF(C762,'Outgoing 2023'!$L$2,"YM")&amp;" bulan, "&amp;DATEDIF(C762,'Outgoing 2023'!$L$2,"MD")&amp;" hari"</f>
        <v>1 tahun, 8 bulan, 21 hari</v>
      </c>
      <c r="O762" s="80">
        <f t="shared" ca="1" si="32"/>
        <v>629</v>
      </c>
      <c r="Q762" s="58"/>
    </row>
    <row r="763" spans="1:17" ht="41.4" x14ac:dyDescent="0.3">
      <c r="A763" s="77">
        <f t="shared" si="30"/>
        <v>762</v>
      </c>
      <c r="B763" s="135" t="s">
        <v>7493</v>
      </c>
      <c r="C763" s="61">
        <v>45589</v>
      </c>
      <c r="D763" s="136" t="s">
        <v>39</v>
      </c>
      <c r="E763" s="58" t="s">
        <v>7494</v>
      </c>
      <c r="F763" s="58"/>
      <c r="G763" s="136" t="s">
        <v>5508</v>
      </c>
      <c r="H763" s="135" t="s">
        <v>3200</v>
      </c>
      <c r="I763" s="135" t="s">
        <v>6005</v>
      </c>
      <c r="J763" s="66"/>
      <c r="K763" s="135" t="s">
        <v>1308</v>
      </c>
      <c r="L763" s="78" t="s">
        <v>1070</v>
      </c>
      <c r="M763" s="66" t="s">
        <v>6243</v>
      </c>
      <c r="N763" s="134"/>
      <c r="O763" s="80"/>
      <c r="Q763" s="58"/>
    </row>
    <row r="764" spans="1:17" ht="27.6" x14ac:dyDescent="0.3">
      <c r="A764" s="77">
        <f t="shared" si="30"/>
        <v>763</v>
      </c>
      <c r="B764" s="135" t="s">
        <v>7491</v>
      </c>
      <c r="C764" s="61">
        <v>45589</v>
      </c>
      <c r="D764" s="136" t="s">
        <v>39</v>
      </c>
      <c r="E764" s="58" t="s">
        <v>7492</v>
      </c>
      <c r="F764" s="58"/>
      <c r="G764" s="136" t="s">
        <v>1079</v>
      </c>
      <c r="H764" s="135" t="s">
        <v>1079</v>
      </c>
      <c r="I764" s="135" t="s">
        <v>5938</v>
      </c>
      <c r="J764" s="66"/>
      <c r="K764" s="135" t="s">
        <v>1302</v>
      </c>
      <c r="L764" s="78" t="s">
        <v>1736</v>
      </c>
      <c r="M764" s="66" t="s">
        <v>4425</v>
      </c>
      <c r="N764" s="79" t="str">
        <f ca="1">DATEDIF(C764,'Outgoing 2023'!$L$2,"Y")&amp;" tahun, "&amp;DATEDIF(C764,'Outgoing 2023'!$L$2,"YM")&amp;" bulan, "&amp;DATEDIF(C764,'Outgoing 2023'!$L$2,"MD")&amp;" hari"</f>
        <v>1 tahun, 8 bulan, 21 hari</v>
      </c>
      <c r="O764" s="80">
        <f t="shared" ref="O764:O779" ca="1" si="33">TODAY()-C764</f>
        <v>629</v>
      </c>
      <c r="Q764" s="58"/>
    </row>
    <row r="765" spans="1:17" ht="27.6" x14ac:dyDescent="0.3">
      <c r="A765" s="77">
        <f t="shared" si="30"/>
        <v>764</v>
      </c>
      <c r="B765" s="135" t="s">
        <v>7489</v>
      </c>
      <c r="C765" s="61">
        <v>45589</v>
      </c>
      <c r="D765" s="136" t="s">
        <v>39</v>
      </c>
      <c r="E765" s="58" t="s">
        <v>7490</v>
      </c>
      <c r="F765" s="58"/>
      <c r="G765" s="136" t="s">
        <v>5508</v>
      </c>
      <c r="H765" s="135" t="s">
        <v>3200</v>
      </c>
      <c r="I765" s="135" t="s">
        <v>6030</v>
      </c>
      <c r="J765" s="66"/>
      <c r="K765" s="135" t="s">
        <v>1302</v>
      </c>
      <c r="L765" s="78" t="s">
        <v>1175</v>
      </c>
      <c r="M765" s="66" t="s">
        <v>1176</v>
      </c>
      <c r="N765" s="79" t="str">
        <f ca="1">DATEDIF(C765,'Outgoing 2023'!$L$2,"Y")&amp;" tahun, "&amp;DATEDIF(C765,'Outgoing 2023'!$L$2,"YM")&amp;" bulan, "&amp;DATEDIF(C765,'Outgoing 2023'!$L$2,"MD")&amp;" hari"</f>
        <v>1 tahun, 8 bulan, 21 hari</v>
      </c>
      <c r="O765" s="80">
        <f t="shared" ca="1" si="33"/>
        <v>629</v>
      </c>
      <c r="Q765" s="58"/>
    </row>
    <row r="766" spans="1:17" x14ac:dyDescent="0.3">
      <c r="A766" s="77">
        <f t="shared" si="30"/>
        <v>765</v>
      </c>
      <c r="B766" s="135" t="s">
        <v>7487</v>
      </c>
      <c r="C766" s="61">
        <v>45589</v>
      </c>
      <c r="D766" s="136" t="s">
        <v>39</v>
      </c>
      <c r="E766" s="58" t="s">
        <v>7488</v>
      </c>
      <c r="F766" s="58"/>
      <c r="G766" s="136" t="s">
        <v>5508</v>
      </c>
      <c r="H766" s="135" t="s">
        <v>5937</v>
      </c>
      <c r="I766" s="135" t="s">
        <v>5845</v>
      </c>
      <c r="J766" s="66"/>
      <c r="K766" s="135" t="s">
        <v>1302</v>
      </c>
      <c r="L766" s="78" t="s">
        <v>1070</v>
      </c>
      <c r="M766" s="66" t="s">
        <v>5481</v>
      </c>
      <c r="N766" s="79" t="str">
        <f ca="1">DATEDIF(C766,'Outgoing 2023'!$L$2,"Y")&amp;" tahun, "&amp;DATEDIF(C766,'Outgoing 2023'!$L$2,"YM")&amp;" bulan, "&amp;DATEDIF(C766,'Outgoing 2023'!$L$2,"MD")&amp;" hari"</f>
        <v>1 tahun, 8 bulan, 21 hari</v>
      </c>
      <c r="O766" s="80">
        <f t="shared" ca="1" si="33"/>
        <v>629</v>
      </c>
      <c r="Q766" s="58"/>
    </row>
    <row r="767" spans="1:17" ht="27.6" x14ac:dyDescent="0.3">
      <c r="A767" s="77">
        <f t="shared" si="30"/>
        <v>766</v>
      </c>
      <c r="B767" s="135" t="s">
        <v>7485</v>
      </c>
      <c r="C767" s="61">
        <v>45589</v>
      </c>
      <c r="D767" s="136" t="s">
        <v>7379</v>
      </c>
      <c r="E767" s="58" t="s">
        <v>7486</v>
      </c>
      <c r="F767" s="58"/>
      <c r="G767" s="136" t="s">
        <v>5508</v>
      </c>
      <c r="H767" s="135" t="s">
        <v>5990</v>
      </c>
      <c r="I767" s="135" t="s">
        <v>6030</v>
      </c>
      <c r="J767" s="66"/>
      <c r="K767" s="135" t="s">
        <v>1302</v>
      </c>
      <c r="L767" s="78" t="s">
        <v>1175</v>
      </c>
      <c r="M767" s="66" t="s">
        <v>7484</v>
      </c>
      <c r="N767" s="79" t="str">
        <f ca="1">DATEDIF(C767,'Outgoing 2023'!$L$2,"Y")&amp;" tahun, "&amp;DATEDIF(C767,'Outgoing 2023'!$L$2,"YM")&amp;" bulan, "&amp;DATEDIF(C767,'Outgoing 2023'!$L$2,"MD")&amp;" hari"</f>
        <v>1 tahun, 8 bulan, 21 hari</v>
      </c>
      <c r="O767" s="80">
        <f t="shared" ca="1" si="33"/>
        <v>629</v>
      </c>
      <c r="Q767" s="58"/>
    </row>
    <row r="768" spans="1:17" ht="27.6" x14ac:dyDescent="0.3">
      <c r="A768" s="77">
        <f t="shared" si="30"/>
        <v>767</v>
      </c>
      <c r="B768" s="135" t="s">
        <v>7482</v>
      </c>
      <c r="C768" s="61">
        <v>45590</v>
      </c>
      <c r="D768" s="136" t="s">
        <v>7379</v>
      </c>
      <c r="E768" s="58" t="s">
        <v>7483</v>
      </c>
      <c r="F768" s="58"/>
      <c r="G768" s="136" t="s">
        <v>5508</v>
      </c>
      <c r="H768" s="135" t="s">
        <v>5989</v>
      </c>
      <c r="I768" s="135" t="s">
        <v>6030</v>
      </c>
      <c r="J768" s="66"/>
      <c r="K768" s="135" t="s">
        <v>1302</v>
      </c>
      <c r="L768" s="78" t="s">
        <v>1175</v>
      </c>
      <c r="M768" s="66" t="s">
        <v>7484</v>
      </c>
      <c r="N768" s="79" t="str">
        <f ca="1">DATEDIF(C768,'Outgoing 2023'!$L$2,"Y")&amp;" tahun, "&amp;DATEDIF(C768,'Outgoing 2023'!$L$2,"YM")&amp;" bulan, "&amp;DATEDIF(C768,'Outgoing 2023'!$L$2,"MD")&amp;" hari"</f>
        <v>1 tahun, 8 bulan, 20 hari</v>
      </c>
      <c r="O768" s="80">
        <f t="shared" ca="1" si="33"/>
        <v>628</v>
      </c>
      <c r="Q768" s="58"/>
    </row>
    <row r="769" spans="1:17" ht="27.6" x14ac:dyDescent="0.3">
      <c r="A769" s="77">
        <f t="shared" si="30"/>
        <v>768</v>
      </c>
      <c r="B769" s="135" t="s">
        <v>7480</v>
      </c>
      <c r="C769" s="61">
        <v>45593</v>
      </c>
      <c r="D769" s="136" t="s">
        <v>39</v>
      </c>
      <c r="E769" s="58" t="s">
        <v>7481</v>
      </c>
      <c r="F769" s="58"/>
      <c r="G769" s="136" t="s">
        <v>5508</v>
      </c>
      <c r="H769" s="135" t="s">
        <v>3200</v>
      </c>
      <c r="I769" s="135" t="s">
        <v>6030</v>
      </c>
      <c r="J769" s="66"/>
      <c r="K769" s="135" t="s">
        <v>1302</v>
      </c>
      <c r="L769" s="78" t="s">
        <v>1175</v>
      </c>
      <c r="M769" s="66" t="s">
        <v>1176</v>
      </c>
      <c r="N769" s="79" t="str">
        <f ca="1">DATEDIF(C769,'Outgoing 2023'!$L$2,"Y")&amp;" tahun, "&amp;DATEDIF(C769,'Outgoing 2023'!$L$2,"YM")&amp;" bulan, "&amp;DATEDIF(C769,'Outgoing 2023'!$L$2,"MD")&amp;" hari"</f>
        <v>1 tahun, 8 bulan, 17 hari</v>
      </c>
      <c r="O769" s="80">
        <f t="shared" ca="1" si="33"/>
        <v>625</v>
      </c>
      <c r="Q769" s="58"/>
    </row>
    <row r="770" spans="1:17" ht="27.6" x14ac:dyDescent="0.3">
      <c r="A770" s="77">
        <f t="shared" ref="A770:A833" si="34">ROW(A769)</f>
        <v>769</v>
      </c>
      <c r="B770" s="135" t="s">
        <v>7478</v>
      </c>
      <c r="C770" s="61">
        <v>45594</v>
      </c>
      <c r="D770" s="136" t="s">
        <v>39</v>
      </c>
      <c r="E770" s="58" t="s">
        <v>7479</v>
      </c>
      <c r="F770" s="58"/>
      <c r="G770" s="136" t="s">
        <v>5508</v>
      </c>
      <c r="H770" s="135" t="s">
        <v>3200</v>
      </c>
      <c r="I770" s="135" t="s">
        <v>5845</v>
      </c>
      <c r="J770" s="66"/>
      <c r="K770" s="135" t="s">
        <v>1302</v>
      </c>
      <c r="L770" s="78" t="s">
        <v>1070</v>
      </c>
      <c r="M770" s="66" t="s">
        <v>6250</v>
      </c>
      <c r="N770" s="79" t="str">
        <f ca="1">DATEDIF(C770,'Outgoing 2023'!$L$2,"Y")&amp;" tahun, "&amp;DATEDIF(C770,'Outgoing 2023'!$L$2,"YM")&amp;" bulan, "&amp;DATEDIF(C770,'Outgoing 2023'!$L$2,"MD")&amp;" hari"</f>
        <v>1 tahun, 8 bulan, 16 hari</v>
      </c>
      <c r="O770" s="80">
        <f t="shared" ca="1" si="33"/>
        <v>624</v>
      </c>
      <c r="Q770" s="58"/>
    </row>
    <row r="771" spans="1:17" ht="27.6" x14ac:dyDescent="0.3">
      <c r="A771" s="77">
        <f t="shared" si="34"/>
        <v>770</v>
      </c>
      <c r="B771" s="135" t="s">
        <v>7476</v>
      </c>
      <c r="C771" s="61">
        <v>45594</v>
      </c>
      <c r="D771" s="136" t="s">
        <v>39</v>
      </c>
      <c r="E771" s="58" t="s">
        <v>7477</v>
      </c>
      <c r="F771" s="58"/>
      <c r="G771" s="136" t="s">
        <v>5508</v>
      </c>
      <c r="H771" s="135" t="s">
        <v>3191</v>
      </c>
      <c r="I771" s="135" t="s">
        <v>5845</v>
      </c>
      <c r="J771" s="66"/>
      <c r="K771" s="135" t="s">
        <v>1302</v>
      </c>
      <c r="L771" s="78" t="s">
        <v>1070</v>
      </c>
      <c r="M771" s="66" t="s">
        <v>1084</v>
      </c>
      <c r="N771" s="79" t="str">
        <f ca="1">DATEDIF(C771,'Outgoing 2023'!$L$2,"Y")&amp;" tahun, "&amp;DATEDIF(C771,'Outgoing 2023'!$L$2,"YM")&amp;" bulan, "&amp;DATEDIF(C771,'Outgoing 2023'!$L$2,"MD")&amp;" hari"</f>
        <v>1 tahun, 8 bulan, 16 hari</v>
      </c>
      <c r="O771" s="80">
        <f t="shared" ca="1" si="33"/>
        <v>624</v>
      </c>
      <c r="Q771" s="58"/>
    </row>
    <row r="772" spans="1:17" ht="55.2" x14ac:dyDescent="0.3">
      <c r="A772" s="77">
        <f t="shared" si="34"/>
        <v>771</v>
      </c>
      <c r="B772" s="135" t="s">
        <v>7474</v>
      </c>
      <c r="C772" s="61">
        <v>45594</v>
      </c>
      <c r="D772" s="136" t="s">
        <v>39</v>
      </c>
      <c r="E772" s="58" t="s">
        <v>7475</v>
      </c>
      <c r="F772" s="58"/>
      <c r="G772" s="136" t="s">
        <v>5508</v>
      </c>
      <c r="H772" s="135" t="s">
        <v>3200</v>
      </c>
      <c r="I772" s="135" t="s">
        <v>3201</v>
      </c>
      <c r="J772" s="66"/>
      <c r="K772" s="135" t="s">
        <v>1302</v>
      </c>
      <c r="L772" s="78" t="s">
        <v>1070</v>
      </c>
      <c r="M772" s="66"/>
      <c r="N772" s="79" t="str">
        <f ca="1">DATEDIF(C772,'Outgoing 2023'!$L$2,"Y")&amp;" tahun, "&amp;DATEDIF(C772,'Outgoing 2023'!$L$2,"YM")&amp;" bulan, "&amp;DATEDIF(C772,'Outgoing 2023'!$L$2,"MD")&amp;" hari"</f>
        <v>1 tahun, 8 bulan, 16 hari</v>
      </c>
      <c r="O772" s="80">
        <f t="shared" ca="1" si="33"/>
        <v>624</v>
      </c>
      <c r="Q772" s="58"/>
    </row>
    <row r="773" spans="1:17" ht="27.6" x14ac:dyDescent="0.3">
      <c r="A773" s="77">
        <f t="shared" si="34"/>
        <v>772</v>
      </c>
      <c r="B773" s="135" t="s">
        <v>7472</v>
      </c>
      <c r="C773" s="61">
        <v>45594</v>
      </c>
      <c r="D773" s="136" t="s">
        <v>39</v>
      </c>
      <c r="E773" s="58" t="s">
        <v>7473</v>
      </c>
      <c r="F773" s="58"/>
      <c r="G773" s="136" t="s">
        <v>5508</v>
      </c>
      <c r="H773" s="135" t="s">
        <v>3200</v>
      </c>
      <c r="I773" s="135" t="s">
        <v>6030</v>
      </c>
      <c r="J773" s="66"/>
      <c r="K773" s="135" t="s">
        <v>1302</v>
      </c>
      <c r="L773" s="78" t="s">
        <v>1175</v>
      </c>
      <c r="M773" s="66" t="s">
        <v>1176</v>
      </c>
      <c r="N773" s="79" t="str">
        <f ca="1">DATEDIF(C773,'Outgoing 2023'!$L$2,"Y")&amp;" tahun, "&amp;DATEDIF(C773,'Outgoing 2023'!$L$2,"YM")&amp;" bulan, "&amp;DATEDIF(C773,'Outgoing 2023'!$L$2,"MD")&amp;" hari"</f>
        <v>1 tahun, 8 bulan, 16 hari</v>
      </c>
      <c r="O773" s="80">
        <f t="shared" ca="1" si="33"/>
        <v>624</v>
      </c>
      <c r="Q773" s="58"/>
    </row>
    <row r="774" spans="1:17" ht="41.4" x14ac:dyDescent="0.3">
      <c r="A774" s="77">
        <f t="shared" si="34"/>
        <v>773</v>
      </c>
      <c r="B774" s="135" t="s">
        <v>7470</v>
      </c>
      <c r="C774" s="61">
        <v>45595</v>
      </c>
      <c r="D774" s="136" t="s">
        <v>39</v>
      </c>
      <c r="E774" s="58" t="s">
        <v>7471</v>
      </c>
      <c r="F774" s="58"/>
      <c r="G774" s="136" t="s">
        <v>5508</v>
      </c>
      <c r="H774" s="135" t="s">
        <v>3189</v>
      </c>
      <c r="I774" s="135" t="s">
        <v>5892</v>
      </c>
      <c r="J774" s="66"/>
      <c r="K774" s="135" t="s">
        <v>1302</v>
      </c>
      <c r="L774" s="78" t="s">
        <v>1070</v>
      </c>
      <c r="M774" s="66" t="s">
        <v>1071</v>
      </c>
      <c r="N774" s="79" t="str">
        <f ca="1">DATEDIF(C774,'Outgoing 2023'!$L$2,"Y")&amp;" tahun, "&amp;DATEDIF(C774,'Outgoing 2023'!$L$2,"YM")&amp;" bulan, "&amp;DATEDIF(C774,'Outgoing 2023'!$L$2,"MD")&amp;" hari"</f>
        <v>1 tahun, 8 bulan, 15 hari</v>
      </c>
      <c r="O774" s="80">
        <f t="shared" ca="1" si="33"/>
        <v>623</v>
      </c>
      <c r="Q774" s="58"/>
    </row>
    <row r="775" spans="1:17" x14ac:dyDescent="0.3">
      <c r="A775" s="77">
        <f t="shared" si="34"/>
        <v>774</v>
      </c>
      <c r="B775" s="135" t="s">
        <v>7465</v>
      </c>
      <c r="C775" s="61">
        <v>45595</v>
      </c>
      <c r="D775" s="136" t="s">
        <v>7466</v>
      </c>
      <c r="E775" s="58" t="s">
        <v>7467</v>
      </c>
      <c r="F775" s="58"/>
      <c r="G775" s="136"/>
      <c r="H775" s="135"/>
      <c r="I775" s="135"/>
      <c r="J775" s="66"/>
      <c r="K775" s="135" t="s">
        <v>1302</v>
      </c>
      <c r="L775" s="78" t="s">
        <v>7468</v>
      </c>
      <c r="M775" s="66" t="s">
        <v>7469</v>
      </c>
      <c r="N775" s="79" t="str">
        <f ca="1">DATEDIF(C775,'Outgoing 2023'!$L$2,"Y")&amp;" tahun, "&amp;DATEDIF(C775,'Outgoing 2023'!$L$2,"YM")&amp;" bulan, "&amp;DATEDIF(C775,'Outgoing 2023'!$L$2,"MD")&amp;" hari"</f>
        <v>1 tahun, 8 bulan, 15 hari</v>
      </c>
      <c r="O775" s="80">
        <f t="shared" ca="1" si="33"/>
        <v>623</v>
      </c>
      <c r="Q775" s="58"/>
    </row>
    <row r="776" spans="1:17" ht="27.6" x14ac:dyDescent="0.3">
      <c r="A776" s="77">
        <f t="shared" si="34"/>
        <v>775</v>
      </c>
      <c r="B776" s="135" t="s">
        <v>7463</v>
      </c>
      <c r="C776" s="61">
        <v>45595</v>
      </c>
      <c r="D776" s="136" t="s">
        <v>39</v>
      </c>
      <c r="E776" s="58" t="s">
        <v>7464</v>
      </c>
      <c r="F776" s="58"/>
      <c r="G776" s="136" t="s">
        <v>5985</v>
      </c>
      <c r="H776" s="135" t="s">
        <v>5985</v>
      </c>
      <c r="I776" s="135" t="s">
        <v>5700</v>
      </c>
      <c r="J776" s="66"/>
      <c r="K776" s="135" t="s">
        <v>1302</v>
      </c>
      <c r="L776" s="78" t="s">
        <v>1080</v>
      </c>
      <c r="M776" s="66" t="s">
        <v>1083</v>
      </c>
      <c r="N776" s="79" t="str">
        <f ca="1">DATEDIF(C776,'Outgoing 2023'!$L$2,"Y")&amp;" tahun, "&amp;DATEDIF(C776,'Outgoing 2023'!$L$2,"YM")&amp;" bulan, "&amp;DATEDIF(C776,'Outgoing 2023'!$L$2,"MD")&amp;" hari"</f>
        <v>1 tahun, 8 bulan, 15 hari</v>
      </c>
      <c r="O776" s="80">
        <f t="shared" ca="1" si="33"/>
        <v>623</v>
      </c>
      <c r="Q776" s="58"/>
    </row>
    <row r="777" spans="1:17" ht="27.6" x14ac:dyDescent="0.3">
      <c r="A777" s="77">
        <f t="shared" si="34"/>
        <v>776</v>
      </c>
      <c r="B777" s="135" t="s">
        <v>7461</v>
      </c>
      <c r="C777" s="61">
        <v>45595</v>
      </c>
      <c r="D777" s="136" t="s">
        <v>39</v>
      </c>
      <c r="E777" s="58" t="s">
        <v>7462</v>
      </c>
      <c r="F777" s="58"/>
      <c r="G777" s="136" t="s">
        <v>5508</v>
      </c>
      <c r="H777" s="135" t="s">
        <v>3200</v>
      </c>
      <c r="I777" s="135" t="s">
        <v>6030</v>
      </c>
      <c r="J777" s="66"/>
      <c r="K777" s="135" t="s">
        <v>1302</v>
      </c>
      <c r="L777" s="78" t="s">
        <v>1175</v>
      </c>
      <c r="M777" s="66" t="s">
        <v>1176</v>
      </c>
      <c r="N777" s="79" t="str">
        <f ca="1">DATEDIF(C777,'Outgoing 2023'!$L$2,"Y")&amp;" tahun, "&amp;DATEDIF(C777,'Outgoing 2023'!$L$2,"YM")&amp;" bulan, "&amp;DATEDIF(C777,'Outgoing 2023'!$L$2,"MD")&amp;" hari"</f>
        <v>1 tahun, 8 bulan, 15 hari</v>
      </c>
      <c r="O777" s="80">
        <f t="shared" ca="1" si="33"/>
        <v>623</v>
      </c>
      <c r="Q777" s="58"/>
    </row>
    <row r="778" spans="1:17" ht="27.6" x14ac:dyDescent="0.3">
      <c r="A778" s="77">
        <f t="shared" si="34"/>
        <v>777</v>
      </c>
      <c r="B778" s="135" t="s">
        <v>7458</v>
      </c>
      <c r="C778" s="61">
        <v>45596</v>
      </c>
      <c r="D778" s="136" t="s">
        <v>39</v>
      </c>
      <c r="E778" s="58" t="s">
        <v>7459</v>
      </c>
      <c r="F778" s="58"/>
      <c r="G778" s="136" t="s">
        <v>5508</v>
      </c>
      <c r="H778" s="135" t="s">
        <v>5989</v>
      </c>
      <c r="I778" s="135" t="s">
        <v>3203</v>
      </c>
      <c r="J778" s="66"/>
      <c r="K778" s="135" t="s">
        <v>1302</v>
      </c>
      <c r="L778" s="78" t="s">
        <v>1070</v>
      </c>
      <c r="M778" s="66" t="s">
        <v>7460</v>
      </c>
      <c r="N778" s="79" t="str">
        <f ca="1">DATEDIF(C778,'Outgoing 2023'!$L$2,"Y")&amp;" tahun, "&amp;DATEDIF(C778,'Outgoing 2023'!$L$2,"YM")&amp;" bulan, "&amp;DATEDIF(C778,'Outgoing 2023'!$L$2,"MD")&amp;" hari"</f>
        <v>1 tahun, 8 bulan, 14 hari</v>
      </c>
      <c r="O778" s="80">
        <f t="shared" ca="1" si="33"/>
        <v>622</v>
      </c>
      <c r="Q778" s="58"/>
    </row>
    <row r="779" spans="1:17" x14ac:dyDescent="0.3">
      <c r="A779" s="77">
        <f t="shared" si="34"/>
        <v>778</v>
      </c>
      <c r="B779" s="135" t="s">
        <v>7456</v>
      </c>
      <c r="C779" s="61">
        <v>45596</v>
      </c>
      <c r="D779" s="136" t="s">
        <v>39</v>
      </c>
      <c r="E779" s="58" t="s">
        <v>7457</v>
      </c>
      <c r="F779" s="58"/>
      <c r="G779" s="136" t="s">
        <v>5508</v>
      </c>
      <c r="H779" s="135" t="s">
        <v>5989</v>
      </c>
      <c r="I779" s="135" t="s">
        <v>3201</v>
      </c>
      <c r="J779" s="66"/>
      <c r="K779" s="135" t="s">
        <v>1302</v>
      </c>
      <c r="L779" s="78" t="s">
        <v>1070</v>
      </c>
      <c r="M779" s="66" t="s">
        <v>7451</v>
      </c>
      <c r="N779" s="79" t="str">
        <f ca="1">DATEDIF(C779,'Outgoing 2023'!$L$2,"Y")&amp;" tahun, "&amp;DATEDIF(C779,'Outgoing 2023'!$L$2,"YM")&amp;" bulan, "&amp;DATEDIF(C779,'Outgoing 2023'!$L$2,"MD")&amp;" hari"</f>
        <v>1 tahun, 8 bulan, 14 hari</v>
      </c>
      <c r="O779" s="80">
        <f t="shared" ca="1" si="33"/>
        <v>622</v>
      </c>
      <c r="Q779" s="58"/>
    </row>
    <row r="780" spans="1:17" x14ac:dyDescent="0.3">
      <c r="A780" s="77">
        <f t="shared" si="34"/>
        <v>779</v>
      </c>
      <c r="B780" s="135" t="s">
        <v>7454</v>
      </c>
      <c r="C780" s="61">
        <v>45597</v>
      </c>
      <c r="D780" s="136" t="s">
        <v>39</v>
      </c>
      <c r="E780" s="58" t="s">
        <v>7455</v>
      </c>
      <c r="F780" s="58"/>
      <c r="G780" s="58" t="s">
        <v>5985</v>
      </c>
      <c r="H780" s="135" t="s">
        <v>6085</v>
      </c>
      <c r="I780" s="135" t="s">
        <v>1072</v>
      </c>
      <c r="J780" s="66"/>
      <c r="K780" s="135" t="s">
        <v>1184</v>
      </c>
      <c r="L780" s="78" t="s">
        <v>1072</v>
      </c>
      <c r="M780" s="66"/>
      <c r="N780" s="134"/>
      <c r="O780" s="80"/>
      <c r="Q780" s="58"/>
    </row>
    <row r="781" spans="1:17" ht="27.6" x14ac:dyDescent="0.3">
      <c r="A781" s="77">
        <f t="shared" si="34"/>
        <v>780</v>
      </c>
      <c r="B781" s="135" t="s">
        <v>7452</v>
      </c>
      <c r="C781" s="61">
        <v>45597</v>
      </c>
      <c r="D781" s="136" t="s">
        <v>39</v>
      </c>
      <c r="E781" s="58" t="s">
        <v>7453</v>
      </c>
      <c r="F781" s="58"/>
      <c r="G781" s="136" t="s">
        <v>5508</v>
      </c>
      <c r="H781" s="135" t="s">
        <v>3200</v>
      </c>
      <c r="I781" s="135" t="s">
        <v>5845</v>
      </c>
      <c r="J781" s="66"/>
      <c r="K781" s="135" t="s">
        <v>1302</v>
      </c>
      <c r="L781" s="78" t="s">
        <v>1070</v>
      </c>
      <c r="M781" s="66"/>
      <c r="N781" s="79" t="str">
        <f ca="1">DATEDIF(C781,'Outgoing 2023'!$L$2,"Y")&amp;" tahun, "&amp;DATEDIF(C781,'Outgoing 2023'!$L$2,"YM")&amp;" bulan, "&amp;DATEDIF(C781,'Outgoing 2023'!$L$2,"MD")&amp;" hari"</f>
        <v>1 tahun, 8 bulan, 14 hari</v>
      </c>
      <c r="O781" s="80">
        <f t="shared" ref="O781:O783" ca="1" si="35">TODAY()-C781</f>
        <v>621</v>
      </c>
      <c r="Q781" s="58"/>
    </row>
    <row r="782" spans="1:17" x14ac:dyDescent="0.3">
      <c r="A782" s="77">
        <f t="shared" si="34"/>
        <v>781</v>
      </c>
      <c r="B782" s="135" t="s">
        <v>7449</v>
      </c>
      <c r="C782" s="61">
        <v>45597</v>
      </c>
      <c r="D782" s="136" t="s">
        <v>39</v>
      </c>
      <c r="E782" s="58" t="s">
        <v>7450</v>
      </c>
      <c r="F782" s="58"/>
      <c r="G782" s="136" t="s">
        <v>5508</v>
      </c>
      <c r="H782" s="135" t="s">
        <v>5989</v>
      </c>
      <c r="I782" s="135" t="s">
        <v>3201</v>
      </c>
      <c r="J782" s="66"/>
      <c r="K782" s="135" t="s">
        <v>1302</v>
      </c>
      <c r="L782" s="78" t="s">
        <v>1070</v>
      </c>
      <c r="M782" s="66" t="s">
        <v>7451</v>
      </c>
      <c r="N782" s="79" t="str">
        <f ca="1">DATEDIF(C782,'Outgoing 2023'!$L$2,"Y")&amp;" tahun, "&amp;DATEDIF(C782,'Outgoing 2023'!$L$2,"YM")&amp;" bulan, "&amp;DATEDIF(C782,'Outgoing 2023'!$L$2,"MD")&amp;" hari"</f>
        <v>1 tahun, 8 bulan, 14 hari</v>
      </c>
      <c r="O782" s="80">
        <f t="shared" ca="1" si="35"/>
        <v>621</v>
      </c>
      <c r="Q782" s="58"/>
    </row>
    <row r="783" spans="1:17" ht="27.6" x14ac:dyDescent="0.3">
      <c r="A783" s="77">
        <f t="shared" si="34"/>
        <v>782</v>
      </c>
      <c r="B783" s="135" t="s">
        <v>7447</v>
      </c>
      <c r="C783" s="61">
        <v>45597</v>
      </c>
      <c r="D783" s="136" t="s">
        <v>39</v>
      </c>
      <c r="E783" s="58" t="s">
        <v>7448</v>
      </c>
      <c r="F783" s="58"/>
      <c r="G783" s="136" t="s">
        <v>5508</v>
      </c>
      <c r="H783" s="135" t="s">
        <v>3200</v>
      </c>
      <c r="I783" s="135" t="s">
        <v>6030</v>
      </c>
      <c r="J783" s="66"/>
      <c r="K783" s="135" t="s">
        <v>1302</v>
      </c>
      <c r="L783" s="78" t="s">
        <v>1175</v>
      </c>
      <c r="M783" s="66" t="s">
        <v>1176</v>
      </c>
      <c r="N783" s="79" t="str">
        <f ca="1">DATEDIF(C783,'Outgoing 2023'!$L$2,"Y")&amp;" tahun, "&amp;DATEDIF(C783,'Outgoing 2023'!$L$2,"YM")&amp;" bulan, "&amp;DATEDIF(C783,'Outgoing 2023'!$L$2,"MD")&amp;" hari"</f>
        <v>1 tahun, 8 bulan, 14 hari</v>
      </c>
      <c r="O783" s="80">
        <f t="shared" ca="1" si="35"/>
        <v>621</v>
      </c>
      <c r="Q783" s="58"/>
    </row>
    <row r="784" spans="1:17" ht="41.4" x14ac:dyDescent="0.3">
      <c r="A784" s="77">
        <f t="shared" si="34"/>
        <v>783</v>
      </c>
      <c r="B784" s="135" t="s">
        <v>7445</v>
      </c>
      <c r="C784" s="61">
        <v>45597</v>
      </c>
      <c r="D784" s="136" t="s">
        <v>39</v>
      </c>
      <c r="E784" s="58" t="s">
        <v>7446</v>
      </c>
      <c r="F784" s="58"/>
      <c r="G784" s="136" t="s">
        <v>5508</v>
      </c>
      <c r="H784" s="135" t="s">
        <v>3200</v>
      </c>
      <c r="I784" s="135" t="s">
        <v>3203</v>
      </c>
      <c r="J784" s="66"/>
      <c r="K784" s="135" t="s">
        <v>1308</v>
      </c>
      <c r="L784" s="78" t="s">
        <v>1070</v>
      </c>
      <c r="M784" s="66"/>
      <c r="N784" s="134"/>
      <c r="O784" s="80"/>
      <c r="Q784" s="58"/>
    </row>
    <row r="785" spans="1:17" x14ac:dyDescent="0.3">
      <c r="A785" s="77">
        <f t="shared" si="34"/>
        <v>784</v>
      </c>
      <c r="B785" s="135" t="s">
        <v>7442</v>
      </c>
      <c r="C785" s="61">
        <v>45600</v>
      </c>
      <c r="D785" s="136" t="s">
        <v>7379</v>
      </c>
      <c r="E785" s="58" t="s">
        <v>7443</v>
      </c>
      <c r="F785" s="58"/>
      <c r="G785" s="136" t="s">
        <v>1079</v>
      </c>
      <c r="H785" s="135" t="s">
        <v>1079</v>
      </c>
      <c r="I785" s="135" t="s">
        <v>7656</v>
      </c>
      <c r="J785" s="66"/>
      <c r="K785" s="135" t="s">
        <v>1302</v>
      </c>
      <c r="L785" s="78" t="s">
        <v>1079</v>
      </c>
      <c r="M785" s="66" t="s">
        <v>7444</v>
      </c>
      <c r="N785" s="79" t="str">
        <f ca="1">DATEDIF(C785,'Outgoing 2023'!$L$2,"Y")&amp;" tahun, "&amp;DATEDIF(C785,'Outgoing 2023'!$L$2,"YM")&amp;" bulan, "&amp;DATEDIF(C785,'Outgoing 2023'!$L$2,"MD")&amp;" hari"</f>
        <v>1 tahun, 8 bulan, 11 hari</v>
      </c>
      <c r="O785" s="80">
        <f t="shared" ref="O785:O791" ca="1" si="36">TODAY()-C785</f>
        <v>618</v>
      </c>
      <c r="Q785" s="58"/>
    </row>
    <row r="786" spans="1:17" ht="27.6" x14ac:dyDescent="0.3">
      <c r="A786" s="77">
        <f t="shared" si="34"/>
        <v>785</v>
      </c>
      <c r="B786" s="135" t="s">
        <v>7440</v>
      </c>
      <c r="C786" s="61">
        <v>45600</v>
      </c>
      <c r="D786" s="136" t="s">
        <v>39</v>
      </c>
      <c r="E786" s="58" t="s">
        <v>7441</v>
      </c>
      <c r="F786" s="58"/>
      <c r="G786" s="136" t="s">
        <v>5508</v>
      </c>
      <c r="H786" s="135" t="s">
        <v>5508</v>
      </c>
      <c r="I786" s="135" t="s">
        <v>2881</v>
      </c>
      <c r="J786" s="66"/>
      <c r="K786" s="135" t="s">
        <v>1302</v>
      </c>
      <c r="L786" s="78" t="s">
        <v>1080</v>
      </c>
      <c r="M786" s="66" t="s">
        <v>1083</v>
      </c>
      <c r="N786" s="79" t="str">
        <f ca="1">DATEDIF(C786,'Outgoing 2023'!$L$2,"Y")&amp;" tahun, "&amp;DATEDIF(C786,'Outgoing 2023'!$L$2,"YM")&amp;" bulan, "&amp;DATEDIF(C786,'Outgoing 2023'!$L$2,"MD")&amp;" hari"</f>
        <v>1 tahun, 8 bulan, 11 hari</v>
      </c>
      <c r="O786" s="80">
        <f t="shared" ca="1" si="36"/>
        <v>618</v>
      </c>
      <c r="Q786" s="58"/>
    </row>
    <row r="787" spans="1:17" ht="82.8" x14ac:dyDescent="0.3">
      <c r="A787" s="77">
        <f t="shared" si="34"/>
        <v>786</v>
      </c>
      <c r="B787" s="135" t="s">
        <v>7437</v>
      </c>
      <c r="C787" s="61">
        <v>45601</v>
      </c>
      <c r="D787" s="136" t="s">
        <v>7438</v>
      </c>
      <c r="E787" s="58" t="s">
        <v>7439</v>
      </c>
      <c r="F787" s="58"/>
      <c r="G787" s="136" t="s">
        <v>5508</v>
      </c>
      <c r="H787" s="135" t="s">
        <v>5985</v>
      </c>
      <c r="I787" s="135" t="s">
        <v>5985</v>
      </c>
      <c r="J787" s="66"/>
      <c r="K787" s="135" t="s">
        <v>1302</v>
      </c>
      <c r="L787" s="78" t="s">
        <v>1267</v>
      </c>
      <c r="M787" s="66" t="s">
        <v>1268</v>
      </c>
      <c r="N787" s="79" t="str">
        <f ca="1">DATEDIF(C787,'Outgoing 2023'!$L$2,"Y")&amp;" tahun, "&amp;DATEDIF(C787,'Outgoing 2023'!$L$2,"YM")&amp;" bulan, "&amp;DATEDIF(C787,'Outgoing 2023'!$L$2,"MD")&amp;" hari"</f>
        <v>1 tahun, 8 bulan, 10 hari</v>
      </c>
      <c r="O787" s="80">
        <f t="shared" ca="1" si="36"/>
        <v>617</v>
      </c>
      <c r="Q787" s="58"/>
    </row>
    <row r="788" spans="1:17" ht="27.6" x14ac:dyDescent="0.3">
      <c r="A788" s="77">
        <f t="shared" si="34"/>
        <v>787</v>
      </c>
      <c r="B788" s="135" t="s">
        <v>7436</v>
      </c>
      <c r="C788" s="61">
        <v>45601</v>
      </c>
      <c r="D788" s="136" t="s">
        <v>39</v>
      </c>
      <c r="E788" s="58" t="s">
        <v>7020</v>
      </c>
      <c r="F788" s="58"/>
      <c r="G788" s="136" t="s">
        <v>5508</v>
      </c>
      <c r="H788" s="135" t="s">
        <v>5508</v>
      </c>
      <c r="I788" s="135" t="s">
        <v>5701</v>
      </c>
      <c r="J788" s="66"/>
      <c r="K788" s="66" t="s">
        <v>140</v>
      </c>
      <c r="L788" s="77" t="s">
        <v>1070</v>
      </c>
      <c r="M788" s="66" t="s">
        <v>1082</v>
      </c>
      <c r="N788" s="79" t="str">
        <f ca="1">DATEDIF(C788,'Outgoing 2023'!$L$2,"Y")&amp;" tahun, "&amp;DATEDIF(C788,'Outgoing 2023'!$L$2,"YM")&amp;" bulan, "&amp;DATEDIF(C788,'Outgoing 2023'!$L$2,"MD")&amp;" hari"</f>
        <v>1 tahun, 8 bulan, 10 hari</v>
      </c>
      <c r="O788" s="80">
        <f t="shared" ca="1" si="36"/>
        <v>617</v>
      </c>
      <c r="Q788" s="58"/>
    </row>
    <row r="789" spans="1:17" ht="41.4" x14ac:dyDescent="0.3">
      <c r="A789" s="77">
        <f t="shared" si="34"/>
        <v>788</v>
      </c>
      <c r="B789" s="135" t="s">
        <v>7434</v>
      </c>
      <c r="C789" s="61">
        <v>45601</v>
      </c>
      <c r="D789" s="136" t="s">
        <v>7657</v>
      </c>
      <c r="E789" s="58" t="s">
        <v>7435</v>
      </c>
      <c r="F789" s="58"/>
      <c r="G789" s="136" t="s">
        <v>5508</v>
      </c>
      <c r="H789" s="135" t="s">
        <v>5985</v>
      </c>
      <c r="I789" s="135" t="s">
        <v>5985</v>
      </c>
      <c r="J789" s="66"/>
      <c r="K789" s="135" t="s">
        <v>1302</v>
      </c>
      <c r="L789" s="78" t="s">
        <v>1267</v>
      </c>
      <c r="M789" s="66" t="s">
        <v>1268</v>
      </c>
      <c r="N789" s="79" t="str">
        <f ca="1">DATEDIF(C789,'Outgoing 2023'!$L$2,"Y")&amp;" tahun, "&amp;DATEDIF(C789,'Outgoing 2023'!$L$2,"YM")&amp;" bulan, "&amp;DATEDIF(C789,'Outgoing 2023'!$L$2,"MD")&amp;" hari"</f>
        <v>1 tahun, 8 bulan, 10 hari</v>
      </c>
      <c r="O789" s="80">
        <f t="shared" ca="1" si="36"/>
        <v>617</v>
      </c>
      <c r="Q789" s="58"/>
    </row>
    <row r="790" spans="1:17" ht="41.4" x14ac:dyDescent="0.3">
      <c r="A790" s="77">
        <f t="shared" si="34"/>
        <v>789</v>
      </c>
      <c r="B790" s="135" t="s">
        <v>7432</v>
      </c>
      <c r="C790" s="61">
        <v>45601</v>
      </c>
      <c r="D790" s="136" t="s">
        <v>7658</v>
      </c>
      <c r="E790" s="58" t="s">
        <v>7433</v>
      </c>
      <c r="F790" s="58"/>
      <c r="G790" s="136" t="s">
        <v>5508</v>
      </c>
      <c r="H790" s="135" t="s">
        <v>5985</v>
      </c>
      <c r="I790" s="135" t="s">
        <v>5985</v>
      </c>
      <c r="J790" s="66"/>
      <c r="K790" s="135" t="s">
        <v>1302</v>
      </c>
      <c r="L790" s="78" t="s">
        <v>1267</v>
      </c>
      <c r="M790" s="66" t="s">
        <v>1268</v>
      </c>
      <c r="N790" s="79" t="str">
        <f ca="1">DATEDIF(C790,'Outgoing 2023'!$L$2,"Y")&amp;" tahun, "&amp;DATEDIF(C790,'Outgoing 2023'!$L$2,"YM")&amp;" bulan, "&amp;DATEDIF(C790,'Outgoing 2023'!$L$2,"MD")&amp;" hari"</f>
        <v>1 tahun, 8 bulan, 10 hari</v>
      </c>
      <c r="O790" s="80">
        <f t="shared" ca="1" si="36"/>
        <v>617</v>
      </c>
      <c r="Q790" s="58"/>
    </row>
    <row r="791" spans="1:17" ht="41.4" x14ac:dyDescent="0.3">
      <c r="A791" s="77">
        <f t="shared" si="34"/>
        <v>790</v>
      </c>
      <c r="B791" s="135" t="s">
        <v>7430</v>
      </c>
      <c r="C791" s="61">
        <v>45601</v>
      </c>
      <c r="D791" s="136" t="s">
        <v>7659</v>
      </c>
      <c r="E791" s="58" t="s">
        <v>7431</v>
      </c>
      <c r="F791" s="58"/>
      <c r="G791" s="136" t="s">
        <v>5508</v>
      </c>
      <c r="H791" s="135" t="s">
        <v>5985</v>
      </c>
      <c r="I791" s="135" t="s">
        <v>5985</v>
      </c>
      <c r="J791" s="66"/>
      <c r="K791" s="135" t="s">
        <v>1302</v>
      </c>
      <c r="L791" s="78" t="s">
        <v>1267</v>
      </c>
      <c r="M791" s="66" t="s">
        <v>1268</v>
      </c>
      <c r="N791" s="79" t="str">
        <f ca="1">DATEDIF(C791,'Outgoing 2023'!$L$2,"Y")&amp;" tahun, "&amp;DATEDIF(C791,'Outgoing 2023'!$L$2,"YM")&amp;" bulan, "&amp;DATEDIF(C791,'Outgoing 2023'!$L$2,"MD")&amp;" hari"</f>
        <v>1 tahun, 8 bulan, 10 hari</v>
      </c>
      <c r="O791" s="80">
        <f t="shared" ca="1" si="36"/>
        <v>617</v>
      </c>
      <c r="Q791" s="58"/>
    </row>
    <row r="792" spans="1:17" x14ac:dyDescent="0.3">
      <c r="A792" s="77">
        <f t="shared" si="34"/>
        <v>791</v>
      </c>
      <c r="B792" s="135" t="s">
        <v>7428</v>
      </c>
      <c r="C792" s="61">
        <v>45601</v>
      </c>
      <c r="D792" s="136" t="s">
        <v>39</v>
      </c>
      <c r="E792" s="58" t="s">
        <v>7429</v>
      </c>
      <c r="F792" s="58"/>
      <c r="G792" s="58" t="s">
        <v>5985</v>
      </c>
      <c r="H792" s="135" t="s">
        <v>6085</v>
      </c>
      <c r="I792" s="135" t="s">
        <v>5702</v>
      </c>
      <c r="J792" s="66"/>
      <c r="K792" s="135" t="s">
        <v>1308</v>
      </c>
      <c r="L792" s="78" t="s">
        <v>1080</v>
      </c>
      <c r="M792" s="66" t="s">
        <v>1083</v>
      </c>
      <c r="N792" s="134"/>
      <c r="O792" s="80"/>
      <c r="Q792" s="58"/>
    </row>
    <row r="793" spans="1:17" ht="96.6" x14ac:dyDescent="0.3">
      <c r="A793" s="77">
        <f t="shared" si="34"/>
        <v>792</v>
      </c>
      <c r="B793" s="135" t="s">
        <v>7426</v>
      </c>
      <c r="C793" s="61">
        <v>45602</v>
      </c>
      <c r="D793" s="136" t="s">
        <v>39</v>
      </c>
      <c r="E793" s="58" t="s">
        <v>7427</v>
      </c>
      <c r="F793" s="58"/>
      <c r="G793" s="136" t="s">
        <v>5508</v>
      </c>
      <c r="H793" s="135" t="s">
        <v>5999</v>
      </c>
      <c r="I793" s="135" t="s">
        <v>5939</v>
      </c>
      <c r="J793" s="66"/>
      <c r="K793" s="135" t="s">
        <v>1308</v>
      </c>
      <c r="L793" s="78" t="s">
        <v>1070</v>
      </c>
      <c r="M793" s="66" t="s">
        <v>6243</v>
      </c>
      <c r="N793" s="134"/>
      <c r="O793" s="80"/>
      <c r="Q793" s="58"/>
    </row>
    <row r="794" spans="1:17" ht="69" x14ac:dyDescent="0.3">
      <c r="A794" s="77">
        <f t="shared" si="34"/>
        <v>793</v>
      </c>
      <c r="B794" s="135" t="s">
        <v>7424</v>
      </c>
      <c r="C794" s="61">
        <v>45602</v>
      </c>
      <c r="D794" s="136" t="s">
        <v>39</v>
      </c>
      <c r="E794" s="58" t="s">
        <v>7425</v>
      </c>
      <c r="F794" s="58"/>
      <c r="G794" s="136" t="s">
        <v>5508</v>
      </c>
      <c r="H794" s="135" t="s">
        <v>7397</v>
      </c>
      <c r="I794" s="135" t="s">
        <v>5939</v>
      </c>
      <c r="J794" s="66"/>
      <c r="K794" s="135" t="s">
        <v>1308</v>
      </c>
      <c r="L794" s="78" t="s">
        <v>1070</v>
      </c>
      <c r="M794" s="66" t="s">
        <v>6243</v>
      </c>
      <c r="N794" s="134"/>
      <c r="O794" s="80"/>
      <c r="Q794" s="58"/>
    </row>
    <row r="795" spans="1:17" ht="27.6" x14ac:dyDescent="0.3">
      <c r="A795" s="77">
        <f t="shared" si="34"/>
        <v>794</v>
      </c>
      <c r="B795" s="135" t="s">
        <v>7421</v>
      </c>
      <c r="C795" s="61">
        <v>45602</v>
      </c>
      <c r="D795" s="136" t="s">
        <v>39</v>
      </c>
      <c r="E795" s="58" t="s">
        <v>7422</v>
      </c>
      <c r="F795" s="58"/>
      <c r="G795" s="136" t="s">
        <v>1079</v>
      </c>
      <c r="H795" s="135" t="s">
        <v>1079</v>
      </c>
      <c r="I795" s="135" t="s">
        <v>7423</v>
      </c>
      <c r="J795" s="66"/>
      <c r="K795" s="135" t="s">
        <v>1308</v>
      </c>
      <c r="L795" s="78" t="s">
        <v>1736</v>
      </c>
      <c r="M795" s="66" t="s">
        <v>4425</v>
      </c>
      <c r="N795" s="134"/>
      <c r="O795" s="80"/>
      <c r="Q795" s="58"/>
    </row>
    <row r="796" spans="1:17" ht="27.6" x14ac:dyDescent="0.3">
      <c r="A796" s="77">
        <f t="shared" si="34"/>
        <v>795</v>
      </c>
      <c r="B796" s="135" t="s">
        <v>7419</v>
      </c>
      <c r="C796" s="61">
        <v>45602</v>
      </c>
      <c r="D796" s="136" t="s">
        <v>39</v>
      </c>
      <c r="E796" s="58" t="s">
        <v>7420</v>
      </c>
      <c r="F796" s="58"/>
      <c r="G796" s="136" t="s">
        <v>5508</v>
      </c>
      <c r="H796" s="135" t="s">
        <v>3200</v>
      </c>
      <c r="I796" s="135" t="s">
        <v>5874</v>
      </c>
      <c r="J796" s="66"/>
      <c r="K796" s="135" t="s">
        <v>1302</v>
      </c>
      <c r="L796" s="78" t="s">
        <v>1070</v>
      </c>
      <c r="M796" s="66" t="s">
        <v>7652</v>
      </c>
      <c r="N796" s="134"/>
      <c r="O796" s="80"/>
      <c r="Q796" s="58"/>
    </row>
    <row r="797" spans="1:17" x14ac:dyDescent="0.3">
      <c r="A797" s="77">
        <f t="shared" si="34"/>
        <v>796</v>
      </c>
      <c r="B797" s="135" t="s">
        <v>7417</v>
      </c>
      <c r="C797" s="61">
        <v>45602</v>
      </c>
      <c r="D797" s="136" t="s">
        <v>39</v>
      </c>
      <c r="E797" s="58" t="s">
        <v>7418</v>
      </c>
      <c r="F797" s="58"/>
      <c r="G797" s="136" t="s">
        <v>5508</v>
      </c>
      <c r="H797" s="135" t="s">
        <v>3200</v>
      </c>
      <c r="I797" s="135" t="s">
        <v>5874</v>
      </c>
      <c r="J797" s="66"/>
      <c r="K797" s="135" t="s">
        <v>1302</v>
      </c>
      <c r="L797" s="78" t="s">
        <v>1070</v>
      </c>
      <c r="M797" s="66" t="s">
        <v>5481</v>
      </c>
      <c r="N797" s="134"/>
      <c r="O797" s="80"/>
      <c r="Q797" s="58"/>
    </row>
    <row r="798" spans="1:17" x14ac:dyDescent="0.3">
      <c r="A798" s="77">
        <f t="shared" si="34"/>
        <v>797</v>
      </c>
      <c r="B798" s="135" t="s">
        <v>7413</v>
      </c>
      <c r="C798" s="61">
        <v>45602</v>
      </c>
      <c r="D798" s="136" t="s">
        <v>7414</v>
      </c>
      <c r="E798" s="58" t="s">
        <v>7415</v>
      </c>
      <c r="F798" s="58"/>
      <c r="G798" s="136" t="s">
        <v>1079</v>
      </c>
      <c r="H798" s="135" t="s">
        <v>3195</v>
      </c>
      <c r="I798" s="135" t="s">
        <v>5841</v>
      </c>
      <c r="J798" s="66"/>
      <c r="K798" s="135" t="s">
        <v>1302</v>
      </c>
      <c r="L798" s="78" t="s">
        <v>1079</v>
      </c>
      <c r="M798" s="66" t="s">
        <v>7416</v>
      </c>
      <c r="N798" s="134"/>
      <c r="O798" s="80"/>
      <c r="Q798" s="58"/>
    </row>
    <row r="799" spans="1:17" ht="27.6" x14ac:dyDescent="0.3">
      <c r="A799" s="77">
        <f t="shared" si="34"/>
        <v>798</v>
      </c>
      <c r="B799" s="135" t="s">
        <v>7411</v>
      </c>
      <c r="C799" s="61">
        <v>45603</v>
      </c>
      <c r="D799" s="136" t="s">
        <v>39</v>
      </c>
      <c r="E799" s="58" t="s">
        <v>7412</v>
      </c>
      <c r="F799" s="58"/>
      <c r="G799" s="136" t="s">
        <v>5508</v>
      </c>
      <c r="H799" s="135" t="s">
        <v>5508</v>
      </c>
      <c r="I799" s="135" t="s">
        <v>7423</v>
      </c>
      <c r="J799" s="66"/>
      <c r="K799" s="135" t="s">
        <v>1302</v>
      </c>
      <c r="L799" s="78" t="s">
        <v>1080</v>
      </c>
      <c r="M799" s="66" t="s">
        <v>1083</v>
      </c>
      <c r="N799" s="134"/>
      <c r="O799" s="80"/>
      <c r="Q799" s="58"/>
    </row>
    <row r="800" spans="1:17" ht="27.6" x14ac:dyDescent="0.3">
      <c r="A800" s="77">
        <f t="shared" si="34"/>
        <v>799</v>
      </c>
      <c r="B800" s="135" t="s">
        <v>7409</v>
      </c>
      <c r="C800" s="61">
        <v>45603</v>
      </c>
      <c r="D800" s="136" t="s">
        <v>39</v>
      </c>
      <c r="E800" s="58" t="s">
        <v>7410</v>
      </c>
      <c r="F800" s="58"/>
      <c r="G800" s="136" t="s">
        <v>5508</v>
      </c>
      <c r="H800" s="135" t="s">
        <v>3190</v>
      </c>
      <c r="I800" s="135" t="s">
        <v>7660</v>
      </c>
      <c r="J800" s="66"/>
      <c r="K800" s="135" t="s">
        <v>1302</v>
      </c>
      <c r="L800" s="78" t="s">
        <v>1070</v>
      </c>
      <c r="M800" s="66" t="s">
        <v>1077</v>
      </c>
      <c r="N800" s="134"/>
      <c r="O800" s="80"/>
      <c r="Q800" s="58"/>
    </row>
    <row r="801" spans="1:17" ht="41.4" x14ac:dyDescent="0.3">
      <c r="A801" s="77">
        <f t="shared" si="34"/>
        <v>800</v>
      </c>
      <c r="B801" s="135" t="s">
        <v>7407</v>
      </c>
      <c r="C801" s="61">
        <v>45603</v>
      </c>
      <c r="D801" s="136" t="s">
        <v>39</v>
      </c>
      <c r="E801" s="58" t="s">
        <v>7408</v>
      </c>
      <c r="F801" s="58"/>
      <c r="G801" s="136" t="s">
        <v>5508</v>
      </c>
      <c r="H801" s="135" t="s">
        <v>6606</v>
      </c>
      <c r="I801" s="135" t="s">
        <v>5939</v>
      </c>
      <c r="J801" s="66"/>
      <c r="K801" s="135" t="s">
        <v>1302</v>
      </c>
      <c r="L801" s="78" t="s">
        <v>1070</v>
      </c>
      <c r="M801" s="66" t="s">
        <v>4930</v>
      </c>
      <c r="N801" s="134"/>
      <c r="O801" s="80"/>
      <c r="Q801" s="58"/>
    </row>
    <row r="802" spans="1:17" x14ac:dyDescent="0.3">
      <c r="A802" s="77">
        <f t="shared" si="34"/>
        <v>801</v>
      </c>
      <c r="B802" s="135" t="s">
        <v>7405</v>
      </c>
      <c r="C802" s="61">
        <v>45603</v>
      </c>
      <c r="D802" s="136" t="s">
        <v>39</v>
      </c>
      <c r="E802" s="58" t="s">
        <v>7406</v>
      </c>
      <c r="F802" s="58"/>
      <c r="G802" s="136" t="s">
        <v>5508</v>
      </c>
      <c r="H802" s="135" t="s">
        <v>3200</v>
      </c>
      <c r="I802" s="135" t="s">
        <v>5939</v>
      </c>
      <c r="J802" s="66"/>
      <c r="K802" s="135" t="s">
        <v>1302</v>
      </c>
      <c r="L802" s="78" t="s">
        <v>1070</v>
      </c>
      <c r="M802" s="66" t="s">
        <v>6243</v>
      </c>
      <c r="N802" s="134"/>
      <c r="O802" s="80"/>
      <c r="Q802" s="58"/>
    </row>
    <row r="803" spans="1:17" x14ac:dyDescent="0.3">
      <c r="A803" s="77">
        <f t="shared" si="34"/>
        <v>802</v>
      </c>
      <c r="B803" s="135" t="s">
        <v>7402</v>
      </c>
      <c r="C803" s="61">
        <v>45603</v>
      </c>
      <c r="D803" s="136" t="s">
        <v>7403</v>
      </c>
      <c r="E803" s="58" t="s">
        <v>7404</v>
      </c>
      <c r="F803" s="58"/>
      <c r="G803" s="136" t="s">
        <v>5508</v>
      </c>
      <c r="H803" s="135" t="s">
        <v>3277</v>
      </c>
      <c r="I803" s="135" t="s">
        <v>2883</v>
      </c>
      <c r="J803" s="66"/>
      <c r="K803" s="135" t="s">
        <v>1302</v>
      </c>
      <c r="L803" s="78" t="s">
        <v>1070</v>
      </c>
      <c r="M803" s="66" t="s">
        <v>1071</v>
      </c>
      <c r="N803" s="134"/>
      <c r="O803" s="80"/>
      <c r="Q803" s="58"/>
    </row>
    <row r="804" spans="1:17" ht="27.6" x14ac:dyDescent="0.3">
      <c r="A804" s="77">
        <f t="shared" si="34"/>
        <v>803</v>
      </c>
      <c r="B804" s="135" t="s">
        <v>7400</v>
      </c>
      <c r="C804" s="61">
        <v>45603</v>
      </c>
      <c r="D804" s="136" t="s">
        <v>39</v>
      </c>
      <c r="E804" s="58" t="s">
        <v>7401</v>
      </c>
      <c r="F804" s="58"/>
      <c r="G804" s="136" t="s">
        <v>5508</v>
      </c>
      <c r="H804" s="135" t="s">
        <v>6606</v>
      </c>
      <c r="I804" s="135" t="s">
        <v>2882</v>
      </c>
      <c r="J804" s="66"/>
      <c r="K804" s="135" t="s">
        <v>1302</v>
      </c>
      <c r="L804" s="78" t="s">
        <v>1070</v>
      </c>
      <c r="M804" s="66" t="s">
        <v>6243</v>
      </c>
      <c r="N804" s="134"/>
      <c r="O804" s="80"/>
      <c r="Q804" s="58"/>
    </row>
    <row r="805" spans="1:17" ht="27.6" x14ac:dyDescent="0.3">
      <c r="A805" s="77">
        <f t="shared" si="34"/>
        <v>804</v>
      </c>
      <c r="B805" s="135" t="s">
        <v>7398</v>
      </c>
      <c r="C805" s="61">
        <v>45603</v>
      </c>
      <c r="D805" s="136" t="s">
        <v>39</v>
      </c>
      <c r="E805" s="58" t="s">
        <v>7399</v>
      </c>
      <c r="F805" s="58"/>
      <c r="G805" s="136" t="s">
        <v>5508</v>
      </c>
      <c r="H805" s="135" t="s">
        <v>3200</v>
      </c>
      <c r="I805" s="135" t="s">
        <v>3203</v>
      </c>
      <c r="J805" s="66"/>
      <c r="K805" s="135" t="s">
        <v>1302</v>
      </c>
      <c r="L805" s="78" t="s">
        <v>1070</v>
      </c>
      <c r="M805" s="66" t="s">
        <v>7652</v>
      </c>
      <c r="N805" s="134"/>
      <c r="O805" s="80"/>
      <c r="Q805" s="58"/>
    </row>
    <row r="806" spans="1:17" ht="55.2" x14ac:dyDescent="0.3">
      <c r="A806" s="77">
        <f t="shared" si="34"/>
        <v>805</v>
      </c>
      <c r="B806" s="135" t="s">
        <v>7395</v>
      </c>
      <c r="C806" s="61">
        <v>45603</v>
      </c>
      <c r="D806" s="136" t="s">
        <v>39</v>
      </c>
      <c r="E806" s="58" t="s">
        <v>7396</v>
      </c>
      <c r="F806" s="58"/>
      <c r="G806" s="136" t="s">
        <v>5508</v>
      </c>
      <c r="H806" s="135" t="s">
        <v>7397</v>
      </c>
      <c r="I806" s="135" t="s">
        <v>5939</v>
      </c>
      <c r="J806" s="66"/>
      <c r="K806" s="135" t="s">
        <v>1308</v>
      </c>
      <c r="L806" s="78" t="s">
        <v>1070</v>
      </c>
      <c r="M806" s="66" t="s">
        <v>6243</v>
      </c>
      <c r="N806" s="134"/>
      <c r="O806" s="80"/>
      <c r="Q806" s="58"/>
    </row>
    <row r="807" spans="1:17" ht="27.6" x14ac:dyDescent="0.3">
      <c r="A807" s="77">
        <f t="shared" si="34"/>
        <v>806</v>
      </c>
      <c r="B807" s="135" t="s">
        <v>7393</v>
      </c>
      <c r="C807" s="61">
        <v>45603</v>
      </c>
      <c r="D807" s="136" t="s">
        <v>9</v>
      </c>
      <c r="E807" s="58" t="s">
        <v>7394</v>
      </c>
      <c r="F807" s="58"/>
      <c r="G807" s="136" t="s">
        <v>5508</v>
      </c>
      <c r="H807" s="135" t="s">
        <v>5508</v>
      </c>
      <c r="I807" s="135" t="s">
        <v>7423</v>
      </c>
      <c r="J807" s="66"/>
      <c r="K807" s="135" t="s">
        <v>1302</v>
      </c>
      <c r="L807" s="78" t="s">
        <v>1080</v>
      </c>
      <c r="M807" s="66" t="s">
        <v>1083</v>
      </c>
      <c r="N807" s="134"/>
      <c r="O807" s="80"/>
      <c r="Q807" s="58"/>
    </row>
    <row r="808" spans="1:17" ht="27.6" x14ac:dyDescent="0.3">
      <c r="A808" s="77">
        <f t="shared" si="34"/>
        <v>807</v>
      </c>
      <c r="B808" s="135" t="s">
        <v>7391</v>
      </c>
      <c r="C808" s="61">
        <v>45604</v>
      </c>
      <c r="D808" s="136" t="s">
        <v>7403</v>
      </c>
      <c r="E808" s="58" t="s">
        <v>7392</v>
      </c>
      <c r="F808" s="58"/>
      <c r="G808" s="136" t="s">
        <v>5508</v>
      </c>
      <c r="H808" s="135" t="s">
        <v>3200</v>
      </c>
      <c r="I808" s="135" t="s">
        <v>2883</v>
      </c>
      <c r="J808" s="66"/>
      <c r="K808" s="135" t="s">
        <v>1302</v>
      </c>
      <c r="L808" s="78" t="s">
        <v>1070</v>
      </c>
      <c r="M808" s="66" t="s">
        <v>1071</v>
      </c>
      <c r="N808" s="134"/>
      <c r="O808" s="80"/>
      <c r="Q808" s="58"/>
    </row>
    <row r="809" spans="1:17" ht="27.6" x14ac:dyDescent="0.3">
      <c r="A809" s="77">
        <f t="shared" si="34"/>
        <v>808</v>
      </c>
      <c r="B809" s="135" t="s">
        <v>7389</v>
      </c>
      <c r="C809" s="61">
        <v>45604</v>
      </c>
      <c r="D809" s="136" t="s">
        <v>39</v>
      </c>
      <c r="E809" s="58" t="s">
        <v>7390</v>
      </c>
      <c r="F809" s="58"/>
      <c r="G809" s="136" t="s">
        <v>5508</v>
      </c>
      <c r="H809" s="135" t="s">
        <v>3200</v>
      </c>
      <c r="I809" s="135" t="s">
        <v>5874</v>
      </c>
      <c r="J809" s="66"/>
      <c r="K809" s="135" t="s">
        <v>1302</v>
      </c>
      <c r="L809" s="78" t="s">
        <v>1070</v>
      </c>
      <c r="M809" s="66" t="s">
        <v>7652</v>
      </c>
      <c r="N809" s="134"/>
      <c r="O809" s="80"/>
      <c r="Q809" s="58"/>
    </row>
    <row r="810" spans="1:17" x14ac:dyDescent="0.3">
      <c r="A810" s="77">
        <f t="shared" si="34"/>
        <v>809</v>
      </c>
      <c r="B810" s="135" t="s">
        <v>7386</v>
      </c>
      <c r="C810" s="61">
        <v>45604</v>
      </c>
      <c r="D810" s="136" t="s">
        <v>7387</v>
      </c>
      <c r="E810" s="58" t="s">
        <v>7388</v>
      </c>
      <c r="F810" s="58"/>
      <c r="G810" s="136"/>
      <c r="H810" s="135"/>
      <c r="I810" s="135"/>
      <c r="J810" s="66"/>
      <c r="K810" s="135" t="s">
        <v>1302</v>
      </c>
      <c r="L810" s="78" t="s">
        <v>1219</v>
      </c>
      <c r="M810" s="66" t="s">
        <v>5606</v>
      </c>
      <c r="N810" s="79" t="str">
        <f ca="1">DATEDIF(C810,'Outgoing 2023'!$L$2,"Y")&amp;" tahun, "&amp;DATEDIF(C810,'Outgoing 2023'!$L$2,"YM")&amp;" bulan, "&amp;DATEDIF(C810,'Outgoing 2023'!$L$2,"MD")&amp;" hari"</f>
        <v>1 tahun, 8 bulan, 7 hari</v>
      </c>
      <c r="O810" s="80">
        <f t="shared" ref="O810" ca="1" si="37">TODAY()-C810</f>
        <v>614</v>
      </c>
      <c r="Q810" s="58"/>
    </row>
    <row r="811" spans="1:17" ht="27.6" x14ac:dyDescent="0.3">
      <c r="A811" s="77">
        <f t="shared" si="34"/>
        <v>810</v>
      </c>
      <c r="B811" s="135" t="s">
        <v>7384</v>
      </c>
      <c r="C811" s="61">
        <v>45604</v>
      </c>
      <c r="D811" s="136" t="s">
        <v>39</v>
      </c>
      <c r="E811" s="58" t="s">
        <v>7385</v>
      </c>
      <c r="F811" s="58"/>
      <c r="G811" s="136" t="s">
        <v>5508</v>
      </c>
      <c r="H811" s="135" t="s">
        <v>5989</v>
      </c>
      <c r="I811" s="135" t="s">
        <v>6030</v>
      </c>
      <c r="J811" s="66"/>
      <c r="K811" s="135" t="s">
        <v>1302</v>
      </c>
      <c r="L811" s="78" t="s">
        <v>1175</v>
      </c>
      <c r="M811" s="66" t="s">
        <v>5607</v>
      </c>
      <c r="N811" s="134"/>
      <c r="O811" s="80"/>
      <c r="Q811" s="58"/>
    </row>
    <row r="812" spans="1:17" ht="27.6" x14ac:dyDescent="0.3">
      <c r="A812" s="77">
        <f t="shared" si="34"/>
        <v>811</v>
      </c>
      <c r="B812" s="135" t="s">
        <v>7382</v>
      </c>
      <c r="C812" s="61">
        <v>45604</v>
      </c>
      <c r="D812" s="136" t="s">
        <v>39</v>
      </c>
      <c r="E812" s="58" t="s">
        <v>7383</v>
      </c>
      <c r="F812" s="58"/>
      <c r="G812" s="136" t="s">
        <v>5508</v>
      </c>
      <c r="H812" s="135" t="s">
        <v>5989</v>
      </c>
      <c r="I812" s="135" t="s">
        <v>6030</v>
      </c>
      <c r="J812" s="66"/>
      <c r="K812" s="135" t="s">
        <v>1302</v>
      </c>
      <c r="L812" s="78" t="s">
        <v>1175</v>
      </c>
      <c r="M812" s="66" t="s">
        <v>5607</v>
      </c>
      <c r="N812" s="134"/>
      <c r="O812" s="80"/>
      <c r="Q812" s="58"/>
    </row>
    <row r="813" spans="1:17" ht="27.6" x14ac:dyDescent="0.3">
      <c r="A813" s="77">
        <f t="shared" si="34"/>
        <v>812</v>
      </c>
      <c r="B813" s="135" t="s">
        <v>7380</v>
      </c>
      <c r="C813" s="61">
        <v>45604</v>
      </c>
      <c r="D813" s="136" t="s">
        <v>7379</v>
      </c>
      <c r="E813" s="58" t="s">
        <v>7381</v>
      </c>
      <c r="F813" s="58"/>
      <c r="G813" s="136" t="s">
        <v>5508</v>
      </c>
      <c r="H813" s="135" t="s">
        <v>3200</v>
      </c>
      <c r="I813" s="135" t="s">
        <v>7892</v>
      </c>
      <c r="J813" s="66"/>
      <c r="K813" s="135" t="s">
        <v>1302</v>
      </c>
      <c r="L813" s="78" t="s">
        <v>1070</v>
      </c>
      <c r="M813" s="66" t="s">
        <v>5481</v>
      </c>
      <c r="N813" s="79" t="str">
        <f ca="1">DATEDIF(C813,'Outgoing 2023'!$L$2,"Y")&amp;" tahun, "&amp;DATEDIF(C813,'Outgoing 2023'!$L$2,"YM")&amp;" bulan, "&amp;DATEDIF(C813,'Outgoing 2023'!$L$2,"MD")&amp;" hari"</f>
        <v>1 tahun, 8 bulan, 7 hari</v>
      </c>
      <c r="O813" s="80">
        <f t="shared" ref="O813:O814" ca="1" si="38">TODAY()-C813</f>
        <v>614</v>
      </c>
      <c r="Q813" s="58"/>
    </row>
    <row r="814" spans="1:17" x14ac:dyDescent="0.3">
      <c r="A814" s="77">
        <f t="shared" si="34"/>
        <v>813</v>
      </c>
      <c r="B814" s="135" t="s">
        <v>7378</v>
      </c>
      <c r="C814" s="61">
        <v>45604</v>
      </c>
      <c r="D814" s="136" t="s">
        <v>7379</v>
      </c>
      <c r="E814" s="58" t="s">
        <v>3635</v>
      </c>
      <c r="F814" s="58"/>
      <c r="G814" s="136" t="s">
        <v>1079</v>
      </c>
      <c r="H814" s="135" t="s">
        <v>3199</v>
      </c>
      <c r="I814" s="135" t="s">
        <v>7228</v>
      </c>
      <c r="J814" s="66"/>
      <c r="K814" s="135" t="s">
        <v>1302</v>
      </c>
      <c r="L814" s="78" t="s">
        <v>1079</v>
      </c>
      <c r="M814" s="66" t="s">
        <v>1075</v>
      </c>
      <c r="N814" s="79" t="str">
        <f ca="1">DATEDIF(C814,'Outgoing 2023'!$L$2,"Y")&amp;" tahun, "&amp;DATEDIF(C814,'Outgoing 2023'!$L$2,"YM")&amp;" bulan, "&amp;DATEDIF(C814,'Outgoing 2023'!$L$2,"MD")&amp;" hari"</f>
        <v>1 tahun, 8 bulan, 7 hari</v>
      </c>
      <c r="O814" s="80">
        <f t="shared" ca="1" si="38"/>
        <v>614</v>
      </c>
      <c r="Q814" s="58"/>
    </row>
    <row r="815" spans="1:17" ht="27.6" x14ac:dyDescent="0.3">
      <c r="A815" s="77">
        <f t="shared" si="34"/>
        <v>814</v>
      </c>
      <c r="B815" s="135" t="s">
        <v>7376</v>
      </c>
      <c r="C815" s="61">
        <v>45607</v>
      </c>
      <c r="D815" s="136" t="s">
        <v>39</v>
      </c>
      <c r="E815" s="58" t="s">
        <v>7377</v>
      </c>
      <c r="F815" s="58"/>
      <c r="G815" s="136" t="s">
        <v>5508</v>
      </c>
      <c r="H815" s="135" t="s">
        <v>3189</v>
      </c>
      <c r="I815" s="135" t="s">
        <v>6953</v>
      </c>
      <c r="J815" s="66"/>
      <c r="K815" s="135" t="s">
        <v>1308</v>
      </c>
      <c r="L815" s="78" t="s">
        <v>1080</v>
      </c>
      <c r="M815" s="66" t="s">
        <v>1083</v>
      </c>
      <c r="N815" s="134"/>
      <c r="O815" s="80"/>
      <c r="Q815" s="58"/>
    </row>
    <row r="816" spans="1:17" ht="27.6" x14ac:dyDescent="0.3">
      <c r="A816" s="77">
        <f t="shared" si="34"/>
        <v>815</v>
      </c>
      <c r="B816" s="135" t="s">
        <v>7374</v>
      </c>
      <c r="C816" s="61">
        <v>45607</v>
      </c>
      <c r="D816" s="136" t="s">
        <v>7375</v>
      </c>
      <c r="E816" s="58" t="s">
        <v>7363</v>
      </c>
      <c r="F816" s="58"/>
      <c r="G816" s="136" t="s">
        <v>5985</v>
      </c>
      <c r="H816" s="135" t="s">
        <v>5985</v>
      </c>
      <c r="I816" s="135" t="s">
        <v>3188</v>
      </c>
      <c r="J816" s="66"/>
      <c r="K816" s="135" t="s">
        <v>1302</v>
      </c>
      <c r="L816" s="78" t="s">
        <v>7364</v>
      </c>
      <c r="M816" s="66" t="s">
        <v>7365</v>
      </c>
      <c r="N816" s="79" t="str">
        <f ca="1">DATEDIF(C816,'Outgoing 2023'!$L$2,"Y")&amp;" tahun, "&amp;DATEDIF(C816,'Outgoing 2023'!$L$2,"YM")&amp;" bulan, "&amp;DATEDIF(C816,'Outgoing 2023'!$L$2,"MD")&amp;" hari"</f>
        <v>1 tahun, 8 bulan, 4 hari</v>
      </c>
      <c r="O816" s="80">
        <f t="shared" ref="O816:O832" ca="1" si="39">TODAY()-C816</f>
        <v>611</v>
      </c>
      <c r="Q816" s="58"/>
    </row>
    <row r="817" spans="1:17" ht="41.4" x14ac:dyDescent="0.3">
      <c r="A817" s="77">
        <f t="shared" si="34"/>
        <v>816</v>
      </c>
      <c r="B817" s="135" t="s">
        <v>7371</v>
      </c>
      <c r="C817" s="61">
        <v>45607</v>
      </c>
      <c r="D817" s="136" t="s">
        <v>7372</v>
      </c>
      <c r="E817" s="58" t="s">
        <v>7373</v>
      </c>
      <c r="F817" s="58"/>
      <c r="G817" s="136" t="s">
        <v>5985</v>
      </c>
      <c r="H817" s="135" t="s">
        <v>5985</v>
      </c>
      <c r="I817" s="135" t="s">
        <v>3188</v>
      </c>
      <c r="J817" s="66"/>
      <c r="K817" s="135" t="s">
        <v>1302</v>
      </c>
      <c r="L817" s="78" t="s">
        <v>7364</v>
      </c>
      <c r="M817" s="66" t="s">
        <v>7365</v>
      </c>
      <c r="N817" s="79" t="str">
        <f ca="1">DATEDIF(C817,'Outgoing 2023'!$L$2,"Y")&amp;" tahun, "&amp;DATEDIF(C817,'Outgoing 2023'!$L$2,"YM")&amp;" bulan, "&amp;DATEDIF(C817,'Outgoing 2023'!$L$2,"MD")&amp;" hari"</f>
        <v>1 tahun, 8 bulan, 4 hari</v>
      </c>
      <c r="O817" s="80">
        <f t="shared" ca="1" si="39"/>
        <v>611</v>
      </c>
      <c r="Q817" s="58"/>
    </row>
    <row r="818" spans="1:17" ht="27.6" x14ac:dyDescent="0.3">
      <c r="A818" s="77">
        <f t="shared" si="34"/>
        <v>817</v>
      </c>
      <c r="B818" s="135" t="s">
        <v>7368</v>
      </c>
      <c r="C818" s="61">
        <v>45607</v>
      </c>
      <c r="D818" s="136" t="s">
        <v>7369</v>
      </c>
      <c r="E818" s="58" t="s">
        <v>7363</v>
      </c>
      <c r="F818" s="58"/>
      <c r="G818" s="136" t="s">
        <v>5985</v>
      </c>
      <c r="H818" s="135" t="s">
        <v>5985</v>
      </c>
      <c r="I818" s="135" t="s">
        <v>3188</v>
      </c>
      <c r="J818" s="66"/>
      <c r="K818" s="135" t="s">
        <v>1302</v>
      </c>
      <c r="L818" s="78" t="s">
        <v>7370</v>
      </c>
      <c r="M818" s="66" t="s">
        <v>7365</v>
      </c>
      <c r="N818" s="79" t="str">
        <f ca="1">DATEDIF(C818,'Outgoing 2023'!$L$2,"Y")&amp;" tahun, "&amp;DATEDIF(C818,'Outgoing 2023'!$L$2,"YM")&amp;" bulan, "&amp;DATEDIF(C818,'Outgoing 2023'!$L$2,"MD")&amp;" hari"</f>
        <v>1 tahun, 8 bulan, 4 hari</v>
      </c>
      <c r="O818" s="80">
        <f t="shared" ca="1" si="39"/>
        <v>611</v>
      </c>
      <c r="Q818" s="58"/>
    </row>
    <row r="819" spans="1:17" ht="27.6" x14ac:dyDescent="0.3">
      <c r="A819" s="77">
        <f t="shared" si="34"/>
        <v>818</v>
      </c>
      <c r="B819" s="135" t="s">
        <v>7366</v>
      </c>
      <c r="C819" s="61">
        <v>45607</v>
      </c>
      <c r="D819" s="136" t="s">
        <v>7367</v>
      </c>
      <c r="E819" s="58" t="s">
        <v>7363</v>
      </c>
      <c r="F819" s="58"/>
      <c r="G819" s="136" t="s">
        <v>5985</v>
      </c>
      <c r="H819" s="135" t="s">
        <v>5985</v>
      </c>
      <c r="I819" s="135" t="s">
        <v>3188</v>
      </c>
      <c r="J819" s="66"/>
      <c r="K819" s="135" t="s">
        <v>1302</v>
      </c>
      <c r="L819" s="78" t="s">
        <v>7364</v>
      </c>
      <c r="M819" s="66" t="s">
        <v>7365</v>
      </c>
      <c r="N819" s="79" t="str">
        <f ca="1">DATEDIF(C819,'Outgoing 2023'!$L$2,"Y")&amp;" tahun, "&amp;DATEDIF(C819,'Outgoing 2023'!$L$2,"YM")&amp;" bulan, "&amp;DATEDIF(C819,'Outgoing 2023'!$L$2,"MD")&amp;" hari"</f>
        <v>1 tahun, 8 bulan, 4 hari</v>
      </c>
      <c r="O819" s="80">
        <f t="shared" ca="1" si="39"/>
        <v>611</v>
      </c>
      <c r="Q819" s="58"/>
    </row>
    <row r="820" spans="1:17" ht="27.6" x14ac:dyDescent="0.3">
      <c r="A820" s="77">
        <f t="shared" si="34"/>
        <v>819</v>
      </c>
      <c r="B820" s="135" t="s">
        <v>7361</v>
      </c>
      <c r="C820" s="61">
        <v>45607</v>
      </c>
      <c r="D820" s="136" t="s">
        <v>7362</v>
      </c>
      <c r="E820" s="58" t="s">
        <v>7363</v>
      </c>
      <c r="F820" s="58"/>
      <c r="G820" s="136" t="s">
        <v>5985</v>
      </c>
      <c r="H820" s="135" t="s">
        <v>5985</v>
      </c>
      <c r="I820" s="135" t="s">
        <v>3188</v>
      </c>
      <c r="J820" s="66"/>
      <c r="K820" s="135" t="s">
        <v>1302</v>
      </c>
      <c r="L820" s="78" t="s">
        <v>7364</v>
      </c>
      <c r="M820" s="66" t="s">
        <v>7365</v>
      </c>
      <c r="N820" s="79" t="str">
        <f ca="1">DATEDIF(C820,'Outgoing 2023'!$L$2,"Y")&amp;" tahun, "&amp;DATEDIF(C820,'Outgoing 2023'!$L$2,"YM")&amp;" bulan, "&amp;DATEDIF(C820,'Outgoing 2023'!$L$2,"MD")&amp;" hari"</f>
        <v>1 tahun, 8 bulan, 4 hari</v>
      </c>
      <c r="O820" s="80">
        <f t="shared" ca="1" si="39"/>
        <v>611</v>
      </c>
      <c r="Q820" s="58"/>
    </row>
    <row r="821" spans="1:17" ht="27.6" x14ac:dyDescent="0.3">
      <c r="A821" s="77">
        <f t="shared" si="34"/>
        <v>820</v>
      </c>
      <c r="B821" s="135" t="s">
        <v>7358</v>
      </c>
      <c r="C821" s="61">
        <v>45607</v>
      </c>
      <c r="D821" s="136" t="s">
        <v>7359</v>
      </c>
      <c r="E821" s="58" t="s">
        <v>7360</v>
      </c>
      <c r="F821" s="58"/>
      <c r="G821" s="136" t="s">
        <v>1079</v>
      </c>
      <c r="H821" s="135" t="s">
        <v>7756</v>
      </c>
      <c r="I821" s="135" t="s">
        <v>7235</v>
      </c>
      <c r="J821" s="66"/>
      <c r="K821" s="135" t="s">
        <v>1302</v>
      </c>
      <c r="L821" s="78" t="s">
        <v>4425</v>
      </c>
      <c r="M821" s="66" t="s">
        <v>1736</v>
      </c>
      <c r="N821" s="79" t="str">
        <f ca="1">DATEDIF(C821,'Outgoing 2023'!$L$2,"Y")&amp;" tahun, "&amp;DATEDIF(C821,'Outgoing 2023'!$L$2,"YM")&amp;" bulan, "&amp;DATEDIF(C821,'Outgoing 2023'!$L$2,"MD")&amp;" hari"</f>
        <v>1 tahun, 8 bulan, 4 hari</v>
      </c>
      <c r="O821" s="80">
        <f t="shared" ca="1" si="39"/>
        <v>611</v>
      </c>
      <c r="Q821" s="58"/>
    </row>
    <row r="822" spans="1:17" ht="41.4" x14ac:dyDescent="0.3">
      <c r="A822" s="77">
        <f t="shared" si="34"/>
        <v>821</v>
      </c>
      <c r="B822" s="135" t="s">
        <v>7355</v>
      </c>
      <c r="C822" s="61">
        <v>45607</v>
      </c>
      <c r="D822" s="136" t="s">
        <v>7356</v>
      </c>
      <c r="E822" s="58" t="s">
        <v>7357</v>
      </c>
      <c r="F822" s="58"/>
      <c r="G822" s="136" t="s">
        <v>5508</v>
      </c>
      <c r="H822" s="135" t="s">
        <v>5933</v>
      </c>
      <c r="I822" s="135" t="s">
        <v>6592</v>
      </c>
      <c r="J822" s="66"/>
      <c r="K822" s="66" t="s">
        <v>1302</v>
      </c>
      <c r="L822" s="77" t="s">
        <v>1070</v>
      </c>
      <c r="M822" s="66" t="s">
        <v>3085</v>
      </c>
      <c r="N822" s="79" t="str">
        <f ca="1">DATEDIF(C822,'Outgoing 2023'!$L$2,"Y")&amp;" tahun, "&amp;DATEDIF(C822,'Outgoing 2023'!$L$2,"YM")&amp;" bulan, "&amp;DATEDIF(C822,'Outgoing 2023'!$L$2,"MD")&amp;" hari"</f>
        <v>1 tahun, 8 bulan, 4 hari</v>
      </c>
      <c r="O822" s="80">
        <f t="shared" ca="1" si="39"/>
        <v>611</v>
      </c>
      <c r="Q822" s="58"/>
    </row>
    <row r="823" spans="1:17" ht="27.6" x14ac:dyDescent="0.3">
      <c r="A823" s="77">
        <f t="shared" si="34"/>
        <v>822</v>
      </c>
      <c r="B823" s="135" t="s">
        <v>7353</v>
      </c>
      <c r="C823" s="61">
        <v>45607</v>
      </c>
      <c r="D823" s="136" t="s">
        <v>39</v>
      </c>
      <c r="E823" s="58" t="s">
        <v>7354</v>
      </c>
      <c r="F823" s="58"/>
      <c r="G823" s="136" t="s">
        <v>5508</v>
      </c>
      <c r="H823" s="135" t="s">
        <v>3200</v>
      </c>
      <c r="I823" s="135" t="s">
        <v>5845</v>
      </c>
      <c r="J823" s="66"/>
      <c r="K823" s="135" t="s">
        <v>1302</v>
      </c>
      <c r="L823" s="78" t="s">
        <v>1070</v>
      </c>
      <c r="M823" s="66" t="s">
        <v>7652</v>
      </c>
      <c r="N823" s="79" t="str">
        <f ca="1">DATEDIF(C823,'Outgoing 2023'!$L$2,"Y")&amp;" tahun, "&amp;DATEDIF(C823,'Outgoing 2023'!$L$2,"YM")&amp;" bulan, "&amp;DATEDIF(C823,'Outgoing 2023'!$L$2,"MD")&amp;" hari"</f>
        <v>1 tahun, 8 bulan, 4 hari</v>
      </c>
      <c r="O823" s="80">
        <f t="shared" ca="1" si="39"/>
        <v>611</v>
      </c>
      <c r="Q823" s="58"/>
    </row>
    <row r="824" spans="1:17" ht="27.6" x14ac:dyDescent="0.3">
      <c r="A824" s="77">
        <f t="shared" si="34"/>
        <v>823</v>
      </c>
      <c r="B824" s="135" t="s">
        <v>7351</v>
      </c>
      <c r="C824" s="61">
        <v>45608</v>
      </c>
      <c r="D824" s="136" t="s">
        <v>39</v>
      </c>
      <c r="E824" s="58" t="s">
        <v>7352</v>
      </c>
      <c r="F824" s="58"/>
      <c r="G824" s="136" t="s">
        <v>5508</v>
      </c>
      <c r="H824" s="135" t="s">
        <v>3189</v>
      </c>
      <c r="I824" s="135" t="s">
        <v>7423</v>
      </c>
      <c r="J824" s="66"/>
      <c r="K824" s="135" t="s">
        <v>1302</v>
      </c>
      <c r="L824" s="78" t="s">
        <v>1070</v>
      </c>
      <c r="M824" s="66" t="s">
        <v>4930</v>
      </c>
      <c r="N824" s="79" t="str">
        <f ca="1">DATEDIF(C824,'Outgoing 2023'!$L$2,"Y")&amp;" tahun, "&amp;DATEDIF(C824,'Outgoing 2023'!$L$2,"YM")&amp;" bulan, "&amp;DATEDIF(C824,'Outgoing 2023'!$L$2,"MD")&amp;" hari"</f>
        <v>1 tahun, 8 bulan, 3 hari</v>
      </c>
      <c r="O824" s="80">
        <f t="shared" ca="1" si="39"/>
        <v>610</v>
      </c>
      <c r="Q824" s="58"/>
    </row>
    <row r="825" spans="1:17" ht="27.6" x14ac:dyDescent="0.3">
      <c r="A825" s="77">
        <f t="shared" si="34"/>
        <v>824</v>
      </c>
      <c r="B825" s="135" t="s">
        <v>7349</v>
      </c>
      <c r="C825" s="61">
        <v>45608</v>
      </c>
      <c r="D825" s="136" t="s">
        <v>39</v>
      </c>
      <c r="E825" s="58" t="s">
        <v>7350</v>
      </c>
      <c r="F825" s="58"/>
      <c r="G825" s="136" t="s">
        <v>5508</v>
      </c>
      <c r="H825" s="135" t="s">
        <v>3200</v>
      </c>
      <c r="I825" s="135" t="s">
        <v>5845</v>
      </c>
      <c r="J825" s="66"/>
      <c r="K825" s="135" t="s">
        <v>1302</v>
      </c>
      <c r="L825" s="78" t="s">
        <v>1070</v>
      </c>
      <c r="M825" s="66" t="s">
        <v>7652</v>
      </c>
      <c r="N825" s="79" t="str">
        <f ca="1">DATEDIF(C825,'Outgoing 2023'!$L$2,"Y")&amp;" tahun, "&amp;DATEDIF(C825,'Outgoing 2023'!$L$2,"YM")&amp;" bulan, "&amp;DATEDIF(C825,'Outgoing 2023'!$L$2,"MD")&amp;" hari"</f>
        <v>1 tahun, 8 bulan, 3 hari</v>
      </c>
      <c r="O825" s="80">
        <f t="shared" ca="1" si="39"/>
        <v>610</v>
      </c>
      <c r="Q825" s="58"/>
    </row>
    <row r="826" spans="1:17" x14ac:dyDescent="0.3">
      <c r="A826" s="77">
        <f t="shared" si="34"/>
        <v>825</v>
      </c>
      <c r="B826" s="135" t="s">
        <v>7347</v>
      </c>
      <c r="C826" s="61">
        <v>45608</v>
      </c>
      <c r="D826" s="136" t="s">
        <v>39</v>
      </c>
      <c r="E826" s="58" t="s">
        <v>7348</v>
      </c>
      <c r="F826" s="58"/>
      <c r="G826" s="136" t="s">
        <v>5508</v>
      </c>
      <c r="H826" s="135" t="s">
        <v>3189</v>
      </c>
      <c r="I826" s="135" t="s">
        <v>3201</v>
      </c>
      <c r="J826" s="66"/>
      <c r="K826" s="135" t="s">
        <v>1302</v>
      </c>
      <c r="L826" s="78" t="s">
        <v>1070</v>
      </c>
      <c r="M826" s="66" t="s">
        <v>4930</v>
      </c>
      <c r="N826" s="79" t="str">
        <f ca="1">DATEDIF(C826,'Outgoing 2023'!$L$2,"Y")&amp;" tahun, "&amp;DATEDIF(C826,'Outgoing 2023'!$L$2,"YM")&amp;" bulan, "&amp;DATEDIF(C826,'Outgoing 2023'!$L$2,"MD")&amp;" hari"</f>
        <v>1 tahun, 8 bulan, 3 hari</v>
      </c>
      <c r="O826" s="80">
        <f t="shared" ca="1" si="39"/>
        <v>610</v>
      </c>
      <c r="Q826" s="58"/>
    </row>
    <row r="827" spans="1:17" ht="27.6" x14ac:dyDescent="0.3">
      <c r="A827" s="77">
        <f t="shared" si="34"/>
        <v>826</v>
      </c>
      <c r="B827" s="135" t="s">
        <v>7345</v>
      </c>
      <c r="C827" s="61">
        <v>45608</v>
      </c>
      <c r="D827" s="136" t="s">
        <v>39</v>
      </c>
      <c r="E827" s="58" t="s">
        <v>7346</v>
      </c>
      <c r="F827" s="58"/>
      <c r="G827" s="136" t="s">
        <v>5508</v>
      </c>
      <c r="H827" s="135" t="s">
        <v>3200</v>
      </c>
      <c r="I827" s="135" t="s">
        <v>3201</v>
      </c>
      <c r="J827" s="66"/>
      <c r="K827" s="135" t="s">
        <v>1302</v>
      </c>
      <c r="L827" s="78" t="s">
        <v>1070</v>
      </c>
      <c r="M827" s="66" t="s">
        <v>7652</v>
      </c>
      <c r="N827" s="79" t="str">
        <f ca="1">DATEDIF(C827,'Outgoing 2023'!$L$2,"Y")&amp;" tahun, "&amp;DATEDIF(C827,'Outgoing 2023'!$L$2,"YM")&amp;" bulan, "&amp;DATEDIF(C827,'Outgoing 2023'!$L$2,"MD")&amp;" hari"</f>
        <v>1 tahun, 8 bulan, 3 hari</v>
      </c>
      <c r="O827" s="80">
        <f t="shared" ca="1" si="39"/>
        <v>610</v>
      </c>
      <c r="Q827" s="58"/>
    </row>
    <row r="828" spans="1:17" ht="27.6" x14ac:dyDescent="0.3">
      <c r="A828" s="77">
        <f t="shared" si="34"/>
        <v>827</v>
      </c>
      <c r="B828" s="135" t="s">
        <v>7343</v>
      </c>
      <c r="C828" s="61">
        <v>45608</v>
      </c>
      <c r="D828" s="136" t="s">
        <v>39</v>
      </c>
      <c r="E828" s="58" t="s">
        <v>7344</v>
      </c>
      <c r="F828" s="58"/>
      <c r="G828" s="136" t="s">
        <v>5508</v>
      </c>
      <c r="H828" s="135" t="s">
        <v>3189</v>
      </c>
      <c r="I828" s="135" t="s">
        <v>6030</v>
      </c>
      <c r="J828" s="66"/>
      <c r="K828" s="135" t="s">
        <v>1302</v>
      </c>
      <c r="L828" s="78" t="s">
        <v>1070</v>
      </c>
      <c r="M828" s="66" t="s">
        <v>4930</v>
      </c>
      <c r="N828" s="79" t="str">
        <f ca="1">DATEDIF(C828,'Outgoing 2023'!$L$2,"Y")&amp;" tahun, "&amp;DATEDIF(C828,'Outgoing 2023'!$L$2,"YM")&amp;" bulan, "&amp;DATEDIF(C828,'Outgoing 2023'!$L$2,"MD")&amp;" hari"</f>
        <v>1 tahun, 8 bulan, 3 hari</v>
      </c>
      <c r="O828" s="80">
        <f t="shared" ca="1" si="39"/>
        <v>610</v>
      </c>
      <c r="Q828" s="58"/>
    </row>
    <row r="829" spans="1:17" ht="27.6" x14ac:dyDescent="0.3">
      <c r="A829" s="77">
        <f t="shared" si="34"/>
        <v>828</v>
      </c>
      <c r="B829" s="135" t="s">
        <v>7341</v>
      </c>
      <c r="C829" s="61">
        <v>45609</v>
      </c>
      <c r="D829" s="136" t="s">
        <v>39</v>
      </c>
      <c r="E829" s="58" t="s">
        <v>7342</v>
      </c>
      <c r="F829" s="58"/>
      <c r="G829" s="136" t="s">
        <v>5508</v>
      </c>
      <c r="H829" s="135" t="s">
        <v>3200</v>
      </c>
      <c r="I829" s="135" t="s">
        <v>5845</v>
      </c>
      <c r="J829" s="66"/>
      <c r="K829" s="135" t="s">
        <v>1302</v>
      </c>
      <c r="L829" s="78" t="s">
        <v>1070</v>
      </c>
      <c r="M829" s="66" t="s">
        <v>7652</v>
      </c>
      <c r="N829" s="79" t="str">
        <f ca="1">DATEDIF(C829,'Outgoing 2023'!$L$2,"Y")&amp;" tahun, "&amp;DATEDIF(C829,'Outgoing 2023'!$L$2,"YM")&amp;" bulan, "&amp;DATEDIF(C829,'Outgoing 2023'!$L$2,"MD")&amp;" hari"</f>
        <v>1 tahun, 8 bulan, 2 hari</v>
      </c>
      <c r="O829" s="80">
        <f t="shared" ca="1" si="39"/>
        <v>609</v>
      </c>
      <c r="Q829" s="58"/>
    </row>
    <row r="830" spans="1:17" x14ac:dyDescent="0.3">
      <c r="A830" s="77">
        <f t="shared" si="34"/>
        <v>829</v>
      </c>
      <c r="B830" s="135" t="s">
        <v>7339</v>
      </c>
      <c r="C830" s="61">
        <v>45609</v>
      </c>
      <c r="D830" s="136" t="s">
        <v>39</v>
      </c>
      <c r="E830" s="58" t="s">
        <v>7340</v>
      </c>
      <c r="F830" s="58"/>
      <c r="G830" s="136" t="s">
        <v>5508</v>
      </c>
      <c r="H830" s="135" t="s">
        <v>3191</v>
      </c>
      <c r="I830" s="135" t="s">
        <v>3201</v>
      </c>
      <c r="J830" s="66"/>
      <c r="K830" s="135" t="s">
        <v>1302</v>
      </c>
      <c r="L830" s="78" t="s">
        <v>1070</v>
      </c>
      <c r="M830" s="66" t="s">
        <v>5160</v>
      </c>
      <c r="N830" s="79" t="str">
        <f ca="1">DATEDIF(C830,'Outgoing 2023'!$L$2,"Y")&amp;" tahun, "&amp;DATEDIF(C830,'Outgoing 2023'!$L$2,"YM")&amp;" bulan, "&amp;DATEDIF(C830,'Outgoing 2023'!$L$2,"MD")&amp;" hari"</f>
        <v>1 tahun, 8 bulan, 2 hari</v>
      </c>
      <c r="O830" s="80">
        <f t="shared" ca="1" si="39"/>
        <v>609</v>
      </c>
      <c r="Q830" s="58"/>
    </row>
    <row r="831" spans="1:17" x14ac:dyDescent="0.3">
      <c r="A831" s="77">
        <f t="shared" si="34"/>
        <v>830</v>
      </c>
      <c r="B831" s="135" t="s">
        <v>7337</v>
      </c>
      <c r="C831" s="61">
        <v>45609</v>
      </c>
      <c r="D831" s="136" t="s">
        <v>39</v>
      </c>
      <c r="E831" s="58" t="s">
        <v>7338</v>
      </c>
      <c r="F831" s="58"/>
      <c r="G831" s="136" t="s">
        <v>5508</v>
      </c>
      <c r="H831" s="135" t="s">
        <v>3200</v>
      </c>
      <c r="I831" s="135" t="s">
        <v>5845</v>
      </c>
      <c r="J831" s="66"/>
      <c r="K831" s="135" t="s">
        <v>1302</v>
      </c>
      <c r="L831" s="78" t="s">
        <v>1070</v>
      </c>
      <c r="M831" s="66" t="s">
        <v>5481</v>
      </c>
      <c r="N831" s="79" t="str">
        <f ca="1">DATEDIF(C831,'Outgoing 2023'!$L$2,"Y")&amp;" tahun, "&amp;DATEDIF(C831,'Outgoing 2023'!$L$2,"YM")&amp;" bulan, "&amp;DATEDIF(C831,'Outgoing 2023'!$L$2,"MD")&amp;" hari"</f>
        <v>1 tahun, 8 bulan, 2 hari</v>
      </c>
      <c r="O831" s="80">
        <f t="shared" ca="1" si="39"/>
        <v>609</v>
      </c>
      <c r="Q831" s="58"/>
    </row>
    <row r="832" spans="1:17" x14ac:dyDescent="0.3">
      <c r="A832" s="77">
        <f t="shared" si="34"/>
        <v>831</v>
      </c>
      <c r="B832" s="135" t="s">
        <v>7661</v>
      </c>
      <c r="C832" s="61">
        <v>45610</v>
      </c>
      <c r="D832" s="136" t="s">
        <v>39</v>
      </c>
      <c r="E832" s="58" t="s">
        <v>7686</v>
      </c>
      <c r="F832" s="58"/>
      <c r="G832" s="136" t="s">
        <v>5508</v>
      </c>
      <c r="H832" s="135" t="s">
        <v>3200</v>
      </c>
      <c r="I832" s="135" t="s">
        <v>5845</v>
      </c>
      <c r="J832" s="66"/>
      <c r="K832" s="135" t="s">
        <v>1302</v>
      </c>
      <c r="L832" s="78" t="s">
        <v>1070</v>
      </c>
      <c r="M832" s="66" t="s">
        <v>7712</v>
      </c>
      <c r="N832" s="79" t="str">
        <f ca="1">DATEDIF(C832,'Outgoing 2023'!$L$2,"Y")&amp;" tahun, "&amp;DATEDIF(C832,'Outgoing 2023'!$L$2,"YM")&amp;" bulan, "&amp;DATEDIF(C832,'Outgoing 2023'!$L$2,"MD")&amp;" hari"</f>
        <v>1 tahun, 8 bulan, 1 hari</v>
      </c>
      <c r="O832" s="80">
        <f t="shared" ca="1" si="39"/>
        <v>608</v>
      </c>
      <c r="Q832" s="58"/>
    </row>
    <row r="833" spans="1:17" ht="27.6" x14ac:dyDescent="0.3">
      <c r="A833" s="77">
        <f t="shared" si="34"/>
        <v>832</v>
      </c>
      <c r="B833" s="135" t="s">
        <v>7662</v>
      </c>
      <c r="C833" s="61">
        <v>45610</v>
      </c>
      <c r="D833" s="136" t="s">
        <v>7687</v>
      </c>
      <c r="E833" s="58" t="s">
        <v>7688</v>
      </c>
      <c r="F833" s="58"/>
      <c r="G833" s="136" t="s">
        <v>5508</v>
      </c>
      <c r="H833" s="135" t="s">
        <v>3189</v>
      </c>
      <c r="I833" s="135" t="s">
        <v>7713</v>
      </c>
      <c r="J833" s="66"/>
      <c r="K833" s="135" t="s">
        <v>1308</v>
      </c>
      <c r="L833" s="78" t="s">
        <v>1070</v>
      </c>
      <c r="M833" s="66" t="s">
        <v>1071</v>
      </c>
      <c r="N833" s="66"/>
      <c r="O833" s="66"/>
      <c r="Q833" s="58"/>
    </row>
    <row r="834" spans="1:17" ht="27.6" x14ac:dyDescent="0.3">
      <c r="A834" s="77">
        <f t="shared" ref="A834:A897" si="40">ROW(A833)</f>
        <v>833</v>
      </c>
      <c r="B834" s="135" t="s">
        <v>7663</v>
      </c>
      <c r="C834" s="61">
        <v>45610</v>
      </c>
      <c r="D834" s="136" t="s">
        <v>7379</v>
      </c>
      <c r="E834" s="58" t="s">
        <v>7020</v>
      </c>
      <c r="F834" s="58"/>
      <c r="G834" s="136" t="s">
        <v>5508</v>
      </c>
      <c r="H834" s="135" t="s">
        <v>5989</v>
      </c>
      <c r="I834" s="135" t="s">
        <v>5701</v>
      </c>
      <c r="J834" s="66"/>
      <c r="K834" s="135" t="s">
        <v>1308</v>
      </c>
      <c r="L834" s="78" t="s">
        <v>1070</v>
      </c>
      <c r="M834" s="66" t="s">
        <v>1082</v>
      </c>
      <c r="N834" s="79" t="str">
        <f ca="1">DATEDIF(C834,'Outgoing 2023'!$L$2,"Y")&amp;" tahun, "&amp;DATEDIF(C834,'Outgoing 2023'!$L$2,"YM")&amp;" bulan, "&amp;DATEDIF(C834,'Outgoing 2023'!$L$2,"MD")&amp;" hari"</f>
        <v>1 tahun, 8 bulan, 1 hari</v>
      </c>
      <c r="O834" s="80">
        <f t="shared" ref="O834:O850" ca="1" si="41">TODAY()-C834</f>
        <v>608</v>
      </c>
      <c r="Q834" s="58"/>
    </row>
    <row r="835" spans="1:17" ht="41.4" x14ac:dyDescent="0.3">
      <c r="A835" s="77">
        <f t="shared" si="40"/>
        <v>834</v>
      </c>
      <c r="B835" s="135" t="s">
        <v>7664</v>
      </c>
      <c r="C835" s="61">
        <v>45610</v>
      </c>
      <c r="D835" s="136" t="s">
        <v>39</v>
      </c>
      <c r="E835" s="58" t="s">
        <v>7689</v>
      </c>
      <c r="F835" s="58"/>
      <c r="G835" s="136" t="s">
        <v>5508</v>
      </c>
      <c r="H835" s="135" t="s">
        <v>3200</v>
      </c>
      <c r="I835" s="135" t="s">
        <v>3203</v>
      </c>
      <c r="J835" s="66"/>
      <c r="K835" s="135" t="s">
        <v>1308</v>
      </c>
      <c r="L835" s="78" t="s">
        <v>1070</v>
      </c>
      <c r="M835" s="66" t="s">
        <v>7652</v>
      </c>
      <c r="N835" s="79" t="str">
        <f ca="1">DATEDIF(C835,'Outgoing 2023'!$L$2,"Y")&amp;" tahun, "&amp;DATEDIF(C835,'Outgoing 2023'!$L$2,"YM")&amp;" bulan, "&amp;DATEDIF(C835,'Outgoing 2023'!$L$2,"MD")&amp;" hari"</f>
        <v>1 tahun, 8 bulan, 1 hari</v>
      </c>
      <c r="O835" s="80">
        <f t="shared" ca="1" si="41"/>
        <v>608</v>
      </c>
      <c r="Q835" s="58"/>
    </row>
    <row r="836" spans="1:17" ht="27.6" x14ac:dyDescent="0.3">
      <c r="A836" s="77">
        <f t="shared" si="40"/>
        <v>835</v>
      </c>
      <c r="B836" s="135" t="s">
        <v>7665</v>
      </c>
      <c r="C836" s="61">
        <v>45610</v>
      </c>
      <c r="D836" s="136" t="s">
        <v>39</v>
      </c>
      <c r="E836" s="58" t="s">
        <v>7690</v>
      </c>
      <c r="F836" s="58"/>
      <c r="G836" s="136" t="s">
        <v>5508</v>
      </c>
      <c r="H836" s="135" t="s">
        <v>3200</v>
      </c>
      <c r="I836" s="135" t="s">
        <v>7714</v>
      </c>
      <c r="J836" s="66"/>
      <c r="K836" s="135" t="s">
        <v>1308</v>
      </c>
      <c r="L836" s="78" t="s">
        <v>1070</v>
      </c>
      <c r="M836" s="66" t="s">
        <v>1071</v>
      </c>
      <c r="N836" s="79" t="str">
        <f ca="1">DATEDIF(C836,'Outgoing 2023'!$L$2,"Y")&amp;" tahun, "&amp;DATEDIF(C836,'Outgoing 2023'!$L$2,"YM")&amp;" bulan, "&amp;DATEDIF(C836,'Outgoing 2023'!$L$2,"MD")&amp;" hari"</f>
        <v>1 tahun, 8 bulan, 1 hari</v>
      </c>
      <c r="O836" s="80">
        <f t="shared" ca="1" si="41"/>
        <v>608</v>
      </c>
      <c r="Q836" s="58"/>
    </row>
    <row r="837" spans="1:17" ht="69" x14ac:dyDescent="0.3">
      <c r="A837" s="77">
        <f t="shared" si="40"/>
        <v>836</v>
      </c>
      <c r="B837" s="135" t="s">
        <v>7666</v>
      </c>
      <c r="C837" s="61">
        <v>45610</v>
      </c>
      <c r="D837" s="136" t="s">
        <v>7691</v>
      </c>
      <c r="E837" s="58" t="s">
        <v>7692</v>
      </c>
      <c r="F837" s="58"/>
      <c r="G837" s="136" t="s">
        <v>5985</v>
      </c>
      <c r="H837" s="135" t="s">
        <v>5985</v>
      </c>
      <c r="I837" s="135" t="s">
        <v>5873</v>
      </c>
      <c r="J837" s="66"/>
      <c r="K837" s="135" t="s">
        <v>1308</v>
      </c>
      <c r="L837" s="78" t="s">
        <v>7364</v>
      </c>
      <c r="M837" s="66" t="s">
        <v>1268</v>
      </c>
      <c r="N837" s="79" t="str">
        <f ca="1">DATEDIF(C837,'Outgoing 2023'!$L$2,"Y")&amp;" tahun, "&amp;DATEDIF(C837,'Outgoing 2023'!$L$2,"YM")&amp;" bulan, "&amp;DATEDIF(C837,'Outgoing 2023'!$L$2,"MD")&amp;" hari"</f>
        <v>1 tahun, 8 bulan, 1 hari</v>
      </c>
      <c r="O837" s="80">
        <f t="shared" ca="1" si="41"/>
        <v>608</v>
      </c>
      <c r="Q837" s="58"/>
    </row>
    <row r="838" spans="1:17" ht="27.6" x14ac:dyDescent="0.3">
      <c r="A838" s="77">
        <f t="shared" si="40"/>
        <v>837</v>
      </c>
      <c r="B838" s="135" t="s">
        <v>7667</v>
      </c>
      <c r="C838" s="61">
        <v>45611</v>
      </c>
      <c r="D838" s="136" t="s">
        <v>39</v>
      </c>
      <c r="E838" s="58" t="s">
        <v>7693</v>
      </c>
      <c r="F838" s="58"/>
      <c r="G838" s="136" t="s">
        <v>5508</v>
      </c>
      <c r="H838" s="135" t="s">
        <v>3200</v>
      </c>
      <c r="I838" s="135" t="s">
        <v>5845</v>
      </c>
      <c r="J838" s="66"/>
      <c r="K838" s="135" t="s">
        <v>1308</v>
      </c>
      <c r="L838" s="78" t="s">
        <v>1070</v>
      </c>
      <c r="M838" s="66" t="s">
        <v>7652</v>
      </c>
      <c r="N838" s="79" t="str">
        <f ca="1">DATEDIF(C838,'Outgoing 2023'!$L$2,"Y")&amp;" tahun, "&amp;DATEDIF(C838,'Outgoing 2023'!$L$2,"YM")&amp;" bulan, "&amp;DATEDIF(C838,'Outgoing 2023'!$L$2,"MD")&amp;" hari"</f>
        <v>1 tahun, 8 bulan, 0 hari</v>
      </c>
      <c r="O838" s="80">
        <f t="shared" ca="1" si="41"/>
        <v>607</v>
      </c>
      <c r="Q838" s="58"/>
    </row>
    <row r="839" spans="1:17" ht="41.4" x14ac:dyDescent="0.3">
      <c r="A839" s="77">
        <f t="shared" si="40"/>
        <v>838</v>
      </c>
      <c r="B839" s="135" t="s">
        <v>7668</v>
      </c>
      <c r="C839" s="61">
        <v>45611</v>
      </c>
      <c r="D839" s="136" t="s">
        <v>39</v>
      </c>
      <c r="E839" s="58" t="s">
        <v>7694</v>
      </c>
      <c r="F839" s="58"/>
      <c r="G839" s="136" t="s">
        <v>5508</v>
      </c>
      <c r="H839" s="135" t="s">
        <v>3200</v>
      </c>
      <c r="I839" s="135" t="s">
        <v>3203</v>
      </c>
      <c r="J839" s="66"/>
      <c r="K839" s="135" t="s">
        <v>1308</v>
      </c>
      <c r="L839" s="78" t="s">
        <v>1070</v>
      </c>
      <c r="M839" s="66" t="s">
        <v>7652</v>
      </c>
      <c r="N839" s="79" t="str">
        <f ca="1">DATEDIF(C839,'Outgoing 2023'!$L$2,"Y")&amp;" tahun, "&amp;DATEDIF(C839,'Outgoing 2023'!$L$2,"YM")&amp;" bulan, "&amp;DATEDIF(C839,'Outgoing 2023'!$L$2,"MD")&amp;" hari"</f>
        <v>1 tahun, 8 bulan, 0 hari</v>
      </c>
      <c r="O839" s="80">
        <f t="shared" ca="1" si="41"/>
        <v>607</v>
      </c>
      <c r="Q839" s="58"/>
    </row>
    <row r="840" spans="1:17" ht="41.4" x14ac:dyDescent="0.3">
      <c r="A840" s="77">
        <f t="shared" si="40"/>
        <v>839</v>
      </c>
      <c r="B840" s="135" t="s">
        <v>7669</v>
      </c>
      <c r="C840" s="61">
        <v>45611</v>
      </c>
      <c r="D840" s="136" t="s">
        <v>39</v>
      </c>
      <c r="E840" s="58" t="s">
        <v>7695</v>
      </c>
      <c r="F840" s="58"/>
      <c r="G840" s="136" t="s">
        <v>5508</v>
      </c>
      <c r="H840" s="135" t="s">
        <v>3200</v>
      </c>
      <c r="I840" s="135" t="s">
        <v>6953</v>
      </c>
      <c r="J840" s="66"/>
      <c r="K840" s="135" t="s">
        <v>1308</v>
      </c>
      <c r="L840" s="78" t="s">
        <v>1070</v>
      </c>
      <c r="M840" s="66" t="s">
        <v>1071</v>
      </c>
      <c r="N840" s="79" t="str">
        <f ca="1">DATEDIF(C840,'Outgoing 2023'!$L$2,"Y")&amp;" tahun, "&amp;DATEDIF(C840,'Outgoing 2023'!$L$2,"YM")&amp;" bulan, "&amp;DATEDIF(C840,'Outgoing 2023'!$L$2,"MD")&amp;" hari"</f>
        <v>1 tahun, 8 bulan, 0 hari</v>
      </c>
      <c r="O840" s="80">
        <f t="shared" ca="1" si="41"/>
        <v>607</v>
      </c>
      <c r="Q840" s="58"/>
    </row>
    <row r="841" spans="1:17" x14ac:dyDescent="0.3">
      <c r="A841" s="77">
        <f t="shared" si="40"/>
        <v>840</v>
      </c>
      <c r="B841" s="135" t="s">
        <v>7670</v>
      </c>
      <c r="C841" s="61">
        <v>45611</v>
      </c>
      <c r="D841" s="136" t="s">
        <v>7379</v>
      </c>
      <c r="E841" s="58" t="s">
        <v>7696</v>
      </c>
      <c r="F841" s="58"/>
      <c r="G841" s="136" t="s">
        <v>5508</v>
      </c>
      <c r="H841" s="135" t="s">
        <v>7715</v>
      </c>
      <c r="I841" s="66" t="s">
        <v>7961</v>
      </c>
      <c r="J841" s="66"/>
      <c r="K841" s="135" t="s">
        <v>1308</v>
      </c>
      <c r="L841" s="78" t="s">
        <v>1079</v>
      </c>
      <c r="M841" s="66" t="s">
        <v>5499</v>
      </c>
      <c r="N841" s="79" t="str">
        <f ca="1">DATEDIF(C841,'Outgoing 2023'!$L$2,"Y")&amp;" tahun, "&amp;DATEDIF(C841,'Outgoing 2023'!$L$2,"YM")&amp;" bulan, "&amp;DATEDIF(C841,'Outgoing 2023'!$L$2,"MD")&amp;" hari"</f>
        <v>1 tahun, 8 bulan, 0 hari</v>
      </c>
      <c r="O841" s="80">
        <f t="shared" ca="1" si="41"/>
        <v>607</v>
      </c>
      <c r="Q841" s="58"/>
    </row>
    <row r="842" spans="1:17" ht="27.6" x14ac:dyDescent="0.3">
      <c r="A842" s="77">
        <f t="shared" si="40"/>
        <v>841</v>
      </c>
      <c r="B842" s="135" t="s">
        <v>7671</v>
      </c>
      <c r="C842" s="61">
        <v>45614</v>
      </c>
      <c r="D842" s="136" t="s">
        <v>3073</v>
      </c>
      <c r="E842" s="58" t="s">
        <v>7697</v>
      </c>
      <c r="F842" s="58"/>
      <c r="G842" s="136" t="s">
        <v>5508</v>
      </c>
      <c r="H842" s="135" t="s">
        <v>3200</v>
      </c>
      <c r="I842" s="135" t="s">
        <v>5877</v>
      </c>
      <c r="J842" s="66"/>
      <c r="K842" s="135" t="s">
        <v>1308</v>
      </c>
      <c r="L842" s="78" t="s">
        <v>1070</v>
      </c>
      <c r="M842" s="66" t="s">
        <v>1071</v>
      </c>
      <c r="N842" s="79" t="str">
        <f ca="1">DATEDIF(C842,'Outgoing 2023'!$L$2,"Y")&amp;" tahun, "&amp;DATEDIF(C842,'Outgoing 2023'!$L$2,"YM")&amp;" bulan, "&amp;DATEDIF(C842,'Outgoing 2023'!$L$2,"MD")&amp;" hari"</f>
        <v>1 tahun, 7 bulan, 27 hari</v>
      </c>
      <c r="O842" s="80">
        <f t="shared" ca="1" si="41"/>
        <v>604</v>
      </c>
      <c r="Q842" s="58"/>
    </row>
    <row r="843" spans="1:17" ht="27.6" x14ac:dyDescent="0.3">
      <c r="A843" s="77">
        <f t="shared" si="40"/>
        <v>842</v>
      </c>
      <c r="B843" s="135" t="s">
        <v>7672</v>
      </c>
      <c r="C843" s="61">
        <v>45614</v>
      </c>
      <c r="D843" s="136" t="s">
        <v>39</v>
      </c>
      <c r="E843" s="58" t="s">
        <v>7698</v>
      </c>
      <c r="F843" s="58"/>
      <c r="G843" s="136" t="s">
        <v>5508</v>
      </c>
      <c r="H843" s="135" t="s">
        <v>7715</v>
      </c>
      <c r="I843" s="135" t="s">
        <v>5845</v>
      </c>
      <c r="J843" s="66"/>
      <c r="K843" s="135" t="s">
        <v>1308</v>
      </c>
      <c r="L843" s="78" t="s">
        <v>1070</v>
      </c>
      <c r="M843" s="66" t="s">
        <v>7652</v>
      </c>
      <c r="N843" s="79" t="str">
        <f ca="1">DATEDIF(C843,'Outgoing 2023'!$L$2,"Y")&amp;" tahun, "&amp;DATEDIF(C843,'Outgoing 2023'!$L$2,"YM")&amp;" bulan, "&amp;DATEDIF(C843,'Outgoing 2023'!$L$2,"MD")&amp;" hari"</f>
        <v>1 tahun, 7 bulan, 27 hari</v>
      </c>
      <c r="O843" s="80">
        <f t="shared" ca="1" si="41"/>
        <v>604</v>
      </c>
      <c r="Q843" s="58"/>
    </row>
    <row r="844" spans="1:17" ht="27.6" x14ac:dyDescent="0.3">
      <c r="A844" s="77">
        <f t="shared" si="40"/>
        <v>843</v>
      </c>
      <c r="B844" s="135" t="s">
        <v>7673</v>
      </c>
      <c r="C844" s="61">
        <v>45614</v>
      </c>
      <c r="D844" s="136" t="s">
        <v>39</v>
      </c>
      <c r="E844" s="58" t="s">
        <v>7699</v>
      </c>
      <c r="F844" s="58"/>
      <c r="G844" s="136" t="s">
        <v>5508</v>
      </c>
      <c r="H844" s="135" t="s">
        <v>3200</v>
      </c>
      <c r="I844" s="135" t="s">
        <v>6953</v>
      </c>
      <c r="J844" s="66"/>
      <c r="K844" s="135" t="s">
        <v>1308</v>
      </c>
      <c r="L844" s="78" t="s">
        <v>1175</v>
      </c>
      <c r="M844" s="66" t="s">
        <v>1176</v>
      </c>
      <c r="N844" s="79" t="str">
        <f ca="1">DATEDIF(C844,'Outgoing 2023'!$L$2,"Y")&amp;" tahun, "&amp;DATEDIF(C844,'Outgoing 2023'!$L$2,"YM")&amp;" bulan, "&amp;DATEDIF(C844,'Outgoing 2023'!$L$2,"MD")&amp;" hari"</f>
        <v>1 tahun, 7 bulan, 27 hari</v>
      </c>
      <c r="O844" s="80">
        <f t="shared" ca="1" si="41"/>
        <v>604</v>
      </c>
      <c r="Q844" s="58"/>
    </row>
    <row r="845" spans="1:17" ht="27.6" x14ac:dyDescent="0.3">
      <c r="A845" s="77">
        <f t="shared" si="40"/>
        <v>844</v>
      </c>
      <c r="B845" s="135" t="s">
        <v>7674</v>
      </c>
      <c r="C845" s="61">
        <v>45615</v>
      </c>
      <c r="D845" s="136" t="s">
        <v>39</v>
      </c>
      <c r="E845" s="58" t="s">
        <v>7700</v>
      </c>
      <c r="F845" s="58"/>
      <c r="G845" s="136" t="s">
        <v>5508</v>
      </c>
      <c r="H845" s="135" t="s">
        <v>3200</v>
      </c>
      <c r="I845" s="135" t="s">
        <v>2882</v>
      </c>
      <c r="J845" s="66"/>
      <c r="K845" s="135" t="s">
        <v>1308</v>
      </c>
      <c r="L845" s="78" t="s">
        <v>1080</v>
      </c>
      <c r="M845" s="66" t="s">
        <v>1083</v>
      </c>
      <c r="N845" s="79" t="str">
        <f ca="1">DATEDIF(C845,'Outgoing 2023'!$L$2,"Y")&amp;" tahun, "&amp;DATEDIF(C845,'Outgoing 2023'!$L$2,"YM")&amp;" bulan, "&amp;DATEDIF(C845,'Outgoing 2023'!$L$2,"MD")&amp;" hari"</f>
        <v>1 tahun, 7 bulan, 26 hari</v>
      </c>
      <c r="O845" s="80">
        <f t="shared" ca="1" si="41"/>
        <v>603</v>
      </c>
      <c r="Q845" s="58"/>
    </row>
    <row r="846" spans="1:17" ht="27.6" x14ac:dyDescent="0.3">
      <c r="A846" s="77">
        <f t="shared" si="40"/>
        <v>845</v>
      </c>
      <c r="B846" s="135" t="s">
        <v>7675</v>
      </c>
      <c r="C846" s="61">
        <v>45615</v>
      </c>
      <c r="D846" s="136" t="s">
        <v>39</v>
      </c>
      <c r="E846" s="58" t="s">
        <v>7701</v>
      </c>
      <c r="F846" s="58"/>
      <c r="G846" s="136" t="s">
        <v>5508</v>
      </c>
      <c r="H846" s="135" t="s">
        <v>5989</v>
      </c>
      <c r="I846" s="135" t="s">
        <v>5845</v>
      </c>
      <c r="J846" s="66"/>
      <c r="K846" s="135" t="s">
        <v>1308</v>
      </c>
      <c r="L846" s="78" t="s">
        <v>1070</v>
      </c>
      <c r="M846" s="66" t="s">
        <v>7652</v>
      </c>
      <c r="N846" s="79" t="str">
        <f ca="1">DATEDIF(C846,'Outgoing 2023'!$L$2,"Y")&amp;" tahun, "&amp;DATEDIF(C846,'Outgoing 2023'!$L$2,"YM")&amp;" bulan, "&amp;DATEDIF(C846,'Outgoing 2023'!$L$2,"MD")&amp;" hari"</f>
        <v>1 tahun, 7 bulan, 26 hari</v>
      </c>
      <c r="O846" s="80">
        <f t="shared" ca="1" si="41"/>
        <v>603</v>
      </c>
      <c r="Q846" s="58"/>
    </row>
    <row r="847" spans="1:17" ht="27.6" x14ac:dyDescent="0.3">
      <c r="A847" s="77">
        <f t="shared" si="40"/>
        <v>846</v>
      </c>
      <c r="B847" s="135" t="s">
        <v>7676</v>
      </c>
      <c r="C847" s="61">
        <v>45615</v>
      </c>
      <c r="D847" s="136" t="s">
        <v>39</v>
      </c>
      <c r="E847" s="58" t="s">
        <v>7702</v>
      </c>
      <c r="F847" s="58"/>
      <c r="G847" s="136" t="s">
        <v>5508</v>
      </c>
      <c r="H847" s="135" t="s">
        <v>3189</v>
      </c>
      <c r="I847" s="135" t="s">
        <v>6030</v>
      </c>
      <c r="J847" s="66"/>
      <c r="K847" s="135" t="s">
        <v>1308</v>
      </c>
      <c r="L847" s="78" t="s">
        <v>1175</v>
      </c>
      <c r="M847" s="66" t="s">
        <v>5607</v>
      </c>
      <c r="N847" s="79" t="str">
        <f ca="1">DATEDIF(C847,'Outgoing 2023'!$L$2,"Y")&amp;" tahun, "&amp;DATEDIF(C847,'Outgoing 2023'!$L$2,"YM")&amp;" bulan, "&amp;DATEDIF(C847,'Outgoing 2023'!$L$2,"MD")&amp;" hari"</f>
        <v>1 tahun, 7 bulan, 26 hari</v>
      </c>
      <c r="O847" s="80">
        <f t="shared" ca="1" si="41"/>
        <v>603</v>
      </c>
      <c r="Q847" s="58"/>
    </row>
    <row r="848" spans="1:17" ht="27.6" x14ac:dyDescent="0.3">
      <c r="A848" s="77">
        <f t="shared" si="40"/>
        <v>847</v>
      </c>
      <c r="B848" s="135" t="s">
        <v>7677</v>
      </c>
      <c r="C848" s="61">
        <v>45615</v>
      </c>
      <c r="D848" s="136" t="s">
        <v>39</v>
      </c>
      <c r="E848" s="58" t="s">
        <v>7703</v>
      </c>
      <c r="F848" s="58"/>
      <c r="G848" s="136" t="s">
        <v>5508</v>
      </c>
      <c r="H848" s="135" t="s">
        <v>3189</v>
      </c>
      <c r="I848" s="135" t="s">
        <v>3201</v>
      </c>
      <c r="J848" s="66"/>
      <c r="K848" s="135" t="s">
        <v>1308</v>
      </c>
      <c r="L848" s="78" t="s">
        <v>1070</v>
      </c>
      <c r="M848" s="66" t="s">
        <v>4930</v>
      </c>
      <c r="N848" s="79" t="str">
        <f ca="1">DATEDIF(C848,'Outgoing 2023'!$L$2,"Y")&amp;" tahun, "&amp;DATEDIF(C848,'Outgoing 2023'!$L$2,"YM")&amp;" bulan, "&amp;DATEDIF(C848,'Outgoing 2023'!$L$2,"MD")&amp;" hari"</f>
        <v>1 tahun, 7 bulan, 26 hari</v>
      </c>
      <c r="O848" s="80">
        <f t="shared" ca="1" si="41"/>
        <v>603</v>
      </c>
      <c r="Q848" s="58"/>
    </row>
    <row r="849" spans="1:17" ht="41.4" x14ac:dyDescent="0.3">
      <c r="A849" s="77">
        <f t="shared" si="40"/>
        <v>848</v>
      </c>
      <c r="B849" s="135" t="s">
        <v>7678</v>
      </c>
      <c r="C849" s="61">
        <v>45615</v>
      </c>
      <c r="D849" s="136" t="s">
        <v>39</v>
      </c>
      <c r="E849" s="58" t="s">
        <v>7704</v>
      </c>
      <c r="F849" s="58"/>
      <c r="G849" s="136" t="s">
        <v>5508</v>
      </c>
      <c r="H849" s="135" t="s">
        <v>3200</v>
      </c>
      <c r="I849" s="135" t="s">
        <v>3203</v>
      </c>
      <c r="J849" s="66"/>
      <c r="K849" s="135" t="s">
        <v>1308</v>
      </c>
      <c r="L849" s="78" t="s">
        <v>1070</v>
      </c>
      <c r="M849" s="66" t="s">
        <v>7716</v>
      </c>
      <c r="N849" s="79" t="str">
        <f ca="1">DATEDIF(C849,'Outgoing 2023'!$L$2,"Y")&amp;" tahun, "&amp;DATEDIF(C849,'Outgoing 2023'!$L$2,"YM")&amp;" bulan, "&amp;DATEDIF(C849,'Outgoing 2023'!$L$2,"MD")&amp;" hari"</f>
        <v>1 tahun, 7 bulan, 26 hari</v>
      </c>
      <c r="O849" s="80">
        <f t="shared" ca="1" si="41"/>
        <v>603</v>
      </c>
      <c r="Q849" s="58"/>
    </row>
    <row r="850" spans="1:17" ht="27.6" x14ac:dyDescent="0.3">
      <c r="A850" s="77">
        <f t="shared" si="40"/>
        <v>849</v>
      </c>
      <c r="B850" s="135" t="s">
        <v>7679</v>
      </c>
      <c r="C850" s="61">
        <v>45615</v>
      </c>
      <c r="D850" s="136" t="s">
        <v>39</v>
      </c>
      <c r="E850" s="58" t="s">
        <v>7705</v>
      </c>
      <c r="F850" s="58"/>
      <c r="G850" s="136" t="s">
        <v>5508</v>
      </c>
      <c r="H850" s="135" t="s">
        <v>3200</v>
      </c>
      <c r="I850" s="135" t="s">
        <v>6953</v>
      </c>
      <c r="J850" s="66"/>
      <c r="K850" s="135" t="s">
        <v>1308</v>
      </c>
      <c r="L850" s="78" t="s">
        <v>1070</v>
      </c>
      <c r="M850" s="66" t="s">
        <v>1082</v>
      </c>
      <c r="N850" s="79" t="str">
        <f ca="1">DATEDIF(C850,'Outgoing 2023'!$L$2,"Y")&amp;" tahun, "&amp;DATEDIF(C850,'Outgoing 2023'!$L$2,"YM")&amp;" bulan, "&amp;DATEDIF(C850,'Outgoing 2023'!$L$2,"MD")&amp;" hari"</f>
        <v>1 tahun, 7 bulan, 26 hari</v>
      </c>
      <c r="O850" s="80">
        <f t="shared" ca="1" si="41"/>
        <v>603</v>
      </c>
      <c r="Q850" s="58"/>
    </row>
    <row r="851" spans="1:17" ht="27.6" x14ac:dyDescent="0.3">
      <c r="A851" s="77">
        <f t="shared" si="40"/>
        <v>850</v>
      </c>
      <c r="B851" s="135" t="s">
        <v>7680</v>
      </c>
      <c r="C851" s="61">
        <v>45615</v>
      </c>
      <c r="D851" s="136" t="s">
        <v>39</v>
      </c>
      <c r="E851" s="58" t="s">
        <v>7706</v>
      </c>
      <c r="F851" s="58"/>
      <c r="G851" s="136" t="s">
        <v>5508</v>
      </c>
      <c r="H851" s="135" t="s">
        <v>7715</v>
      </c>
      <c r="I851" s="135" t="s">
        <v>5845</v>
      </c>
      <c r="J851" s="66"/>
      <c r="K851" s="135" t="s">
        <v>1308</v>
      </c>
      <c r="L851" s="78" t="s">
        <v>1070</v>
      </c>
      <c r="M851" s="66" t="s">
        <v>7652</v>
      </c>
      <c r="N851" s="66"/>
      <c r="O851" s="66"/>
      <c r="Q851" s="58"/>
    </row>
    <row r="852" spans="1:17" ht="27.6" x14ac:dyDescent="0.3">
      <c r="A852" s="77">
        <f t="shared" si="40"/>
        <v>851</v>
      </c>
      <c r="B852" s="135" t="s">
        <v>7681</v>
      </c>
      <c r="C852" s="61">
        <v>45616</v>
      </c>
      <c r="D852" s="136" t="s">
        <v>39</v>
      </c>
      <c r="E852" s="58" t="s">
        <v>7707</v>
      </c>
      <c r="F852" s="58"/>
      <c r="G852" s="136" t="s">
        <v>5508</v>
      </c>
      <c r="H852" s="135" t="s">
        <v>5989</v>
      </c>
      <c r="I852" s="135" t="s">
        <v>5845</v>
      </c>
      <c r="J852" s="66"/>
      <c r="K852" s="135" t="s">
        <v>1308</v>
      </c>
      <c r="L852" s="78" t="s">
        <v>1070</v>
      </c>
      <c r="M852" s="66" t="s">
        <v>3082</v>
      </c>
      <c r="N852" s="79" t="str">
        <f ca="1">DATEDIF(C852,'Outgoing 2023'!$L$2,"Y")&amp;" tahun, "&amp;DATEDIF(C852,'Outgoing 2023'!$L$2,"YM")&amp;" bulan, "&amp;DATEDIF(C852,'Outgoing 2023'!$L$2,"MD")&amp;" hari"</f>
        <v>1 tahun, 7 bulan, 25 hari</v>
      </c>
      <c r="O852" s="80">
        <f t="shared" ref="O852:O912" ca="1" si="42">TODAY()-C852</f>
        <v>602</v>
      </c>
      <c r="Q852" s="58"/>
    </row>
    <row r="853" spans="1:17" ht="27.6" x14ac:dyDescent="0.3">
      <c r="A853" s="77">
        <f t="shared" si="40"/>
        <v>852</v>
      </c>
      <c r="B853" s="135" t="s">
        <v>7682</v>
      </c>
      <c r="C853" s="61">
        <v>45616</v>
      </c>
      <c r="D853" s="136" t="s">
        <v>39</v>
      </c>
      <c r="E853" s="58" t="s">
        <v>7708</v>
      </c>
      <c r="F853" s="58"/>
      <c r="G853" s="136" t="s">
        <v>5508</v>
      </c>
      <c r="H853" s="135" t="s">
        <v>3200</v>
      </c>
      <c r="I853" s="135" t="s">
        <v>6953</v>
      </c>
      <c r="J853" s="66"/>
      <c r="K853" s="135" t="s">
        <v>1308</v>
      </c>
      <c r="L853" s="78" t="s">
        <v>1175</v>
      </c>
      <c r="M853" s="66" t="s">
        <v>5607</v>
      </c>
      <c r="N853" s="79" t="str">
        <f ca="1">DATEDIF(C853,'Outgoing 2023'!$L$2,"Y")&amp;" tahun, "&amp;DATEDIF(C853,'Outgoing 2023'!$L$2,"YM")&amp;" bulan, "&amp;DATEDIF(C853,'Outgoing 2023'!$L$2,"MD")&amp;" hari"</f>
        <v>1 tahun, 7 bulan, 25 hari</v>
      </c>
      <c r="O853" s="80">
        <f t="shared" ca="1" si="42"/>
        <v>602</v>
      </c>
      <c r="Q853" s="58"/>
    </row>
    <row r="854" spans="1:17" ht="27.6" x14ac:dyDescent="0.3">
      <c r="A854" s="77">
        <f t="shared" si="40"/>
        <v>853</v>
      </c>
      <c r="B854" s="135" t="s">
        <v>7683</v>
      </c>
      <c r="C854" s="61">
        <v>45616</v>
      </c>
      <c r="D854" s="136" t="s">
        <v>39</v>
      </c>
      <c r="E854" s="58" t="s">
        <v>7709</v>
      </c>
      <c r="F854" s="58"/>
      <c r="G854" s="136" t="s">
        <v>5508</v>
      </c>
      <c r="H854" s="135" t="s">
        <v>3200</v>
      </c>
      <c r="I854" s="135" t="s">
        <v>6030</v>
      </c>
      <c r="J854" s="66"/>
      <c r="K854" s="135" t="s">
        <v>1308</v>
      </c>
      <c r="L854" s="78" t="s">
        <v>1175</v>
      </c>
      <c r="M854" s="66" t="s">
        <v>5607</v>
      </c>
      <c r="N854" s="79" t="str">
        <f ca="1">DATEDIF(C854,'Outgoing 2023'!$L$2,"Y")&amp;" tahun, "&amp;DATEDIF(C854,'Outgoing 2023'!$L$2,"YM")&amp;" bulan, "&amp;DATEDIF(C854,'Outgoing 2023'!$L$2,"MD")&amp;" hari"</f>
        <v>1 tahun, 7 bulan, 25 hari</v>
      </c>
      <c r="O854" s="80">
        <f t="shared" ca="1" si="42"/>
        <v>602</v>
      </c>
      <c r="Q854" s="58"/>
    </row>
    <row r="855" spans="1:17" ht="27.6" x14ac:dyDescent="0.3">
      <c r="A855" s="77">
        <f t="shared" si="40"/>
        <v>854</v>
      </c>
      <c r="B855" s="135" t="s">
        <v>7684</v>
      </c>
      <c r="C855" s="61">
        <v>45616</v>
      </c>
      <c r="D855" s="136" t="s">
        <v>39</v>
      </c>
      <c r="E855" s="58" t="s">
        <v>7710</v>
      </c>
      <c r="F855" s="58"/>
      <c r="G855" s="136" t="s">
        <v>5508</v>
      </c>
      <c r="H855" s="135" t="s">
        <v>5989</v>
      </c>
      <c r="I855" s="135" t="s">
        <v>3203</v>
      </c>
      <c r="J855" s="66"/>
      <c r="K855" s="135" t="s">
        <v>1308</v>
      </c>
      <c r="L855" s="78" t="s">
        <v>1070</v>
      </c>
      <c r="M855" s="66" t="s">
        <v>7652</v>
      </c>
      <c r="N855" s="79" t="str">
        <f ca="1">DATEDIF(C855,'Outgoing 2023'!$L$2,"Y")&amp;" tahun, "&amp;DATEDIF(C855,'Outgoing 2023'!$L$2,"YM")&amp;" bulan, "&amp;DATEDIF(C855,'Outgoing 2023'!$L$2,"MD")&amp;" hari"</f>
        <v>1 tahun, 7 bulan, 25 hari</v>
      </c>
      <c r="O855" s="80">
        <f t="shared" ca="1" si="42"/>
        <v>602</v>
      </c>
      <c r="Q855" s="58"/>
    </row>
    <row r="856" spans="1:17" ht="27.6" x14ac:dyDescent="0.3">
      <c r="A856" s="77">
        <f t="shared" si="40"/>
        <v>855</v>
      </c>
      <c r="B856" s="135" t="s">
        <v>7685</v>
      </c>
      <c r="C856" s="61">
        <v>45616</v>
      </c>
      <c r="D856" s="136" t="s">
        <v>39</v>
      </c>
      <c r="E856" s="58" t="s">
        <v>7711</v>
      </c>
      <c r="F856" s="58"/>
      <c r="G856" s="58" t="s">
        <v>5508</v>
      </c>
      <c r="H856" s="66" t="s">
        <v>5989</v>
      </c>
      <c r="I856" s="135" t="s">
        <v>7717</v>
      </c>
      <c r="J856" s="66"/>
      <c r="K856" s="66" t="s">
        <v>1308</v>
      </c>
      <c r="L856" s="78" t="s">
        <v>1175</v>
      </c>
      <c r="M856" s="66" t="s">
        <v>5607</v>
      </c>
      <c r="N856" s="79" t="str">
        <f ca="1">DATEDIF(C856,'Outgoing 2023'!$L$2,"Y")&amp;" tahun, "&amp;DATEDIF(C856,'Outgoing 2023'!$L$2,"YM")&amp;" bulan, "&amp;DATEDIF(C856,'Outgoing 2023'!$L$2,"MD")&amp;" hari"</f>
        <v>1 tahun, 7 bulan, 25 hari</v>
      </c>
      <c r="O856" s="80">
        <f t="shared" ca="1" si="42"/>
        <v>602</v>
      </c>
      <c r="Q856" s="58"/>
    </row>
    <row r="857" spans="1:17" ht="27.6" x14ac:dyDescent="0.3">
      <c r="A857" s="77">
        <f t="shared" si="40"/>
        <v>856</v>
      </c>
      <c r="B857" s="135" t="s">
        <v>7829</v>
      </c>
      <c r="C857" s="61">
        <v>45617</v>
      </c>
      <c r="D857" s="136" t="s">
        <v>39</v>
      </c>
      <c r="E857" s="58" t="s">
        <v>7857</v>
      </c>
      <c r="F857" s="58"/>
      <c r="G857" s="136" t="s">
        <v>5508</v>
      </c>
      <c r="H857" s="135" t="s">
        <v>5989</v>
      </c>
      <c r="I857" s="135" t="s">
        <v>6953</v>
      </c>
      <c r="J857" s="66"/>
      <c r="K857" s="135" t="s">
        <v>1308</v>
      </c>
      <c r="L857" s="78" t="s">
        <v>1175</v>
      </c>
      <c r="M857" s="66" t="s">
        <v>5607</v>
      </c>
      <c r="N857" s="79" t="str">
        <f ca="1">DATEDIF(C857,'Outgoing 2023'!$L$2,"Y")&amp;" tahun, "&amp;DATEDIF(C857,'Outgoing 2023'!$L$2,"YM")&amp;" bulan, "&amp;DATEDIF(C857,'Outgoing 2023'!$L$2,"MD")&amp;" hari"</f>
        <v>1 tahun, 7 bulan, 24 hari</v>
      </c>
      <c r="O857" s="80">
        <f t="shared" ca="1" si="42"/>
        <v>601</v>
      </c>
      <c r="Q857" s="58"/>
    </row>
    <row r="858" spans="1:17" ht="27.6" x14ac:dyDescent="0.3">
      <c r="A858" s="77">
        <f t="shared" si="40"/>
        <v>857</v>
      </c>
      <c r="B858" s="135" t="s">
        <v>7830</v>
      </c>
      <c r="C858" s="61">
        <v>45617</v>
      </c>
      <c r="D858" s="136" t="s">
        <v>39</v>
      </c>
      <c r="E858" s="58" t="s">
        <v>7858</v>
      </c>
      <c r="F858" s="58"/>
      <c r="G858" s="136" t="s">
        <v>5508</v>
      </c>
      <c r="H858" s="135" t="s">
        <v>5989</v>
      </c>
      <c r="I858" s="135" t="s">
        <v>6030</v>
      </c>
      <c r="J858" s="66"/>
      <c r="K858" s="135" t="s">
        <v>1308</v>
      </c>
      <c r="L858" s="78" t="s">
        <v>7859</v>
      </c>
      <c r="M858" s="66" t="s">
        <v>5607</v>
      </c>
      <c r="N858" s="79" t="str">
        <f ca="1">DATEDIF(C858,'Outgoing 2023'!$L$2,"Y")&amp;" tahun, "&amp;DATEDIF(C858,'Outgoing 2023'!$L$2,"YM")&amp;" bulan, "&amp;DATEDIF(C858,'Outgoing 2023'!$L$2,"MD")&amp;" hari"</f>
        <v>1 tahun, 7 bulan, 24 hari</v>
      </c>
      <c r="O858" s="80">
        <f t="shared" ca="1" si="42"/>
        <v>601</v>
      </c>
      <c r="Q858" s="58"/>
    </row>
    <row r="859" spans="1:17" ht="27.6" x14ac:dyDescent="0.3">
      <c r="A859" s="77">
        <f t="shared" si="40"/>
        <v>858</v>
      </c>
      <c r="B859" s="135" t="s">
        <v>7831</v>
      </c>
      <c r="C859" s="61">
        <v>45617</v>
      </c>
      <c r="D859" s="136" t="s">
        <v>39</v>
      </c>
      <c r="E859" s="58" t="s">
        <v>7860</v>
      </c>
      <c r="F859" s="58"/>
      <c r="G859" s="136" t="s">
        <v>5508</v>
      </c>
      <c r="H859" s="135" t="s">
        <v>3200</v>
      </c>
      <c r="I859" s="135" t="s">
        <v>5845</v>
      </c>
      <c r="J859" s="66"/>
      <c r="K859" s="135" t="s">
        <v>1308</v>
      </c>
      <c r="L859" s="78" t="s">
        <v>1070</v>
      </c>
      <c r="M859" s="66" t="s">
        <v>7652</v>
      </c>
      <c r="N859" s="79" t="str">
        <f ca="1">DATEDIF(C859,'Outgoing 2023'!$L$2,"Y")&amp;" tahun, "&amp;DATEDIF(C859,'Outgoing 2023'!$L$2,"YM")&amp;" bulan, "&amp;DATEDIF(C859,'Outgoing 2023'!$L$2,"MD")&amp;" hari"</f>
        <v>1 tahun, 7 bulan, 24 hari</v>
      </c>
      <c r="O859" s="80">
        <f t="shared" ca="1" si="42"/>
        <v>601</v>
      </c>
      <c r="Q859" s="58"/>
    </row>
    <row r="860" spans="1:17" ht="27.6" x14ac:dyDescent="0.3">
      <c r="A860" s="77">
        <f t="shared" si="40"/>
        <v>859</v>
      </c>
      <c r="B860" s="135" t="s">
        <v>7832</v>
      </c>
      <c r="C860" s="61">
        <v>45618</v>
      </c>
      <c r="D860" s="136" t="s">
        <v>39</v>
      </c>
      <c r="E860" s="58" t="s">
        <v>7861</v>
      </c>
      <c r="F860" s="58"/>
      <c r="G860" s="136" t="s">
        <v>5508</v>
      </c>
      <c r="H860" s="135" t="s">
        <v>3200</v>
      </c>
      <c r="I860" s="135" t="s">
        <v>5845</v>
      </c>
      <c r="J860" s="66"/>
      <c r="K860" s="135" t="s">
        <v>1308</v>
      </c>
      <c r="L860" s="78" t="s">
        <v>1070</v>
      </c>
      <c r="M860" s="66" t="s">
        <v>7652</v>
      </c>
      <c r="N860" s="79" t="str">
        <f ca="1">DATEDIF(C860,'Outgoing 2023'!$L$2,"Y")&amp;" tahun, "&amp;DATEDIF(C860,'Outgoing 2023'!$L$2,"YM")&amp;" bulan, "&amp;DATEDIF(C860,'Outgoing 2023'!$L$2,"MD")&amp;" hari"</f>
        <v>1 tahun, 7 bulan, 23 hari</v>
      </c>
      <c r="O860" s="80">
        <f t="shared" ca="1" si="42"/>
        <v>600</v>
      </c>
      <c r="Q860" s="58"/>
    </row>
    <row r="861" spans="1:17" ht="27.6" x14ac:dyDescent="0.3">
      <c r="A861" s="77">
        <f t="shared" si="40"/>
        <v>860</v>
      </c>
      <c r="B861" s="135" t="s">
        <v>7833</v>
      </c>
      <c r="C861" s="61">
        <v>45618</v>
      </c>
      <c r="D861" s="136" t="s">
        <v>39</v>
      </c>
      <c r="E861" s="58" t="s">
        <v>7862</v>
      </c>
      <c r="F861" s="58"/>
      <c r="G861" s="136" t="s">
        <v>5508</v>
      </c>
      <c r="H861" s="135" t="s">
        <v>3200</v>
      </c>
      <c r="I861" s="135" t="s">
        <v>5845</v>
      </c>
      <c r="J861" s="66"/>
      <c r="K861" s="135" t="s">
        <v>1308</v>
      </c>
      <c r="L861" s="78" t="s">
        <v>1070</v>
      </c>
      <c r="M861" s="66" t="s">
        <v>7652</v>
      </c>
      <c r="N861" s="79" t="str">
        <f ca="1">DATEDIF(C861,'Outgoing 2023'!$L$2,"Y")&amp;" tahun, "&amp;DATEDIF(C861,'Outgoing 2023'!$L$2,"YM")&amp;" bulan, "&amp;DATEDIF(C861,'Outgoing 2023'!$L$2,"MD")&amp;" hari"</f>
        <v>1 tahun, 7 bulan, 23 hari</v>
      </c>
      <c r="O861" s="80">
        <f t="shared" ca="1" si="42"/>
        <v>600</v>
      </c>
      <c r="Q861" s="58"/>
    </row>
    <row r="862" spans="1:17" ht="27.6" x14ac:dyDescent="0.3">
      <c r="A862" s="77">
        <f t="shared" si="40"/>
        <v>861</v>
      </c>
      <c r="B862" s="135" t="s">
        <v>7834</v>
      </c>
      <c r="C862" s="61">
        <v>45618</v>
      </c>
      <c r="D862" s="136" t="s">
        <v>39</v>
      </c>
      <c r="E862" s="58" t="s">
        <v>7863</v>
      </c>
      <c r="F862" s="58"/>
      <c r="G862" s="136" t="s">
        <v>5985</v>
      </c>
      <c r="H862" s="135" t="s">
        <v>5985</v>
      </c>
      <c r="I862" s="135" t="s">
        <v>5701</v>
      </c>
      <c r="J862" s="66"/>
      <c r="K862" s="135" t="s">
        <v>120</v>
      </c>
      <c r="L862" s="78" t="s">
        <v>1080</v>
      </c>
      <c r="M862" s="66" t="s">
        <v>1083</v>
      </c>
      <c r="N862" s="79" t="str">
        <f ca="1">DATEDIF(C862,'Outgoing 2023'!$L$2,"Y")&amp;" tahun, "&amp;DATEDIF(C862,'Outgoing 2023'!$L$2,"YM")&amp;" bulan, "&amp;DATEDIF(C862,'Outgoing 2023'!$L$2,"MD")&amp;" hari"</f>
        <v>1 tahun, 7 bulan, 23 hari</v>
      </c>
      <c r="O862" s="80">
        <f t="shared" ca="1" si="42"/>
        <v>600</v>
      </c>
      <c r="Q862" s="58"/>
    </row>
    <row r="863" spans="1:17" ht="41.4" x14ac:dyDescent="0.3">
      <c r="A863" s="77">
        <f t="shared" si="40"/>
        <v>862</v>
      </c>
      <c r="B863" s="135" t="s">
        <v>7835</v>
      </c>
      <c r="C863" s="61">
        <v>45618</v>
      </c>
      <c r="D863" s="136" t="s">
        <v>7379</v>
      </c>
      <c r="E863" s="58" t="s">
        <v>7864</v>
      </c>
      <c r="F863" s="58"/>
      <c r="G863" s="136" t="s">
        <v>5508</v>
      </c>
      <c r="H863" s="135" t="s">
        <v>3200</v>
      </c>
      <c r="I863" s="135" t="s">
        <v>1088</v>
      </c>
      <c r="J863" s="66"/>
      <c r="K863" s="135" t="s">
        <v>1308</v>
      </c>
      <c r="L863" s="78" t="s">
        <v>1088</v>
      </c>
      <c r="M863" s="66" t="s">
        <v>5574</v>
      </c>
      <c r="N863" s="79" t="str">
        <f ca="1">DATEDIF(C863,'Outgoing 2023'!$L$2,"Y")&amp;" tahun, "&amp;DATEDIF(C863,'Outgoing 2023'!$L$2,"YM")&amp;" bulan, "&amp;DATEDIF(C863,'Outgoing 2023'!$L$2,"MD")&amp;" hari"</f>
        <v>1 tahun, 7 bulan, 23 hari</v>
      </c>
      <c r="O863" s="80">
        <f t="shared" ca="1" si="42"/>
        <v>600</v>
      </c>
      <c r="Q863" s="58"/>
    </row>
    <row r="864" spans="1:17" ht="27.6" x14ac:dyDescent="0.3">
      <c r="A864" s="77">
        <f t="shared" si="40"/>
        <v>863</v>
      </c>
      <c r="B864" s="135" t="s">
        <v>7836</v>
      </c>
      <c r="C864" s="61">
        <v>45621</v>
      </c>
      <c r="D864" s="136" t="s">
        <v>7379</v>
      </c>
      <c r="E864" s="58" t="s">
        <v>7865</v>
      </c>
      <c r="F864" s="58"/>
      <c r="G864" s="136" t="s">
        <v>5508</v>
      </c>
      <c r="H864" s="135" t="s">
        <v>5989</v>
      </c>
      <c r="I864" s="135" t="s">
        <v>7866</v>
      </c>
      <c r="J864" s="66"/>
      <c r="K864" s="135" t="s">
        <v>1308</v>
      </c>
      <c r="L864" s="78" t="s">
        <v>5508</v>
      </c>
      <c r="M864" s="66" t="s">
        <v>1082</v>
      </c>
      <c r="N864" s="79" t="str">
        <f ca="1">DATEDIF(C864,'Outgoing 2023'!$L$2,"Y")&amp;" tahun, "&amp;DATEDIF(C864,'Outgoing 2023'!$L$2,"YM")&amp;" bulan, "&amp;DATEDIF(C864,'Outgoing 2023'!$L$2,"MD")&amp;" hari"</f>
        <v>1 tahun, 7 bulan, 20 hari</v>
      </c>
      <c r="O864" s="80">
        <f t="shared" ca="1" si="42"/>
        <v>597</v>
      </c>
      <c r="Q864" s="58"/>
    </row>
    <row r="865" spans="1:17" ht="41.4" x14ac:dyDescent="0.3">
      <c r="A865" s="77">
        <f t="shared" si="40"/>
        <v>864</v>
      </c>
      <c r="B865" s="135" t="s">
        <v>7837</v>
      </c>
      <c r="C865" s="61">
        <v>45621</v>
      </c>
      <c r="D865" s="136" t="s">
        <v>39</v>
      </c>
      <c r="E865" s="58" t="s">
        <v>7867</v>
      </c>
      <c r="F865" s="58"/>
      <c r="G865" s="136" t="s">
        <v>5985</v>
      </c>
      <c r="H865" s="135" t="s">
        <v>5985</v>
      </c>
      <c r="I865" s="135" t="s">
        <v>5701</v>
      </c>
      <c r="J865" s="66"/>
      <c r="K865" s="135" t="s">
        <v>120</v>
      </c>
      <c r="L865" s="78" t="s">
        <v>1080</v>
      </c>
      <c r="M865" s="66" t="s">
        <v>1083</v>
      </c>
      <c r="N865" s="79" t="str">
        <f ca="1">DATEDIF(C865,'Outgoing 2023'!$L$2,"Y")&amp;" tahun, "&amp;DATEDIF(C865,'Outgoing 2023'!$L$2,"YM")&amp;" bulan, "&amp;DATEDIF(C865,'Outgoing 2023'!$L$2,"MD")&amp;" hari"</f>
        <v>1 tahun, 7 bulan, 20 hari</v>
      </c>
      <c r="O865" s="80">
        <f t="shared" ca="1" si="42"/>
        <v>597</v>
      </c>
      <c r="Q865" s="58"/>
    </row>
    <row r="866" spans="1:17" ht="27.6" x14ac:dyDescent="0.3">
      <c r="A866" s="77">
        <f t="shared" si="40"/>
        <v>865</v>
      </c>
      <c r="B866" s="135" t="s">
        <v>7838</v>
      </c>
      <c r="C866" s="61">
        <v>45621</v>
      </c>
      <c r="D866" s="136" t="s">
        <v>3073</v>
      </c>
      <c r="E866" s="58" t="s">
        <v>7868</v>
      </c>
      <c r="F866" s="58"/>
      <c r="G866" s="136" t="s">
        <v>5508</v>
      </c>
      <c r="H866" s="135" t="s">
        <v>5508</v>
      </c>
      <c r="I866" s="135" t="s">
        <v>5704</v>
      </c>
      <c r="J866" s="66"/>
      <c r="K866" s="135" t="s">
        <v>1308</v>
      </c>
      <c r="L866" s="78" t="s">
        <v>1070</v>
      </c>
      <c r="M866" s="66" t="s">
        <v>3085</v>
      </c>
      <c r="N866" s="79" t="str">
        <f ca="1">DATEDIF(C866,'Outgoing 2023'!$L$2,"Y")&amp;" tahun, "&amp;DATEDIF(C866,'Outgoing 2023'!$L$2,"YM")&amp;" bulan, "&amp;DATEDIF(C866,'Outgoing 2023'!$L$2,"MD")&amp;" hari"</f>
        <v>1 tahun, 7 bulan, 20 hari</v>
      </c>
      <c r="O866" s="80">
        <f t="shared" ca="1" si="42"/>
        <v>597</v>
      </c>
      <c r="Q866" s="58"/>
    </row>
    <row r="867" spans="1:17" x14ac:dyDescent="0.3">
      <c r="A867" s="77">
        <f t="shared" si="40"/>
        <v>866</v>
      </c>
      <c r="B867" s="135" t="s">
        <v>7839</v>
      </c>
      <c r="C867" s="61">
        <v>45621</v>
      </c>
      <c r="D867" s="136" t="s">
        <v>39</v>
      </c>
      <c r="E867" s="58" t="s">
        <v>7869</v>
      </c>
      <c r="F867" s="58"/>
      <c r="G867" s="136" t="s">
        <v>5508</v>
      </c>
      <c r="H867" s="135" t="s">
        <v>7715</v>
      </c>
      <c r="I867" s="135" t="s">
        <v>5877</v>
      </c>
      <c r="J867" s="66"/>
      <c r="K867" s="135" t="s">
        <v>1308</v>
      </c>
      <c r="L867" s="78" t="s">
        <v>1080</v>
      </c>
      <c r="M867" s="66" t="s">
        <v>1083</v>
      </c>
      <c r="N867" s="79" t="str">
        <f ca="1">DATEDIF(C867,'Outgoing 2023'!$L$2,"Y")&amp;" tahun, "&amp;DATEDIF(C867,'Outgoing 2023'!$L$2,"YM")&amp;" bulan, "&amp;DATEDIF(C867,'Outgoing 2023'!$L$2,"MD")&amp;" hari"</f>
        <v>1 tahun, 7 bulan, 20 hari</v>
      </c>
      <c r="O867" s="80">
        <f t="shared" ca="1" si="42"/>
        <v>597</v>
      </c>
      <c r="Q867" s="58"/>
    </row>
    <row r="868" spans="1:17" ht="27.6" x14ac:dyDescent="0.3">
      <c r="A868" s="77">
        <f t="shared" si="40"/>
        <v>867</v>
      </c>
      <c r="B868" s="135" t="s">
        <v>7840</v>
      </c>
      <c r="C868" s="61">
        <v>45621</v>
      </c>
      <c r="D868" s="136" t="s">
        <v>39</v>
      </c>
      <c r="E868" s="58" t="s">
        <v>7870</v>
      </c>
      <c r="F868" s="58"/>
      <c r="G868" s="136" t="s">
        <v>5508</v>
      </c>
      <c r="H868" s="135" t="s">
        <v>3189</v>
      </c>
      <c r="I868" s="135" t="s">
        <v>3201</v>
      </c>
      <c r="J868" s="66"/>
      <c r="K868" s="135" t="s">
        <v>1308</v>
      </c>
      <c r="L868" s="78" t="s">
        <v>1070</v>
      </c>
      <c r="M868" s="66" t="s">
        <v>4930</v>
      </c>
      <c r="N868" s="79" t="str">
        <f ca="1">DATEDIF(C868,'Outgoing 2023'!$L$2,"Y")&amp;" tahun, "&amp;DATEDIF(C868,'Outgoing 2023'!$L$2,"YM")&amp;" bulan, "&amp;DATEDIF(C868,'Outgoing 2023'!$L$2,"MD")&amp;" hari"</f>
        <v>1 tahun, 7 bulan, 20 hari</v>
      </c>
      <c r="O868" s="80">
        <f t="shared" ca="1" si="42"/>
        <v>597</v>
      </c>
      <c r="Q868" s="58"/>
    </row>
    <row r="869" spans="1:17" ht="27.6" x14ac:dyDescent="0.3">
      <c r="A869" s="77">
        <f t="shared" si="40"/>
        <v>868</v>
      </c>
      <c r="B869" s="135" t="s">
        <v>7841</v>
      </c>
      <c r="C869" s="61">
        <v>45622</v>
      </c>
      <c r="D869" s="136" t="s">
        <v>7379</v>
      </c>
      <c r="E869" s="58" t="s">
        <v>7871</v>
      </c>
      <c r="F869" s="58"/>
      <c r="G869" s="136" t="s">
        <v>5508</v>
      </c>
      <c r="H869" s="135" t="s">
        <v>3191</v>
      </c>
      <c r="I869" s="135" t="s">
        <v>6030</v>
      </c>
      <c r="J869" s="66"/>
      <c r="K869" s="135" t="s">
        <v>1308</v>
      </c>
      <c r="L869" s="78" t="s">
        <v>1175</v>
      </c>
      <c r="M869" s="66" t="s">
        <v>7484</v>
      </c>
      <c r="N869" s="79" t="str">
        <f ca="1">DATEDIF(C869,'Outgoing 2023'!$L$2,"Y")&amp;" tahun, "&amp;DATEDIF(C869,'Outgoing 2023'!$L$2,"YM")&amp;" bulan, "&amp;DATEDIF(C869,'Outgoing 2023'!$L$2,"MD")&amp;" hari"</f>
        <v>1 tahun, 7 bulan, 19 hari</v>
      </c>
      <c r="O869" s="80">
        <f t="shared" ca="1" si="42"/>
        <v>596</v>
      </c>
      <c r="Q869" s="58"/>
    </row>
    <row r="870" spans="1:17" ht="27.6" x14ac:dyDescent="0.3">
      <c r="A870" s="77">
        <f t="shared" si="40"/>
        <v>869</v>
      </c>
      <c r="B870" s="135" t="s">
        <v>7842</v>
      </c>
      <c r="C870" s="61">
        <v>45622</v>
      </c>
      <c r="D870" s="136" t="s">
        <v>39</v>
      </c>
      <c r="E870" s="58" t="s">
        <v>7872</v>
      </c>
      <c r="F870" s="58"/>
      <c r="G870" s="136" t="s">
        <v>5508</v>
      </c>
      <c r="H870" s="135" t="s">
        <v>3200</v>
      </c>
      <c r="I870" s="135" t="s">
        <v>5845</v>
      </c>
      <c r="J870" s="66"/>
      <c r="K870" s="135" t="s">
        <v>1308</v>
      </c>
      <c r="L870" s="78" t="s">
        <v>1070</v>
      </c>
      <c r="M870" s="66" t="s">
        <v>7652</v>
      </c>
      <c r="N870" s="79" t="str">
        <f ca="1">DATEDIF(C870,'Outgoing 2023'!$L$2,"Y")&amp;" tahun, "&amp;DATEDIF(C870,'Outgoing 2023'!$L$2,"YM")&amp;" bulan, "&amp;DATEDIF(C870,'Outgoing 2023'!$L$2,"MD")&amp;" hari"</f>
        <v>1 tahun, 7 bulan, 19 hari</v>
      </c>
      <c r="O870" s="80">
        <f t="shared" ca="1" si="42"/>
        <v>596</v>
      </c>
      <c r="Q870" s="58"/>
    </row>
    <row r="871" spans="1:17" x14ac:dyDescent="0.3">
      <c r="A871" s="77">
        <f t="shared" si="40"/>
        <v>870</v>
      </c>
      <c r="B871" s="135" t="s">
        <v>7843</v>
      </c>
      <c r="C871" s="61">
        <v>45622</v>
      </c>
      <c r="D871" s="136" t="s">
        <v>39</v>
      </c>
      <c r="E871" s="58" t="s">
        <v>2404</v>
      </c>
      <c r="F871" s="58"/>
      <c r="G871" s="136" t="s">
        <v>1079</v>
      </c>
      <c r="H871" s="135" t="s">
        <v>7756</v>
      </c>
      <c r="I871" s="135" t="s">
        <v>5939</v>
      </c>
      <c r="J871" s="66"/>
      <c r="K871" s="135" t="s">
        <v>1308</v>
      </c>
      <c r="L871" s="78" t="s">
        <v>1079</v>
      </c>
      <c r="M871" s="66" t="s">
        <v>1172</v>
      </c>
      <c r="N871" s="79" t="str">
        <f ca="1">DATEDIF(C871,'Outgoing 2023'!$L$2,"Y")&amp;" tahun, "&amp;DATEDIF(C871,'Outgoing 2023'!$L$2,"YM")&amp;" bulan, "&amp;DATEDIF(C871,'Outgoing 2023'!$L$2,"MD")&amp;" hari"</f>
        <v>1 tahun, 7 bulan, 19 hari</v>
      </c>
      <c r="O871" s="80">
        <f t="shared" ca="1" si="42"/>
        <v>596</v>
      </c>
      <c r="Q871" s="58"/>
    </row>
    <row r="872" spans="1:17" x14ac:dyDescent="0.3">
      <c r="A872" s="77">
        <f t="shared" si="40"/>
        <v>871</v>
      </c>
      <c r="B872" s="135" t="s">
        <v>7844</v>
      </c>
      <c r="C872" s="61">
        <v>45622</v>
      </c>
      <c r="D872" s="136" t="s">
        <v>7873</v>
      </c>
      <c r="E872" s="58" t="s">
        <v>7874</v>
      </c>
      <c r="F872" s="58"/>
      <c r="G872" s="136" t="s">
        <v>5985</v>
      </c>
      <c r="H872" s="136" t="s">
        <v>5985</v>
      </c>
      <c r="I872" s="136" t="s">
        <v>5985</v>
      </c>
      <c r="J872" s="66"/>
      <c r="K872" s="135" t="s">
        <v>1308</v>
      </c>
      <c r="L872" s="78" t="s">
        <v>1197</v>
      </c>
      <c r="M872" s="66" t="s">
        <v>7469</v>
      </c>
      <c r="N872" s="79" t="str">
        <f ca="1">DATEDIF(C872,'Outgoing 2023'!$L$2,"Y")&amp;" tahun, "&amp;DATEDIF(C872,'Outgoing 2023'!$L$2,"YM")&amp;" bulan, "&amp;DATEDIF(C872,'Outgoing 2023'!$L$2,"MD")&amp;" hari"</f>
        <v>1 tahun, 7 bulan, 19 hari</v>
      </c>
      <c r="O872" s="80">
        <f t="shared" ca="1" si="42"/>
        <v>596</v>
      </c>
      <c r="Q872" s="58"/>
    </row>
    <row r="873" spans="1:17" ht="41.4" x14ac:dyDescent="0.3">
      <c r="A873" s="77">
        <f t="shared" si="40"/>
        <v>872</v>
      </c>
      <c r="B873" s="135" t="s">
        <v>7845</v>
      </c>
      <c r="C873" s="61">
        <v>45622</v>
      </c>
      <c r="D873" s="136" t="s">
        <v>7379</v>
      </c>
      <c r="E873" s="58" t="s">
        <v>7875</v>
      </c>
      <c r="F873" s="58"/>
      <c r="G873" s="136" t="s">
        <v>1079</v>
      </c>
      <c r="H873" s="135" t="s">
        <v>7876</v>
      </c>
      <c r="I873" s="135" t="s">
        <v>2895</v>
      </c>
      <c r="J873" s="66"/>
      <c r="K873" s="135" t="s">
        <v>1308</v>
      </c>
      <c r="L873" s="78" t="s">
        <v>1079</v>
      </c>
      <c r="M873" s="66" t="s">
        <v>2489</v>
      </c>
      <c r="N873" s="79" t="str">
        <f ca="1">DATEDIF(C873,'Outgoing 2023'!$L$2,"Y")&amp;" tahun, "&amp;DATEDIF(C873,'Outgoing 2023'!$L$2,"YM")&amp;" bulan, "&amp;DATEDIF(C873,'Outgoing 2023'!$L$2,"MD")&amp;" hari"</f>
        <v>1 tahun, 7 bulan, 19 hari</v>
      </c>
      <c r="O873" s="80">
        <f t="shared" ca="1" si="42"/>
        <v>596</v>
      </c>
      <c r="Q873" s="58"/>
    </row>
    <row r="874" spans="1:17" ht="41.4" x14ac:dyDescent="0.3">
      <c r="A874" s="77">
        <f t="shared" si="40"/>
        <v>873</v>
      </c>
      <c r="B874" s="135" t="s">
        <v>7846</v>
      </c>
      <c r="C874" s="61">
        <v>45624</v>
      </c>
      <c r="D874" s="136" t="s">
        <v>39</v>
      </c>
      <c r="E874" s="58" t="s">
        <v>7877</v>
      </c>
      <c r="F874" s="58" t="s">
        <v>7878</v>
      </c>
      <c r="G874" s="136" t="s">
        <v>5508</v>
      </c>
      <c r="H874" s="135" t="s">
        <v>5990</v>
      </c>
      <c r="I874" s="135" t="s">
        <v>6030</v>
      </c>
      <c r="J874" s="66"/>
      <c r="K874" s="66" t="s">
        <v>1302</v>
      </c>
      <c r="L874" s="77" t="s">
        <v>1070</v>
      </c>
      <c r="M874" s="66" t="s">
        <v>1076</v>
      </c>
      <c r="N874" s="79" t="str">
        <f ca="1">DATEDIF(C874,'Outgoing 2023'!$L$2,"Y")&amp;" tahun, "&amp;DATEDIF(C874,'Outgoing 2023'!$L$2,"YM")&amp;" bulan, "&amp;DATEDIF(C874,'Outgoing 2023'!$L$2,"MD")&amp;" hari"</f>
        <v>1 tahun, 7 bulan, 17 hari</v>
      </c>
      <c r="O874" s="80">
        <f t="shared" ca="1" si="42"/>
        <v>594</v>
      </c>
      <c r="Q874" s="58"/>
    </row>
    <row r="875" spans="1:17" ht="41.4" x14ac:dyDescent="0.3">
      <c r="A875" s="77">
        <f t="shared" si="40"/>
        <v>874</v>
      </c>
      <c r="B875" s="135" t="s">
        <v>7847</v>
      </c>
      <c r="C875" s="61">
        <v>45624</v>
      </c>
      <c r="D875" s="136" t="s">
        <v>39</v>
      </c>
      <c r="E875" s="58" t="s">
        <v>7879</v>
      </c>
      <c r="F875" s="58" t="s">
        <v>7880</v>
      </c>
      <c r="G875" s="136" t="s">
        <v>5508</v>
      </c>
      <c r="H875" s="135" t="s">
        <v>7640</v>
      </c>
      <c r="I875" s="135" t="s">
        <v>6030</v>
      </c>
      <c r="J875" s="66"/>
      <c r="K875" s="66" t="s">
        <v>1302</v>
      </c>
      <c r="L875" s="77" t="s">
        <v>1070</v>
      </c>
      <c r="M875" s="66" t="s">
        <v>1076</v>
      </c>
      <c r="N875" s="79" t="str">
        <f ca="1">DATEDIF(C875,'Outgoing 2023'!$L$2,"Y")&amp;" tahun, "&amp;DATEDIF(C875,'Outgoing 2023'!$L$2,"YM")&amp;" bulan, "&amp;DATEDIF(C875,'Outgoing 2023'!$L$2,"MD")&amp;" hari"</f>
        <v>1 tahun, 7 bulan, 17 hari</v>
      </c>
      <c r="O875" s="80">
        <f t="shared" ca="1" si="42"/>
        <v>594</v>
      </c>
      <c r="Q875" s="58"/>
    </row>
    <row r="876" spans="1:17" ht="41.4" x14ac:dyDescent="0.3">
      <c r="A876" s="77">
        <f t="shared" si="40"/>
        <v>875</v>
      </c>
      <c r="B876" s="135" t="s">
        <v>7848</v>
      </c>
      <c r="C876" s="61">
        <v>45624</v>
      </c>
      <c r="D876" s="136" t="s">
        <v>39</v>
      </c>
      <c r="E876" s="58" t="s">
        <v>7881</v>
      </c>
      <c r="F876" s="58" t="s">
        <v>7882</v>
      </c>
      <c r="G876" s="136" t="s">
        <v>5508</v>
      </c>
      <c r="H876" s="135" t="s">
        <v>3191</v>
      </c>
      <c r="I876" s="135" t="s">
        <v>6030</v>
      </c>
      <c r="J876" s="66"/>
      <c r="K876" s="66" t="s">
        <v>1302</v>
      </c>
      <c r="L876" s="77" t="s">
        <v>1070</v>
      </c>
      <c r="M876" s="66" t="s">
        <v>1076</v>
      </c>
      <c r="N876" s="79" t="str">
        <f ca="1">DATEDIF(C876,'Outgoing 2023'!$L$2,"Y")&amp;" tahun, "&amp;DATEDIF(C876,'Outgoing 2023'!$L$2,"YM")&amp;" bulan, "&amp;DATEDIF(C876,'Outgoing 2023'!$L$2,"MD")&amp;" hari"</f>
        <v>1 tahun, 7 bulan, 17 hari</v>
      </c>
      <c r="O876" s="80">
        <f t="shared" ca="1" si="42"/>
        <v>594</v>
      </c>
      <c r="Q876" s="58"/>
    </row>
    <row r="877" spans="1:17" ht="27.6" x14ac:dyDescent="0.3">
      <c r="A877" s="77">
        <f t="shared" si="40"/>
        <v>876</v>
      </c>
      <c r="B877" s="135" t="s">
        <v>7849</v>
      </c>
      <c r="C877" s="61">
        <v>45624</v>
      </c>
      <c r="D877" s="136" t="s">
        <v>7379</v>
      </c>
      <c r="E877" s="58" t="s">
        <v>7883</v>
      </c>
      <c r="F877" s="58"/>
      <c r="G877" s="136" t="s">
        <v>1079</v>
      </c>
      <c r="H877" s="135" t="s">
        <v>5999</v>
      </c>
      <c r="I877" s="135" t="s">
        <v>2895</v>
      </c>
      <c r="J877" s="66"/>
      <c r="K877" s="135" t="s">
        <v>1308</v>
      </c>
      <c r="L877" s="78" t="s">
        <v>1079</v>
      </c>
      <c r="M877" s="66" t="s">
        <v>2488</v>
      </c>
      <c r="N877" s="79" t="str">
        <f ca="1">DATEDIF(C877,'Outgoing 2023'!$L$2,"Y")&amp;" tahun, "&amp;DATEDIF(C877,'Outgoing 2023'!$L$2,"YM")&amp;" bulan, "&amp;DATEDIF(C877,'Outgoing 2023'!$L$2,"MD")&amp;" hari"</f>
        <v>1 tahun, 7 bulan, 17 hari</v>
      </c>
      <c r="O877" s="80">
        <f t="shared" ca="1" si="42"/>
        <v>594</v>
      </c>
      <c r="Q877" s="58"/>
    </row>
    <row r="878" spans="1:17" ht="27.6" x14ac:dyDescent="0.3">
      <c r="A878" s="77">
        <f t="shared" si="40"/>
        <v>877</v>
      </c>
      <c r="B878" s="135" t="s">
        <v>7850</v>
      </c>
      <c r="C878" s="61">
        <v>45624</v>
      </c>
      <c r="D878" s="136" t="s">
        <v>39</v>
      </c>
      <c r="E878" s="58" t="s">
        <v>7884</v>
      </c>
      <c r="F878" s="58"/>
      <c r="G878" s="136" t="s">
        <v>5508</v>
      </c>
      <c r="H878" s="135" t="s">
        <v>3200</v>
      </c>
      <c r="I878" s="135" t="s">
        <v>5845</v>
      </c>
      <c r="J878" s="66"/>
      <c r="K878" s="135" t="s">
        <v>1308</v>
      </c>
      <c r="L878" s="78" t="s">
        <v>1070</v>
      </c>
      <c r="M878" s="66" t="s">
        <v>7652</v>
      </c>
      <c r="N878" s="79" t="str">
        <f ca="1">DATEDIF(C878,'Outgoing 2023'!$L$2,"Y")&amp;" tahun, "&amp;DATEDIF(C878,'Outgoing 2023'!$L$2,"YM")&amp;" bulan, "&amp;DATEDIF(C878,'Outgoing 2023'!$L$2,"MD")&amp;" hari"</f>
        <v>1 tahun, 7 bulan, 17 hari</v>
      </c>
      <c r="O878" s="80">
        <f t="shared" ca="1" si="42"/>
        <v>594</v>
      </c>
      <c r="Q878" s="58"/>
    </row>
    <row r="879" spans="1:17" ht="27.6" x14ac:dyDescent="0.3">
      <c r="A879" s="77">
        <f t="shared" si="40"/>
        <v>878</v>
      </c>
      <c r="B879" s="135" t="s">
        <v>7851</v>
      </c>
      <c r="C879" s="61">
        <v>45624</v>
      </c>
      <c r="D879" s="136" t="s">
        <v>39</v>
      </c>
      <c r="E879" s="58" t="s">
        <v>7885</v>
      </c>
      <c r="F879" s="58"/>
      <c r="G879" s="58" t="s">
        <v>5985</v>
      </c>
      <c r="H879" s="135" t="s">
        <v>6085</v>
      </c>
      <c r="I879" s="135" t="s">
        <v>7235</v>
      </c>
      <c r="J879" s="66"/>
      <c r="K879" s="66" t="s">
        <v>120</v>
      </c>
      <c r="L879" s="77" t="s">
        <v>1267</v>
      </c>
      <c r="M879" s="66" t="s">
        <v>1268</v>
      </c>
      <c r="N879" s="79" t="str">
        <f ca="1">DATEDIF(C879,'Outgoing 2023'!$L$2,"Y")&amp;" tahun, "&amp;DATEDIF(C879,'Outgoing 2023'!$L$2,"YM")&amp;" bulan, "&amp;DATEDIF(C879,'Outgoing 2023'!$L$2,"MD")&amp;" hari"</f>
        <v>1 tahun, 7 bulan, 17 hari</v>
      </c>
      <c r="O879" s="80">
        <f t="shared" ca="1" si="42"/>
        <v>594</v>
      </c>
      <c r="Q879" s="58" t="s">
        <v>8206</v>
      </c>
    </row>
    <row r="880" spans="1:17" ht="27.6" x14ac:dyDescent="0.3">
      <c r="A880" s="77">
        <f t="shared" si="40"/>
        <v>879</v>
      </c>
      <c r="B880" s="135" t="s">
        <v>7852</v>
      </c>
      <c r="C880" s="61">
        <v>45624</v>
      </c>
      <c r="D880" s="136" t="s">
        <v>6928</v>
      </c>
      <c r="E880" s="58" t="s">
        <v>7886</v>
      </c>
      <c r="F880" s="58"/>
      <c r="G880" s="136" t="s">
        <v>5508</v>
      </c>
      <c r="H880" s="135" t="s">
        <v>5508</v>
      </c>
      <c r="I880" s="135" t="s">
        <v>1088</v>
      </c>
      <c r="J880" s="66"/>
      <c r="K880" s="135" t="s">
        <v>1308</v>
      </c>
      <c r="L880" s="78" t="s">
        <v>1088</v>
      </c>
      <c r="M880" s="66" t="s">
        <v>1089</v>
      </c>
      <c r="N880" s="79" t="str">
        <f ca="1">DATEDIF(C880,'Outgoing 2023'!$L$2,"Y")&amp;" tahun, "&amp;DATEDIF(C880,'Outgoing 2023'!$L$2,"YM")&amp;" bulan, "&amp;DATEDIF(C880,'Outgoing 2023'!$L$2,"MD")&amp;" hari"</f>
        <v>1 tahun, 7 bulan, 17 hari</v>
      </c>
      <c r="O880" s="80">
        <f t="shared" ca="1" si="42"/>
        <v>594</v>
      </c>
      <c r="Q880" s="58"/>
    </row>
    <row r="881" spans="1:17" x14ac:dyDescent="0.3">
      <c r="A881" s="77">
        <f t="shared" si="40"/>
        <v>880</v>
      </c>
      <c r="B881" s="135" t="s">
        <v>7853</v>
      </c>
      <c r="C881" s="61">
        <v>45624</v>
      </c>
      <c r="D881" s="136" t="s">
        <v>7887</v>
      </c>
      <c r="E881" s="58" t="s">
        <v>7888</v>
      </c>
      <c r="F881" s="58"/>
      <c r="G881" s="136" t="s">
        <v>5985</v>
      </c>
      <c r="H881" s="136" t="s">
        <v>5985</v>
      </c>
      <c r="I881" s="135" t="s">
        <v>1219</v>
      </c>
      <c r="J881" s="66"/>
      <c r="K881" s="135" t="s">
        <v>1308</v>
      </c>
      <c r="L881" s="66" t="s">
        <v>1219</v>
      </c>
      <c r="M881" s="66" t="s">
        <v>5606</v>
      </c>
      <c r="N881" s="79" t="str">
        <f ca="1">DATEDIF(C881,'Outgoing 2023'!$L$2,"Y")&amp;" tahun, "&amp;DATEDIF(C881,'Outgoing 2023'!$L$2,"YM")&amp;" bulan, "&amp;DATEDIF(C881,'Outgoing 2023'!$L$2,"MD")&amp;" hari"</f>
        <v>1 tahun, 7 bulan, 17 hari</v>
      </c>
      <c r="O881" s="80">
        <f t="shared" ca="1" si="42"/>
        <v>594</v>
      </c>
      <c r="Q881" s="58"/>
    </row>
    <row r="882" spans="1:17" ht="27.6" x14ac:dyDescent="0.3">
      <c r="A882" s="77">
        <f t="shared" si="40"/>
        <v>881</v>
      </c>
      <c r="B882" s="135" t="s">
        <v>7854</v>
      </c>
      <c r="C882" s="61">
        <v>45624</v>
      </c>
      <c r="D882" s="136" t="s">
        <v>7379</v>
      </c>
      <c r="E882" s="58" t="s">
        <v>7889</v>
      </c>
      <c r="F882" s="58"/>
      <c r="G882" s="136" t="s">
        <v>5508</v>
      </c>
      <c r="H882" s="135" t="s">
        <v>5989</v>
      </c>
      <c r="I882" s="135" t="s">
        <v>6030</v>
      </c>
      <c r="J882" s="66"/>
      <c r="K882" s="135" t="s">
        <v>1308</v>
      </c>
      <c r="L882" s="66" t="s">
        <v>1175</v>
      </c>
      <c r="M882" s="66" t="s">
        <v>7484</v>
      </c>
      <c r="N882" s="79" t="str">
        <f ca="1">DATEDIF(C882,'Outgoing 2023'!$L$2,"Y")&amp;" tahun, "&amp;DATEDIF(C882,'Outgoing 2023'!$L$2,"YM")&amp;" bulan, "&amp;DATEDIF(C882,'Outgoing 2023'!$L$2,"MD")&amp;" hari"</f>
        <v>1 tahun, 7 bulan, 17 hari</v>
      </c>
      <c r="O882" s="80">
        <f t="shared" ca="1" si="42"/>
        <v>594</v>
      </c>
      <c r="Q882" s="58"/>
    </row>
    <row r="883" spans="1:17" ht="27.6" x14ac:dyDescent="0.3">
      <c r="A883" s="77">
        <f t="shared" si="40"/>
        <v>882</v>
      </c>
      <c r="B883" s="135" t="s">
        <v>7855</v>
      </c>
      <c r="C883" s="61">
        <v>45625</v>
      </c>
      <c r="D883" s="136" t="s">
        <v>39</v>
      </c>
      <c r="E883" s="58" t="s">
        <v>7890</v>
      </c>
      <c r="F883" s="58"/>
      <c r="G883" s="136" t="s">
        <v>5508</v>
      </c>
      <c r="H883" s="135" t="s">
        <v>5989</v>
      </c>
      <c r="I883" s="135" t="s">
        <v>5939</v>
      </c>
      <c r="J883" s="66"/>
      <c r="K883" s="135" t="s">
        <v>1308</v>
      </c>
      <c r="L883" s="66" t="s">
        <v>1070</v>
      </c>
      <c r="M883" s="66" t="s">
        <v>3717</v>
      </c>
      <c r="N883" s="79" t="str">
        <f ca="1">DATEDIF(C883,'Outgoing 2023'!$L$2,"Y")&amp;" tahun, "&amp;DATEDIF(C883,'Outgoing 2023'!$L$2,"YM")&amp;" bulan, "&amp;DATEDIF(C883,'Outgoing 2023'!$L$2,"MD")&amp;" hari"</f>
        <v>1 tahun, 7 bulan, 16 hari</v>
      </c>
      <c r="O883" s="80">
        <f t="shared" ca="1" si="42"/>
        <v>593</v>
      </c>
      <c r="Q883" s="58"/>
    </row>
    <row r="884" spans="1:17" ht="27.6" x14ac:dyDescent="0.3">
      <c r="A884" s="77">
        <f t="shared" si="40"/>
        <v>883</v>
      </c>
      <c r="B884" s="135" t="s">
        <v>7856</v>
      </c>
      <c r="C884" s="61">
        <v>45625</v>
      </c>
      <c r="D884" s="136" t="s">
        <v>39</v>
      </c>
      <c r="E884" s="58" t="s">
        <v>7891</v>
      </c>
      <c r="F884" s="58"/>
      <c r="G884" s="136" t="s">
        <v>1079</v>
      </c>
      <c r="H884" s="135" t="s">
        <v>7756</v>
      </c>
      <c r="I884" s="135" t="s">
        <v>7235</v>
      </c>
      <c r="J884" s="66"/>
      <c r="K884" s="135" t="s">
        <v>1308</v>
      </c>
      <c r="L884" s="66" t="s">
        <v>1736</v>
      </c>
      <c r="M884" s="66" t="s">
        <v>4425</v>
      </c>
      <c r="N884" s="79" t="str">
        <f ca="1">DATEDIF(C884,'Outgoing 2023'!$L$2,"Y")&amp;" tahun, "&amp;DATEDIF(C884,'Outgoing 2023'!$L$2,"YM")&amp;" bulan, "&amp;DATEDIF(C884,'Outgoing 2023'!$L$2,"MD")&amp;" hari"</f>
        <v>1 tahun, 7 bulan, 16 hari</v>
      </c>
      <c r="O884" s="80">
        <f t="shared" ca="1" si="42"/>
        <v>593</v>
      </c>
      <c r="Q884" s="58"/>
    </row>
    <row r="885" spans="1:17" ht="27.6" x14ac:dyDescent="0.3">
      <c r="A885" s="77">
        <f t="shared" si="40"/>
        <v>884</v>
      </c>
      <c r="B885" s="135" t="s">
        <v>7900</v>
      </c>
      <c r="C885" s="61">
        <v>45628</v>
      </c>
      <c r="D885" s="136" t="s">
        <v>7379</v>
      </c>
      <c r="E885" s="58" t="s">
        <v>7928</v>
      </c>
      <c r="F885" s="58"/>
      <c r="G885" s="136" t="s">
        <v>5508</v>
      </c>
      <c r="H885" s="135" t="s">
        <v>7640</v>
      </c>
      <c r="I885" s="135" t="s">
        <v>6030</v>
      </c>
      <c r="J885" s="135"/>
      <c r="K885" s="66" t="s">
        <v>1302</v>
      </c>
      <c r="L885" s="66" t="s">
        <v>1175</v>
      </c>
      <c r="M885" s="66" t="s">
        <v>7484</v>
      </c>
      <c r="N885" s="79" t="str">
        <f ca="1">DATEDIF(C885,'Outgoing 2023'!$L$2,"Y")&amp;" tahun, "&amp;DATEDIF(C885,'Outgoing 2023'!$L$2,"YM")&amp;" bulan, "&amp;DATEDIF(C885,'Outgoing 2023'!$L$2,"MD")&amp;" hari"</f>
        <v>1 tahun, 7 bulan, 13 hari</v>
      </c>
      <c r="O885" s="80">
        <f t="shared" ca="1" si="42"/>
        <v>590</v>
      </c>
      <c r="Q885" s="58"/>
    </row>
    <row r="886" spans="1:17" x14ac:dyDescent="0.3">
      <c r="A886" s="77">
        <f t="shared" si="40"/>
        <v>885</v>
      </c>
      <c r="B886" s="135" t="s">
        <v>7901</v>
      </c>
      <c r="C886" s="61">
        <v>45628</v>
      </c>
      <c r="D886" s="136" t="s">
        <v>39</v>
      </c>
      <c r="E886" s="58" t="s">
        <v>7929</v>
      </c>
      <c r="F886" s="58"/>
      <c r="G886" s="136" t="s">
        <v>5508</v>
      </c>
      <c r="H886" s="135" t="s">
        <v>3191</v>
      </c>
      <c r="I886" s="135" t="s">
        <v>3201</v>
      </c>
      <c r="J886" s="135"/>
      <c r="K886" s="66" t="s">
        <v>1308</v>
      </c>
      <c r="L886" s="66" t="s">
        <v>1070</v>
      </c>
      <c r="M886" s="66" t="s">
        <v>5160</v>
      </c>
      <c r="N886" s="79" t="str">
        <f ca="1">DATEDIF(C886,'Outgoing 2023'!$L$2,"Y")&amp;" tahun, "&amp;DATEDIF(C886,'Outgoing 2023'!$L$2,"YM")&amp;" bulan, "&amp;DATEDIF(C886,'Outgoing 2023'!$L$2,"MD")&amp;" hari"</f>
        <v>1 tahun, 7 bulan, 13 hari</v>
      </c>
      <c r="O886" s="80">
        <f t="shared" ca="1" si="42"/>
        <v>590</v>
      </c>
      <c r="Q886" s="58"/>
    </row>
    <row r="887" spans="1:17" x14ac:dyDescent="0.3">
      <c r="A887" s="77">
        <f t="shared" si="40"/>
        <v>886</v>
      </c>
      <c r="B887" s="135" t="s">
        <v>7902</v>
      </c>
      <c r="C887" s="61">
        <v>45628</v>
      </c>
      <c r="D887" s="136" t="s">
        <v>7379</v>
      </c>
      <c r="E887" s="58" t="s">
        <v>7930</v>
      </c>
      <c r="F887" s="58"/>
      <c r="G887" s="136" t="s">
        <v>1079</v>
      </c>
      <c r="H887" s="135" t="s">
        <v>7397</v>
      </c>
      <c r="I887" s="135" t="s">
        <v>2895</v>
      </c>
      <c r="J887" s="135"/>
      <c r="K887" s="135" t="s">
        <v>1308</v>
      </c>
      <c r="L887" s="66" t="s">
        <v>1079</v>
      </c>
      <c r="M887" s="66" t="s">
        <v>2489</v>
      </c>
      <c r="N887" s="79" t="str">
        <f ca="1">DATEDIF(C887,'Outgoing 2023'!$L$2,"Y")&amp;" tahun, "&amp;DATEDIF(C887,'Outgoing 2023'!$L$2,"YM")&amp;" bulan, "&amp;DATEDIF(C887,'Outgoing 2023'!$L$2,"MD")&amp;" hari"</f>
        <v>1 tahun, 7 bulan, 13 hari</v>
      </c>
      <c r="O887" s="80">
        <f t="shared" ca="1" si="42"/>
        <v>590</v>
      </c>
      <c r="Q887" s="58"/>
    </row>
    <row r="888" spans="1:17" ht="27.6" x14ac:dyDescent="0.3">
      <c r="A888" s="77">
        <f t="shared" si="40"/>
        <v>887</v>
      </c>
      <c r="B888" s="135" t="s">
        <v>7903</v>
      </c>
      <c r="C888" s="61">
        <v>45628</v>
      </c>
      <c r="D888" s="136" t="s">
        <v>39</v>
      </c>
      <c r="E888" s="58" t="s">
        <v>7931</v>
      </c>
      <c r="F888" s="58"/>
      <c r="G888" s="136" t="s">
        <v>5508</v>
      </c>
      <c r="H888" s="135" t="s">
        <v>3200</v>
      </c>
      <c r="I888" s="135" t="s">
        <v>3203</v>
      </c>
      <c r="J888" s="135"/>
      <c r="K888" s="66" t="s">
        <v>1308</v>
      </c>
      <c r="L888" s="66" t="s">
        <v>1070</v>
      </c>
      <c r="M888" s="66" t="s">
        <v>7652</v>
      </c>
      <c r="N888" s="79" t="str">
        <f ca="1">DATEDIF(C888,'Outgoing 2023'!$L$2,"Y")&amp;" tahun, "&amp;DATEDIF(C888,'Outgoing 2023'!$L$2,"YM")&amp;" bulan, "&amp;DATEDIF(C888,'Outgoing 2023'!$L$2,"MD")&amp;" hari"</f>
        <v>1 tahun, 7 bulan, 13 hari</v>
      </c>
      <c r="O888" s="80">
        <f t="shared" ca="1" si="42"/>
        <v>590</v>
      </c>
      <c r="Q888" s="58"/>
    </row>
    <row r="889" spans="1:17" x14ac:dyDescent="0.3">
      <c r="A889" s="77">
        <f t="shared" si="40"/>
        <v>888</v>
      </c>
      <c r="B889" s="135" t="s">
        <v>7904</v>
      </c>
      <c r="C889" s="61">
        <v>45628</v>
      </c>
      <c r="D889" s="136" t="s">
        <v>39</v>
      </c>
      <c r="E889" s="58" t="s">
        <v>7932</v>
      </c>
      <c r="F889" s="58"/>
      <c r="G889" s="136" t="s">
        <v>5508</v>
      </c>
      <c r="H889" s="135" t="s">
        <v>3200</v>
      </c>
      <c r="I889" s="135" t="s">
        <v>5845</v>
      </c>
      <c r="J889" s="135"/>
      <c r="K889" s="66" t="s">
        <v>1308</v>
      </c>
      <c r="L889" s="66" t="s">
        <v>1070</v>
      </c>
      <c r="M889" s="66" t="s">
        <v>7652</v>
      </c>
      <c r="N889" s="79" t="str">
        <f ca="1">DATEDIF(C889,'Outgoing 2023'!$L$2,"Y")&amp;" tahun, "&amp;DATEDIF(C889,'Outgoing 2023'!$L$2,"YM")&amp;" bulan, "&amp;DATEDIF(C889,'Outgoing 2023'!$L$2,"MD")&amp;" hari"</f>
        <v>1 tahun, 7 bulan, 13 hari</v>
      </c>
      <c r="O889" s="80">
        <f t="shared" ca="1" si="42"/>
        <v>590</v>
      </c>
      <c r="Q889" s="58"/>
    </row>
    <row r="890" spans="1:17" ht="41.4" x14ac:dyDescent="0.3">
      <c r="A890" s="77">
        <f t="shared" si="40"/>
        <v>889</v>
      </c>
      <c r="B890" s="135" t="s">
        <v>7905</v>
      </c>
      <c r="C890" s="61">
        <v>45628</v>
      </c>
      <c r="D890" s="136" t="s">
        <v>39</v>
      </c>
      <c r="E890" s="58" t="s">
        <v>7933</v>
      </c>
      <c r="F890" s="58"/>
      <c r="G890" s="136" t="s">
        <v>5508</v>
      </c>
      <c r="H890" s="135" t="s">
        <v>3200</v>
      </c>
      <c r="I890" s="135" t="s">
        <v>5939</v>
      </c>
      <c r="J890" s="135"/>
      <c r="K890" s="66" t="s">
        <v>1308</v>
      </c>
      <c r="L890" s="66" t="s">
        <v>1070</v>
      </c>
      <c r="M890" s="66" t="s">
        <v>7934</v>
      </c>
      <c r="N890" s="79" t="str">
        <f ca="1">DATEDIF(C890,'Outgoing 2023'!$L$2,"Y")&amp;" tahun, "&amp;DATEDIF(C890,'Outgoing 2023'!$L$2,"YM")&amp;" bulan, "&amp;DATEDIF(C890,'Outgoing 2023'!$L$2,"MD")&amp;" hari"</f>
        <v>1 tahun, 7 bulan, 13 hari</v>
      </c>
      <c r="O890" s="80">
        <f t="shared" ca="1" si="42"/>
        <v>590</v>
      </c>
      <c r="Q890" s="58"/>
    </row>
    <row r="891" spans="1:17" ht="27.6" x14ac:dyDescent="0.3">
      <c r="A891" s="77">
        <f t="shared" si="40"/>
        <v>890</v>
      </c>
      <c r="B891" s="135" t="s">
        <v>7906</v>
      </c>
      <c r="C891" s="61">
        <v>45629</v>
      </c>
      <c r="D891" s="136" t="s">
        <v>7379</v>
      </c>
      <c r="E891" s="58" t="s">
        <v>7935</v>
      </c>
      <c r="F891" s="58"/>
      <c r="G891" s="136" t="s">
        <v>5508</v>
      </c>
      <c r="H891" s="135" t="s">
        <v>5989</v>
      </c>
      <c r="I891" s="135" t="s">
        <v>6030</v>
      </c>
      <c r="J891" s="135"/>
      <c r="K891" s="66" t="s">
        <v>1308</v>
      </c>
      <c r="L891" s="66" t="s">
        <v>1175</v>
      </c>
      <c r="M891" s="66" t="s">
        <v>7484</v>
      </c>
      <c r="N891" s="79" t="str">
        <f ca="1">DATEDIF(C891,'Outgoing 2023'!$L$2,"Y")&amp;" tahun, "&amp;DATEDIF(C891,'Outgoing 2023'!$L$2,"YM")&amp;" bulan, "&amp;DATEDIF(C891,'Outgoing 2023'!$L$2,"MD")&amp;" hari"</f>
        <v>1 tahun, 7 bulan, 12 hari</v>
      </c>
      <c r="O891" s="80">
        <f t="shared" ca="1" si="42"/>
        <v>589</v>
      </c>
      <c r="Q891" s="58"/>
    </row>
    <row r="892" spans="1:17" ht="27.6" x14ac:dyDescent="0.3">
      <c r="A892" s="77">
        <f t="shared" si="40"/>
        <v>891</v>
      </c>
      <c r="B892" s="135" t="s">
        <v>7907</v>
      </c>
      <c r="C892" s="61">
        <v>45629</v>
      </c>
      <c r="D892" s="136" t="s">
        <v>39</v>
      </c>
      <c r="E892" s="58" t="s">
        <v>7936</v>
      </c>
      <c r="F892" s="58"/>
      <c r="G892" s="136" t="s">
        <v>5508</v>
      </c>
      <c r="H892" s="135" t="s">
        <v>7756</v>
      </c>
      <c r="I892" s="66" t="s">
        <v>6025</v>
      </c>
      <c r="J892" s="135"/>
      <c r="K892" s="66" t="s">
        <v>1308</v>
      </c>
      <c r="L892" s="66" t="s">
        <v>1736</v>
      </c>
      <c r="M892" s="66" t="s">
        <v>5309</v>
      </c>
      <c r="N892" s="79" t="str">
        <f ca="1">DATEDIF(C892,'Outgoing 2023'!$L$2,"Y")&amp;" tahun, "&amp;DATEDIF(C892,'Outgoing 2023'!$L$2,"YM")&amp;" bulan, "&amp;DATEDIF(C892,'Outgoing 2023'!$L$2,"MD")&amp;" hari"</f>
        <v>1 tahun, 7 bulan, 12 hari</v>
      </c>
      <c r="O892" s="80">
        <f t="shared" ca="1" si="42"/>
        <v>589</v>
      </c>
      <c r="Q892" s="58"/>
    </row>
    <row r="893" spans="1:17" x14ac:dyDescent="0.3">
      <c r="A893" s="77">
        <f t="shared" si="40"/>
        <v>892</v>
      </c>
      <c r="B893" s="135" t="s">
        <v>7908</v>
      </c>
      <c r="C893" s="61">
        <v>45629</v>
      </c>
      <c r="D893" s="136" t="s">
        <v>39</v>
      </c>
      <c r="E893" s="58" t="s">
        <v>7937</v>
      </c>
      <c r="F893" s="58"/>
      <c r="G893" s="136" t="s">
        <v>5508</v>
      </c>
      <c r="H893" s="135" t="s">
        <v>3200</v>
      </c>
      <c r="I893" s="135" t="s">
        <v>5845</v>
      </c>
      <c r="J893" s="135"/>
      <c r="K893" s="66" t="s">
        <v>1308</v>
      </c>
      <c r="L893" s="66" t="s">
        <v>1070</v>
      </c>
      <c r="M893" s="66" t="s">
        <v>7652</v>
      </c>
      <c r="N893" s="79" t="str">
        <f ca="1">DATEDIF(C893,'Outgoing 2023'!$L$2,"Y")&amp;" tahun, "&amp;DATEDIF(C893,'Outgoing 2023'!$L$2,"YM")&amp;" bulan, "&amp;DATEDIF(C893,'Outgoing 2023'!$L$2,"MD")&amp;" hari"</f>
        <v>1 tahun, 7 bulan, 12 hari</v>
      </c>
      <c r="O893" s="80">
        <f t="shared" ca="1" si="42"/>
        <v>589</v>
      </c>
      <c r="Q893" s="58"/>
    </row>
    <row r="894" spans="1:17" ht="41.4" x14ac:dyDescent="0.3">
      <c r="A894" s="77">
        <f t="shared" si="40"/>
        <v>893</v>
      </c>
      <c r="B894" s="135" t="s">
        <v>7909</v>
      </c>
      <c r="C894" s="61">
        <v>45629</v>
      </c>
      <c r="D894" s="136" t="s">
        <v>9</v>
      </c>
      <c r="E894" s="58" t="s">
        <v>7938</v>
      </c>
      <c r="F894" s="58"/>
      <c r="G894" s="136" t="s">
        <v>5508</v>
      </c>
      <c r="H894" s="135" t="s">
        <v>3191</v>
      </c>
      <c r="I894" s="135" t="s">
        <v>5703</v>
      </c>
      <c r="J894" s="135"/>
      <c r="K894" s="66" t="s">
        <v>1308</v>
      </c>
      <c r="L894" s="66" t="s">
        <v>1070</v>
      </c>
      <c r="M894" s="66" t="s">
        <v>5160</v>
      </c>
      <c r="N894" s="79" t="str">
        <f ca="1">DATEDIF(C894,'Outgoing 2023'!$L$2,"Y")&amp;" tahun, "&amp;DATEDIF(C894,'Outgoing 2023'!$L$2,"YM")&amp;" bulan, "&amp;DATEDIF(C894,'Outgoing 2023'!$L$2,"MD")&amp;" hari"</f>
        <v>1 tahun, 7 bulan, 12 hari</v>
      </c>
      <c r="O894" s="80">
        <f t="shared" ca="1" si="42"/>
        <v>589</v>
      </c>
      <c r="Q894" s="58"/>
    </row>
    <row r="895" spans="1:17" ht="27.6" x14ac:dyDescent="0.3">
      <c r="A895" s="77">
        <f t="shared" si="40"/>
        <v>894</v>
      </c>
      <c r="B895" s="135" t="s">
        <v>7910</v>
      </c>
      <c r="C895" s="61">
        <v>45630</v>
      </c>
      <c r="D895" s="136" t="s">
        <v>39</v>
      </c>
      <c r="E895" s="58" t="s">
        <v>7939</v>
      </c>
      <c r="F895" s="58"/>
      <c r="G895" s="136" t="s">
        <v>1079</v>
      </c>
      <c r="H895" s="135" t="s">
        <v>7756</v>
      </c>
      <c r="I895" s="135" t="s">
        <v>7423</v>
      </c>
      <c r="J895" s="135"/>
      <c r="K895" s="66" t="s">
        <v>1308</v>
      </c>
      <c r="L895" s="66" t="s">
        <v>1736</v>
      </c>
      <c r="M895" s="66" t="s">
        <v>4425</v>
      </c>
      <c r="N895" s="79" t="str">
        <f ca="1">DATEDIF(C895,'Outgoing 2023'!$L$2,"Y")&amp;" tahun, "&amp;DATEDIF(C895,'Outgoing 2023'!$L$2,"YM")&amp;" bulan, "&amp;DATEDIF(C895,'Outgoing 2023'!$L$2,"MD")&amp;" hari"</f>
        <v>1 tahun, 7 bulan, 11 hari</v>
      </c>
      <c r="O895" s="80">
        <f t="shared" ca="1" si="42"/>
        <v>588</v>
      </c>
      <c r="Q895" s="58"/>
    </row>
    <row r="896" spans="1:17" ht="27.6" x14ac:dyDescent="0.3">
      <c r="A896" s="77">
        <f t="shared" si="40"/>
        <v>895</v>
      </c>
      <c r="B896" s="135" t="s">
        <v>7911</v>
      </c>
      <c r="C896" s="61">
        <v>45630</v>
      </c>
      <c r="D896" s="136" t="s">
        <v>7379</v>
      </c>
      <c r="E896" s="58" t="s">
        <v>7940</v>
      </c>
      <c r="F896" s="58"/>
      <c r="G896" s="136" t="s">
        <v>1079</v>
      </c>
      <c r="H896" s="135" t="s">
        <v>3195</v>
      </c>
      <c r="I896" s="135" t="s">
        <v>2895</v>
      </c>
      <c r="J896" s="135"/>
      <c r="K896" s="135" t="s">
        <v>1308</v>
      </c>
      <c r="L896" s="66" t="s">
        <v>1079</v>
      </c>
      <c r="M896" s="66" t="s">
        <v>7416</v>
      </c>
      <c r="N896" s="79" t="str">
        <f ca="1">DATEDIF(C896,'Outgoing 2023'!$L$2,"Y")&amp;" tahun, "&amp;DATEDIF(C896,'Outgoing 2023'!$L$2,"YM")&amp;" bulan, "&amp;DATEDIF(C896,'Outgoing 2023'!$L$2,"MD")&amp;" hari"</f>
        <v>1 tahun, 7 bulan, 11 hari</v>
      </c>
      <c r="O896" s="80">
        <f t="shared" ca="1" si="42"/>
        <v>588</v>
      </c>
      <c r="Q896" s="58"/>
    </row>
    <row r="897" spans="1:17" x14ac:dyDescent="0.3">
      <c r="A897" s="77">
        <f t="shared" si="40"/>
        <v>896</v>
      </c>
      <c r="B897" s="135" t="s">
        <v>7912</v>
      </c>
      <c r="C897" s="61">
        <v>45630</v>
      </c>
      <c r="D897" s="136" t="s">
        <v>3073</v>
      </c>
      <c r="E897" s="58" t="s">
        <v>7941</v>
      </c>
      <c r="F897" s="58"/>
      <c r="G897" s="136" t="s">
        <v>5508</v>
      </c>
      <c r="H897" s="135" t="s">
        <v>3200</v>
      </c>
      <c r="I897" s="135" t="s">
        <v>7959</v>
      </c>
      <c r="J897" s="135"/>
      <c r="K897" s="66" t="s">
        <v>1308</v>
      </c>
      <c r="L897" s="66" t="s">
        <v>1070</v>
      </c>
      <c r="M897" s="66" t="s">
        <v>1071</v>
      </c>
      <c r="N897" s="79" t="str">
        <f ca="1">DATEDIF(C897,'Outgoing 2023'!$L$2,"Y")&amp;" tahun, "&amp;DATEDIF(C897,'Outgoing 2023'!$L$2,"YM")&amp;" bulan, "&amp;DATEDIF(C897,'Outgoing 2023'!$L$2,"MD")&amp;" hari"</f>
        <v>1 tahun, 7 bulan, 11 hari</v>
      </c>
      <c r="O897" s="80">
        <f t="shared" ca="1" si="42"/>
        <v>588</v>
      </c>
      <c r="Q897" s="58"/>
    </row>
    <row r="898" spans="1:17" ht="27.6" x14ac:dyDescent="0.3">
      <c r="A898" s="77">
        <f t="shared" ref="A898:A961" si="43">ROW(A897)</f>
        <v>897</v>
      </c>
      <c r="B898" s="135" t="s">
        <v>7913</v>
      </c>
      <c r="C898" s="61">
        <v>45630</v>
      </c>
      <c r="D898" s="136" t="s">
        <v>39</v>
      </c>
      <c r="E898" s="58" t="s">
        <v>7942</v>
      </c>
      <c r="F898" s="58"/>
      <c r="G898" s="136" t="s">
        <v>5508</v>
      </c>
      <c r="H898" s="135" t="s">
        <v>5989</v>
      </c>
      <c r="I898" s="135" t="s">
        <v>6030</v>
      </c>
      <c r="J898" s="135"/>
      <c r="K898" s="66" t="s">
        <v>1308</v>
      </c>
      <c r="L898" s="66" t="s">
        <v>1175</v>
      </c>
      <c r="M898" s="66" t="s">
        <v>5607</v>
      </c>
      <c r="N898" s="79" t="str">
        <f ca="1">DATEDIF(C898,'Outgoing 2023'!$L$2,"Y")&amp;" tahun, "&amp;DATEDIF(C898,'Outgoing 2023'!$L$2,"YM")&amp;" bulan, "&amp;DATEDIF(C898,'Outgoing 2023'!$L$2,"MD")&amp;" hari"</f>
        <v>1 tahun, 7 bulan, 11 hari</v>
      </c>
      <c r="O898" s="80">
        <f t="shared" ca="1" si="42"/>
        <v>588</v>
      </c>
      <c r="Q898" s="58"/>
    </row>
    <row r="899" spans="1:17" ht="27.6" x14ac:dyDescent="0.3">
      <c r="A899" s="77">
        <f t="shared" si="43"/>
        <v>898</v>
      </c>
      <c r="B899" s="135" t="s">
        <v>7914</v>
      </c>
      <c r="C899" s="61">
        <v>45630</v>
      </c>
      <c r="D899" s="136" t="s">
        <v>39</v>
      </c>
      <c r="E899" s="58" t="s">
        <v>7943</v>
      </c>
      <c r="F899" s="58"/>
      <c r="G899" s="136" t="s">
        <v>5508</v>
      </c>
      <c r="H899" s="135" t="s">
        <v>3200</v>
      </c>
      <c r="I899" s="135" t="s">
        <v>5845</v>
      </c>
      <c r="J899" s="135"/>
      <c r="K899" s="66" t="s">
        <v>1308</v>
      </c>
      <c r="L899" s="66" t="s">
        <v>1070</v>
      </c>
      <c r="M899" s="66" t="s">
        <v>7652</v>
      </c>
      <c r="N899" s="79" t="str">
        <f ca="1">DATEDIF(C899,'Outgoing 2023'!$L$2,"Y")&amp;" tahun, "&amp;DATEDIF(C899,'Outgoing 2023'!$L$2,"YM")&amp;" bulan, "&amp;DATEDIF(C899,'Outgoing 2023'!$L$2,"MD")&amp;" hari"</f>
        <v>1 tahun, 7 bulan, 11 hari</v>
      </c>
      <c r="O899" s="80">
        <f t="shared" ca="1" si="42"/>
        <v>588</v>
      </c>
      <c r="Q899" s="58"/>
    </row>
    <row r="900" spans="1:17" x14ac:dyDescent="0.3">
      <c r="A900" s="77">
        <f t="shared" si="43"/>
        <v>899</v>
      </c>
      <c r="B900" s="135" t="s">
        <v>7915</v>
      </c>
      <c r="C900" s="61">
        <v>45630</v>
      </c>
      <c r="D900" s="136" t="s">
        <v>7379</v>
      </c>
      <c r="E900" s="58" t="s">
        <v>7944</v>
      </c>
      <c r="F900" s="58"/>
      <c r="G900" s="136" t="s">
        <v>1079</v>
      </c>
      <c r="H900" s="135" t="s">
        <v>3199</v>
      </c>
      <c r="I900" s="135" t="s">
        <v>7228</v>
      </c>
      <c r="J900" s="135"/>
      <c r="K900" s="66" t="s">
        <v>1308</v>
      </c>
      <c r="L900" s="66" t="s">
        <v>1079</v>
      </c>
      <c r="M900" s="66" t="s">
        <v>1075</v>
      </c>
      <c r="N900" s="79" t="str">
        <f ca="1">DATEDIF(C900,'Outgoing 2023'!$L$2,"Y")&amp;" tahun, "&amp;DATEDIF(C900,'Outgoing 2023'!$L$2,"YM")&amp;" bulan, "&amp;DATEDIF(C900,'Outgoing 2023'!$L$2,"MD")&amp;" hari"</f>
        <v>1 tahun, 7 bulan, 11 hari</v>
      </c>
      <c r="O900" s="80">
        <f t="shared" ca="1" si="42"/>
        <v>588</v>
      </c>
      <c r="Q900" s="58"/>
    </row>
    <row r="901" spans="1:17" ht="41.4" x14ac:dyDescent="0.3">
      <c r="A901" s="77">
        <f t="shared" si="43"/>
        <v>900</v>
      </c>
      <c r="B901" s="135" t="s">
        <v>7916</v>
      </c>
      <c r="C901" s="61">
        <v>45630</v>
      </c>
      <c r="D901" s="136" t="s">
        <v>7945</v>
      </c>
      <c r="E901" s="58" t="s">
        <v>7944</v>
      </c>
      <c r="F901" s="58"/>
      <c r="G901" s="136" t="s">
        <v>1079</v>
      </c>
      <c r="H901" s="135" t="s">
        <v>3199</v>
      </c>
      <c r="I901" s="135" t="s">
        <v>7228</v>
      </c>
      <c r="J901" s="135"/>
      <c r="K901" s="66" t="s">
        <v>1308</v>
      </c>
      <c r="L901" s="66" t="s">
        <v>1079</v>
      </c>
      <c r="M901" s="66" t="s">
        <v>1075</v>
      </c>
      <c r="N901" s="79" t="str">
        <f ca="1">DATEDIF(C901,'Outgoing 2023'!$L$2,"Y")&amp;" tahun, "&amp;DATEDIF(C901,'Outgoing 2023'!$L$2,"YM")&amp;" bulan, "&amp;DATEDIF(C901,'Outgoing 2023'!$L$2,"MD")&amp;" hari"</f>
        <v>1 tahun, 7 bulan, 11 hari</v>
      </c>
      <c r="O901" s="80">
        <f t="shared" ca="1" si="42"/>
        <v>588</v>
      </c>
      <c r="Q901" s="58"/>
    </row>
    <row r="902" spans="1:17" ht="27.6" x14ac:dyDescent="0.3">
      <c r="A902" s="77">
        <f t="shared" si="43"/>
        <v>901</v>
      </c>
      <c r="B902" s="135" t="s">
        <v>7917</v>
      </c>
      <c r="C902" s="61">
        <v>45630</v>
      </c>
      <c r="D902" s="136" t="s">
        <v>39</v>
      </c>
      <c r="E902" s="58" t="s">
        <v>7946</v>
      </c>
      <c r="F902" s="58"/>
      <c r="G902" s="136" t="s">
        <v>5508</v>
      </c>
      <c r="H902" s="135" t="s">
        <v>7756</v>
      </c>
      <c r="I902" s="135" t="s">
        <v>7235</v>
      </c>
      <c r="J902" s="135"/>
      <c r="K902" s="66" t="s">
        <v>1308</v>
      </c>
      <c r="L902" s="66" t="s">
        <v>1736</v>
      </c>
      <c r="M902" s="66" t="s">
        <v>4425</v>
      </c>
      <c r="N902" s="79" t="str">
        <f ca="1">DATEDIF(C902,'Outgoing 2023'!$L$2,"Y")&amp;" tahun, "&amp;DATEDIF(C902,'Outgoing 2023'!$L$2,"YM")&amp;" bulan, "&amp;DATEDIF(C902,'Outgoing 2023'!$L$2,"MD")&amp;" hari"</f>
        <v>1 tahun, 7 bulan, 11 hari</v>
      </c>
      <c r="O902" s="80">
        <f t="shared" ca="1" si="42"/>
        <v>588</v>
      </c>
      <c r="Q902" s="58"/>
    </row>
    <row r="903" spans="1:17" x14ac:dyDescent="0.3">
      <c r="A903" s="77">
        <f t="shared" si="43"/>
        <v>902</v>
      </c>
      <c r="B903" s="135" t="s">
        <v>7918</v>
      </c>
      <c r="C903" s="61">
        <v>45631</v>
      </c>
      <c r="D903" s="136" t="s">
        <v>39</v>
      </c>
      <c r="E903" s="58" t="s">
        <v>7947</v>
      </c>
      <c r="F903" s="58"/>
      <c r="G903" s="136" t="s">
        <v>1079</v>
      </c>
      <c r="H903" s="135" t="s">
        <v>7756</v>
      </c>
      <c r="I903" s="135" t="s">
        <v>5702</v>
      </c>
      <c r="J903" s="135"/>
      <c r="K903" s="66" t="s">
        <v>1308</v>
      </c>
      <c r="L903" s="66" t="s">
        <v>1080</v>
      </c>
      <c r="M903" s="66" t="s">
        <v>1083</v>
      </c>
      <c r="N903" s="79" t="str">
        <f ca="1">DATEDIF(C903,'Outgoing 2023'!$L$2,"Y")&amp;" tahun, "&amp;DATEDIF(C903,'Outgoing 2023'!$L$2,"YM")&amp;" bulan, "&amp;DATEDIF(C903,'Outgoing 2023'!$L$2,"MD")&amp;" hari"</f>
        <v>1 tahun, 7 bulan, 10 hari</v>
      </c>
      <c r="O903" s="80">
        <f t="shared" ca="1" si="42"/>
        <v>587</v>
      </c>
      <c r="Q903" s="58"/>
    </row>
    <row r="904" spans="1:17" ht="27.6" x14ac:dyDescent="0.3">
      <c r="A904" s="77">
        <f t="shared" si="43"/>
        <v>903</v>
      </c>
      <c r="B904" s="135" t="s">
        <v>7919</v>
      </c>
      <c r="C904" s="61">
        <v>45631</v>
      </c>
      <c r="D904" s="136" t="s">
        <v>7379</v>
      </c>
      <c r="E904" s="58" t="s">
        <v>7948</v>
      </c>
      <c r="F904" s="58"/>
      <c r="G904" s="136" t="s">
        <v>5508</v>
      </c>
      <c r="H904" s="135" t="s">
        <v>3200</v>
      </c>
      <c r="I904" s="135" t="s">
        <v>5845</v>
      </c>
      <c r="J904" s="135"/>
      <c r="K904" s="66" t="s">
        <v>1308</v>
      </c>
      <c r="L904" s="66" t="s">
        <v>5508</v>
      </c>
      <c r="M904" s="66" t="s">
        <v>7949</v>
      </c>
      <c r="N904" s="79" t="str">
        <f ca="1">DATEDIF(C904,'Outgoing 2023'!$L$2,"Y")&amp;" tahun, "&amp;DATEDIF(C904,'Outgoing 2023'!$L$2,"YM")&amp;" bulan, "&amp;DATEDIF(C904,'Outgoing 2023'!$L$2,"MD")&amp;" hari"</f>
        <v>1 tahun, 7 bulan, 10 hari</v>
      </c>
      <c r="O904" s="80">
        <f t="shared" ca="1" si="42"/>
        <v>587</v>
      </c>
      <c r="Q904" s="58"/>
    </row>
    <row r="905" spans="1:17" x14ac:dyDescent="0.3">
      <c r="A905" s="77">
        <f t="shared" si="43"/>
        <v>904</v>
      </c>
      <c r="B905" s="135" t="s">
        <v>7920</v>
      </c>
      <c r="C905" s="61">
        <v>45632</v>
      </c>
      <c r="D905" s="136" t="s">
        <v>39</v>
      </c>
      <c r="E905" s="58" t="s">
        <v>7950</v>
      </c>
      <c r="F905" s="58"/>
      <c r="G905" s="136" t="s">
        <v>5508</v>
      </c>
      <c r="H905" s="135" t="s">
        <v>3200</v>
      </c>
      <c r="I905" s="135" t="s">
        <v>5845</v>
      </c>
      <c r="J905" s="135"/>
      <c r="K905" s="66" t="s">
        <v>1308</v>
      </c>
      <c r="L905" s="66" t="s">
        <v>1070</v>
      </c>
      <c r="M905" s="66" t="s">
        <v>7652</v>
      </c>
      <c r="N905" s="79" t="str">
        <f ca="1">DATEDIF(C905,'Outgoing 2023'!$L$2,"Y")&amp;" tahun, "&amp;DATEDIF(C905,'Outgoing 2023'!$L$2,"YM")&amp;" bulan, "&amp;DATEDIF(C905,'Outgoing 2023'!$L$2,"MD")&amp;" hari"</f>
        <v>1 tahun, 7 bulan, 9 hari</v>
      </c>
      <c r="O905" s="80">
        <f t="shared" ca="1" si="42"/>
        <v>586</v>
      </c>
      <c r="Q905" s="58"/>
    </row>
    <row r="906" spans="1:17" ht="27.6" x14ac:dyDescent="0.3">
      <c r="A906" s="77">
        <f t="shared" si="43"/>
        <v>905</v>
      </c>
      <c r="B906" s="135" t="s">
        <v>7921</v>
      </c>
      <c r="C906" s="61">
        <v>45632</v>
      </c>
      <c r="D906" s="136" t="s">
        <v>39</v>
      </c>
      <c r="E906" s="58" t="s">
        <v>7951</v>
      </c>
      <c r="F906" s="58"/>
      <c r="G906" s="136" t="s">
        <v>5508</v>
      </c>
      <c r="H906" s="135" t="s">
        <v>7809</v>
      </c>
      <c r="I906" s="135" t="s">
        <v>5939</v>
      </c>
      <c r="J906" s="66"/>
      <c r="K906" s="135" t="s">
        <v>1308</v>
      </c>
      <c r="L906" s="66" t="s">
        <v>1070</v>
      </c>
      <c r="M906" s="66" t="s">
        <v>6243</v>
      </c>
      <c r="N906" s="79" t="str">
        <f ca="1">DATEDIF(C906,'Outgoing 2023'!$L$2,"Y")&amp;" tahun, "&amp;DATEDIF(C906,'Outgoing 2023'!$L$2,"YM")&amp;" bulan, "&amp;DATEDIF(C906,'Outgoing 2023'!$L$2,"MD")&amp;" hari"</f>
        <v>1 tahun, 7 bulan, 9 hari</v>
      </c>
      <c r="O906" s="80">
        <f t="shared" ca="1" si="42"/>
        <v>586</v>
      </c>
      <c r="Q906" s="58"/>
    </row>
    <row r="907" spans="1:17" ht="27.6" x14ac:dyDescent="0.3">
      <c r="A907" s="77">
        <f t="shared" si="43"/>
        <v>906</v>
      </c>
      <c r="B907" s="135" t="s">
        <v>7922</v>
      </c>
      <c r="C907" s="61">
        <v>45632</v>
      </c>
      <c r="D907" s="136" t="s">
        <v>7379</v>
      </c>
      <c r="E907" s="58" t="s">
        <v>7952</v>
      </c>
      <c r="F907" s="58"/>
      <c r="G907" s="136" t="s">
        <v>5508</v>
      </c>
      <c r="H907" s="135" t="s">
        <v>3200</v>
      </c>
      <c r="I907" s="135" t="s">
        <v>5845</v>
      </c>
      <c r="J907" s="135"/>
      <c r="K907" s="66" t="s">
        <v>1308</v>
      </c>
      <c r="L907" s="66" t="s">
        <v>5508</v>
      </c>
      <c r="M907" s="66" t="s">
        <v>7652</v>
      </c>
      <c r="N907" s="79" t="str">
        <f ca="1">DATEDIF(C907,'Outgoing 2023'!$L$2,"Y")&amp;" tahun, "&amp;DATEDIF(C907,'Outgoing 2023'!$L$2,"YM")&amp;" bulan, "&amp;DATEDIF(C907,'Outgoing 2023'!$L$2,"MD")&amp;" hari"</f>
        <v>1 tahun, 7 bulan, 9 hari</v>
      </c>
      <c r="O907" s="80">
        <f t="shared" ca="1" si="42"/>
        <v>586</v>
      </c>
      <c r="Q907" s="58"/>
    </row>
    <row r="908" spans="1:17" ht="27.6" x14ac:dyDescent="0.3">
      <c r="A908" s="77">
        <f t="shared" si="43"/>
        <v>907</v>
      </c>
      <c r="B908" s="135" t="s">
        <v>7923</v>
      </c>
      <c r="C908" s="61">
        <v>45632</v>
      </c>
      <c r="D908" s="136" t="s">
        <v>7379</v>
      </c>
      <c r="E908" s="58" t="s">
        <v>7953</v>
      </c>
      <c r="F908" s="58"/>
      <c r="G908" s="136" t="s">
        <v>5508</v>
      </c>
      <c r="H908" s="135" t="s">
        <v>3200</v>
      </c>
      <c r="I908" s="135" t="s">
        <v>5845</v>
      </c>
      <c r="J908" s="135"/>
      <c r="K908" s="66" t="s">
        <v>1308</v>
      </c>
      <c r="L908" s="66" t="s">
        <v>5508</v>
      </c>
      <c r="M908" s="66" t="s">
        <v>7652</v>
      </c>
      <c r="N908" s="79" t="str">
        <f ca="1">DATEDIF(C908,'Outgoing 2023'!$L$2,"Y")&amp;" tahun, "&amp;DATEDIF(C908,'Outgoing 2023'!$L$2,"YM")&amp;" bulan, "&amp;DATEDIF(C908,'Outgoing 2023'!$L$2,"MD")&amp;" hari"</f>
        <v>1 tahun, 7 bulan, 9 hari</v>
      </c>
      <c r="O908" s="80">
        <f t="shared" ca="1" si="42"/>
        <v>586</v>
      </c>
      <c r="Q908" s="58"/>
    </row>
    <row r="909" spans="1:17" ht="27.6" x14ac:dyDescent="0.3">
      <c r="A909" s="77">
        <f t="shared" si="43"/>
        <v>908</v>
      </c>
      <c r="B909" s="135" t="s">
        <v>7924</v>
      </c>
      <c r="C909" s="61">
        <v>45635</v>
      </c>
      <c r="D909" s="136" t="s">
        <v>39</v>
      </c>
      <c r="E909" s="58" t="s">
        <v>7954</v>
      </c>
      <c r="F909" s="58"/>
      <c r="G909" s="136" t="s">
        <v>1079</v>
      </c>
      <c r="H909" s="135" t="s">
        <v>7640</v>
      </c>
      <c r="I909" s="135" t="s">
        <v>7960</v>
      </c>
      <c r="J909" s="135"/>
      <c r="K909" s="66" t="s">
        <v>1308</v>
      </c>
      <c r="L909" s="66" t="s">
        <v>1070</v>
      </c>
      <c r="M909" s="66" t="s">
        <v>1077</v>
      </c>
      <c r="N909" s="79" t="str">
        <f ca="1">DATEDIF(C909,'Outgoing 2023'!$L$2,"Y")&amp;" tahun, "&amp;DATEDIF(C909,'Outgoing 2023'!$L$2,"YM")&amp;" bulan, "&amp;DATEDIF(C909,'Outgoing 2023'!$L$2,"MD")&amp;" hari"</f>
        <v>1 tahun, 7 bulan, 6 hari</v>
      </c>
      <c r="O909" s="80">
        <f t="shared" ca="1" si="42"/>
        <v>583</v>
      </c>
      <c r="Q909" s="58"/>
    </row>
    <row r="910" spans="1:17" ht="27.6" x14ac:dyDescent="0.3">
      <c r="A910" s="77">
        <f t="shared" si="43"/>
        <v>909</v>
      </c>
      <c r="B910" s="135" t="s">
        <v>7925</v>
      </c>
      <c r="C910" s="61">
        <v>45635</v>
      </c>
      <c r="D910" s="136" t="s">
        <v>39</v>
      </c>
      <c r="E910" s="58" t="s">
        <v>7955</v>
      </c>
      <c r="F910" s="58"/>
      <c r="G910" s="136" t="s">
        <v>5508</v>
      </c>
      <c r="H910" s="135" t="s">
        <v>3200</v>
      </c>
      <c r="I910" s="135" t="s">
        <v>7423</v>
      </c>
      <c r="J910" s="135"/>
      <c r="K910" s="66" t="s">
        <v>1308</v>
      </c>
      <c r="L910" s="66" t="s">
        <v>1070</v>
      </c>
      <c r="M910" s="66" t="s">
        <v>7652</v>
      </c>
      <c r="N910" s="79" t="str">
        <f ca="1">DATEDIF(C910,'Outgoing 2023'!$L$2,"Y")&amp;" tahun, "&amp;DATEDIF(C910,'Outgoing 2023'!$L$2,"YM")&amp;" bulan, "&amp;DATEDIF(C910,'Outgoing 2023'!$L$2,"MD")&amp;" hari"</f>
        <v>1 tahun, 7 bulan, 6 hari</v>
      </c>
      <c r="O910" s="80">
        <f t="shared" ca="1" si="42"/>
        <v>583</v>
      </c>
      <c r="Q910" s="58"/>
    </row>
    <row r="911" spans="1:17" ht="27.6" x14ac:dyDescent="0.3">
      <c r="A911" s="77">
        <f t="shared" si="43"/>
        <v>910</v>
      </c>
      <c r="B911" s="135" t="s">
        <v>7926</v>
      </c>
      <c r="C911" s="61">
        <v>45635</v>
      </c>
      <c r="D911" s="136" t="s">
        <v>39</v>
      </c>
      <c r="E911" s="58" t="s">
        <v>7956</v>
      </c>
      <c r="F911" s="58"/>
      <c r="G911" s="136" t="s">
        <v>5508</v>
      </c>
      <c r="H911" s="135" t="s">
        <v>5990</v>
      </c>
      <c r="I911" s="135" t="s">
        <v>7423</v>
      </c>
      <c r="J911" s="135"/>
      <c r="K911" s="66" t="s">
        <v>1308</v>
      </c>
      <c r="L911" s="66" t="s">
        <v>1070</v>
      </c>
      <c r="M911" s="66" t="s">
        <v>7957</v>
      </c>
      <c r="N911" s="79" t="str">
        <f ca="1">DATEDIF(C911,'Outgoing 2023'!$L$2,"Y")&amp;" tahun, "&amp;DATEDIF(C911,'Outgoing 2023'!$L$2,"YM")&amp;" bulan, "&amp;DATEDIF(C911,'Outgoing 2023'!$L$2,"MD")&amp;" hari"</f>
        <v>1 tahun, 7 bulan, 6 hari</v>
      </c>
      <c r="O911" s="80">
        <f t="shared" ca="1" si="42"/>
        <v>583</v>
      </c>
      <c r="Q911" s="58"/>
    </row>
    <row r="912" spans="1:17" ht="27.6" x14ac:dyDescent="0.3">
      <c r="A912" s="77">
        <f t="shared" si="43"/>
        <v>911</v>
      </c>
      <c r="B912" s="135" t="s">
        <v>7927</v>
      </c>
      <c r="C912" s="61">
        <v>45635</v>
      </c>
      <c r="D912" s="136" t="s">
        <v>39</v>
      </c>
      <c r="E912" s="58" t="s">
        <v>7958</v>
      </c>
      <c r="F912" s="58"/>
      <c r="G912" s="136" t="s">
        <v>5508</v>
      </c>
      <c r="H912" s="135" t="s">
        <v>3200</v>
      </c>
      <c r="I912" s="135" t="s">
        <v>5845</v>
      </c>
      <c r="J912" s="135"/>
      <c r="K912" s="66" t="s">
        <v>1308</v>
      </c>
      <c r="L912" s="66" t="s">
        <v>1070</v>
      </c>
      <c r="M912" s="66" t="s">
        <v>7652</v>
      </c>
      <c r="N912" s="79" t="str">
        <f ca="1">DATEDIF(C912,'Outgoing 2023'!$L$2,"Y")&amp;" tahun, "&amp;DATEDIF(C912,'Outgoing 2023'!$L$2,"YM")&amp;" bulan, "&amp;DATEDIF(C912,'Outgoing 2023'!$L$2,"MD")&amp;" hari"</f>
        <v>1 tahun, 7 bulan, 6 hari</v>
      </c>
      <c r="O912" s="80">
        <f t="shared" ca="1" si="42"/>
        <v>583</v>
      </c>
      <c r="Q912" s="58"/>
    </row>
    <row r="913" spans="1:17" ht="27.6" x14ac:dyDescent="0.3">
      <c r="A913" s="77">
        <f t="shared" si="43"/>
        <v>912</v>
      </c>
      <c r="B913" s="135" t="s">
        <v>7978</v>
      </c>
      <c r="C913" s="61">
        <v>45636</v>
      </c>
      <c r="D913" s="136" t="s">
        <v>7379</v>
      </c>
      <c r="E913" s="58" t="s">
        <v>8024</v>
      </c>
      <c r="F913" s="58"/>
      <c r="G913" s="136" t="s">
        <v>5508</v>
      </c>
      <c r="H913" s="135" t="s">
        <v>8025</v>
      </c>
      <c r="I913" s="135" t="s">
        <v>2896</v>
      </c>
      <c r="J913" s="135"/>
      <c r="K913" s="66" t="s">
        <v>1308</v>
      </c>
      <c r="L913" s="66" t="s">
        <v>1167</v>
      </c>
      <c r="M913" s="66" t="s">
        <v>1163</v>
      </c>
      <c r="N913" s="79" t="str">
        <f ca="1">DATEDIF(C913,'Outgoing 2023'!$L$2,"Y")&amp;" tahun, "&amp;DATEDIF(C913,'Outgoing 2023'!$L$2,"YM")&amp;" bulan, "&amp;DATEDIF(C913,'Outgoing 2023'!$L$2,"MD")&amp;" hari"</f>
        <v>1 tahun, 7 bulan, 5 hari</v>
      </c>
      <c r="O913" s="80">
        <f t="shared" ref="O913:O958" ca="1" si="44">TODAY()-C913</f>
        <v>582</v>
      </c>
      <c r="Q913" s="58"/>
    </row>
    <row r="914" spans="1:17" x14ac:dyDescent="0.3">
      <c r="A914" s="77">
        <f t="shared" si="43"/>
        <v>913</v>
      </c>
      <c r="B914" s="135" t="s">
        <v>7979</v>
      </c>
      <c r="C914" s="61">
        <v>45636</v>
      </c>
      <c r="D914" s="136" t="s">
        <v>7223</v>
      </c>
      <c r="E914" s="58" t="s">
        <v>8026</v>
      </c>
      <c r="F914" s="58"/>
      <c r="G914" s="136" t="s">
        <v>5508</v>
      </c>
      <c r="H914" s="135" t="s">
        <v>8025</v>
      </c>
      <c r="I914" s="135" t="s">
        <v>6953</v>
      </c>
      <c r="J914" s="135"/>
      <c r="K914" s="66" t="s">
        <v>1308</v>
      </c>
      <c r="L914" s="66" t="s">
        <v>5508</v>
      </c>
      <c r="M914" s="66" t="s">
        <v>1071</v>
      </c>
      <c r="N914" s="79" t="str">
        <f ca="1">DATEDIF(C914,'Outgoing 2023'!$L$2,"Y")&amp;" tahun, "&amp;DATEDIF(C914,'Outgoing 2023'!$L$2,"YM")&amp;" bulan, "&amp;DATEDIF(C914,'Outgoing 2023'!$L$2,"MD")&amp;" hari"</f>
        <v>1 tahun, 7 bulan, 5 hari</v>
      </c>
      <c r="O914" s="80">
        <f t="shared" ca="1" si="44"/>
        <v>582</v>
      </c>
      <c r="Q914" s="58"/>
    </row>
    <row r="915" spans="1:17" ht="27.6" x14ac:dyDescent="0.3">
      <c r="A915" s="77">
        <f t="shared" si="43"/>
        <v>914</v>
      </c>
      <c r="B915" s="135" t="s">
        <v>7980</v>
      </c>
      <c r="C915" s="61">
        <v>45636</v>
      </c>
      <c r="D915" s="136" t="s">
        <v>39</v>
      </c>
      <c r="E915" s="58" t="s">
        <v>8027</v>
      </c>
      <c r="F915" s="58"/>
      <c r="G915" s="136" t="s">
        <v>5508</v>
      </c>
      <c r="H915" s="135" t="s">
        <v>3200</v>
      </c>
      <c r="I915" s="135" t="s">
        <v>5845</v>
      </c>
      <c r="J915" s="135"/>
      <c r="K915" s="66" t="s">
        <v>1308</v>
      </c>
      <c r="L915" s="66" t="s">
        <v>1070</v>
      </c>
      <c r="M915" s="66" t="s">
        <v>7652</v>
      </c>
      <c r="N915" s="79" t="str">
        <f ca="1">DATEDIF(C915,'Outgoing 2023'!$L$2,"Y")&amp;" tahun, "&amp;DATEDIF(C915,'Outgoing 2023'!$L$2,"YM")&amp;" bulan, "&amp;DATEDIF(C915,'Outgoing 2023'!$L$2,"MD")&amp;" hari"</f>
        <v>1 tahun, 7 bulan, 5 hari</v>
      </c>
      <c r="O915" s="80">
        <f t="shared" ca="1" si="44"/>
        <v>582</v>
      </c>
      <c r="Q915" s="58"/>
    </row>
    <row r="916" spans="1:17" ht="41.4" x14ac:dyDescent="0.3">
      <c r="A916" s="77">
        <f t="shared" si="43"/>
        <v>915</v>
      </c>
      <c r="B916" s="135" t="s">
        <v>7981</v>
      </c>
      <c r="C916" s="61">
        <v>45636</v>
      </c>
      <c r="D916" s="136" t="s">
        <v>39</v>
      </c>
      <c r="E916" s="58" t="s">
        <v>8028</v>
      </c>
      <c r="F916" s="58"/>
      <c r="G916" s="136" t="s">
        <v>5508</v>
      </c>
      <c r="H916" s="135" t="s">
        <v>5989</v>
      </c>
      <c r="I916" s="135" t="s">
        <v>3188</v>
      </c>
      <c r="J916" s="135"/>
      <c r="K916" s="66" t="s">
        <v>1308</v>
      </c>
      <c r="L916" s="66" t="s">
        <v>1170</v>
      </c>
      <c r="M916" s="66" t="s">
        <v>1171</v>
      </c>
      <c r="N916" s="79" t="str">
        <f ca="1">DATEDIF(C916,'Outgoing 2023'!$L$2,"Y")&amp;" tahun, "&amp;DATEDIF(C916,'Outgoing 2023'!$L$2,"YM")&amp;" bulan, "&amp;DATEDIF(C916,'Outgoing 2023'!$L$2,"MD")&amp;" hari"</f>
        <v>1 tahun, 7 bulan, 5 hari</v>
      </c>
      <c r="O916" s="80">
        <f t="shared" ca="1" si="44"/>
        <v>582</v>
      </c>
      <c r="Q916" s="58"/>
    </row>
    <row r="917" spans="1:17" ht="27.6" x14ac:dyDescent="0.3">
      <c r="A917" s="77">
        <f t="shared" si="43"/>
        <v>916</v>
      </c>
      <c r="B917" s="135" t="s">
        <v>7982</v>
      </c>
      <c r="C917" s="61">
        <v>45636</v>
      </c>
      <c r="D917" s="136" t="s">
        <v>39</v>
      </c>
      <c r="E917" s="58" t="s">
        <v>8029</v>
      </c>
      <c r="F917" s="58"/>
      <c r="G917" s="136" t="s">
        <v>5508</v>
      </c>
      <c r="H917" s="135" t="s">
        <v>8025</v>
      </c>
      <c r="I917" s="135" t="s">
        <v>7423</v>
      </c>
      <c r="J917" s="135"/>
      <c r="K917" s="66" t="s">
        <v>1308</v>
      </c>
      <c r="L917" s="66" t="s">
        <v>1080</v>
      </c>
      <c r="M917" s="66" t="s">
        <v>1083</v>
      </c>
      <c r="N917" s="79" t="str">
        <f ca="1">DATEDIF(C917,'Outgoing 2023'!$L$2,"Y")&amp;" tahun, "&amp;DATEDIF(C917,'Outgoing 2023'!$L$2,"YM")&amp;" bulan, "&amp;DATEDIF(C917,'Outgoing 2023'!$L$2,"MD")&amp;" hari"</f>
        <v>1 tahun, 7 bulan, 5 hari</v>
      </c>
      <c r="O917" s="80">
        <f t="shared" ca="1" si="44"/>
        <v>582</v>
      </c>
      <c r="Q917" s="58"/>
    </row>
    <row r="918" spans="1:17" ht="27.6" x14ac:dyDescent="0.3">
      <c r="A918" s="77">
        <f t="shared" si="43"/>
        <v>917</v>
      </c>
      <c r="B918" s="135" t="s">
        <v>7983</v>
      </c>
      <c r="C918" s="61">
        <v>45637</v>
      </c>
      <c r="D918" s="136" t="s">
        <v>3073</v>
      </c>
      <c r="E918" s="58" t="s">
        <v>8030</v>
      </c>
      <c r="F918" s="58"/>
      <c r="G918" s="136" t="s">
        <v>5508</v>
      </c>
      <c r="H918" s="135" t="s">
        <v>3200</v>
      </c>
      <c r="I918" s="135" t="s">
        <v>5939</v>
      </c>
      <c r="J918" s="135"/>
      <c r="K918" s="66" t="s">
        <v>1308</v>
      </c>
      <c r="L918" s="66" t="s">
        <v>1070</v>
      </c>
      <c r="M918" s="66" t="s">
        <v>3717</v>
      </c>
      <c r="N918" s="79" t="str">
        <f ca="1">DATEDIF(C918,'Outgoing 2023'!$L$2,"Y")&amp;" tahun, "&amp;DATEDIF(C918,'Outgoing 2023'!$L$2,"YM")&amp;" bulan, "&amp;DATEDIF(C918,'Outgoing 2023'!$L$2,"MD")&amp;" hari"</f>
        <v>1 tahun, 7 bulan, 4 hari</v>
      </c>
      <c r="O918" s="80">
        <f t="shared" ca="1" si="44"/>
        <v>581</v>
      </c>
      <c r="Q918" s="58"/>
    </row>
    <row r="919" spans="1:17" ht="27.6" x14ac:dyDescent="0.3">
      <c r="A919" s="77">
        <f t="shared" si="43"/>
        <v>918</v>
      </c>
      <c r="B919" s="135" t="s">
        <v>7984</v>
      </c>
      <c r="C919" s="61">
        <v>45637</v>
      </c>
      <c r="D919" s="136" t="s">
        <v>8031</v>
      </c>
      <c r="E919" s="58" t="s">
        <v>8032</v>
      </c>
      <c r="F919" s="58"/>
      <c r="G919" s="136"/>
      <c r="H919" s="135"/>
      <c r="I919" s="135"/>
      <c r="J919" s="135"/>
      <c r="K919" s="66" t="s">
        <v>1308</v>
      </c>
      <c r="L919" s="66" t="s">
        <v>1079</v>
      </c>
      <c r="M919" s="66" t="s">
        <v>4643</v>
      </c>
      <c r="N919" s="79" t="str">
        <f ca="1">DATEDIF(C919,'Outgoing 2023'!$L$2,"Y")&amp;" tahun, "&amp;DATEDIF(C919,'Outgoing 2023'!$L$2,"YM")&amp;" bulan, "&amp;DATEDIF(C919,'Outgoing 2023'!$L$2,"MD")&amp;" hari"</f>
        <v>1 tahun, 7 bulan, 4 hari</v>
      </c>
      <c r="O919" s="80">
        <f t="shared" ca="1" si="44"/>
        <v>581</v>
      </c>
      <c r="Q919" s="58"/>
    </row>
    <row r="920" spans="1:17" ht="27.6" x14ac:dyDescent="0.3">
      <c r="A920" s="77">
        <f t="shared" si="43"/>
        <v>919</v>
      </c>
      <c r="B920" s="135" t="s">
        <v>7985</v>
      </c>
      <c r="C920" s="61">
        <v>45637</v>
      </c>
      <c r="D920" s="136" t="s">
        <v>39</v>
      </c>
      <c r="E920" s="58" t="s">
        <v>8033</v>
      </c>
      <c r="F920" s="58"/>
      <c r="G920" s="136" t="s">
        <v>5508</v>
      </c>
      <c r="H920" s="135" t="s">
        <v>3200</v>
      </c>
      <c r="I920" s="135" t="s">
        <v>5845</v>
      </c>
      <c r="J920" s="135"/>
      <c r="K920" s="66" t="s">
        <v>1308</v>
      </c>
      <c r="L920" s="66" t="s">
        <v>1070</v>
      </c>
      <c r="M920" s="66" t="s">
        <v>7652</v>
      </c>
      <c r="N920" s="79" t="str">
        <f ca="1">DATEDIF(C920,'Outgoing 2023'!$L$2,"Y")&amp;" tahun, "&amp;DATEDIF(C920,'Outgoing 2023'!$L$2,"YM")&amp;" bulan, "&amp;DATEDIF(C920,'Outgoing 2023'!$L$2,"MD")&amp;" hari"</f>
        <v>1 tahun, 7 bulan, 4 hari</v>
      </c>
      <c r="O920" s="80">
        <f t="shared" ca="1" si="44"/>
        <v>581</v>
      </c>
      <c r="Q920" s="58"/>
    </row>
    <row r="921" spans="1:17" ht="41.4" x14ac:dyDescent="0.3">
      <c r="A921" s="77">
        <f t="shared" si="43"/>
        <v>920</v>
      </c>
      <c r="B921" s="135" t="s">
        <v>7986</v>
      </c>
      <c r="C921" s="61">
        <v>45637</v>
      </c>
      <c r="D921" s="136" t="s">
        <v>8034</v>
      </c>
      <c r="E921" s="58" t="s">
        <v>8035</v>
      </c>
      <c r="F921" s="58"/>
      <c r="G921" s="136" t="s">
        <v>5508</v>
      </c>
      <c r="H921" s="135" t="s">
        <v>5989</v>
      </c>
      <c r="I921" s="135" t="s">
        <v>3188</v>
      </c>
      <c r="J921" s="135"/>
      <c r="K921" s="66" t="s">
        <v>1308</v>
      </c>
      <c r="L921" s="66" t="s">
        <v>1170</v>
      </c>
      <c r="M921" s="66" t="s">
        <v>8036</v>
      </c>
      <c r="N921" s="79" t="str">
        <f ca="1">DATEDIF(C921,'Outgoing 2023'!$L$2,"Y")&amp;" tahun, "&amp;DATEDIF(C921,'Outgoing 2023'!$L$2,"YM")&amp;" bulan, "&amp;DATEDIF(C921,'Outgoing 2023'!$L$2,"MD")&amp;" hari"</f>
        <v>1 tahun, 7 bulan, 4 hari</v>
      </c>
      <c r="O921" s="80">
        <f t="shared" ca="1" si="44"/>
        <v>581</v>
      </c>
      <c r="Q921" s="58"/>
    </row>
    <row r="922" spans="1:17" ht="41.4" x14ac:dyDescent="0.3">
      <c r="A922" s="77">
        <f t="shared" si="43"/>
        <v>921</v>
      </c>
      <c r="B922" s="135" t="s">
        <v>7987</v>
      </c>
      <c r="C922" s="61">
        <v>45637</v>
      </c>
      <c r="D922" s="136" t="s">
        <v>7379</v>
      </c>
      <c r="E922" s="58" t="s">
        <v>8037</v>
      </c>
      <c r="F922" s="58"/>
      <c r="G922" s="136" t="s">
        <v>5508</v>
      </c>
      <c r="H922" s="135" t="s">
        <v>5989</v>
      </c>
      <c r="I922" s="135" t="s">
        <v>6030</v>
      </c>
      <c r="J922" s="135"/>
      <c r="K922" s="66" t="s">
        <v>1308</v>
      </c>
      <c r="L922" s="66" t="s">
        <v>1175</v>
      </c>
      <c r="M922" s="66" t="s">
        <v>7484</v>
      </c>
      <c r="N922" s="79" t="str">
        <f ca="1">DATEDIF(C922,'Outgoing 2023'!$L$2,"Y")&amp;" tahun, "&amp;DATEDIF(C922,'Outgoing 2023'!$L$2,"YM")&amp;" bulan, "&amp;DATEDIF(C922,'Outgoing 2023'!$L$2,"MD")&amp;" hari"</f>
        <v>1 tahun, 7 bulan, 4 hari</v>
      </c>
      <c r="O922" s="80">
        <f t="shared" ca="1" si="44"/>
        <v>581</v>
      </c>
      <c r="Q922" s="58"/>
    </row>
    <row r="923" spans="1:17" ht="27.6" x14ac:dyDescent="0.3">
      <c r="A923" s="77">
        <f t="shared" si="43"/>
        <v>922</v>
      </c>
      <c r="B923" s="135" t="s">
        <v>7988</v>
      </c>
      <c r="C923" s="61">
        <v>45638</v>
      </c>
      <c r="D923" s="136" t="s">
        <v>39</v>
      </c>
      <c r="E923" s="58" t="s">
        <v>8038</v>
      </c>
      <c r="F923" s="58"/>
      <c r="G923" s="136" t="s">
        <v>5508</v>
      </c>
      <c r="H923" s="135" t="s">
        <v>3200</v>
      </c>
      <c r="I923" s="135" t="s">
        <v>5845</v>
      </c>
      <c r="J923" s="135"/>
      <c r="K923" s="66" t="s">
        <v>1308</v>
      </c>
      <c r="L923" s="66" t="s">
        <v>1070</v>
      </c>
      <c r="M923" s="66" t="s">
        <v>7652</v>
      </c>
      <c r="N923" s="79" t="str">
        <f ca="1">DATEDIF(C923,'Outgoing 2023'!$L$2,"Y")&amp;" tahun, "&amp;DATEDIF(C923,'Outgoing 2023'!$L$2,"YM")&amp;" bulan, "&amp;DATEDIF(C923,'Outgoing 2023'!$L$2,"MD")&amp;" hari"</f>
        <v>1 tahun, 7 bulan, 3 hari</v>
      </c>
      <c r="O923" s="80">
        <f t="shared" ca="1" si="44"/>
        <v>580</v>
      </c>
      <c r="Q923" s="58"/>
    </row>
    <row r="924" spans="1:17" x14ac:dyDescent="0.3">
      <c r="A924" s="77">
        <f t="shared" si="43"/>
        <v>923</v>
      </c>
      <c r="B924" s="135" t="s">
        <v>7989</v>
      </c>
      <c r="C924" s="61">
        <v>45638</v>
      </c>
      <c r="D924" s="136" t="s">
        <v>39</v>
      </c>
      <c r="E924" s="58" t="s">
        <v>8039</v>
      </c>
      <c r="F924" s="58"/>
      <c r="G924" s="136" t="s">
        <v>5508</v>
      </c>
      <c r="H924" s="135" t="s">
        <v>8025</v>
      </c>
      <c r="I924" s="135" t="s">
        <v>2896</v>
      </c>
      <c r="J924" s="66"/>
      <c r="K924" s="135" t="s">
        <v>1308</v>
      </c>
      <c r="L924" s="66" t="s">
        <v>1080</v>
      </c>
      <c r="M924" s="66" t="s">
        <v>1083</v>
      </c>
      <c r="N924" s="79" t="str">
        <f ca="1">DATEDIF(C924,'Outgoing 2023'!$L$2,"Y")&amp;" tahun, "&amp;DATEDIF(C924,'Outgoing 2023'!$L$2,"YM")&amp;" bulan, "&amp;DATEDIF(C924,'Outgoing 2023'!$L$2,"MD")&amp;" hari"</f>
        <v>1 tahun, 7 bulan, 3 hari</v>
      </c>
      <c r="O924" s="80">
        <f t="shared" ca="1" si="44"/>
        <v>580</v>
      </c>
      <c r="Q924" s="58"/>
    </row>
    <row r="925" spans="1:17" ht="27.6" x14ac:dyDescent="0.3">
      <c r="A925" s="77">
        <f t="shared" si="43"/>
        <v>924</v>
      </c>
      <c r="B925" s="135" t="s">
        <v>7990</v>
      </c>
      <c r="C925" s="61">
        <v>45639</v>
      </c>
      <c r="D925" s="136" t="s">
        <v>39</v>
      </c>
      <c r="E925" s="58" t="s">
        <v>8040</v>
      </c>
      <c r="F925" s="58"/>
      <c r="G925" s="136" t="s">
        <v>5508</v>
      </c>
      <c r="H925" s="135" t="s">
        <v>7876</v>
      </c>
      <c r="I925" s="135" t="s">
        <v>5939</v>
      </c>
      <c r="J925" s="66"/>
      <c r="K925" s="135" t="s">
        <v>1308</v>
      </c>
      <c r="L925" s="66" t="s">
        <v>5508</v>
      </c>
      <c r="M925" s="66" t="s">
        <v>6243</v>
      </c>
      <c r="N925" s="79" t="str">
        <f ca="1">DATEDIF(C925,'Outgoing 2023'!$L$2,"Y")&amp;" tahun, "&amp;DATEDIF(C925,'Outgoing 2023'!$L$2,"YM")&amp;" bulan, "&amp;DATEDIF(C925,'Outgoing 2023'!$L$2,"MD")&amp;" hari"</f>
        <v>1 tahun, 7 bulan, 2 hari</v>
      </c>
      <c r="O925" s="80">
        <f t="shared" ca="1" si="44"/>
        <v>579</v>
      </c>
      <c r="Q925" s="58"/>
    </row>
    <row r="926" spans="1:17" ht="27.6" x14ac:dyDescent="0.3">
      <c r="A926" s="77">
        <f t="shared" si="43"/>
        <v>925</v>
      </c>
      <c r="B926" s="135" t="s">
        <v>7991</v>
      </c>
      <c r="C926" s="61">
        <v>45639</v>
      </c>
      <c r="D926" s="136" t="s">
        <v>39</v>
      </c>
      <c r="E926" s="58" t="s">
        <v>8041</v>
      </c>
      <c r="F926" s="58"/>
      <c r="G926" s="136" t="s">
        <v>5508</v>
      </c>
      <c r="H926" s="135" t="s">
        <v>7756</v>
      </c>
      <c r="I926" s="135" t="s">
        <v>5845</v>
      </c>
      <c r="J926" s="66"/>
      <c r="K926" s="66" t="s">
        <v>1308</v>
      </c>
      <c r="L926" s="66" t="s">
        <v>1070</v>
      </c>
      <c r="M926" s="66" t="s">
        <v>7652</v>
      </c>
      <c r="N926" s="79" t="str">
        <f ca="1">DATEDIF(C926,'Outgoing 2023'!$L$2,"Y")&amp;" tahun, "&amp;DATEDIF(C926,'Outgoing 2023'!$L$2,"YM")&amp;" bulan, "&amp;DATEDIF(C926,'Outgoing 2023'!$L$2,"MD")&amp;" hari"</f>
        <v>1 tahun, 7 bulan, 2 hari</v>
      </c>
      <c r="O926" s="80">
        <f t="shared" ca="1" si="44"/>
        <v>579</v>
      </c>
      <c r="Q926" s="58"/>
    </row>
    <row r="927" spans="1:17" ht="27.6" x14ac:dyDescent="0.3">
      <c r="A927" s="77">
        <f t="shared" si="43"/>
        <v>926</v>
      </c>
      <c r="B927" s="135" t="s">
        <v>7992</v>
      </c>
      <c r="C927" s="61">
        <v>45639</v>
      </c>
      <c r="D927" s="136" t="s">
        <v>39</v>
      </c>
      <c r="E927" s="58" t="s">
        <v>8042</v>
      </c>
      <c r="F927" s="58"/>
      <c r="G927" s="136" t="s">
        <v>1079</v>
      </c>
      <c r="H927" s="135" t="s">
        <v>7756</v>
      </c>
      <c r="I927" s="135" t="s">
        <v>5701</v>
      </c>
      <c r="J927" s="66"/>
      <c r="K927" s="66" t="s">
        <v>1308</v>
      </c>
      <c r="L927" s="66" t="s">
        <v>1080</v>
      </c>
      <c r="M927" s="66" t="s">
        <v>1083</v>
      </c>
      <c r="N927" s="79" t="str">
        <f ca="1">DATEDIF(C927,'Outgoing 2023'!$L$2,"Y")&amp;" tahun, "&amp;DATEDIF(C927,'Outgoing 2023'!$L$2,"YM")&amp;" bulan, "&amp;DATEDIF(C927,'Outgoing 2023'!$L$2,"MD")&amp;" hari"</f>
        <v>1 tahun, 7 bulan, 2 hari</v>
      </c>
      <c r="O927" s="80">
        <f t="shared" ca="1" si="44"/>
        <v>579</v>
      </c>
      <c r="Q927" s="58"/>
    </row>
    <row r="928" spans="1:17" ht="27.6" x14ac:dyDescent="0.3">
      <c r="A928" s="77">
        <f t="shared" si="43"/>
        <v>927</v>
      </c>
      <c r="B928" s="135" t="s">
        <v>7993</v>
      </c>
      <c r="C928" s="61">
        <v>45639</v>
      </c>
      <c r="D928" s="136" t="s">
        <v>39</v>
      </c>
      <c r="E928" s="58" t="s">
        <v>8043</v>
      </c>
      <c r="F928" s="58"/>
      <c r="G928" s="136" t="s">
        <v>5508</v>
      </c>
      <c r="H928" s="135" t="s">
        <v>3200</v>
      </c>
      <c r="I928" s="135" t="s">
        <v>6953</v>
      </c>
      <c r="J928" s="66"/>
      <c r="K928" s="66" t="s">
        <v>1308</v>
      </c>
      <c r="L928" s="66" t="s">
        <v>1070</v>
      </c>
      <c r="M928" s="66"/>
      <c r="N928" s="79" t="str">
        <f ca="1">DATEDIF(C928,'Outgoing 2023'!$L$2,"Y")&amp;" tahun, "&amp;DATEDIF(C928,'Outgoing 2023'!$L$2,"YM")&amp;" bulan, "&amp;DATEDIF(C928,'Outgoing 2023'!$L$2,"MD")&amp;" hari"</f>
        <v>1 tahun, 7 bulan, 2 hari</v>
      </c>
      <c r="O928" s="80">
        <f t="shared" ca="1" si="44"/>
        <v>579</v>
      </c>
      <c r="Q928" s="58"/>
    </row>
    <row r="929" spans="1:17" ht="27.6" x14ac:dyDescent="0.3">
      <c r="A929" s="77">
        <f t="shared" si="43"/>
        <v>928</v>
      </c>
      <c r="B929" s="135" t="s">
        <v>7994</v>
      </c>
      <c r="C929" s="61">
        <v>45639</v>
      </c>
      <c r="D929" s="136" t="s">
        <v>39</v>
      </c>
      <c r="E929" s="58" t="s">
        <v>8044</v>
      </c>
      <c r="F929" s="58"/>
      <c r="G929" s="136" t="s">
        <v>5508</v>
      </c>
      <c r="H929" s="135" t="s">
        <v>3189</v>
      </c>
      <c r="I929" s="135" t="s">
        <v>6953</v>
      </c>
      <c r="J929" s="66"/>
      <c r="K929" s="66" t="s">
        <v>1308</v>
      </c>
      <c r="L929" s="66" t="s">
        <v>1070</v>
      </c>
      <c r="M929" s="66" t="s">
        <v>5604</v>
      </c>
      <c r="N929" s="79" t="str">
        <f ca="1">DATEDIF(C929,'Outgoing 2023'!$L$2,"Y")&amp;" tahun, "&amp;DATEDIF(C929,'Outgoing 2023'!$L$2,"YM")&amp;" bulan, "&amp;DATEDIF(C929,'Outgoing 2023'!$L$2,"MD")&amp;" hari"</f>
        <v>1 tahun, 7 bulan, 2 hari</v>
      </c>
      <c r="O929" s="80">
        <f t="shared" ca="1" si="44"/>
        <v>579</v>
      </c>
      <c r="Q929" s="58"/>
    </row>
    <row r="930" spans="1:17" ht="27.6" x14ac:dyDescent="0.3">
      <c r="A930" s="77">
        <f t="shared" si="43"/>
        <v>929</v>
      </c>
      <c r="B930" s="135" t="s">
        <v>7995</v>
      </c>
      <c r="C930" s="61">
        <v>45639</v>
      </c>
      <c r="D930" s="136" t="s">
        <v>39</v>
      </c>
      <c r="E930" s="58" t="s">
        <v>8045</v>
      </c>
      <c r="F930" s="58"/>
      <c r="G930" s="136" t="s">
        <v>5508</v>
      </c>
      <c r="H930" s="135" t="s">
        <v>7756</v>
      </c>
      <c r="I930" s="135" t="s">
        <v>5939</v>
      </c>
      <c r="J930" s="66"/>
      <c r="K930" s="135" t="s">
        <v>1308</v>
      </c>
      <c r="L930" s="66" t="s">
        <v>1070</v>
      </c>
      <c r="M930" s="66" t="s">
        <v>1071</v>
      </c>
      <c r="N930" s="79" t="str">
        <f ca="1">DATEDIF(C930,'Outgoing 2023'!$L$2,"Y")&amp;" tahun, "&amp;DATEDIF(C930,'Outgoing 2023'!$L$2,"YM")&amp;" bulan, "&amp;DATEDIF(C930,'Outgoing 2023'!$L$2,"MD")&amp;" hari"</f>
        <v>1 tahun, 7 bulan, 2 hari</v>
      </c>
      <c r="O930" s="80">
        <f t="shared" ca="1" si="44"/>
        <v>579</v>
      </c>
      <c r="Q930" s="58"/>
    </row>
    <row r="931" spans="1:17" ht="27.6" x14ac:dyDescent="0.3">
      <c r="A931" s="77">
        <f t="shared" si="43"/>
        <v>930</v>
      </c>
      <c r="B931" s="135" t="s">
        <v>7996</v>
      </c>
      <c r="C931" s="61">
        <v>45639</v>
      </c>
      <c r="D931" s="136" t="s">
        <v>7379</v>
      </c>
      <c r="E931" s="58" t="s">
        <v>8046</v>
      </c>
      <c r="F931" s="58"/>
      <c r="G931" s="136" t="s">
        <v>5508</v>
      </c>
      <c r="H931" s="135" t="s">
        <v>7756</v>
      </c>
      <c r="I931" s="135" t="s">
        <v>5845</v>
      </c>
      <c r="J931" s="66"/>
      <c r="K931" s="135" t="s">
        <v>1308</v>
      </c>
      <c r="L931" s="66" t="s">
        <v>1070</v>
      </c>
      <c r="M931" s="66" t="s">
        <v>1071</v>
      </c>
      <c r="N931" s="79" t="str">
        <f ca="1">DATEDIF(C931,'Outgoing 2023'!$L$2,"Y")&amp;" tahun, "&amp;DATEDIF(C931,'Outgoing 2023'!$L$2,"YM")&amp;" bulan, "&amp;DATEDIF(C931,'Outgoing 2023'!$L$2,"MD")&amp;" hari"</f>
        <v>1 tahun, 7 bulan, 2 hari</v>
      </c>
      <c r="O931" s="80">
        <f t="shared" ca="1" si="44"/>
        <v>579</v>
      </c>
      <c r="Q931" s="58"/>
    </row>
    <row r="932" spans="1:17" ht="27.6" x14ac:dyDescent="0.3">
      <c r="A932" s="77">
        <f t="shared" si="43"/>
        <v>931</v>
      </c>
      <c r="B932" s="135" t="s">
        <v>7997</v>
      </c>
      <c r="C932" s="61">
        <v>45642</v>
      </c>
      <c r="D932" s="136" t="s">
        <v>8047</v>
      </c>
      <c r="E932" s="58" t="s">
        <v>8048</v>
      </c>
      <c r="F932" s="58"/>
      <c r="G932" s="136" t="s">
        <v>5508</v>
      </c>
      <c r="H932" s="135" t="s">
        <v>5508</v>
      </c>
      <c r="I932" s="135" t="s">
        <v>6953</v>
      </c>
      <c r="J932" s="66"/>
      <c r="K932" s="66" t="s">
        <v>1308</v>
      </c>
      <c r="L932" s="66" t="s">
        <v>1070</v>
      </c>
      <c r="M932" s="66"/>
      <c r="N932" s="79" t="str">
        <f ca="1">DATEDIF(C932,'Outgoing 2023'!$L$2,"Y")&amp;" tahun, "&amp;DATEDIF(C932,'Outgoing 2023'!$L$2,"YM")&amp;" bulan, "&amp;DATEDIF(C932,'Outgoing 2023'!$L$2,"MD")&amp;" hari"</f>
        <v>1 tahun, 6 bulan, 29 hari</v>
      </c>
      <c r="O932" s="80">
        <f t="shared" ca="1" si="44"/>
        <v>576</v>
      </c>
      <c r="Q932" s="58"/>
    </row>
    <row r="933" spans="1:17" ht="27.6" x14ac:dyDescent="0.3">
      <c r="A933" s="77">
        <f t="shared" si="43"/>
        <v>932</v>
      </c>
      <c r="B933" s="135" t="s">
        <v>7998</v>
      </c>
      <c r="C933" s="61">
        <v>45642</v>
      </c>
      <c r="D933" s="136" t="s">
        <v>7379</v>
      </c>
      <c r="E933" s="58" t="s">
        <v>8049</v>
      </c>
      <c r="F933" s="58"/>
      <c r="G933" s="136" t="s">
        <v>1079</v>
      </c>
      <c r="H933" s="135" t="s">
        <v>5999</v>
      </c>
      <c r="I933" s="135" t="s">
        <v>2895</v>
      </c>
      <c r="J933" s="66"/>
      <c r="K933" s="135" t="s">
        <v>1308</v>
      </c>
      <c r="L933" s="66" t="s">
        <v>8050</v>
      </c>
      <c r="M933" s="66" t="s">
        <v>2488</v>
      </c>
      <c r="N933" s="79" t="str">
        <f ca="1">DATEDIF(C933,'Outgoing 2023'!$L$2,"Y")&amp;" tahun, "&amp;DATEDIF(C933,'Outgoing 2023'!$L$2,"YM")&amp;" bulan, "&amp;DATEDIF(C933,'Outgoing 2023'!$L$2,"MD")&amp;" hari"</f>
        <v>1 tahun, 6 bulan, 29 hari</v>
      </c>
      <c r="O933" s="80">
        <f t="shared" ca="1" si="44"/>
        <v>576</v>
      </c>
      <c r="Q933" s="58"/>
    </row>
    <row r="934" spans="1:17" ht="27.6" x14ac:dyDescent="0.3">
      <c r="A934" s="77">
        <f t="shared" si="43"/>
        <v>933</v>
      </c>
      <c r="B934" s="135" t="s">
        <v>7999</v>
      </c>
      <c r="C934" s="61">
        <v>45642</v>
      </c>
      <c r="D934" s="136" t="s">
        <v>7379</v>
      </c>
      <c r="E934" s="58" t="s">
        <v>8051</v>
      </c>
      <c r="F934" s="58"/>
      <c r="G934" s="136" t="s">
        <v>1079</v>
      </c>
      <c r="H934" s="135" t="s">
        <v>5999</v>
      </c>
      <c r="I934" s="135" t="s">
        <v>2895</v>
      </c>
      <c r="J934" s="66"/>
      <c r="K934" s="135" t="s">
        <v>1308</v>
      </c>
      <c r="L934" s="66" t="s">
        <v>8050</v>
      </c>
      <c r="M934" s="66" t="s">
        <v>2488</v>
      </c>
      <c r="N934" s="79" t="str">
        <f ca="1">DATEDIF(C934,'Outgoing 2023'!$L$2,"Y")&amp;" tahun, "&amp;DATEDIF(C934,'Outgoing 2023'!$L$2,"YM")&amp;" bulan, "&amp;DATEDIF(C934,'Outgoing 2023'!$L$2,"MD")&amp;" hari"</f>
        <v>1 tahun, 6 bulan, 29 hari</v>
      </c>
      <c r="O934" s="80">
        <f t="shared" ca="1" si="44"/>
        <v>576</v>
      </c>
      <c r="Q934" s="58"/>
    </row>
    <row r="935" spans="1:17" x14ac:dyDescent="0.3">
      <c r="A935" s="77">
        <f t="shared" si="43"/>
        <v>934</v>
      </c>
      <c r="B935" s="135" t="s">
        <v>8000</v>
      </c>
      <c r="C935" s="61">
        <v>45642</v>
      </c>
      <c r="D935" s="136" t="s">
        <v>7379</v>
      </c>
      <c r="E935" s="58" t="s">
        <v>8052</v>
      </c>
      <c r="F935" s="58"/>
      <c r="G935" s="136" t="s">
        <v>1079</v>
      </c>
      <c r="H935" s="135" t="s">
        <v>5999</v>
      </c>
      <c r="I935" s="135" t="s">
        <v>5841</v>
      </c>
      <c r="J935" s="66"/>
      <c r="K935" s="66" t="s">
        <v>1308</v>
      </c>
      <c r="L935" s="66" t="s">
        <v>8050</v>
      </c>
      <c r="M935" s="66" t="s">
        <v>2488</v>
      </c>
      <c r="N935" s="79" t="str">
        <f ca="1">DATEDIF(C935,'Outgoing 2023'!$L$2,"Y")&amp;" tahun, "&amp;DATEDIF(C935,'Outgoing 2023'!$L$2,"YM")&amp;" bulan, "&amp;DATEDIF(C935,'Outgoing 2023'!$L$2,"MD")&amp;" hari"</f>
        <v>1 tahun, 6 bulan, 29 hari</v>
      </c>
      <c r="O935" s="80">
        <f t="shared" ca="1" si="44"/>
        <v>576</v>
      </c>
      <c r="Q935" s="58"/>
    </row>
    <row r="936" spans="1:17" ht="41.4" x14ac:dyDescent="0.3">
      <c r="A936" s="77">
        <f t="shared" si="43"/>
        <v>935</v>
      </c>
      <c r="B936" s="135" t="s">
        <v>8001</v>
      </c>
      <c r="C936" s="61">
        <v>45642</v>
      </c>
      <c r="D936" s="136" t="s">
        <v>7379</v>
      </c>
      <c r="E936" s="58" t="s">
        <v>8053</v>
      </c>
      <c r="F936" s="58"/>
      <c r="G936" s="136" t="s">
        <v>1079</v>
      </c>
      <c r="H936" s="135" t="s">
        <v>3199</v>
      </c>
      <c r="I936" s="135" t="s">
        <v>3198</v>
      </c>
      <c r="J936" s="66"/>
      <c r="K936" s="66" t="s">
        <v>1308</v>
      </c>
      <c r="L936" s="66" t="s">
        <v>8054</v>
      </c>
      <c r="M936" s="66" t="s">
        <v>2490</v>
      </c>
      <c r="N936" s="79" t="str">
        <f ca="1">DATEDIF(C936,'Outgoing 2023'!$L$2,"Y")&amp;" tahun, "&amp;DATEDIF(C936,'Outgoing 2023'!$L$2,"YM")&amp;" bulan, "&amp;DATEDIF(C936,'Outgoing 2023'!$L$2,"MD")&amp;" hari"</f>
        <v>1 tahun, 6 bulan, 29 hari</v>
      </c>
      <c r="O936" s="80">
        <f t="shared" ca="1" si="44"/>
        <v>576</v>
      </c>
      <c r="Q936" s="58"/>
    </row>
    <row r="937" spans="1:17" ht="27.6" x14ac:dyDescent="0.3">
      <c r="A937" s="77">
        <f t="shared" si="43"/>
        <v>936</v>
      </c>
      <c r="B937" s="135" t="s">
        <v>8002</v>
      </c>
      <c r="C937" s="61">
        <v>45642</v>
      </c>
      <c r="D937" s="136" t="s">
        <v>8055</v>
      </c>
      <c r="E937" s="58" t="s">
        <v>8056</v>
      </c>
      <c r="F937" s="58"/>
      <c r="G937" s="136" t="s">
        <v>5508</v>
      </c>
      <c r="H937" s="135" t="s">
        <v>5990</v>
      </c>
      <c r="I937" s="135" t="s">
        <v>6953</v>
      </c>
      <c r="J937" s="66"/>
      <c r="K937" s="135" t="s">
        <v>1308</v>
      </c>
      <c r="L937" s="66" t="s">
        <v>1070</v>
      </c>
      <c r="M937" s="66" t="s">
        <v>7957</v>
      </c>
      <c r="N937" s="79" t="str">
        <f ca="1">DATEDIF(C937,'Outgoing 2023'!$L$2,"Y")&amp;" tahun, "&amp;DATEDIF(C937,'Outgoing 2023'!$L$2,"YM")&amp;" bulan, "&amp;DATEDIF(C937,'Outgoing 2023'!$L$2,"MD")&amp;" hari"</f>
        <v>1 tahun, 6 bulan, 29 hari</v>
      </c>
      <c r="O937" s="80">
        <f t="shared" ca="1" si="44"/>
        <v>576</v>
      </c>
      <c r="Q937" s="58"/>
    </row>
    <row r="938" spans="1:17" ht="27.6" x14ac:dyDescent="0.3">
      <c r="A938" s="77">
        <f t="shared" si="43"/>
        <v>937</v>
      </c>
      <c r="B938" s="135" t="s">
        <v>8003</v>
      </c>
      <c r="C938" s="61">
        <v>45642</v>
      </c>
      <c r="D938" s="136" t="s">
        <v>39</v>
      </c>
      <c r="E938" s="58" t="s">
        <v>8057</v>
      </c>
      <c r="F938" s="58"/>
      <c r="G938" s="136" t="s">
        <v>5508</v>
      </c>
      <c r="H938" s="135" t="s">
        <v>5990</v>
      </c>
      <c r="I938" s="135" t="s">
        <v>5939</v>
      </c>
      <c r="J938" s="66"/>
      <c r="K938" s="66" t="s">
        <v>1308</v>
      </c>
      <c r="L938" s="66" t="s">
        <v>1070</v>
      </c>
      <c r="M938" s="66" t="s">
        <v>7957</v>
      </c>
      <c r="N938" s="79" t="str">
        <f ca="1">DATEDIF(C938,'Outgoing 2023'!$L$2,"Y")&amp;" tahun, "&amp;DATEDIF(C938,'Outgoing 2023'!$L$2,"YM")&amp;" bulan, "&amp;DATEDIF(C938,'Outgoing 2023'!$L$2,"MD")&amp;" hari"</f>
        <v>1 tahun, 6 bulan, 29 hari</v>
      </c>
      <c r="O938" s="80">
        <f t="shared" ca="1" si="44"/>
        <v>576</v>
      </c>
      <c r="Q938" s="58"/>
    </row>
    <row r="939" spans="1:17" ht="27.6" x14ac:dyDescent="0.3">
      <c r="A939" s="77">
        <f t="shared" si="43"/>
        <v>938</v>
      </c>
      <c r="B939" s="135" t="s">
        <v>8004</v>
      </c>
      <c r="C939" s="61">
        <v>45643</v>
      </c>
      <c r="D939" s="136" t="s">
        <v>39</v>
      </c>
      <c r="E939" s="58" t="s">
        <v>8058</v>
      </c>
      <c r="F939" s="58"/>
      <c r="G939" s="136" t="s">
        <v>5508</v>
      </c>
      <c r="H939" s="135" t="s">
        <v>3200</v>
      </c>
      <c r="I939" s="135" t="s">
        <v>3201</v>
      </c>
      <c r="J939" s="66"/>
      <c r="K939" s="66" t="s">
        <v>1308</v>
      </c>
      <c r="L939" s="66" t="s">
        <v>1070</v>
      </c>
      <c r="M939" s="66" t="s">
        <v>7652</v>
      </c>
      <c r="N939" s="79" t="str">
        <f ca="1">DATEDIF(C939,'Outgoing 2023'!$L$2,"Y")&amp;" tahun, "&amp;DATEDIF(C939,'Outgoing 2023'!$L$2,"YM")&amp;" bulan, "&amp;DATEDIF(C939,'Outgoing 2023'!$L$2,"MD")&amp;" hari"</f>
        <v>1 tahun, 6 bulan, 28 hari</v>
      </c>
      <c r="O939" s="80">
        <f t="shared" ca="1" si="44"/>
        <v>575</v>
      </c>
      <c r="Q939" s="58"/>
    </row>
    <row r="940" spans="1:17" ht="27.6" x14ac:dyDescent="0.3">
      <c r="A940" s="77">
        <f t="shared" si="43"/>
        <v>939</v>
      </c>
      <c r="B940" s="135" t="s">
        <v>8005</v>
      </c>
      <c r="C940" s="61">
        <v>45643</v>
      </c>
      <c r="D940" s="136" t="s">
        <v>39</v>
      </c>
      <c r="E940" s="58" t="s">
        <v>8059</v>
      </c>
      <c r="F940" s="58"/>
      <c r="G940" s="136" t="s">
        <v>5508</v>
      </c>
      <c r="H940" s="135" t="s">
        <v>3200</v>
      </c>
      <c r="I940" s="135" t="s">
        <v>3203</v>
      </c>
      <c r="J940" s="66"/>
      <c r="K940" s="66" t="s">
        <v>1308</v>
      </c>
      <c r="L940" s="66" t="s">
        <v>1070</v>
      </c>
      <c r="M940" s="66" t="s">
        <v>7652</v>
      </c>
      <c r="N940" s="79" t="str">
        <f ca="1">DATEDIF(C940,'Outgoing 2023'!$L$2,"Y")&amp;" tahun, "&amp;DATEDIF(C940,'Outgoing 2023'!$L$2,"YM")&amp;" bulan, "&amp;DATEDIF(C940,'Outgoing 2023'!$L$2,"MD")&amp;" hari"</f>
        <v>1 tahun, 6 bulan, 28 hari</v>
      </c>
      <c r="O940" s="80">
        <f t="shared" ca="1" si="44"/>
        <v>575</v>
      </c>
      <c r="Q940" s="58"/>
    </row>
    <row r="941" spans="1:17" ht="27.6" x14ac:dyDescent="0.3">
      <c r="A941" s="77">
        <f t="shared" si="43"/>
        <v>940</v>
      </c>
      <c r="B941" s="135" t="s">
        <v>8006</v>
      </c>
      <c r="C941" s="61">
        <v>45644</v>
      </c>
      <c r="D941" s="136" t="s">
        <v>39</v>
      </c>
      <c r="E941" s="58" t="s">
        <v>8060</v>
      </c>
      <c r="F941" s="58"/>
      <c r="G941" s="136" t="s">
        <v>5508</v>
      </c>
      <c r="H941" s="135" t="s">
        <v>3200</v>
      </c>
      <c r="I941" s="135" t="s">
        <v>6953</v>
      </c>
      <c r="J941" s="66"/>
      <c r="K941" s="66" t="s">
        <v>1308</v>
      </c>
      <c r="L941" s="66" t="s">
        <v>1070</v>
      </c>
      <c r="M941" s="66" t="s">
        <v>1071</v>
      </c>
      <c r="N941" s="79" t="str">
        <f ca="1">DATEDIF(C941,'Outgoing 2023'!$L$2,"Y")&amp;" tahun, "&amp;DATEDIF(C941,'Outgoing 2023'!$L$2,"YM")&amp;" bulan, "&amp;DATEDIF(C941,'Outgoing 2023'!$L$2,"MD")&amp;" hari"</f>
        <v>1 tahun, 6 bulan, 27 hari</v>
      </c>
      <c r="O941" s="80">
        <f t="shared" ca="1" si="44"/>
        <v>574</v>
      </c>
      <c r="Q941" s="58"/>
    </row>
    <row r="942" spans="1:17" ht="55.2" x14ac:dyDescent="0.3">
      <c r="A942" s="77">
        <f t="shared" si="43"/>
        <v>941</v>
      </c>
      <c r="B942" s="135" t="s">
        <v>8007</v>
      </c>
      <c r="C942" s="61">
        <v>45644</v>
      </c>
      <c r="D942" s="136" t="s">
        <v>39</v>
      </c>
      <c r="E942" s="58" t="s">
        <v>8061</v>
      </c>
      <c r="F942" s="58"/>
      <c r="G942" s="136" t="s">
        <v>5508</v>
      </c>
      <c r="H942" s="135" t="s">
        <v>3189</v>
      </c>
      <c r="I942" s="135" t="s">
        <v>6953</v>
      </c>
      <c r="J942" s="66"/>
      <c r="K942" s="66" t="s">
        <v>1308</v>
      </c>
      <c r="L942" s="66" t="s">
        <v>1070</v>
      </c>
      <c r="M942" s="66" t="s">
        <v>5604</v>
      </c>
      <c r="N942" s="79" t="str">
        <f ca="1">DATEDIF(C942,'Outgoing 2023'!$L$2,"Y")&amp;" tahun, "&amp;DATEDIF(C942,'Outgoing 2023'!$L$2,"YM")&amp;" bulan, "&amp;DATEDIF(C942,'Outgoing 2023'!$L$2,"MD")&amp;" hari"</f>
        <v>1 tahun, 6 bulan, 27 hari</v>
      </c>
      <c r="O942" s="80">
        <f t="shared" ca="1" si="44"/>
        <v>574</v>
      </c>
      <c r="Q942" s="58"/>
    </row>
    <row r="943" spans="1:17" ht="27.6" x14ac:dyDescent="0.3">
      <c r="A943" s="77">
        <f t="shared" si="43"/>
        <v>942</v>
      </c>
      <c r="B943" s="135" t="s">
        <v>8008</v>
      </c>
      <c r="C943" s="61">
        <v>45645</v>
      </c>
      <c r="D943" s="136" t="s">
        <v>9</v>
      </c>
      <c r="E943" s="58" t="s">
        <v>8062</v>
      </c>
      <c r="F943" s="58"/>
      <c r="G943" s="136" t="s">
        <v>5508</v>
      </c>
      <c r="H943" s="135" t="s">
        <v>3189</v>
      </c>
      <c r="I943" s="135" t="s">
        <v>7423</v>
      </c>
      <c r="J943" s="66"/>
      <c r="K943" s="66" t="s">
        <v>1308</v>
      </c>
      <c r="L943" s="66" t="s">
        <v>1070</v>
      </c>
      <c r="M943" s="66" t="s">
        <v>5604</v>
      </c>
      <c r="N943" s="79" t="str">
        <f ca="1">DATEDIF(C943,'Outgoing 2023'!$L$2,"Y")&amp;" tahun, "&amp;DATEDIF(C943,'Outgoing 2023'!$L$2,"YM")&amp;" bulan, "&amp;DATEDIF(C943,'Outgoing 2023'!$L$2,"MD")&amp;" hari"</f>
        <v>1 tahun, 6 bulan, 26 hari</v>
      </c>
      <c r="O943" s="80">
        <f t="shared" ca="1" si="44"/>
        <v>573</v>
      </c>
      <c r="Q943" s="58"/>
    </row>
    <row r="944" spans="1:17" x14ac:dyDescent="0.3">
      <c r="A944" s="77">
        <f t="shared" si="43"/>
        <v>943</v>
      </c>
      <c r="B944" s="135" t="s">
        <v>8009</v>
      </c>
      <c r="C944" s="61">
        <v>45645</v>
      </c>
      <c r="D944" s="136" t="s">
        <v>39</v>
      </c>
      <c r="E944" s="58" t="s">
        <v>8063</v>
      </c>
      <c r="F944" s="58"/>
      <c r="G944" s="136" t="s">
        <v>5508</v>
      </c>
      <c r="H944" s="135" t="s">
        <v>3189</v>
      </c>
      <c r="I944" s="135" t="s">
        <v>3201</v>
      </c>
      <c r="J944" s="66"/>
      <c r="K944" s="66" t="s">
        <v>1308</v>
      </c>
      <c r="L944" s="66" t="s">
        <v>1070</v>
      </c>
      <c r="M944" s="66" t="s">
        <v>5604</v>
      </c>
      <c r="N944" s="79" t="str">
        <f ca="1">DATEDIF(C944,'Outgoing 2023'!$L$2,"Y")&amp;" tahun, "&amp;DATEDIF(C944,'Outgoing 2023'!$L$2,"YM")&amp;" bulan, "&amp;DATEDIF(C944,'Outgoing 2023'!$L$2,"MD")&amp;" hari"</f>
        <v>1 tahun, 6 bulan, 26 hari</v>
      </c>
      <c r="O944" s="80">
        <f t="shared" ca="1" si="44"/>
        <v>573</v>
      </c>
      <c r="Q944" s="58"/>
    </row>
    <row r="945" spans="1:17" ht="27.6" x14ac:dyDescent="0.3">
      <c r="A945" s="77">
        <f t="shared" si="43"/>
        <v>944</v>
      </c>
      <c r="B945" s="135" t="s">
        <v>8010</v>
      </c>
      <c r="C945" s="61">
        <v>45645</v>
      </c>
      <c r="D945" s="136" t="s">
        <v>9</v>
      </c>
      <c r="E945" s="58" t="s">
        <v>8064</v>
      </c>
      <c r="F945" s="58"/>
      <c r="G945" s="136" t="s">
        <v>5508</v>
      </c>
      <c r="H945" s="135" t="s">
        <v>3191</v>
      </c>
      <c r="I945" s="135" t="s">
        <v>7423</v>
      </c>
      <c r="J945" s="66"/>
      <c r="K945" s="66" t="s">
        <v>1308</v>
      </c>
      <c r="L945" s="66" t="s">
        <v>1070</v>
      </c>
      <c r="M945" s="66" t="s">
        <v>5160</v>
      </c>
      <c r="N945" s="79" t="str">
        <f ca="1">DATEDIF(C945,'Outgoing 2023'!$L$2,"Y")&amp;" tahun, "&amp;DATEDIF(C945,'Outgoing 2023'!$L$2,"YM")&amp;" bulan, "&amp;DATEDIF(C945,'Outgoing 2023'!$L$2,"MD")&amp;" hari"</f>
        <v>1 tahun, 6 bulan, 26 hari</v>
      </c>
      <c r="O945" s="80">
        <f t="shared" ca="1" si="44"/>
        <v>573</v>
      </c>
      <c r="Q945" s="58"/>
    </row>
    <row r="946" spans="1:17" x14ac:dyDescent="0.3">
      <c r="A946" s="77">
        <f t="shared" si="43"/>
        <v>945</v>
      </c>
      <c r="B946" s="135" t="s">
        <v>8011</v>
      </c>
      <c r="C946" s="61">
        <v>45646</v>
      </c>
      <c r="D946" s="136" t="s">
        <v>39</v>
      </c>
      <c r="E946" s="58" t="s">
        <v>8065</v>
      </c>
      <c r="F946" s="58"/>
      <c r="G946" s="136" t="s">
        <v>5508</v>
      </c>
      <c r="H946" s="135" t="s">
        <v>3200</v>
      </c>
      <c r="I946" s="135" t="s">
        <v>2895</v>
      </c>
      <c r="J946" s="66"/>
      <c r="K946" s="66" t="s">
        <v>1308</v>
      </c>
      <c r="L946" s="66" t="s">
        <v>1175</v>
      </c>
      <c r="M946" s="66" t="s">
        <v>1176</v>
      </c>
      <c r="N946" s="79" t="str">
        <f ca="1">DATEDIF(C946,'Outgoing 2023'!$L$2,"Y")&amp;" tahun, "&amp;DATEDIF(C946,'Outgoing 2023'!$L$2,"YM")&amp;" bulan, "&amp;DATEDIF(C946,'Outgoing 2023'!$L$2,"MD")&amp;" hari"</f>
        <v>1 tahun, 6 bulan, 25 hari</v>
      </c>
      <c r="O946" s="80">
        <f t="shared" ca="1" si="44"/>
        <v>572</v>
      </c>
      <c r="Q946" s="58"/>
    </row>
    <row r="947" spans="1:17" ht="27.6" x14ac:dyDescent="0.3">
      <c r="A947" s="77">
        <f t="shared" si="43"/>
        <v>946</v>
      </c>
      <c r="B947" s="135" t="s">
        <v>8012</v>
      </c>
      <c r="C947" s="61">
        <v>45646</v>
      </c>
      <c r="D947" s="136" t="s">
        <v>39</v>
      </c>
      <c r="E947" s="58" t="s">
        <v>8066</v>
      </c>
      <c r="F947" s="58"/>
      <c r="G947" s="136" t="s">
        <v>5508</v>
      </c>
      <c r="H947" s="135" t="s">
        <v>7640</v>
      </c>
      <c r="I947" s="135" t="s">
        <v>5845</v>
      </c>
      <c r="J947" s="66"/>
      <c r="K947" s="66" t="s">
        <v>1308</v>
      </c>
      <c r="L947" s="66" t="s">
        <v>1070</v>
      </c>
      <c r="M947" s="66" t="s">
        <v>8067</v>
      </c>
      <c r="N947" s="79" t="str">
        <f ca="1">DATEDIF(C947,'Outgoing 2023'!$L$2,"Y")&amp;" tahun, "&amp;DATEDIF(C947,'Outgoing 2023'!$L$2,"YM")&amp;" bulan, "&amp;DATEDIF(C947,'Outgoing 2023'!$L$2,"MD")&amp;" hari"</f>
        <v>1 tahun, 6 bulan, 25 hari</v>
      </c>
      <c r="O947" s="80">
        <f t="shared" ca="1" si="44"/>
        <v>572</v>
      </c>
      <c r="Q947" s="58"/>
    </row>
    <row r="948" spans="1:17" x14ac:dyDescent="0.3">
      <c r="A948" s="77">
        <f t="shared" si="43"/>
        <v>947</v>
      </c>
      <c r="B948" s="135" t="s">
        <v>8013</v>
      </c>
      <c r="C948" s="61">
        <v>45646</v>
      </c>
      <c r="D948" s="136" t="s">
        <v>39</v>
      </c>
      <c r="E948" s="58" t="s">
        <v>7929</v>
      </c>
      <c r="F948" s="58"/>
      <c r="G948" s="136" t="s">
        <v>5508</v>
      </c>
      <c r="H948" s="135" t="s">
        <v>3191</v>
      </c>
      <c r="I948" s="135" t="s">
        <v>3201</v>
      </c>
      <c r="J948" s="66"/>
      <c r="K948" s="66" t="s">
        <v>1308</v>
      </c>
      <c r="L948" s="66" t="s">
        <v>1070</v>
      </c>
      <c r="M948" s="66" t="s">
        <v>5160</v>
      </c>
      <c r="N948" s="79" t="str">
        <f ca="1">DATEDIF(C948,'Outgoing 2023'!$L$2,"Y")&amp;" tahun, "&amp;DATEDIF(C948,'Outgoing 2023'!$L$2,"YM")&amp;" bulan, "&amp;DATEDIF(C948,'Outgoing 2023'!$L$2,"MD")&amp;" hari"</f>
        <v>1 tahun, 6 bulan, 25 hari</v>
      </c>
      <c r="O948" s="80">
        <f t="shared" ca="1" si="44"/>
        <v>572</v>
      </c>
      <c r="Q948" s="58"/>
    </row>
    <row r="949" spans="1:17" x14ac:dyDescent="0.3">
      <c r="A949" s="77">
        <f t="shared" si="43"/>
        <v>948</v>
      </c>
      <c r="B949" s="135" t="s">
        <v>8014</v>
      </c>
      <c r="C949" s="61">
        <v>45646</v>
      </c>
      <c r="D949" s="136" t="s">
        <v>39</v>
      </c>
      <c r="E949" s="58" t="s">
        <v>8068</v>
      </c>
      <c r="F949" s="58"/>
      <c r="G949" s="136" t="s">
        <v>5508</v>
      </c>
      <c r="H949" s="135" t="s">
        <v>5990</v>
      </c>
      <c r="I949" s="135" t="s">
        <v>3201</v>
      </c>
      <c r="J949" s="66"/>
      <c r="K949" s="66" t="s">
        <v>1308</v>
      </c>
      <c r="L949" s="66" t="s">
        <v>1070</v>
      </c>
      <c r="M949" s="66" t="s">
        <v>7957</v>
      </c>
      <c r="N949" s="79" t="str">
        <f ca="1">DATEDIF(C949,'Outgoing 2023'!$L$2,"Y")&amp;" tahun, "&amp;DATEDIF(C949,'Outgoing 2023'!$L$2,"YM")&amp;" bulan, "&amp;DATEDIF(C949,'Outgoing 2023'!$L$2,"MD")&amp;" hari"</f>
        <v>1 tahun, 6 bulan, 25 hari</v>
      </c>
      <c r="O949" s="80">
        <f t="shared" ca="1" si="44"/>
        <v>572</v>
      </c>
      <c r="Q949" s="58"/>
    </row>
    <row r="950" spans="1:17" ht="27.6" x14ac:dyDescent="0.3">
      <c r="A950" s="77">
        <f t="shared" si="43"/>
        <v>949</v>
      </c>
      <c r="B950" s="135" t="s">
        <v>8015</v>
      </c>
      <c r="C950" s="61">
        <v>45646</v>
      </c>
      <c r="D950" s="136" t="s">
        <v>39</v>
      </c>
      <c r="E950" s="58" t="s">
        <v>8069</v>
      </c>
      <c r="F950" s="58"/>
      <c r="G950" s="136" t="s">
        <v>5508</v>
      </c>
      <c r="H950" s="135" t="s">
        <v>3200</v>
      </c>
      <c r="I950" s="135" t="s">
        <v>6030</v>
      </c>
      <c r="J950" s="66"/>
      <c r="K950" s="66" t="s">
        <v>1308</v>
      </c>
      <c r="L950" s="66" t="s">
        <v>1175</v>
      </c>
      <c r="M950" s="66" t="s">
        <v>1176</v>
      </c>
      <c r="N950" s="79" t="str">
        <f ca="1">DATEDIF(C950,'Outgoing 2023'!$L$2,"Y")&amp;" tahun, "&amp;DATEDIF(C950,'Outgoing 2023'!$L$2,"YM")&amp;" bulan, "&amp;DATEDIF(C950,'Outgoing 2023'!$L$2,"MD")&amp;" hari"</f>
        <v>1 tahun, 6 bulan, 25 hari</v>
      </c>
      <c r="O950" s="80">
        <f t="shared" ca="1" si="44"/>
        <v>572</v>
      </c>
      <c r="Q950" s="58"/>
    </row>
    <row r="951" spans="1:17" ht="27.6" x14ac:dyDescent="0.3">
      <c r="A951" s="77">
        <f t="shared" si="43"/>
        <v>950</v>
      </c>
      <c r="B951" s="135" t="s">
        <v>8016</v>
      </c>
      <c r="C951" s="61">
        <v>45646</v>
      </c>
      <c r="D951" s="136" t="s">
        <v>39</v>
      </c>
      <c r="E951" s="58" t="s">
        <v>8070</v>
      </c>
      <c r="F951" s="58"/>
      <c r="G951" s="136" t="s">
        <v>5508</v>
      </c>
      <c r="H951" s="135" t="s">
        <v>5990</v>
      </c>
      <c r="I951" s="135" t="s">
        <v>5939</v>
      </c>
      <c r="J951" s="66"/>
      <c r="K951" s="135" t="s">
        <v>1308</v>
      </c>
      <c r="L951" s="66" t="s">
        <v>1070</v>
      </c>
      <c r="M951" s="66" t="s">
        <v>8071</v>
      </c>
      <c r="N951" s="79" t="str">
        <f ca="1">DATEDIF(C951,'Outgoing 2023'!$L$2,"Y")&amp;" tahun, "&amp;DATEDIF(C951,'Outgoing 2023'!$L$2,"YM")&amp;" bulan, "&amp;DATEDIF(C951,'Outgoing 2023'!$L$2,"MD")&amp;" hari"</f>
        <v>1 tahun, 6 bulan, 25 hari</v>
      </c>
      <c r="O951" s="80">
        <f t="shared" ca="1" si="44"/>
        <v>572</v>
      </c>
      <c r="Q951" s="58"/>
    </row>
    <row r="952" spans="1:17" ht="27.6" x14ac:dyDescent="0.3">
      <c r="A952" s="77">
        <f t="shared" si="43"/>
        <v>951</v>
      </c>
      <c r="B952" s="135" t="s">
        <v>8017</v>
      </c>
      <c r="C952" s="61">
        <v>45646</v>
      </c>
      <c r="D952" s="136" t="s">
        <v>7379</v>
      </c>
      <c r="E952" s="58" t="s">
        <v>8072</v>
      </c>
      <c r="F952" s="58"/>
      <c r="G952" s="136" t="s">
        <v>1079</v>
      </c>
      <c r="H952" s="135" t="s">
        <v>5999</v>
      </c>
      <c r="I952" s="135" t="s">
        <v>1079</v>
      </c>
      <c r="J952" s="66"/>
      <c r="K952" s="135" t="s">
        <v>1308</v>
      </c>
      <c r="L952" s="66" t="s">
        <v>8050</v>
      </c>
      <c r="M952" s="66" t="s">
        <v>2488</v>
      </c>
      <c r="N952" s="79" t="str">
        <f ca="1">DATEDIF(C952,'Outgoing 2023'!$L$2,"Y")&amp;" tahun, "&amp;DATEDIF(C952,'Outgoing 2023'!$L$2,"YM")&amp;" bulan, "&amp;DATEDIF(C952,'Outgoing 2023'!$L$2,"MD")&amp;" hari"</f>
        <v>1 tahun, 6 bulan, 25 hari</v>
      </c>
      <c r="O952" s="80">
        <f t="shared" ca="1" si="44"/>
        <v>572</v>
      </c>
      <c r="Q952" s="58"/>
    </row>
    <row r="953" spans="1:17" x14ac:dyDescent="0.3">
      <c r="A953" s="77">
        <f t="shared" si="43"/>
        <v>952</v>
      </c>
      <c r="B953" s="135" t="s">
        <v>8018</v>
      </c>
      <c r="C953" s="61">
        <v>45649</v>
      </c>
      <c r="D953" s="136" t="s">
        <v>39</v>
      </c>
      <c r="E953" s="58" t="s">
        <v>8073</v>
      </c>
      <c r="F953" s="58"/>
      <c r="G953" s="136" t="s">
        <v>5508</v>
      </c>
      <c r="H953" s="135" t="s">
        <v>5990</v>
      </c>
      <c r="I953" s="135" t="s">
        <v>3201</v>
      </c>
      <c r="J953" s="66"/>
      <c r="K953" s="135" t="s">
        <v>1308</v>
      </c>
      <c r="L953" s="66" t="s">
        <v>1070</v>
      </c>
      <c r="M953" s="66" t="s">
        <v>7957</v>
      </c>
      <c r="N953" s="79" t="str">
        <f ca="1">DATEDIF(C953,'Outgoing 2023'!$L$2,"Y")&amp;" tahun, "&amp;DATEDIF(C953,'Outgoing 2023'!$L$2,"YM")&amp;" bulan, "&amp;DATEDIF(C953,'Outgoing 2023'!$L$2,"MD")&amp;" hari"</f>
        <v>1 tahun, 6 bulan, 22 hari</v>
      </c>
      <c r="O953" s="80">
        <f t="shared" ca="1" si="44"/>
        <v>569</v>
      </c>
      <c r="Q953" s="58"/>
    </row>
    <row r="954" spans="1:17" ht="41.4" x14ac:dyDescent="0.3">
      <c r="A954" s="77">
        <f t="shared" si="43"/>
        <v>953</v>
      </c>
      <c r="B954" s="135" t="s">
        <v>8019</v>
      </c>
      <c r="C954" s="61">
        <v>45649</v>
      </c>
      <c r="D954" s="136" t="s">
        <v>8074</v>
      </c>
      <c r="E954" s="58" t="s">
        <v>8075</v>
      </c>
      <c r="F954" s="58"/>
      <c r="G954" s="136" t="s">
        <v>6085</v>
      </c>
      <c r="H954" s="135" t="s">
        <v>5985</v>
      </c>
      <c r="I954" s="135" t="s">
        <v>1088</v>
      </c>
      <c r="J954" s="66"/>
      <c r="K954" s="135" t="s">
        <v>1308</v>
      </c>
      <c r="L954" s="66" t="s">
        <v>1088</v>
      </c>
      <c r="M954" s="66" t="s">
        <v>5574</v>
      </c>
      <c r="N954" s="79" t="str">
        <f ca="1">DATEDIF(C954,'Outgoing 2023'!$L$2,"Y")&amp;" tahun, "&amp;DATEDIF(C954,'Outgoing 2023'!$L$2,"YM")&amp;" bulan, "&amp;DATEDIF(C954,'Outgoing 2023'!$L$2,"MD")&amp;" hari"</f>
        <v>1 tahun, 6 bulan, 22 hari</v>
      </c>
      <c r="O954" s="80">
        <f t="shared" ca="1" si="44"/>
        <v>569</v>
      </c>
      <c r="Q954" s="58"/>
    </row>
    <row r="955" spans="1:17" x14ac:dyDescent="0.3">
      <c r="A955" s="77">
        <f t="shared" si="43"/>
        <v>954</v>
      </c>
      <c r="B955" s="135" t="s">
        <v>8020</v>
      </c>
      <c r="C955" s="61">
        <v>45649</v>
      </c>
      <c r="D955" s="136" t="s">
        <v>39</v>
      </c>
      <c r="E955" s="58" t="s">
        <v>8076</v>
      </c>
      <c r="F955" s="58"/>
      <c r="G955" s="136" t="s">
        <v>5508</v>
      </c>
      <c r="H955" s="135" t="s">
        <v>3200</v>
      </c>
      <c r="I955" s="135" t="s">
        <v>6030</v>
      </c>
      <c r="J955" s="66"/>
      <c r="K955" s="135" t="s">
        <v>1308</v>
      </c>
      <c r="L955" s="66" t="s">
        <v>1175</v>
      </c>
      <c r="M955" s="66" t="s">
        <v>5607</v>
      </c>
      <c r="N955" s="79" t="str">
        <f ca="1">DATEDIF(C955,'Outgoing 2023'!$L$2,"Y")&amp;" tahun, "&amp;DATEDIF(C955,'Outgoing 2023'!$L$2,"YM")&amp;" bulan, "&amp;DATEDIF(C955,'Outgoing 2023'!$L$2,"MD")&amp;" hari"</f>
        <v>1 tahun, 6 bulan, 22 hari</v>
      </c>
      <c r="O955" s="80">
        <f t="shared" ca="1" si="44"/>
        <v>569</v>
      </c>
      <c r="Q955" s="58"/>
    </row>
    <row r="956" spans="1:17" ht="41.4" x14ac:dyDescent="0.3">
      <c r="A956" s="77">
        <f t="shared" si="43"/>
        <v>955</v>
      </c>
      <c r="B956" s="135" t="s">
        <v>8021</v>
      </c>
      <c r="C956" s="61">
        <v>45649</v>
      </c>
      <c r="D956" s="136" t="s">
        <v>39</v>
      </c>
      <c r="E956" s="58" t="s">
        <v>8077</v>
      </c>
      <c r="F956" s="58"/>
      <c r="G956" s="136" t="s">
        <v>5508</v>
      </c>
      <c r="H956" s="135" t="s">
        <v>5989</v>
      </c>
      <c r="I956" s="135" t="s">
        <v>6030</v>
      </c>
      <c r="J956" s="66"/>
      <c r="K956" s="135" t="s">
        <v>1308</v>
      </c>
      <c r="L956" s="66" t="s">
        <v>1175</v>
      </c>
      <c r="M956" s="66" t="s">
        <v>5607</v>
      </c>
      <c r="N956" s="79" t="str">
        <f ca="1">DATEDIF(C956,'Outgoing 2023'!$L$2,"Y")&amp;" tahun, "&amp;DATEDIF(C956,'Outgoing 2023'!$L$2,"YM")&amp;" bulan, "&amp;DATEDIF(C956,'Outgoing 2023'!$L$2,"MD")&amp;" hari"</f>
        <v>1 tahun, 6 bulan, 22 hari</v>
      </c>
      <c r="O956" s="80">
        <f t="shared" ca="1" si="44"/>
        <v>569</v>
      </c>
      <c r="Q956" s="58"/>
    </row>
    <row r="957" spans="1:17" x14ac:dyDescent="0.3">
      <c r="A957" s="77">
        <f t="shared" si="43"/>
        <v>956</v>
      </c>
      <c r="B957" s="135" t="s">
        <v>8022</v>
      </c>
      <c r="C957" s="61">
        <v>45649</v>
      </c>
      <c r="D957" s="136" t="s">
        <v>39</v>
      </c>
      <c r="E957" s="58" t="s">
        <v>8078</v>
      </c>
      <c r="F957" s="58"/>
      <c r="G957" s="136" t="s">
        <v>5508</v>
      </c>
      <c r="H957" s="135" t="s">
        <v>7640</v>
      </c>
      <c r="I957" s="135" t="s">
        <v>3201</v>
      </c>
      <c r="J957" s="66"/>
      <c r="K957" s="135" t="s">
        <v>1308</v>
      </c>
      <c r="L957" s="66" t="s">
        <v>1070</v>
      </c>
      <c r="M957" s="66" t="s">
        <v>8067</v>
      </c>
      <c r="N957" s="79" t="str">
        <f ca="1">DATEDIF(C957,'Outgoing 2023'!$L$2,"Y")&amp;" tahun, "&amp;DATEDIF(C957,'Outgoing 2023'!$L$2,"YM")&amp;" bulan, "&amp;DATEDIF(C957,'Outgoing 2023'!$L$2,"MD")&amp;" hari"</f>
        <v>1 tahun, 6 bulan, 22 hari</v>
      </c>
      <c r="O957" s="80">
        <f t="shared" ca="1" si="44"/>
        <v>569</v>
      </c>
      <c r="Q957" s="58"/>
    </row>
    <row r="958" spans="1:17" ht="27.6" x14ac:dyDescent="0.3">
      <c r="A958" s="77">
        <f t="shared" si="43"/>
        <v>957</v>
      </c>
      <c r="B958" s="135" t="s">
        <v>8023</v>
      </c>
      <c r="C958" s="61">
        <v>45649</v>
      </c>
      <c r="D958" s="136" t="s">
        <v>3073</v>
      </c>
      <c r="E958" s="58" t="s">
        <v>8079</v>
      </c>
      <c r="F958" s="58"/>
      <c r="G958" s="136" t="s">
        <v>5508</v>
      </c>
      <c r="H958" s="135" t="s">
        <v>3200</v>
      </c>
      <c r="I958" s="135" t="s">
        <v>5701</v>
      </c>
      <c r="J958" s="66"/>
      <c r="K958" s="135" t="s">
        <v>1308</v>
      </c>
      <c r="L958" s="66" t="s">
        <v>1070</v>
      </c>
      <c r="M958" s="66" t="s">
        <v>1071</v>
      </c>
      <c r="N958" s="79" t="str">
        <f ca="1">DATEDIF(C958,'Outgoing 2023'!$L$2,"Y")&amp;" tahun, "&amp;DATEDIF(C958,'Outgoing 2023'!$L$2,"YM")&amp;" bulan, "&amp;DATEDIF(C958,'Outgoing 2023'!$L$2,"MD")&amp;" hari"</f>
        <v>1 tahun, 6 bulan, 22 hari</v>
      </c>
      <c r="O958" s="80">
        <f t="shared" ca="1" si="44"/>
        <v>569</v>
      </c>
      <c r="Q958" s="58"/>
    </row>
    <row r="959" spans="1:17" ht="27.6" x14ac:dyDescent="0.3">
      <c r="A959" s="77">
        <f t="shared" si="43"/>
        <v>958</v>
      </c>
      <c r="B959" s="135" t="s">
        <v>8208</v>
      </c>
      <c r="C959" s="61">
        <v>45650</v>
      </c>
      <c r="D959" s="136" t="s">
        <v>39</v>
      </c>
      <c r="E959" s="58" t="s">
        <v>8209</v>
      </c>
      <c r="F959" s="58"/>
      <c r="G959" s="136"/>
      <c r="H959" s="135"/>
      <c r="I959" s="135"/>
      <c r="J959" s="135"/>
      <c r="K959" s="66"/>
      <c r="L959" s="66"/>
      <c r="M959" s="66"/>
      <c r="N959" s="66"/>
      <c r="O959" s="66"/>
      <c r="Q959" s="58"/>
    </row>
    <row r="960" spans="1:17" ht="27.6" x14ac:dyDescent="0.3">
      <c r="A960" s="77">
        <f t="shared" si="43"/>
        <v>959</v>
      </c>
      <c r="B960" s="135" t="s">
        <v>8210</v>
      </c>
      <c r="C960" s="61">
        <v>45653</v>
      </c>
      <c r="D960" s="136" t="s">
        <v>39</v>
      </c>
      <c r="E960" s="58" t="s">
        <v>8211</v>
      </c>
      <c r="F960" s="58"/>
      <c r="G960" s="136"/>
      <c r="H960" s="135"/>
      <c r="I960" s="135"/>
      <c r="J960" s="135"/>
      <c r="K960" s="66"/>
      <c r="L960" s="66"/>
      <c r="M960" s="66"/>
      <c r="N960" s="66"/>
      <c r="O960" s="66"/>
      <c r="Q960" s="58"/>
    </row>
    <row r="961" spans="1:17" x14ac:dyDescent="0.3">
      <c r="A961" s="77">
        <f t="shared" si="43"/>
        <v>960</v>
      </c>
      <c r="B961" s="135" t="s">
        <v>8212</v>
      </c>
      <c r="C961" s="61">
        <v>45653</v>
      </c>
      <c r="D961" s="136" t="s">
        <v>39</v>
      </c>
      <c r="E961" s="58" t="s">
        <v>8213</v>
      </c>
      <c r="F961" s="58"/>
      <c r="G961" s="136" t="s">
        <v>5985</v>
      </c>
      <c r="H961" s="135" t="s">
        <v>5989</v>
      </c>
      <c r="I961" s="135"/>
      <c r="J961" s="135"/>
      <c r="K961" s="66"/>
      <c r="L961" s="66" t="s">
        <v>1175</v>
      </c>
      <c r="M961" s="66" t="s">
        <v>5607</v>
      </c>
      <c r="N961" s="66"/>
      <c r="O961" s="66"/>
      <c r="Q961" s="58"/>
    </row>
    <row r="962" spans="1:17" ht="27.6" x14ac:dyDescent="0.3">
      <c r="A962" s="77">
        <f t="shared" ref="A962:A975" si="45">ROW(A961)</f>
        <v>961</v>
      </c>
      <c r="B962" s="135" t="s">
        <v>8214</v>
      </c>
      <c r="C962" s="61">
        <v>45653</v>
      </c>
      <c r="D962" s="136" t="s">
        <v>39</v>
      </c>
      <c r="E962" s="58" t="s">
        <v>8215</v>
      </c>
      <c r="F962" s="58"/>
      <c r="G962" s="136"/>
      <c r="H962" s="135"/>
      <c r="I962" s="135"/>
      <c r="J962" s="135"/>
      <c r="K962" s="66"/>
      <c r="L962" s="66"/>
      <c r="M962" s="66"/>
      <c r="N962" s="66"/>
      <c r="O962" s="66"/>
      <c r="Q962" s="58"/>
    </row>
    <row r="963" spans="1:17" x14ac:dyDescent="0.3">
      <c r="A963" s="77">
        <f t="shared" si="45"/>
        <v>962</v>
      </c>
      <c r="B963" s="135" t="s">
        <v>8216</v>
      </c>
      <c r="C963" s="61">
        <v>45653</v>
      </c>
      <c r="D963" s="136" t="s">
        <v>7379</v>
      </c>
      <c r="E963" s="58" t="s">
        <v>8217</v>
      </c>
      <c r="F963" s="58"/>
      <c r="G963" s="136"/>
      <c r="H963" s="135"/>
      <c r="I963" s="135"/>
      <c r="J963" s="135"/>
      <c r="K963" s="66"/>
      <c r="L963" s="66" t="s">
        <v>5508</v>
      </c>
      <c r="M963" s="66" t="s">
        <v>1077</v>
      </c>
      <c r="N963" s="66"/>
      <c r="O963" s="66"/>
      <c r="Q963" s="58"/>
    </row>
    <row r="964" spans="1:17" x14ac:dyDescent="0.3">
      <c r="A964" s="77">
        <f t="shared" si="45"/>
        <v>963</v>
      </c>
      <c r="B964" s="135" t="s">
        <v>8218</v>
      </c>
      <c r="C964" s="61">
        <v>45653</v>
      </c>
      <c r="D964" s="136" t="s">
        <v>7379</v>
      </c>
      <c r="E964" s="58" t="s">
        <v>8219</v>
      </c>
      <c r="F964" s="58"/>
      <c r="G964" s="136"/>
      <c r="H964" s="135"/>
      <c r="I964" s="135"/>
      <c r="J964" s="135"/>
      <c r="K964" s="66"/>
      <c r="L964" s="66" t="s">
        <v>1079</v>
      </c>
      <c r="M964" s="66" t="s">
        <v>5498</v>
      </c>
      <c r="N964" s="66"/>
      <c r="O964" s="66"/>
      <c r="Q964" s="58"/>
    </row>
    <row r="965" spans="1:17" x14ac:dyDescent="0.3">
      <c r="A965" s="77">
        <f t="shared" si="45"/>
        <v>964</v>
      </c>
      <c r="B965" s="135" t="s">
        <v>8220</v>
      </c>
      <c r="C965" s="61">
        <v>45653</v>
      </c>
      <c r="D965" s="136" t="s">
        <v>7379</v>
      </c>
      <c r="E965" s="58" t="s">
        <v>8221</v>
      </c>
      <c r="F965" s="58"/>
      <c r="G965" s="136"/>
      <c r="H965" s="135"/>
      <c r="I965" s="135"/>
      <c r="J965" s="135"/>
      <c r="K965" s="66"/>
      <c r="L965" s="66" t="s">
        <v>8222</v>
      </c>
      <c r="M965" s="66" t="s">
        <v>5498</v>
      </c>
      <c r="N965" s="66"/>
      <c r="O965" s="66"/>
      <c r="Q965" s="58"/>
    </row>
    <row r="966" spans="1:17" x14ac:dyDescent="0.3">
      <c r="A966" s="77">
        <f t="shared" si="45"/>
        <v>965</v>
      </c>
      <c r="B966" s="135" t="s">
        <v>8223</v>
      </c>
      <c r="C966" s="61">
        <v>45653</v>
      </c>
      <c r="D966" s="136" t="s">
        <v>39</v>
      </c>
      <c r="E966" s="58" t="s">
        <v>8224</v>
      </c>
      <c r="F966" s="58"/>
      <c r="G966" s="136"/>
      <c r="H966" s="135"/>
      <c r="I966" s="135"/>
      <c r="J966" s="135"/>
      <c r="K966" s="66"/>
      <c r="L966" s="66"/>
      <c r="M966" s="66"/>
      <c r="N966" s="66"/>
      <c r="O966" s="66"/>
      <c r="Q966" s="58"/>
    </row>
    <row r="967" spans="1:17" ht="27.6" x14ac:dyDescent="0.3">
      <c r="A967" s="77">
        <f t="shared" si="45"/>
        <v>966</v>
      </c>
      <c r="B967" s="135" t="s">
        <v>8225</v>
      </c>
      <c r="C967" s="61">
        <v>45653</v>
      </c>
      <c r="D967" s="136" t="s">
        <v>39</v>
      </c>
      <c r="E967" s="58" t="s">
        <v>8226</v>
      </c>
      <c r="F967" s="58"/>
      <c r="G967" s="136"/>
      <c r="H967" s="135"/>
      <c r="I967" s="135"/>
      <c r="J967" s="135"/>
      <c r="K967" s="66"/>
      <c r="L967" s="66"/>
      <c r="M967" s="66"/>
      <c r="N967" s="66"/>
      <c r="O967" s="66"/>
      <c r="Q967" s="58"/>
    </row>
    <row r="968" spans="1:17" ht="27.6" x14ac:dyDescent="0.3">
      <c r="A968" s="77">
        <f t="shared" si="45"/>
        <v>967</v>
      </c>
      <c r="B968" s="135" t="s">
        <v>8227</v>
      </c>
      <c r="C968" s="61">
        <v>45653</v>
      </c>
      <c r="D968" s="136" t="s">
        <v>7379</v>
      </c>
      <c r="E968" s="58" t="s">
        <v>8228</v>
      </c>
      <c r="F968" s="58"/>
      <c r="G968" s="136"/>
      <c r="H968" s="135"/>
      <c r="I968" s="135"/>
      <c r="J968" s="135"/>
      <c r="K968" s="66"/>
      <c r="L968" s="66" t="s">
        <v>8229</v>
      </c>
      <c r="M968" s="66" t="s">
        <v>5498</v>
      </c>
      <c r="N968" s="66"/>
      <c r="O968" s="66"/>
      <c r="Q968" s="58"/>
    </row>
    <row r="969" spans="1:17" ht="27.6" x14ac:dyDescent="0.3">
      <c r="A969" s="77">
        <f t="shared" si="45"/>
        <v>968</v>
      </c>
      <c r="B969" s="135" t="s">
        <v>8230</v>
      </c>
      <c r="C969" s="61">
        <v>45653</v>
      </c>
      <c r="D969" s="136" t="s">
        <v>39</v>
      </c>
      <c r="E969" s="58" t="s">
        <v>8231</v>
      </c>
      <c r="F969" s="58"/>
      <c r="G969" s="136" t="s">
        <v>5508</v>
      </c>
      <c r="H969" s="135" t="s">
        <v>5989</v>
      </c>
      <c r="I969" s="135" t="s">
        <v>7866</v>
      </c>
      <c r="J969" s="135"/>
      <c r="K969" s="66"/>
      <c r="L969" s="66" t="s">
        <v>1175</v>
      </c>
      <c r="M969" s="66" t="s">
        <v>5607</v>
      </c>
      <c r="N969" s="66"/>
      <c r="O969" s="66"/>
      <c r="Q969" s="58"/>
    </row>
    <row r="970" spans="1:17" x14ac:dyDescent="0.3">
      <c r="A970" s="77">
        <f t="shared" si="45"/>
        <v>969</v>
      </c>
      <c r="B970" s="135" t="s">
        <v>8232</v>
      </c>
      <c r="C970" s="61">
        <v>45656</v>
      </c>
      <c r="D970" s="136" t="s">
        <v>39</v>
      </c>
      <c r="E970" s="58" t="s">
        <v>8233</v>
      </c>
      <c r="F970" s="58"/>
      <c r="G970" s="136" t="s">
        <v>5508</v>
      </c>
      <c r="H970" s="135" t="s">
        <v>3200</v>
      </c>
      <c r="I970" s="135" t="s">
        <v>5939</v>
      </c>
      <c r="J970" s="135"/>
      <c r="K970" s="66"/>
      <c r="L970" s="66" t="s">
        <v>1070</v>
      </c>
      <c r="M970" s="66" t="s">
        <v>3717</v>
      </c>
      <c r="N970" s="66"/>
      <c r="O970" s="66"/>
      <c r="Q970" s="58"/>
    </row>
    <row r="971" spans="1:17" ht="27.6" x14ac:dyDescent="0.3">
      <c r="A971" s="77">
        <f t="shared" si="45"/>
        <v>970</v>
      </c>
      <c r="B971" s="135" t="s">
        <v>8234</v>
      </c>
      <c r="C971" s="61">
        <v>45656</v>
      </c>
      <c r="D971" s="136" t="s">
        <v>39</v>
      </c>
      <c r="E971" s="58" t="s">
        <v>8235</v>
      </c>
      <c r="F971" s="58"/>
      <c r="G971" s="136" t="s">
        <v>5508</v>
      </c>
      <c r="H971" s="135" t="s">
        <v>3200</v>
      </c>
      <c r="I971" s="135" t="s">
        <v>7235</v>
      </c>
      <c r="J971" s="135"/>
      <c r="K971" s="66"/>
      <c r="L971" s="66" t="s">
        <v>1070</v>
      </c>
      <c r="M971" s="66" t="s">
        <v>3082</v>
      </c>
      <c r="N971" s="66"/>
      <c r="O971" s="66"/>
      <c r="Q971" s="58"/>
    </row>
    <row r="972" spans="1:17" ht="27.6" x14ac:dyDescent="0.3">
      <c r="A972" s="77">
        <f t="shared" si="45"/>
        <v>971</v>
      </c>
      <c r="B972" s="135" t="s">
        <v>8236</v>
      </c>
      <c r="C972" s="61">
        <v>45657</v>
      </c>
      <c r="D972" s="136" t="s">
        <v>7379</v>
      </c>
      <c r="E972" s="58" t="s">
        <v>8237</v>
      </c>
      <c r="F972" s="58"/>
      <c r="G972" s="136" t="s">
        <v>5508</v>
      </c>
      <c r="H972" s="135" t="s">
        <v>5989</v>
      </c>
      <c r="I972" s="135" t="s">
        <v>7866</v>
      </c>
      <c r="J972" s="135"/>
      <c r="K972" s="66"/>
      <c r="L972" s="66" t="s">
        <v>1070</v>
      </c>
      <c r="M972" s="66" t="s">
        <v>1082</v>
      </c>
      <c r="N972" s="66"/>
      <c r="O972" s="66"/>
      <c r="Q972" s="58"/>
    </row>
    <row r="973" spans="1:17" x14ac:dyDescent="0.3">
      <c r="A973" s="77">
        <f t="shared" si="45"/>
        <v>972</v>
      </c>
      <c r="B973" s="135" t="s">
        <v>8238</v>
      </c>
      <c r="C973" s="61">
        <v>45657</v>
      </c>
      <c r="D973" s="136" t="s">
        <v>39</v>
      </c>
      <c r="E973" s="58" t="s">
        <v>8239</v>
      </c>
      <c r="F973" s="58"/>
      <c r="G973" s="136"/>
      <c r="H973" s="135"/>
      <c r="I973" s="135"/>
      <c r="J973" s="135"/>
      <c r="K973" s="66"/>
      <c r="L973" s="66"/>
      <c r="M973" s="66"/>
      <c r="N973" s="66"/>
      <c r="O973" s="66"/>
      <c r="Q973" s="58"/>
    </row>
    <row r="974" spans="1:17" ht="27.6" x14ac:dyDescent="0.3">
      <c r="A974" s="77">
        <f t="shared" si="45"/>
        <v>973</v>
      </c>
      <c r="B974" s="135" t="s">
        <v>8240</v>
      </c>
      <c r="C974" s="61">
        <v>45657</v>
      </c>
      <c r="D974" s="136" t="s">
        <v>39</v>
      </c>
      <c r="E974" s="58" t="s">
        <v>8241</v>
      </c>
      <c r="F974" s="58"/>
      <c r="G974" s="136" t="s">
        <v>5508</v>
      </c>
      <c r="H974" s="135" t="s">
        <v>8242</v>
      </c>
      <c r="I974" s="135" t="s">
        <v>7622</v>
      </c>
      <c r="J974" s="135"/>
      <c r="K974" s="66"/>
      <c r="L974" s="66" t="s">
        <v>1070</v>
      </c>
      <c r="M974" s="66" t="s">
        <v>1071</v>
      </c>
      <c r="N974" s="66"/>
      <c r="O974" s="66"/>
      <c r="Q974" s="58"/>
    </row>
    <row r="975" spans="1:17" x14ac:dyDescent="0.3">
      <c r="A975" s="77">
        <f t="shared" si="45"/>
        <v>974</v>
      </c>
      <c r="B975" s="135" t="s">
        <v>8243</v>
      </c>
      <c r="C975" s="61">
        <v>45657</v>
      </c>
      <c r="D975" s="136" t="s">
        <v>8244</v>
      </c>
      <c r="E975" s="58" t="s">
        <v>8245</v>
      </c>
      <c r="F975" s="58"/>
      <c r="G975" s="136"/>
      <c r="H975" s="135"/>
      <c r="I975" s="135"/>
      <c r="J975" s="135"/>
      <c r="K975" s="66"/>
      <c r="L975" s="66" t="s">
        <v>1219</v>
      </c>
      <c r="M975" s="66" t="s">
        <v>5606</v>
      </c>
      <c r="N975" s="66"/>
      <c r="O975" s="66"/>
      <c r="Q975" s="58"/>
    </row>
  </sheetData>
  <phoneticPr fontId="9" type="noConversion"/>
  <conditionalFormatting sqref="K1 K7:K12">
    <cfRule type="containsText" dxfId="287" priority="102" operator="containsText" text="Open">
      <formula>NOT(ISERROR(SEARCH("Open",K1)))</formula>
    </cfRule>
  </conditionalFormatting>
  <conditionalFormatting sqref="K1:K18">
    <cfRule type="containsText" dxfId="286" priority="99" operator="containsText" text="Closed">
      <formula>NOT(ISERROR(SEARCH("Closed",K1)))</formula>
    </cfRule>
  </conditionalFormatting>
  <conditionalFormatting sqref="K1:K728">
    <cfRule type="containsText" dxfId="285" priority="37" operator="containsText" text="closed">
      <formula>NOT(ISERROR(SEARCH("closed",K1)))</formula>
    </cfRule>
    <cfRule type="containsText" dxfId="284" priority="38" operator="containsText" text="open">
      <formula>NOT(ISERROR(SEARCH("open",K1)))</formula>
    </cfRule>
  </conditionalFormatting>
  <conditionalFormatting sqref="K2 K6 K13:K14">
    <cfRule type="containsText" dxfId="283" priority="104" operator="containsText" text="Open">
      <formula>NOT(ISERROR(SEARCH("Open",K2)))</formula>
    </cfRule>
  </conditionalFormatting>
  <conditionalFormatting sqref="K3:K5">
    <cfRule type="containsText" dxfId="282" priority="110" operator="containsText" text="Open">
      <formula>NOT(ISERROR(SEARCH("Open",K3)))</formula>
    </cfRule>
  </conditionalFormatting>
  <conditionalFormatting sqref="K15:K18">
    <cfRule type="containsText" dxfId="281" priority="100" operator="containsText" text="Open">
      <formula>NOT(ISERROR(SEARCH("Open",K15)))</formula>
    </cfRule>
  </conditionalFormatting>
  <conditionalFormatting sqref="K21">
    <cfRule type="containsText" dxfId="280" priority="97" operator="containsText" text="Closed">
      <formula>NOT(ISERROR(SEARCH("Closed",K21)))</formula>
    </cfRule>
    <cfRule type="containsText" dxfId="279" priority="98" operator="containsText" text="Open">
      <formula>NOT(ISERROR(SEARCH("Open",K21)))</formula>
    </cfRule>
  </conditionalFormatting>
  <conditionalFormatting sqref="K23">
    <cfRule type="containsText" dxfId="278" priority="95" operator="containsText" text="Closed">
      <formula>NOT(ISERROR(SEARCH("Closed",K23)))</formula>
    </cfRule>
    <cfRule type="containsText" dxfId="277" priority="96" operator="containsText" text="Open">
      <formula>NOT(ISERROR(SEARCH("Open",K23)))</formula>
    </cfRule>
  </conditionalFormatting>
  <conditionalFormatting sqref="K729">
    <cfRule type="containsText" dxfId="276" priority="27" operator="containsText" text="Reguler">
      <formula>NOT(ISERROR(SEARCH("Reguler",K729)))</formula>
    </cfRule>
    <cfRule type="containsText" dxfId="275" priority="28" operator="containsText" text="Urgent Level 3">
      <formula>NOT(ISERROR(SEARCH("Urgent Level 3",K729)))</formula>
    </cfRule>
    <cfRule type="containsText" dxfId="274" priority="29" operator="containsText" text="Urgent Level 2">
      <formula>NOT(ISERROR(SEARCH("Urgent Level 2",K729)))</formula>
    </cfRule>
    <cfRule type="containsText" dxfId="273" priority="30" operator="containsText" text="Urgent Level 1">
      <formula>NOT(ISERROR(SEARCH("Urgent Level 1",K729)))</formula>
    </cfRule>
  </conditionalFormatting>
  <conditionalFormatting sqref="K730:K746">
    <cfRule type="containsText" dxfId="272" priority="17" operator="containsText" text="closed">
      <formula>NOT(ISERROR(SEARCH("closed",K730)))</formula>
    </cfRule>
    <cfRule type="containsText" dxfId="271" priority="18" operator="containsText" text="open">
      <formula>NOT(ISERROR(SEARCH("open",K730)))</formula>
    </cfRule>
  </conditionalFormatting>
  <conditionalFormatting sqref="K788 K822 K874:K876 K879">
    <cfRule type="containsText" dxfId="270" priority="9" operator="containsText" text="closed">
      <formula>NOT(ISERROR(SEARCH("closed",K788)))</formula>
    </cfRule>
    <cfRule type="containsText" dxfId="269" priority="10" operator="containsText" text="open">
      <formula>NOT(ISERROR(SEARCH("open",K788)))</formula>
    </cfRule>
  </conditionalFormatting>
  <conditionalFormatting sqref="K938">
    <cfRule type="containsText" dxfId="268" priority="1" operator="containsText" text="closed">
      <formula>NOT(ISERROR(SEARCH("closed",K938)))</formula>
    </cfRule>
    <cfRule type="containsText" dxfId="267" priority="2" operator="containsText" text="open">
      <formula>NOT(ISERROR(SEARCH("open",K938)))</formula>
    </cfRule>
  </conditionalFormatting>
  <conditionalFormatting sqref="L746:L786 L788 L833:L840 K959:K960 L961:L975 K976:K1048576">
    <cfRule type="containsText" dxfId="266" priority="81" operator="containsText" text="closed">
      <formula>NOT(ISERROR(SEARCH("closed",K746)))</formula>
    </cfRule>
    <cfRule type="containsText" dxfId="265" priority="82" operator="containsText" text="open">
      <formula>NOT(ISERROR(SEARCH("open",K746)))</formula>
    </cfRule>
  </conditionalFormatting>
  <conditionalFormatting sqref="L792:L822">
    <cfRule type="containsText" dxfId="264" priority="13" operator="containsText" text="closed">
      <formula>NOT(ISERROR(SEARCH("closed",L792)))</formula>
    </cfRule>
    <cfRule type="containsText" dxfId="263" priority="14" operator="containsText" text="open">
      <formula>NOT(ISERROR(SEARCH("open",L792)))</formula>
    </cfRule>
  </conditionalFormatting>
  <conditionalFormatting sqref="L842:L958">
    <cfRule type="containsText" dxfId="262" priority="3" operator="containsText" text="closed">
      <formula>NOT(ISERROR(SEARCH("closed",L842)))</formula>
    </cfRule>
    <cfRule type="containsText" dxfId="261" priority="4" operator="containsText" text="open">
      <formula>NOT(ISERROR(SEARCH("open",L842)))</formula>
    </cfRule>
  </conditionalFormatting>
  <conditionalFormatting sqref="M823:M832">
    <cfRule type="containsText" dxfId="260" priority="11" operator="containsText" text="closed">
      <formula>NOT(ISERROR(SEARCH("closed",M823)))</formula>
    </cfRule>
    <cfRule type="containsText" dxfId="259" priority="12" operator="containsText" text="open">
      <formula>NOT(ISERROR(SEARCH("open",M823)))</formula>
    </cfRule>
  </conditionalFormatting>
  <pageMargins left="0.7" right="0.7" top="0.75" bottom="0.75" header="0.3" footer="0.3"/>
  <pageSetup paperSize="9" orientation="portrait" r:id="rId1"/>
  <drawing r:id="rId2"/>
  <tableParts count="1">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519689-6594-4B6F-871C-AE5FEDFE43F9}">
  <sheetPr codeName="Sheet1">
    <tabColor theme="7" tint="0.39997558519241921"/>
  </sheetPr>
  <dimension ref="A1:Q439"/>
  <sheetViews>
    <sheetView zoomScale="59" zoomScaleNormal="70" workbookViewId="0">
      <pane ySplit="1" topLeftCell="A299" activePane="bottomLeft" state="frozen"/>
      <selection pane="bottomLeft" activeCell="F224" sqref="F224"/>
    </sheetView>
  </sheetViews>
  <sheetFormatPr defaultRowHeight="14.4" x14ac:dyDescent="0.3"/>
  <cols>
    <col min="1" max="1" width="6.21875" style="4" customWidth="1"/>
    <col min="2" max="2" width="22.88671875" style="10" customWidth="1"/>
    <col min="3" max="3" width="19.109375" customWidth="1"/>
    <col min="4" max="4" width="19.88671875" customWidth="1"/>
    <col min="5" max="5" width="16.5546875" style="9" customWidth="1"/>
    <col min="6" max="6" width="47.109375" style="1" customWidth="1"/>
    <col min="7" max="7" width="59" style="1" customWidth="1"/>
    <col min="8" max="8" width="19.109375" style="2" customWidth="1"/>
    <col min="9" max="9" width="8.77734375" style="4"/>
    <col min="10" max="10" width="14.5546875" style="4" customWidth="1"/>
    <col min="11" max="11" width="28" style="1" customWidth="1"/>
    <col min="12" max="12" width="20.21875" style="4" customWidth="1"/>
    <col min="13" max="13" width="17" style="5" customWidth="1"/>
    <col min="14" max="15" width="18.109375" hidden="1" customWidth="1"/>
    <col min="16" max="16" width="18.109375" style="33" hidden="1" customWidth="1"/>
    <col min="17" max="17" width="25.77734375" style="2" bestFit="1" customWidth="1"/>
  </cols>
  <sheetData>
    <row r="1" spans="1:17" s="15" customFormat="1" x14ac:dyDescent="0.3">
      <c r="A1" s="12" t="s">
        <v>7</v>
      </c>
      <c r="B1" s="13" t="s">
        <v>5</v>
      </c>
      <c r="C1" s="14" t="s">
        <v>3</v>
      </c>
      <c r="D1" s="14" t="s">
        <v>1192</v>
      </c>
      <c r="E1" s="13" t="s">
        <v>0</v>
      </c>
      <c r="F1" s="13" t="s">
        <v>1</v>
      </c>
      <c r="G1" s="13" t="s">
        <v>1090</v>
      </c>
      <c r="H1" s="12" t="s">
        <v>6</v>
      </c>
      <c r="I1" s="12" t="s">
        <v>4</v>
      </c>
      <c r="J1" s="12" t="s">
        <v>2602</v>
      </c>
      <c r="K1" s="13" t="s">
        <v>2</v>
      </c>
      <c r="L1" s="50" t="s">
        <v>4135</v>
      </c>
      <c r="M1" s="25" t="s">
        <v>1069</v>
      </c>
      <c r="N1" s="27" t="s">
        <v>1895</v>
      </c>
      <c r="O1" s="27" t="s">
        <v>1896</v>
      </c>
      <c r="P1" s="34" t="s">
        <v>2602</v>
      </c>
      <c r="Q1" s="25" t="s">
        <v>1894</v>
      </c>
    </row>
    <row r="2" spans="1:17" ht="86.4" x14ac:dyDescent="0.3">
      <c r="A2" s="4">
        <f t="shared" ref="A2:A65" si="0">ROW(A1)</f>
        <v>1</v>
      </c>
      <c r="B2" s="10" t="s">
        <v>829</v>
      </c>
      <c r="C2" s="3">
        <v>44938</v>
      </c>
      <c r="D2" s="3">
        <v>44904</v>
      </c>
      <c r="E2" s="9" t="s">
        <v>39</v>
      </c>
      <c r="F2" s="1" t="s">
        <v>830</v>
      </c>
      <c r="G2" s="1" t="s">
        <v>1193</v>
      </c>
      <c r="I2" s="4" t="s">
        <v>120</v>
      </c>
      <c r="K2" s="1" t="s">
        <v>1194</v>
      </c>
      <c r="L2" s="4" t="s">
        <v>1170</v>
      </c>
      <c r="M2" s="10" t="s">
        <v>1171</v>
      </c>
      <c r="N2" s="29">
        <f t="shared" ref="N2:N65" ca="1" si="1">TODAY()-C2</f>
        <v>1280</v>
      </c>
      <c r="O2" s="30">
        <f ca="1">TODAY()</f>
        <v>46218</v>
      </c>
      <c r="P2" s="32" t="s">
        <v>2878</v>
      </c>
      <c r="Q2" s="17" t="str">
        <f t="shared" ref="Q2:Q65" ca="1" si="2">DATEDIF(C2,$O$2,"Y")&amp;" tahun, "&amp;DATEDIF(C2,$O$2,"YM")&amp;" bulan, "&amp;DATEDIF(C2,$O$2,"MD")&amp;" hari"</f>
        <v>3 tahun, 6 bulan, 3 hari</v>
      </c>
    </row>
    <row r="3" spans="1:17" s="2" customFormat="1" ht="28.8" x14ac:dyDescent="0.3">
      <c r="A3" s="4">
        <f t="shared" si="0"/>
        <v>2</v>
      </c>
      <c r="B3" s="10" t="s">
        <v>826</v>
      </c>
      <c r="C3" s="3">
        <v>44946</v>
      </c>
      <c r="D3" s="3">
        <v>44945</v>
      </c>
      <c r="E3" s="9" t="s">
        <v>39</v>
      </c>
      <c r="F3" s="1" t="s">
        <v>827</v>
      </c>
      <c r="G3" s="1" t="s">
        <v>828</v>
      </c>
      <c r="I3" s="4" t="s">
        <v>120</v>
      </c>
      <c r="J3" s="4"/>
      <c r="K3" s="1" t="s">
        <v>1062</v>
      </c>
      <c r="L3" s="9" t="s">
        <v>1175</v>
      </c>
      <c r="M3" s="10" t="s">
        <v>1176</v>
      </c>
      <c r="N3" s="29">
        <f t="shared" ca="1" si="1"/>
        <v>1272</v>
      </c>
      <c r="O3" s="29"/>
      <c r="P3" s="33" t="s">
        <v>2879</v>
      </c>
      <c r="Q3" s="17" t="str">
        <f t="shared" ca="1" si="2"/>
        <v>3 tahun, 5 bulan, 25 hari</v>
      </c>
    </row>
    <row r="4" spans="1:17" ht="28.8" x14ac:dyDescent="0.3">
      <c r="A4" s="4">
        <f t="shared" si="0"/>
        <v>3</v>
      </c>
      <c r="B4" s="10" t="s">
        <v>823</v>
      </c>
      <c r="C4" s="3">
        <v>44951</v>
      </c>
      <c r="D4" s="3">
        <v>44943</v>
      </c>
      <c r="E4" s="9" t="s">
        <v>39</v>
      </c>
      <c r="F4" s="1" t="s">
        <v>824</v>
      </c>
      <c r="G4" s="1" t="s">
        <v>825</v>
      </c>
      <c r="I4" s="4" t="s">
        <v>1302</v>
      </c>
      <c r="J4" s="4" t="s">
        <v>4395</v>
      </c>
      <c r="N4" s="29">
        <f t="shared" ca="1" si="1"/>
        <v>1267</v>
      </c>
      <c r="O4" s="29"/>
      <c r="P4" s="33" t="s">
        <v>2880</v>
      </c>
      <c r="Q4" s="17" t="str">
        <f t="shared" ca="1" si="2"/>
        <v>3 tahun, 5 bulan, 20 hari</v>
      </c>
    </row>
    <row r="5" spans="1:17" ht="32.700000000000003" customHeight="1" x14ac:dyDescent="0.3">
      <c r="A5" s="4">
        <f t="shared" si="0"/>
        <v>4</v>
      </c>
      <c r="B5" s="10" t="s">
        <v>817</v>
      </c>
      <c r="C5" s="3">
        <v>44967</v>
      </c>
      <c r="D5" s="3">
        <v>44966</v>
      </c>
      <c r="E5" s="9" t="s">
        <v>39</v>
      </c>
      <c r="F5" s="1" t="s">
        <v>818</v>
      </c>
      <c r="G5" s="1" t="s">
        <v>819</v>
      </c>
      <c r="I5" s="4" t="s">
        <v>120</v>
      </c>
      <c r="K5" s="1" t="s">
        <v>1010</v>
      </c>
      <c r="N5" s="29">
        <f t="shared" ca="1" si="1"/>
        <v>1251</v>
      </c>
      <c r="O5" s="29"/>
      <c r="P5" s="33" t="s">
        <v>2884</v>
      </c>
      <c r="Q5" s="17" t="str">
        <f t="shared" ca="1" si="2"/>
        <v>3 tahun, 5 bulan, 5 hari</v>
      </c>
    </row>
    <row r="6" spans="1:17" ht="21.45" customHeight="1" x14ac:dyDescent="0.3">
      <c r="A6" s="4">
        <f t="shared" si="0"/>
        <v>5</v>
      </c>
      <c r="B6" s="10" t="s">
        <v>820</v>
      </c>
      <c r="C6" s="3">
        <v>44967</v>
      </c>
      <c r="D6" s="3">
        <v>44965</v>
      </c>
      <c r="E6" s="9" t="s">
        <v>39</v>
      </c>
      <c r="F6" s="1" t="s">
        <v>821</v>
      </c>
      <c r="G6" s="1" t="s">
        <v>822</v>
      </c>
      <c r="I6" s="4" t="s">
        <v>1302</v>
      </c>
      <c r="J6" s="4" t="s">
        <v>4395</v>
      </c>
      <c r="N6" s="29">
        <f t="shared" ca="1" si="1"/>
        <v>1251</v>
      </c>
      <c r="O6" s="29"/>
      <c r="P6" s="33" t="s">
        <v>2884</v>
      </c>
      <c r="Q6" s="17" t="str">
        <f t="shared" ca="1" si="2"/>
        <v>3 tahun, 5 bulan, 5 hari</v>
      </c>
    </row>
    <row r="7" spans="1:17" ht="43.2" x14ac:dyDescent="0.3">
      <c r="A7" s="4">
        <f t="shared" si="0"/>
        <v>6</v>
      </c>
      <c r="B7" s="10" t="s">
        <v>811</v>
      </c>
      <c r="C7" s="3">
        <v>44971</v>
      </c>
      <c r="D7" s="3">
        <v>44970</v>
      </c>
      <c r="E7" s="9" t="s">
        <v>39</v>
      </c>
      <c r="F7" s="1" t="s">
        <v>812</v>
      </c>
      <c r="G7" s="1" t="s">
        <v>813</v>
      </c>
      <c r="I7" s="4" t="s">
        <v>120</v>
      </c>
      <c r="K7" s="1" t="s">
        <v>748</v>
      </c>
      <c r="L7" s="9" t="s">
        <v>1080</v>
      </c>
      <c r="M7" s="10" t="s">
        <v>1083</v>
      </c>
      <c r="N7" s="29">
        <f t="shared" ca="1" si="1"/>
        <v>1247</v>
      </c>
      <c r="O7" s="29"/>
      <c r="P7" s="33" t="s">
        <v>2882</v>
      </c>
      <c r="Q7" s="17" t="str">
        <f t="shared" ca="1" si="2"/>
        <v>3 tahun, 5 bulan, 1 hari</v>
      </c>
    </row>
    <row r="8" spans="1:17" ht="28.8" x14ac:dyDescent="0.3">
      <c r="A8" s="4">
        <f t="shared" si="0"/>
        <v>7</v>
      </c>
      <c r="B8" s="10" t="s">
        <v>814</v>
      </c>
      <c r="C8" s="3">
        <v>44971</v>
      </c>
      <c r="D8" s="3">
        <v>44970</v>
      </c>
      <c r="E8" s="9" t="s">
        <v>39</v>
      </c>
      <c r="F8" s="1" t="s">
        <v>815</v>
      </c>
      <c r="G8" s="1" t="s">
        <v>816</v>
      </c>
      <c r="I8" s="4" t="s">
        <v>120</v>
      </c>
      <c r="K8" s="1" t="s">
        <v>1003</v>
      </c>
      <c r="L8" s="4" t="s">
        <v>1197</v>
      </c>
      <c r="M8" s="5" t="s">
        <v>1198</v>
      </c>
      <c r="N8" s="29">
        <f t="shared" ca="1" si="1"/>
        <v>1247</v>
      </c>
      <c r="O8" s="29"/>
      <c r="P8" s="33" t="s">
        <v>2884</v>
      </c>
      <c r="Q8" s="17" t="str">
        <f t="shared" ca="1" si="2"/>
        <v>3 tahun, 5 bulan, 1 hari</v>
      </c>
    </row>
    <row r="9" spans="1:17" ht="33.450000000000003" customHeight="1" x14ac:dyDescent="0.3">
      <c r="A9" s="4">
        <f t="shared" si="0"/>
        <v>8</v>
      </c>
      <c r="B9" s="10" t="s">
        <v>804</v>
      </c>
      <c r="C9" s="3">
        <v>44973</v>
      </c>
      <c r="D9" s="3">
        <v>44973</v>
      </c>
      <c r="E9" s="9" t="s">
        <v>805</v>
      </c>
      <c r="F9" s="1" t="s">
        <v>806</v>
      </c>
      <c r="G9" s="1" t="s">
        <v>807</v>
      </c>
      <c r="I9" s="4" t="s">
        <v>1302</v>
      </c>
      <c r="N9" s="29">
        <f t="shared" ca="1" si="1"/>
        <v>1245</v>
      </c>
      <c r="O9" s="29"/>
      <c r="P9" s="33" t="s">
        <v>2881</v>
      </c>
      <c r="Q9" s="17" t="str">
        <f t="shared" ca="1" si="2"/>
        <v>3 tahun, 4 bulan, 29 hari</v>
      </c>
    </row>
    <row r="10" spans="1:17" ht="85.2" customHeight="1" x14ac:dyDescent="0.3">
      <c r="A10" s="4">
        <f t="shared" si="0"/>
        <v>9</v>
      </c>
      <c r="B10" s="10" t="s">
        <v>808</v>
      </c>
      <c r="C10" s="3">
        <v>44973</v>
      </c>
      <c r="D10" s="3">
        <v>44972</v>
      </c>
      <c r="E10" s="9" t="s">
        <v>39</v>
      </c>
      <c r="F10" s="1" t="s">
        <v>809</v>
      </c>
      <c r="G10" s="1" t="s">
        <v>810</v>
      </c>
      <c r="I10" s="4" t="s">
        <v>1302</v>
      </c>
      <c r="J10" s="4" t="s">
        <v>4395</v>
      </c>
      <c r="N10" s="29">
        <f t="shared" ca="1" si="1"/>
        <v>1245</v>
      </c>
      <c r="O10" s="29"/>
      <c r="P10" s="33" t="s">
        <v>2879</v>
      </c>
      <c r="Q10" s="17" t="str">
        <f t="shared" ca="1" si="2"/>
        <v>3 tahun, 4 bulan, 29 hari</v>
      </c>
    </row>
    <row r="11" spans="1:17" x14ac:dyDescent="0.3">
      <c r="A11" s="4">
        <f t="shared" si="0"/>
        <v>10</v>
      </c>
      <c r="B11" s="10" t="s">
        <v>799</v>
      </c>
      <c r="C11" s="3">
        <v>44983</v>
      </c>
      <c r="D11" s="3">
        <v>44984</v>
      </c>
      <c r="E11" s="9" t="s">
        <v>39</v>
      </c>
      <c r="F11" s="1" t="s">
        <v>800</v>
      </c>
      <c r="G11" s="1" t="s">
        <v>800</v>
      </c>
      <c r="I11" s="4" t="s">
        <v>1302</v>
      </c>
      <c r="J11" s="4" t="s">
        <v>4395</v>
      </c>
      <c r="N11" s="29">
        <f t="shared" ca="1" si="1"/>
        <v>1235</v>
      </c>
      <c r="O11" s="29"/>
      <c r="P11" s="33" t="s">
        <v>2885</v>
      </c>
      <c r="Q11" s="17" t="str">
        <f t="shared" ca="1" si="2"/>
        <v>3 tahun, 4 bulan, 19 hari</v>
      </c>
    </row>
    <row r="12" spans="1:17" ht="57.6" x14ac:dyDescent="0.3">
      <c r="A12" s="4">
        <f t="shared" si="0"/>
        <v>11</v>
      </c>
      <c r="B12" s="10" t="s">
        <v>801</v>
      </c>
      <c r="C12" s="3">
        <v>44983</v>
      </c>
      <c r="D12" s="3">
        <v>44984</v>
      </c>
      <c r="E12" s="9" t="s">
        <v>39</v>
      </c>
      <c r="F12" s="1" t="s">
        <v>802</v>
      </c>
      <c r="G12" s="1" t="s">
        <v>803</v>
      </c>
      <c r="I12" s="4" t="s">
        <v>120</v>
      </c>
      <c r="K12" s="1" t="s">
        <v>978</v>
      </c>
      <c r="L12" s="4" t="s">
        <v>1195</v>
      </c>
      <c r="M12" s="5" t="s">
        <v>1196</v>
      </c>
      <c r="N12" s="29">
        <f t="shared" ca="1" si="1"/>
        <v>1235</v>
      </c>
      <c r="O12" s="29"/>
      <c r="P12" s="33" t="s">
        <v>2883</v>
      </c>
      <c r="Q12" s="17" t="str">
        <f t="shared" ca="1" si="2"/>
        <v>3 tahun, 4 bulan, 19 hari</v>
      </c>
    </row>
    <row r="13" spans="1:17" x14ac:dyDescent="0.3">
      <c r="A13" s="4">
        <f t="shared" si="0"/>
        <v>12</v>
      </c>
      <c r="B13" s="10" t="s">
        <v>798</v>
      </c>
      <c r="C13" s="3">
        <v>44984</v>
      </c>
      <c r="D13" s="3">
        <v>44979</v>
      </c>
      <c r="E13" s="9" t="s">
        <v>39</v>
      </c>
      <c r="F13" s="1" t="s">
        <v>797</v>
      </c>
      <c r="G13" s="1" t="s">
        <v>797</v>
      </c>
      <c r="I13" s="4" t="s">
        <v>1302</v>
      </c>
      <c r="J13" s="4" t="s">
        <v>4395</v>
      </c>
      <c r="N13" s="29">
        <f t="shared" ca="1" si="1"/>
        <v>1234</v>
      </c>
      <c r="O13" s="29"/>
      <c r="P13" s="33" t="s">
        <v>2886</v>
      </c>
      <c r="Q13" s="17" t="str">
        <f t="shared" ca="1" si="2"/>
        <v>3 tahun, 4 bulan, 18 hari</v>
      </c>
    </row>
    <row r="14" spans="1:17" ht="43.2" x14ac:dyDescent="0.3">
      <c r="A14" s="4">
        <f t="shared" si="0"/>
        <v>13</v>
      </c>
      <c r="B14" s="10" t="s">
        <v>790</v>
      </c>
      <c r="C14" s="3">
        <v>44992</v>
      </c>
      <c r="D14" s="3">
        <v>44991</v>
      </c>
      <c r="E14" s="9" t="s">
        <v>39</v>
      </c>
      <c r="F14" s="1" t="s">
        <v>791</v>
      </c>
      <c r="G14" s="1" t="s">
        <v>792</v>
      </c>
      <c r="I14" s="4" t="s">
        <v>120</v>
      </c>
      <c r="L14" s="4" t="s">
        <v>1167</v>
      </c>
      <c r="M14" s="5" t="s">
        <v>1163</v>
      </c>
      <c r="N14" s="29">
        <f t="shared" ca="1" si="1"/>
        <v>1226</v>
      </c>
      <c r="O14" s="29"/>
      <c r="P14" s="33" t="s">
        <v>2881</v>
      </c>
      <c r="Q14" s="17" t="str">
        <f t="shared" ca="1" si="2"/>
        <v>3 tahun, 4 bulan, 8 hari</v>
      </c>
    </row>
    <row r="15" spans="1:17" x14ac:dyDescent="0.3">
      <c r="A15" s="4">
        <f t="shared" si="0"/>
        <v>14</v>
      </c>
      <c r="B15" s="10" t="s">
        <v>793</v>
      </c>
      <c r="C15" s="3">
        <v>44992</v>
      </c>
      <c r="D15" s="3">
        <v>44992</v>
      </c>
      <c r="E15" s="9" t="s">
        <v>794</v>
      </c>
      <c r="F15" s="1" t="s">
        <v>795</v>
      </c>
      <c r="G15" s="1" t="s">
        <v>796</v>
      </c>
      <c r="I15" s="4" t="s">
        <v>1302</v>
      </c>
      <c r="N15" s="29">
        <f t="shared" ca="1" si="1"/>
        <v>1226</v>
      </c>
      <c r="O15" s="29"/>
      <c r="Q15" s="17" t="str">
        <f t="shared" ca="1" si="2"/>
        <v>3 tahun, 4 bulan, 8 hari</v>
      </c>
    </row>
    <row r="16" spans="1:17" ht="28.8" x14ac:dyDescent="0.3">
      <c r="A16" s="4">
        <f t="shared" si="0"/>
        <v>15</v>
      </c>
      <c r="B16" s="10" t="s">
        <v>781</v>
      </c>
      <c r="C16" s="3">
        <v>44998</v>
      </c>
      <c r="D16" s="3">
        <v>44992</v>
      </c>
      <c r="E16" s="9" t="s">
        <v>39</v>
      </c>
      <c r="F16" s="1" t="s">
        <v>782</v>
      </c>
      <c r="G16" s="1" t="s">
        <v>783</v>
      </c>
      <c r="I16" s="4" t="s">
        <v>120</v>
      </c>
      <c r="K16" s="1" t="s">
        <v>944</v>
      </c>
      <c r="L16" s="4" t="s">
        <v>1197</v>
      </c>
      <c r="M16" s="5" t="s">
        <v>1198</v>
      </c>
      <c r="N16" s="29">
        <f t="shared" ca="1" si="1"/>
        <v>1220</v>
      </c>
      <c r="O16" s="29"/>
      <c r="Q16" s="17" t="str">
        <f t="shared" ca="1" si="2"/>
        <v>3 tahun, 4 bulan, 2 hari</v>
      </c>
    </row>
    <row r="17" spans="1:17" ht="28.8" x14ac:dyDescent="0.3">
      <c r="A17" s="4">
        <f t="shared" si="0"/>
        <v>16</v>
      </c>
      <c r="B17" s="10" t="s">
        <v>784</v>
      </c>
      <c r="C17" s="3">
        <v>44998</v>
      </c>
      <c r="D17" s="3">
        <v>44992</v>
      </c>
      <c r="E17" s="9" t="s">
        <v>39</v>
      </c>
      <c r="F17" s="1" t="s">
        <v>785</v>
      </c>
      <c r="G17" s="1" t="s">
        <v>787</v>
      </c>
      <c r="I17" s="4" t="s">
        <v>1302</v>
      </c>
      <c r="J17" s="4" t="s">
        <v>4395</v>
      </c>
      <c r="N17" s="29">
        <f t="shared" ca="1" si="1"/>
        <v>1220</v>
      </c>
      <c r="O17" s="29"/>
      <c r="Q17" s="17" t="str">
        <f t="shared" ca="1" si="2"/>
        <v>3 tahun, 4 bulan, 2 hari</v>
      </c>
    </row>
    <row r="18" spans="1:17" ht="72" x14ac:dyDescent="0.3">
      <c r="A18" s="4">
        <f t="shared" si="0"/>
        <v>17</v>
      </c>
      <c r="B18" s="10" t="s">
        <v>770</v>
      </c>
      <c r="C18" s="3">
        <v>44999</v>
      </c>
      <c r="D18" s="3">
        <v>44993</v>
      </c>
      <c r="E18" s="9" t="s">
        <v>39</v>
      </c>
      <c r="F18" s="1" t="s">
        <v>771</v>
      </c>
      <c r="G18" s="1" t="s">
        <v>1199</v>
      </c>
      <c r="I18" s="4" t="s">
        <v>120</v>
      </c>
      <c r="K18" s="1" t="s">
        <v>1200</v>
      </c>
      <c r="L18" s="9"/>
      <c r="M18" s="10"/>
      <c r="N18" s="29">
        <f t="shared" ca="1" si="1"/>
        <v>1219</v>
      </c>
      <c r="O18" s="29"/>
      <c r="Q18" s="17" t="str">
        <f t="shared" ca="1" si="2"/>
        <v>3 tahun, 4 bulan, 1 hari</v>
      </c>
    </row>
    <row r="19" spans="1:17" ht="28.8" x14ac:dyDescent="0.3">
      <c r="A19" s="4">
        <f t="shared" si="0"/>
        <v>18</v>
      </c>
      <c r="B19" s="10" t="s">
        <v>774</v>
      </c>
      <c r="C19" s="3">
        <v>44999</v>
      </c>
      <c r="D19" s="3">
        <v>44998</v>
      </c>
      <c r="E19" s="9" t="s">
        <v>39</v>
      </c>
      <c r="F19" s="1" t="s">
        <v>775</v>
      </c>
      <c r="G19" s="1" t="s">
        <v>780</v>
      </c>
      <c r="I19" s="4" t="s">
        <v>120</v>
      </c>
      <c r="L19" s="4" t="s">
        <v>1170</v>
      </c>
      <c r="M19" s="5" t="s">
        <v>1171</v>
      </c>
      <c r="N19" s="29">
        <f t="shared" ca="1" si="1"/>
        <v>1219</v>
      </c>
      <c r="O19" s="29"/>
      <c r="Q19" s="17" t="str">
        <f t="shared" ca="1" si="2"/>
        <v>3 tahun, 4 bulan, 1 hari</v>
      </c>
    </row>
    <row r="20" spans="1:17" ht="28.8" x14ac:dyDescent="0.3">
      <c r="A20" s="4">
        <f t="shared" si="0"/>
        <v>19</v>
      </c>
      <c r="B20" s="10" t="s">
        <v>767</v>
      </c>
      <c r="C20" s="3">
        <v>45005</v>
      </c>
      <c r="D20" s="3">
        <v>45001</v>
      </c>
      <c r="E20" s="9" t="s">
        <v>39</v>
      </c>
      <c r="F20" s="1" t="s">
        <v>768</v>
      </c>
      <c r="G20" s="1" t="s">
        <v>768</v>
      </c>
      <c r="I20" s="4" t="s">
        <v>1302</v>
      </c>
      <c r="J20" s="4" t="s">
        <v>4395</v>
      </c>
      <c r="N20" s="29">
        <f t="shared" ca="1" si="1"/>
        <v>1213</v>
      </c>
      <c r="O20" s="29"/>
      <c r="Q20" s="17" t="str">
        <f t="shared" ca="1" si="2"/>
        <v>3 tahun, 3 bulan, 25 hari</v>
      </c>
    </row>
    <row r="21" spans="1:17" ht="43.2" x14ac:dyDescent="0.3">
      <c r="A21" s="4">
        <f t="shared" si="0"/>
        <v>20</v>
      </c>
      <c r="B21" s="10" t="s">
        <v>651</v>
      </c>
      <c r="C21" s="3">
        <v>45005</v>
      </c>
      <c r="D21" s="3">
        <v>45001</v>
      </c>
      <c r="E21" s="9" t="s">
        <v>39</v>
      </c>
      <c r="F21" s="1" t="s">
        <v>652</v>
      </c>
      <c r="G21" s="1" t="s">
        <v>769</v>
      </c>
      <c r="I21" s="4" t="s">
        <v>120</v>
      </c>
      <c r="K21" s="1" t="s">
        <v>649</v>
      </c>
      <c r="L21" s="4" t="s">
        <v>1080</v>
      </c>
      <c r="M21" s="5" t="s">
        <v>1083</v>
      </c>
      <c r="N21" s="29">
        <f t="shared" ca="1" si="1"/>
        <v>1213</v>
      </c>
      <c r="O21" s="29"/>
      <c r="Q21" s="17" t="str">
        <f t="shared" ca="1" si="2"/>
        <v>3 tahun, 3 bulan, 25 hari</v>
      </c>
    </row>
    <row r="22" spans="1:17" ht="28.8" x14ac:dyDescent="0.3">
      <c r="A22" s="4">
        <f t="shared" si="0"/>
        <v>21</v>
      </c>
      <c r="B22" s="10" t="s">
        <v>744</v>
      </c>
      <c r="C22" s="3">
        <v>45010</v>
      </c>
      <c r="D22" s="3">
        <v>44995</v>
      </c>
      <c r="E22" s="9" t="s">
        <v>39</v>
      </c>
      <c r="F22" s="1" t="s">
        <v>745</v>
      </c>
      <c r="G22" s="1" t="s">
        <v>1201</v>
      </c>
      <c r="I22" s="4" t="s">
        <v>120</v>
      </c>
      <c r="K22" s="1" t="s">
        <v>923</v>
      </c>
      <c r="L22" s="4" t="s">
        <v>1080</v>
      </c>
      <c r="M22" s="5" t="s">
        <v>1083</v>
      </c>
      <c r="N22" s="29">
        <f t="shared" ca="1" si="1"/>
        <v>1208</v>
      </c>
      <c r="O22" s="29"/>
      <c r="Q22" s="17" t="str">
        <f t="shared" ca="1" si="2"/>
        <v>3 tahun, 3 bulan, 20 hari</v>
      </c>
    </row>
    <row r="23" spans="1:17" x14ac:dyDescent="0.3">
      <c r="A23" s="4">
        <f t="shared" si="0"/>
        <v>22</v>
      </c>
      <c r="B23" s="10" t="s">
        <v>746</v>
      </c>
      <c r="C23" s="3">
        <v>45010</v>
      </c>
      <c r="D23" s="3">
        <v>44995</v>
      </c>
      <c r="E23" s="9" t="s">
        <v>39</v>
      </c>
      <c r="F23" s="1" t="s">
        <v>747</v>
      </c>
      <c r="G23" s="1" t="s">
        <v>747</v>
      </c>
      <c r="I23" s="4" t="s">
        <v>1302</v>
      </c>
      <c r="J23" s="4" t="s">
        <v>4395</v>
      </c>
      <c r="N23" s="29">
        <f t="shared" ca="1" si="1"/>
        <v>1208</v>
      </c>
      <c r="O23" s="29"/>
      <c r="Q23" s="17" t="str">
        <f t="shared" ca="1" si="2"/>
        <v>3 tahun, 3 bulan, 20 hari</v>
      </c>
    </row>
    <row r="24" spans="1:17" ht="28.8" x14ac:dyDescent="0.3">
      <c r="A24" s="4">
        <f t="shared" si="0"/>
        <v>23</v>
      </c>
      <c r="B24" s="10" t="s">
        <v>750</v>
      </c>
      <c r="C24" s="3">
        <v>45010</v>
      </c>
      <c r="D24" s="3">
        <v>45001</v>
      </c>
      <c r="E24" s="9" t="s">
        <v>39</v>
      </c>
      <c r="F24" s="1" t="s">
        <v>751</v>
      </c>
      <c r="G24" s="1" t="s">
        <v>752</v>
      </c>
      <c r="I24" s="4" t="s">
        <v>1302</v>
      </c>
      <c r="J24" s="4" t="s">
        <v>4395</v>
      </c>
      <c r="N24" s="29">
        <f t="shared" ca="1" si="1"/>
        <v>1208</v>
      </c>
      <c r="O24" s="29"/>
      <c r="Q24" s="17" t="str">
        <f t="shared" ca="1" si="2"/>
        <v>3 tahun, 3 bulan, 20 hari</v>
      </c>
    </row>
    <row r="25" spans="1:17" x14ac:dyDescent="0.3">
      <c r="A25" s="4">
        <f t="shared" si="0"/>
        <v>24</v>
      </c>
      <c r="B25" s="10" t="s">
        <v>753</v>
      </c>
      <c r="C25" s="3">
        <v>45010</v>
      </c>
      <c r="D25" s="3">
        <v>45001</v>
      </c>
      <c r="E25" s="9" t="s">
        <v>39</v>
      </c>
      <c r="F25" s="1" t="s">
        <v>754</v>
      </c>
      <c r="G25" s="1" t="s">
        <v>757</v>
      </c>
      <c r="I25" s="4" t="s">
        <v>1302</v>
      </c>
      <c r="J25" s="4" t="s">
        <v>4395</v>
      </c>
      <c r="N25" s="29">
        <f t="shared" ca="1" si="1"/>
        <v>1208</v>
      </c>
      <c r="O25" s="29"/>
      <c r="Q25" s="17" t="str">
        <f t="shared" ca="1" si="2"/>
        <v>3 tahun, 3 bulan, 20 hari</v>
      </c>
    </row>
    <row r="26" spans="1:17" ht="34.950000000000003" customHeight="1" x14ac:dyDescent="0.3">
      <c r="A26" s="4">
        <f t="shared" si="0"/>
        <v>25</v>
      </c>
      <c r="B26" s="10" t="s">
        <v>758</v>
      </c>
      <c r="C26" s="3">
        <v>45010</v>
      </c>
      <c r="D26" s="3">
        <v>45006</v>
      </c>
      <c r="E26" s="9" t="s">
        <v>39</v>
      </c>
      <c r="F26" s="1" t="s">
        <v>759</v>
      </c>
      <c r="G26" s="1" t="s">
        <v>743</v>
      </c>
      <c r="I26" s="4" t="s">
        <v>120</v>
      </c>
      <c r="K26" s="1" t="s">
        <v>898</v>
      </c>
      <c r="L26" s="4" t="s">
        <v>1070</v>
      </c>
      <c r="M26" s="10" t="s">
        <v>1202</v>
      </c>
      <c r="N26" s="29">
        <f t="shared" ca="1" si="1"/>
        <v>1208</v>
      </c>
      <c r="O26" s="29"/>
      <c r="Q26" s="17" t="str">
        <f t="shared" ca="1" si="2"/>
        <v>3 tahun, 3 bulan, 20 hari</v>
      </c>
    </row>
    <row r="27" spans="1:17" ht="72" x14ac:dyDescent="0.3">
      <c r="A27" s="4">
        <f t="shared" si="0"/>
        <v>26</v>
      </c>
      <c r="B27" s="10" t="s">
        <v>761</v>
      </c>
      <c r="C27" s="3">
        <v>45010</v>
      </c>
      <c r="D27" s="3">
        <v>44998</v>
      </c>
      <c r="E27" s="9" t="s">
        <v>39</v>
      </c>
      <c r="F27" s="1" t="s">
        <v>762</v>
      </c>
      <c r="G27" s="1" t="s">
        <v>763</v>
      </c>
      <c r="I27" s="4" t="s">
        <v>120</v>
      </c>
      <c r="K27" s="1" t="s">
        <v>1203</v>
      </c>
      <c r="L27" s="9" t="s">
        <v>1070</v>
      </c>
      <c r="M27" s="10" t="s">
        <v>1071</v>
      </c>
      <c r="N27" s="29">
        <f t="shared" ca="1" si="1"/>
        <v>1208</v>
      </c>
      <c r="O27" s="29"/>
      <c r="Q27" s="17" t="str">
        <f t="shared" ca="1" si="2"/>
        <v>3 tahun, 3 bulan, 20 hari</v>
      </c>
    </row>
    <row r="28" spans="1:17" ht="43.2" x14ac:dyDescent="0.3">
      <c r="A28" s="4">
        <f t="shared" si="0"/>
        <v>27</v>
      </c>
      <c r="B28" s="10" t="s">
        <v>765</v>
      </c>
      <c r="C28" s="3">
        <v>45010</v>
      </c>
      <c r="D28" s="3">
        <v>44998</v>
      </c>
      <c r="E28" s="9" t="s">
        <v>39</v>
      </c>
      <c r="F28" s="1" t="s">
        <v>734</v>
      </c>
      <c r="G28" s="11" t="s">
        <v>1204</v>
      </c>
      <c r="I28" s="4" t="s">
        <v>120</v>
      </c>
      <c r="K28" s="1" t="s">
        <v>738</v>
      </c>
      <c r="L28" s="4" t="s">
        <v>1070</v>
      </c>
      <c r="M28" s="10" t="s">
        <v>1202</v>
      </c>
      <c r="N28" s="29">
        <f t="shared" ca="1" si="1"/>
        <v>1208</v>
      </c>
      <c r="O28" s="29"/>
      <c r="Q28" s="17" t="str">
        <f t="shared" ca="1" si="2"/>
        <v>3 tahun, 3 bulan, 20 hari</v>
      </c>
    </row>
    <row r="29" spans="1:17" ht="43.2" x14ac:dyDescent="0.3">
      <c r="A29" s="4">
        <f t="shared" si="0"/>
        <v>28</v>
      </c>
      <c r="B29" s="10" t="s">
        <v>725</v>
      </c>
      <c r="C29" s="3">
        <v>45012</v>
      </c>
      <c r="D29" s="3">
        <v>45009</v>
      </c>
      <c r="E29" s="9" t="s">
        <v>39</v>
      </c>
      <c r="F29" s="1" t="s">
        <v>726</v>
      </c>
      <c r="G29" s="1" t="s">
        <v>729</v>
      </c>
      <c r="I29" s="4" t="s">
        <v>120</v>
      </c>
      <c r="K29" s="1" t="s">
        <v>1165</v>
      </c>
      <c r="L29" s="4" t="s">
        <v>1072</v>
      </c>
      <c r="M29" s="5" t="s">
        <v>1073</v>
      </c>
      <c r="N29" s="29">
        <f t="shared" ca="1" si="1"/>
        <v>1206</v>
      </c>
      <c r="O29" s="29"/>
      <c r="Q29" s="17" t="str">
        <f t="shared" ca="1" si="2"/>
        <v>3 tahun, 3 bulan, 18 hari</v>
      </c>
    </row>
    <row r="30" spans="1:17" ht="28.8" x14ac:dyDescent="0.3">
      <c r="A30" s="4">
        <f t="shared" si="0"/>
        <v>29</v>
      </c>
      <c r="B30" s="10" t="s">
        <v>730</v>
      </c>
      <c r="C30" s="3">
        <v>45012</v>
      </c>
      <c r="D30" s="3">
        <v>45000</v>
      </c>
      <c r="E30" s="9" t="s">
        <v>39</v>
      </c>
      <c r="F30" s="1" t="s">
        <v>731</v>
      </c>
      <c r="G30" s="1" t="s">
        <v>732</v>
      </c>
      <c r="I30" s="4" t="s">
        <v>1302</v>
      </c>
      <c r="J30" s="4" t="s">
        <v>4395</v>
      </c>
      <c r="N30" s="29">
        <f t="shared" ca="1" si="1"/>
        <v>1206</v>
      </c>
      <c r="O30" s="29"/>
      <c r="Q30" s="17" t="str">
        <f t="shared" ca="1" si="2"/>
        <v>3 tahun, 3 bulan, 18 hari</v>
      </c>
    </row>
    <row r="31" spans="1:17" ht="57.6" x14ac:dyDescent="0.3">
      <c r="A31" s="4">
        <f t="shared" si="0"/>
        <v>30</v>
      </c>
      <c r="B31" s="10" t="s">
        <v>733</v>
      </c>
      <c r="C31" s="3">
        <v>45012</v>
      </c>
      <c r="D31" s="3">
        <v>45009</v>
      </c>
      <c r="E31" s="9" t="s">
        <v>39</v>
      </c>
      <c r="F31" s="1" t="s">
        <v>734</v>
      </c>
      <c r="G31" s="1" t="s">
        <v>743</v>
      </c>
      <c r="I31" s="4" t="s">
        <v>120</v>
      </c>
      <c r="K31" s="1" t="s">
        <v>898</v>
      </c>
      <c r="L31" s="4" t="s">
        <v>1070</v>
      </c>
      <c r="M31" s="10" t="s">
        <v>1205</v>
      </c>
      <c r="N31" s="29">
        <f t="shared" ca="1" si="1"/>
        <v>1206</v>
      </c>
      <c r="O31" s="29"/>
      <c r="Q31" s="17" t="str">
        <f t="shared" ca="1" si="2"/>
        <v>3 tahun, 3 bulan, 18 hari</v>
      </c>
    </row>
    <row r="32" spans="1:17" ht="43.2" x14ac:dyDescent="0.3">
      <c r="A32" s="4">
        <f t="shared" si="0"/>
        <v>31</v>
      </c>
      <c r="B32" s="10" t="s">
        <v>719</v>
      </c>
      <c r="C32" s="3">
        <v>45014</v>
      </c>
      <c r="D32" s="3">
        <v>45012</v>
      </c>
      <c r="E32" s="9" t="s">
        <v>720</v>
      </c>
      <c r="F32" s="1" t="s">
        <v>721</v>
      </c>
      <c r="G32" s="1" t="s">
        <v>722</v>
      </c>
      <c r="I32" s="4" t="s">
        <v>120</v>
      </c>
      <c r="L32" s="4" t="s">
        <v>1072</v>
      </c>
      <c r="M32" s="5" t="s">
        <v>1073</v>
      </c>
      <c r="N32" s="29">
        <f t="shared" ca="1" si="1"/>
        <v>1204</v>
      </c>
      <c r="O32" s="29"/>
      <c r="Q32" s="17" t="str">
        <f t="shared" ca="1" si="2"/>
        <v>3 tahun, 3 bulan, 16 hari</v>
      </c>
    </row>
    <row r="33" spans="1:17" ht="43.2" x14ac:dyDescent="0.3">
      <c r="A33" s="4">
        <f t="shared" si="0"/>
        <v>32</v>
      </c>
      <c r="B33" s="10" t="s">
        <v>723</v>
      </c>
      <c r="C33" s="3">
        <v>45014</v>
      </c>
      <c r="D33" s="3">
        <v>44978</v>
      </c>
      <c r="E33" s="9" t="s">
        <v>39</v>
      </c>
      <c r="F33" s="1" t="s">
        <v>724</v>
      </c>
      <c r="G33" s="1" t="s">
        <v>1206</v>
      </c>
      <c r="I33" s="4" t="s">
        <v>120</v>
      </c>
      <c r="K33" s="1" t="s">
        <v>1301</v>
      </c>
      <c r="L33" s="4" t="s">
        <v>1072</v>
      </c>
      <c r="M33" s="5" t="s">
        <v>1073</v>
      </c>
      <c r="N33" s="29">
        <f t="shared" ca="1" si="1"/>
        <v>1204</v>
      </c>
      <c r="O33" s="29"/>
      <c r="Q33" s="17" t="str">
        <f t="shared" ca="1" si="2"/>
        <v>3 tahun, 3 bulan, 16 hari</v>
      </c>
    </row>
    <row r="34" spans="1:17" ht="57.6" x14ac:dyDescent="0.3">
      <c r="A34" s="4">
        <f t="shared" si="0"/>
        <v>33</v>
      </c>
      <c r="B34" s="10" t="s">
        <v>708</v>
      </c>
      <c r="C34" s="3">
        <v>45015</v>
      </c>
      <c r="D34" s="3">
        <v>45015</v>
      </c>
      <c r="E34" s="9" t="s">
        <v>39</v>
      </c>
      <c r="F34" s="1" t="s">
        <v>709</v>
      </c>
      <c r="G34" s="11" t="s">
        <v>1207</v>
      </c>
      <c r="I34" s="4" t="s">
        <v>120</v>
      </c>
      <c r="L34" s="4" t="s">
        <v>1170</v>
      </c>
      <c r="M34" s="5" t="s">
        <v>1171</v>
      </c>
      <c r="N34" s="29">
        <f t="shared" ca="1" si="1"/>
        <v>1203</v>
      </c>
      <c r="O34" s="29"/>
      <c r="Q34" s="17" t="str">
        <f t="shared" ca="1" si="2"/>
        <v>3 tahun, 3 bulan, 15 hari</v>
      </c>
    </row>
    <row r="35" spans="1:17" ht="43.2" x14ac:dyDescent="0.3">
      <c r="A35" s="4">
        <f t="shared" si="0"/>
        <v>34</v>
      </c>
      <c r="B35" s="10" t="s">
        <v>519</v>
      </c>
      <c r="C35" s="3">
        <v>45015</v>
      </c>
      <c r="D35" s="3">
        <v>45012</v>
      </c>
      <c r="E35" s="9" t="s">
        <v>39</v>
      </c>
      <c r="F35" s="1" t="s">
        <v>712</v>
      </c>
      <c r="G35" s="1" t="s">
        <v>713</v>
      </c>
      <c r="I35" s="4" t="s">
        <v>120</v>
      </c>
      <c r="K35" s="1" t="s">
        <v>517</v>
      </c>
      <c r="L35" s="4" t="s">
        <v>1168</v>
      </c>
      <c r="M35" s="5" t="s">
        <v>1208</v>
      </c>
      <c r="N35" s="29">
        <f t="shared" ca="1" si="1"/>
        <v>1203</v>
      </c>
      <c r="O35" s="29"/>
      <c r="Q35" s="17" t="str">
        <f t="shared" ca="1" si="2"/>
        <v>3 tahun, 3 bulan, 15 hari</v>
      </c>
    </row>
    <row r="36" spans="1:17" ht="57.6" x14ac:dyDescent="0.3">
      <c r="A36" s="4">
        <f t="shared" si="0"/>
        <v>35</v>
      </c>
      <c r="B36" s="10" t="s">
        <v>714</v>
      </c>
      <c r="C36" s="3">
        <v>45015</v>
      </c>
      <c r="D36" s="3">
        <v>45012</v>
      </c>
      <c r="E36" s="9" t="s">
        <v>39</v>
      </c>
      <c r="F36" s="1" t="s">
        <v>715</v>
      </c>
      <c r="G36" s="1" t="s">
        <v>1209</v>
      </c>
      <c r="I36" s="4" t="s">
        <v>120</v>
      </c>
      <c r="L36" s="4" t="s">
        <v>1070</v>
      </c>
      <c r="M36" s="10" t="s">
        <v>1725</v>
      </c>
      <c r="N36" s="29">
        <f t="shared" ca="1" si="1"/>
        <v>1203</v>
      </c>
      <c r="O36" s="29"/>
      <c r="Q36" s="17" t="str">
        <f t="shared" ca="1" si="2"/>
        <v>3 tahun, 3 bulan, 15 hari</v>
      </c>
    </row>
    <row r="37" spans="1:17" ht="28.8" x14ac:dyDescent="0.3">
      <c r="A37" s="4">
        <f t="shared" si="0"/>
        <v>36</v>
      </c>
      <c r="B37" s="10" t="s">
        <v>716</v>
      </c>
      <c r="C37" s="3">
        <v>45015</v>
      </c>
      <c r="D37" s="3">
        <v>45012</v>
      </c>
      <c r="E37" s="9" t="s">
        <v>39</v>
      </c>
      <c r="F37" s="1" t="s">
        <v>717</v>
      </c>
      <c r="G37" s="1" t="s">
        <v>1210</v>
      </c>
      <c r="I37" s="4" t="s">
        <v>120</v>
      </c>
      <c r="K37" s="1" t="s">
        <v>1211</v>
      </c>
      <c r="N37" s="29">
        <f t="shared" ca="1" si="1"/>
        <v>1203</v>
      </c>
      <c r="O37" s="29"/>
      <c r="Q37" s="17" t="str">
        <f t="shared" ca="1" si="2"/>
        <v>3 tahun, 3 bulan, 15 hari</v>
      </c>
    </row>
    <row r="38" spans="1:17" ht="43.2" x14ac:dyDescent="0.3">
      <c r="A38" s="4">
        <f t="shared" si="0"/>
        <v>37</v>
      </c>
      <c r="B38" s="10" t="s">
        <v>701</v>
      </c>
      <c r="C38" s="3">
        <v>45020</v>
      </c>
      <c r="D38" s="3">
        <v>44998</v>
      </c>
      <c r="E38" s="9" t="s">
        <v>39</v>
      </c>
      <c r="F38" s="1" t="s">
        <v>702</v>
      </c>
      <c r="G38" s="1" t="s">
        <v>1212</v>
      </c>
      <c r="I38" s="4" t="s">
        <v>120</v>
      </c>
      <c r="L38" s="4" t="s">
        <v>1070</v>
      </c>
      <c r="M38" s="10" t="s">
        <v>1726</v>
      </c>
      <c r="N38" s="29">
        <f t="shared" ca="1" si="1"/>
        <v>1198</v>
      </c>
      <c r="O38" s="29"/>
      <c r="Q38" s="17" t="str">
        <f t="shared" ca="1" si="2"/>
        <v>3 tahun, 3 bulan, 11 hari</v>
      </c>
    </row>
    <row r="39" spans="1:17" ht="57.6" x14ac:dyDescent="0.3">
      <c r="A39" s="4">
        <f t="shared" si="0"/>
        <v>38</v>
      </c>
      <c r="B39" s="10" t="s">
        <v>704</v>
      </c>
      <c r="C39" s="3">
        <v>45020</v>
      </c>
      <c r="D39" s="3">
        <v>45020</v>
      </c>
      <c r="E39" s="9" t="s">
        <v>39</v>
      </c>
      <c r="F39" s="1" t="s">
        <v>705</v>
      </c>
      <c r="G39" s="1" t="s">
        <v>706</v>
      </c>
      <c r="I39" s="4" t="s">
        <v>120</v>
      </c>
      <c r="L39" s="4" t="s">
        <v>1175</v>
      </c>
      <c r="M39" s="5" t="s">
        <v>1176</v>
      </c>
      <c r="N39" s="29">
        <f t="shared" ca="1" si="1"/>
        <v>1198</v>
      </c>
      <c r="O39" s="29"/>
      <c r="Q39" s="17" t="str">
        <f t="shared" ca="1" si="2"/>
        <v>3 tahun, 3 bulan, 11 hari</v>
      </c>
    </row>
    <row r="40" spans="1:17" ht="43.2" x14ac:dyDescent="0.3">
      <c r="A40" s="4">
        <f t="shared" si="0"/>
        <v>39</v>
      </c>
      <c r="B40" s="10" t="s">
        <v>405</v>
      </c>
      <c r="C40" s="3">
        <v>45021</v>
      </c>
      <c r="D40" s="3">
        <v>45020</v>
      </c>
      <c r="E40" s="9" t="s">
        <v>284</v>
      </c>
      <c r="F40" s="1" t="s">
        <v>406</v>
      </c>
      <c r="G40" s="1" t="s">
        <v>407</v>
      </c>
      <c r="I40" s="4" t="s">
        <v>1302</v>
      </c>
      <c r="L40" s="4" t="s">
        <v>1074</v>
      </c>
      <c r="M40" s="5" t="s">
        <v>1075</v>
      </c>
      <c r="N40" s="29">
        <f t="shared" ca="1" si="1"/>
        <v>1197</v>
      </c>
      <c r="O40" s="29"/>
      <c r="Q40" s="2" t="str">
        <f t="shared" ca="1" si="2"/>
        <v>3 tahun, 3 bulan, 10 hari</v>
      </c>
    </row>
    <row r="41" spans="1:17" ht="43.2" x14ac:dyDescent="0.3">
      <c r="A41" s="4">
        <f t="shared" si="0"/>
        <v>40</v>
      </c>
      <c r="B41" s="10" t="s">
        <v>408</v>
      </c>
      <c r="C41" s="3">
        <v>45021</v>
      </c>
      <c r="D41" s="3">
        <v>45019</v>
      </c>
      <c r="E41" s="9" t="s">
        <v>39</v>
      </c>
      <c r="F41" s="1" t="s">
        <v>409</v>
      </c>
      <c r="G41" s="1" t="s">
        <v>410</v>
      </c>
      <c r="I41" s="4" t="s">
        <v>120</v>
      </c>
      <c r="K41" s="1" t="s">
        <v>854</v>
      </c>
      <c r="L41" s="4" t="s">
        <v>1167</v>
      </c>
      <c r="M41" s="5" t="s">
        <v>1163</v>
      </c>
      <c r="N41" s="29">
        <f t="shared" ca="1" si="1"/>
        <v>1197</v>
      </c>
      <c r="O41" s="29"/>
      <c r="Q41" s="2" t="str">
        <f t="shared" ca="1" si="2"/>
        <v>3 tahun, 3 bulan, 10 hari</v>
      </c>
    </row>
    <row r="42" spans="1:17" ht="57.6" x14ac:dyDescent="0.3">
      <c r="A42" s="4">
        <f t="shared" si="0"/>
        <v>41</v>
      </c>
      <c r="B42" s="10" t="s">
        <v>411</v>
      </c>
      <c r="C42" s="3">
        <v>45021</v>
      </c>
      <c r="D42" s="3">
        <v>45021</v>
      </c>
      <c r="E42" s="9" t="s">
        <v>39</v>
      </c>
      <c r="F42" s="1" t="s">
        <v>412</v>
      </c>
      <c r="G42" s="1" t="s">
        <v>1213</v>
      </c>
      <c r="I42" s="4" t="s">
        <v>120</v>
      </c>
      <c r="K42" s="1" t="s">
        <v>2763</v>
      </c>
      <c r="L42" s="4" t="s">
        <v>1070</v>
      </c>
      <c r="M42" s="10" t="s">
        <v>1734</v>
      </c>
      <c r="N42" s="29">
        <f t="shared" ca="1" si="1"/>
        <v>1197</v>
      </c>
      <c r="O42" s="29"/>
      <c r="Q42" s="2" t="str">
        <f t="shared" ca="1" si="2"/>
        <v>3 tahun, 3 bulan, 10 hari</v>
      </c>
    </row>
    <row r="43" spans="1:17" ht="43.2" x14ac:dyDescent="0.3">
      <c r="A43" s="4">
        <f t="shared" si="0"/>
        <v>42</v>
      </c>
      <c r="B43" s="10" t="s">
        <v>697</v>
      </c>
      <c r="C43" s="3">
        <v>45021</v>
      </c>
      <c r="D43" s="3">
        <v>45021</v>
      </c>
      <c r="E43" s="9" t="s">
        <v>39</v>
      </c>
      <c r="F43" s="1" t="s">
        <v>698</v>
      </c>
      <c r="G43" s="1" t="s">
        <v>700</v>
      </c>
      <c r="I43" s="4" t="s">
        <v>1302</v>
      </c>
      <c r="J43" s="4" t="s">
        <v>4395</v>
      </c>
      <c r="M43" s="10"/>
      <c r="N43" s="29">
        <f t="shared" ca="1" si="1"/>
        <v>1197</v>
      </c>
      <c r="O43" s="29"/>
      <c r="Q43" s="2" t="str">
        <f t="shared" ca="1" si="2"/>
        <v>3 tahun, 3 bulan, 10 hari</v>
      </c>
    </row>
    <row r="44" spans="1:17" ht="28.8" x14ac:dyDescent="0.3">
      <c r="A44" s="4">
        <f t="shared" si="0"/>
        <v>43</v>
      </c>
      <c r="B44" s="10" t="s">
        <v>402</v>
      </c>
      <c r="C44" s="3">
        <v>45022</v>
      </c>
      <c r="D44" s="3">
        <v>45021</v>
      </c>
      <c r="E44" s="9" t="s">
        <v>9</v>
      </c>
      <c r="F44" s="1" t="s">
        <v>403</v>
      </c>
      <c r="G44" s="1" t="s">
        <v>404</v>
      </c>
      <c r="I44" s="4" t="s">
        <v>120</v>
      </c>
      <c r="K44" s="1" t="s">
        <v>690</v>
      </c>
      <c r="L44" s="4" t="s">
        <v>1080</v>
      </c>
      <c r="M44" s="10" t="s">
        <v>1083</v>
      </c>
      <c r="N44" s="29">
        <f t="shared" ca="1" si="1"/>
        <v>1196</v>
      </c>
      <c r="O44" s="29"/>
      <c r="Q44" s="17" t="str">
        <f t="shared" ca="1" si="2"/>
        <v>3 tahun, 3 bulan, 9 hari</v>
      </c>
    </row>
    <row r="45" spans="1:17" ht="72" x14ac:dyDescent="0.3">
      <c r="A45" s="4">
        <f t="shared" si="0"/>
        <v>44</v>
      </c>
      <c r="B45" s="10" t="s">
        <v>400</v>
      </c>
      <c r="C45" s="3">
        <v>45025</v>
      </c>
      <c r="D45" s="3">
        <v>45021</v>
      </c>
      <c r="E45" s="9" t="s">
        <v>39</v>
      </c>
      <c r="F45" s="1" t="s">
        <v>401</v>
      </c>
      <c r="G45" s="1" t="s">
        <v>1214</v>
      </c>
      <c r="I45" s="4" t="s">
        <v>120</v>
      </c>
      <c r="K45" s="1" t="s">
        <v>862</v>
      </c>
      <c r="L45" s="9" t="s">
        <v>1070</v>
      </c>
      <c r="M45" s="10" t="s">
        <v>1071</v>
      </c>
      <c r="N45" s="29">
        <f t="shared" ca="1" si="1"/>
        <v>1193</v>
      </c>
      <c r="O45" s="29"/>
      <c r="Q45" s="17" t="str">
        <f t="shared" ca="1" si="2"/>
        <v>3 tahun, 3 bulan, 6 hari</v>
      </c>
    </row>
    <row r="46" spans="1:17" ht="28.8" x14ac:dyDescent="0.3">
      <c r="A46" s="4">
        <f t="shared" si="0"/>
        <v>45</v>
      </c>
      <c r="B46" s="10" t="s">
        <v>398</v>
      </c>
      <c r="C46" s="3">
        <v>45026</v>
      </c>
      <c r="D46" s="3">
        <v>45022</v>
      </c>
      <c r="E46" s="9" t="s">
        <v>391</v>
      </c>
      <c r="F46" s="1" t="s">
        <v>399</v>
      </c>
      <c r="G46" s="1" t="s">
        <v>399</v>
      </c>
      <c r="I46" s="4" t="s">
        <v>1302</v>
      </c>
      <c r="N46" s="29">
        <f t="shared" ca="1" si="1"/>
        <v>1192</v>
      </c>
      <c r="O46" s="29"/>
      <c r="Q46" s="17" t="str">
        <f t="shared" ca="1" si="2"/>
        <v>3 tahun, 3 bulan, 5 hari</v>
      </c>
    </row>
    <row r="47" spans="1:17" x14ac:dyDescent="0.3">
      <c r="A47" s="4">
        <f t="shared" si="0"/>
        <v>46</v>
      </c>
      <c r="B47" s="10" t="s">
        <v>396</v>
      </c>
      <c r="C47" s="3">
        <v>45027</v>
      </c>
      <c r="D47" s="3">
        <v>45016</v>
      </c>
      <c r="E47" s="9" t="s">
        <v>39</v>
      </c>
      <c r="F47" s="1" t="s">
        <v>397</v>
      </c>
      <c r="G47" s="1" t="s">
        <v>397</v>
      </c>
      <c r="I47" s="4" t="s">
        <v>1302</v>
      </c>
      <c r="J47" s="4" t="s">
        <v>4395</v>
      </c>
      <c r="N47" s="29">
        <f t="shared" ca="1" si="1"/>
        <v>1191</v>
      </c>
      <c r="O47" s="29"/>
      <c r="Q47" s="17" t="str">
        <f t="shared" ca="1" si="2"/>
        <v>3 tahun, 3 bulan, 4 hari</v>
      </c>
    </row>
    <row r="48" spans="1:17" ht="28.8" x14ac:dyDescent="0.3">
      <c r="A48" s="4">
        <f t="shared" si="0"/>
        <v>47</v>
      </c>
      <c r="B48" s="10" t="s">
        <v>394</v>
      </c>
      <c r="C48" s="3">
        <v>45029</v>
      </c>
      <c r="D48" s="3">
        <v>45028</v>
      </c>
      <c r="E48" s="9" t="s">
        <v>284</v>
      </c>
      <c r="F48" s="1" t="s">
        <v>395</v>
      </c>
      <c r="G48" s="1" t="s">
        <v>557</v>
      </c>
      <c r="I48" s="4" t="s">
        <v>1302</v>
      </c>
      <c r="K48" s="1" t="s">
        <v>3494</v>
      </c>
      <c r="N48" s="29">
        <f t="shared" ca="1" si="1"/>
        <v>1189</v>
      </c>
      <c r="O48" s="29"/>
      <c r="Q48" s="17" t="str">
        <f t="shared" ca="1" si="2"/>
        <v>3 tahun, 3 bulan, 2 hari</v>
      </c>
    </row>
    <row r="49" spans="1:17" ht="28.8" x14ac:dyDescent="0.3">
      <c r="A49" s="4">
        <f t="shared" si="0"/>
        <v>48</v>
      </c>
      <c r="B49" s="10" t="s">
        <v>386</v>
      </c>
      <c r="C49" s="3">
        <v>45030</v>
      </c>
      <c r="D49" s="3">
        <v>45030</v>
      </c>
      <c r="E49" s="9" t="s">
        <v>387</v>
      </c>
      <c r="F49" s="1" t="s">
        <v>388</v>
      </c>
      <c r="G49" s="1" t="s">
        <v>389</v>
      </c>
      <c r="I49" s="4" t="s">
        <v>1302</v>
      </c>
      <c r="N49" s="29">
        <f t="shared" ca="1" si="1"/>
        <v>1188</v>
      </c>
      <c r="O49" s="29"/>
      <c r="Q49" s="2" t="str">
        <f t="shared" ca="1" si="2"/>
        <v>3 tahun, 3 bulan, 1 hari</v>
      </c>
    </row>
    <row r="50" spans="1:17" ht="43.2" x14ac:dyDescent="0.3">
      <c r="A50" s="4">
        <f t="shared" si="0"/>
        <v>49</v>
      </c>
      <c r="B50" s="10" t="s">
        <v>2980</v>
      </c>
      <c r="C50" s="3">
        <v>45030</v>
      </c>
      <c r="D50" s="3">
        <v>45013</v>
      </c>
      <c r="E50" s="9" t="s">
        <v>391</v>
      </c>
      <c r="F50" s="1" t="s">
        <v>392</v>
      </c>
      <c r="G50" s="1" t="s">
        <v>393</v>
      </c>
      <c r="I50" s="4" t="s">
        <v>120</v>
      </c>
      <c r="K50" s="1" t="s">
        <v>3007</v>
      </c>
      <c r="L50" s="4" t="s">
        <v>1170</v>
      </c>
      <c r="M50" s="5" t="s">
        <v>1171</v>
      </c>
      <c r="N50" s="29">
        <f t="shared" ca="1" si="1"/>
        <v>1188</v>
      </c>
      <c r="O50" s="29"/>
      <c r="Q50" s="2" t="str">
        <f t="shared" ca="1" si="2"/>
        <v>3 tahun, 3 bulan, 1 hari</v>
      </c>
    </row>
    <row r="51" spans="1:17" ht="43.2" x14ac:dyDescent="0.3">
      <c r="A51" s="4">
        <f t="shared" si="0"/>
        <v>50</v>
      </c>
      <c r="B51" s="10" t="s">
        <v>374</v>
      </c>
      <c r="C51" s="3">
        <v>45034</v>
      </c>
      <c r="D51" s="3">
        <v>45016</v>
      </c>
      <c r="E51" s="9" t="s">
        <v>39</v>
      </c>
      <c r="F51" s="1" t="s">
        <v>375</v>
      </c>
      <c r="G51" s="1" t="s">
        <v>376</v>
      </c>
      <c r="I51" s="4" t="s">
        <v>120</v>
      </c>
      <c r="L51" s="4" t="s">
        <v>1072</v>
      </c>
      <c r="M51" s="5" t="s">
        <v>1073</v>
      </c>
      <c r="N51" s="29">
        <f t="shared" ca="1" si="1"/>
        <v>1184</v>
      </c>
      <c r="O51" s="29"/>
      <c r="Q51" s="17" t="str">
        <f t="shared" ca="1" si="2"/>
        <v>3 tahun, 2 bulan, 27 hari</v>
      </c>
    </row>
    <row r="52" spans="1:17" ht="43.2" x14ac:dyDescent="0.3">
      <c r="A52" s="4">
        <f t="shared" si="0"/>
        <v>51</v>
      </c>
      <c r="B52" s="10" t="s">
        <v>377</v>
      </c>
      <c r="C52" s="3">
        <v>45034</v>
      </c>
      <c r="D52" s="3">
        <v>45033</v>
      </c>
      <c r="E52" s="9" t="s">
        <v>39</v>
      </c>
      <c r="F52" s="1" t="s">
        <v>378</v>
      </c>
      <c r="G52" s="1" t="s">
        <v>379</v>
      </c>
      <c r="I52" s="4" t="s">
        <v>120</v>
      </c>
      <c r="K52" s="1" t="s">
        <v>628</v>
      </c>
      <c r="N52" s="29">
        <f t="shared" ca="1" si="1"/>
        <v>1184</v>
      </c>
      <c r="O52" s="29"/>
      <c r="Q52" s="17" t="str">
        <f t="shared" ca="1" si="2"/>
        <v>3 tahun, 2 bulan, 27 hari</v>
      </c>
    </row>
    <row r="53" spans="1:17" ht="43.2" x14ac:dyDescent="0.3">
      <c r="A53" s="4">
        <f t="shared" si="0"/>
        <v>52</v>
      </c>
      <c r="B53" s="10" t="s">
        <v>380</v>
      </c>
      <c r="C53" s="3">
        <v>45034</v>
      </c>
      <c r="D53" s="3">
        <v>45033</v>
      </c>
      <c r="E53" s="9" t="s">
        <v>39</v>
      </c>
      <c r="F53" s="1" t="s">
        <v>381</v>
      </c>
      <c r="G53" s="1" t="s">
        <v>382</v>
      </c>
      <c r="I53" s="4" t="s">
        <v>1302</v>
      </c>
      <c r="J53" s="4" t="s">
        <v>4395</v>
      </c>
      <c r="N53" s="29">
        <f t="shared" ca="1" si="1"/>
        <v>1184</v>
      </c>
      <c r="O53" s="29"/>
      <c r="Q53" s="17" t="str">
        <f t="shared" ca="1" si="2"/>
        <v>3 tahun, 2 bulan, 27 hari</v>
      </c>
    </row>
    <row r="54" spans="1:17" ht="28.8" x14ac:dyDescent="0.3">
      <c r="A54" s="4">
        <f t="shared" si="0"/>
        <v>53</v>
      </c>
      <c r="B54" s="10" t="s">
        <v>383</v>
      </c>
      <c r="C54" s="3">
        <v>45034</v>
      </c>
      <c r="D54" s="3">
        <v>45033</v>
      </c>
      <c r="E54" s="9" t="s">
        <v>39</v>
      </c>
      <c r="F54" s="1" t="s">
        <v>384</v>
      </c>
      <c r="G54" s="1" t="s">
        <v>385</v>
      </c>
      <c r="I54" s="4" t="s">
        <v>1302</v>
      </c>
      <c r="J54" s="4" t="s">
        <v>4395</v>
      </c>
      <c r="N54" s="29">
        <f t="shared" ca="1" si="1"/>
        <v>1184</v>
      </c>
      <c r="O54" s="29"/>
      <c r="Q54" s="17" t="str">
        <f t="shared" ca="1" si="2"/>
        <v>3 tahun, 2 bulan, 27 hari</v>
      </c>
    </row>
    <row r="55" spans="1:17" ht="43.2" x14ac:dyDescent="0.3">
      <c r="A55" s="4">
        <f t="shared" si="0"/>
        <v>54</v>
      </c>
      <c r="B55" s="10" t="s">
        <v>371</v>
      </c>
      <c r="C55" s="3">
        <v>45042</v>
      </c>
      <c r="D55" s="3">
        <v>45034</v>
      </c>
      <c r="E55" s="9" t="s">
        <v>39</v>
      </c>
      <c r="F55" s="1" t="s">
        <v>372</v>
      </c>
      <c r="G55" s="1" t="s">
        <v>373</v>
      </c>
      <c r="I55" s="4" t="s">
        <v>120</v>
      </c>
      <c r="L55" s="9" t="s">
        <v>1070</v>
      </c>
      <c r="M55" s="10" t="s">
        <v>1721</v>
      </c>
      <c r="N55" s="29">
        <f t="shared" ca="1" si="1"/>
        <v>1176</v>
      </c>
      <c r="O55" s="29"/>
      <c r="Q55" s="17" t="str">
        <f t="shared" ca="1" si="2"/>
        <v>3 tahun, 2 bulan, 19 hari</v>
      </c>
    </row>
    <row r="56" spans="1:17" ht="43.2" x14ac:dyDescent="0.3">
      <c r="A56" s="4">
        <f t="shared" si="0"/>
        <v>55</v>
      </c>
      <c r="B56" s="10" t="s">
        <v>364</v>
      </c>
      <c r="C56" s="3">
        <v>45048</v>
      </c>
      <c r="D56" s="3">
        <v>45033</v>
      </c>
      <c r="E56" s="9" t="s">
        <v>39</v>
      </c>
      <c r="F56" s="1" t="s">
        <v>365</v>
      </c>
      <c r="G56" s="1" t="s">
        <v>366</v>
      </c>
      <c r="I56" s="4" t="s">
        <v>1302</v>
      </c>
      <c r="J56" s="4" t="s">
        <v>4395</v>
      </c>
      <c r="M56" s="10"/>
      <c r="N56" s="29">
        <f t="shared" ca="1" si="1"/>
        <v>1170</v>
      </c>
      <c r="O56" s="29"/>
      <c r="Q56" s="17" t="str">
        <f t="shared" ca="1" si="2"/>
        <v>3 tahun, 2 bulan, 13 hari</v>
      </c>
    </row>
    <row r="57" spans="1:17" ht="72" x14ac:dyDescent="0.3">
      <c r="A57" s="4">
        <f t="shared" si="0"/>
        <v>56</v>
      </c>
      <c r="B57" s="10" t="s">
        <v>367</v>
      </c>
      <c r="C57" s="3">
        <v>45048</v>
      </c>
      <c r="D57" s="3">
        <v>45044</v>
      </c>
      <c r="E57" s="9" t="s">
        <v>39</v>
      </c>
      <c r="F57" s="1" t="s">
        <v>271</v>
      </c>
      <c r="G57" s="1" t="s">
        <v>271</v>
      </c>
      <c r="I57" s="4" t="s">
        <v>1302</v>
      </c>
      <c r="J57" s="4" t="s">
        <v>4395</v>
      </c>
      <c r="L57" s="9" t="s">
        <v>1079</v>
      </c>
      <c r="M57" s="10" t="s">
        <v>2446</v>
      </c>
      <c r="N57" s="29">
        <f t="shared" ca="1" si="1"/>
        <v>1170</v>
      </c>
      <c r="O57" s="29"/>
      <c r="Q57" s="17" t="str">
        <f t="shared" ca="1" si="2"/>
        <v>3 tahun, 2 bulan, 13 hari</v>
      </c>
    </row>
    <row r="58" spans="1:17" ht="28.8" x14ac:dyDescent="0.3">
      <c r="A58" s="4">
        <f t="shared" si="0"/>
        <v>57</v>
      </c>
      <c r="B58" s="10" t="s">
        <v>368</v>
      </c>
      <c r="C58" s="3">
        <v>45048</v>
      </c>
      <c r="D58" s="3">
        <v>45034</v>
      </c>
      <c r="E58" s="9" t="s">
        <v>39</v>
      </c>
      <c r="F58" s="1" t="s">
        <v>369</v>
      </c>
      <c r="G58" s="1" t="s">
        <v>370</v>
      </c>
      <c r="I58" s="4" t="s">
        <v>1302</v>
      </c>
      <c r="J58" s="4" t="s">
        <v>4395</v>
      </c>
      <c r="L58" s="9"/>
      <c r="M58" s="10"/>
      <c r="N58" s="29">
        <f t="shared" ca="1" si="1"/>
        <v>1170</v>
      </c>
      <c r="O58" s="29"/>
      <c r="Q58" s="17" t="str">
        <f t="shared" ca="1" si="2"/>
        <v>3 tahun, 2 bulan, 13 hari</v>
      </c>
    </row>
    <row r="59" spans="1:17" ht="43.2" x14ac:dyDescent="0.3">
      <c r="A59" s="4">
        <f t="shared" si="0"/>
        <v>58</v>
      </c>
      <c r="B59" s="10" t="s">
        <v>361</v>
      </c>
      <c r="C59" s="3">
        <v>45049</v>
      </c>
      <c r="D59" s="3">
        <v>45029</v>
      </c>
      <c r="E59" s="9" t="s">
        <v>39</v>
      </c>
      <c r="F59" s="1" t="s">
        <v>362</v>
      </c>
      <c r="G59" s="1" t="s">
        <v>363</v>
      </c>
      <c r="I59" s="4" t="s">
        <v>120</v>
      </c>
      <c r="K59" s="1" t="s">
        <v>547</v>
      </c>
      <c r="L59" s="4" t="s">
        <v>1070</v>
      </c>
      <c r="M59" s="5" t="s">
        <v>1071</v>
      </c>
      <c r="N59" s="29">
        <f t="shared" ca="1" si="1"/>
        <v>1169</v>
      </c>
      <c r="O59" s="29"/>
      <c r="Q59" s="17" t="str">
        <f t="shared" ca="1" si="2"/>
        <v>3 tahun, 2 bulan, 12 hari</v>
      </c>
    </row>
    <row r="60" spans="1:17" ht="57.6" x14ac:dyDescent="0.3">
      <c r="A60" s="4">
        <f t="shared" si="0"/>
        <v>59</v>
      </c>
      <c r="B60" s="10" t="s">
        <v>358</v>
      </c>
      <c r="C60" s="3">
        <v>45050</v>
      </c>
      <c r="D60" s="3">
        <v>45041</v>
      </c>
      <c r="E60" s="9" t="s">
        <v>39</v>
      </c>
      <c r="F60" s="1" t="s">
        <v>359</v>
      </c>
      <c r="G60" s="1" t="s">
        <v>360</v>
      </c>
      <c r="I60" s="4" t="s">
        <v>1302</v>
      </c>
      <c r="J60" s="4" t="s">
        <v>4395</v>
      </c>
      <c r="N60" s="29">
        <f t="shared" ca="1" si="1"/>
        <v>1168</v>
      </c>
      <c r="O60" s="29"/>
      <c r="Q60" s="17" t="str">
        <f t="shared" ca="1" si="2"/>
        <v>3 tahun, 2 bulan, 11 hari</v>
      </c>
    </row>
    <row r="61" spans="1:17" x14ac:dyDescent="0.3">
      <c r="A61" s="4">
        <f t="shared" si="0"/>
        <v>60</v>
      </c>
      <c r="B61" s="10" t="s">
        <v>351</v>
      </c>
      <c r="C61" s="3">
        <v>45051</v>
      </c>
      <c r="D61" s="3">
        <v>45051</v>
      </c>
      <c r="E61" s="9" t="s">
        <v>39</v>
      </c>
      <c r="F61" s="1" t="s">
        <v>352</v>
      </c>
      <c r="G61" s="1" t="s">
        <v>352</v>
      </c>
      <c r="I61" s="4" t="s">
        <v>120</v>
      </c>
      <c r="K61" s="1" t="s">
        <v>499</v>
      </c>
      <c r="L61" s="4" t="s">
        <v>1080</v>
      </c>
      <c r="M61" s="5" t="s">
        <v>1083</v>
      </c>
      <c r="N61" s="29">
        <f t="shared" ca="1" si="1"/>
        <v>1167</v>
      </c>
      <c r="O61" s="29"/>
      <c r="Q61" s="17" t="str">
        <f t="shared" ca="1" si="2"/>
        <v>3 tahun, 2 bulan, 10 hari</v>
      </c>
    </row>
    <row r="62" spans="1:17" ht="28.8" x14ac:dyDescent="0.3">
      <c r="A62" s="4">
        <f t="shared" si="0"/>
        <v>61</v>
      </c>
      <c r="B62" s="10" t="s">
        <v>353</v>
      </c>
      <c r="C62" s="3">
        <v>45051</v>
      </c>
      <c r="D62" s="3">
        <v>45051</v>
      </c>
      <c r="E62" s="9" t="s">
        <v>39</v>
      </c>
      <c r="F62" s="1" t="s">
        <v>354</v>
      </c>
      <c r="G62" s="1" t="s">
        <v>355</v>
      </c>
      <c r="I62" s="4" t="s">
        <v>120</v>
      </c>
      <c r="L62" s="4" t="s">
        <v>1079</v>
      </c>
      <c r="M62" s="5" t="s">
        <v>1172</v>
      </c>
      <c r="N62" s="29">
        <f t="shared" ca="1" si="1"/>
        <v>1167</v>
      </c>
      <c r="O62" s="29"/>
      <c r="Q62" s="17" t="str">
        <f t="shared" ca="1" si="2"/>
        <v>3 tahun, 2 bulan, 10 hari</v>
      </c>
    </row>
    <row r="63" spans="1:17" x14ac:dyDescent="0.3">
      <c r="A63" s="4">
        <f t="shared" si="0"/>
        <v>62</v>
      </c>
      <c r="B63" s="10" t="s">
        <v>357</v>
      </c>
      <c r="C63" s="3">
        <v>45051</v>
      </c>
      <c r="D63" s="3">
        <v>45050</v>
      </c>
      <c r="E63" s="9" t="s">
        <v>39</v>
      </c>
      <c r="F63" s="1" t="s">
        <v>278</v>
      </c>
      <c r="G63" s="1" t="s">
        <v>356</v>
      </c>
      <c r="I63" s="4" t="s">
        <v>120</v>
      </c>
      <c r="K63" s="1" t="s">
        <v>608</v>
      </c>
      <c r="L63" s="9" t="s">
        <v>1219</v>
      </c>
      <c r="M63" s="10" t="s">
        <v>1220</v>
      </c>
      <c r="N63" s="29">
        <f t="shared" ca="1" si="1"/>
        <v>1167</v>
      </c>
      <c r="O63" s="29"/>
      <c r="Q63" s="17" t="str">
        <f t="shared" ca="1" si="2"/>
        <v>3 tahun, 2 bulan, 10 hari</v>
      </c>
    </row>
    <row r="64" spans="1:17" ht="28.8" x14ac:dyDescent="0.3">
      <c r="A64" s="4">
        <f t="shared" si="0"/>
        <v>63</v>
      </c>
      <c r="B64" s="10" t="s">
        <v>349</v>
      </c>
      <c r="C64" s="3">
        <v>45054</v>
      </c>
      <c r="D64" s="3">
        <v>45051</v>
      </c>
      <c r="E64" s="9" t="s">
        <v>39</v>
      </c>
      <c r="F64" s="1" t="s">
        <v>350</v>
      </c>
      <c r="G64" s="1" t="s">
        <v>1215</v>
      </c>
      <c r="I64" s="4" t="s">
        <v>1302</v>
      </c>
      <c r="J64" s="4" t="s">
        <v>4395</v>
      </c>
      <c r="N64" s="29">
        <f t="shared" ca="1" si="1"/>
        <v>1164</v>
      </c>
      <c r="O64" s="29"/>
      <c r="Q64" s="17" t="str">
        <f t="shared" ca="1" si="2"/>
        <v>3 tahun, 2 bulan, 7 hari</v>
      </c>
    </row>
    <row r="65" spans="1:17" ht="28.8" x14ac:dyDescent="0.3">
      <c r="A65" s="4">
        <f t="shared" si="0"/>
        <v>64</v>
      </c>
      <c r="B65" s="10" t="s">
        <v>347</v>
      </c>
      <c r="C65" s="3">
        <v>45055</v>
      </c>
      <c r="D65" s="3">
        <v>45055</v>
      </c>
      <c r="E65" s="9" t="s">
        <v>39</v>
      </c>
      <c r="F65" s="1" t="s">
        <v>348</v>
      </c>
      <c r="G65" s="1" t="s">
        <v>348</v>
      </c>
      <c r="I65" s="4" t="s">
        <v>120</v>
      </c>
      <c r="K65" s="1" t="s">
        <v>1768</v>
      </c>
      <c r="L65" s="4" t="s">
        <v>1088</v>
      </c>
      <c r="M65" s="5" t="s">
        <v>1089</v>
      </c>
      <c r="N65" s="29">
        <f t="shared" ca="1" si="1"/>
        <v>1163</v>
      </c>
      <c r="O65" s="29"/>
      <c r="Q65" s="17" t="str">
        <f t="shared" ca="1" si="2"/>
        <v>3 tahun, 2 bulan, 6 hari</v>
      </c>
    </row>
    <row r="66" spans="1:17" ht="57.6" x14ac:dyDescent="0.3">
      <c r="A66" s="4">
        <f t="shared" ref="A66:A129" si="3">ROW(A65)</f>
        <v>65</v>
      </c>
      <c r="B66" s="10" t="s">
        <v>344</v>
      </c>
      <c r="C66" s="3">
        <v>45056</v>
      </c>
      <c r="D66" s="3">
        <v>45041</v>
      </c>
      <c r="E66" s="9" t="s">
        <v>39</v>
      </c>
      <c r="F66" s="1" t="s">
        <v>345</v>
      </c>
      <c r="G66" s="1" t="s">
        <v>346</v>
      </c>
      <c r="I66" s="4" t="s">
        <v>120</v>
      </c>
      <c r="K66" s="1" t="s">
        <v>3475</v>
      </c>
      <c r="L66" s="9" t="s">
        <v>1738</v>
      </c>
      <c r="M66" s="10" t="s">
        <v>1739</v>
      </c>
      <c r="N66" s="29">
        <f t="shared" ref="N66:N129" ca="1" si="4">TODAY()-C66</f>
        <v>1162</v>
      </c>
      <c r="O66" s="29"/>
      <c r="Q66" s="17" t="str">
        <f t="shared" ref="Q66:Q129" ca="1" si="5">DATEDIF(C66,$O$2,"Y")&amp;" tahun, "&amp;DATEDIF(C66,$O$2,"YM")&amp;" bulan, "&amp;DATEDIF(C66,$O$2,"MD")&amp;" hari"</f>
        <v>3 tahun, 2 bulan, 5 hari</v>
      </c>
    </row>
    <row r="67" spans="1:17" ht="43.2" x14ac:dyDescent="0.3">
      <c r="A67" s="4">
        <f t="shared" si="3"/>
        <v>66</v>
      </c>
      <c r="B67" s="10" t="s">
        <v>341</v>
      </c>
      <c r="C67" s="3">
        <v>45058</v>
      </c>
      <c r="D67" s="3">
        <v>45049</v>
      </c>
      <c r="E67" s="9" t="s">
        <v>39</v>
      </c>
      <c r="F67" s="1" t="s">
        <v>342</v>
      </c>
      <c r="G67" s="1" t="s">
        <v>343</v>
      </c>
      <c r="I67" s="4" t="s">
        <v>120</v>
      </c>
      <c r="K67" s="1" t="s">
        <v>603</v>
      </c>
      <c r="L67" s="4" t="s">
        <v>1175</v>
      </c>
      <c r="M67" s="5" t="s">
        <v>1176</v>
      </c>
      <c r="N67" s="29">
        <f t="shared" ca="1" si="4"/>
        <v>1160</v>
      </c>
      <c r="O67" s="29"/>
      <c r="Q67" s="17" t="str">
        <f t="shared" ca="1" si="5"/>
        <v>3 tahun, 2 bulan, 3 hari</v>
      </c>
    </row>
    <row r="68" spans="1:17" ht="72" x14ac:dyDescent="0.3">
      <c r="A68" s="4">
        <f t="shared" si="3"/>
        <v>67</v>
      </c>
      <c r="B68" s="10" t="s">
        <v>338</v>
      </c>
      <c r="C68" s="3">
        <v>45061</v>
      </c>
      <c r="D68" s="3">
        <v>45057</v>
      </c>
      <c r="E68" s="9" t="s">
        <v>39</v>
      </c>
      <c r="F68" s="1" t="s">
        <v>271</v>
      </c>
      <c r="G68" s="1" t="s">
        <v>271</v>
      </c>
      <c r="I68" s="4" t="s">
        <v>1302</v>
      </c>
      <c r="J68" s="4" t="s">
        <v>4395</v>
      </c>
      <c r="L68" s="4" t="s">
        <v>1079</v>
      </c>
      <c r="M68" s="10" t="s">
        <v>2446</v>
      </c>
      <c r="N68" s="29">
        <f t="shared" ca="1" si="4"/>
        <v>1157</v>
      </c>
      <c r="O68" s="29"/>
      <c r="Q68" s="17" t="str">
        <f t="shared" ca="1" si="5"/>
        <v>3 tahun, 2 bulan, 0 hari</v>
      </c>
    </row>
    <row r="69" spans="1:17" ht="43.2" x14ac:dyDescent="0.3">
      <c r="A69" s="4">
        <f t="shared" si="3"/>
        <v>68</v>
      </c>
      <c r="B69" s="10" t="s">
        <v>339</v>
      </c>
      <c r="C69" s="3">
        <v>45061</v>
      </c>
      <c r="D69" s="3">
        <v>45058</v>
      </c>
      <c r="E69" s="9" t="s">
        <v>39</v>
      </c>
      <c r="F69" s="1" t="s">
        <v>340</v>
      </c>
      <c r="G69" s="1" t="s">
        <v>340</v>
      </c>
      <c r="I69" s="4" t="s">
        <v>1302</v>
      </c>
      <c r="J69" s="4" t="s">
        <v>4395</v>
      </c>
      <c r="L69" s="4" t="s">
        <v>1170</v>
      </c>
      <c r="M69" s="5" t="s">
        <v>1171</v>
      </c>
      <c r="N69" s="29">
        <f t="shared" ca="1" si="4"/>
        <v>1157</v>
      </c>
      <c r="O69" s="29"/>
      <c r="Q69" s="17" t="str">
        <f t="shared" ca="1" si="5"/>
        <v>3 tahun, 2 bulan, 0 hari</v>
      </c>
    </row>
    <row r="70" spans="1:17" ht="28.8" x14ac:dyDescent="0.3">
      <c r="A70" s="4">
        <f t="shared" si="3"/>
        <v>69</v>
      </c>
      <c r="B70" s="10" t="s">
        <v>335</v>
      </c>
      <c r="C70" s="3">
        <v>45069</v>
      </c>
      <c r="D70" s="3">
        <v>45062</v>
      </c>
      <c r="E70" s="9" t="s">
        <v>39</v>
      </c>
      <c r="F70" s="1" t="s">
        <v>336</v>
      </c>
      <c r="G70" s="1" t="s">
        <v>337</v>
      </c>
      <c r="I70" s="4" t="s">
        <v>120</v>
      </c>
      <c r="K70" s="1" t="s">
        <v>1344</v>
      </c>
      <c r="L70" s="9" t="s">
        <v>1738</v>
      </c>
      <c r="M70" s="10" t="s">
        <v>1739</v>
      </c>
      <c r="N70" s="29">
        <f t="shared" ca="1" si="4"/>
        <v>1149</v>
      </c>
      <c r="O70" s="29"/>
      <c r="Q70" s="17" t="str">
        <f t="shared" ca="1" si="5"/>
        <v>3 tahun, 1 bulan, 22 hari</v>
      </c>
    </row>
    <row r="71" spans="1:17" ht="28.8" x14ac:dyDescent="0.3">
      <c r="A71" s="4">
        <f t="shared" si="3"/>
        <v>70</v>
      </c>
      <c r="B71" s="10" t="s">
        <v>332</v>
      </c>
      <c r="C71" s="3">
        <v>45071</v>
      </c>
      <c r="D71" s="3">
        <v>45068</v>
      </c>
      <c r="E71" s="9" t="s">
        <v>39</v>
      </c>
      <c r="F71" s="1" t="s">
        <v>333</v>
      </c>
      <c r="G71" s="1" t="s">
        <v>334</v>
      </c>
      <c r="I71" s="4" t="s">
        <v>1302</v>
      </c>
      <c r="J71" s="4" t="s">
        <v>4395</v>
      </c>
      <c r="L71" s="4" t="s">
        <v>1088</v>
      </c>
      <c r="M71" s="10" t="s">
        <v>1216</v>
      </c>
      <c r="N71" s="29">
        <f t="shared" ca="1" si="4"/>
        <v>1147</v>
      </c>
      <c r="O71" s="29"/>
      <c r="Q71" s="17" t="str">
        <f t="shared" ca="1" si="5"/>
        <v>3 tahun, 1 bulan, 20 hari</v>
      </c>
    </row>
    <row r="72" spans="1:17" ht="28.8" x14ac:dyDescent="0.3">
      <c r="A72" s="4">
        <f t="shared" si="3"/>
        <v>71</v>
      </c>
      <c r="B72" s="10" t="s">
        <v>321</v>
      </c>
      <c r="C72" s="3">
        <v>45072</v>
      </c>
      <c r="D72" s="3">
        <v>45068</v>
      </c>
      <c r="E72" s="9" t="s">
        <v>39</v>
      </c>
      <c r="F72" s="1" t="s">
        <v>322</v>
      </c>
      <c r="G72" s="1" t="s">
        <v>323</v>
      </c>
      <c r="I72" s="4" t="s">
        <v>1302</v>
      </c>
      <c r="J72" s="4" t="s">
        <v>4395</v>
      </c>
      <c r="N72" s="29">
        <f t="shared" ca="1" si="4"/>
        <v>1146</v>
      </c>
      <c r="O72" s="29"/>
      <c r="Q72" s="2" t="str">
        <f t="shared" ca="1" si="5"/>
        <v>3 tahun, 1 bulan, 19 hari</v>
      </c>
    </row>
    <row r="73" spans="1:17" ht="72" x14ac:dyDescent="0.3">
      <c r="A73" s="4">
        <f t="shared" si="3"/>
        <v>72</v>
      </c>
      <c r="B73" s="10" t="s">
        <v>2979</v>
      </c>
      <c r="C73" s="3">
        <v>45072</v>
      </c>
      <c r="D73" s="3">
        <v>45072</v>
      </c>
      <c r="E73" s="9" t="s">
        <v>39</v>
      </c>
      <c r="F73" s="1" t="s">
        <v>324</v>
      </c>
      <c r="G73" s="1" t="s">
        <v>325</v>
      </c>
      <c r="I73" s="4" t="s">
        <v>120</v>
      </c>
      <c r="K73" s="1" t="s">
        <v>2994</v>
      </c>
      <c r="L73" s="4" t="s">
        <v>1170</v>
      </c>
      <c r="M73" s="5" t="s">
        <v>1171</v>
      </c>
      <c r="N73" s="29">
        <f t="shared" ca="1" si="4"/>
        <v>1146</v>
      </c>
      <c r="O73" s="29"/>
      <c r="Q73" s="2" t="str">
        <f t="shared" ca="1" si="5"/>
        <v>3 tahun, 1 bulan, 19 hari</v>
      </c>
    </row>
    <row r="74" spans="1:17" ht="28.8" x14ac:dyDescent="0.3">
      <c r="A74" s="4">
        <f t="shared" si="3"/>
        <v>73</v>
      </c>
      <c r="B74" s="10" t="s">
        <v>326</v>
      </c>
      <c r="C74" s="3">
        <v>45072</v>
      </c>
      <c r="D74" s="3">
        <v>45072</v>
      </c>
      <c r="E74" s="9" t="s">
        <v>39</v>
      </c>
      <c r="F74" s="1" t="s">
        <v>327</v>
      </c>
      <c r="G74" s="1" t="s">
        <v>328</v>
      </c>
      <c r="I74" s="4" t="s">
        <v>120</v>
      </c>
      <c r="K74" s="1" t="s">
        <v>1453</v>
      </c>
      <c r="L74" s="4" t="s">
        <v>1175</v>
      </c>
      <c r="M74" s="5" t="s">
        <v>1176</v>
      </c>
      <c r="N74" s="29">
        <f t="shared" ca="1" si="4"/>
        <v>1146</v>
      </c>
      <c r="O74" s="29"/>
      <c r="Q74" s="2" t="str">
        <f t="shared" ca="1" si="5"/>
        <v>3 tahun, 1 bulan, 19 hari</v>
      </c>
    </row>
    <row r="75" spans="1:17" ht="43.2" x14ac:dyDescent="0.3">
      <c r="A75" s="4">
        <f t="shared" si="3"/>
        <v>74</v>
      </c>
      <c r="B75" s="10" t="s">
        <v>329</v>
      </c>
      <c r="C75" s="3">
        <v>45072</v>
      </c>
      <c r="D75" s="3">
        <v>45071</v>
      </c>
      <c r="E75" s="9" t="s">
        <v>330</v>
      </c>
      <c r="F75" s="1" t="s">
        <v>331</v>
      </c>
      <c r="G75" s="1" t="s">
        <v>331</v>
      </c>
      <c r="I75" s="4" t="s">
        <v>1302</v>
      </c>
      <c r="N75" s="29">
        <f t="shared" ca="1" si="4"/>
        <v>1146</v>
      </c>
      <c r="O75" s="29"/>
      <c r="Q75" s="2" t="str">
        <f t="shared" ca="1" si="5"/>
        <v>3 tahun, 1 bulan, 19 hari</v>
      </c>
    </row>
    <row r="76" spans="1:17" ht="72" x14ac:dyDescent="0.3">
      <c r="A76" s="4">
        <f t="shared" si="3"/>
        <v>75</v>
      </c>
      <c r="B76" s="10" t="s">
        <v>316</v>
      </c>
      <c r="C76" s="3">
        <v>45076</v>
      </c>
      <c r="D76" s="3">
        <v>45072</v>
      </c>
      <c r="E76" s="9" t="s">
        <v>39</v>
      </c>
      <c r="F76" s="1" t="s">
        <v>317</v>
      </c>
      <c r="G76" s="11" t="s">
        <v>3998</v>
      </c>
      <c r="I76" s="4" t="s">
        <v>120</v>
      </c>
      <c r="K76" s="1" t="s">
        <v>1228</v>
      </c>
      <c r="L76" s="4" t="s">
        <v>1175</v>
      </c>
      <c r="M76" s="5" t="s">
        <v>1176</v>
      </c>
      <c r="N76" s="29">
        <f t="shared" ca="1" si="4"/>
        <v>1142</v>
      </c>
      <c r="O76" s="29"/>
      <c r="Q76" s="17" t="str">
        <f t="shared" ca="1" si="5"/>
        <v>3 tahun, 1 bulan, 15 hari</v>
      </c>
    </row>
    <row r="77" spans="1:17" ht="28.8" x14ac:dyDescent="0.3">
      <c r="A77" s="4">
        <f t="shared" si="3"/>
        <v>76</v>
      </c>
      <c r="B77" s="10" t="s">
        <v>318</v>
      </c>
      <c r="C77" s="3">
        <v>45076</v>
      </c>
      <c r="D77" s="3">
        <v>45072</v>
      </c>
      <c r="E77" s="9" t="s">
        <v>284</v>
      </c>
      <c r="F77" s="1" t="s">
        <v>319</v>
      </c>
      <c r="G77" s="1" t="s">
        <v>320</v>
      </c>
      <c r="I77" s="4" t="s">
        <v>1302</v>
      </c>
      <c r="N77" s="29">
        <f t="shared" ca="1" si="4"/>
        <v>1142</v>
      </c>
      <c r="O77" s="29"/>
      <c r="Q77" s="17" t="str">
        <f t="shared" ca="1" si="5"/>
        <v>3 tahun, 1 bulan, 15 hari</v>
      </c>
    </row>
    <row r="78" spans="1:17" ht="43.2" x14ac:dyDescent="0.3">
      <c r="A78" s="4">
        <f t="shared" si="3"/>
        <v>77</v>
      </c>
      <c r="B78" s="10" t="s">
        <v>310</v>
      </c>
      <c r="C78" s="3">
        <v>45077</v>
      </c>
      <c r="D78" s="3">
        <v>45071</v>
      </c>
      <c r="E78" s="9" t="s">
        <v>39</v>
      </c>
      <c r="F78" s="1" t="s">
        <v>311</v>
      </c>
      <c r="G78" s="1" t="s">
        <v>312</v>
      </c>
      <c r="I78" s="4" t="s">
        <v>120</v>
      </c>
      <c r="K78" s="1" t="s">
        <v>1569</v>
      </c>
      <c r="L78" s="9" t="s">
        <v>1079</v>
      </c>
      <c r="M78" s="10" t="s">
        <v>2450</v>
      </c>
      <c r="N78" s="29">
        <f t="shared" ca="1" si="4"/>
        <v>1141</v>
      </c>
      <c r="O78" s="29"/>
      <c r="Q78" s="17" t="str">
        <f t="shared" ca="1" si="5"/>
        <v>3 tahun, 1 bulan, 14 hari</v>
      </c>
    </row>
    <row r="79" spans="1:17" ht="28.8" x14ac:dyDescent="0.3">
      <c r="A79" s="4">
        <f t="shared" si="3"/>
        <v>78</v>
      </c>
      <c r="B79" s="10" t="s">
        <v>313</v>
      </c>
      <c r="C79" s="3">
        <v>45077</v>
      </c>
      <c r="D79" s="3">
        <v>45068</v>
      </c>
      <c r="E79" s="9" t="s">
        <v>39</v>
      </c>
      <c r="F79" s="1" t="s">
        <v>314</v>
      </c>
      <c r="G79" s="1" t="s">
        <v>315</v>
      </c>
      <c r="I79" s="4" t="s">
        <v>120</v>
      </c>
      <c r="K79" s="1" t="s">
        <v>527</v>
      </c>
      <c r="L79" s="9" t="s">
        <v>1088</v>
      </c>
      <c r="M79" s="10" t="s">
        <v>1089</v>
      </c>
      <c r="N79" s="29">
        <f t="shared" ca="1" si="4"/>
        <v>1141</v>
      </c>
      <c r="O79" s="29"/>
      <c r="Q79" s="17" t="str">
        <f t="shared" ca="1" si="5"/>
        <v>3 tahun, 1 bulan, 14 hari</v>
      </c>
    </row>
    <row r="80" spans="1:17" ht="28.8" x14ac:dyDescent="0.3">
      <c r="A80" s="4">
        <f t="shared" si="3"/>
        <v>79</v>
      </c>
      <c r="B80" s="10" t="s">
        <v>307</v>
      </c>
      <c r="C80" s="3">
        <v>45083</v>
      </c>
      <c r="D80" s="3">
        <v>45082</v>
      </c>
      <c r="E80" s="9" t="s">
        <v>35</v>
      </c>
      <c r="F80" s="1" t="s">
        <v>308</v>
      </c>
      <c r="G80" s="1" t="s">
        <v>309</v>
      </c>
      <c r="I80" s="4" t="s">
        <v>1302</v>
      </c>
      <c r="N80" s="29">
        <f t="shared" ca="1" si="4"/>
        <v>1135</v>
      </c>
      <c r="O80" s="29"/>
      <c r="Q80" s="17" t="str">
        <f t="shared" ca="1" si="5"/>
        <v>3 tahun, 1 bulan, 9 hari</v>
      </c>
    </row>
    <row r="81" spans="1:17" ht="72" x14ac:dyDescent="0.3">
      <c r="A81" s="4">
        <f t="shared" si="3"/>
        <v>80</v>
      </c>
      <c r="B81" s="10" t="s">
        <v>4812</v>
      </c>
      <c r="C81" s="3">
        <v>45089</v>
      </c>
      <c r="D81" s="3">
        <v>45071</v>
      </c>
      <c r="E81" s="9" t="s">
        <v>39</v>
      </c>
      <c r="F81" s="1" t="s">
        <v>300</v>
      </c>
      <c r="G81" s="1" t="s">
        <v>301</v>
      </c>
      <c r="I81" s="4" t="s">
        <v>120</v>
      </c>
      <c r="K81" s="1" t="s">
        <v>1217</v>
      </c>
      <c r="L81" s="4" t="s">
        <v>1080</v>
      </c>
      <c r="M81" s="5" t="s">
        <v>1083</v>
      </c>
      <c r="N81" s="29">
        <f t="shared" ca="1" si="4"/>
        <v>1129</v>
      </c>
      <c r="O81" s="29"/>
      <c r="Q81" s="17" t="str">
        <f t="shared" ca="1" si="5"/>
        <v>3 tahun, 1 bulan, 3 hari</v>
      </c>
    </row>
    <row r="82" spans="1:17" ht="72" x14ac:dyDescent="0.3">
      <c r="A82" s="4">
        <f t="shared" si="3"/>
        <v>81</v>
      </c>
      <c r="B82" s="10" t="s">
        <v>302</v>
      </c>
      <c r="C82" s="3">
        <v>45089</v>
      </c>
      <c r="D82" s="3">
        <v>45089</v>
      </c>
      <c r="E82" s="9" t="s">
        <v>39</v>
      </c>
      <c r="F82" s="1" t="s">
        <v>303</v>
      </c>
      <c r="G82" s="11" t="s">
        <v>3997</v>
      </c>
      <c r="I82" s="4" t="s">
        <v>120</v>
      </c>
      <c r="K82" s="1" t="s">
        <v>118</v>
      </c>
      <c r="L82" s="4" t="s">
        <v>1070</v>
      </c>
      <c r="M82" s="10" t="s">
        <v>1078</v>
      </c>
      <c r="N82" s="29">
        <f t="shared" ca="1" si="4"/>
        <v>1129</v>
      </c>
      <c r="O82" s="29"/>
      <c r="Q82" s="17" t="str">
        <f t="shared" ca="1" si="5"/>
        <v>3 tahun, 1 bulan, 3 hari</v>
      </c>
    </row>
    <row r="83" spans="1:17" x14ac:dyDescent="0.3">
      <c r="A83" s="4">
        <f t="shared" si="3"/>
        <v>82</v>
      </c>
      <c r="B83" s="10" t="s">
        <v>304</v>
      </c>
      <c r="C83" s="3">
        <v>45089</v>
      </c>
      <c r="D83" s="3">
        <v>45086</v>
      </c>
      <c r="E83" s="9" t="s">
        <v>39</v>
      </c>
      <c r="F83" s="1" t="s">
        <v>305</v>
      </c>
      <c r="G83" s="1" t="s">
        <v>306</v>
      </c>
      <c r="I83" s="4" t="s">
        <v>120</v>
      </c>
      <c r="K83" s="1" t="s">
        <v>502</v>
      </c>
      <c r="N83" s="29">
        <f t="shared" ca="1" si="4"/>
        <v>1129</v>
      </c>
      <c r="O83" s="29"/>
      <c r="Q83" s="17" t="str">
        <f t="shared" ca="1" si="5"/>
        <v>3 tahun, 1 bulan, 3 hari</v>
      </c>
    </row>
    <row r="84" spans="1:17" ht="72" x14ac:dyDescent="0.3">
      <c r="A84" s="4">
        <f t="shared" si="3"/>
        <v>83</v>
      </c>
      <c r="B84" s="10" t="s">
        <v>287</v>
      </c>
      <c r="C84" s="3">
        <v>45091</v>
      </c>
      <c r="D84" s="3">
        <v>45083</v>
      </c>
      <c r="E84" s="9" t="s">
        <v>39</v>
      </c>
      <c r="F84" s="1" t="s">
        <v>271</v>
      </c>
      <c r="G84" s="1" t="s">
        <v>271</v>
      </c>
      <c r="I84" s="4" t="s">
        <v>1302</v>
      </c>
      <c r="J84" s="4" t="s">
        <v>4395</v>
      </c>
      <c r="L84" s="9" t="s">
        <v>1079</v>
      </c>
      <c r="M84" s="10" t="s">
        <v>2446</v>
      </c>
      <c r="N84" s="29">
        <f t="shared" ca="1" si="4"/>
        <v>1127</v>
      </c>
      <c r="O84" s="29"/>
      <c r="Q84" s="2" t="str">
        <f t="shared" ca="1" si="5"/>
        <v>3 tahun, 1 bulan, 1 hari</v>
      </c>
    </row>
    <row r="85" spans="1:17" ht="72" x14ac:dyDescent="0.3">
      <c r="A85" s="4">
        <f t="shared" si="3"/>
        <v>84</v>
      </c>
      <c r="B85" s="10" t="s">
        <v>288</v>
      </c>
      <c r="C85" s="3">
        <v>45091</v>
      </c>
      <c r="D85" s="3">
        <v>45084</v>
      </c>
      <c r="E85" s="9" t="s">
        <v>39</v>
      </c>
      <c r="F85" s="1" t="s">
        <v>271</v>
      </c>
      <c r="G85" s="1" t="s">
        <v>271</v>
      </c>
      <c r="I85" s="4" t="s">
        <v>1302</v>
      </c>
      <c r="J85" s="4" t="s">
        <v>4395</v>
      </c>
      <c r="L85" s="9" t="s">
        <v>1079</v>
      </c>
      <c r="M85" s="10" t="s">
        <v>2446</v>
      </c>
      <c r="N85" s="29">
        <f t="shared" ca="1" si="4"/>
        <v>1127</v>
      </c>
      <c r="O85" s="29"/>
      <c r="Q85" s="2" t="str">
        <f t="shared" ca="1" si="5"/>
        <v>3 tahun, 1 bulan, 1 hari</v>
      </c>
    </row>
    <row r="86" spans="1:17" ht="72" x14ac:dyDescent="0.3">
      <c r="A86" s="4">
        <f t="shared" si="3"/>
        <v>85</v>
      </c>
      <c r="B86" s="10" t="s">
        <v>289</v>
      </c>
      <c r="C86" s="3">
        <v>45091</v>
      </c>
      <c r="D86" s="3">
        <v>45084</v>
      </c>
      <c r="E86" s="9" t="s">
        <v>39</v>
      </c>
      <c r="F86" s="1" t="s">
        <v>271</v>
      </c>
      <c r="G86" s="1" t="s">
        <v>271</v>
      </c>
      <c r="I86" s="4" t="s">
        <v>1302</v>
      </c>
      <c r="J86" s="4" t="s">
        <v>4395</v>
      </c>
      <c r="L86" s="9" t="s">
        <v>1079</v>
      </c>
      <c r="M86" s="10" t="s">
        <v>2446</v>
      </c>
      <c r="N86" s="29">
        <f t="shared" ca="1" si="4"/>
        <v>1127</v>
      </c>
      <c r="O86" s="29"/>
      <c r="Q86" s="2" t="str">
        <f t="shared" ca="1" si="5"/>
        <v>3 tahun, 1 bulan, 1 hari</v>
      </c>
    </row>
    <row r="87" spans="1:17" ht="72" x14ac:dyDescent="0.3">
      <c r="A87" s="4">
        <f t="shared" si="3"/>
        <v>86</v>
      </c>
      <c r="B87" s="10" t="s">
        <v>290</v>
      </c>
      <c r="C87" s="3">
        <v>45091</v>
      </c>
      <c r="D87" s="3">
        <v>45077</v>
      </c>
      <c r="E87" s="9" t="s">
        <v>39</v>
      </c>
      <c r="F87" s="1" t="s">
        <v>271</v>
      </c>
      <c r="G87" s="1" t="s">
        <v>271</v>
      </c>
      <c r="I87" s="4" t="s">
        <v>1302</v>
      </c>
      <c r="J87" s="4" t="s">
        <v>4395</v>
      </c>
      <c r="L87" s="9" t="s">
        <v>1079</v>
      </c>
      <c r="M87" s="10" t="s">
        <v>2446</v>
      </c>
      <c r="N87" s="29">
        <f t="shared" ca="1" si="4"/>
        <v>1127</v>
      </c>
      <c r="O87" s="29"/>
      <c r="Q87" s="2" t="str">
        <f t="shared" ca="1" si="5"/>
        <v>3 tahun, 1 bulan, 1 hari</v>
      </c>
    </row>
    <row r="88" spans="1:17" ht="72" x14ac:dyDescent="0.3">
      <c r="A88" s="4">
        <f t="shared" si="3"/>
        <v>87</v>
      </c>
      <c r="B88" s="10" t="s">
        <v>291</v>
      </c>
      <c r="C88" s="3">
        <v>45091</v>
      </c>
      <c r="D88" s="3">
        <v>45062</v>
      </c>
      <c r="E88" s="9" t="s">
        <v>39</v>
      </c>
      <c r="F88" s="1" t="s">
        <v>271</v>
      </c>
      <c r="G88" s="1" t="s">
        <v>271</v>
      </c>
      <c r="I88" s="4" t="s">
        <v>1302</v>
      </c>
      <c r="J88" s="4" t="s">
        <v>4395</v>
      </c>
      <c r="L88" s="9" t="s">
        <v>1079</v>
      </c>
      <c r="M88" s="10" t="s">
        <v>2446</v>
      </c>
      <c r="N88" s="29">
        <f t="shared" ca="1" si="4"/>
        <v>1127</v>
      </c>
      <c r="O88" s="29"/>
      <c r="Q88" s="2" t="str">
        <f t="shared" ca="1" si="5"/>
        <v>3 tahun, 1 bulan, 1 hari</v>
      </c>
    </row>
    <row r="89" spans="1:17" ht="72" x14ac:dyDescent="0.3">
      <c r="A89" s="4">
        <f t="shared" si="3"/>
        <v>88</v>
      </c>
      <c r="B89" s="10" t="s">
        <v>292</v>
      </c>
      <c r="C89" s="3">
        <v>45091</v>
      </c>
      <c r="D89" s="3">
        <v>45061</v>
      </c>
      <c r="E89" s="9" t="s">
        <v>39</v>
      </c>
      <c r="F89" s="1" t="s">
        <v>271</v>
      </c>
      <c r="G89" s="1" t="s">
        <v>271</v>
      </c>
      <c r="I89" s="4" t="s">
        <v>1302</v>
      </c>
      <c r="J89" s="4" t="s">
        <v>4395</v>
      </c>
      <c r="L89" s="9" t="s">
        <v>1079</v>
      </c>
      <c r="M89" s="10" t="s">
        <v>2446</v>
      </c>
      <c r="N89" s="29">
        <f t="shared" ca="1" si="4"/>
        <v>1127</v>
      </c>
      <c r="O89" s="29"/>
      <c r="Q89" s="2" t="str">
        <f t="shared" ca="1" si="5"/>
        <v>3 tahun, 1 bulan, 1 hari</v>
      </c>
    </row>
    <row r="90" spans="1:17" ht="72" x14ac:dyDescent="0.3">
      <c r="A90" s="4">
        <f t="shared" si="3"/>
        <v>89</v>
      </c>
      <c r="B90" s="10" t="s">
        <v>293</v>
      </c>
      <c r="C90" s="3">
        <v>45091</v>
      </c>
      <c r="D90" s="3">
        <v>45059</v>
      </c>
      <c r="E90" s="9" t="s">
        <v>39</v>
      </c>
      <c r="F90" s="1" t="s">
        <v>271</v>
      </c>
      <c r="G90" s="1" t="s">
        <v>271</v>
      </c>
      <c r="I90" s="4" t="s">
        <v>1302</v>
      </c>
      <c r="J90" s="4" t="s">
        <v>4395</v>
      </c>
      <c r="L90" s="9" t="s">
        <v>1079</v>
      </c>
      <c r="M90" s="10" t="s">
        <v>2446</v>
      </c>
      <c r="N90" s="29">
        <f t="shared" ca="1" si="4"/>
        <v>1127</v>
      </c>
      <c r="O90" s="29"/>
      <c r="Q90" s="2" t="str">
        <f t="shared" ca="1" si="5"/>
        <v>3 tahun, 1 bulan, 1 hari</v>
      </c>
    </row>
    <row r="91" spans="1:17" ht="129.6" x14ac:dyDescent="0.3">
      <c r="A91" s="4">
        <f t="shared" si="3"/>
        <v>90</v>
      </c>
      <c r="B91" s="10" t="s">
        <v>294</v>
      </c>
      <c r="C91" s="3">
        <v>45091</v>
      </c>
      <c r="D91" s="3">
        <v>45091</v>
      </c>
      <c r="E91" s="9" t="s">
        <v>39</v>
      </c>
      <c r="F91" s="1" t="s">
        <v>295</v>
      </c>
      <c r="G91" s="1" t="s">
        <v>296</v>
      </c>
      <c r="I91" s="4" t="s">
        <v>120</v>
      </c>
      <c r="K91" s="1" t="s">
        <v>1961</v>
      </c>
      <c r="L91" s="9" t="s">
        <v>1070</v>
      </c>
      <c r="M91" s="10" t="s">
        <v>1071</v>
      </c>
      <c r="N91" s="29">
        <f t="shared" ca="1" si="4"/>
        <v>1127</v>
      </c>
      <c r="O91" s="29"/>
      <c r="Q91" s="2" t="str">
        <f t="shared" ca="1" si="5"/>
        <v>3 tahun, 1 bulan, 1 hari</v>
      </c>
    </row>
    <row r="92" spans="1:17" ht="43.2" x14ac:dyDescent="0.3">
      <c r="A92" s="4">
        <f t="shared" si="3"/>
        <v>91</v>
      </c>
      <c r="B92" s="10" t="s">
        <v>297</v>
      </c>
      <c r="C92" s="3">
        <v>45091</v>
      </c>
      <c r="D92" s="3">
        <v>45090</v>
      </c>
      <c r="E92" s="9" t="s">
        <v>39</v>
      </c>
      <c r="F92" s="1" t="s">
        <v>298</v>
      </c>
      <c r="G92" s="1" t="s">
        <v>299</v>
      </c>
      <c r="I92" s="4" t="s">
        <v>120</v>
      </c>
      <c r="L92" s="4" t="s">
        <v>1088</v>
      </c>
      <c r="M92" s="10" t="s">
        <v>1089</v>
      </c>
      <c r="N92" s="29">
        <f t="shared" ca="1" si="4"/>
        <v>1127</v>
      </c>
      <c r="O92" s="29"/>
      <c r="Q92" s="2" t="str">
        <f t="shared" ca="1" si="5"/>
        <v>3 tahun, 1 bulan, 1 hari</v>
      </c>
    </row>
    <row r="93" spans="1:17" ht="28.8" x14ac:dyDescent="0.3">
      <c r="A93" s="4">
        <f t="shared" si="3"/>
        <v>92</v>
      </c>
      <c r="B93" s="10" t="s">
        <v>274</v>
      </c>
      <c r="C93" s="3">
        <v>45092</v>
      </c>
      <c r="D93" s="3">
        <v>45083</v>
      </c>
      <c r="E93" s="9" t="s">
        <v>39</v>
      </c>
      <c r="F93" s="1" t="s">
        <v>275</v>
      </c>
      <c r="G93" s="1" t="s">
        <v>276</v>
      </c>
      <c r="I93" s="4" t="s">
        <v>120</v>
      </c>
      <c r="L93" s="4" t="s">
        <v>1218</v>
      </c>
      <c r="M93" s="5" t="s">
        <v>1176</v>
      </c>
      <c r="N93" s="29">
        <f t="shared" ca="1" si="4"/>
        <v>1126</v>
      </c>
      <c r="O93" s="29"/>
      <c r="Q93" s="17" t="str">
        <f t="shared" ca="1" si="5"/>
        <v>3 tahun, 1 bulan, 0 hari</v>
      </c>
    </row>
    <row r="94" spans="1:17" ht="28.8" x14ac:dyDescent="0.3">
      <c r="A94" s="4">
        <f t="shared" si="3"/>
        <v>93</v>
      </c>
      <c r="B94" s="10" t="s">
        <v>277</v>
      </c>
      <c r="C94" s="3">
        <v>45092</v>
      </c>
      <c r="D94" s="3">
        <v>45083</v>
      </c>
      <c r="E94" s="9" t="s">
        <v>39</v>
      </c>
      <c r="F94" s="1" t="s">
        <v>278</v>
      </c>
      <c r="G94" s="1" t="s">
        <v>1221</v>
      </c>
      <c r="I94" s="4" t="s">
        <v>120</v>
      </c>
      <c r="L94" s="4" t="s">
        <v>1219</v>
      </c>
      <c r="M94" s="5" t="s">
        <v>1220</v>
      </c>
      <c r="N94" s="29">
        <f t="shared" ca="1" si="4"/>
        <v>1126</v>
      </c>
      <c r="O94" s="29"/>
      <c r="Q94" s="17" t="str">
        <f t="shared" ca="1" si="5"/>
        <v>3 tahun, 1 bulan, 0 hari</v>
      </c>
    </row>
    <row r="95" spans="1:17" ht="28.8" x14ac:dyDescent="0.3">
      <c r="A95" s="4">
        <f t="shared" si="3"/>
        <v>94</v>
      </c>
      <c r="B95" s="10" t="s">
        <v>279</v>
      </c>
      <c r="C95" s="3">
        <v>45092</v>
      </c>
      <c r="D95" s="3">
        <v>45084</v>
      </c>
      <c r="E95" s="9" t="s">
        <v>39</v>
      </c>
      <c r="F95" s="1" t="s">
        <v>280</v>
      </c>
      <c r="G95" s="1" t="s">
        <v>281</v>
      </c>
      <c r="I95" s="4" t="s">
        <v>120</v>
      </c>
      <c r="K95" s="1" t="s">
        <v>4579</v>
      </c>
      <c r="L95" s="9" t="s">
        <v>1175</v>
      </c>
      <c r="M95" s="10" t="s">
        <v>1176</v>
      </c>
      <c r="N95" s="29">
        <f t="shared" ca="1" si="4"/>
        <v>1126</v>
      </c>
      <c r="O95" s="29"/>
      <c r="Q95" s="17" t="str">
        <f t="shared" ca="1" si="5"/>
        <v>3 tahun, 1 bulan, 0 hari</v>
      </c>
    </row>
    <row r="96" spans="1:17" ht="72" x14ac:dyDescent="0.3">
      <c r="A96" s="4">
        <f t="shared" si="3"/>
        <v>95</v>
      </c>
      <c r="B96" s="10" t="s">
        <v>282</v>
      </c>
      <c r="C96" s="3">
        <v>45092</v>
      </c>
      <c r="D96" s="3">
        <v>45085</v>
      </c>
      <c r="E96" s="9" t="s">
        <v>39</v>
      </c>
      <c r="F96" s="1" t="s">
        <v>271</v>
      </c>
      <c r="G96" s="1" t="s">
        <v>271</v>
      </c>
      <c r="I96" s="4" t="s">
        <v>1302</v>
      </c>
      <c r="J96" s="4" t="s">
        <v>4395</v>
      </c>
      <c r="L96" s="9" t="s">
        <v>1079</v>
      </c>
      <c r="M96" s="10" t="s">
        <v>2446</v>
      </c>
      <c r="N96" s="29">
        <f t="shared" ca="1" si="4"/>
        <v>1126</v>
      </c>
      <c r="O96" s="29"/>
      <c r="Q96" s="17" t="str">
        <f t="shared" ca="1" si="5"/>
        <v>3 tahun, 1 bulan, 0 hari</v>
      </c>
    </row>
    <row r="97" spans="1:17" ht="28.8" x14ac:dyDescent="0.3">
      <c r="A97" s="4">
        <f t="shared" si="3"/>
        <v>96</v>
      </c>
      <c r="B97" s="10" t="s">
        <v>283</v>
      </c>
      <c r="C97" s="3">
        <v>45092</v>
      </c>
      <c r="D97" s="3">
        <v>45091</v>
      </c>
      <c r="E97" s="9" t="s">
        <v>284</v>
      </c>
      <c r="F97" s="1" t="s">
        <v>285</v>
      </c>
      <c r="G97" s="1" t="s">
        <v>286</v>
      </c>
      <c r="I97" s="4" t="s">
        <v>120</v>
      </c>
      <c r="K97" s="1" t="s">
        <v>486</v>
      </c>
      <c r="N97" s="29">
        <f t="shared" ca="1" si="4"/>
        <v>1126</v>
      </c>
      <c r="O97" s="29"/>
      <c r="Q97" s="17" t="str">
        <f t="shared" ca="1" si="5"/>
        <v>3 tahun, 1 bulan, 0 hari</v>
      </c>
    </row>
    <row r="98" spans="1:17" x14ac:dyDescent="0.3">
      <c r="A98" s="4">
        <f t="shared" si="3"/>
        <v>97</v>
      </c>
      <c r="B98" s="10" t="s">
        <v>263</v>
      </c>
      <c r="C98" s="3">
        <v>45097</v>
      </c>
      <c r="D98" s="3">
        <v>45085</v>
      </c>
      <c r="E98" s="9" t="s">
        <v>264</v>
      </c>
      <c r="F98" s="1" t="s">
        <v>265</v>
      </c>
      <c r="G98" s="1" t="s">
        <v>266</v>
      </c>
      <c r="I98" s="4" t="s">
        <v>1302</v>
      </c>
      <c r="N98" s="29">
        <f t="shared" ca="1" si="4"/>
        <v>1121</v>
      </c>
      <c r="O98" s="29"/>
      <c r="Q98" s="17" t="str">
        <f t="shared" ca="1" si="5"/>
        <v>3 tahun, 0 bulan, 25 hari</v>
      </c>
    </row>
    <row r="99" spans="1:17" ht="28.8" x14ac:dyDescent="0.3">
      <c r="A99" s="4">
        <f t="shared" si="3"/>
        <v>98</v>
      </c>
      <c r="B99" s="10" t="s">
        <v>267</v>
      </c>
      <c r="C99" s="3">
        <v>45097</v>
      </c>
      <c r="D99" s="3">
        <v>45096</v>
      </c>
      <c r="E99" s="9" t="s">
        <v>39</v>
      </c>
      <c r="F99" s="1" t="s">
        <v>268</v>
      </c>
      <c r="G99" s="1" t="s">
        <v>269</v>
      </c>
      <c r="I99" s="4" t="s">
        <v>1302</v>
      </c>
      <c r="J99" s="4" t="s">
        <v>4395</v>
      </c>
      <c r="L99" s="4" t="s">
        <v>1079</v>
      </c>
      <c r="M99" s="5" t="s">
        <v>1172</v>
      </c>
      <c r="N99" s="29">
        <f t="shared" ca="1" si="4"/>
        <v>1121</v>
      </c>
      <c r="O99" s="29"/>
      <c r="Q99" s="17" t="str">
        <f t="shared" ca="1" si="5"/>
        <v>3 tahun, 0 bulan, 25 hari</v>
      </c>
    </row>
    <row r="100" spans="1:17" ht="72" x14ac:dyDescent="0.3">
      <c r="A100" s="4">
        <f t="shared" si="3"/>
        <v>99</v>
      </c>
      <c r="B100" s="10" t="s">
        <v>270</v>
      </c>
      <c r="C100" s="3">
        <v>45097</v>
      </c>
      <c r="D100" s="3">
        <v>45091</v>
      </c>
      <c r="E100" s="9" t="s">
        <v>39</v>
      </c>
      <c r="F100" s="1" t="s">
        <v>271</v>
      </c>
      <c r="G100" s="1" t="s">
        <v>271</v>
      </c>
      <c r="I100" s="4" t="s">
        <v>1302</v>
      </c>
      <c r="J100" s="4" t="s">
        <v>4395</v>
      </c>
      <c r="L100" s="9" t="s">
        <v>1079</v>
      </c>
      <c r="M100" s="10" t="s">
        <v>2446</v>
      </c>
      <c r="N100" s="29">
        <f t="shared" ca="1" si="4"/>
        <v>1121</v>
      </c>
      <c r="O100" s="29"/>
      <c r="Q100" s="17" t="str">
        <f t="shared" ca="1" si="5"/>
        <v>3 tahun, 0 bulan, 25 hari</v>
      </c>
    </row>
    <row r="101" spans="1:17" ht="72" x14ac:dyDescent="0.3">
      <c r="A101" s="4">
        <f t="shared" si="3"/>
        <v>100</v>
      </c>
      <c r="B101" s="10" t="s">
        <v>272</v>
      </c>
      <c r="C101" s="3">
        <v>45097</v>
      </c>
      <c r="D101" s="3">
        <v>45089</v>
      </c>
      <c r="E101" s="9" t="s">
        <v>39</v>
      </c>
      <c r="F101" s="1" t="s">
        <v>271</v>
      </c>
      <c r="G101" s="1" t="s">
        <v>271</v>
      </c>
      <c r="I101" s="4" t="s">
        <v>1302</v>
      </c>
      <c r="J101" s="4" t="s">
        <v>4395</v>
      </c>
      <c r="L101" s="9" t="s">
        <v>1079</v>
      </c>
      <c r="M101" s="10" t="s">
        <v>2446</v>
      </c>
      <c r="N101" s="29">
        <f t="shared" ca="1" si="4"/>
        <v>1121</v>
      </c>
      <c r="O101" s="29"/>
      <c r="Q101" s="17" t="str">
        <f t="shared" ca="1" si="5"/>
        <v>3 tahun, 0 bulan, 25 hari</v>
      </c>
    </row>
    <row r="102" spans="1:17" ht="72" x14ac:dyDescent="0.3">
      <c r="A102" s="4">
        <f t="shared" si="3"/>
        <v>101</v>
      </c>
      <c r="B102" s="10" t="s">
        <v>273</v>
      </c>
      <c r="C102" s="3">
        <v>45097</v>
      </c>
      <c r="D102" s="3">
        <v>45089</v>
      </c>
      <c r="E102" s="9" t="s">
        <v>39</v>
      </c>
      <c r="F102" s="1" t="s">
        <v>271</v>
      </c>
      <c r="G102" s="1" t="s">
        <v>271</v>
      </c>
      <c r="I102" s="4" t="s">
        <v>1302</v>
      </c>
      <c r="J102" s="4" t="s">
        <v>4395</v>
      </c>
      <c r="L102" s="9" t="s">
        <v>1079</v>
      </c>
      <c r="M102" s="10" t="s">
        <v>2446</v>
      </c>
      <c r="N102" s="29">
        <f t="shared" ca="1" si="4"/>
        <v>1121</v>
      </c>
      <c r="O102" s="29"/>
      <c r="Q102" s="17" t="str">
        <f t="shared" ca="1" si="5"/>
        <v>3 tahun, 0 bulan, 25 hari</v>
      </c>
    </row>
    <row r="103" spans="1:17" ht="57.6" x14ac:dyDescent="0.3">
      <c r="A103" s="4">
        <f t="shared" si="3"/>
        <v>102</v>
      </c>
      <c r="B103" s="10" t="s">
        <v>260</v>
      </c>
      <c r="C103" s="3">
        <v>45098</v>
      </c>
      <c r="D103" s="3">
        <v>45098</v>
      </c>
      <c r="E103" s="9" t="s">
        <v>39</v>
      </c>
      <c r="F103" s="1" t="s">
        <v>261</v>
      </c>
      <c r="G103" s="1" t="s">
        <v>262</v>
      </c>
      <c r="I103" s="4" t="s">
        <v>120</v>
      </c>
      <c r="K103" s="1" t="s">
        <v>2374</v>
      </c>
      <c r="L103" s="9" t="s">
        <v>1070</v>
      </c>
      <c r="M103" s="10" t="s">
        <v>1078</v>
      </c>
      <c r="N103" s="29">
        <f t="shared" ca="1" si="4"/>
        <v>1120</v>
      </c>
      <c r="O103" s="29"/>
      <c r="Q103" s="2" t="str">
        <f t="shared" ca="1" si="5"/>
        <v>3 tahun, 0 bulan, 24 hari</v>
      </c>
    </row>
    <row r="104" spans="1:17" ht="43.2" x14ac:dyDescent="0.3">
      <c r="A104" s="4">
        <f t="shared" si="3"/>
        <v>103</v>
      </c>
      <c r="B104" s="10" t="s">
        <v>257</v>
      </c>
      <c r="C104" s="3">
        <v>45100</v>
      </c>
      <c r="D104" s="3">
        <v>45100</v>
      </c>
      <c r="E104" s="9" t="s">
        <v>9</v>
      </c>
      <c r="F104" s="1" t="s">
        <v>258</v>
      </c>
      <c r="G104" s="1" t="s">
        <v>259</v>
      </c>
      <c r="I104" s="4" t="s">
        <v>120</v>
      </c>
      <c r="K104" s="1" t="s">
        <v>441</v>
      </c>
      <c r="L104" s="4" t="s">
        <v>1070</v>
      </c>
      <c r="M104" s="10" t="s">
        <v>1222</v>
      </c>
      <c r="N104" s="29">
        <f t="shared" ca="1" si="4"/>
        <v>1118</v>
      </c>
      <c r="O104" s="29"/>
      <c r="Q104" s="17" t="str">
        <f t="shared" ca="1" si="5"/>
        <v>3 tahun, 0 bulan, 22 hari</v>
      </c>
    </row>
    <row r="105" spans="1:17" ht="28.8" x14ac:dyDescent="0.3">
      <c r="A105" s="4">
        <f t="shared" si="3"/>
        <v>104</v>
      </c>
      <c r="B105" s="10" t="s">
        <v>235</v>
      </c>
      <c r="C105" s="3">
        <v>45104</v>
      </c>
      <c r="D105" s="3">
        <v>45104</v>
      </c>
      <c r="E105" s="9" t="s">
        <v>39</v>
      </c>
      <c r="F105" s="1" t="s">
        <v>56</v>
      </c>
      <c r="G105" s="1" t="s">
        <v>236</v>
      </c>
      <c r="I105" s="4" t="s">
        <v>120</v>
      </c>
      <c r="K105" s="1" t="s">
        <v>1338</v>
      </c>
      <c r="N105" s="29">
        <f t="shared" ca="1" si="4"/>
        <v>1114</v>
      </c>
      <c r="O105" s="29"/>
      <c r="Q105" s="2" t="str">
        <f t="shared" ca="1" si="5"/>
        <v>3 tahun, 0 bulan, 18 hari</v>
      </c>
    </row>
    <row r="106" spans="1:17" ht="28.8" x14ac:dyDescent="0.3">
      <c r="A106" s="4">
        <f t="shared" si="3"/>
        <v>105</v>
      </c>
      <c r="B106" s="10" t="s">
        <v>237</v>
      </c>
      <c r="C106" s="3">
        <v>45104</v>
      </c>
      <c r="D106" s="3">
        <v>45097</v>
      </c>
      <c r="E106" s="9" t="s">
        <v>39</v>
      </c>
      <c r="F106" s="1" t="s">
        <v>238</v>
      </c>
      <c r="G106" s="1" t="s">
        <v>239</v>
      </c>
      <c r="I106" s="4" t="s">
        <v>1302</v>
      </c>
      <c r="J106" s="4" t="s">
        <v>4395</v>
      </c>
      <c r="K106" s="1" t="s">
        <v>1636</v>
      </c>
      <c r="N106" s="29">
        <f t="shared" ca="1" si="4"/>
        <v>1114</v>
      </c>
      <c r="O106" s="29"/>
      <c r="Q106" s="2" t="str">
        <f t="shared" ca="1" si="5"/>
        <v>3 tahun, 0 bulan, 18 hari</v>
      </c>
    </row>
    <row r="107" spans="1:17" ht="28.8" x14ac:dyDescent="0.3">
      <c r="A107" s="4">
        <f t="shared" si="3"/>
        <v>106</v>
      </c>
      <c r="B107" s="10" t="s">
        <v>240</v>
      </c>
      <c r="C107" s="3">
        <v>45104</v>
      </c>
      <c r="D107" s="3">
        <v>45097</v>
      </c>
      <c r="E107" s="9" t="s">
        <v>39</v>
      </c>
      <c r="F107" s="1" t="s">
        <v>241</v>
      </c>
      <c r="G107" s="1" t="s">
        <v>242</v>
      </c>
      <c r="I107" s="4" t="s">
        <v>1302</v>
      </c>
      <c r="J107" s="4" t="s">
        <v>4395</v>
      </c>
      <c r="L107" s="4" t="s">
        <v>1088</v>
      </c>
      <c r="M107" s="5" t="s">
        <v>1089</v>
      </c>
      <c r="N107" s="29">
        <f t="shared" ca="1" si="4"/>
        <v>1114</v>
      </c>
      <c r="O107" s="29"/>
      <c r="Q107" s="2" t="str">
        <f t="shared" ca="1" si="5"/>
        <v>3 tahun, 0 bulan, 18 hari</v>
      </c>
    </row>
    <row r="108" spans="1:17" ht="43.2" x14ac:dyDescent="0.3">
      <c r="A108" s="4">
        <f t="shared" si="3"/>
        <v>107</v>
      </c>
      <c r="B108" s="10" t="s">
        <v>243</v>
      </c>
      <c r="C108" s="3">
        <v>45104</v>
      </c>
      <c r="D108" s="3">
        <v>45097</v>
      </c>
      <c r="E108" s="9" t="s">
        <v>39</v>
      </c>
      <c r="F108" s="1" t="s">
        <v>244</v>
      </c>
      <c r="G108" s="1" t="s">
        <v>245</v>
      </c>
      <c r="I108" s="4" t="s">
        <v>120</v>
      </c>
      <c r="K108" s="1" t="s">
        <v>2018</v>
      </c>
      <c r="L108" s="4" t="s">
        <v>1088</v>
      </c>
      <c r="M108" s="5" t="s">
        <v>1089</v>
      </c>
      <c r="N108" s="29">
        <f t="shared" ca="1" si="4"/>
        <v>1114</v>
      </c>
      <c r="O108" s="29"/>
      <c r="Q108" s="2" t="str">
        <f t="shared" ca="1" si="5"/>
        <v>3 tahun, 0 bulan, 18 hari</v>
      </c>
    </row>
    <row r="109" spans="1:17" ht="28.8" x14ac:dyDescent="0.3">
      <c r="A109" s="4">
        <f t="shared" si="3"/>
        <v>108</v>
      </c>
      <c r="B109" s="10" t="s">
        <v>246</v>
      </c>
      <c r="C109" s="3">
        <v>45104</v>
      </c>
      <c r="D109" s="3">
        <v>45096</v>
      </c>
      <c r="E109" s="9" t="s">
        <v>39</v>
      </c>
      <c r="F109" s="1" t="s">
        <v>247</v>
      </c>
      <c r="G109" s="1" t="s">
        <v>248</v>
      </c>
      <c r="I109" s="4" t="s">
        <v>120</v>
      </c>
      <c r="K109" s="1" t="s">
        <v>2018</v>
      </c>
      <c r="L109" s="9" t="s">
        <v>1088</v>
      </c>
      <c r="M109" s="10" t="s">
        <v>1089</v>
      </c>
      <c r="N109" s="29">
        <f t="shared" ca="1" si="4"/>
        <v>1114</v>
      </c>
      <c r="O109" s="29"/>
      <c r="Q109" s="2" t="str">
        <f t="shared" ca="1" si="5"/>
        <v>3 tahun, 0 bulan, 18 hari</v>
      </c>
    </row>
    <row r="110" spans="1:17" ht="28.8" x14ac:dyDescent="0.3">
      <c r="A110" s="4">
        <f t="shared" si="3"/>
        <v>109</v>
      </c>
      <c r="B110" s="10" t="s">
        <v>138</v>
      </c>
      <c r="C110" s="3">
        <v>45104</v>
      </c>
      <c r="D110" s="3">
        <v>45103</v>
      </c>
      <c r="E110" s="9" t="s">
        <v>39</v>
      </c>
      <c r="F110" s="1" t="s">
        <v>249</v>
      </c>
      <c r="G110" s="1" t="s">
        <v>250</v>
      </c>
      <c r="I110" s="4" t="s">
        <v>120</v>
      </c>
      <c r="K110" s="1" t="s">
        <v>136</v>
      </c>
      <c r="N110" s="29">
        <f t="shared" ca="1" si="4"/>
        <v>1114</v>
      </c>
      <c r="O110" s="29"/>
      <c r="Q110" s="2" t="str">
        <f t="shared" ca="1" si="5"/>
        <v>3 tahun, 0 bulan, 18 hari</v>
      </c>
    </row>
    <row r="111" spans="1:17" ht="43.2" x14ac:dyDescent="0.3">
      <c r="A111" s="4">
        <f t="shared" si="3"/>
        <v>110</v>
      </c>
      <c r="B111" s="10" t="s">
        <v>251</v>
      </c>
      <c r="C111" s="3">
        <v>45104</v>
      </c>
      <c r="D111" s="3">
        <v>45099</v>
      </c>
      <c r="E111" s="9" t="s">
        <v>39</v>
      </c>
      <c r="F111" s="1" t="s">
        <v>252</v>
      </c>
      <c r="G111" s="1" t="s">
        <v>253</v>
      </c>
      <c r="I111" s="4" t="s">
        <v>120</v>
      </c>
      <c r="K111" s="1" t="s">
        <v>1223</v>
      </c>
      <c r="L111" s="4" t="s">
        <v>1072</v>
      </c>
      <c r="M111" s="5" t="s">
        <v>1073</v>
      </c>
      <c r="N111" s="29">
        <f t="shared" ca="1" si="4"/>
        <v>1114</v>
      </c>
      <c r="O111" s="29"/>
      <c r="Q111" s="2" t="str">
        <f t="shared" ca="1" si="5"/>
        <v>3 tahun, 0 bulan, 18 hari</v>
      </c>
    </row>
    <row r="112" spans="1:17" ht="43.2" x14ac:dyDescent="0.3">
      <c r="A112" s="4">
        <f t="shared" si="3"/>
        <v>111</v>
      </c>
      <c r="B112" s="10" t="s">
        <v>254</v>
      </c>
      <c r="C112" s="3">
        <v>45104</v>
      </c>
      <c r="D112" s="3">
        <v>45103</v>
      </c>
      <c r="E112" s="9" t="s">
        <v>39</v>
      </c>
      <c r="F112" s="1" t="s">
        <v>255</v>
      </c>
      <c r="G112" s="1" t="s">
        <v>256</v>
      </c>
      <c r="I112" s="4" t="s">
        <v>120</v>
      </c>
      <c r="K112" s="1" t="s">
        <v>191</v>
      </c>
      <c r="L112" s="4" t="s">
        <v>1079</v>
      </c>
      <c r="M112" s="10" t="s">
        <v>2451</v>
      </c>
      <c r="N112" s="29">
        <f t="shared" ca="1" si="4"/>
        <v>1114</v>
      </c>
      <c r="O112" s="29"/>
      <c r="Q112" s="2" t="str">
        <f t="shared" ca="1" si="5"/>
        <v>3 tahun, 0 bulan, 18 hari</v>
      </c>
    </row>
    <row r="113" spans="1:17" x14ac:dyDescent="0.3">
      <c r="A113" s="4">
        <f t="shared" si="3"/>
        <v>112</v>
      </c>
      <c r="B113" s="10" t="s">
        <v>228</v>
      </c>
      <c r="C113" s="3">
        <v>45110</v>
      </c>
      <c r="D113" s="3">
        <v>45100</v>
      </c>
      <c r="E113" s="9" t="s">
        <v>39</v>
      </c>
      <c r="F113" s="1" t="s">
        <v>229</v>
      </c>
      <c r="G113" s="1" t="s">
        <v>230</v>
      </c>
      <c r="I113" s="4" t="s">
        <v>120</v>
      </c>
      <c r="K113" s="1" t="s">
        <v>1224</v>
      </c>
      <c r="L113" s="4" t="s">
        <v>1080</v>
      </c>
      <c r="M113" s="5" t="s">
        <v>1083</v>
      </c>
      <c r="N113" s="29">
        <f t="shared" ca="1" si="4"/>
        <v>1108</v>
      </c>
      <c r="O113" s="29"/>
      <c r="Q113" s="17" t="str">
        <f t="shared" ca="1" si="5"/>
        <v>3 tahun, 0 bulan, 12 hari</v>
      </c>
    </row>
    <row r="114" spans="1:17" ht="115.2" x14ac:dyDescent="0.3">
      <c r="A114" s="4">
        <f t="shared" si="3"/>
        <v>113</v>
      </c>
      <c r="B114" s="10" t="s">
        <v>102</v>
      </c>
      <c r="C114" s="3">
        <v>45111</v>
      </c>
      <c r="D114" s="3">
        <v>45103</v>
      </c>
      <c r="E114" s="9" t="s">
        <v>39</v>
      </c>
      <c r="F114" s="1" t="s">
        <v>53</v>
      </c>
      <c r="G114" s="1" t="s">
        <v>103</v>
      </c>
      <c r="I114" s="4" t="s">
        <v>1302</v>
      </c>
      <c r="J114" s="4" t="s">
        <v>4395</v>
      </c>
      <c r="L114" s="4" t="s">
        <v>1079</v>
      </c>
      <c r="M114" s="10" t="s">
        <v>2446</v>
      </c>
      <c r="N114" s="29">
        <f t="shared" ca="1" si="4"/>
        <v>1107</v>
      </c>
      <c r="O114" s="29"/>
      <c r="Q114" s="2" t="str">
        <f t="shared" ca="1" si="5"/>
        <v>3 tahun, 0 bulan, 11 hari</v>
      </c>
    </row>
    <row r="115" spans="1:17" ht="86.4" x14ac:dyDescent="0.3">
      <c r="A115" s="4">
        <f t="shared" si="3"/>
        <v>114</v>
      </c>
      <c r="B115" s="10" t="s">
        <v>104</v>
      </c>
      <c r="C115" s="3">
        <v>45111</v>
      </c>
      <c r="D115" s="3">
        <v>45103</v>
      </c>
      <c r="E115" s="9" t="s">
        <v>39</v>
      </c>
      <c r="F115" s="1" t="s">
        <v>53</v>
      </c>
      <c r="G115" s="1" t="s">
        <v>105</v>
      </c>
      <c r="I115" s="4" t="s">
        <v>1302</v>
      </c>
      <c r="J115" s="4" t="s">
        <v>4395</v>
      </c>
      <c r="L115" s="4" t="s">
        <v>1079</v>
      </c>
      <c r="M115" s="10" t="s">
        <v>2446</v>
      </c>
      <c r="N115" s="29">
        <f t="shared" ca="1" si="4"/>
        <v>1107</v>
      </c>
      <c r="O115" s="29"/>
      <c r="Q115" s="2" t="str">
        <f t="shared" ca="1" si="5"/>
        <v>3 tahun, 0 bulan, 11 hari</v>
      </c>
    </row>
    <row r="116" spans="1:17" ht="43.2" x14ac:dyDescent="0.3">
      <c r="A116" s="4">
        <f t="shared" si="3"/>
        <v>115</v>
      </c>
      <c r="B116" s="10" t="s">
        <v>231</v>
      </c>
      <c r="C116" s="3">
        <v>45111</v>
      </c>
      <c r="D116" s="3">
        <v>45111</v>
      </c>
      <c r="E116" s="9" t="s">
        <v>9</v>
      </c>
      <c r="F116" s="1" t="s">
        <v>232</v>
      </c>
      <c r="G116" s="1" t="s">
        <v>1225</v>
      </c>
      <c r="I116" s="4" t="s">
        <v>120</v>
      </c>
      <c r="K116" s="1" t="s">
        <v>521</v>
      </c>
      <c r="L116" s="9" t="s">
        <v>1175</v>
      </c>
      <c r="M116" s="10" t="s">
        <v>1176</v>
      </c>
      <c r="N116" s="29">
        <f t="shared" ca="1" si="4"/>
        <v>1107</v>
      </c>
      <c r="O116" s="29"/>
      <c r="Q116" s="2" t="str">
        <f t="shared" ca="1" si="5"/>
        <v>3 tahun, 0 bulan, 11 hari</v>
      </c>
    </row>
    <row r="117" spans="1:17" ht="57.6" x14ac:dyDescent="0.3">
      <c r="A117" s="4">
        <f t="shared" si="3"/>
        <v>116</v>
      </c>
      <c r="B117" s="10" t="s">
        <v>233</v>
      </c>
      <c r="C117" s="3">
        <v>45111</v>
      </c>
      <c r="D117" s="3">
        <v>45111</v>
      </c>
      <c r="E117" s="9" t="s">
        <v>9</v>
      </c>
      <c r="F117" s="1" t="s">
        <v>234</v>
      </c>
      <c r="G117" s="1" t="s">
        <v>1227</v>
      </c>
      <c r="I117" s="4" t="s">
        <v>120</v>
      </c>
      <c r="K117" s="1" t="s">
        <v>1962</v>
      </c>
      <c r="L117" s="4" t="s">
        <v>1070</v>
      </c>
      <c r="M117" s="5" t="s">
        <v>1071</v>
      </c>
      <c r="N117" s="29">
        <f t="shared" ca="1" si="4"/>
        <v>1107</v>
      </c>
      <c r="O117" s="29"/>
      <c r="Q117" s="2" t="str">
        <f t="shared" ca="1" si="5"/>
        <v>3 tahun, 0 bulan, 11 hari</v>
      </c>
    </row>
    <row r="118" spans="1:17" ht="43.2" x14ac:dyDescent="0.3">
      <c r="A118" s="4">
        <f t="shared" si="3"/>
        <v>117</v>
      </c>
      <c r="B118" s="10" t="s">
        <v>213</v>
      </c>
      <c r="C118" s="3">
        <v>45112</v>
      </c>
      <c r="D118" s="3">
        <v>45091</v>
      </c>
      <c r="E118" s="9" t="s">
        <v>39</v>
      </c>
      <c r="F118" s="1" t="s">
        <v>214</v>
      </c>
      <c r="G118" s="1" t="s">
        <v>215</v>
      </c>
      <c r="I118" s="4" t="s">
        <v>120</v>
      </c>
      <c r="K118" s="1" t="s">
        <v>1606</v>
      </c>
      <c r="N118" s="29">
        <f t="shared" ca="1" si="4"/>
        <v>1106</v>
      </c>
      <c r="O118" s="29"/>
      <c r="Q118" s="17" t="str">
        <f t="shared" ca="1" si="5"/>
        <v>3 tahun, 0 bulan, 10 hari</v>
      </c>
    </row>
    <row r="119" spans="1:17" ht="28.8" x14ac:dyDescent="0.3">
      <c r="A119" s="4">
        <f t="shared" si="3"/>
        <v>118</v>
      </c>
      <c r="B119" s="10" t="s">
        <v>190</v>
      </c>
      <c r="C119" s="3">
        <v>45112</v>
      </c>
      <c r="D119" s="3">
        <v>45112</v>
      </c>
      <c r="E119" s="9" t="s">
        <v>39</v>
      </c>
      <c r="F119" s="1" t="s">
        <v>216</v>
      </c>
      <c r="G119" s="1" t="s">
        <v>217</v>
      </c>
      <c r="I119" s="4" t="s">
        <v>120</v>
      </c>
      <c r="K119" s="1" t="s">
        <v>189</v>
      </c>
      <c r="N119" s="29">
        <f t="shared" ca="1" si="4"/>
        <v>1106</v>
      </c>
      <c r="O119" s="29"/>
      <c r="Q119" s="17" t="str">
        <f t="shared" ca="1" si="5"/>
        <v>3 tahun, 0 bulan, 10 hari</v>
      </c>
    </row>
    <row r="120" spans="1:17" x14ac:dyDescent="0.3">
      <c r="A120" s="4">
        <f t="shared" si="3"/>
        <v>119</v>
      </c>
      <c r="B120" s="10" t="s">
        <v>218</v>
      </c>
      <c r="C120" s="3">
        <v>45112</v>
      </c>
      <c r="D120" s="3">
        <v>45103</v>
      </c>
      <c r="E120" s="9" t="s">
        <v>39</v>
      </c>
      <c r="F120" s="1" t="s">
        <v>220</v>
      </c>
      <c r="G120" s="1" t="s">
        <v>221</v>
      </c>
      <c r="H120" s="2" t="s">
        <v>219</v>
      </c>
      <c r="I120" s="4" t="s">
        <v>120</v>
      </c>
      <c r="K120" s="1" t="s">
        <v>1229</v>
      </c>
      <c r="L120" s="4" t="s">
        <v>1072</v>
      </c>
      <c r="M120" s="5" t="s">
        <v>1073</v>
      </c>
      <c r="N120" s="29">
        <f t="shared" ca="1" si="4"/>
        <v>1106</v>
      </c>
      <c r="O120" s="29"/>
      <c r="Q120" s="17" t="str">
        <f t="shared" ca="1" si="5"/>
        <v>3 tahun, 0 bulan, 10 hari</v>
      </c>
    </row>
    <row r="121" spans="1:17" ht="28.8" x14ac:dyDescent="0.3">
      <c r="A121" s="4">
        <f t="shared" si="3"/>
        <v>120</v>
      </c>
      <c r="B121" s="10" t="s">
        <v>222</v>
      </c>
      <c r="C121" s="3">
        <v>45112</v>
      </c>
      <c r="D121" s="3">
        <v>45112</v>
      </c>
      <c r="E121" s="9" t="s">
        <v>39</v>
      </c>
      <c r="F121" s="1" t="s">
        <v>223</v>
      </c>
      <c r="G121" s="1" t="s">
        <v>224</v>
      </c>
      <c r="I121" s="4" t="s">
        <v>120</v>
      </c>
      <c r="L121" s="4" t="s">
        <v>1070</v>
      </c>
      <c r="M121" s="10" t="s">
        <v>1230</v>
      </c>
      <c r="N121" s="29">
        <f t="shared" ca="1" si="4"/>
        <v>1106</v>
      </c>
      <c r="O121" s="29"/>
      <c r="Q121" s="17" t="str">
        <f t="shared" ca="1" si="5"/>
        <v>3 tahun, 0 bulan, 10 hari</v>
      </c>
    </row>
    <row r="122" spans="1:17" ht="28.8" x14ac:dyDescent="0.3">
      <c r="A122" s="4">
        <f t="shared" si="3"/>
        <v>121</v>
      </c>
      <c r="B122" s="10" t="s">
        <v>225</v>
      </c>
      <c r="C122" s="3">
        <v>45112</v>
      </c>
      <c r="D122" s="3">
        <v>45098</v>
      </c>
      <c r="E122" s="9" t="s">
        <v>39</v>
      </c>
      <c r="F122" s="1" t="s">
        <v>226</v>
      </c>
      <c r="G122" s="1" t="s">
        <v>227</v>
      </c>
      <c r="I122" s="4" t="s">
        <v>120</v>
      </c>
      <c r="K122" s="1" t="s">
        <v>1281</v>
      </c>
      <c r="L122" s="4" t="s">
        <v>1080</v>
      </c>
      <c r="M122" s="5" t="s">
        <v>1083</v>
      </c>
      <c r="N122" s="29">
        <f t="shared" ca="1" si="4"/>
        <v>1106</v>
      </c>
      <c r="O122" s="29"/>
      <c r="Q122" s="17" t="str">
        <f t="shared" ca="1" si="5"/>
        <v>3 tahun, 0 bulan, 10 hari</v>
      </c>
    </row>
    <row r="123" spans="1:17" ht="57.6" x14ac:dyDescent="0.3">
      <c r="A123" s="4">
        <f t="shared" si="3"/>
        <v>122</v>
      </c>
      <c r="B123" s="10" t="s">
        <v>106</v>
      </c>
      <c r="C123" s="3">
        <v>45113</v>
      </c>
      <c r="D123" s="3">
        <v>45099</v>
      </c>
      <c r="E123" s="9" t="s">
        <v>39</v>
      </c>
      <c r="F123" s="1" t="s">
        <v>647</v>
      </c>
      <c r="G123" s="1" t="s">
        <v>107</v>
      </c>
      <c r="I123" s="4" t="s">
        <v>120</v>
      </c>
      <c r="L123" s="4" t="s">
        <v>1168</v>
      </c>
      <c r="M123" s="5" t="s">
        <v>1208</v>
      </c>
      <c r="N123" s="29">
        <f t="shared" ca="1" si="4"/>
        <v>1105</v>
      </c>
      <c r="O123" s="29"/>
      <c r="Q123" s="17" t="str">
        <f t="shared" ca="1" si="5"/>
        <v>3 tahun, 0 bulan, 9 hari</v>
      </c>
    </row>
    <row r="124" spans="1:17" ht="57.6" x14ac:dyDescent="0.3">
      <c r="A124" s="4">
        <f t="shared" si="3"/>
        <v>123</v>
      </c>
      <c r="B124" s="10" t="s">
        <v>108</v>
      </c>
      <c r="C124" s="3">
        <v>45113</v>
      </c>
      <c r="D124" s="3">
        <v>45099</v>
      </c>
      <c r="E124" s="9" t="s">
        <v>39</v>
      </c>
      <c r="F124" s="1" t="s">
        <v>109</v>
      </c>
      <c r="G124" s="1" t="s">
        <v>110</v>
      </c>
      <c r="I124" s="4" t="s">
        <v>120</v>
      </c>
      <c r="L124" s="4" t="s">
        <v>1079</v>
      </c>
      <c r="M124" s="10" t="s">
        <v>2447</v>
      </c>
      <c r="N124" s="29">
        <f t="shared" ca="1" si="4"/>
        <v>1105</v>
      </c>
      <c r="O124" s="29"/>
      <c r="Q124" s="17" t="str">
        <f t="shared" ca="1" si="5"/>
        <v>3 tahun, 0 bulan, 9 hari</v>
      </c>
    </row>
    <row r="125" spans="1:17" ht="43.2" x14ac:dyDescent="0.3">
      <c r="A125" s="4">
        <f t="shared" si="3"/>
        <v>124</v>
      </c>
      <c r="B125" s="10" t="s">
        <v>111</v>
      </c>
      <c r="C125" s="3">
        <v>45113</v>
      </c>
      <c r="D125" s="3">
        <v>45099</v>
      </c>
      <c r="E125" s="9" t="s">
        <v>39</v>
      </c>
      <c r="F125" s="1" t="s">
        <v>112</v>
      </c>
      <c r="G125" s="1" t="s">
        <v>113</v>
      </c>
      <c r="I125" s="4" t="s">
        <v>120</v>
      </c>
      <c r="L125" s="4" t="s">
        <v>1079</v>
      </c>
      <c r="M125" s="10" t="s">
        <v>2449</v>
      </c>
      <c r="N125" s="29">
        <f t="shared" ca="1" si="4"/>
        <v>1105</v>
      </c>
      <c r="O125" s="29"/>
      <c r="Q125" s="17" t="str">
        <f t="shared" ca="1" si="5"/>
        <v>3 tahun, 0 bulan, 9 hari</v>
      </c>
    </row>
    <row r="126" spans="1:17" ht="43.2" x14ac:dyDescent="0.3">
      <c r="A126" s="4">
        <f t="shared" si="3"/>
        <v>125</v>
      </c>
      <c r="B126" s="10" t="s">
        <v>208</v>
      </c>
      <c r="C126" s="3">
        <v>45113</v>
      </c>
      <c r="D126" s="3">
        <v>45099</v>
      </c>
      <c r="E126" s="9" t="s">
        <v>39</v>
      </c>
      <c r="F126" s="1" t="s">
        <v>209</v>
      </c>
      <c r="G126" s="1" t="s">
        <v>210</v>
      </c>
      <c r="I126" s="4" t="s">
        <v>120</v>
      </c>
      <c r="K126" s="1" t="s">
        <v>1231</v>
      </c>
      <c r="L126" s="4" t="s">
        <v>1079</v>
      </c>
      <c r="M126" s="10" t="s">
        <v>2449</v>
      </c>
      <c r="N126" s="29">
        <f t="shared" ca="1" si="4"/>
        <v>1105</v>
      </c>
      <c r="O126" s="29"/>
      <c r="Q126" s="17" t="str">
        <f t="shared" ca="1" si="5"/>
        <v>3 tahun, 0 bulan, 9 hari</v>
      </c>
    </row>
    <row r="127" spans="1:17" ht="57.6" x14ac:dyDescent="0.3">
      <c r="A127" s="4">
        <f t="shared" si="3"/>
        <v>126</v>
      </c>
      <c r="B127" s="10" t="s">
        <v>211</v>
      </c>
      <c r="C127" s="3">
        <v>45113</v>
      </c>
      <c r="D127" s="3">
        <v>45099</v>
      </c>
      <c r="E127" s="9" t="s">
        <v>39</v>
      </c>
      <c r="F127" s="1" t="s">
        <v>212</v>
      </c>
      <c r="G127" s="11" t="s">
        <v>1232</v>
      </c>
      <c r="I127" s="4" t="s">
        <v>120</v>
      </c>
      <c r="K127" s="1" t="s">
        <v>1572</v>
      </c>
      <c r="L127" s="9" t="s">
        <v>1088</v>
      </c>
      <c r="M127" s="10" t="s">
        <v>1089</v>
      </c>
      <c r="N127" s="29">
        <f t="shared" ca="1" si="4"/>
        <v>1105</v>
      </c>
      <c r="O127" s="29"/>
      <c r="Q127" s="17" t="str">
        <f t="shared" ca="1" si="5"/>
        <v>3 tahun, 0 bulan, 9 hari</v>
      </c>
    </row>
    <row r="128" spans="1:17" ht="129.6" x14ac:dyDescent="0.3">
      <c r="A128" s="4">
        <f t="shared" si="3"/>
        <v>127</v>
      </c>
      <c r="B128" s="10" t="s">
        <v>86</v>
      </c>
      <c r="C128" s="3">
        <v>45118</v>
      </c>
      <c r="D128" s="3">
        <v>45117</v>
      </c>
      <c r="E128" s="9" t="s">
        <v>9</v>
      </c>
      <c r="F128" s="1" t="s">
        <v>87</v>
      </c>
      <c r="G128" s="1" t="s">
        <v>88</v>
      </c>
      <c r="I128" s="4" t="s">
        <v>120</v>
      </c>
      <c r="K128" s="1" t="s">
        <v>1233</v>
      </c>
      <c r="L128" s="4" t="s">
        <v>1070</v>
      </c>
      <c r="M128" s="5" t="s">
        <v>1071</v>
      </c>
      <c r="N128" s="29">
        <f t="shared" ca="1" si="4"/>
        <v>1100</v>
      </c>
      <c r="O128" s="29"/>
      <c r="Q128" s="2" t="str">
        <f t="shared" ca="1" si="5"/>
        <v>3 tahun, 0 bulan, 4 hari</v>
      </c>
    </row>
    <row r="129" spans="1:17" ht="259.2" x14ac:dyDescent="0.3">
      <c r="A129" s="4">
        <f t="shared" si="3"/>
        <v>128</v>
      </c>
      <c r="B129" s="10" t="s">
        <v>89</v>
      </c>
      <c r="C129" s="3">
        <v>45118</v>
      </c>
      <c r="D129" s="3">
        <v>45113</v>
      </c>
      <c r="E129" s="9" t="s">
        <v>9</v>
      </c>
      <c r="F129" s="1" t="s">
        <v>90</v>
      </c>
      <c r="G129" s="1" t="s">
        <v>91</v>
      </c>
      <c r="I129" s="4" t="s">
        <v>120</v>
      </c>
      <c r="K129" s="1" t="s">
        <v>1963</v>
      </c>
      <c r="L129" s="4" t="s">
        <v>1070</v>
      </c>
      <c r="M129" s="10" t="s">
        <v>1234</v>
      </c>
      <c r="N129" s="29">
        <f t="shared" ca="1" si="4"/>
        <v>1100</v>
      </c>
      <c r="O129" s="29"/>
      <c r="Q129" s="2" t="str">
        <f t="shared" ca="1" si="5"/>
        <v>3 tahun, 0 bulan, 4 hari</v>
      </c>
    </row>
    <row r="130" spans="1:17" ht="72" x14ac:dyDescent="0.3">
      <c r="A130" s="4">
        <f t="shared" ref="A130:A193" si="6">ROW(A129)</f>
        <v>129</v>
      </c>
      <c r="B130" s="10" t="s">
        <v>92</v>
      </c>
      <c r="C130" s="3">
        <v>45118</v>
      </c>
      <c r="D130" s="3">
        <v>45113</v>
      </c>
      <c r="E130" s="9" t="s">
        <v>9</v>
      </c>
      <c r="F130" s="1" t="s">
        <v>93</v>
      </c>
      <c r="G130" s="1" t="s">
        <v>94</v>
      </c>
      <c r="I130" s="4" t="s">
        <v>120</v>
      </c>
      <c r="K130" s="1" t="s">
        <v>1235</v>
      </c>
      <c r="L130" s="4" t="s">
        <v>1070</v>
      </c>
      <c r="M130" s="5" t="s">
        <v>1071</v>
      </c>
      <c r="N130" s="29">
        <f t="shared" ref="N130:N193" ca="1" si="7">TODAY()-C130</f>
        <v>1100</v>
      </c>
      <c r="O130" s="29"/>
      <c r="Q130" s="2" t="str">
        <f t="shared" ref="Q130:Q193" ca="1" si="8">DATEDIF(C130,$O$2,"Y")&amp;" tahun, "&amp;DATEDIF(C130,$O$2,"YM")&amp;" bulan, "&amp;DATEDIF(C130,$O$2,"MD")&amp;" hari"</f>
        <v>3 tahun, 0 bulan, 4 hari</v>
      </c>
    </row>
    <row r="131" spans="1:17" ht="43.2" x14ac:dyDescent="0.3">
      <c r="A131" s="4">
        <f t="shared" si="6"/>
        <v>130</v>
      </c>
      <c r="B131" s="10" t="s">
        <v>95</v>
      </c>
      <c r="C131" s="3">
        <v>45118</v>
      </c>
      <c r="D131" s="3">
        <v>45117</v>
      </c>
      <c r="E131" s="9" t="s">
        <v>39</v>
      </c>
      <c r="F131" s="1" t="s">
        <v>96</v>
      </c>
      <c r="G131" s="1" t="s">
        <v>97</v>
      </c>
      <c r="I131" s="4" t="s">
        <v>120</v>
      </c>
      <c r="K131" s="1" t="s">
        <v>2022</v>
      </c>
      <c r="L131" s="4" t="s">
        <v>1070</v>
      </c>
      <c r="M131" s="5" t="s">
        <v>1071</v>
      </c>
      <c r="N131" s="29">
        <f t="shared" ca="1" si="7"/>
        <v>1100</v>
      </c>
      <c r="O131" s="29"/>
      <c r="Q131" s="2" t="str">
        <f t="shared" ca="1" si="8"/>
        <v>3 tahun, 0 bulan, 4 hari</v>
      </c>
    </row>
    <row r="132" spans="1:17" ht="96" customHeight="1" x14ac:dyDescent="0.3">
      <c r="A132" s="4">
        <f t="shared" si="6"/>
        <v>131</v>
      </c>
      <c r="B132" s="10" t="s">
        <v>98</v>
      </c>
      <c r="C132" s="3">
        <v>45118</v>
      </c>
      <c r="D132" s="3">
        <v>45117</v>
      </c>
      <c r="E132" s="9" t="s">
        <v>39</v>
      </c>
      <c r="F132" s="1" t="s">
        <v>99</v>
      </c>
      <c r="G132" s="45" t="s">
        <v>3828</v>
      </c>
      <c r="H132" s="7">
        <v>45180</v>
      </c>
      <c r="I132" s="4" t="s">
        <v>120</v>
      </c>
      <c r="K132" s="1" t="s">
        <v>1236</v>
      </c>
      <c r="L132" s="9" t="s">
        <v>1070</v>
      </c>
      <c r="M132" s="10" t="s">
        <v>1071</v>
      </c>
      <c r="N132" s="29">
        <f t="shared" ca="1" si="7"/>
        <v>1100</v>
      </c>
      <c r="O132" s="29"/>
      <c r="Q132" s="2" t="str">
        <f t="shared" ca="1" si="8"/>
        <v>3 tahun, 0 bulan, 4 hari</v>
      </c>
    </row>
    <row r="133" spans="1:17" ht="57.6" x14ac:dyDescent="0.3">
      <c r="A133" s="4">
        <f t="shared" si="6"/>
        <v>132</v>
      </c>
      <c r="B133" s="10" t="s">
        <v>1441</v>
      </c>
      <c r="C133" s="3">
        <v>45118</v>
      </c>
      <c r="D133" s="3">
        <v>45117</v>
      </c>
      <c r="E133" s="9" t="s">
        <v>39</v>
      </c>
      <c r="F133" s="1" t="s">
        <v>100</v>
      </c>
      <c r="G133" s="1" t="s">
        <v>101</v>
      </c>
      <c r="I133" s="4" t="s">
        <v>120</v>
      </c>
      <c r="K133" s="1" t="s">
        <v>1442</v>
      </c>
      <c r="L133" s="4" t="s">
        <v>1167</v>
      </c>
      <c r="M133" s="5" t="s">
        <v>1163</v>
      </c>
      <c r="N133" s="29">
        <f t="shared" ca="1" si="7"/>
        <v>1100</v>
      </c>
      <c r="O133" s="29"/>
      <c r="Q133" s="2" t="str">
        <f t="shared" ca="1" si="8"/>
        <v>3 tahun, 0 bulan, 4 hari</v>
      </c>
    </row>
    <row r="134" spans="1:17" ht="43.2" x14ac:dyDescent="0.3">
      <c r="A134" s="4">
        <f t="shared" si="6"/>
        <v>133</v>
      </c>
      <c r="B134" s="10" t="s">
        <v>74</v>
      </c>
      <c r="C134" s="3">
        <v>45121</v>
      </c>
      <c r="D134" s="3">
        <v>45121</v>
      </c>
      <c r="E134" s="9" t="s">
        <v>39</v>
      </c>
      <c r="F134" s="1" t="s">
        <v>75</v>
      </c>
      <c r="G134" s="1" t="s">
        <v>76</v>
      </c>
      <c r="I134" s="4" t="s">
        <v>120</v>
      </c>
      <c r="K134" s="1" t="s">
        <v>141</v>
      </c>
      <c r="L134" s="9" t="s">
        <v>1168</v>
      </c>
      <c r="M134" s="10" t="s">
        <v>1169</v>
      </c>
      <c r="N134" s="29">
        <f t="shared" ca="1" si="7"/>
        <v>1097</v>
      </c>
      <c r="O134" s="29"/>
      <c r="Q134" s="17" t="str">
        <f t="shared" ca="1" si="8"/>
        <v>3 tahun, 0 bulan, 1 hari</v>
      </c>
    </row>
    <row r="135" spans="1:17" ht="43.2" x14ac:dyDescent="0.3">
      <c r="A135" s="4">
        <f t="shared" si="6"/>
        <v>134</v>
      </c>
      <c r="B135" s="10" t="s">
        <v>77</v>
      </c>
      <c r="C135" s="3">
        <v>45121</v>
      </c>
      <c r="D135" s="3">
        <v>45121</v>
      </c>
      <c r="E135" s="9" t="s">
        <v>39</v>
      </c>
      <c r="F135" s="1" t="s">
        <v>78</v>
      </c>
      <c r="G135" s="1" t="s">
        <v>79</v>
      </c>
      <c r="I135" s="4" t="s">
        <v>1302</v>
      </c>
      <c r="J135" s="4" t="s">
        <v>4395</v>
      </c>
      <c r="L135" s="4" t="s">
        <v>1080</v>
      </c>
      <c r="M135" s="5" t="s">
        <v>1083</v>
      </c>
      <c r="N135" s="29">
        <f t="shared" ca="1" si="7"/>
        <v>1097</v>
      </c>
      <c r="O135" s="29"/>
      <c r="Q135" s="17" t="str">
        <f t="shared" ca="1" si="8"/>
        <v>3 tahun, 0 bulan, 1 hari</v>
      </c>
    </row>
    <row r="136" spans="1:17" ht="86.4" x14ac:dyDescent="0.3">
      <c r="A136" s="4">
        <f t="shared" si="6"/>
        <v>135</v>
      </c>
      <c r="B136" s="10" t="s">
        <v>80</v>
      </c>
      <c r="C136" s="3">
        <v>45121</v>
      </c>
      <c r="D136" s="3">
        <v>45114</v>
      </c>
      <c r="E136" s="9" t="s">
        <v>39</v>
      </c>
      <c r="F136" s="1" t="s">
        <v>81</v>
      </c>
      <c r="G136" s="1" t="s">
        <v>82</v>
      </c>
      <c r="I136" s="4" t="s">
        <v>120</v>
      </c>
      <c r="K136" s="1" t="s">
        <v>1572</v>
      </c>
      <c r="L136" s="4" t="s">
        <v>1088</v>
      </c>
      <c r="M136" s="5" t="s">
        <v>1089</v>
      </c>
      <c r="N136" s="29">
        <f t="shared" ca="1" si="7"/>
        <v>1097</v>
      </c>
      <c r="O136" s="29"/>
      <c r="Q136" s="17" t="str">
        <f t="shared" ca="1" si="8"/>
        <v>3 tahun, 0 bulan, 1 hari</v>
      </c>
    </row>
    <row r="137" spans="1:17" ht="28.8" x14ac:dyDescent="0.3">
      <c r="A137" s="4">
        <f t="shared" si="6"/>
        <v>136</v>
      </c>
      <c r="B137" s="10" t="s">
        <v>83</v>
      </c>
      <c r="C137" s="3">
        <v>45121</v>
      </c>
      <c r="D137" s="3">
        <v>45120</v>
      </c>
      <c r="E137" s="9" t="s">
        <v>35</v>
      </c>
      <c r="F137" s="1" t="s">
        <v>84</v>
      </c>
      <c r="G137" s="1" t="s">
        <v>85</v>
      </c>
      <c r="I137" s="4" t="s">
        <v>1302</v>
      </c>
      <c r="N137" s="29">
        <f t="shared" ca="1" si="7"/>
        <v>1097</v>
      </c>
      <c r="O137" s="29"/>
      <c r="Q137" s="17" t="str">
        <f t="shared" ca="1" si="8"/>
        <v>3 tahun, 0 bulan, 1 hari</v>
      </c>
    </row>
    <row r="138" spans="1:17" ht="158.69999999999999" customHeight="1" x14ac:dyDescent="0.3">
      <c r="A138" s="4">
        <f t="shared" si="6"/>
        <v>137</v>
      </c>
      <c r="B138" s="10" t="s">
        <v>70</v>
      </c>
      <c r="C138" s="3">
        <v>45124</v>
      </c>
      <c r="D138" s="3">
        <v>45124</v>
      </c>
      <c r="E138" s="9" t="s">
        <v>71</v>
      </c>
      <c r="F138" s="1" t="s">
        <v>72</v>
      </c>
      <c r="G138" s="1" t="s">
        <v>73</v>
      </c>
      <c r="I138" s="4" t="s">
        <v>1302</v>
      </c>
      <c r="N138" s="29">
        <f t="shared" ca="1" si="7"/>
        <v>1094</v>
      </c>
      <c r="O138" s="29"/>
      <c r="Q138" s="17" t="str">
        <f t="shared" ca="1" si="8"/>
        <v>2 tahun, 11 bulan, 28 hari</v>
      </c>
    </row>
    <row r="139" spans="1:17" ht="28.8" x14ac:dyDescent="0.3">
      <c r="A139" s="4">
        <f t="shared" si="6"/>
        <v>138</v>
      </c>
      <c r="B139" s="10" t="s">
        <v>61</v>
      </c>
      <c r="C139" s="3">
        <v>45125</v>
      </c>
      <c r="D139" s="3">
        <v>45125</v>
      </c>
      <c r="E139" s="9" t="s">
        <v>39</v>
      </c>
      <c r="F139" s="1" t="s">
        <v>62</v>
      </c>
      <c r="G139" s="1" t="s">
        <v>63</v>
      </c>
      <c r="I139" s="4" t="s">
        <v>120</v>
      </c>
      <c r="K139" s="1" t="s">
        <v>1493</v>
      </c>
      <c r="L139" s="4" t="s">
        <v>1070</v>
      </c>
      <c r="M139" s="10" t="s">
        <v>1237</v>
      </c>
      <c r="N139" s="29">
        <f t="shared" ca="1" si="7"/>
        <v>1093</v>
      </c>
      <c r="O139" s="29"/>
      <c r="Q139" s="2" t="str">
        <f t="shared" ca="1" si="8"/>
        <v>2 tahun, 11 bulan, 27 hari</v>
      </c>
    </row>
    <row r="140" spans="1:17" ht="86.4" x14ac:dyDescent="0.3">
      <c r="A140" s="4">
        <f t="shared" si="6"/>
        <v>139</v>
      </c>
      <c r="B140" s="10" t="s">
        <v>64</v>
      </c>
      <c r="C140" s="3">
        <v>45125</v>
      </c>
      <c r="D140" s="3">
        <v>45118</v>
      </c>
      <c r="E140" s="9" t="s">
        <v>39</v>
      </c>
      <c r="F140" s="1" t="s">
        <v>65</v>
      </c>
      <c r="G140" s="1" t="s">
        <v>66</v>
      </c>
      <c r="I140" s="4" t="s">
        <v>120</v>
      </c>
      <c r="K140" s="1" t="s">
        <v>2128</v>
      </c>
      <c r="L140" s="4" t="s">
        <v>1744</v>
      </c>
      <c r="M140" s="5" t="s">
        <v>1743</v>
      </c>
      <c r="N140" s="29">
        <f t="shared" ca="1" si="7"/>
        <v>1093</v>
      </c>
      <c r="O140" s="29"/>
      <c r="Q140" s="2" t="str">
        <f t="shared" ca="1" si="8"/>
        <v>2 tahun, 11 bulan, 27 hari</v>
      </c>
    </row>
    <row r="141" spans="1:17" ht="72" x14ac:dyDescent="0.3">
      <c r="A141" s="4">
        <f t="shared" si="6"/>
        <v>140</v>
      </c>
      <c r="B141" s="10" t="s">
        <v>67</v>
      </c>
      <c r="C141" s="3">
        <v>45125</v>
      </c>
      <c r="D141" s="3">
        <v>45124</v>
      </c>
      <c r="E141" s="9" t="s">
        <v>39</v>
      </c>
      <c r="F141" s="1" t="s">
        <v>68</v>
      </c>
      <c r="G141" s="1" t="s">
        <v>69</v>
      </c>
      <c r="I141" s="4" t="s">
        <v>120</v>
      </c>
      <c r="K141" s="1" t="s">
        <v>1238</v>
      </c>
      <c r="L141" s="4" t="s">
        <v>1080</v>
      </c>
      <c r="M141" s="5" t="s">
        <v>1083</v>
      </c>
      <c r="N141" s="29">
        <f t="shared" ca="1" si="7"/>
        <v>1093</v>
      </c>
      <c r="O141" s="29"/>
      <c r="Q141" s="2" t="str">
        <f t="shared" ca="1" si="8"/>
        <v>2 tahun, 11 bulan, 27 hari</v>
      </c>
    </row>
    <row r="142" spans="1:17" ht="57.6" x14ac:dyDescent="0.3">
      <c r="A142" s="4">
        <f t="shared" si="6"/>
        <v>141</v>
      </c>
      <c r="B142" s="10" t="s">
        <v>48</v>
      </c>
      <c r="C142" s="3">
        <v>45128</v>
      </c>
      <c r="D142" s="3">
        <v>45128</v>
      </c>
      <c r="E142" s="9" t="s">
        <v>49</v>
      </c>
      <c r="F142" s="1" t="s">
        <v>50</v>
      </c>
      <c r="G142" s="1" t="s">
        <v>51</v>
      </c>
      <c r="I142" s="4" t="s">
        <v>1302</v>
      </c>
      <c r="N142" s="29">
        <f t="shared" ca="1" si="7"/>
        <v>1090</v>
      </c>
      <c r="O142" s="29"/>
      <c r="Q142" s="17" t="str">
        <f t="shared" ca="1" si="8"/>
        <v>2 tahun, 11 bulan, 24 hari</v>
      </c>
    </row>
    <row r="143" spans="1:17" ht="72" x14ac:dyDescent="0.3">
      <c r="A143" s="4">
        <f t="shared" si="6"/>
        <v>142</v>
      </c>
      <c r="B143" s="10" t="s">
        <v>52</v>
      </c>
      <c r="C143" s="3">
        <v>45128</v>
      </c>
      <c r="D143" s="3">
        <v>45124</v>
      </c>
      <c r="E143" s="9" t="s">
        <v>39</v>
      </c>
      <c r="F143" s="1" t="s">
        <v>53</v>
      </c>
      <c r="G143" s="1" t="s">
        <v>54</v>
      </c>
      <c r="I143" s="4" t="s">
        <v>120</v>
      </c>
      <c r="K143" s="1" t="s">
        <v>413</v>
      </c>
      <c r="L143" s="4" t="s">
        <v>1079</v>
      </c>
      <c r="M143" s="10" t="s">
        <v>2446</v>
      </c>
      <c r="N143" s="29">
        <f t="shared" ca="1" si="7"/>
        <v>1090</v>
      </c>
      <c r="O143" s="29"/>
      <c r="Q143" s="17" t="str">
        <f t="shared" ca="1" si="8"/>
        <v>2 tahun, 11 bulan, 24 hari</v>
      </c>
    </row>
    <row r="144" spans="1:17" ht="129.6" x14ac:dyDescent="0.3">
      <c r="A144" s="4">
        <f t="shared" si="6"/>
        <v>143</v>
      </c>
      <c r="B144" s="10" t="s">
        <v>55</v>
      </c>
      <c r="C144" s="3">
        <v>45128</v>
      </c>
      <c r="D144" s="3">
        <v>45127</v>
      </c>
      <c r="E144" s="9" t="s">
        <v>39</v>
      </c>
      <c r="F144" s="1" t="s">
        <v>56</v>
      </c>
      <c r="G144" s="1" t="s">
        <v>57</v>
      </c>
      <c r="I144" s="4" t="s">
        <v>120</v>
      </c>
      <c r="K144" s="1" t="s">
        <v>1339</v>
      </c>
      <c r="L144" s="4" t="s">
        <v>1070</v>
      </c>
      <c r="M144" s="5" t="s">
        <v>1076</v>
      </c>
      <c r="N144" s="29">
        <f t="shared" ca="1" si="7"/>
        <v>1090</v>
      </c>
      <c r="O144" s="29"/>
      <c r="Q144" s="17" t="str">
        <f t="shared" ca="1" si="8"/>
        <v>2 tahun, 11 bulan, 24 hari</v>
      </c>
    </row>
    <row r="145" spans="1:17" ht="57.6" x14ac:dyDescent="0.3">
      <c r="A145" s="4">
        <f t="shared" si="6"/>
        <v>144</v>
      </c>
      <c r="B145" s="10" t="s">
        <v>58</v>
      </c>
      <c r="C145" s="3">
        <v>45128</v>
      </c>
      <c r="D145" s="3">
        <v>45125</v>
      </c>
      <c r="E145" s="9" t="s">
        <v>39</v>
      </c>
      <c r="F145" s="1" t="s">
        <v>59</v>
      </c>
      <c r="G145" s="1" t="s">
        <v>60</v>
      </c>
      <c r="H145" s="7">
        <v>45181</v>
      </c>
      <c r="I145" s="4" t="s">
        <v>120</v>
      </c>
      <c r="K145" s="1" t="s">
        <v>161</v>
      </c>
      <c r="L145" s="4" t="s">
        <v>1080</v>
      </c>
      <c r="M145" s="10" t="s">
        <v>1083</v>
      </c>
      <c r="N145" s="29">
        <f t="shared" ca="1" si="7"/>
        <v>1090</v>
      </c>
      <c r="O145" s="29"/>
      <c r="Q145" s="17" t="str">
        <f t="shared" ca="1" si="8"/>
        <v>2 tahun, 11 bulan, 24 hari</v>
      </c>
    </row>
    <row r="146" spans="1:17" ht="72" x14ac:dyDescent="0.3">
      <c r="A146" s="4">
        <f t="shared" si="6"/>
        <v>145</v>
      </c>
      <c r="B146" s="10" t="s">
        <v>45</v>
      </c>
      <c r="C146" s="3">
        <v>45132</v>
      </c>
      <c r="D146" s="3">
        <v>45125</v>
      </c>
      <c r="E146" s="9" t="s">
        <v>39</v>
      </c>
      <c r="F146" s="1" t="s">
        <v>46</v>
      </c>
      <c r="G146" s="1" t="s">
        <v>47</v>
      </c>
      <c r="I146" s="4" t="s">
        <v>120</v>
      </c>
      <c r="K146" s="1" t="s">
        <v>1573</v>
      </c>
      <c r="L146" s="9" t="s">
        <v>1070</v>
      </c>
      <c r="M146" s="10" t="s">
        <v>1071</v>
      </c>
      <c r="N146" s="29">
        <f t="shared" ca="1" si="7"/>
        <v>1086</v>
      </c>
      <c r="O146" s="29"/>
      <c r="Q146" s="17" t="str">
        <f t="shared" ca="1" si="8"/>
        <v>2 tahun, 11 bulan, 20 hari</v>
      </c>
    </row>
    <row r="147" spans="1:17" ht="57.6" x14ac:dyDescent="0.3">
      <c r="A147" s="4">
        <f t="shared" si="6"/>
        <v>146</v>
      </c>
      <c r="B147" s="10" t="s">
        <v>34</v>
      </c>
      <c r="C147" s="3">
        <v>45133</v>
      </c>
      <c r="D147" s="3">
        <v>45133</v>
      </c>
      <c r="E147" s="9" t="s">
        <v>35</v>
      </c>
      <c r="F147" s="1" t="s">
        <v>36</v>
      </c>
      <c r="G147" s="1" t="s">
        <v>37</v>
      </c>
      <c r="I147" s="4" t="s">
        <v>1302</v>
      </c>
      <c r="N147" s="29">
        <f t="shared" ca="1" si="7"/>
        <v>1085</v>
      </c>
      <c r="O147" s="29"/>
      <c r="Q147" s="17" t="str">
        <f t="shared" ca="1" si="8"/>
        <v>2 tahun, 11 bulan, 19 hari</v>
      </c>
    </row>
    <row r="148" spans="1:17" ht="76.2" customHeight="1" x14ac:dyDescent="0.3">
      <c r="A148" s="4">
        <f t="shared" si="6"/>
        <v>147</v>
      </c>
      <c r="B148" s="10" t="s">
        <v>38</v>
      </c>
      <c r="C148" s="3">
        <v>45133</v>
      </c>
      <c r="D148" s="3">
        <v>45127</v>
      </c>
      <c r="E148" s="9" t="s">
        <v>39</v>
      </c>
      <c r="F148" s="1" t="s">
        <v>40</v>
      </c>
      <c r="G148" s="6" t="s">
        <v>41</v>
      </c>
      <c r="I148" s="4" t="s">
        <v>120</v>
      </c>
      <c r="K148" s="1" t="s">
        <v>133</v>
      </c>
      <c r="L148" s="4" t="s">
        <v>1079</v>
      </c>
      <c r="M148" s="10" t="s">
        <v>2446</v>
      </c>
      <c r="N148" s="29">
        <f t="shared" ca="1" si="7"/>
        <v>1085</v>
      </c>
      <c r="O148" s="29"/>
      <c r="Q148" s="17" t="str">
        <f t="shared" ca="1" si="8"/>
        <v>2 tahun, 11 bulan, 19 hari</v>
      </c>
    </row>
    <row r="149" spans="1:17" ht="43.2" x14ac:dyDescent="0.3">
      <c r="A149" s="4">
        <f t="shared" si="6"/>
        <v>148</v>
      </c>
      <c r="B149" s="10" t="s">
        <v>42</v>
      </c>
      <c r="C149" s="3">
        <v>45133</v>
      </c>
      <c r="D149" s="3">
        <v>45132</v>
      </c>
      <c r="E149" s="9" t="s">
        <v>39</v>
      </c>
      <c r="F149" s="1" t="s">
        <v>43</v>
      </c>
      <c r="G149" s="1" t="s">
        <v>44</v>
      </c>
      <c r="I149" s="4" t="s">
        <v>1302</v>
      </c>
      <c r="J149" s="4" t="s">
        <v>4395</v>
      </c>
      <c r="N149" s="29">
        <f t="shared" ca="1" si="7"/>
        <v>1085</v>
      </c>
      <c r="O149" s="29"/>
      <c r="Q149" s="17" t="str">
        <f t="shared" ca="1" si="8"/>
        <v>2 tahun, 11 bulan, 19 hari</v>
      </c>
    </row>
    <row r="150" spans="1:17" ht="43.2" x14ac:dyDescent="0.3">
      <c r="A150" s="4">
        <f t="shared" si="6"/>
        <v>149</v>
      </c>
      <c r="B150" s="10" t="s">
        <v>30</v>
      </c>
      <c r="C150" s="3">
        <v>45134</v>
      </c>
      <c r="D150" s="3">
        <v>45133</v>
      </c>
      <c r="E150" s="9" t="s">
        <v>31</v>
      </c>
      <c r="F150" s="1" t="s">
        <v>32</v>
      </c>
      <c r="G150" s="1" t="s">
        <v>33</v>
      </c>
      <c r="I150" s="4" t="s">
        <v>120</v>
      </c>
      <c r="L150" s="4" t="s">
        <v>1079</v>
      </c>
      <c r="M150" s="5" t="s">
        <v>1172</v>
      </c>
      <c r="N150" s="29">
        <f t="shared" ca="1" si="7"/>
        <v>1084</v>
      </c>
      <c r="O150" s="29"/>
      <c r="Q150" s="17" t="str">
        <f t="shared" ca="1" si="8"/>
        <v>2 tahun, 11 bulan, 18 hari</v>
      </c>
    </row>
    <row r="151" spans="1:17" ht="72" x14ac:dyDescent="0.3">
      <c r="A151" s="4">
        <f t="shared" si="6"/>
        <v>150</v>
      </c>
      <c r="B151" s="10" t="s">
        <v>1094</v>
      </c>
      <c r="C151" s="3">
        <v>45134</v>
      </c>
      <c r="D151" s="3">
        <v>45131</v>
      </c>
      <c r="E151" s="9" t="s">
        <v>39</v>
      </c>
      <c r="F151" s="1" t="s">
        <v>271</v>
      </c>
      <c r="G151" s="1" t="s">
        <v>271</v>
      </c>
      <c r="I151" s="4" t="s">
        <v>1302</v>
      </c>
      <c r="J151" s="4" t="s">
        <v>4395</v>
      </c>
      <c r="L151" s="4" t="s">
        <v>1079</v>
      </c>
      <c r="M151" s="10" t="s">
        <v>2446</v>
      </c>
      <c r="N151" s="29">
        <f t="shared" ca="1" si="7"/>
        <v>1084</v>
      </c>
      <c r="O151" s="29"/>
      <c r="Q151" s="17" t="str">
        <f t="shared" ca="1" si="8"/>
        <v>2 tahun, 11 bulan, 18 hari</v>
      </c>
    </row>
    <row r="152" spans="1:17" ht="186" customHeight="1" x14ac:dyDescent="0.3">
      <c r="A152" s="4">
        <f t="shared" si="6"/>
        <v>151</v>
      </c>
      <c r="B152" s="10" t="s">
        <v>8</v>
      </c>
      <c r="C152" s="3">
        <v>45135</v>
      </c>
      <c r="D152" s="3">
        <v>45133</v>
      </c>
      <c r="E152" s="9" t="s">
        <v>9</v>
      </c>
      <c r="F152" s="1" t="s">
        <v>10</v>
      </c>
      <c r="G152" s="1" t="s">
        <v>11</v>
      </c>
      <c r="I152" s="4" t="s">
        <v>120</v>
      </c>
      <c r="K152" s="1" t="s">
        <v>1964</v>
      </c>
      <c r="L152" s="9" t="s">
        <v>1070</v>
      </c>
      <c r="M152" s="10" t="s">
        <v>1071</v>
      </c>
      <c r="N152" s="29">
        <f t="shared" ca="1" si="7"/>
        <v>1083</v>
      </c>
      <c r="O152" s="29"/>
      <c r="Q152" s="2" t="str">
        <f t="shared" ca="1" si="8"/>
        <v>2 tahun, 11 bulan, 17 hari</v>
      </c>
    </row>
    <row r="153" spans="1:17" ht="43.2" x14ac:dyDescent="0.3">
      <c r="A153" s="4">
        <f t="shared" si="6"/>
        <v>152</v>
      </c>
      <c r="B153" s="10" t="s">
        <v>12</v>
      </c>
      <c r="C153" s="3">
        <v>45135</v>
      </c>
      <c r="D153" s="3">
        <v>45132</v>
      </c>
      <c r="E153" s="9" t="s">
        <v>9</v>
      </c>
      <c r="F153" s="1" t="s">
        <v>13</v>
      </c>
      <c r="G153" s="1" t="s">
        <v>14</v>
      </c>
      <c r="I153" s="4" t="s">
        <v>1302</v>
      </c>
      <c r="N153" s="29">
        <f t="shared" ca="1" si="7"/>
        <v>1083</v>
      </c>
      <c r="O153" s="29"/>
      <c r="Q153" s="2" t="str">
        <f t="shared" ca="1" si="8"/>
        <v>2 tahun, 11 bulan, 17 hari</v>
      </c>
    </row>
    <row r="154" spans="1:17" ht="158.4" x14ac:dyDescent="0.3">
      <c r="A154" s="4">
        <f t="shared" si="6"/>
        <v>153</v>
      </c>
      <c r="B154" s="10" t="s">
        <v>15</v>
      </c>
      <c r="C154" s="3">
        <v>45135</v>
      </c>
      <c r="D154" s="3">
        <v>45131</v>
      </c>
      <c r="E154" s="9" t="s">
        <v>9</v>
      </c>
      <c r="F154" s="1" t="s">
        <v>16</v>
      </c>
      <c r="G154" s="1" t="s">
        <v>17</v>
      </c>
      <c r="I154" s="4" t="s">
        <v>120</v>
      </c>
      <c r="K154" s="1" t="s">
        <v>1964</v>
      </c>
      <c r="L154" s="9" t="s">
        <v>1070</v>
      </c>
      <c r="M154" s="10" t="s">
        <v>1071</v>
      </c>
      <c r="N154" s="29">
        <f t="shared" ca="1" si="7"/>
        <v>1083</v>
      </c>
      <c r="O154" s="29"/>
      <c r="Q154" s="2" t="str">
        <f t="shared" ca="1" si="8"/>
        <v>2 tahun, 11 bulan, 17 hari</v>
      </c>
    </row>
    <row r="155" spans="1:17" ht="100.8" x14ac:dyDescent="0.3">
      <c r="A155" s="4">
        <f t="shared" si="6"/>
        <v>154</v>
      </c>
      <c r="B155" s="10" t="s">
        <v>18</v>
      </c>
      <c r="C155" s="3">
        <v>45135</v>
      </c>
      <c r="D155" s="3">
        <v>45127</v>
      </c>
      <c r="E155" s="9" t="s">
        <v>9</v>
      </c>
      <c r="F155" s="1" t="s">
        <v>19</v>
      </c>
      <c r="G155" s="1" t="s">
        <v>20</v>
      </c>
      <c r="I155" s="4" t="s">
        <v>120</v>
      </c>
      <c r="L155" s="9" t="s">
        <v>1070</v>
      </c>
      <c r="M155" s="10" t="s">
        <v>1071</v>
      </c>
      <c r="N155" s="29">
        <f t="shared" ca="1" si="7"/>
        <v>1083</v>
      </c>
      <c r="O155" s="29"/>
      <c r="Q155" s="2" t="str">
        <f t="shared" ca="1" si="8"/>
        <v>2 tahun, 11 bulan, 17 hari</v>
      </c>
    </row>
    <row r="156" spans="1:17" ht="100.8" x14ac:dyDescent="0.3">
      <c r="A156" s="4">
        <f t="shared" si="6"/>
        <v>155</v>
      </c>
      <c r="B156" s="10" t="s">
        <v>21</v>
      </c>
      <c r="C156" s="3">
        <v>45135</v>
      </c>
      <c r="D156" s="3">
        <v>45126</v>
      </c>
      <c r="E156" s="9" t="s">
        <v>9</v>
      </c>
      <c r="F156" s="1" t="s">
        <v>22</v>
      </c>
      <c r="G156" s="1" t="s">
        <v>23</v>
      </c>
      <c r="I156" s="4" t="s">
        <v>120</v>
      </c>
      <c r="K156" s="1" t="s">
        <v>1239</v>
      </c>
      <c r="L156" s="9" t="s">
        <v>1197</v>
      </c>
      <c r="M156" s="10" t="s">
        <v>1198</v>
      </c>
      <c r="N156" s="29">
        <f t="shared" ca="1" si="7"/>
        <v>1083</v>
      </c>
      <c r="O156" s="29"/>
      <c r="Q156" s="2" t="str">
        <f t="shared" ca="1" si="8"/>
        <v>2 tahun, 11 bulan, 17 hari</v>
      </c>
    </row>
    <row r="157" spans="1:17" ht="72" x14ac:dyDescent="0.3">
      <c r="A157" s="4">
        <f t="shared" si="6"/>
        <v>156</v>
      </c>
      <c r="B157" s="10" t="s">
        <v>24</v>
      </c>
      <c r="C157" s="3">
        <v>45135</v>
      </c>
      <c r="D157" s="3">
        <v>45126</v>
      </c>
      <c r="E157" s="9" t="s">
        <v>9</v>
      </c>
      <c r="F157" s="1" t="s">
        <v>25</v>
      </c>
      <c r="G157" s="1" t="s">
        <v>26</v>
      </c>
      <c r="I157" s="4" t="s">
        <v>120</v>
      </c>
      <c r="L157" s="9" t="s">
        <v>1070</v>
      </c>
      <c r="M157" s="10" t="s">
        <v>1071</v>
      </c>
      <c r="N157" s="29">
        <f t="shared" ca="1" si="7"/>
        <v>1083</v>
      </c>
      <c r="O157" s="29"/>
      <c r="Q157" s="2" t="str">
        <f t="shared" ca="1" si="8"/>
        <v>2 tahun, 11 bulan, 17 hari</v>
      </c>
    </row>
    <row r="158" spans="1:17" ht="280.2" customHeight="1" x14ac:dyDescent="0.3">
      <c r="A158" s="4">
        <f t="shared" si="6"/>
        <v>157</v>
      </c>
      <c r="B158" s="10" t="s">
        <v>27</v>
      </c>
      <c r="C158" s="3">
        <v>45135</v>
      </c>
      <c r="D158" s="3">
        <v>45120</v>
      </c>
      <c r="E158" s="9" t="s">
        <v>9</v>
      </c>
      <c r="F158" s="1" t="s">
        <v>28</v>
      </c>
      <c r="G158" s="1" t="s">
        <v>29</v>
      </c>
      <c r="I158" s="4" t="s">
        <v>120</v>
      </c>
      <c r="K158" s="1" t="s">
        <v>1381</v>
      </c>
      <c r="L158" s="4" t="s">
        <v>1070</v>
      </c>
      <c r="M158" s="10" t="s">
        <v>2732</v>
      </c>
      <c r="N158" s="29">
        <f t="shared" ca="1" si="7"/>
        <v>1083</v>
      </c>
      <c r="O158" s="29"/>
      <c r="Q158" s="2" t="str">
        <f t="shared" ca="1" si="8"/>
        <v>2 tahun, 11 bulan, 17 hari</v>
      </c>
    </row>
    <row r="159" spans="1:17" ht="43.2" x14ac:dyDescent="0.3">
      <c r="A159" s="4">
        <f t="shared" si="6"/>
        <v>158</v>
      </c>
      <c r="B159" s="10" t="s">
        <v>1091</v>
      </c>
      <c r="C159" s="3">
        <v>45135</v>
      </c>
      <c r="D159" s="3">
        <v>45131</v>
      </c>
      <c r="E159" s="9" t="s">
        <v>39</v>
      </c>
      <c r="F159" s="1" t="s">
        <v>1092</v>
      </c>
      <c r="G159" s="1" t="s">
        <v>1093</v>
      </c>
      <c r="I159" s="4" t="s">
        <v>1302</v>
      </c>
      <c r="J159" s="4" t="s">
        <v>4395</v>
      </c>
      <c r="N159" s="29">
        <f t="shared" ca="1" si="7"/>
        <v>1083</v>
      </c>
      <c r="O159" s="29"/>
      <c r="Q159" s="2" t="str">
        <f t="shared" ca="1" si="8"/>
        <v>2 tahun, 11 bulan, 17 hari</v>
      </c>
    </row>
    <row r="160" spans="1:17" ht="57.6" x14ac:dyDescent="0.3">
      <c r="A160" s="4">
        <f t="shared" si="6"/>
        <v>159</v>
      </c>
      <c r="B160" s="10" t="s">
        <v>1095</v>
      </c>
      <c r="C160" s="3">
        <v>45138</v>
      </c>
      <c r="D160" s="3">
        <v>45138</v>
      </c>
      <c r="E160" s="9" t="s">
        <v>35</v>
      </c>
      <c r="F160" s="1" t="s">
        <v>1096</v>
      </c>
      <c r="G160" s="1" t="s">
        <v>1097</v>
      </c>
      <c r="I160" s="4" t="s">
        <v>1302</v>
      </c>
      <c r="N160" s="29">
        <f t="shared" ca="1" si="7"/>
        <v>1080</v>
      </c>
      <c r="O160" s="29"/>
      <c r="Q160" s="17" t="str">
        <f t="shared" ca="1" si="8"/>
        <v>2 tahun, 11 bulan, 14 hari</v>
      </c>
    </row>
    <row r="161" spans="1:17" ht="86.4" x14ac:dyDescent="0.3">
      <c r="A161" s="4">
        <f t="shared" si="6"/>
        <v>160</v>
      </c>
      <c r="B161" s="10" t="s">
        <v>1098</v>
      </c>
      <c r="C161" s="3">
        <v>45139</v>
      </c>
      <c r="D161" s="3">
        <v>45135</v>
      </c>
      <c r="E161" s="9" t="s">
        <v>39</v>
      </c>
      <c r="F161" s="1" t="s">
        <v>1099</v>
      </c>
      <c r="G161" s="1" t="s">
        <v>1240</v>
      </c>
      <c r="I161" s="4" t="s">
        <v>120</v>
      </c>
      <c r="K161" s="1" t="s">
        <v>3152</v>
      </c>
      <c r="L161" s="4" t="s">
        <v>1070</v>
      </c>
      <c r="M161" s="10" t="s">
        <v>1237</v>
      </c>
      <c r="N161" s="29">
        <f t="shared" ca="1" si="7"/>
        <v>1079</v>
      </c>
      <c r="O161" s="29"/>
      <c r="Q161" s="17" t="str">
        <f t="shared" ca="1" si="8"/>
        <v>2 tahun, 11 bulan, 14 hari</v>
      </c>
    </row>
    <row r="162" spans="1:17" ht="75.45" customHeight="1" x14ac:dyDescent="0.3">
      <c r="A162" s="4">
        <f t="shared" si="6"/>
        <v>161</v>
      </c>
      <c r="B162" s="10" t="s">
        <v>1100</v>
      </c>
      <c r="C162" s="3">
        <v>45139</v>
      </c>
      <c r="D162" s="3">
        <v>45127</v>
      </c>
      <c r="E162" s="9" t="s">
        <v>39</v>
      </c>
      <c r="F162" s="1" t="s">
        <v>1101</v>
      </c>
      <c r="G162" s="45" t="s">
        <v>3830</v>
      </c>
      <c r="I162" s="4" t="s">
        <v>120</v>
      </c>
      <c r="K162" s="24" t="s">
        <v>3819</v>
      </c>
      <c r="L162" s="9" t="s">
        <v>1259</v>
      </c>
      <c r="M162" s="10" t="s">
        <v>1237</v>
      </c>
      <c r="N162" s="29">
        <f t="shared" ca="1" si="7"/>
        <v>1079</v>
      </c>
      <c r="O162" s="29"/>
      <c r="Q162" s="17" t="str">
        <f t="shared" ca="1" si="8"/>
        <v>2 tahun, 11 bulan, 14 hari</v>
      </c>
    </row>
    <row r="163" spans="1:17" ht="28.8" x14ac:dyDescent="0.3">
      <c r="A163" s="4">
        <f t="shared" si="6"/>
        <v>162</v>
      </c>
      <c r="B163" s="10" t="s">
        <v>1102</v>
      </c>
      <c r="C163" s="3">
        <v>45140</v>
      </c>
      <c r="D163" s="3">
        <v>45140</v>
      </c>
      <c r="E163" s="9" t="s">
        <v>39</v>
      </c>
      <c r="F163" s="1" t="s">
        <v>1103</v>
      </c>
      <c r="G163" s="1" t="s">
        <v>1104</v>
      </c>
      <c r="I163" s="4" t="s">
        <v>120</v>
      </c>
      <c r="L163" s="4" t="s">
        <v>1072</v>
      </c>
      <c r="M163" s="5" t="s">
        <v>1073</v>
      </c>
      <c r="N163" s="29">
        <f t="shared" ca="1" si="7"/>
        <v>1078</v>
      </c>
      <c r="O163" s="29"/>
      <c r="Q163" s="17" t="str">
        <f t="shared" ca="1" si="8"/>
        <v>2 tahun, 11 bulan, 13 hari</v>
      </c>
    </row>
    <row r="164" spans="1:17" x14ac:dyDescent="0.3">
      <c r="A164" s="4">
        <f t="shared" si="6"/>
        <v>163</v>
      </c>
      <c r="B164" s="10" t="s">
        <v>1106</v>
      </c>
      <c r="C164" s="3">
        <v>45141</v>
      </c>
      <c r="D164" s="3">
        <v>45139</v>
      </c>
      <c r="E164" s="9" t="s">
        <v>284</v>
      </c>
      <c r="F164" s="1" t="s">
        <v>487</v>
      </c>
      <c r="G164" s="1" t="s">
        <v>1107</v>
      </c>
      <c r="I164" s="4" t="s">
        <v>120</v>
      </c>
      <c r="K164" s="1" t="s">
        <v>1152</v>
      </c>
      <c r="N164" s="29">
        <f t="shared" ca="1" si="7"/>
        <v>1077</v>
      </c>
      <c r="O164" s="29"/>
      <c r="Q164" s="17" t="str">
        <f t="shared" ca="1" si="8"/>
        <v>2 tahun, 11 bulan, 12 hari</v>
      </c>
    </row>
    <row r="165" spans="1:17" ht="28.8" x14ac:dyDescent="0.3">
      <c r="A165" s="4">
        <f t="shared" si="6"/>
        <v>164</v>
      </c>
      <c r="B165" s="10" t="s">
        <v>1108</v>
      </c>
      <c r="C165" s="3">
        <v>45141</v>
      </c>
      <c r="D165" s="3">
        <v>45138</v>
      </c>
      <c r="E165" s="9" t="s">
        <v>1109</v>
      </c>
      <c r="F165" s="1" t="s">
        <v>1110</v>
      </c>
      <c r="G165" s="1" t="s">
        <v>1111</v>
      </c>
      <c r="I165" s="4" t="s">
        <v>1302</v>
      </c>
      <c r="N165" s="29">
        <f t="shared" ca="1" si="7"/>
        <v>1077</v>
      </c>
      <c r="O165" s="29"/>
      <c r="Q165" s="17" t="str">
        <f t="shared" ca="1" si="8"/>
        <v>2 tahun, 11 bulan, 12 hari</v>
      </c>
    </row>
    <row r="166" spans="1:17" ht="28.8" x14ac:dyDescent="0.3">
      <c r="A166" s="4">
        <f t="shared" si="6"/>
        <v>165</v>
      </c>
      <c r="B166" s="10" t="s">
        <v>1112</v>
      </c>
      <c r="C166" s="3">
        <v>45141</v>
      </c>
      <c r="D166" s="3">
        <v>45139</v>
      </c>
      <c r="E166" s="9" t="s">
        <v>264</v>
      </c>
      <c r="F166" s="1" t="s">
        <v>1113</v>
      </c>
      <c r="G166" s="1" t="s">
        <v>1114</v>
      </c>
      <c r="I166" s="4" t="s">
        <v>1302</v>
      </c>
      <c r="N166" s="29">
        <f t="shared" ca="1" si="7"/>
        <v>1077</v>
      </c>
      <c r="O166" s="29"/>
      <c r="Q166" s="17" t="str">
        <f t="shared" ca="1" si="8"/>
        <v>2 tahun, 11 bulan, 12 hari</v>
      </c>
    </row>
    <row r="167" spans="1:17" ht="28.8" x14ac:dyDescent="0.3">
      <c r="A167" s="4">
        <f t="shared" si="6"/>
        <v>166</v>
      </c>
      <c r="B167" s="10" t="s">
        <v>1115</v>
      </c>
      <c r="C167" s="3">
        <v>45142</v>
      </c>
      <c r="D167" s="3">
        <v>45141</v>
      </c>
      <c r="E167" s="9" t="s">
        <v>39</v>
      </c>
      <c r="F167" s="1" t="s">
        <v>1116</v>
      </c>
      <c r="G167" s="1" t="s">
        <v>1117</v>
      </c>
      <c r="I167" s="4" t="s">
        <v>120</v>
      </c>
      <c r="K167" s="1" t="s">
        <v>1500</v>
      </c>
      <c r="L167" s="4" t="s">
        <v>1070</v>
      </c>
      <c r="M167" s="10" t="s">
        <v>1241</v>
      </c>
      <c r="N167" s="29">
        <f t="shared" ca="1" si="7"/>
        <v>1076</v>
      </c>
      <c r="O167" s="29"/>
      <c r="Q167" s="17" t="str">
        <f t="shared" ca="1" si="8"/>
        <v>2 tahun, 11 bulan, 11 hari</v>
      </c>
    </row>
    <row r="168" spans="1:17" ht="28.8" x14ac:dyDescent="0.3">
      <c r="A168" s="4">
        <f t="shared" si="6"/>
        <v>167</v>
      </c>
      <c r="B168" s="10" t="s">
        <v>1118</v>
      </c>
      <c r="C168" s="3">
        <v>45145</v>
      </c>
      <c r="D168" s="3">
        <v>45138</v>
      </c>
      <c r="E168" s="9" t="s">
        <v>39</v>
      </c>
      <c r="F168" s="1" t="s">
        <v>1119</v>
      </c>
      <c r="G168" s="1" t="s">
        <v>1120</v>
      </c>
      <c r="I168" s="4" t="s">
        <v>120</v>
      </c>
      <c r="K168" s="1" t="s">
        <v>1357</v>
      </c>
      <c r="L168" s="4" t="s">
        <v>1080</v>
      </c>
      <c r="M168" s="5" t="s">
        <v>1083</v>
      </c>
      <c r="N168" s="29">
        <f t="shared" ca="1" si="7"/>
        <v>1073</v>
      </c>
      <c r="O168" s="29"/>
      <c r="Q168" s="2" t="str">
        <f t="shared" ca="1" si="8"/>
        <v>2 tahun, 11 bulan, 8 hari</v>
      </c>
    </row>
    <row r="169" spans="1:17" ht="28.8" x14ac:dyDescent="0.3">
      <c r="A169" s="4">
        <f t="shared" si="6"/>
        <v>168</v>
      </c>
      <c r="B169" s="10" t="s">
        <v>1121</v>
      </c>
      <c r="C169" s="3">
        <v>45145</v>
      </c>
      <c r="D169" s="3">
        <v>45138</v>
      </c>
      <c r="E169" s="9" t="s">
        <v>39</v>
      </c>
      <c r="F169" s="1" t="s">
        <v>1122</v>
      </c>
      <c r="G169" s="1" t="s">
        <v>1123</v>
      </c>
      <c r="I169" s="4" t="s">
        <v>1302</v>
      </c>
      <c r="J169" s="4" t="s">
        <v>4395</v>
      </c>
      <c r="L169" s="9" t="s">
        <v>1079</v>
      </c>
      <c r="M169" s="10" t="s">
        <v>2448</v>
      </c>
      <c r="N169" s="29">
        <f t="shared" ca="1" si="7"/>
        <v>1073</v>
      </c>
      <c r="O169" s="29"/>
      <c r="Q169" s="2" t="str">
        <f t="shared" ca="1" si="8"/>
        <v>2 tahun, 11 bulan, 8 hari</v>
      </c>
    </row>
    <row r="170" spans="1:17" ht="43.2" x14ac:dyDescent="0.3">
      <c r="A170" s="4">
        <f t="shared" si="6"/>
        <v>169</v>
      </c>
      <c r="B170" s="10" t="s">
        <v>1124</v>
      </c>
      <c r="C170" s="3">
        <v>45145</v>
      </c>
      <c r="D170" s="3">
        <v>45139</v>
      </c>
      <c r="E170" s="9" t="s">
        <v>39</v>
      </c>
      <c r="F170" s="1" t="s">
        <v>1125</v>
      </c>
      <c r="G170" s="1" t="s">
        <v>1126</v>
      </c>
      <c r="I170" s="4" t="s">
        <v>120</v>
      </c>
      <c r="K170" s="1" t="s">
        <v>2375</v>
      </c>
      <c r="L170" s="4" t="s">
        <v>1070</v>
      </c>
      <c r="M170" s="10" t="s">
        <v>1726</v>
      </c>
      <c r="N170" s="29">
        <f t="shared" ca="1" si="7"/>
        <v>1073</v>
      </c>
      <c r="O170" s="29"/>
      <c r="Q170" s="2" t="str">
        <f t="shared" ca="1" si="8"/>
        <v>2 tahun, 11 bulan, 8 hari</v>
      </c>
    </row>
    <row r="171" spans="1:17" ht="43.2" x14ac:dyDescent="0.3">
      <c r="A171" s="4">
        <f t="shared" si="6"/>
        <v>170</v>
      </c>
      <c r="B171" s="10" t="s">
        <v>1127</v>
      </c>
      <c r="C171" s="3">
        <v>45145</v>
      </c>
      <c r="D171" s="3">
        <v>45135</v>
      </c>
      <c r="E171" s="9" t="s">
        <v>39</v>
      </c>
      <c r="F171" s="1" t="s">
        <v>1128</v>
      </c>
      <c r="G171" s="1" t="s">
        <v>1243</v>
      </c>
      <c r="I171" s="4" t="s">
        <v>120</v>
      </c>
      <c r="K171" s="1" t="s">
        <v>2104</v>
      </c>
      <c r="L171" s="4" t="s">
        <v>1070</v>
      </c>
      <c r="M171" s="10" t="s">
        <v>1242</v>
      </c>
      <c r="N171" s="29">
        <f t="shared" ca="1" si="7"/>
        <v>1073</v>
      </c>
      <c r="O171" s="29"/>
      <c r="Q171" s="2" t="str">
        <f t="shared" ca="1" si="8"/>
        <v>2 tahun, 11 bulan, 8 hari</v>
      </c>
    </row>
    <row r="172" spans="1:17" ht="57.6" x14ac:dyDescent="0.3">
      <c r="A172" s="4">
        <f t="shared" si="6"/>
        <v>171</v>
      </c>
      <c r="B172" s="10" t="s">
        <v>1129</v>
      </c>
      <c r="C172" s="3">
        <v>45145</v>
      </c>
      <c r="D172" s="3">
        <v>45145</v>
      </c>
      <c r="E172" s="9" t="s">
        <v>39</v>
      </c>
      <c r="F172" s="1" t="s">
        <v>1130</v>
      </c>
      <c r="G172" s="1" t="s">
        <v>1131</v>
      </c>
      <c r="H172" s="7">
        <v>45159</v>
      </c>
      <c r="I172" s="4" t="s">
        <v>120</v>
      </c>
      <c r="K172" s="1" t="s">
        <v>1636</v>
      </c>
      <c r="L172" s="9" t="s">
        <v>1080</v>
      </c>
      <c r="M172" s="10" t="s">
        <v>1083</v>
      </c>
      <c r="N172" s="29">
        <f t="shared" ca="1" si="7"/>
        <v>1073</v>
      </c>
      <c r="O172" s="29"/>
      <c r="Q172" s="2" t="str">
        <f t="shared" ca="1" si="8"/>
        <v>2 tahun, 11 bulan, 8 hari</v>
      </c>
    </row>
    <row r="173" spans="1:17" ht="72" x14ac:dyDescent="0.3">
      <c r="A173" s="4">
        <f t="shared" si="6"/>
        <v>172</v>
      </c>
      <c r="B173" s="10" t="s">
        <v>1413</v>
      </c>
      <c r="C173" s="3">
        <v>45147</v>
      </c>
      <c r="D173" s="3">
        <v>45138</v>
      </c>
      <c r="E173" s="9" t="s">
        <v>39</v>
      </c>
      <c r="F173" s="1" t="s">
        <v>271</v>
      </c>
      <c r="G173" s="1" t="s">
        <v>271</v>
      </c>
      <c r="I173" s="4" t="s">
        <v>1302</v>
      </c>
      <c r="J173" s="4" t="s">
        <v>4395</v>
      </c>
      <c r="L173" s="4" t="s">
        <v>1079</v>
      </c>
      <c r="M173" s="10" t="s">
        <v>2446</v>
      </c>
      <c r="N173" s="29">
        <f t="shared" ca="1" si="7"/>
        <v>1071</v>
      </c>
      <c r="O173" s="29"/>
      <c r="Q173" s="17" t="str">
        <f t="shared" ca="1" si="8"/>
        <v>2 tahun, 11 bulan, 6 hari</v>
      </c>
    </row>
    <row r="174" spans="1:17" ht="72" x14ac:dyDescent="0.3">
      <c r="A174" s="4">
        <f t="shared" si="6"/>
        <v>173</v>
      </c>
      <c r="B174" s="10" t="s">
        <v>1157</v>
      </c>
      <c r="C174" s="3">
        <v>45147</v>
      </c>
      <c r="D174" s="3">
        <v>45139</v>
      </c>
      <c r="E174" s="9" t="s">
        <v>39</v>
      </c>
      <c r="F174" s="1" t="s">
        <v>271</v>
      </c>
      <c r="G174" s="1" t="s">
        <v>271</v>
      </c>
      <c r="I174" s="4" t="s">
        <v>1302</v>
      </c>
      <c r="J174" s="4" t="s">
        <v>4395</v>
      </c>
      <c r="L174" s="4" t="s">
        <v>1079</v>
      </c>
      <c r="M174" s="10" t="s">
        <v>2446</v>
      </c>
      <c r="N174" s="29">
        <f t="shared" ca="1" si="7"/>
        <v>1071</v>
      </c>
      <c r="O174" s="29"/>
      <c r="Q174" s="17" t="str">
        <f t="shared" ca="1" si="8"/>
        <v>2 tahun, 11 bulan, 6 hari</v>
      </c>
    </row>
    <row r="175" spans="1:17" ht="28.8" x14ac:dyDescent="0.3">
      <c r="A175" s="4">
        <f t="shared" si="6"/>
        <v>174</v>
      </c>
      <c r="B175" s="10" t="s">
        <v>1244</v>
      </c>
      <c r="C175" s="3">
        <v>45149</v>
      </c>
      <c r="D175" s="3">
        <v>45148</v>
      </c>
      <c r="E175" s="9" t="s">
        <v>1245</v>
      </c>
      <c r="F175" s="1" t="s">
        <v>1246</v>
      </c>
      <c r="I175" s="4" t="s">
        <v>1302</v>
      </c>
      <c r="L175" s="9" t="s">
        <v>1219</v>
      </c>
      <c r="M175" s="10" t="s">
        <v>1220</v>
      </c>
      <c r="N175" s="29">
        <f t="shared" ca="1" si="7"/>
        <v>1069</v>
      </c>
      <c r="O175" s="29"/>
      <c r="Q175" s="17" t="str">
        <f t="shared" ca="1" si="8"/>
        <v>2 tahun, 11 bulan, 4 hari</v>
      </c>
    </row>
    <row r="176" spans="1:17" ht="72" x14ac:dyDescent="0.3">
      <c r="A176" s="4">
        <f t="shared" si="6"/>
        <v>175</v>
      </c>
      <c r="B176" s="10" t="s">
        <v>1315</v>
      </c>
      <c r="C176" s="3">
        <v>45152</v>
      </c>
      <c r="D176" s="3">
        <v>45140</v>
      </c>
      <c r="E176" s="9" t="s">
        <v>39</v>
      </c>
      <c r="F176" s="1" t="s">
        <v>271</v>
      </c>
      <c r="G176" s="1" t="s">
        <v>271</v>
      </c>
      <c r="I176" s="4" t="s">
        <v>1302</v>
      </c>
      <c r="J176" s="4" t="s">
        <v>4395</v>
      </c>
      <c r="L176" s="4" t="s">
        <v>1079</v>
      </c>
      <c r="M176" s="10" t="s">
        <v>2446</v>
      </c>
      <c r="N176" s="29">
        <f t="shared" ca="1" si="7"/>
        <v>1066</v>
      </c>
      <c r="O176" s="29"/>
      <c r="Q176" s="17" t="str">
        <f t="shared" ca="1" si="8"/>
        <v>2 tahun, 11 bulan, 1 hari</v>
      </c>
    </row>
    <row r="177" spans="1:17" ht="72" x14ac:dyDescent="0.3">
      <c r="A177" s="4">
        <f t="shared" si="6"/>
        <v>176</v>
      </c>
      <c r="B177" s="10" t="s">
        <v>1316</v>
      </c>
      <c r="C177" s="3">
        <v>45152</v>
      </c>
      <c r="D177" s="3">
        <v>45146</v>
      </c>
      <c r="E177" s="9" t="s">
        <v>39</v>
      </c>
      <c r="F177" s="1" t="s">
        <v>1317</v>
      </c>
      <c r="G177" s="1" t="s">
        <v>1318</v>
      </c>
      <c r="H177" s="7">
        <v>45146</v>
      </c>
      <c r="I177" s="4" t="s">
        <v>120</v>
      </c>
      <c r="K177" s="1" t="s">
        <v>1330</v>
      </c>
      <c r="L177" s="4" t="s">
        <v>1079</v>
      </c>
      <c r="M177" s="10" t="s">
        <v>2450</v>
      </c>
      <c r="N177" s="29">
        <f t="shared" ca="1" si="7"/>
        <v>1066</v>
      </c>
      <c r="O177" s="29"/>
      <c r="Q177" s="17" t="str">
        <f t="shared" ca="1" si="8"/>
        <v>2 tahun, 11 bulan, 1 hari</v>
      </c>
    </row>
    <row r="178" spans="1:17" ht="28.8" x14ac:dyDescent="0.3">
      <c r="A178" s="4">
        <f t="shared" si="6"/>
        <v>177</v>
      </c>
      <c r="B178" s="10" t="s">
        <v>1319</v>
      </c>
      <c r="C178" s="3">
        <v>45152</v>
      </c>
      <c r="D178" s="3">
        <v>45147</v>
      </c>
      <c r="E178" s="9" t="s">
        <v>39</v>
      </c>
      <c r="F178" s="1" t="s">
        <v>1320</v>
      </c>
      <c r="G178" s="1" t="s">
        <v>1321</v>
      </c>
      <c r="H178" s="7">
        <v>45272</v>
      </c>
      <c r="I178" s="4" t="s">
        <v>120</v>
      </c>
      <c r="L178" s="4" t="s">
        <v>1080</v>
      </c>
      <c r="M178" s="5" t="s">
        <v>1083</v>
      </c>
      <c r="N178" s="29">
        <f t="shared" ca="1" si="7"/>
        <v>1066</v>
      </c>
      <c r="O178" s="29"/>
      <c r="Q178" s="17" t="str">
        <f t="shared" ca="1" si="8"/>
        <v>2 tahun, 11 bulan, 1 hari</v>
      </c>
    </row>
    <row r="179" spans="1:17" ht="43.2" x14ac:dyDescent="0.3">
      <c r="A179" s="4">
        <f t="shared" si="6"/>
        <v>178</v>
      </c>
      <c r="B179" s="10" t="s">
        <v>1351</v>
      </c>
      <c r="C179" s="3">
        <v>45159</v>
      </c>
      <c r="D179" s="3">
        <v>45156</v>
      </c>
      <c r="E179" s="9" t="s">
        <v>39</v>
      </c>
      <c r="F179" s="1" t="s">
        <v>1352</v>
      </c>
      <c r="G179" s="1" t="s">
        <v>1353</v>
      </c>
      <c r="I179" s="4" t="s">
        <v>120</v>
      </c>
      <c r="K179" s="1" t="s">
        <v>2704</v>
      </c>
      <c r="L179" s="4" t="s">
        <v>1070</v>
      </c>
      <c r="M179" s="5" t="s">
        <v>1071</v>
      </c>
      <c r="N179" s="29">
        <f t="shared" ca="1" si="7"/>
        <v>1059</v>
      </c>
      <c r="O179" s="29"/>
      <c r="Q179" s="17" t="str">
        <f t="shared" ca="1" si="8"/>
        <v>2 tahun, 10 bulan, 24 hari</v>
      </c>
    </row>
    <row r="180" spans="1:17" ht="43.2" x14ac:dyDescent="0.3">
      <c r="A180" s="4">
        <f t="shared" si="6"/>
        <v>179</v>
      </c>
      <c r="B180" s="10" t="s">
        <v>1354</v>
      </c>
      <c r="C180" s="3">
        <v>45159</v>
      </c>
      <c r="D180" s="3">
        <v>45156</v>
      </c>
      <c r="E180" s="9" t="s">
        <v>39</v>
      </c>
      <c r="F180" s="1" t="s">
        <v>1355</v>
      </c>
      <c r="G180" s="1" t="s">
        <v>1356</v>
      </c>
      <c r="I180" s="4" t="s">
        <v>120</v>
      </c>
      <c r="K180" s="1" t="s">
        <v>1625</v>
      </c>
      <c r="N180" s="29">
        <f t="shared" ca="1" si="7"/>
        <v>1059</v>
      </c>
      <c r="O180" s="29"/>
      <c r="Q180" s="17" t="str">
        <f t="shared" ca="1" si="8"/>
        <v>2 tahun, 10 bulan, 24 hari</v>
      </c>
    </row>
    <row r="181" spans="1:17" x14ac:dyDescent="0.3">
      <c r="A181" s="4">
        <f t="shared" si="6"/>
        <v>180</v>
      </c>
      <c r="B181" s="10" t="s">
        <v>1361</v>
      </c>
      <c r="C181" s="3">
        <v>45160</v>
      </c>
      <c r="D181" s="3">
        <v>45156</v>
      </c>
      <c r="E181" s="9" t="s">
        <v>39</v>
      </c>
      <c r="F181" s="1" t="s">
        <v>220</v>
      </c>
      <c r="G181" s="1" t="s">
        <v>1362</v>
      </c>
      <c r="H181" s="7">
        <v>45169</v>
      </c>
      <c r="I181" s="4" t="s">
        <v>120</v>
      </c>
      <c r="L181" s="4" t="s">
        <v>1072</v>
      </c>
      <c r="M181" s="5" t="s">
        <v>1073</v>
      </c>
      <c r="N181" s="29">
        <f t="shared" ca="1" si="7"/>
        <v>1058</v>
      </c>
      <c r="O181" s="29"/>
      <c r="Q181" s="17" t="str">
        <f t="shared" ca="1" si="8"/>
        <v>2 tahun, 10 bulan, 23 hari</v>
      </c>
    </row>
    <row r="182" spans="1:17" ht="43.2" x14ac:dyDescent="0.3">
      <c r="A182" s="4">
        <f t="shared" si="6"/>
        <v>181</v>
      </c>
      <c r="B182" s="10" t="s">
        <v>1363</v>
      </c>
      <c r="C182" s="3">
        <v>45160</v>
      </c>
      <c r="D182" s="3">
        <v>45156</v>
      </c>
      <c r="E182" s="9" t="s">
        <v>39</v>
      </c>
      <c r="F182" s="1" t="s">
        <v>1364</v>
      </c>
      <c r="G182" s="1" t="s">
        <v>1365</v>
      </c>
      <c r="I182" s="4" t="s">
        <v>120</v>
      </c>
      <c r="L182" s="9" t="s">
        <v>1072</v>
      </c>
      <c r="M182" s="10" t="s">
        <v>1073</v>
      </c>
      <c r="N182" s="29">
        <f t="shared" ca="1" si="7"/>
        <v>1058</v>
      </c>
      <c r="O182" s="29"/>
      <c r="Q182" s="17" t="str">
        <f t="shared" ca="1" si="8"/>
        <v>2 tahun, 10 bulan, 23 hari</v>
      </c>
    </row>
    <row r="183" spans="1:17" ht="28.8" x14ac:dyDescent="0.3">
      <c r="A183" s="4">
        <f t="shared" si="6"/>
        <v>182</v>
      </c>
      <c r="B183" s="10" t="s">
        <v>1375</v>
      </c>
      <c r="C183" s="3">
        <v>45161</v>
      </c>
      <c r="D183" s="3">
        <v>45154</v>
      </c>
      <c r="E183" s="9" t="s">
        <v>39</v>
      </c>
      <c r="F183" s="1" t="s">
        <v>1372</v>
      </c>
      <c r="G183" s="1" t="s">
        <v>1373</v>
      </c>
      <c r="I183" s="4" t="s">
        <v>120</v>
      </c>
      <c r="K183" s="1" t="s">
        <v>1427</v>
      </c>
      <c r="L183" s="9" t="s">
        <v>1088</v>
      </c>
      <c r="M183" s="10" t="s">
        <v>1089</v>
      </c>
      <c r="N183" s="29">
        <f t="shared" ca="1" si="7"/>
        <v>1057</v>
      </c>
      <c r="O183" s="29"/>
      <c r="Q183" s="17" t="str">
        <f t="shared" ca="1" si="8"/>
        <v>2 tahun, 10 bulan, 22 hari</v>
      </c>
    </row>
    <row r="184" spans="1:17" ht="28.8" x14ac:dyDescent="0.3">
      <c r="A184" s="4">
        <f t="shared" si="6"/>
        <v>183</v>
      </c>
      <c r="B184" s="10" t="s">
        <v>1374</v>
      </c>
      <c r="C184" s="3">
        <v>45161</v>
      </c>
      <c r="D184" s="3">
        <v>45154</v>
      </c>
      <c r="E184" s="9" t="s">
        <v>39</v>
      </c>
      <c r="F184" s="1" t="s">
        <v>1376</v>
      </c>
      <c r="G184" s="1" t="s">
        <v>1377</v>
      </c>
      <c r="I184" s="4" t="s">
        <v>120</v>
      </c>
      <c r="K184" s="1" t="s">
        <v>1572</v>
      </c>
      <c r="L184" s="9" t="s">
        <v>1088</v>
      </c>
      <c r="M184" s="10" t="s">
        <v>1089</v>
      </c>
      <c r="N184" s="29">
        <f t="shared" ca="1" si="7"/>
        <v>1057</v>
      </c>
      <c r="O184" s="29"/>
      <c r="Q184" s="17" t="str">
        <f t="shared" ca="1" si="8"/>
        <v>2 tahun, 10 bulan, 22 hari</v>
      </c>
    </row>
    <row r="185" spans="1:17" ht="28.8" x14ac:dyDescent="0.3">
      <c r="A185" s="4">
        <f t="shared" si="6"/>
        <v>184</v>
      </c>
      <c r="B185" s="10" t="s">
        <v>1386</v>
      </c>
      <c r="C185" s="3">
        <v>45161</v>
      </c>
      <c r="D185" s="3">
        <v>45161</v>
      </c>
      <c r="E185" s="9" t="s">
        <v>39</v>
      </c>
      <c r="F185" s="1" t="s">
        <v>1387</v>
      </c>
      <c r="G185" s="1" t="s">
        <v>1388</v>
      </c>
      <c r="I185" s="4" t="s">
        <v>1302</v>
      </c>
      <c r="J185" s="4" t="s">
        <v>4395</v>
      </c>
      <c r="L185" s="4" t="s">
        <v>1079</v>
      </c>
      <c r="M185" s="5" t="s">
        <v>1172</v>
      </c>
      <c r="N185" s="29">
        <f t="shared" ca="1" si="7"/>
        <v>1057</v>
      </c>
      <c r="O185" s="29"/>
      <c r="Q185" s="17" t="str">
        <f t="shared" ca="1" si="8"/>
        <v>2 tahun, 10 bulan, 22 hari</v>
      </c>
    </row>
    <row r="186" spans="1:17" ht="28.8" x14ac:dyDescent="0.3">
      <c r="A186" s="4">
        <f t="shared" si="6"/>
        <v>185</v>
      </c>
      <c r="B186" s="10" t="s">
        <v>1383</v>
      </c>
      <c r="C186" s="3">
        <v>45163</v>
      </c>
      <c r="D186" s="3">
        <v>45161</v>
      </c>
      <c r="E186" s="9" t="s">
        <v>9</v>
      </c>
      <c r="F186" s="1" t="s">
        <v>1384</v>
      </c>
      <c r="G186" s="1" t="s">
        <v>1385</v>
      </c>
      <c r="I186" s="4" t="s">
        <v>120</v>
      </c>
      <c r="K186" s="1" t="s">
        <v>2376</v>
      </c>
      <c r="L186" s="4" t="s">
        <v>1070</v>
      </c>
      <c r="M186" s="10" t="s">
        <v>1237</v>
      </c>
      <c r="N186" s="29">
        <f t="shared" ca="1" si="7"/>
        <v>1055</v>
      </c>
      <c r="O186" s="29"/>
      <c r="Q186" s="2" t="str">
        <f t="shared" ca="1" si="8"/>
        <v>2 tahun, 10 bulan, 20 hari</v>
      </c>
    </row>
    <row r="187" spans="1:17" ht="57.6" x14ac:dyDescent="0.3">
      <c r="A187" s="4">
        <f t="shared" si="6"/>
        <v>186</v>
      </c>
      <c r="B187" s="10" t="s">
        <v>1711</v>
      </c>
      <c r="C187" s="3">
        <v>45163</v>
      </c>
      <c r="D187" s="3">
        <v>45161</v>
      </c>
      <c r="E187" s="9" t="s">
        <v>9</v>
      </c>
      <c r="F187" s="1" t="s">
        <v>1712</v>
      </c>
      <c r="G187" s="22" t="s">
        <v>1714</v>
      </c>
      <c r="I187" s="4" t="s">
        <v>120</v>
      </c>
      <c r="K187" s="1" t="s">
        <v>2377</v>
      </c>
      <c r="L187" s="4" t="s">
        <v>1070</v>
      </c>
      <c r="M187" s="10" t="s">
        <v>1071</v>
      </c>
      <c r="N187" s="29">
        <f t="shared" ca="1" si="7"/>
        <v>1055</v>
      </c>
      <c r="O187" s="29"/>
      <c r="Q187" s="2" t="str">
        <f t="shared" ca="1" si="8"/>
        <v>2 tahun, 10 bulan, 20 hari</v>
      </c>
    </row>
    <row r="188" spans="1:17" ht="28.8" x14ac:dyDescent="0.3">
      <c r="A188" s="4">
        <f t="shared" si="6"/>
        <v>187</v>
      </c>
      <c r="B188" s="10" t="s">
        <v>1398</v>
      </c>
      <c r="C188" s="3">
        <v>45166</v>
      </c>
      <c r="D188" s="3">
        <v>45162</v>
      </c>
      <c r="E188" s="9" t="s">
        <v>9</v>
      </c>
      <c r="F188" s="1" t="s">
        <v>1399</v>
      </c>
      <c r="G188" s="1" t="s">
        <v>1400</v>
      </c>
      <c r="I188" s="4" t="s">
        <v>120</v>
      </c>
      <c r="K188" s="1" t="s">
        <v>3069</v>
      </c>
      <c r="L188" s="4" t="s">
        <v>1070</v>
      </c>
      <c r="M188" s="10" t="s">
        <v>1241</v>
      </c>
      <c r="N188" s="29">
        <f t="shared" ca="1" si="7"/>
        <v>1052</v>
      </c>
      <c r="O188" s="29"/>
      <c r="Q188" s="2" t="str">
        <f t="shared" ca="1" si="8"/>
        <v>2 tahun, 10 bulan, 17 hari</v>
      </c>
    </row>
    <row r="189" spans="1:17" ht="28.8" x14ac:dyDescent="0.3">
      <c r="A189" s="4">
        <f t="shared" si="6"/>
        <v>188</v>
      </c>
      <c r="B189" s="10" t="s">
        <v>1401</v>
      </c>
      <c r="C189" s="3">
        <v>45166</v>
      </c>
      <c r="D189" s="3">
        <v>45152</v>
      </c>
      <c r="E189" s="9" t="s">
        <v>39</v>
      </c>
      <c r="F189" s="1" t="s">
        <v>1402</v>
      </c>
      <c r="G189" s="1" t="s">
        <v>1403</v>
      </c>
      <c r="I189" s="4" t="s">
        <v>1302</v>
      </c>
      <c r="J189" s="4" t="s">
        <v>4395</v>
      </c>
      <c r="L189" s="4" t="s">
        <v>1070</v>
      </c>
      <c r="M189" s="10" t="s">
        <v>1438</v>
      </c>
      <c r="N189" s="29">
        <f t="shared" ca="1" si="7"/>
        <v>1052</v>
      </c>
      <c r="O189" s="29"/>
      <c r="Q189" s="2" t="str">
        <f t="shared" ca="1" si="8"/>
        <v>2 tahun, 10 bulan, 17 hari</v>
      </c>
    </row>
    <row r="190" spans="1:17" ht="72" x14ac:dyDescent="0.3">
      <c r="A190" s="4">
        <f t="shared" si="6"/>
        <v>189</v>
      </c>
      <c r="B190" s="10" t="s">
        <v>1404</v>
      </c>
      <c r="C190" s="3">
        <v>45166</v>
      </c>
      <c r="D190" s="3">
        <v>45162</v>
      </c>
      <c r="E190" s="9" t="s">
        <v>39</v>
      </c>
      <c r="F190" s="1" t="s">
        <v>1405</v>
      </c>
      <c r="G190" s="1" t="s">
        <v>1406</v>
      </c>
      <c r="I190" s="4" t="s">
        <v>1302</v>
      </c>
      <c r="J190" s="4" t="s">
        <v>4395</v>
      </c>
      <c r="L190" s="4" t="s">
        <v>1079</v>
      </c>
      <c r="M190" s="10" t="s">
        <v>2449</v>
      </c>
      <c r="N190" s="29">
        <f t="shared" ca="1" si="7"/>
        <v>1052</v>
      </c>
      <c r="O190" s="29"/>
      <c r="Q190" s="2" t="str">
        <f t="shared" ca="1" si="8"/>
        <v>2 tahun, 10 bulan, 17 hari</v>
      </c>
    </row>
    <row r="191" spans="1:17" ht="100.8" x14ac:dyDescent="0.3">
      <c r="A191" s="4">
        <f t="shared" si="6"/>
        <v>190</v>
      </c>
      <c r="B191" s="19" t="s">
        <v>1407</v>
      </c>
      <c r="C191" s="3">
        <v>45166</v>
      </c>
      <c r="D191" s="3">
        <v>45163</v>
      </c>
      <c r="E191" s="9" t="s">
        <v>39</v>
      </c>
      <c r="F191" s="1" t="s">
        <v>1408</v>
      </c>
      <c r="G191" s="1" t="s">
        <v>1439</v>
      </c>
      <c r="I191" s="4" t="s">
        <v>120</v>
      </c>
      <c r="K191" s="1" t="s">
        <v>3711</v>
      </c>
      <c r="L191" s="9" t="s">
        <v>1070</v>
      </c>
      <c r="M191" s="10" t="s">
        <v>1241</v>
      </c>
      <c r="N191" s="29">
        <f t="shared" ca="1" si="7"/>
        <v>1052</v>
      </c>
      <c r="O191" s="29"/>
      <c r="Q191" s="2" t="str">
        <f t="shared" ca="1" si="8"/>
        <v>2 tahun, 10 bulan, 17 hari</v>
      </c>
    </row>
    <row r="192" spans="1:17" ht="72" x14ac:dyDescent="0.3">
      <c r="A192" s="4">
        <f t="shared" si="6"/>
        <v>191</v>
      </c>
      <c r="B192" s="18" t="s">
        <v>1409</v>
      </c>
      <c r="C192" s="3">
        <v>45166</v>
      </c>
      <c r="D192" s="3">
        <v>45159</v>
      </c>
      <c r="E192" s="9" t="s">
        <v>39</v>
      </c>
      <c r="F192" s="18" t="s">
        <v>53</v>
      </c>
      <c r="G192" s="1" t="s">
        <v>271</v>
      </c>
      <c r="I192" s="4" t="s">
        <v>1302</v>
      </c>
      <c r="J192" s="4" t="s">
        <v>4395</v>
      </c>
      <c r="L192" s="4" t="s">
        <v>1079</v>
      </c>
      <c r="M192" s="10" t="s">
        <v>2446</v>
      </c>
      <c r="N192" s="29">
        <f t="shared" ca="1" si="7"/>
        <v>1052</v>
      </c>
      <c r="O192" s="29"/>
      <c r="Q192" s="2" t="str">
        <f t="shared" ca="1" si="8"/>
        <v>2 tahun, 10 bulan, 17 hari</v>
      </c>
    </row>
    <row r="193" spans="1:17" ht="72" x14ac:dyDescent="0.3">
      <c r="A193" s="4">
        <f t="shared" si="6"/>
        <v>192</v>
      </c>
      <c r="B193" s="20" t="s">
        <v>1410</v>
      </c>
      <c r="C193" s="3">
        <v>45166</v>
      </c>
      <c r="D193" s="3">
        <v>45159</v>
      </c>
      <c r="E193" s="9" t="s">
        <v>39</v>
      </c>
      <c r="F193" s="18" t="s">
        <v>53</v>
      </c>
      <c r="G193" s="1" t="s">
        <v>271</v>
      </c>
      <c r="I193" s="4" t="s">
        <v>1302</v>
      </c>
      <c r="J193" s="4" t="s">
        <v>4395</v>
      </c>
      <c r="L193" s="4" t="s">
        <v>1079</v>
      </c>
      <c r="M193" s="10" t="s">
        <v>2446</v>
      </c>
      <c r="N193" s="29">
        <f t="shared" ca="1" si="7"/>
        <v>1052</v>
      </c>
      <c r="O193" s="29"/>
      <c r="Q193" s="2" t="str">
        <f t="shared" ca="1" si="8"/>
        <v>2 tahun, 10 bulan, 17 hari</v>
      </c>
    </row>
    <row r="194" spans="1:17" ht="57.6" x14ac:dyDescent="0.3">
      <c r="A194" s="4">
        <f t="shared" ref="A194:A257" si="9">ROW(A193)</f>
        <v>193</v>
      </c>
      <c r="B194" s="19" t="s">
        <v>1429</v>
      </c>
      <c r="C194" s="3">
        <v>45168</v>
      </c>
      <c r="D194" s="3">
        <v>45166</v>
      </c>
      <c r="E194" s="9" t="s">
        <v>39</v>
      </c>
      <c r="F194" s="1" t="s">
        <v>1430</v>
      </c>
      <c r="G194" s="1" t="s">
        <v>1430</v>
      </c>
      <c r="I194" s="4" t="s">
        <v>120</v>
      </c>
      <c r="K194" s="1" t="s">
        <v>2993</v>
      </c>
      <c r="L194" s="9" t="s">
        <v>1170</v>
      </c>
      <c r="M194" s="10" t="s">
        <v>1171</v>
      </c>
      <c r="N194" s="29">
        <f t="shared" ref="N194:N257" ca="1" si="10">TODAY()-C194</f>
        <v>1050</v>
      </c>
      <c r="O194" s="29"/>
      <c r="Q194" s="2" t="str">
        <f t="shared" ref="Q194:Q257" ca="1" si="11">DATEDIF(C194,$O$2,"Y")&amp;" tahun, "&amp;DATEDIF(C194,$O$2,"YM")&amp;" bulan, "&amp;DATEDIF(C194,$O$2,"MD")&amp;" hari"</f>
        <v>2 tahun, 10 bulan, 15 hari</v>
      </c>
    </row>
    <row r="195" spans="1:17" ht="28.8" x14ac:dyDescent="0.3">
      <c r="A195" s="4">
        <f t="shared" si="9"/>
        <v>194</v>
      </c>
      <c r="B195" s="19" t="s">
        <v>1475</v>
      </c>
      <c r="C195" s="3">
        <v>45174</v>
      </c>
      <c r="D195" s="3">
        <v>45167</v>
      </c>
      <c r="E195" s="9" t="s">
        <v>39</v>
      </c>
      <c r="F195" s="1" t="s">
        <v>1474</v>
      </c>
      <c r="G195" s="1" t="s">
        <v>1476</v>
      </c>
      <c r="H195" s="7">
        <v>45170</v>
      </c>
      <c r="I195" s="4" t="s">
        <v>120</v>
      </c>
      <c r="L195" s="9" t="s">
        <v>1267</v>
      </c>
      <c r="M195" s="10" t="s">
        <v>1268</v>
      </c>
      <c r="N195" s="29">
        <f t="shared" ca="1" si="10"/>
        <v>1044</v>
      </c>
      <c r="O195" s="29"/>
      <c r="Q195" s="2" t="str">
        <f t="shared" ca="1" si="11"/>
        <v>2 tahun, 10 bulan, 10 hari</v>
      </c>
    </row>
    <row r="196" spans="1:17" ht="129.6" x14ac:dyDescent="0.3">
      <c r="A196" s="4">
        <f t="shared" si="9"/>
        <v>195</v>
      </c>
      <c r="B196" s="19" t="s">
        <v>1478</v>
      </c>
      <c r="C196" s="3">
        <v>45174</v>
      </c>
      <c r="D196" s="3">
        <v>45170</v>
      </c>
      <c r="E196" s="9" t="s">
        <v>39</v>
      </c>
      <c r="F196" s="1" t="s">
        <v>1477</v>
      </c>
      <c r="G196" s="1" t="s">
        <v>1480</v>
      </c>
      <c r="H196" s="2" t="s">
        <v>1481</v>
      </c>
      <c r="I196" s="4" t="s">
        <v>120</v>
      </c>
      <c r="K196" s="1" t="s">
        <v>1634</v>
      </c>
      <c r="L196" s="9" t="s">
        <v>1175</v>
      </c>
      <c r="M196" s="10" t="s">
        <v>1176</v>
      </c>
      <c r="N196" s="29">
        <f t="shared" ca="1" si="10"/>
        <v>1044</v>
      </c>
      <c r="O196" s="29"/>
      <c r="Q196" s="2" t="str">
        <f t="shared" ca="1" si="11"/>
        <v>2 tahun, 10 bulan, 10 hari</v>
      </c>
    </row>
    <row r="197" spans="1:17" x14ac:dyDescent="0.3">
      <c r="A197" s="4">
        <f t="shared" si="9"/>
        <v>196</v>
      </c>
      <c r="B197" s="10" t="s">
        <v>1482</v>
      </c>
      <c r="C197" s="3">
        <v>45174</v>
      </c>
      <c r="D197" s="3">
        <v>45166</v>
      </c>
      <c r="E197" s="9" t="s">
        <v>39</v>
      </c>
      <c r="F197" s="1" t="s">
        <v>53</v>
      </c>
      <c r="G197" s="1" t="s">
        <v>271</v>
      </c>
      <c r="I197" s="4" t="s">
        <v>1302</v>
      </c>
      <c r="J197" s="4" t="s">
        <v>4395</v>
      </c>
      <c r="N197" s="29">
        <f t="shared" ca="1" si="10"/>
        <v>1044</v>
      </c>
      <c r="O197" s="29"/>
      <c r="Q197" s="2" t="str">
        <f t="shared" ca="1" si="11"/>
        <v>2 tahun, 10 bulan, 10 hari</v>
      </c>
    </row>
    <row r="198" spans="1:17" x14ac:dyDescent="0.3">
      <c r="A198" s="4">
        <f t="shared" si="9"/>
        <v>197</v>
      </c>
      <c r="B198" s="10" t="s">
        <v>1483</v>
      </c>
      <c r="C198" s="3">
        <v>45174</v>
      </c>
      <c r="D198" s="3">
        <v>45169</v>
      </c>
      <c r="E198" s="9" t="s">
        <v>39</v>
      </c>
      <c r="F198" s="1" t="s">
        <v>53</v>
      </c>
      <c r="G198" s="1" t="s">
        <v>271</v>
      </c>
      <c r="I198" s="4" t="s">
        <v>1302</v>
      </c>
      <c r="J198" s="4" t="s">
        <v>4395</v>
      </c>
      <c r="N198" s="29">
        <f t="shared" ca="1" si="10"/>
        <v>1044</v>
      </c>
      <c r="O198" s="29"/>
      <c r="Q198" s="2" t="str">
        <f t="shared" ca="1" si="11"/>
        <v>2 tahun, 10 bulan, 10 hari</v>
      </c>
    </row>
    <row r="199" spans="1:17" ht="28.8" x14ac:dyDescent="0.3">
      <c r="A199" s="4">
        <f t="shared" si="9"/>
        <v>198</v>
      </c>
      <c r="B199" s="10" t="s">
        <v>1485</v>
      </c>
      <c r="C199" s="3">
        <v>45174</v>
      </c>
      <c r="D199" s="3">
        <v>45169</v>
      </c>
      <c r="E199" s="9" t="s">
        <v>39</v>
      </c>
      <c r="F199" s="1" t="s">
        <v>1484</v>
      </c>
      <c r="G199" s="1" t="s">
        <v>1486</v>
      </c>
      <c r="I199" s="4" t="s">
        <v>120</v>
      </c>
      <c r="K199" s="1" t="s">
        <v>1572</v>
      </c>
      <c r="L199" s="4" t="s">
        <v>1088</v>
      </c>
      <c r="M199" s="5" t="s">
        <v>1089</v>
      </c>
      <c r="N199" s="29">
        <f t="shared" ca="1" si="10"/>
        <v>1044</v>
      </c>
      <c r="O199" s="29"/>
      <c r="Q199" s="2" t="str">
        <f t="shared" ca="1" si="11"/>
        <v>2 tahun, 10 bulan, 10 hari</v>
      </c>
    </row>
    <row r="200" spans="1:17" ht="43.2" x14ac:dyDescent="0.3">
      <c r="A200" s="4">
        <f t="shared" si="9"/>
        <v>199</v>
      </c>
      <c r="B200" s="10" t="s">
        <v>1488</v>
      </c>
      <c r="C200" s="3">
        <v>45174</v>
      </c>
      <c r="D200" s="3">
        <v>45169</v>
      </c>
      <c r="E200" s="9" t="s">
        <v>39</v>
      </c>
      <c r="F200" s="1" t="s">
        <v>1487</v>
      </c>
      <c r="G200" s="1" t="s">
        <v>1489</v>
      </c>
      <c r="I200" s="4" t="s">
        <v>1302</v>
      </c>
      <c r="J200" s="4" t="s">
        <v>4395</v>
      </c>
      <c r="N200" s="29">
        <f t="shared" ca="1" si="10"/>
        <v>1044</v>
      </c>
      <c r="O200" s="29"/>
      <c r="Q200" s="2" t="str">
        <f t="shared" ca="1" si="11"/>
        <v>2 tahun, 10 bulan, 10 hari</v>
      </c>
    </row>
    <row r="201" spans="1:17" ht="28.8" x14ac:dyDescent="0.3">
      <c r="A201" s="4">
        <f t="shared" si="9"/>
        <v>200</v>
      </c>
      <c r="B201" s="10" t="s">
        <v>1831</v>
      </c>
      <c r="C201" s="3">
        <v>45174</v>
      </c>
      <c r="D201" s="3">
        <v>45152</v>
      </c>
      <c r="E201" s="9" t="s">
        <v>39</v>
      </c>
      <c r="F201" s="1" t="s">
        <v>1099</v>
      </c>
      <c r="G201" s="1" t="s">
        <v>1832</v>
      </c>
      <c r="I201" s="4" t="s">
        <v>120</v>
      </c>
      <c r="K201" s="1" t="s">
        <v>1858</v>
      </c>
      <c r="L201" s="4" t="s">
        <v>1175</v>
      </c>
      <c r="M201" s="5" t="s">
        <v>1176</v>
      </c>
      <c r="N201" s="29">
        <f t="shared" ca="1" si="10"/>
        <v>1044</v>
      </c>
      <c r="O201" s="29"/>
      <c r="Q201" s="2" t="str">
        <f t="shared" ca="1" si="11"/>
        <v>2 tahun, 10 bulan, 10 hari</v>
      </c>
    </row>
    <row r="202" spans="1:17" ht="43.2" x14ac:dyDescent="0.3">
      <c r="A202" s="4">
        <f t="shared" si="9"/>
        <v>201</v>
      </c>
      <c r="B202" s="10" t="s">
        <v>1503</v>
      </c>
      <c r="C202" s="3">
        <v>45176</v>
      </c>
      <c r="D202" s="3">
        <v>45174</v>
      </c>
      <c r="E202" s="9" t="s">
        <v>39</v>
      </c>
      <c r="F202" s="1" t="s">
        <v>1502</v>
      </c>
      <c r="G202" s="1" t="s">
        <v>1502</v>
      </c>
      <c r="I202" s="4" t="s">
        <v>1302</v>
      </c>
      <c r="J202" s="4" t="s">
        <v>4395</v>
      </c>
      <c r="K202" s="1" t="s">
        <v>1504</v>
      </c>
      <c r="N202" s="29">
        <f t="shared" ca="1" si="10"/>
        <v>1042</v>
      </c>
      <c r="O202" s="29"/>
      <c r="Q202" s="17" t="str">
        <f t="shared" ca="1" si="11"/>
        <v>2 tahun, 10 bulan, 8 hari</v>
      </c>
    </row>
    <row r="203" spans="1:17" ht="28.8" x14ac:dyDescent="0.3">
      <c r="A203" s="4">
        <f t="shared" si="9"/>
        <v>202</v>
      </c>
      <c r="B203" s="10" t="s">
        <v>1505</v>
      </c>
      <c r="C203" s="3">
        <v>45177</v>
      </c>
      <c r="D203" s="3">
        <v>45173</v>
      </c>
      <c r="E203" s="9" t="s">
        <v>39</v>
      </c>
      <c r="F203" s="1" t="s">
        <v>1506</v>
      </c>
      <c r="G203" s="1" t="s">
        <v>1507</v>
      </c>
      <c r="H203" s="2" t="s">
        <v>1508</v>
      </c>
      <c r="I203" s="4" t="s">
        <v>120</v>
      </c>
      <c r="K203" s="1" t="s">
        <v>1554</v>
      </c>
      <c r="L203" s="4" t="s">
        <v>1080</v>
      </c>
      <c r="M203" s="5" t="s">
        <v>1083</v>
      </c>
      <c r="N203" s="29">
        <f t="shared" ca="1" si="10"/>
        <v>1041</v>
      </c>
      <c r="O203" s="29"/>
      <c r="Q203" s="17" t="str">
        <f t="shared" ca="1" si="11"/>
        <v>2 tahun, 10 bulan, 7 hari</v>
      </c>
    </row>
    <row r="204" spans="1:17" ht="72" x14ac:dyDescent="0.3">
      <c r="A204" s="4">
        <f t="shared" si="9"/>
        <v>203</v>
      </c>
      <c r="B204" s="10" t="s">
        <v>1509</v>
      </c>
      <c r="C204" s="3">
        <v>45177</v>
      </c>
      <c r="D204" s="3">
        <v>45174</v>
      </c>
      <c r="E204" s="9" t="s">
        <v>39</v>
      </c>
      <c r="F204" s="1" t="s">
        <v>53</v>
      </c>
      <c r="G204" s="1" t="s">
        <v>271</v>
      </c>
      <c r="I204" s="4" t="s">
        <v>1302</v>
      </c>
      <c r="J204" s="4" t="s">
        <v>4395</v>
      </c>
      <c r="L204" s="4" t="s">
        <v>1079</v>
      </c>
      <c r="M204" s="10" t="s">
        <v>2446</v>
      </c>
      <c r="N204" s="29">
        <f t="shared" ca="1" si="10"/>
        <v>1041</v>
      </c>
      <c r="O204" s="29"/>
      <c r="Q204" s="17" t="str">
        <f t="shared" ca="1" si="11"/>
        <v>2 tahun, 10 bulan, 7 hari</v>
      </c>
    </row>
    <row r="205" spans="1:17" ht="72" x14ac:dyDescent="0.3">
      <c r="A205" s="4">
        <f t="shared" si="9"/>
        <v>204</v>
      </c>
      <c r="B205" s="10" t="s">
        <v>1517</v>
      </c>
      <c r="C205" s="3">
        <v>45177</v>
      </c>
      <c r="D205" s="3">
        <v>45177</v>
      </c>
      <c r="E205" s="9" t="s">
        <v>39</v>
      </c>
      <c r="F205" s="1" t="s">
        <v>1516</v>
      </c>
      <c r="G205" s="1" t="s">
        <v>1518</v>
      </c>
      <c r="I205" s="4" t="s">
        <v>120</v>
      </c>
      <c r="K205" s="1" t="s">
        <v>2463</v>
      </c>
      <c r="L205" s="4" t="s">
        <v>1070</v>
      </c>
      <c r="M205" s="5" t="s">
        <v>1071</v>
      </c>
      <c r="N205" s="29">
        <f t="shared" ca="1" si="10"/>
        <v>1041</v>
      </c>
      <c r="O205" s="29"/>
      <c r="Q205" s="17" t="str">
        <f t="shared" ca="1" si="11"/>
        <v>2 tahun, 10 bulan, 7 hari</v>
      </c>
    </row>
    <row r="206" spans="1:17" ht="57.6" x14ac:dyDescent="0.3">
      <c r="A206" s="4">
        <f t="shared" si="9"/>
        <v>205</v>
      </c>
      <c r="B206" s="10" t="s">
        <v>1520</v>
      </c>
      <c r="C206" s="3">
        <v>45180</v>
      </c>
      <c r="D206" s="3">
        <v>45166</v>
      </c>
      <c r="E206" s="9" t="s">
        <v>39</v>
      </c>
      <c r="F206" s="1" t="s">
        <v>1519</v>
      </c>
      <c r="G206" s="11" t="s">
        <v>1522</v>
      </c>
      <c r="I206" s="4" t="s">
        <v>120</v>
      </c>
      <c r="K206" s="1" t="s">
        <v>1886</v>
      </c>
      <c r="L206" s="4" t="s">
        <v>1079</v>
      </c>
      <c r="M206" s="10" t="s">
        <v>2447</v>
      </c>
      <c r="N206" s="29">
        <f t="shared" ca="1" si="10"/>
        <v>1038</v>
      </c>
      <c r="O206" s="29"/>
      <c r="Q206" s="2" t="str">
        <f t="shared" ca="1" si="11"/>
        <v>2 tahun, 10 bulan, 4 hari</v>
      </c>
    </row>
    <row r="207" spans="1:17" ht="72" x14ac:dyDescent="0.3">
      <c r="A207" s="4">
        <f t="shared" si="9"/>
        <v>206</v>
      </c>
      <c r="B207" s="10" t="s">
        <v>1524</v>
      </c>
      <c r="C207" s="3">
        <v>45180</v>
      </c>
      <c r="D207" s="3">
        <v>45166</v>
      </c>
      <c r="E207" s="9" t="s">
        <v>39</v>
      </c>
      <c r="F207" s="1" t="s">
        <v>1523</v>
      </c>
      <c r="G207" s="11" t="s">
        <v>1525</v>
      </c>
      <c r="I207" s="4" t="s">
        <v>120</v>
      </c>
      <c r="L207" s="4" t="s">
        <v>1079</v>
      </c>
      <c r="M207" s="10" t="s">
        <v>2445</v>
      </c>
      <c r="N207" s="29">
        <f t="shared" ca="1" si="10"/>
        <v>1038</v>
      </c>
      <c r="O207" s="29"/>
      <c r="Q207" s="2" t="str">
        <f t="shared" ca="1" si="11"/>
        <v>2 tahun, 10 bulan, 4 hari</v>
      </c>
    </row>
    <row r="208" spans="1:17" ht="43.2" x14ac:dyDescent="0.3">
      <c r="A208" s="4">
        <f t="shared" si="9"/>
        <v>207</v>
      </c>
      <c r="B208" s="10" t="s">
        <v>1527</v>
      </c>
      <c r="C208" s="3">
        <v>45180</v>
      </c>
      <c r="D208" s="3">
        <v>45177</v>
      </c>
      <c r="E208" s="9" t="s">
        <v>39</v>
      </c>
      <c r="F208" s="1" t="s">
        <v>1526</v>
      </c>
      <c r="G208" s="11" t="s">
        <v>1528</v>
      </c>
      <c r="I208" s="4" t="s">
        <v>1302</v>
      </c>
      <c r="J208" s="4" t="s">
        <v>4395</v>
      </c>
      <c r="L208" s="4" t="s">
        <v>1079</v>
      </c>
      <c r="M208" s="5" t="s">
        <v>1172</v>
      </c>
      <c r="N208" s="29">
        <f t="shared" ca="1" si="10"/>
        <v>1038</v>
      </c>
      <c r="O208" s="29"/>
      <c r="Q208" s="2" t="str">
        <f t="shared" ca="1" si="11"/>
        <v>2 tahun, 10 bulan, 4 hari</v>
      </c>
    </row>
    <row r="209" spans="1:17" ht="57.6" x14ac:dyDescent="0.3">
      <c r="A209" s="4">
        <f t="shared" si="9"/>
        <v>208</v>
      </c>
      <c r="B209" s="10" t="s">
        <v>1530</v>
      </c>
      <c r="C209" s="3">
        <v>45180</v>
      </c>
      <c r="D209" s="3">
        <v>45177</v>
      </c>
      <c r="E209" s="9" t="s">
        <v>39</v>
      </c>
      <c r="F209" s="1" t="s">
        <v>1529</v>
      </c>
      <c r="G209" s="1" t="s">
        <v>1532</v>
      </c>
      <c r="I209" s="4" t="s">
        <v>120</v>
      </c>
      <c r="L209" s="4" t="s">
        <v>1070</v>
      </c>
      <c r="M209" s="5" t="s">
        <v>1071</v>
      </c>
      <c r="N209" s="29">
        <f t="shared" ca="1" si="10"/>
        <v>1038</v>
      </c>
      <c r="O209" s="29"/>
      <c r="Q209" s="2" t="str">
        <f t="shared" ca="1" si="11"/>
        <v>2 tahun, 10 bulan, 4 hari</v>
      </c>
    </row>
    <row r="210" spans="1:17" ht="172.8" x14ac:dyDescent="0.3">
      <c r="A210" s="4">
        <f t="shared" si="9"/>
        <v>209</v>
      </c>
      <c r="B210" s="10" t="s">
        <v>1534</v>
      </c>
      <c r="C210" s="3">
        <v>45180</v>
      </c>
      <c r="D210" s="3">
        <v>45177</v>
      </c>
      <c r="E210" s="9" t="s">
        <v>39</v>
      </c>
      <c r="F210" s="1" t="s">
        <v>1533</v>
      </c>
      <c r="G210" s="1" t="s">
        <v>1536</v>
      </c>
      <c r="I210" s="4" t="s">
        <v>120</v>
      </c>
      <c r="K210" s="1" t="s">
        <v>1742</v>
      </c>
      <c r="L210" s="9" t="s">
        <v>1070</v>
      </c>
      <c r="M210" s="10" t="s">
        <v>1230</v>
      </c>
      <c r="N210" s="29">
        <f t="shared" ca="1" si="10"/>
        <v>1038</v>
      </c>
      <c r="O210" s="29"/>
      <c r="Q210" s="2" t="str">
        <f t="shared" ca="1" si="11"/>
        <v>2 tahun, 10 bulan, 4 hari</v>
      </c>
    </row>
    <row r="211" spans="1:17" ht="72" x14ac:dyDescent="0.3">
      <c r="A211" s="4">
        <f t="shared" si="9"/>
        <v>210</v>
      </c>
      <c r="B211" s="10" t="s">
        <v>1538</v>
      </c>
      <c r="C211" s="3">
        <v>45180</v>
      </c>
      <c r="D211" s="3">
        <v>45176</v>
      </c>
      <c r="E211" s="9" t="s">
        <v>39</v>
      </c>
      <c r="F211" s="1" t="s">
        <v>1537</v>
      </c>
      <c r="G211" s="1" t="s">
        <v>1539</v>
      </c>
      <c r="I211" s="4" t="s">
        <v>120</v>
      </c>
      <c r="K211" s="1" t="s">
        <v>2128</v>
      </c>
      <c r="L211" s="4" t="s">
        <v>1744</v>
      </c>
      <c r="M211" s="5" t="s">
        <v>1743</v>
      </c>
      <c r="N211" s="29">
        <f t="shared" ca="1" si="10"/>
        <v>1038</v>
      </c>
      <c r="O211" s="29"/>
      <c r="Q211" s="2" t="str">
        <f t="shared" ca="1" si="11"/>
        <v>2 tahun, 10 bulan, 4 hari</v>
      </c>
    </row>
    <row r="212" spans="1:17" ht="28.8" x14ac:dyDescent="0.3">
      <c r="A212" s="4">
        <f t="shared" si="9"/>
        <v>211</v>
      </c>
      <c r="B212" s="10" t="s">
        <v>1541</v>
      </c>
      <c r="C212" s="3">
        <v>45180</v>
      </c>
      <c r="D212" s="3">
        <v>45167</v>
      </c>
      <c r="E212" s="9" t="s">
        <v>39</v>
      </c>
      <c r="F212" s="1" t="s">
        <v>1540</v>
      </c>
      <c r="G212" s="1" t="s">
        <v>1543</v>
      </c>
      <c r="I212" s="4" t="s">
        <v>120</v>
      </c>
      <c r="K212" s="1" t="s">
        <v>2914</v>
      </c>
      <c r="L212" s="4" t="s">
        <v>1744</v>
      </c>
      <c r="M212" s="5" t="s">
        <v>1743</v>
      </c>
      <c r="N212" s="29">
        <f t="shared" ca="1" si="10"/>
        <v>1038</v>
      </c>
      <c r="O212" s="29"/>
      <c r="Q212" s="2" t="str">
        <f t="shared" ca="1" si="11"/>
        <v>2 tahun, 10 bulan, 4 hari</v>
      </c>
    </row>
    <row r="213" spans="1:17" ht="57.6" x14ac:dyDescent="0.3">
      <c r="A213" s="4">
        <f t="shared" si="9"/>
        <v>212</v>
      </c>
      <c r="B213" s="10" t="s">
        <v>1545</v>
      </c>
      <c r="C213" s="3">
        <v>45180</v>
      </c>
      <c r="D213" s="3">
        <v>45174</v>
      </c>
      <c r="E213" s="9" t="s">
        <v>39</v>
      </c>
      <c r="F213" s="1" t="s">
        <v>1544</v>
      </c>
      <c r="G213" s="1" t="s">
        <v>1546</v>
      </c>
      <c r="I213" s="4" t="s">
        <v>120</v>
      </c>
      <c r="L213" s="4" t="s">
        <v>1079</v>
      </c>
      <c r="M213" s="10" t="s">
        <v>2452</v>
      </c>
      <c r="N213" s="29">
        <f t="shared" ca="1" si="10"/>
        <v>1038</v>
      </c>
      <c r="O213" s="29"/>
      <c r="Q213" s="2" t="str">
        <f t="shared" ca="1" si="11"/>
        <v>2 tahun, 10 bulan, 4 hari</v>
      </c>
    </row>
    <row r="214" spans="1:17" ht="72" x14ac:dyDescent="0.3">
      <c r="A214" s="4">
        <f t="shared" si="9"/>
        <v>213</v>
      </c>
      <c r="B214" s="10" t="s">
        <v>1576</v>
      </c>
      <c r="C214" s="3">
        <v>45183</v>
      </c>
      <c r="D214" s="3">
        <v>45181</v>
      </c>
      <c r="E214" s="9" t="s">
        <v>39</v>
      </c>
      <c r="F214" s="1" t="s">
        <v>1575</v>
      </c>
      <c r="G214" s="11" t="s">
        <v>1581</v>
      </c>
      <c r="I214" s="4" t="s">
        <v>120</v>
      </c>
      <c r="K214" s="1" t="s">
        <v>3712</v>
      </c>
      <c r="L214" s="4" t="s">
        <v>1070</v>
      </c>
      <c r="M214" s="5" t="s">
        <v>1071</v>
      </c>
      <c r="N214" s="29">
        <f t="shared" ca="1" si="10"/>
        <v>1035</v>
      </c>
      <c r="O214" s="29"/>
      <c r="Q214" s="2" t="str">
        <f t="shared" ca="1" si="11"/>
        <v>2 tahun, 10 bulan, 1 hari</v>
      </c>
    </row>
    <row r="215" spans="1:17" ht="28.8" x14ac:dyDescent="0.3">
      <c r="A215" s="4">
        <f t="shared" si="9"/>
        <v>214</v>
      </c>
      <c r="B215" s="10" t="s">
        <v>1583</v>
      </c>
      <c r="C215" s="3">
        <v>45183</v>
      </c>
      <c r="D215" s="3">
        <v>45181</v>
      </c>
      <c r="E215" s="9" t="s">
        <v>39</v>
      </c>
      <c r="F215" s="1" t="s">
        <v>1582</v>
      </c>
      <c r="G215" s="1" t="s">
        <v>1585</v>
      </c>
      <c r="I215" s="4" t="s">
        <v>1302</v>
      </c>
      <c r="J215" s="4" t="s">
        <v>4395</v>
      </c>
      <c r="L215" s="4" t="s">
        <v>1170</v>
      </c>
      <c r="M215" s="10" t="s">
        <v>1171</v>
      </c>
      <c r="N215" s="29">
        <f t="shared" ca="1" si="10"/>
        <v>1035</v>
      </c>
      <c r="O215" s="29"/>
      <c r="Q215" s="2" t="str">
        <f t="shared" ca="1" si="11"/>
        <v>2 tahun, 10 bulan, 1 hari</v>
      </c>
    </row>
    <row r="216" spans="1:17" ht="43.2" x14ac:dyDescent="0.3">
      <c r="A216" s="4">
        <f t="shared" si="9"/>
        <v>215</v>
      </c>
      <c r="B216" s="10" t="s">
        <v>2266</v>
      </c>
      <c r="C216" s="3">
        <v>45183</v>
      </c>
      <c r="D216" s="3">
        <v>45180</v>
      </c>
      <c r="E216" s="9" t="s">
        <v>39</v>
      </c>
      <c r="F216" s="1" t="s">
        <v>1586</v>
      </c>
      <c r="G216" s="1" t="s">
        <v>1587</v>
      </c>
      <c r="H216" s="1" t="s">
        <v>1588</v>
      </c>
      <c r="I216" s="4" t="s">
        <v>120</v>
      </c>
      <c r="L216" s="4" t="s">
        <v>1080</v>
      </c>
      <c r="M216" s="5" t="s">
        <v>1083</v>
      </c>
      <c r="N216" s="29">
        <f t="shared" ca="1" si="10"/>
        <v>1035</v>
      </c>
      <c r="O216" s="29"/>
      <c r="Q216" s="2" t="str">
        <f t="shared" ca="1" si="11"/>
        <v>2 tahun, 10 bulan, 1 hari</v>
      </c>
    </row>
    <row r="217" spans="1:17" ht="72" x14ac:dyDescent="0.3">
      <c r="A217" s="4">
        <f t="shared" si="9"/>
        <v>216</v>
      </c>
      <c r="B217" s="10" t="s">
        <v>1589</v>
      </c>
      <c r="C217" s="3">
        <v>45183</v>
      </c>
      <c r="D217" s="3">
        <v>45175</v>
      </c>
      <c r="E217" s="9" t="s">
        <v>39</v>
      </c>
      <c r="F217" s="1" t="s">
        <v>53</v>
      </c>
      <c r="G217" s="1" t="s">
        <v>271</v>
      </c>
      <c r="I217" s="4" t="s">
        <v>1302</v>
      </c>
      <c r="J217" s="4" t="s">
        <v>4395</v>
      </c>
      <c r="L217" s="4" t="s">
        <v>1079</v>
      </c>
      <c r="M217" s="10" t="s">
        <v>2446</v>
      </c>
      <c r="N217" s="29">
        <f t="shared" ca="1" si="10"/>
        <v>1035</v>
      </c>
      <c r="O217" s="29"/>
      <c r="Q217" s="2" t="str">
        <f t="shared" ca="1" si="11"/>
        <v>2 tahun, 10 bulan, 1 hari</v>
      </c>
    </row>
    <row r="218" spans="1:17" ht="72" x14ac:dyDescent="0.3">
      <c r="A218" s="4">
        <f t="shared" si="9"/>
        <v>217</v>
      </c>
      <c r="B218" s="10" t="s">
        <v>1590</v>
      </c>
      <c r="C218" s="3">
        <v>45183</v>
      </c>
      <c r="D218" s="3">
        <v>45175</v>
      </c>
      <c r="E218" s="9" t="s">
        <v>39</v>
      </c>
      <c r="F218" s="1" t="s">
        <v>53</v>
      </c>
      <c r="G218" s="1" t="s">
        <v>271</v>
      </c>
      <c r="I218" s="4" t="s">
        <v>1302</v>
      </c>
      <c r="J218" s="4" t="s">
        <v>4395</v>
      </c>
      <c r="L218" s="4" t="s">
        <v>1079</v>
      </c>
      <c r="M218" s="10" t="s">
        <v>2446</v>
      </c>
      <c r="N218" s="29">
        <f t="shared" ca="1" si="10"/>
        <v>1035</v>
      </c>
      <c r="O218" s="29"/>
      <c r="Q218" s="2" t="str">
        <f t="shared" ca="1" si="11"/>
        <v>2 tahun, 10 bulan, 1 hari</v>
      </c>
    </row>
    <row r="219" spans="1:17" ht="72" x14ac:dyDescent="0.3">
      <c r="A219" s="4">
        <f t="shared" si="9"/>
        <v>218</v>
      </c>
      <c r="B219" s="10" t="s">
        <v>1591</v>
      </c>
      <c r="C219" s="3">
        <v>45183</v>
      </c>
      <c r="D219" s="3">
        <v>45180</v>
      </c>
      <c r="E219" s="9" t="s">
        <v>39</v>
      </c>
      <c r="F219" s="1" t="s">
        <v>53</v>
      </c>
      <c r="G219" s="1" t="s">
        <v>271</v>
      </c>
      <c r="I219" s="4" t="s">
        <v>1302</v>
      </c>
      <c r="J219" s="4" t="s">
        <v>4395</v>
      </c>
      <c r="L219" s="4" t="s">
        <v>1079</v>
      </c>
      <c r="M219" s="10" t="s">
        <v>2446</v>
      </c>
      <c r="N219" s="29">
        <f t="shared" ca="1" si="10"/>
        <v>1035</v>
      </c>
      <c r="O219" s="29"/>
      <c r="Q219" s="2" t="str">
        <f t="shared" ca="1" si="11"/>
        <v>2 tahun, 10 bulan, 1 hari</v>
      </c>
    </row>
    <row r="220" spans="1:17" ht="86.4" x14ac:dyDescent="0.3">
      <c r="A220" s="4">
        <f t="shared" si="9"/>
        <v>219</v>
      </c>
      <c r="B220" s="10" t="s">
        <v>1599</v>
      </c>
      <c r="C220" s="3">
        <v>45184</v>
      </c>
      <c r="D220" s="3">
        <v>45184</v>
      </c>
      <c r="E220" s="9" t="s">
        <v>39</v>
      </c>
      <c r="F220" s="1" t="s">
        <v>1598</v>
      </c>
      <c r="G220" s="11" t="s">
        <v>1600</v>
      </c>
      <c r="I220" s="4" t="s">
        <v>120</v>
      </c>
      <c r="K220" s="1" t="s">
        <v>2707</v>
      </c>
      <c r="L220" s="9" t="s">
        <v>1070</v>
      </c>
      <c r="M220" s="10" t="s">
        <v>2733</v>
      </c>
      <c r="N220" s="29">
        <f t="shared" ca="1" si="10"/>
        <v>1034</v>
      </c>
      <c r="O220" s="29"/>
      <c r="Q220" s="2" t="str">
        <f t="shared" ca="1" si="11"/>
        <v>2 tahun, 10 bulan, 0 hari</v>
      </c>
    </row>
    <row r="221" spans="1:17" ht="43.2" x14ac:dyDescent="0.3">
      <c r="A221" s="4">
        <f t="shared" si="9"/>
        <v>220</v>
      </c>
      <c r="B221" s="10" t="s">
        <v>1614</v>
      </c>
      <c r="C221" s="3">
        <v>45184</v>
      </c>
      <c r="D221" s="3">
        <v>45183</v>
      </c>
      <c r="E221" s="9" t="s">
        <v>9</v>
      </c>
      <c r="F221" s="1" t="s">
        <v>1615</v>
      </c>
      <c r="G221" s="1" t="s">
        <v>1615</v>
      </c>
      <c r="I221" s="4" t="s">
        <v>1302</v>
      </c>
      <c r="L221" s="9" t="s">
        <v>1070</v>
      </c>
      <c r="M221" s="10" t="s">
        <v>1071</v>
      </c>
      <c r="N221" s="29">
        <f t="shared" ca="1" si="10"/>
        <v>1034</v>
      </c>
      <c r="O221" s="29"/>
      <c r="Q221" s="2" t="str">
        <f t="shared" ca="1" si="11"/>
        <v>2 tahun, 10 bulan, 0 hari</v>
      </c>
    </row>
    <row r="222" spans="1:17" ht="43.2" x14ac:dyDescent="0.3">
      <c r="A222" s="4">
        <f t="shared" si="9"/>
        <v>221</v>
      </c>
      <c r="B222" s="10" t="s">
        <v>1616</v>
      </c>
      <c r="C222" s="3">
        <v>45184</v>
      </c>
      <c r="D222" s="3">
        <v>45183</v>
      </c>
      <c r="E222" s="9" t="s">
        <v>9</v>
      </c>
      <c r="F222" s="1" t="s">
        <v>1617</v>
      </c>
      <c r="G222" s="1" t="s">
        <v>1617</v>
      </c>
      <c r="I222" s="4" t="s">
        <v>1302</v>
      </c>
      <c r="L222" s="9" t="s">
        <v>1070</v>
      </c>
      <c r="M222" s="10" t="s">
        <v>1071</v>
      </c>
      <c r="N222" s="29">
        <f t="shared" ca="1" si="10"/>
        <v>1034</v>
      </c>
      <c r="O222" s="29"/>
      <c r="Q222" s="2" t="str">
        <f t="shared" ca="1" si="11"/>
        <v>2 tahun, 10 bulan, 0 hari</v>
      </c>
    </row>
    <row r="223" spans="1:17" ht="43.2" x14ac:dyDescent="0.3">
      <c r="A223" s="4">
        <f t="shared" si="9"/>
        <v>222</v>
      </c>
      <c r="B223" s="10" t="s">
        <v>1618</v>
      </c>
      <c r="C223" s="3">
        <v>45184</v>
      </c>
      <c r="D223" s="3">
        <v>45183</v>
      </c>
      <c r="E223" s="9" t="s">
        <v>9</v>
      </c>
      <c r="F223" s="1" t="s">
        <v>1619</v>
      </c>
      <c r="G223" s="1" t="s">
        <v>1619</v>
      </c>
      <c r="I223" s="4" t="s">
        <v>1302</v>
      </c>
      <c r="L223" s="9" t="s">
        <v>1070</v>
      </c>
      <c r="M223" s="10" t="s">
        <v>1071</v>
      </c>
      <c r="N223" s="29">
        <f t="shared" ca="1" si="10"/>
        <v>1034</v>
      </c>
      <c r="O223" s="29"/>
      <c r="Q223" s="2" t="str">
        <f t="shared" ca="1" si="11"/>
        <v>2 tahun, 10 bulan, 0 hari</v>
      </c>
    </row>
    <row r="224" spans="1:17" ht="86.4" x14ac:dyDescent="0.3">
      <c r="A224" s="4">
        <f t="shared" si="9"/>
        <v>223</v>
      </c>
      <c r="B224" s="10" t="s">
        <v>1620</v>
      </c>
      <c r="C224" s="3">
        <v>45184</v>
      </c>
      <c r="D224" s="3">
        <v>45183</v>
      </c>
      <c r="E224" s="9" t="s">
        <v>9</v>
      </c>
      <c r="F224" s="1" t="s">
        <v>1621</v>
      </c>
      <c r="G224" s="22" t="s">
        <v>1622</v>
      </c>
      <c r="I224" s="4" t="s">
        <v>120</v>
      </c>
      <c r="K224" s="1" t="s">
        <v>2021</v>
      </c>
      <c r="L224" s="9" t="s">
        <v>1070</v>
      </c>
      <c r="M224" s="10" t="s">
        <v>1745</v>
      </c>
      <c r="N224" s="29">
        <f t="shared" ca="1" si="10"/>
        <v>1034</v>
      </c>
      <c r="O224" s="29"/>
      <c r="Q224" s="2" t="str">
        <f t="shared" ca="1" si="11"/>
        <v>2 tahun, 10 bulan, 0 hari</v>
      </c>
    </row>
    <row r="225" spans="1:17" ht="43.2" x14ac:dyDescent="0.3">
      <c r="A225" s="4">
        <f t="shared" si="9"/>
        <v>224</v>
      </c>
      <c r="B225" s="10" t="s">
        <v>1648</v>
      </c>
      <c r="C225" s="3">
        <v>45188</v>
      </c>
      <c r="D225" s="3">
        <v>45187</v>
      </c>
      <c r="E225" s="9" t="s">
        <v>39</v>
      </c>
      <c r="F225" s="1" t="s">
        <v>1647</v>
      </c>
      <c r="G225" s="11" t="s">
        <v>1649</v>
      </c>
      <c r="I225" s="4" t="s">
        <v>1302</v>
      </c>
      <c r="J225" s="4" t="s">
        <v>4395</v>
      </c>
      <c r="L225" s="4" t="s">
        <v>1070</v>
      </c>
      <c r="M225" s="5" t="s">
        <v>1077</v>
      </c>
      <c r="N225" s="29">
        <f t="shared" ca="1" si="10"/>
        <v>1030</v>
      </c>
      <c r="O225" s="29"/>
      <c r="Q225" s="17" t="str">
        <f t="shared" ca="1" si="11"/>
        <v>2 tahun, 9 bulan, 26 hari</v>
      </c>
    </row>
    <row r="226" spans="1:17" ht="57.6" x14ac:dyDescent="0.3">
      <c r="A226" s="4">
        <f t="shared" si="9"/>
        <v>225</v>
      </c>
      <c r="B226" s="10" t="s">
        <v>1651</v>
      </c>
      <c r="C226" s="3">
        <v>45188</v>
      </c>
      <c r="D226" s="3">
        <v>45188</v>
      </c>
      <c r="E226" s="9" t="s">
        <v>1652</v>
      </c>
      <c r="F226" s="1" t="s">
        <v>1650</v>
      </c>
      <c r="G226" s="11" t="s">
        <v>1653</v>
      </c>
      <c r="I226" s="4" t="s">
        <v>1302</v>
      </c>
      <c r="L226" s="4" t="s">
        <v>1070</v>
      </c>
      <c r="M226" s="10" t="s">
        <v>1078</v>
      </c>
      <c r="N226" s="29">
        <f t="shared" ca="1" si="10"/>
        <v>1030</v>
      </c>
      <c r="O226" s="29"/>
      <c r="Q226" s="17" t="str">
        <f t="shared" ca="1" si="11"/>
        <v>2 tahun, 9 bulan, 26 hari</v>
      </c>
    </row>
    <row r="227" spans="1:17" ht="100.8" x14ac:dyDescent="0.3">
      <c r="A227" s="4">
        <f t="shared" si="9"/>
        <v>226</v>
      </c>
      <c r="B227" s="10" t="s">
        <v>1672</v>
      </c>
      <c r="C227" s="3">
        <v>45188</v>
      </c>
      <c r="D227" s="3">
        <v>45187</v>
      </c>
      <c r="E227" s="9" t="s">
        <v>39</v>
      </c>
      <c r="F227" s="1" t="s">
        <v>1654</v>
      </c>
      <c r="G227" s="22" t="s">
        <v>1655</v>
      </c>
      <c r="I227" s="4" t="s">
        <v>120</v>
      </c>
      <c r="K227" s="1" t="s">
        <v>4580</v>
      </c>
      <c r="L227" s="9" t="s">
        <v>1175</v>
      </c>
      <c r="M227" s="10" t="s">
        <v>1176</v>
      </c>
      <c r="N227" s="29">
        <f t="shared" ca="1" si="10"/>
        <v>1030</v>
      </c>
      <c r="O227" s="29"/>
      <c r="Q227" s="17" t="str">
        <f t="shared" ca="1" si="11"/>
        <v>2 tahun, 9 bulan, 26 hari</v>
      </c>
    </row>
    <row r="228" spans="1:17" ht="57.6" x14ac:dyDescent="0.3">
      <c r="A228" s="4">
        <f t="shared" si="9"/>
        <v>227</v>
      </c>
      <c r="B228" s="10" t="s">
        <v>1657</v>
      </c>
      <c r="C228" s="3">
        <v>45188</v>
      </c>
      <c r="D228" s="3">
        <v>45187</v>
      </c>
      <c r="E228" s="9" t="s">
        <v>39</v>
      </c>
      <c r="F228" s="1" t="s">
        <v>1656</v>
      </c>
      <c r="G228" s="22" t="s">
        <v>1658</v>
      </c>
      <c r="I228" s="4" t="s">
        <v>120</v>
      </c>
      <c r="K228" s="1" t="s">
        <v>2305</v>
      </c>
      <c r="L228" s="9" t="s">
        <v>1175</v>
      </c>
      <c r="M228" s="10" t="s">
        <v>1176</v>
      </c>
      <c r="N228" s="29">
        <f t="shared" ca="1" si="10"/>
        <v>1030</v>
      </c>
      <c r="O228" s="29"/>
      <c r="Q228" s="17" t="str">
        <f t="shared" ca="1" si="11"/>
        <v>2 tahun, 9 bulan, 26 hari</v>
      </c>
    </row>
    <row r="229" spans="1:17" ht="28.8" x14ac:dyDescent="0.3">
      <c r="A229" s="4">
        <f t="shared" si="9"/>
        <v>228</v>
      </c>
      <c r="B229" s="10" t="s">
        <v>1660</v>
      </c>
      <c r="C229" s="3">
        <v>45188</v>
      </c>
      <c r="D229" s="3">
        <v>45187</v>
      </c>
      <c r="E229" s="9" t="s">
        <v>39</v>
      </c>
      <c r="F229" s="1" t="s">
        <v>1659</v>
      </c>
      <c r="G229" s="1" t="s">
        <v>1661</v>
      </c>
      <c r="I229" s="4" t="s">
        <v>1302</v>
      </c>
      <c r="J229" s="4" t="s">
        <v>4395</v>
      </c>
      <c r="L229" s="4" t="s">
        <v>1070</v>
      </c>
      <c r="M229" s="5" t="s">
        <v>1076</v>
      </c>
      <c r="N229" s="29">
        <f t="shared" ca="1" si="10"/>
        <v>1030</v>
      </c>
      <c r="O229" s="29"/>
      <c r="Q229" s="17" t="str">
        <f t="shared" ca="1" si="11"/>
        <v>2 tahun, 9 bulan, 26 hari</v>
      </c>
    </row>
    <row r="230" spans="1:17" ht="86.4" x14ac:dyDescent="0.3">
      <c r="A230" s="4">
        <f t="shared" si="9"/>
        <v>229</v>
      </c>
      <c r="B230" s="10" t="s">
        <v>1663</v>
      </c>
      <c r="C230" s="3">
        <v>45188</v>
      </c>
      <c r="D230" s="3">
        <v>45187</v>
      </c>
      <c r="E230" s="9" t="s">
        <v>39</v>
      </c>
      <c r="F230" s="1" t="s">
        <v>1662</v>
      </c>
      <c r="G230" s="11" t="s">
        <v>1666</v>
      </c>
      <c r="I230" s="4" t="s">
        <v>1302</v>
      </c>
      <c r="L230" s="9" t="s">
        <v>1175</v>
      </c>
      <c r="M230" s="10" t="s">
        <v>1176</v>
      </c>
      <c r="N230" s="29">
        <f t="shared" ca="1" si="10"/>
        <v>1030</v>
      </c>
      <c r="O230" s="29"/>
      <c r="Q230" s="17" t="str">
        <f t="shared" ca="1" si="11"/>
        <v>2 tahun, 9 bulan, 26 hari</v>
      </c>
    </row>
    <row r="231" spans="1:17" ht="86.4" x14ac:dyDescent="0.3">
      <c r="A231" s="4">
        <f t="shared" si="9"/>
        <v>230</v>
      </c>
      <c r="B231" s="10" t="s">
        <v>1668</v>
      </c>
      <c r="C231" s="3">
        <v>45188</v>
      </c>
      <c r="D231" s="3">
        <v>45187</v>
      </c>
      <c r="E231" s="9" t="s">
        <v>39</v>
      </c>
      <c r="F231" s="1" t="s">
        <v>1667</v>
      </c>
      <c r="G231" s="45" t="s">
        <v>3833</v>
      </c>
      <c r="H231" s="23">
        <v>45182</v>
      </c>
      <c r="I231" s="4" t="s">
        <v>120</v>
      </c>
      <c r="K231" s="1" t="s">
        <v>2025</v>
      </c>
      <c r="L231" s="9" t="s">
        <v>1070</v>
      </c>
      <c r="M231" s="10" t="s">
        <v>1734</v>
      </c>
      <c r="N231" s="29">
        <f t="shared" ca="1" si="10"/>
        <v>1030</v>
      </c>
      <c r="O231" s="29"/>
      <c r="Q231" s="17" t="str">
        <f t="shared" ca="1" si="11"/>
        <v>2 tahun, 9 bulan, 26 hari</v>
      </c>
    </row>
    <row r="232" spans="1:17" ht="72" x14ac:dyDescent="0.3">
      <c r="A232" s="4">
        <f t="shared" si="9"/>
        <v>231</v>
      </c>
      <c r="B232" s="10" t="s">
        <v>1669</v>
      </c>
      <c r="C232" s="3">
        <v>45188</v>
      </c>
      <c r="D232" s="3">
        <v>45182</v>
      </c>
      <c r="E232" s="9" t="s">
        <v>39</v>
      </c>
      <c r="F232" s="1" t="s">
        <v>53</v>
      </c>
      <c r="G232" s="1" t="s">
        <v>271</v>
      </c>
      <c r="I232" s="4" t="s">
        <v>1302</v>
      </c>
      <c r="J232" s="4" t="s">
        <v>4395</v>
      </c>
      <c r="L232" s="4" t="s">
        <v>1079</v>
      </c>
      <c r="M232" s="10" t="s">
        <v>2446</v>
      </c>
      <c r="N232" s="29">
        <f t="shared" ca="1" si="10"/>
        <v>1030</v>
      </c>
      <c r="O232" s="29"/>
      <c r="Q232" s="17" t="str">
        <f t="shared" ca="1" si="11"/>
        <v>2 tahun, 9 bulan, 26 hari</v>
      </c>
    </row>
    <row r="233" spans="1:17" ht="57.6" x14ac:dyDescent="0.3">
      <c r="A233" s="4">
        <f t="shared" si="9"/>
        <v>232</v>
      </c>
      <c r="B233" s="10" t="s">
        <v>1670</v>
      </c>
      <c r="C233" s="3">
        <v>45188</v>
      </c>
      <c r="D233" s="3">
        <v>45182</v>
      </c>
      <c r="E233" s="9" t="s">
        <v>39</v>
      </c>
      <c r="F233" s="1" t="s">
        <v>1516</v>
      </c>
      <c r="G233" s="1" t="s">
        <v>1671</v>
      </c>
      <c r="I233" s="4" t="s">
        <v>120</v>
      </c>
      <c r="K233" s="1" t="s">
        <v>1773</v>
      </c>
      <c r="L233" s="4" t="s">
        <v>1070</v>
      </c>
      <c r="M233" s="10" t="s">
        <v>1746</v>
      </c>
      <c r="N233" s="29">
        <f t="shared" ca="1" si="10"/>
        <v>1030</v>
      </c>
      <c r="O233" s="29"/>
      <c r="Q233" s="17" t="str">
        <f t="shared" ca="1" si="11"/>
        <v>2 tahun, 9 bulan, 26 hari</v>
      </c>
    </row>
    <row r="234" spans="1:17" ht="72" x14ac:dyDescent="0.3">
      <c r="A234" s="4">
        <f t="shared" si="9"/>
        <v>233</v>
      </c>
      <c r="B234" s="10" t="s">
        <v>1685</v>
      </c>
      <c r="C234" s="3">
        <v>45189</v>
      </c>
      <c r="D234" s="3">
        <v>45187</v>
      </c>
      <c r="E234" s="9" t="s">
        <v>39</v>
      </c>
      <c r="F234" s="1" t="s">
        <v>53</v>
      </c>
      <c r="G234" s="1" t="s">
        <v>271</v>
      </c>
      <c r="I234" s="4" t="s">
        <v>1302</v>
      </c>
      <c r="J234" s="4" t="s">
        <v>4395</v>
      </c>
      <c r="L234" s="4" t="s">
        <v>1079</v>
      </c>
      <c r="M234" s="10" t="s">
        <v>2446</v>
      </c>
      <c r="N234" s="29">
        <f t="shared" ca="1" si="10"/>
        <v>1029</v>
      </c>
      <c r="O234" s="29"/>
      <c r="Q234" s="17" t="str">
        <f t="shared" ca="1" si="11"/>
        <v>2 tahun, 9 bulan, 25 hari</v>
      </c>
    </row>
    <row r="235" spans="1:17" ht="72" x14ac:dyDescent="0.3">
      <c r="A235" s="4">
        <f t="shared" si="9"/>
        <v>234</v>
      </c>
      <c r="B235" s="10" t="s">
        <v>1686</v>
      </c>
      <c r="C235" s="3">
        <v>45189</v>
      </c>
      <c r="D235" s="3">
        <v>45187</v>
      </c>
      <c r="E235" s="9" t="s">
        <v>39</v>
      </c>
      <c r="F235" s="1" t="s">
        <v>53</v>
      </c>
      <c r="G235" s="1" t="s">
        <v>271</v>
      </c>
      <c r="I235" s="4" t="s">
        <v>1302</v>
      </c>
      <c r="J235" s="4" t="s">
        <v>4395</v>
      </c>
      <c r="L235" s="4" t="s">
        <v>1079</v>
      </c>
      <c r="M235" s="10" t="s">
        <v>2446</v>
      </c>
      <c r="N235" s="29">
        <f t="shared" ca="1" si="10"/>
        <v>1029</v>
      </c>
      <c r="O235" s="29"/>
      <c r="Q235" s="17" t="str">
        <f t="shared" ca="1" si="11"/>
        <v>2 tahun, 9 bulan, 25 hari</v>
      </c>
    </row>
    <row r="236" spans="1:17" ht="72" x14ac:dyDescent="0.3">
      <c r="A236" s="4">
        <f t="shared" si="9"/>
        <v>235</v>
      </c>
      <c r="B236" s="10" t="s">
        <v>1687</v>
      </c>
      <c r="C236" s="3">
        <v>45189</v>
      </c>
      <c r="D236" s="3">
        <v>45187</v>
      </c>
      <c r="E236" s="9" t="s">
        <v>39</v>
      </c>
      <c r="F236" s="1" t="s">
        <v>53</v>
      </c>
      <c r="G236" s="1" t="s">
        <v>271</v>
      </c>
      <c r="I236" s="4" t="s">
        <v>1302</v>
      </c>
      <c r="J236" s="4" t="s">
        <v>4395</v>
      </c>
      <c r="L236" s="4" t="s">
        <v>1079</v>
      </c>
      <c r="M236" s="10" t="s">
        <v>2446</v>
      </c>
      <c r="N236" s="29">
        <f t="shared" ca="1" si="10"/>
        <v>1029</v>
      </c>
      <c r="O236" s="29"/>
      <c r="Q236" s="17" t="str">
        <f t="shared" ca="1" si="11"/>
        <v>2 tahun, 9 bulan, 25 hari</v>
      </c>
    </row>
    <row r="237" spans="1:17" ht="28.8" x14ac:dyDescent="0.3">
      <c r="A237" s="4">
        <f t="shared" si="9"/>
        <v>236</v>
      </c>
      <c r="B237" s="10" t="s">
        <v>1689</v>
      </c>
      <c r="C237" s="3">
        <v>45189</v>
      </c>
      <c r="D237" s="3">
        <v>45187</v>
      </c>
      <c r="E237" s="9" t="s">
        <v>39</v>
      </c>
      <c r="F237" s="1" t="s">
        <v>1688</v>
      </c>
      <c r="G237" s="1" t="s">
        <v>1690</v>
      </c>
      <c r="I237" s="4" t="s">
        <v>1302</v>
      </c>
      <c r="J237" s="4" t="s">
        <v>4395</v>
      </c>
      <c r="L237" s="9" t="s">
        <v>1080</v>
      </c>
      <c r="M237" s="10" t="s">
        <v>1083</v>
      </c>
      <c r="N237" s="29">
        <f t="shared" ca="1" si="10"/>
        <v>1029</v>
      </c>
      <c r="O237" s="29"/>
      <c r="Q237" s="17" t="str">
        <f t="shared" ca="1" si="11"/>
        <v>2 tahun, 9 bulan, 25 hari</v>
      </c>
    </row>
    <row r="238" spans="1:17" ht="28.8" x14ac:dyDescent="0.3">
      <c r="A238" s="4">
        <f t="shared" si="9"/>
        <v>237</v>
      </c>
      <c r="B238" s="10" t="s">
        <v>1692</v>
      </c>
      <c r="C238" s="3">
        <v>45189</v>
      </c>
      <c r="D238" s="3">
        <v>45189</v>
      </c>
      <c r="E238" s="9" t="s">
        <v>39</v>
      </c>
      <c r="F238" s="1" t="s">
        <v>1691</v>
      </c>
      <c r="G238" s="1" t="s">
        <v>1693</v>
      </c>
      <c r="I238" s="4" t="s">
        <v>120</v>
      </c>
      <c r="K238" s="1" t="s">
        <v>1941</v>
      </c>
      <c r="L238" s="4" t="s">
        <v>1175</v>
      </c>
      <c r="M238" s="10" t="s">
        <v>1176</v>
      </c>
      <c r="N238" s="29">
        <f t="shared" ca="1" si="10"/>
        <v>1029</v>
      </c>
      <c r="O238" s="29"/>
      <c r="Q238" s="17" t="str">
        <f t="shared" ca="1" si="11"/>
        <v>2 tahun, 9 bulan, 25 hari</v>
      </c>
    </row>
    <row r="239" spans="1:17" ht="72" x14ac:dyDescent="0.3">
      <c r="A239" s="4">
        <f t="shared" si="9"/>
        <v>238</v>
      </c>
      <c r="B239" s="10" t="s">
        <v>1669</v>
      </c>
      <c r="C239" s="3">
        <v>45189</v>
      </c>
      <c r="D239" s="3">
        <v>45187</v>
      </c>
      <c r="E239" s="9" t="s">
        <v>39</v>
      </c>
      <c r="F239" s="1" t="s">
        <v>53</v>
      </c>
      <c r="G239" s="1" t="s">
        <v>271</v>
      </c>
      <c r="I239" s="4" t="s">
        <v>1302</v>
      </c>
      <c r="J239" s="4" t="s">
        <v>4395</v>
      </c>
      <c r="L239" s="4" t="s">
        <v>1079</v>
      </c>
      <c r="M239" s="10" t="s">
        <v>2446</v>
      </c>
      <c r="N239" s="29">
        <f t="shared" ca="1" si="10"/>
        <v>1029</v>
      </c>
      <c r="O239" s="29"/>
      <c r="Q239" s="17" t="str">
        <f t="shared" ca="1" si="11"/>
        <v>2 tahun, 9 bulan, 25 hari</v>
      </c>
    </row>
    <row r="240" spans="1:17" ht="43.2" x14ac:dyDescent="0.3">
      <c r="A240" s="4">
        <f t="shared" si="9"/>
        <v>239</v>
      </c>
      <c r="B240" s="10" t="s">
        <v>1699</v>
      </c>
      <c r="C240" s="3">
        <v>45190</v>
      </c>
      <c r="D240" s="3">
        <v>45189</v>
      </c>
      <c r="E240" s="9" t="s">
        <v>9</v>
      </c>
      <c r="F240" s="1" t="s">
        <v>1700</v>
      </c>
      <c r="G240" s="1" t="s">
        <v>1747</v>
      </c>
      <c r="I240" s="4" t="s">
        <v>1302</v>
      </c>
      <c r="L240" s="4" t="s">
        <v>1070</v>
      </c>
      <c r="M240" s="5" t="s">
        <v>1071</v>
      </c>
      <c r="N240" s="29">
        <f t="shared" ca="1" si="10"/>
        <v>1028</v>
      </c>
      <c r="O240" s="29"/>
      <c r="Q240" s="17" t="str">
        <f t="shared" ca="1" si="11"/>
        <v>2 tahun, 9 bulan, 24 hari</v>
      </c>
    </row>
    <row r="241" spans="1:17" ht="43.2" x14ac:dyDescent="0.3">
      <c r="A241" s="4">
        <f t="shared" si="9"/>
        <v>240</v>
      </c>
      <c r="B241" s="10" t="s">
        <v>1701</v>
      </c>
      <c r="C241" s="3">
        <v>45190</v>
      </c>
      <c r="D241" s="3">
        <v>45188</v>
      </c>
      <c r="E241" s="9" t="s">
        <v>9</v>
      </c>
      <c r="F241" s="24" t="s">
        <v>1702</v>
      </c>
      <c r="G241" s="11" t="s">
        <v>1703</v>
      </c>
      <c r="I241" s="4" t="s">
        <v>1302</v>
      </c>
      <c r="L241" s="4" t="s">
        <v>1197</v>
      </c>
      <c r="M241" s="5" t="s">
        <v>1198</v>
      </c>
      <c r="N241" s="29">
        <f t="shared" ca="1" si="10"/>
        <v>1028</v>
      </c>
      <c r="O241" s="29"/>
      <c r="Q241" s="17" t="str">
        <f t="shared" ca="1" si="11"/>
        <v>2 tahun, 9 bulan, 24 hari</v>
      </c>
    </row>
    <row r="242" spans="1:17" ht="100.8" x14ac:dyDescent="0.3">
      <c r="A242" s="4">
        <f t="shared" si="9"/>
        <v>241</v>
      </c>
      <c r="B242" s="10" t="s">
        <v>1704</v>
      </c>
      <c r="C242" s="3">
        <v>45190</v>
      </c>
      <c r="D242" s="3">
        <v>45187</v>
      </c>
      <c r="E242" s="9" t="s">
        <v>9</v>
      </c>
      <c r="F242" s="1" t="s">
        <v>1705</v>
      </c>
      <c r="G242" s="11" t="s">
        <v>2660</v>
      </c>
      <c r="I242" s="4" t="s">
        <v>120</v>
      </c>
      <c r="J242" s="4" t="s">
        <v>4394</v>
      </c>
      <c r="K242" s="1" t="s">
        <v>6971</v>
      </c>
      <c r="L242" s="4" t="s">
        <v>1070</v>
      </c>
      <c r="M242" s="10" t="s">
        <v>3086</v>
      </c>
      <c r="N242" s="29">
        <f t="shared" ca="1" si="10"/>
        <v>1028</v>
      </c>
      <c r="O242" s="29"/>
      <c r="Q242" s="17" t="str">
        <f t="shared" ca="1" si="11"/>
        <v>2 tahun, 9 bulan, 24 hari</v>
      </c>
    </row>
    <row r="243" spans="1:17" ht="57.6" x14ac:dyDescent="0.3">
      <c r="A243" s="4">
        <f t="shared" si="9"/>
        <v>242</v>
      </c>
      <c r="B243" s="1" t="s">
        <v>1706</v>
      </c>
      <c r="C243" s="3">
        <v>45190</v>
      </c>
      <c r="D243" s="3">
        <v>45187</v>
      </c>
      <c r="E243" s="9" t="s">
        <v>9</v>
      </c>
      <c r="F243" s="1" t="s">
        <v>1707</v>
      </c>
      <c r="G243" s="11" t="s">
        <v>3341</v>
      </c>
      <c r="I243" s="4" t="s">
        <v>120</v>
      </c>
      <c r="J243" s="4" t="s">
        <v>4394</v>
      </c>
      <c r="K243" s="1" t="s">
        <v>6967</v>
      </c>
      <c r="L243" s="4" t="s">
        <v>1070</v>
      </c>
      <c r="M243" s="10" t="s">
        <v>3087</v>
      </c>
      <c r="N243" s="29">
        <f t="shared" ca="1" si="10"/>
        <v>1028</v>
      </c>
      <c r="O243" s="29"/>
      <c r="Q243" s="17" t="str">
        <f t="shared" ca="1" si="11"/>
        <v>2 tahun, 9 bulan, 24 hari</v>
      </c>
    </row>
    <row r="244" spans="1:17" ht="28.8" x14ac:dyDescent="0.3">
      <c r="A244" s="4">
        <f t="shared" si="9"/>
        <v>243</v>
      </c>
      <c r="B244" s="10" t="s">
        <v>1759</v>
      </c>
      <c r="C244" s="3">
        <v>45194</v>
      </c>
      <c r="D244" s="3">
        <v>45183</v>
      </c>
      <c r="E244" s="9" t="s">
        <v>1760</v>
      </c>
      <c r="F244" s="1" t="s">
        <v>1758</v>
      </c>
      <c r="G244" s="1" t="s">
        <v>1761</v>
      </c>
      <c r="I244" s="4" t="s">
        <v>1302</v>
      </c>
      <c r="L244" s="4" t="s">
        <v>1070</v>
      </c>
      <c r="M244" s="5" t="s">
        <v>1071</v>
      </c>
      <c r="N244" s="29">
        <f t="shared" ca="1" si="10"/>
        <v>1024</v>
      </c>
      <c r="O244" s="29"/>
      <c r="Q244" s="17" t="str">
        <f t="shared" ca="1" si="11"/>
        <v>2 tahun, 9 bulan, 20 hari</v>
      </c>
    </row>
    <row r="245" spans="1:17" x14ac:dyDescent="0.3">
      <c r="A245" s="4">
        <f t="shared" si="9"/>
        <v>244</v>
      </c>
      <c r="B245" s="10" t="s">
        <v>1792</v>
      </c>
      <c r="C245" s="3">
        <v>45194</v>
      </c>
      <c r="D245" s="3">
        <v>45187</v>
      </c>
      <c r="E245" s="9" t="s">
        <v>39</v>
      </c>
      <c r="F245" s="1" t="s">
        <v>1793</v>
      </c>
      <c r="G245" s="1" t="s">
        <v>1794</v>
      </c>
      <c r="I245" s="4" t="s">
        <v>120</v>
      </c>
      <c r="K245" s="1" t="s">
        <v>1941</v>
      </c>
      <c r="L245" s="4" t="s">
        <v>1175</v>
      </c>
      <c r="M245" s="5" t="s">
        <v>1176</v>
      </c>
      <c r="N245" s="29">
        <f t="shared" ca="1" si="10"/>
        <v>1024</v>
      </c>
      <c r="O245" s="29"/>
      <c r="Q245" s="17" t="str">
        <f t="shared" ca="1" si="11"/>
        <v>2 tahun, 9 bulan, 20 hari</v>
      </c>
    </row>
    <row r="246" spans="1:17" ht="28.8" x14ac:dyDescent="0.3">
      <c r="A246" s="4">
        <f t="shared" si="9"/>
        <v>245</v>
      </c>
      <c r="B246" s="10" t="s">
        <v>1763</v>
      </c>
      <c r="C246" s="3">
        <v>45195</v>
      </c>
      <c r="D246" s="3">
        <v>45194</v>
      </c>
      <c r="E246" s="9" t="s">
        <v>39</v>
      </c>
      <c r="F246" s="1" t="s">
        <v>1762</v>
      </c>
      <c r="G246" s="1" t="s">
        <v>1764</v>
      </c>
      <c r="I246" s="4" t="s">
        <v>1302</v>
      </c>
      <c r="J246" s="4" t="s">
        <v>4395</v>
      </c>
      <c r="L246" s="4" t="s">
        <v>1070</v>
      </c>
      <c r="M246" s="10" t="s">
        <v>1765</v>
      </c>
      <c r="N246" s="29">
        <f t="shared" ca="1" si="10"/>
        <v>1023</v>
      </c>
      <c r="O246" s="29"/>
      <c r="Q246" s="17" t="str">
        <f t="shared" ca="1" si="11"/>
        <v>2 tahun, 9 bulan, 19 hari</v>
      </c>
    </row>
    <row r="247" spans="1:17" ht="28.8" x14ac:dyDescent="0.3">
      <c r="A247" s="4">
        <f t="shared" si="9"/>
        <v>246</v>
      </c>
      <c r="B247" s="10" t="s">
        <v>1766</v>
      </c>
      <c r="C247" s="3">
        <v>45195</v>
      </c>
      <c r="D247" s="3">
        <v>45195</v>
      </c>
      <c r="E247" s="9" t="s">
        <v>9</v>
      </c>
      <c r="F247" s="1" t="s">
        <v>1767</v>
      </c>
      <c r="G247" s="1" t="s">
        <v>1767</v>
      </c>
      <c r="I247" s="4" t="s">
        <v>1302</v>
      </c>
      <c r="N247" s="29">
        <f t="shared" ca="1" si="10"/>
        <v>1023</v>
      </c>
      <c r="O247" s="29"/>
      <c r="Q247" s="17" t="str">
        <f t="shared" ca="1" si="11"/>
        <v>2 tahun, 9 bulan, 19 hari</v>
      </c>
    </row>
    <row r="248" spans="1:17" ht="28.8" x14ac:dyDescent="0.3">
      <c r="A248" s="4">
        <f t="shared" si="9"/>
        <v>247</v>
      </c>
      <c r="B248" s="10" t="s">
        <v>1795</v>
      </c>
      <c r="C248" s="3">
        <v>45195</v>
      </c>
      <c r="D248" s="3">
        <v>45195</v>
      </c>
      <c r="E248" s="9" t="s">
        <v>39</v>
      </c>
      <c r="F248" s="1" t="s">
        <v>220</v>
      </c>
      <c r="G248" s="1" t="s">
        <v>1796</v>
      </c>
      <c r="I248" s="4" t="s">
        <v>120</v>
      </c>
      <c r="L248" s="4" t="s">
        <v>1072</v>
      </c>
      <c r="M248" s="5" t="s">
        <v>1073</v>
      </c>
      <c r="N248" s="29">
        <f t="shared" ca="1" si="10"/>
        <v>1023</v>
      </c>
      <c r="O248" s="29"/>
      <c r="Q248" s="17" t="str">
        <f t="shared" ca="1" si="11"/>
        <v>2 tahun, 9 bulan, 19 hari</v>
      </c>
    </row>
    <row r="249" spans="1:17" ht="43.2" x14ac:dyDescent="0.3">
      <c r="A249" s="4">
        <f t="shared" si="9"/>
        <v>248</v>
      </c>
      <c r="B249" s="10" t="s">
        <v>1797</v>
      </c>
      <c r="C249" s="3">
        <v>45195</v>
      </c>
      <c r="D249" s="3">
        <v>45195</v>
      </c>
      <c r="E249" s="9" t="s">
        <v>39</v>
      </c>
      <c r="F249" s="1" t="s">
        <v>1798</v>
      </c>
      <c r="G249" s="22" t="s">
        <v>1799</v>
      </c>
      <c r="I249" s="4" t="s">
        <v>120</v>
      </c>
      <c r="K249" s="1" t="s">
        <v>1718</v>
      </c>
      <c r="L249" s="4" t="s">
        <v>1070</v>
      </c>
      <c r="M249" s="5" t="s">
        <v>1071</v>
      </c>
      <c r="N249" s="29">
        <f t="shared" ca="1" si="10"/>
        <v>1023</v>
      </c>
      <c r="O249" s="29"/>
      <c r="Q249" s="17" t="str">
        <f t="shared" ca="1" si="11"/>
        <v>2 tahun, 9 bulan, 19 hari</v>
      </c>
    </row>
    <row r="250" spans="1:17" ht="43.2" x14ac:dyDescent="0.3">
      <c r="A250" s="4">
        <f t="shared" si="9"/>
        <v>249</v>
      </c>
      <c r="B250" s="10" t="s">
        <v>1800</v>
      </c>
      <c r="C250" s="3">
        <v>45195</v>
      </c>
      <c r="D250" s="3">
        <v>45195</v>
      </c>
      <c r="E250" s="9" t="s">
        <v>39</v>
      </c>
      <c r="F250" s="1" t="s">
        <v>1801</v>
      </c>
      <c r="G250" s="1" t="s">
        <v>1802</v>
      </c>
      <c r="I250" s="4" t="s">
        <v>120</v>
      </c>
      <c r="K250" s="1" t="s">
        <v>2378</v>
      </c>
      <c r="L250" s="4" t="s">
        <v>1070</v>
      </c>
      <c r="M250" s="5" t="s">
        <v>1071</v>
      </c>
      <c r="N250" s="29">
        <f t="shared" ca="1" si="10"/>
        <v>1023</v>
      </c>
      <c r="O250" s="29"/>
      <c r="Q250" s="17" t="str">
        <f t="shared" ca="1" si="11"/>
        <v>2 tahun, 9 bulan, 19 hari</v>
      </c>
    </row>
    <row r="251" spans="1:17" ht="115.2" x14ac:dyDescent="0.3">
      <c r="A251" s="4">
        <f t="shared" si="9"/>
        <v>250</v>
      </c>
      <c r="B251" s="10" t="s">
        <v>1803</v>
      </c>
      <c r="C251" s="3">
        <v>45195</v>
      </c>
      <c r="D251" s="3">
        <v>45195</v>
      </c>
      <c r="E251" s="9" t="s">
        <v>39</v>
      </c>
      <c r="F251" s="1" t="s">
        <v>1804</v>
      </c>
      <c r="G251" s="11" t="s">
        <v>1805</v>
      </c>
      <c r="I251" s="4" t="s">
        <v>120</v>
      </c>
      <c r="K251" s="1" t="s">
        <v>2304</v>
      </c>
      <c r="L251" s="4" t="s">
        <v>1080</v>
      </c>
      <c r="M251" s="5" t="s">
        <v>1083</v>
      </c>
      <c r="N251" s="29">
        <f t="shared" ca="1" si="10"/>
        <v>1023</v>
      </c>
      <c r="O251" s="29"/>
      <c r="Q251" s="17" t="str">
        <f t="shared" ca="1" si="11"/>
        <v>2 tahun, 9 bulan, 19 hari</v>
      </c>
    </row>
    <row r="252" spans="1:17" ht="187.2" x14ac:dyDescent="0.3">
      <c r="A252" s="4">
        <f t="shared" si="9"/>
        <v>251</v>
      </c>
      <c r="B252" s="10" t="s">
        <v>1806</v>
      </c>
      <c r="C252" s="3">
        <v>45195</v>
      </c>
      <c r="D252" s="3">
        <v>45195</v>
      </c>
      <c r="E252" s="9" t="s">
        <v>39</v>
      </c>
      <c r="F252" s="1" t="s">
        <v>1807</v>
      </c>
      <c r="G252" s="11" t="s">
        <v>1809</v>
      </c>
      <c r="I252" s="4" t="s">
        <v>120</v>
      </c>
      <c r="K252" s="1" t="s">
        <v>2781</v>
      </c>
      <c r="L252" s="4" t="s">
        <v>1080</v>
      </c>
      <c r="M252" s="5" t="s">
        <v>1083</v>
      </c>
      <c r="N252" s="29">
        <f t="shared" ca="1" si="10"/>
        <v>1023</v>
      </c>
      <c r="O252" s="29"/>
      <c r="Q252" s="17" t="str">
        <f t="shared" ca="1" si="11"/>
        <v>2 tahun, 9 bulan, 19 hari</v>
      </c>
    </row>
    <row r="253" spans="1:17" ht="28.8" x14ac:dyDescent="0.3">
      <c r="A253" s="4">
        <f t="shared" si="9"/>
        <v>252</v>
      </c>
      <c r="B253" s="10" t="s">
        <v>1810</v>
      </c>
      <c r="C253" s="3">
        <v>45195</v>
      </c>
      <c r="D253" s="3">
        <v>45195</v>
      </c>
      <c r="E253" s="9" t="s">
        <v>39</v>
      </c>
      <c r="F253" s="1" t="s">
        <v>1811</v>
      </c>
      <c r="G253" s="1" t="s">
        <v>1812</v>
      </c>
      <c r="I253" s="4" t="s">
        <v>1302</v>
      </c>
      <c r="J253" s="4" t="s">
        <v>4395</v>
      </c>
      <c r="L253" s="4" t="s">
        <v>1070</v>
      </c>
      <c r="M253" s="5" t="s">
        <v>1071</v>
      </c>
      <c r="N253" s="29">
        <f t="shared" ca="1" si="10"/>
        <v>1023</v>
      </c>
      <c r="O253" s="29"/>
      <c r="Q253" s="17" t="str">
        <f t="shared" ca="1" si="11"/>
        <v>2 tahun, 9 bulan, 19 hari</v>
      </c>
    </row>
    <row r="254" spans="1:17" ht="43.2" x14ac:dyDescent="0.3">
      <c r="A254" s="4">
        <f t="shared" si="9"/>
        <v>253</v>
      </c>
      <c r="B254" s="10" t="s">
        <v>1814</v>
      </c>
      <c r="C254" s="3">
        <v>45195</v>
      </c>
      <c r="D254" s="3">
        <v>45189</v>
      </c>
      <c r="E254" s="9" t="s">
        <v>39</v>
      </c>
      <c r="F254" s="1" t="s">
        <v>1813</v>
      </c>
      <c r="G254" s="11" t="s">
        <v>1815</v>
      </c>
      <c r="I254" s="4" t="s">
        <v>120</v>
      </c>
      <c r="K254" s="2" t="s">
        <v>2847</v>
      </c>
      <c r="L254" s="4" t="s">
        <v>1088</v>
      </c>
      <c r="M254" s="5" t="s">
        <v>1089</v>
      </c>
      <c r="N254" s="29">
        <f t="shared" ca="1" si="10"/>
        <v>1023</v>
      </c>
      <c r="O254" s="29"/>
      <c r="Q254" s="17" t="str">
        <f t="shared" ca="1" si="11"/>
        <v>2 tahun, 9 bulan, 19 hari</v>
      </c>
    </row>
    <row r="255" spans="1:17" ht="100.8" x14ac:dyDescent="0.3">
      <c r="A255" s="4">
        <f t="shared" si="9"/>
        <v>254</v>
      </c>
      <c r="B255" s="10" t="s">
        <v>1816</v>
      </c>
      <c r="C255" s="3">
        <v>45195</v>
      </c>
      <c r="D255" s="3">
        <v>45195</v>
      </c>
      <c r="E255" s="9" t="s">
        <v>39</v>
      </c>
      <c r="F255" s="1" t="s">
        <v>1817</v>
      </c>
      <c r="G255" s="1" t="s">
        <v>1818</v>
      </c>
      <c r="I255" s="4" t="s">
        <v>120</v>
      </c>
      <c r="K255" s="1" t="s">
        <v>2699</v>
      </c>
      <c r="L255" s="4" t="s">
        <v>1175</v>
      </c>
      <c r="M255" s="5" t="s">
        <v>1176</v>
      </c>
      <c r="N255" s="29">
        <f t="shared" ca="1" si="10"/>
        <v>1023</v>
      </c>
      <c r="O255" s="29"/>
      <c r="Q255" s="17" t="str">
        <f t="shared" ca="1" si="11"/>
        <v>2 tahun, 9 bulan, 19 hari</v>
      </c>
    </row>
    <row r="256" spans="1:17" ht="115.2" x14ac:dyDescent="0.3">
      <c r="A256" s="4">
        <f t="shared" si="9"/>
        <v>255</v>
      </c>
      <c r="B256" s="10" t="s">
        <v>1819</v>
      </c>
      <c r="C256" s="3">
        <v>45195</v>
      </c>
      <c r="D256" s="3">
        <v>45183</v>
      </c>
      <c r="E256" s="9" t="s">
        <v>39</v>
      </c>
      <c r="F256" s="1" t="s">
        <v>1820</v>
      </c>
      <c r="G256" s="11" t="s">
        <v>1821</v>
      </c>
      <c r="I256" s="4" t="s">
        <v>120</v>
      </c>
      <c r="K256" s="1" t="s">
        <v>1881</v>
      </c>
      <c r="L256" s="4" t="s">
        <v>1070</v>
      </c>
      <c r="M256" s="10" t="s">
        <v>1847</v>
      </c>
      <c r="N256" s="29">
        <f t="shared" ca="1" si="10"/>
        <v>1023</v>
      </c>
      <c r="O256" s="29"/>
      <c r="Q256" s="17" t="str">
        <f t="shared" ca="1" si="11"/>
        <v>2 tahun, 9 bulan, 19 hari</v>
      </c>
    </row>
    <row r="257" spans="1:17" ht="86.4" x14ac:dyDescent="0.3">
      <c r="A257" s="4">
        <f t="shared" si="9"/>
        <v>256</v>
      </c>
      <c r="B257" s="10" t="s">
        <v>1769</v>
      </c>
      <c r="C257" s="3">
        <v>45196</v>
      </c>
      <c r="D257" s="3">
        <v>45196</v>
      </c>
      <c r="E257" s="9" t="s">
        <v>9</v>
      </c>
      <c r="F257" s="1" t="s">
        <v>1770</v>
      </c>
      <c r="G257" s="11" t="s">
        <v>2661</v>
      </c>
      <c r="I257" s="4" t="s">
        <v>120</v>
      </c>
      <c r="K257" s="1" t="s">
        <v>3122</v>
      </c>
      <c r="L257" s="4" t="s">
        <v>1175</v>
      </c>
      <c r="M257" s="5" t="s">
        <v>1176</v>
      </c>
      <c r="N257" s="29">
        <f t="shared" ca="1" si="10"/>
        <v>1022</v>
      </c>
      <c r="O257" s="29"/>
      <c r="Q257" s="17" t="str">
        <f t="shared" ca="1" si="11"/>
        <v>2 tahun, 9 bulan, 18 hari</v>
      </c>
    </row>
    <row r="258" spans="1:17" ht="43.2" x14ac:dyDescent="0.3">
      <c r="A258" s="4">
        <f t="shared" ref="A258:A321" si="12">ROW(A257)</f>
        <v>257</v>
      </c>
      <c r="B258" s="10" t="s">
        <v>1776</v>
      </c>
      <c r="C258" s="3">
        <v>45198</v>
      </c>
      <c r="D258" s="3">
        <v>45194</v>
      </c>
      <c r="E258" s="9" t="s">
        <v>9</v>
      </c>
      <c r="F258" s="1" t="s">
        <v>1777</v>
      </c>
      <c r="G258" s="1" t="s">
        <v>1777</v>
      </c>
      <c r="I258" s="4" t="s">
        <v>1302</v>
      </c>
      <c r="L258" s="4" t="s">
        <v>1070</v>
      </c>
      <c r="M258" s="5" t="s">
        <v>1071</v>
      </c>
      <c r="N258" s="29">
        <f t="shared" ref="N258:N321" ca="1" si="13">TODAY()-C258</f>
        <v>1020</v>
      </c>
      <c r="O258" s="29"/>
      <c r="Q258" s="17" t="str">
        <f t="shared" ref="Q258:Q321" ca="1" si="14">DATEDIF(C258,$O$2,"Y")&amp;" tahun, "&amp;DATEDIF(C258,$O$2,"YM")&amp;" bulan, "&amp;DATEDIF(C258,$O$2,"MD")&amp;" hari"</f>
        <v>2 tahun, 9 bulan, 16 hari</v>
      </c>
    </row>
    <row r="259" spans="1:17" ht="43.2" x14ac:dyDescent="0.3">
      <c r="A259" s="4">
        <f t="shared" si="12"/>
        <v>258</v>
      </c>
      <c r="B259" s="10" t="s">
        <v>1778</v>
      </c>
      <c r="C259" s="3">
        <v>45198</v>
      </c>
      <c r="D259" s="3">
        <v>45194</v>
      </c>
      <c r="E259" s="9" t="s">
        <v>9</v>
      </c>
      <c r="F259" s="1" t="s">
        <v>1779</v>
      </c>
      <c r="G259" s="1" t="s">
        <v>1779</v>
      </c>
      <c r="I259" s="4" t="s">
        <v>1302</v>
      </c>
      <c r="L259" s="4" t="s">
        <v>1070</v>
      </c>
      <c r="M259" s="5" t="s">
        <v>1071</v>
      </c>
      <c r="N259" s="29">
        <f t="shared" ca="1" si="13"/>
        <v>1020</v>
      </c>
      <c r="O259" s="29"/>
      <c r="Q259" s="17" t="str">
        <f t="shared" ca="1" si="14"/>
        <v>2 tahun, 9 bulan, 16 hari</v>
      </c>
    </row>
    <row r="260" spans="1:17" ht="28.8" x14ac:dyDescent="0.3">
      <c r="A260" s="4">
        <f t="shared" si="12"/>
        <v>259</v>
      </c>
      <c r="B260" s="10" t="s">
        <v>1839</v>
      </c>
      <c r="C260" s="3">
        <v>45201</v>
      </c>
      <c r="D260" s="3">
        <v>45187</v>
      </c>
      <c r="E260" s="9" t="s">
        <v>39</v>
      </c>
      <c r="F260" s="1" t="s">
        <v>1840</v>
      </c>
      <c r="G260" s="1" t="s">
        <v>1832</v>
      </c>
      <c r="I260" s="4" t="s">
        <v>120</v>
      </c>
      <c r="K260" s="1" t="s">
        <v>1941</v>
      </c>
      <c r="L260" s="4" t="s">
        <v>1175</v>
      </c>
      <c r="M260" s="5" t="s">
        <v>1176</v>
      </c>
      <c r="N260" s="29">
        <f t="shared" ca="1" si="13"/>
        <v>1017</v>
      </c>
      <c r="O260" s="29"/>
      <c r="Q260" s="17" t="str">
        <f t="shared" ca="1" si="14"/>
        <v>2 tahun, 9 bulan, 13 hari</v>
      </c>
    </row>
    <row r="261" spans="1:17" ht="72" x14ac:dyDescent="0.3">
      <c r="A261" s="4">
        <f t="shared" si="12"/>
        <v>260</v>
      </c>
      <c r="B261" s="10" t="s">
        <v>2277</v>
      </c>
      <c r="C261" s="3">
        <v>45203</v>
      </c>
      <c r="D261" s="3">
        <v>45198</v>
      </c>
      <c r="E261" s="9" t="s">
        <v>39</v>
      </c>
      <c r="F261" s="1" t="s">
        <v>1860</v>
      </c>
      <c r="G261" s="11" t="s">
        <v>1861</v>
      </c>
      <c r="I261" s="4" t="s">
        <v>1302</v>
      </c>
      <c r="J261" s="4" t="s">
        <v>4395</v>
      </c>
      <c r="L261" s="4" t="s">
        <v>1070</v>
      </c>
      <c r="M261" s="5" t="s">
        <v>1071</v>
      </c>
      <c r="N261" s="29">
        <f t="shared" ca="1" si="13"/>
        <v>1015</v>
      </c>
      <c r="O261" s="29"/>
      <c r="Q261" s="17" t="str">
        <f t="shared" ca="1" si="14"/>
        <v>2 tahun, 9 bulan, 11 hari</v>
      </c>
    </row>
    <row r="262" spans="1:17" ht="28.8" x14ac:dyDescent="0.3">
      <c r="A262" s="4">
        <f t="shared" si="12"/>
        <v>261</v>
      </c>
      <c r="B262" s="10" t="s">
        <v>1862</v>
      </c>
      <c r="C262" s="3">
        <v>45203</v>
      </c>
      <c r="D262" s="3">
        <v>45198</v>
      </c>
      <c r="E262" s="9" t="s">
        <v>39</v>
      </c>
      <c r="F262" s="1" t="s">
        <v>1863</v>
      </c>
      <c r="G262" s="1" t="s">
        <v>1864</v>
      </c>
      <c r="I262" s="4" t="s">
        <v>1302</v>
      </c>
      <c r="J262" s="4" t="s">
        <v>4395</v>
      </c>
      <c r="L262" s="4" t="s">
        <v>1070</v>
      </c>
      <c r="M262" s="5" t="s">
        <v>1071</v>
      </c>
      <c r="N262" s="29">
        <f t="shared" ca="1" si="13"/>
        <v>1015</v>
      </c>
      <c r="O262" s="29"/>
      <c r="Q262" s="17" t="str">
        <f t="shared" ca="1" si="14"/>
        <v>2 tahun, 9 bulan, 11 hari</v>
      </c>
    </row>
    <row r="263" spans="1:17" ht="28.8" x14ac:dyDescent="0.3">
      <c r="A263" s="4">
        <f t="shared" si="12"/>
        <v>262</v>
      </c>
      <c r="B263" s="10" t="s">
        <v>1865</v>
      </c>
      <c r="C263" s="3">
        <v>45203</v>
      </c>
      <c r="D263" s="3">
        <v>45198</v>
      </c>
      <c r="E263" s="9" t="s">
        <v>39</v>
      </c>
      <c r="F263" s="1" t="s">
        <v>1866</v>
      </c>
      <c r="G263" s="1" t="s">
        <v>1864</v>
      </c>
      <c r="I263" s="4" t="s">
        <v>1302</v>
      </c>
      <c r="J263" s="4" t="s">
        <v>4395</v>
      </c>
      <c r="L263" s="4" t="s">
        <v>1070</v>
      </c>
      <c r="M263" s="5" t="s">
        <v>1071</v>
      </c>
      <c r="N263" s="29">
        <f t="shared" ca="1" si="13"/>
        <v>1015</v>
      </c>
      <c r="O263" s="29"/>
      <c r="Q263" s="17" t="str">
        <f t="shared" ca="1" si="14"/>
        <v>2 tahun, 9 bulan, 11 hari</v>
      </c>
    </row>
    <row r="264" spans="1:17" ht="57.6" x14ac:dyDescent="0.3">
      <c r="A264" s="4">
        <f t="shared" si="12"/>
        <v>263</v>
      </c>
      <c r="B264" s="10" t="s">
        <v>1867</v>
      </c>
      <c r="C264" s="3">
        <v>45205</v>
      </c>
      <c r="D264" s="3">
        <v>45205</v>
      </c>
      <c r="E264" s="9" t="s">
        <v>9</v>
      </c>
      <c r="F264" s="1" t="s">
        <v>1868</v>
      </c>
      <c r="G264" s="11" t="s">
        <v>2662</v>
      </c>
      <c r="I264" s="4" t="s">
        <v>120</v>
      </c>
      <c r="K264" s="1" t="s">
        <v>3125</v>
      </c>
      <c r="L264" s="4" t="s">
        <v>1070</v>
      </c>
      <c r="M264" s="10" t="s">
        <v>3082</v>
      </c>
      <c r="N264" s="29">
        <f t="shared" ca="1" si="13"/>
        <v>1013</v>
      </c>
      <c r="O264" s="29"/>
      <c r="Q264" s="17" t="str">
        <f t="shared" ca="1" si="14"/>
        <v>2 tahun, 9 bulan, 9 hari</v>
      </c>
    </row>
    <row r="265" spans="1:17" ht="100.8" x14ac:dyDescent="0.3">
      <c r="A265" s="4">
        <f t="shared" si="12"/>
        <v>264</v>
      </c>
      <c r="B265" s="10" t="s">
        <v>1870</v>
      </c>
      <c r="C265" s="3">
        <v>45205</v>
      </c>
      <c r="D265" s="3">
        <v>45205</v>
      </c>
      <c r="E265" s="9" t="s">
        <v>9</v>
      </c>
      <c r="F265" s="1" t="s">
        <v>1871</v>
      </c>
      <c r="G265" s="11" t="s">
        <v>2663</v>
      </c>
      <c r="I265" s="4" t="s">
        <v>120</v>
      </c>
      <c r="K265" s="1" t="s">
        <v>3122</v>
      </c>
      <c r="L265" s="4" t="s">
        <v>1175</v>
      </c>
      <c r="M265" s="5" t="s">
        <v>1176</v>
      </c>
      <c r="N265" s="29">
        <f t="shared" ca="1" si="13"/>
        <v>1013</v>
      </c>
      <c r="O265" s="29"/>
      <c r="Q265" s="17" t="str">
        <f t="shared" ca="1" si="14"/>
        <v>2 tahun, 9 bulan, 9 hari</v>
      </c>
    </row>
    <row r="266" spans="1:17" ht="43.2" x14ac:dyDescent="0.3">
      <c r="A266" s="4">
        <f t="shared" si="12"/>
        <v>265</v>
      </c>
      <c r="B266" s="10" t="s">
        <v>1901</v>
      </c>
      <c r="C266" s="3">
        <v>45209</v>
      </c>
      <c r="D266" s="3">
        <v>45208</v>
      </c>
      <c r="E266" s="9" t="s">
        <v>39</v>
      </c>
      <c r="F266" s="1" t="s">
        <v>1900</v>
      </c>
      <c r="G266" s="1" t="s">
        <v>1902</v>
      </c>
      <c r="I266" s="4" t="s">
        <v>1302</v>
      </c>
      <c r="J266" s="4" t="s">
        <v>4395</v>
      </c>
      <c r="L266" s="4" t="s">
        <v>1070</v>
      </c>
      <c r="M266" s="5" t="s">
        <v>1071</v>
      </c>
      <c r="N266" s="29">
        <f t="shared" ca="1" si="13"/>
        <v>1009</v>
      </c>
      <c r="Q266" s="17" t="str">
        <f t="shared" ca="1" si="14"/>
        <v>2 tahun, 9 bulan, 5 hari</v>
      </c>
    </row>
    <row r="267" spans="1:17" ht="57.6" x14ac:dyDescent="0.3">
      <c r="A267" s="4">
        <f t="shared" si="12"/>
        <v>266</v>
      </c>
      <c r="B267" s="10" t="s">
        <v>1903</v>
      </c>
      <c r="C267" s="3">
        <v>45209</v>
      </c>
      <c r="D267" s="3">
        <v>45195</v>
      </c>
      <c r="E267" s="9" t="s">
        <v>39</v>
      </c>
      <c r="F267" s="1" t="s">
        <v>1904</v>
      </c>
      <c r="G267" s="1" t="s">
        <v>1905</v>
      </c>
      <c r="I267" s="4" t="s">
        <v>120</v>
      </c>
      <c r="K267" s="1" t="s">
        <v>4534</v>
      </c>
      <c r="L267" s="4" t="s">
        <v>1175</v>
      </c>
      <c r="M267" s="5" t="s">
        <v>1176</v>
      </c>
      <c r="N267" s="29">
        <f t="shared" ca="1" si="13"/>
        <v>1009</v>
      </c>
      <c r="Q267" s="17" t="str">
        <f t="shared" ca="1" si="14"/>
        <v>2 tahun, 9 bulan, 5 hari</v>
      </c>
    </row>
    <row r="268" spans="1:17" ht="43.2" x14ac:dyDescent="0.3">
      <c r="A268" s="4">
        <f t="shared" si="12"/>
        <v>267</v>
      </c>
      <c r="B268" s="10" t="s">
        <v>1907</v>
      </c>
      <c r="C268" s="3">
        <v>45209</v>
      </c>
      <c r="D268" s="3">
        <v>45195</v>
      </c>
      <c r="E268" s="9" t="s">
        <v>39</v>
      </c>
      <c r="F268" s="1" t="s">
        <v>1906</v>
      </c>
      <c r="G268" s="1" t="s">
        <v>1908</v>
      </c>
      <c r="I268" s="4" t="s">
        <v>120</v>
      </c>
      <c r="K268" s="1" t="s">
        <v>4364</v>
      </c>
      <c r="L268" s="4" t="s">
        <v>1175</v>
      </c>
      <c r="M268" s="5" t="s">
        <v>1176</v>
      </c>
      <c r="N268" s="29">
        <f t="shared" ca="1" si="13"/>
        <v>1009</v>
      </c>
      <c r="Q268" s="17" t="str">
        <f t="shared" ca="1" si="14"/>
        <v>2 tahun, 9 bulan, 5 hari</v>
      </c>
    </row>
    <row r="269" spans="1:17" ht="28.8" x14ac:dyDescent="0.3">
      <c r="A269" s="4">
        <f t="shared" si="12"/>
        <v>268</v>
      </c>
      <c r="B269" s="10" t="s">
        <v>1910</v>
      </c>
      <c r="C269" s="3">
        <v>45209</v>
      </c>
      <c r="D269" s="3">
        <v>45196</v>
      </c>
      <c r="E269" s="9" t="s">
        <v>39</v>
      </c>
      <c r="F269" s="1" t="s">
        <v>1909</v>
      </c>
      <c r="G269" s="1" t="s">
        <v>1911</v>
      </c>
      <c r="I269" s="4" t="s">
        <v>1302</v>
      </c>
      <c r="J269" s="4" t="s">
        <v>4395</v>
      </c>
      <c r="L269" s="4" t="s">
        <v>1070</v>
      </c>
      <c r="M269" s="5" t="s">
        <v>1071</v>
      </c>
      <c r="N269" s="29">
        <f t="shared" ca="1" si="13"/>
        <v>1009</v>
      </c>
      <c r="Q269" s="17" t="str">
        <f t="shared" ca="1" si="14"/>
        <v>2 tahun, 9 bulan, 5 hari</v>
      </c>
    </row>
    <row r="270" spans="1:17" ht="57.6" x14ac:dyDescent="0.3">
      <c r="A270" s="4">
        <f t="shared" si="12"/>
        <v>269</v>
      </c>
      <c r="B270" s="10" t="s">
        <v>1913</v>
      </c>
      <c r="C270" s="3">
        <v>45209</v>
      </c>
      <c r="D270" s="3">
        <v>45208</v>
      </c>
      <c r="E270" s="9" t="s">
        <v>39</v>
      </c>
      <c r="F270" s="1" t="s">
        <v>1912</v>
      </c>
      <c r="G270" s="1" t="s">
        <v>1914</v>
      </c>
      <c r="I270" s="4" t="s">
        <v>1302</v>
      </c>
      <c r="J270" s="4" t="s">
        <v>4395</v>
      </c>
      <c r="K270" s="1" t="s">
        <v>2240</v>
      </c>
      <c r="L270" s="4" t="s">
        <v>1175</v>
      </c>
      <c r="M270" s="5" t="s">
        <v>1176</v>
      </c>
      <c r="N270" s="29">
        <f t="shared" ca="1" si="13"/>
        <v>1009</v>
      </c>
      <c r="Q270" s="17" t="str">
        <f t="shared" ca="1" si="14"/>
        <v>2 tahun, 9 bulan, 5 hari</v>
      </c>
    </row>
    <row r="271" spans="1:17" ht="28.8" x14ac:dyDescent="0.3">
      <c r="A271" s="4">
        <f t="shared" si="12"/>
        <v>270</v>
      </c>
      <c r="B271" s="10" t="s">
        <v>1916</v>
      </c>
      <c r="C271" s="3">
        <v>45209</v>
      </c>
      <c r="D271" s="3">
        <v>45208</v>
      </c>
      <c r="E271" s="9" t="s">
        <v>39</v>
      </c>
      <c r="F271" s="1" t="s">
        <v>1917</v>
      </c>
      <c r="G271" s="1" t="s">
        <v>1918</v>
      </c>
      <c r="I271" s="4" t="s">
        <v>120</v>
      </c>
      <c r="K271" s="1" t="s">
        <v>1952</v>
      </c>
      <c r="L271" s="4" t="s">
        <v>1197</v>
      </c>
      <c r="M271" s="5" t="s">
        <v>1198</v>
      </c>
      <c r="N271" s="29">
        <f t="shared" ca="1" si="13"/>
        <v>1009</v>
      </c>
      <c r="Q271" s="17" t="str">
        <f t="shared" ca="1" si="14"/>
        <v>2 tahun, 9 bulan, 5 hari</v>
      </c>
    </row>
    <row r="272" spans="1:17" ht="57.6" x14ac:dyDescent="0.3">
      <c r="A272" s="4">
        <f t="shared" si="12"/>
        <v>271</v>
      </c>
      <c r="B272" s="10" t="s">
        <v>1919</v>
      </c>
      <c r="C272" s="3">
        <v>45209</v>
      </c>
      <c r="D272" s="3">
        <v>45208</v>
      </c>
      <c r="E272" s="9" t="s">
        <v>39</v>
      </c>
      <c r="F272" s="1" t="s">
        <v>1920</v>
      </c>
      <c r="G272" s="1" t="s">
        <v>1921</v>
      </c>
      <c r="I272" s="4" t="s">
        <v>1302</v>
      </c>
      <c r="J272" s="4" t="s">
        <v>4395</v>
      </c>
      <c r="L272" s="4" t="s">
        <v>1170</v>
      </c>
      <c r="M272" s="5" t="s">
        <v>1171</v>
      </c>
      <c r="N272" s="29">
        <f t="shared" ca="1" si="13"/>
        <v>1009</v>
      </c>
      <c r="Q272" s="17" t="str">
        <f t="shared" ca="1" si="14"/>
        <v>2 tahun, 9 bulan, 5 hari</v>
      </c>
    </row>
    <row r="273" spans="1:17" ht="28.8" x14ac:dyDescent="0.3">
      <c r="A273" s="4">
        <f t="shared" si="12"/>
        <v>272</v>
      </c>
      <c r="B273" s="10" t="s">
        <v>1947</v>
      </c>
      <c r="C273" s="3">
        <v>45211</v>
      </c>
      <c r="D273" s="3">
        <v>45210</v>
      </c>
      <c r="E273" s="9" t="s">
        <v>1949</v>
      </c>
      <c r="F273" s="1" t="s">
        <v>1948</v>
      </c>
      <c r="G273" s="1" t="s">
        <v>1948</v>
      </c>
      <c r="I273" s="4" t="s">
        <v>120</v>
      </c>
      <c r="L273" s="4" t="s">
        <v>1267</v>
      </c>
      <c r="M273" s="5" t="s">
        <v>1268</v>
      </c>
      <c r="N273" s="29">
        <f t="shared" ca="1" si="13"/>
        <v>1007</v>
      </c>
      <c r="Q273" s="17" t="str">
        <f t="shared" ca="1" si="14"/>
        <v>2 tahun, 9 bulan, 3 hari</v>
      </c>
    </row>
    <row r="274" spans="1:17" ht="43.2" x14ac:dyDescent="0.3">
      <c r="A274" s="4">
        <f t="shared" si="12"/>
        <v>273</v>
      </c>
      <c r="B274" s="10" t="s">
        <v>2225</v>
      </c>
      <c r="C274" s="3">
        <v>45212</v>
      </c>
      <c r="D274" s="3">
        <v>45212</v>
      </c>
      <c r="E274" s="9" t="s">
        <v>9</v>
      </c>
      <c r="F274" s="1" t="s">
        <v>2226</v>
      </c>
      <c r="G274" s="1" t="s">
        <v>2226</v>
      </c>
      <c r="I274" s="4" t="s">
        <v>1302</v>
      </c>
      <c r="L274" s="4" t="s">
        <v>1080</v>
      </c>
      <c r="M274" s="5" t="s">
        <v>1083</v>
      </c>
      <c r="N274" s="29">
        <f t="shared" ca="1" si="13"/>
        <v>1006</v>
      </c>
      <c r="Q274" s="17" t="str">
        <f t="shared" ca="1" si="14"/>
        <v>2 tahun, 9 bulan, 2 hari</v>
      </c>
    </row>
    <row r="275" spans="1:17" ht="43.2" x14ac:dyDescent="0.3">
      <c r="A275" s="4">
        <f t="shared" si="12"/>
        <v>274</v>
      </c>
      <c r="B275" s="10" t="s">
        <v>1966</v>
      </c>
      <c r="C275" s="3">
        <v>45216</v>
      </c>
      <c r="D275" s="3">
        <v>45210</v>
      </c>
      <c r="E275" s="9" t="s">
        <v>39</v>
      </c>
      <c r="F275" s="1" t="s">
        <v>1965</v>
      </c>
      <c r="G275" s="1" t="s">
        <v>1967</v>
      </c>
      <c r="I275" s="4" t="s">
        <v>120</v>
      </c>
      <c r="K275" s="1" t="s">
        <v>2262</v>
      </c>
      <c r="L275" s="4" t="s">
        <v>1080</v>
      </c>
      <c r="M275" s="5" t="s">
        <v>1083</v>
      </c>
      <c r="N275" s="29">
        <f t="shared" ca="1" si="13"/>
        <v>1002</v>
      </c>
      <c r="Q275" s="17" t="str">
        <f t="shared" ca="1" si="14"/>
        <v>2 tahun, 8 bulan, 28 hari</v>
      </c>
    </row>
    <row r="276" spans="1:17" ht="100.8" x14ac:dyDescent="0.3">
      <c r="A276" s="4">
        <f t="shared" si="12"/>
        <v>275</v>
      </c>
      <c r="B276" s="10" t="s">
        <v>1969</v>
      </c>
      <c r="C276" s="3">
        <v>45216</v>
      </c>
      <c r="D276" s="3">
        <v>45210</v>
      </c>
      <c r="E276" s="9" t="s">
        <v>39</v>
      </c>
      <c r="F276" s="1" t="s">
        <v>1968</v>
      </c>
      <c r="G276" s="11" t="s">
        <v>1970</v>
      </c>
      <c r="I276" s="4" t="s">
        <v>1302</v>
      </c>
      <c r="J276" s="4" t="s">
        <v>4395</v>
      </c>
      <c r="L276" s="4" t="s">
        <v>1080</v>
      </c>
      <c r="M276" s="5" t="s">
        <v>1083</v>
      </c>
      <c r="N276" s="29">
        <f t="shared" ca="1" si="13"/>
        <v>1002</v>
      </c>
      <c r="Q276" s="17" t="str">
        <f t="shared" ca="1" si="14"/>
        <v>2 tahun, 8 bulan, 28 hari</v>
      </c>
    </row>
    <row r="277" spans="1:17" ht="86.4" x14ac:dyDescent="0.3">
      <c r="A277" s="4">
        <f t="shared" si="12"/>
        <v>276</v>
      </c>
      <c r="B277" s="10" t="s">
        <v>1971</v>
      </c>
      <c r="C277" s="3">
        <v>45216</v>
      </c>
      <c r="D277" s="3">
        <v>45212</v>
      </c>
      <c r="E277" s="9" t="s">
        <v>39</v>
      </c>
      <c r="F277" s="1" t="s">
        <v>1972</v>
      </c>
      <c r="G277" s="45" t="s">
        <v>3834</v>
      </c>
      <c r="I277" s="4" t="s">
        <v>120</v>
      </c>
      <c r="K277" s="1" t="s">
        <v>2080</v>
      </c>
      <c r="L277" s="4" t="s">
        <v>1070</v>
      </c>
      <c r="M277" s="5" t="s">
        <v>1071</v>
      </c>
      <c r="N277" s="29">
        <f t="shared" ca="1" si="13"/>
        <v>1002</v>
      </c>
      <c r="Q277" s="17" t="str">
        <f t="shared" ca="1" si="14"/>
        <v>2 tahun, 8 bulan, 28 hari</v>
      </c>
    </row>
    <row r="278" spans="1:17" ht="43.2" x14ac:dyDescent="0.3">
      <c r="A278" s="4">
        <f t="shared" si="12"/>
        <v>277</v>
      </c>
      <c r="B278" s="10" t="s">
        <v>1974</v>
      </c>
      <c r="C278" s="3">
        <v>45216</v>
      </c>
      <c r="D278" s="3">
        <v>45212</v>
      </c>
      <c r="E278" s="9" t="s">
        <v>39</v>
      </c>
      <c r="F278" s="1" t="s">
        <v>1973</v>
      </c>
      <c r="G278" s="11" t="s">
        <v>1975</v>
      </c>
      <c r="I278" s="4" t="s">
        <v>120</v>
      </c>
      <c r="K278" s="1" t="s">
        <v>1881</v>
      </c>
      <c r="L278" s="4" t="s">
        <v>1070</v>
      </c>
      <c r="M278" s="5" t="s">
        <v>1071</v>
      </c>
      <c r="N278" s="29">
        <f t="shared" ca="1" si="13"/>
        <v>1002</v>
      </c>
      <c r="Q278" s="17" t="str">
        <f t="shared" ca="1" si="14"/>
        <v>2 tahun, 8 bulan, 28 hari</v>
      </c>
    </row>
    <row r="279" spans="1:17" ht="28.8" x14ac:dyDescent="0.3">
      <c r="A279" s="4">
        <f t="shared" si="12"/>
        <v>278</v>
      </c>
      <c r="B279" s="10" t="s">
        <v>1977</v>
      </c>
      <c r="C279" s="3">
        <v>45216</v>
      </c>
      <c r="D279" s="3">
        <v>45212</v>
      </c>
      <c r="E279" s="9" t="s">
        <v>39</v>
      </c>
      <c r="F279" s="1" t="s">
        <v>1976</v>
      </c>
      <c r="G279" s="45" t="s">
        <v>3835</v>
      </c>
      <c r="I279" s="4" t="s">
        <v>120</v>
      </c>
      <c r="K279" s="1" t="s">
        <v>3818</v>
      </c>
      <c r="L279" s="4" t="s">
        <v>1175</v>
      </c>
      <c r="M279" s="5" t="s">
        <v>1176</v>
      </c>
      <c r="N279" s="29">
        <f t="shared" ca="1" si="13"/>
        <v>1002</v>
      </c>
      <c r="Q279" s="17" t="str">
        <f t="shared" ca="1" si="14"/>
        <v>2 tahun, 8 bulan, 28 hari</v>
      </c>
    </row>
    <row r="280" spans="1:17" ht="28.8" x14ac:dyDescent="0.3">
      <c r="A280" s="4">
        <f t="shared" si="12"/>
        <v>279</v>
      </c>
      <c r="B280" s="10" t="s">
        <v>1998</v>
      </c>
      <c r="C280" s="3">
        <v>45218</v>
      </c>
      <c r="D280" s="3">
        <v>45205</v>
      </c>
      <c r="E280" s="9" t="s">
        <v>39</v>
      </c>
      <c r="F280" s="1" t="s">
        <v>1997</v>
      </c>
      <c r="G280" s="1" t="s">
        <v>1997</v>
      </c>
      <c r="I280" s="4" t="s">
        <v>1302</v>
      </c>
      <c r="J280" s="4" t="s">
        <v>4395</v>
      </c>
      <c r="L280" s="4" t="s">
        <v>1079</v>
      </c>
      <c r="M280" s="10" t="s">
        <v>2448</v>
      </c>
      <c r="N280" s="29">
        <f t="shared" ca="1" si="13"/>
        <v>1000</v>
      </c>
      <c r="Q280" s="17" t="str">
        <f t="shared" ca="1" si="14"/>
        <v>2 tahun, 8 bulan, 26 hari</v>
      </c>
    </row>
    <row r="281" spans="1:17" ht="28.8" x14ac:dyDescent="0.3">
      <c r="A281" s="4">
        <f t="shared" si="12"/>
        <v>280</v>
      </c>
      <c r="B281" s="10" t="s">
        <v>2000</v>
      </c>
      <c r="C281" s="3">
        <v>45218</v>
      </c>
      <c r="D281" s="3">
        <v>45209</v>
      </c>
      <c r="E281" s="9" t="s">
        <v>39</v>
      </c>
      <c r="F281" s="1" t="s">
        <v>1999</v>
      </c>
      <c r="G281" s="1" t="s">
        <v>2001</v>
      </c>
      <c r="I281" s="4" t="s">
        <v>1302</v>
      </c>
      <c r="J281" s="4" t="s">
        <v>4395</v>
      </c>
      <c r="K281" s="1" t="s">
        <v>2603</v>
      </c>
      <c r="L281" s="4" t="s">
        <v>1070</v>
      </c>
      <c r="M281" s="5" t="s">
        <v>1071</v>
      </c>
      <c r="N281" s="29">
        <f t="shared" ca="1" si="13"/>
        <v>1000</v>
      </c>
      <c r="Q281" s="17" t="str">
        <f t="shared" ca="1" si="14"/>
        <v>2 tahun, 8 bulan, 26 hari</v>
      </c>
    </row>
    <row r="282" spans="1:17" ht="28.8" x14ac:dyDescent="0.3">
      <c r="A282" s="4">
        <f t="shared" si="12"/>
        <v>281</v>
      </c>
      <c r="B282" s="10" t="s">
        <v>2003</v>
      </c>
      <c r="C282" s="3">
        <v>45218</v>
      </c>
      <c r="D282" s="3">
        <v>45216</v>
      </c>
      <c r="E282" s="9" t="s">
        <v>39</v>
      </c>
      <c r="F282" s="1" t="s">
        <v>2002</v>
      </c>
      <c r="G282" s="1" t="s">
        <v>2004</v>
      </c>
      <c r="I282" s="4" t="s">
        <v>1302</v>
      </c>
      <c r="J282" s="4" t="s">
        <v>4395</v>
      </c>
      <c r="L282" s="4" t="s">
        <v>1170</v>
      </c>
      <c r="M282" s="5" t="s">
        <v>1171</v>
      </c>
      <c r="N282" s="29">
        <f t="shared" ca="1" si="13"/>
        <v>1000</v>
      </c>
      <c r="Q282" s="17" t="str">
        <f t="shared" ca="1" si="14"/>
        <v>2 tahun, 8 bulan, 26 hari</v>
      </c>
    </row>
    <row r="283" spans="1:17" ht="57.6" x14ac:dyDescent="0.3">
      <c r="A283" s="4">
        <f t="shared" si="12"/>
        <v>282</v>
      </c>
      <c r="B283" s="10" t="s">
        <v>2006</v>
      </c>
      <c r="C283" s="3">
        <v>45218</v>
      </c>
      <c r="D283" s="3">
        <v>45216</v>
      </c>
      <c r="E283" s="9" t="s">
        <v>39</v>
      </c>
      <c r="F283" s="1" t="s">
        <v>2005</v>
      </c>
      <c r="G283" s="1" t="s">
        <v>2005</v>
      </c>
      <c r="I283" s="4" t="s">
        <v>1302</v>
      </c>
      <c r="J283" s="4" t="s">
        <v>4395</v>
      </c>
      <c r="L283" s="4" t="s">
        <v>1079</v>
      </c>
      <c r="M283" s="5" t="s">
        <v>1172</v>
      </c>
      <c r="N283" s="29">
        <f t="shared" ca="1" si="13"/>
        <v>1000</v>
      </c>
      <c r="Q283" s="17" t="str">
        <f t="shared" ca="1" si="14"/>
        <v>2 tahun, 8 bulan, 26 hari</v>
      </c>
    </row>
    <row r="284" spans="1:17" ht="43.2" x14ac:dyDescent="0.3">
      <c r="A284" s="4">
        <f t="shared" si="12"/>
        <v>283</v>
      </c>
      <c r="B284" s="10" t="s">
        <v>2008</v>
      </c>
      <c r="C284" s="3">
        <v>45218</v>
      </c>
      <c r="D284" s="3">
        <v>45216</v>
      </c>
      <c r="E284" s="9" t="s">
        <v>39</v>
      </c>
      <c r="F284" s="1" t="s">
        <v>2007</v>
      </c>
      <c r="G284" s="1" t="s">
        <v>2009</v>
      </c>
      <c r="I284" s="4" t="s">
        <v>1302</v>
      </c>
      <c r="J284" s="4" t="s">
        <v>4395</v>
      </c>
      <c r="L284" s="4" t="s">
        <v>1079</v>
      </c>
      <c r="M284" s="10" t="s">
        <v>2450</v>
      </c>
      <c r="N284" s="29">
        <f t="shared" ca="1" si="13"/>
        <v>1000</v>
      </c>
      <c r="Q284" s="17" t="str">
        <f t="shared" ca="1" si="14"/>
        <v>2 tahun, 8 bulan, 26 hari</v>
      </c>
    </row>
    <row r="285" spans="1:17" x14ac:dyDescent="0.3">
      <c r="A285" s="4">
        <f t="shared" si="12"/>
        <v>284</v>
      </c>
      <c r="B285" s="10" t="s">
        <v>2028</v>
      </c>
      <c r="C285" s="3">
        <v>45222</v>
      </c>
      <c r="D285" s="3">
        <v>45215</v>
      </c>
      <c r="E285" s="9" t="s">
        <v>39</v>
      </c>
      <c r="F285" s="1" t="s">
        <v>2027</v>
      </c>
      <c r="G285" s="1" t="s">
        <v>2027</v>
      </c>
      <c r="I285" s="4" t="s">
        <v>1302</v>
      </c>
      <c r="J285" s="4" t="s">
        <v>4395</v>
      </c>
      <c r="L285" s="4" t="s">
        <v>1072</v>
      </c>
      <c r="M285" s="5" t="s">
        <v>1073</v>
      </c>
      <c r="N285" s="29">
        <f t="shared" ca="1" si="13"/>
        <v>996</v>
      </c>
      <c r="Q285" s="17" t="str">
        <f t="shared" ca="1" si="14"/>
        <v>2 tahun, 8 bulan, 22 hari</v>
      </c>
    </row>
    <row r="286" spans="1:17" ht="57.6" x14ac:dyDescent="0.3">
      <c r="A286" s="4">
        <f t="shared" si="12"/>
        <v>285</v>
      </c>
      <c r="B286" s="10" t="s">
        <v>2036</v>
      </c>
      <c r="C286" s="3">
        <v>45223</v>
      </c>
      <c r="D286" s="3">
        <v>45217</v>
      </c>
      <c r="E286" s="9" t="s">
        <v>39</v>
      </c>
      <c r="F286" s="1" t="s">
        <v>2035</v>
      </c>
      <c r="G286" s="11" t="s">
        <v>2037</v>
      </c>
      <c r="I286" s="4" t="s">
        <v>120</v>
      </c>
      <c r="K286" s="1" t="s">
        <v>2918</v>
      </c>
      <c r="L286" s="4" t="s">
        <v>1070</v>
      </c>
      <c r="M286" s="10" t="s">
        <v>2734</v>
      </c>
      <c r="N286" s="29">
        <f t="shared" ca="1" si="13"/>
        <v>995</v>
      </c>
      <c r="Q286" s="17" t="str">
        <f t="shared" ca="1" si="14"/>
        <v>2 tahun, 8 bulan, 21 hari</v>
      </c>
    </row>
    <row r="287" spans="1:17" ht="28.8" x14ac:dyDescent="0.3">
      <c r="A287" s="4">
        <f t="shared" si="12"/>
        <v>286</v>
      </c>
      <c r="B287" s="10" t="s">
        <v>2038</v>
      </c>
      <c r="C287" s="3">
        <v>45223</v>
      </c>
      <c r="D287" s="3">
        <v>45222</v>
      </c>
      <c r="E287" s="9" t="s">
        <v>39</v>
      </c>
      <c r="F287" s="1" t="s">
        <v>2039</v>
      </c>
      <c r="G287" s="1" t="s">
        <v>2040</v>
      </c>
      <c r="I287" s="4" t="s">
        <v>120</v>
      </c>
      <c r="K287" s="1" t="s">
        <v>3075</v>
      </c>
      <c r="L287" s="4" t="s">
        <v>1175</v>
      </c>
      <c r="M287" s="5" t="s">
        <v>1176</v>
      </c>
      <c r="N287" s="29">
        <f t="shared" ca="1" si="13"/>
        <v>995</v>
      </c>
      <c r="Q287" s="17" t="str">
        <f t="shared" ca="1" si="14"/>
        <v>2 tahun, 8 bulan, 21 hari</v>
      </c>
    </row>
    <row r="288" spans="1:17" ht="28.8" x14ac:dyDescent="0.3">
      <c r="A288" s="4">
        <f t="shared" si="12"/>
        <v>287</v>
      </c>
      <c r="B288" s="10" t="s">
        <v>2052</v>
      </c>
      <c r="C288" s="3">
        <v>45224</v>
      </c>
      <c r="D288" s="3">
        <v>45224</v>
      </c>
      <c r="E288" s="9" t="s">
        <v>9</v>
      </c>
      <c r="F288" s="1" t="s">
        <v>2053</v>
      </c>
      <c r="G288" s="1" t="s">
        <v>2054</v>
      </c>
      <c r="I288" s="4" t="s">
        <v>120</v>
      </c>
      <c r="L288" s="4" t="s">
        <v>1070</v>
      </c>
      <c r="M288" s="5" t="s">
        <v>1071</v>
      </c>
      <c r="N288" s="29">
        <f t="shared" ca="1" si="13"/>
        <v>994</v>
      </c>
      <c r="Q288" s="17" t="str">
        <f t="shared" ca="1" si="14"/>
        <v>2 tahun, 8 bulan, 20 hari</v>
      </c>
    </row>
    <row r="289" spans="1:17" ht="172.8" x14ac:dyDescent="0.3">
      <c r="A289" s="4">
        <f t="shared" si="12"/>
        <v>288</v>
      </c>
      <c r="B289" s="10" t="s">
        <v>2055</v>
      </c>
      <c r="C289" s="3">
        <v>45224</v>
      </c>
      <c r="D289" s="3">
        <v>45224</v>
      </c>
      <c r="E289" s="9" t="s">
        <v>9</v>
      </c>
      <c r="F289" s="1" t="s">
        <v>2056</v>
      </c>
      <c r="G289" s="11" t="s">
        <v>2664</v>
      </c>
      <c r="I289" s="4" t="s">
        <v>1302</v>
      </c>
      <c r="L289" s="4" t="s">
        <v>1175</v>
      </c>
      <c r="M289" s="5" t="s">
        <v>1176</v>
      </c>
      <c r="N289" s="29">
        <f t="shared" ca="1" si="13"/>
        <v>994</v>
      </c>
      <c r="Q289" s="17" t="str">
        <f t="shared" ca="1" si="14"/>
        <v>2 tahun, 8 bulan, 20 hari</v>
      </c>
    </row>
    <row r="290" spans="1:17" ht="57.6" x14ac:dyDescent="0.3">
      <c r="A290" s="4">
        <f t="shared" si="12"/>
        <v>289</v>
      </c>
      <c r="B290" s="10" t="s">
        <v>2059</v>
      </c>
      <c r="C290" s="3">
        <v>45225</v>
      </c>
      <c r="D290" s="3">
        <v>45224</v>
      </c>
      <c r="E290" s="9" t="s">
        <v>39</v>
      </c>
      <c r="F290" s="1" t="s">
        <v>2058</v>
      </c>
      <c r="G290" s="1" t="s">
        <v>2060</v>
      </c>
      <c r="H290" s="2" t="s">
        <v>2061</v>
      </c>
      <c r="I290" s="4" t="s">
        <v>120</v>
      </c>
      <c r="K290" s="1" t="s">
        <v>2919</v>
      </c>
      <c r="L290" s="4" t="s">
        <v>1070</v>
      </c>
      <c r="M290" s="10" t="s">
        <v>2734</v>
      </c>
      <c r="N290" s="29">
        <f t="shared" ca="1" si="13"/>
        <v>993</v>
      </c>
      <c r="Q290" s="17" t="str">
        <f t="shared" ca="1" si="14"/>
        <v>2 tahun, 8 bulan, 19 hari</v>
      </c>
    </row>
    <row r="291" spans="1:17" ht="28.8" x14ac:dyDescent="0.3">
      <c r="A291" s="4">
        <f t="shared" si="12"/>
        <v>290</v>
      </c>
      <c r="B291" s="10" t="s">
        <v>2063</v>
      </c>
      <c r="C291" s="3">
        <v>45225</v>
      </c>
      <c r="D291" s="3">
        <v>45224</v>
      </c>
      <c r="E291" s="9" t="s">
        <v>39</v>
      </c>
      <c r="F291" s="1" t="s">
        <v>2062</v>
      </c>
      <c r="G291" s="1" t="s">
        <v>2064</v>
      </c>
      <c r="I291" s="4" t="s">
        <v>1302</v>
      </c>
      <c r="J291" s="4" t="s">
        <v>4395</v>
      </c>
      <c r="L291" s="4" t="s">
        <v>1070</v>
      </c>
      <c r="M291" s="5" t="s">
        <v>1071</v>
      </c>
      <c r="N291" s="29">
        <f t="shared" ca="1" si="13"/>
        <v>993</v>
      </c>
      <c r="Q291" s="17" t="str">
        <f t="shared" ca="1" si="14"/>
        <v>2 tahun, 8 bulan, 19 hari</v>
      </c>
    </row>
    <row r="292" spans="1:17" x14ac:dyDescent="0.3">
      <c r="A292" s="4">
        <f t="shared" si="12"/>
        <v>291</v>
      </c>
      <c r="B292" s="10" t="s">
        <v>2066</v>
      </c>
      <c r="C292" s="3">
        <v>45225</v>
      </c>
      <c r="D292" s="3">
        <v>45224</v>
      </c>
      <c r="E292" s="9" t="s">
        <v>39</v>
      </c>
      <c r="F292" s="1" t="s">
        <v>2065</v>
      </c>
      <c r="G292" s="1" t="s">
        <v>2067</v>
      </c>
      <c r="I292" s="4" t="s">
        <v>1302</v>
      </c>
      <c r="J292" s="4" t="s">
        <v>4395</v>
      </c>
      <c r="L292" s="4" t="s">
        <v>1070</v>
      </c>
      <c r="M292" s="5" t="s">
        <v>1071</v>
      </c>
      <c r="N292" s="29">
        <f t="shared" ca="1" si="13"/>
        <v>993</v>
      </c>
      <c r="Q292" s="17" t="str">
        <f t="shared" ca="1" si="14"/>
        <v>2 tahun, 8 bulan, 19 hari</v>
      </c>
    </row>
    <row r="293" spans="1:17" x14ac:dyDescent="0.3">
      <c r="A293" s="4">
        <f t="shared" si="12"/>
        <v>292</v>
      </c>
      <c r="B293" s="10" t="s">
        <v>2069</v>
      </c>
      <c r="C293" s="3">
        <v>45225</v>
      </c>
      <c r="D293" s="3">
        <v>45224</v>
      </c>
      <c r="E293" s="9" t="s">
        <v>39</v>
      </c>
      <c r="F293" s="1" t="s">
        <v>2068</v>
      </c>
      <c r="G293" s="1" t="s">
        <v>2067</v>
      </c>
      <c r="I293" s="4" t="s">
        <v>1302</v>
      </c>
      <c r="J293" s="4" t="s">
        <v>4395</v>
      </c>
      <c r="L293" s="4" t="s">
        <v>1070</v>
      </c>
      <c r="M293" s="5" t="s">
        <v>1071</v>
      </c>
      <c r="N293" s="29">
        <f t="shared" ca="1" si="13"/>
        <v>993</v>
      </c>
      <c r="Q293" s="17" t="str">
        <f t="shared" ca="1" si="14"/>
        <v>2 tahun, 8 bulan, 19 hari</v>
      </c>
    </row>
    <row r="294" spans="1:17" ht="28.8" x14ac:dyDescent="0.3">
      <c r="A294" s="4">
        <f t="shared" si="12"/>
        <v>293</v>
      </c>
      <c r="B294" s="10" t="s">
        <v>2084</v>
      </c>
      <c r="C294" s="3">
        <v>45229</v>
      </c>
      <c r="D294" s="3">
        <v>45224</v>
      </c>
      <c r="E294" s="9" t="s">
        <v>39</v>
      </c>
      <c r="F294" s="1" t="s">
        <v>1904</v>
      </c>
      <c r="G294" s="1" t="s">
        <v>2085</v>
      </c>
      <c r="I294" s="4" t="s">
        <v>120</v>
      </c>
      <c r="K294" s="2" t="s">
        <v>2870</v>
      </c>
      <c r="L294" s="4" t="s">
        <v>1175</v>
      </c>
      <c r="M294" s="5" t="s">
        <v>1176</v>
      </c>
      <c r="N294" s="29">
        <f t="shared" ca="1" si="13"/>
        <v>989</v>
      </c>
      <c r="Q294" s="17" t="str">
        <f t="shared" ca="1" si="14"/>
        <v>2 tahun, 8 bulan, 15 hari</v>
      </c>
    </row>
    <row r="295" spans="1:17" ht="172.8" x14ac:dyDescent="0.3">
      <c r="A295" s="4">
        <f t="shared" si="12"/>
        <v>294</v>
      </c>
      <c r="B295" s="10" t="s">
        <v>2086</v>
      </c>
      <c r="C295" s="3">
        <v>45229</v>
      </c>
      <c r="D295" s="3">
        <v>45226</v>
      </c>
      <c r="E295" s="9" t="s">
        <v>39</v>
      </c>
      <c r="F295" s="1" t="s">
        <v>2087</v>
      </c>
      <c r="G295" s="11" t="s">
        <v>2899</v>
      </c>
      <c r="I295" s="4" t="s">
        <v>120</v>
      </c>
      <c r="K295" s="1" t="s">
        <v>3890</v>
      </c>
      <c r="L295" s="4" t="s">
        <v>1175</v>
      </c>
      <c r="M295" s="5" t="s">
        <v>1176</v>
      </c>
      <c r="N295" s="29">
        <f t="shared" ca="1" si="13"/>
        <v>989</v>
      </c>
      <c r="Q295" s="17" t="str">
        <f t="shared" ca="1" si="14"/>
        <v>2 tahun, 8 bulan, 15 hari</v>
      </c>
    </row>
    <row r="296" spans="1:17" ht="28.8" x14ac:dyDescent="0.3">
      <c r="A296" s="4">
        <f t="shared" si="12"/>
        <v>295</v>
      </c>
      <c r="B296" s="10" t="s">
        <v>2088</v>
      </c>
      <c r="C296" s="3">
        <v>45229</v>
      </c>
      <c r="D296" s="3">
        <v>45226</v>
      </c>
      <c r="E296" s="9" t="s">
        <v>39</v>
      </c>
      <c r="F296" s="1" t="s">
        <v>2089</v>
      </c>
      <c r="G296" s="1" t="s">
        <v>2089</v>
      </c>
      <c r="I296" s="4" t="s">
        <v>120</v>
      </c>
      <c r="K296" s="1" t="s">
        <v>2976</v>
      </c>
      <c r="L296" s="4" t="s">
        <v>1170</v>
      </c>
      <c r="M296" s="5" t="s">
        <v>1171</v>
      </c>
      <c r="N296" s="29">
        <f t="shared" ca="1" si="13"/>
        <v>989</v>
      </c>
      <c r="Q296" s="17" t="str">
        <f t="shared" ca="1" si="14"/>
        <v>2 tahun, 8 bulan, 15 hari</v>
      </c>
    </row>
    <row r="297" spans="1:17" ht="100.8" x14ac:dyDescent="0.3">
      <c r="A297" s="4">
        <f t="shared" si="12"/>
        <v>296</v>
      </c>
      <c r="B297" s="10" t="s">
        <v>2108</v>
      </c>
      <c r="C297" s="3">
        <v>45230</v>
      </c>
      <c r="D297" s="3">
        <v>45224</v>
      </c>
      <c r="E297" s="9" t="s">
        <v>9</v>
      </c>
      <c r="F297" s="1" t="s">
        <v>2109</v>
      </c>
      <c r="G297" s="11" t="s">
        <v>2453</v>
      </c>
      <c r="I297" s="4" t="s">
        <v>120</v>
      </c>
      <c r="K297" s="1" t="s">
        <v>2900</v>
      </c>
      <c r="L297" s="4" t="s">
        <v>1080</v>
      </c>
      <c r="M297" s="5" t="s">
        <v>1083</v>
      </c>
      <c r="N297" s="29">
        <f t="shared" ca="1" si="13"/>
        <v>988</v>
      </c>
      <c r="Q297" s="17" t="str">
        <f t="shared" ca="1" si="14"/>
        <v>2 tahun, 8 bulan, 14 hari</v>
      </c>
    </row>
    <row r="298" spans="1:17" ht="57.6" x14ac:dyDescent="0.3">
      <c r="A298" s="4">
        <f t="shared" si="12"/>
        <v>297</v>
      </c>
      <c r="B298" s="10" t="s">
        <v>2111</v>
      </c>
      <c r="C298" s="3">
        <v>45230</v>
      </c>
      <c r="D298" s="3">
        <v>45224</v>
      </c>
      <c r="E298" s="9" t="s">
        <v>9</v>
      </c>
      <c r="F298" s="1" t="s">
        <v>2112</v>
      </c>
      <c r="G298" s="1" t="s">
        <v>2689</v>
      </c>
      <c r="I298" s="4" t="s">
        <v>120</v>
      </c>
      <c r="J298" s="4" t="s">
        <v>4394</v>
      </c>
      <c r="K298" s="1" t="s">
        <v>6967</v>
      </c>
      <c r="L298" s="4" t="s">
        <v>1070</v>
      </c>
      <c r="M298" s="10" t="s">
        <v>3081</v>
      </c>
      <c r="N298" s="29">
        <f t="shared" ca="1" si="13"/>
        <v>988</v>
      </c>
      <c r="Q298" s="17" t="str">
        <f t="shared" ca="1" si="14"/>
        <v>2 tahun, 8 bulan, 14 hari</v>
      </c>
    </row>
    <row r="299" spans="1:17" ht="144" x14ac:dyDescent="0.3">
      <c r="A299" s="4">
        <f t="shared" si="12"/>
        <v>298</v>
      </c>
      <c r="B299" s="10" t="s">
        <v>2113</v>
      </c>
      <c r="C299" s="3">
        <v>45230</v>
      </c>
      <c r="D299" s="3">
        <v>45224</v>
      </c>
      <c r="E299" s="9" t="s">
        <v>9</v>
      </c>
      <c r="F299" s="1" t="s">
        <v>2114</v>
      </c>
      <c r="G299" s="11" t="s">
        <v>2665</v>
      </c>
      <c r="I299" s="4" t="s">
        <v>120</v>
      </c>
      <c r="K299" s="1" t="s">
        <v>4579</v>
      </c>
      <c r="L299" s="4" t="s">
        <v>1175</v>
      </c>
      <c r="M299" s="10" t="s">
        <v>1176</v>
      </c>
      <c r="N299" s="29">
        <f t="shared" ca="1" si="13"/>
        <v>988</v>
      </c>
      <c r="Q299" s="17" t="str">
        <f t="shared" ca="1" si="14"/>
        <v>2 tahun, 8 bulan, 14 hari</v>
      </c>
    </row>
    <row r="300" spans="1:17" ht="86.4" x14ac:dyDescent="0.3">
      <c r="A300" s="4">
        <f t="shared" si="12"/>
        <v>299</v>
      </c>
      <c r="B300" s="10" t="s">
        <v>2131</v>
      </c>
      <c r="C300" s="3">
        <v>45232</v>
      </c>
      <c r="D300" s="3">
        <v>45230</v>
      </c>
      <c r="E300" s="9" t="s">
        <v>39</v>
      </c>
      <c r="F300" s="1" t="s">
        <v>2130</v>
      </c>
      <c r="G300" s="1" t="s">
        <v>2130</v>
      </c>
      <c r="I300" s="4" t="s">
        <v>120</v>
      </c>
      <c r="K300" s="1" t="s">
        <v>2920</v>
      </c>
      <c r="L300" s="4" t="s">
        <v>1070</v>
      </c>
      <c r="M300" s="10" t="s">
        <v>2734</v>
      </c>
      <c r="N300" s="29">
        <f t="shared" ca="1" si="13"/>
        <v>986</v>
      </c>
      <c r="Q300" s="17" t="str">
        <f t="shared" ca="1" si="14"/>
        <v>2 tahun, 8 bulan, 13 hari</v>
      </c>
    </row>
    <row r="301" spans="1:17" ht="28.8" x14ac:dyDescent="0.3">
      <c r="A301" s="4">
        <f t="shared" si="12"/>
        <v>300</v>
      </c>
      <c r="B301" s="10" t="s">
        <v>2132</v>
      </c>
      <c r="C301" s="3">
        <v>45232</v>
      </c>
      <c r="D301" s="3">
        <v>45230</v>
      </c>
      <c r="E301" s="9" t="s">
        <v>39</v>
      </c>
      <c r="F301" s="1" t="s">
        <v>2133</v>
      </c>
      <c r="G301" s="1" t="s">
        <v>2085</v>
      </c>
      <c r="I301" s="4" t="s">
        <v>120</v>
      </c>
      <c r="K301" s="1" t="s">
        <v>3076</v>
      </c>
      <c r="L301" s="4" t="s">
        <v>1175</v>
      </c>
      <c r="M301" s="5" t="s">
        <v>1176</v>
      </c>
      <c r="N301" s="29">
        <f t="shared" ca="1" si="13"/>
        <v>986</v>
      </c>
      <c r="Q301" s="17" t="str">
        <f t="shared" ca="1" si="14"/>
        <v>2 tahun, 8 bulan, 13 hari</v>
      </c>
    </row>
    <row r="302" spans="1:17" ht="28.8" x14ac:dyDescent="0.3">
      <c r="A302" s="4">
        <f t="shared" si="12"/>
        <v>301</v>
      </c>
      <c r="B302" s="10" t="s">
        <v>2134</v>
      </c>
      <c r="C302" s="3">
        <v>45232</v>
      </c>
      <c r="D302" s="3">
        <v>45230</v>
      </c>
      <c r="E302" s="9" t="s">
        <v>39</v>
      </c>
      <c r="F302" s="1" t="s">
        <v>2135</v>
      </c>
      <c r="G302" s="1" t="s">
        <v>2136</v>
      </c>
      <c r="I302" s="4" t="s">
        <v>120</v>
      </c>
      <c r="K302" s="1" t="s">
        <v>2900</v>
      </c>
      <c r="L302" s="4" t="s">
        <v>1080</v>
      </c>
      <c r="M302" s="5" t="s">
        <v>1083</v>
      </c>
      <c r="N302" s="29">
        <f t="shared" ca="1" si="13"/>
        <v>986</v>
      </c>
      <c r="Q302" s="17" t="str">
        <f t="shared" ca="1" si="14"/>
        <v>2 tahun, 8 bulan, 13 hari</v>
      </c>
    </row>
    <row r="303" spans="1:17" ht="72" x14ac:dyDescent="0.3">
      <c r="A303" s="4">
        <f t="shared" si="12"/>
        <v>302</v>
      </c>
      <c r="B303" s="10" t="s">
        <v>2143</v>
      </c>
      <c r="C303" s="3">
        <v>45232</v>
      </c>
      <c r="D303" s="3">
        <v>45230</v>
      </c>
      <c r="E303" s="9" t="s">
        <v>39</v>
      </c>
      <c r="F303" s="1" t="s">
        <v>2144</v>
      </c>
      <c r="G303" s="1" t="s">
        <v>2145</v>
      </c>
      <c r="I303" s="4" t="s">
        <v>120</v>
      </c>
      <c r="K303" s="1" t="s">
        <v>2709</v>
      </c>
      <c r="L303" s="4" t="s">
        <v>1219</v>
      </c>
      <c r="M303" s="5" t="s">
        <v>1220</v>
      </c>
      <c r="N303" s="29">
        <f t="shared" ca="1" si="13"/>
        <v>986</v>
      </c>
      <c r="Q303" s="17" t="str">
        <f t="shared" ca="1" si="14"/>
        <v>2 tahun, 8 bulan, 13 hari</v>
      </c>
    </row>
    <row r="304" spans="1:17" ht="57.6" x14ac:dyDescent="0.3">
      <c r="A304" s="4">
        <f t="shared" si="12"/>
        <v>303</v>
      </c>
      <c r="B304" s="10" t="s">
        <v>2146</v>
      </c>
      <c r="C304" s="3">
        <v>45232</v>
      </c>
      <c r="D304" s="3">
        <v>45224</v>
      </c>
      <c r="E304" s="9" t="s">
        <v>39</v>
      </c>
      <c r="F304" s="1" t="s">
        <v>1904</v>
      </c>
      <c r="G304" s="1" t="s">
        <v>2085</v>
      </c>
      <c r="I304" s="4" t="s">
        <v>120</v>
      </c>
      <c r="K304" s="1" t="s">
        <v>3883</v>
      </c>
      <c r="L304" s="4" t="s">
        <v>1175</v>
      </c>
      <c r="M304" s="5" t="s">
        <v>1176</v>
      </c>
      <c r="N304" s="29">
        <f t="shared" ca="1" si="13"/>
        <v>986</v>
      </c>
      <c r="Q304" s="17" t="str">
        <f t="shared" ca="1" si="14"/>
        <v>2 tahun, 8 bulan, 13 hari</v>
      </c>
    </row>
    <row r="305" spans="1:17" x14ac:dyDescent="0.3">
      <c r="A305" s="4">
        <f t="shared" si="12"/>
        <v>304</v>
      </c>
      <c r="B305" s="10" t="s">
        <v>2147</v>
      </c>
      <c r="C305" s="3">
        <v>45232</v>
      </c>
      <c r="D305" s="3">
        <v>45232</v>
      </c>
      <c r="E305" s="9" t="s">
        <v>39</v>
      </c>
      <c r="F305" s="1" t="s">
        <v>2148</v>
      </c>
      <c r="G305" s="1" t="s">
        <v>2149</v>
      </c>
      <c r="I305" s="4" t="s">
        <v>1302</v>
      </c>
      <c r="J305" s="4" t="s">
        <v>4395</v>
      </c>
      <c r="L305" s="4" t="s">
        <v>1070</v>
      </c>
      <c r="M305" s="5" t="s">
        <v>1071</v>
      </c>
      <c r="N305" s="29">
        <f t="shared" ca="1" si="13"/>
        <v>986</v>
      </c>
      <c r="Q305" s="17" t="str">
        <f t="shared" ca="1" si="14"/>
        <v>2 tahun, 8 bulan, 13 hari</v>
      </c>
    </row>
    <row r="306" spans="1:17" ht="86.4" x14ac:dyDescent="0.3">
      <c r="A306" s="4">
        <f t="shared" si="12"/>
        <v>305</v>
      </c>
      <c r="B306" s="10" t="s">
        <v>2154</v>
      </c>
      <c r="C306" s="3">
        <v>45232</v>
      </c>
      <c r="D306" s="3">
        <v>45231</v>
      </c>
      <c r="E306" s="9" t="s">
        <v>9</v>
      </c>
      <c r="F306" s="1" t="s">
        <v>2155</v>
      </c>
      <c r="G306" s="11" t="s">
        <v>2666</v>
      </c>
      <c r="I306" s="4" t="s">
        <v>120</v>
      </c>
      <c r="K306" s="1" t="s">
        <v>4580</v>
      </c>
      <c r="L306" s="4" t="s">
        <v>1175</v>
      </c>
      <c r="M306" s="10" t="s">
        <v>1176</v>
      </c>
      <c r="N306" s="29">
        <f t="shared" ca="1" si="13"/>
        <v>986</v>
      </c>
      <c r="Q306" s="17" t="str">
        <f t="shared" ca="1" si="14"/>
        <v>2 tahun, 8 bulan, 13 hari</v>
      </c>
    </row>
    <row r="307" spans="1:17" ht="57.6" x14ac:dyDescent="0.3">
      <c r="A307" s="4">
        <f t="shared" si="12"/>
        <v>306</v>
      </c>
      <c r="B307" s="10" t="s">
        <v>2157</v>
      </c>
      <c r="C307" s="3">
        <v>45232</v>
      </c>
      <c r="D307" s="3">
        <v>45231</v>
      </c>
      <c r="E307" s="9" t="s">
        <v>9</v>
      </c>
      <c r="F307" s="1" t="s">
        <v>2158</v>
      </c>
      <c r="G307" s="11" t="s">
        <v>2667</v>
      </c>
      <c r="I307" s="4" t="s">
        <v>120</v>
      </c>
      <c r="K307" s="1" t="s">
        <v>3122</v>
      </c>
      <c r="L307" s="4" t="s">
        <v>1175</v>
      </c>
      <c r="M307" s="10" t="s">
        <v>1176</v>
      </c>
      <c r="N307" s="29">
        <f t="shared" ca="1" si="13"/>
        <v>986</v>
      </c>
      <c r="Q307" s="17" t="str">
        <f t="shared" ca="1" si="14"/>
        <v>2 tahun, 8 bulan, 13 hari</v>
      </c>
    </row>
    <row r="308" spans="1:17" ht="28.8" x14ac:dyDescent="0.3">
      <c r="A308" s="4">
        <f t="shared" si="12"/>
        <v>307</v>
      </c>
      <c r="B308" s="10" t="s">
        <v>2159</v>
      </c>
      <c r="C308" s="3">
        <v>45232</v>
      </c>
      <c r="D308" s="3">
        <v>45231</v>
      </c>
      <c r="E308" s="9" t="s">
        <v>9</v>
      </c>
      <c r="F308" s="1" t="s">
        <v>2160</v>
      </c>
      <c r="G308" s="22" t="s">
        <v>2140</v>
      </c>
      <c r="I308" s="4" t="s">
        <v>120</v>
      </c>
      <c r="K308" s="1" t="s">
        <v>2379</v>
      </c>
      <c r="L308" s="4" t="s">
        <v>1070</v>
      </c>
      <c r="M308" s="5" t="s">
        <v>1071</v>
      </c>
      <c r="N308" s="29">
        <f t="shared" ca="1" si="13"/>
        <v>986</v>
      </c>
      <c r="Q308" s="17" t="str">
        <f t="shared" ca="1" si="14"/>
        <v>2 tahun, 8 bulan, 13 hari</v>
      </c>
    </row>
    <row r="309" spans="1:17" ht="72" x14ac:dyDescent="0.3">
      <c r="A309" s="4">
        <f t="shared" si="12"/>
        <v>308</v>
      </c>
      <c r="B309" s="10" t="s">
        <v>2161</v>
      </c>
      <c r="C309" s="3">
        <v>45232</v>
      </c>
      <c r="D309" s="3">
        <v>45231</v>
      </c>
      <c r="E309" s="9" t="s">
        <v>9</v>
      </c>
      <c r="F309" s="1" t="s">
        <v>2162</v>
      </c>
      <c r="G309" s="11" t="s">
        <v>2668</v>
      </c>
      <c r="I309" s="4" t="s">
        <v>1302</v>
      </c>
      <c r="L309" s="4" t="s">
        <v>1175</v>
      </c>
      <c r="M309" s="5" t="s">
        <v>1176</v>
      </c>
      <c r="N309" s="29">
        <f t="shared" ca="1" si="13"/>
        <v>986</v>
      </c>
      <c r="Q309" s="17" t="str">
        <f t="shared" ca="1" si="14"/>
        <v>2 tahun, 8 bulan, 13 hari</v>
      </c>
    </row>
    <row r="310" spans="1:17" ht="144" x14ac:dyDescent="0.3">
      <c r="A310" s="4">
        <f t="shared" si="12"/>
        <v>309</v>
      </c>
      <c r="B310" s="10" t="s">
        <v>2163</v>
      </c>
      <c r="C310" s="3">
        <v>45232</v>
      </c>
      <c r="D310" s="3">
        <v>45232</v>
      </c>
      <c r="E310" s="9" t="s">
        <v>9</v>
      </c>
      <c r="F310" s="1" t="s">
        <v>2164</v>
      </c>
      <c r="G310" s="11" t="s">
        <v>2669</v>
      </c>
      <c r="I310" s="4" t="s">
        <v>120</v>
      </c>
      <c r="K310" s="1" t="s">
        <v>4581</v>
      </c>
      <c r="L310" s="4" t="s">
        <v>1175</v>
      </c>
      <c r="M310" s="5" t="s">
        <v>1176</v>
      </c>
      <c r="N310" s="29">
        <f t="shared" ca="1" si="13"/>
        <v>986</v>
      </c>
      <c r="Q310" s="17" t="str">
        <f t="shared" ca="1" si="14"/>
        <v>2 tahun, 8 bulan, 13 hari</v>
      </c>
    </row>
    <row r="311" spans="1:17" ht="129.6" x14ac:dyDescent="0.3">
      <c r="A311" s="4">
        <f t="shared" si="12"/>
        <v>310</v>
      </c>
      <c r="B311" s="10" t="s">
        <v>2165</v>
      </c>
      <c r="C311" s="3">
        <v>45232</v>
      </c>
      <c r="D311" s="3">
        <v>45232</v>
      </c>
      <c r="E311" s="9" t="s">
        <v>9</v>
      </c>
      <c r="F311" s="1" t="s">
        <v>2166</v>
      </c>
      <c r="G311" s="11" t="s">
        <v>2670</v>
      </c>
      <c r="I311" s="4" t="s">
        <v>120</v>
      </c>
      <c r="K311" s="1" t="s">
        <v>4582</v>
      </c>
      <c r="L311" s="4" t="s">
        <v>1175</v>
      </c>
      <c r="M311" s="10" t="s">
        <v>1176</v>
      </c>
      <c r="N311" s="29">
        <f t="shared" ca="1" si="13"/>
        <v>986</v>
      </c>
      <c r="Q311" s="17" t="str">
        <f t="shared" ca="1" si="14"/>
        <v>2 tahun, 8 bulan, 13 hari</v>
      </c>
    </row>
    <row r="312" spans="1:17" ht="43.2" x14ac:dyDescent="0.3">
      <c r="A312" s="4">
        <f t="shared" si="12"/>
        <v>311</v>
      </c>
      <c r="B312" s="10" t="s">
        <v>2167</v>
      </c>
      <c r="C312" s="3">
        <v>45232</v>
      </c>
      <c r="D312" s="3">
        <v>45232</v>
      </c>
      <c r="E312" s="9" t="s">
        <v>9</v>
      </c>
      <c r="F312" s="1" t="s">
        <v>2168</v>
      </c>
      <c r="G312" s="1" t="s">
        <v>2671</v>
      </c>
      <c r="I312" s="4" t="s">
        <v>120</v>
      </c>
      <c r="K312" s="1" t="s">
        <v>4583</v>
      </c>
      <c r="L312" s="4" t="s">
        <v>1175</v>
      </c>
      <c r="M312" s="5" t="s">
        <v>1176</v>
      </c>
      <c r="N312" s="29">
        <f t="shared" ca="1" si="13"/>
        <v>986</v>
      </c>
      <c r="Q312" s="17" t="str">
        <f t="shared" ca="1" si="14"/>
        <v>2 tahun, 8 bulan, 13 hari</v>
      </c>
    </row>
    <row r="313" spans="1:17" ht="28.8" x14ac:dyDescent="0.3">
      <c r="A313" s="4">
        <f t="shared" si="12"/>
        <v>312</v>
      </c>
      <c r="B313" s="10" t="s">
        <v>2189</v>
      </c>
      <c r="C313" s="3">
        <v>45232</v>
      </c>
      <c r="D313" s="3">
        <v>45232</v>
      </c>
      <c r="E313" s="9" t="s">
        <v>39</v>
      </c>
      <c r="F313" s="1" t="s">
        <v>2190</v>
      </c>
      <c r="G313" s="22" t="s">
        <v>2140</v>
      </c>
      <c r="I313" s="4" t="s">
        <v>120</v>
      </c>
      <c r="K313" s="1" t="s">
        <v>3146</v>
      </c>
      <c r="L313" s="4" t="s">
        <v>1175</v>
      </c>
      <c r="M313" s="5" t="s">
        <v>1176</v>
      </c>
      <c r="N313" s="29">
        <f t="shared" ca="1" si="13"/>
        <v>986</v>
      </c>
      <c r="Q313" s="17" t="str">
        <f t="shared" ca="1" si="14"/>
        <v>2 tahun, 8 bulan, 13 hari</v>
      </c>
    </row>
    <row r="314" spans="1:17" ht="57.6" x14ac:dyDescent="0.3">
      <c r="A314" s="4">
        <f t="shared" si="12"/>
        <v>313</v>
      </c>
      <c r="B314" s="10" t="s">
        <v>2138</v>
      </c>
      <c r="C314" s="3">
        <v>45233</v>
      </c>
      <c r="D314" s="3">
        <v>45232</v>
      </c>
      <c r="E314" s="9" t="s">
        <v>39</v>
      </c>
      <c r="F314" s="1" t="s">
        <v>2137</v>
      </c>
      <c r="G314" s="22" t="s">
        <v>2140</v>
      </c>
      <c r="I314" s="4" t="s">
        <v>120</v>
      </c>
      <c r="K314" s="2" t="s">
        <v>2934</v>
      </c>
      <c r="L314" s="4" t="s">
        <v>1070</v>
      </c>
      <c r="M314" s="10" t="s">
        <v>1230</v>
      </c>
      <c r="N314" s="29">
        <f t="shared" ca="1" si="13"/>
        <v>985</v>
      </c>
      <c r="Q314" s="17" t="str">
        <f t="shared" ca="1" si="14"/>
        <v>2 tahun, 8 bulan, 12 hari</v>
      </c>
    </row>
    <row r="315" spans="1:17" ht="28.8" x14ac:dyDescent="0.3">
      <c r="A315" s="4">
        <f t="shared" si="12"/>
        <v>314</v>
      </c>
      <c r="B315" s="10" t="s">
        <v>2141</v>
      </c>
      <c r="C315" s="3">
        <v>45233</v>
      </c>
      <c r="D315" s="3">
        <v>45230</v>
      </c>
      <c r="E315" s="9" t="s">
        <v>39</v>
      </c>
      <c r="F315" s="1" t="s">
        <v>2142</v>
      </c>
      <c r="G315" s="1" t="s">
        <v>2142</v>
      </c>
      <c r="I315" s="4" t="s">
        <v>120</v>
      </c>
      <c r="K315" s="1" t="s">
        <v>2128</v>
      </c>
      <c r="L315" s="4" t="s">
        <v>1744</v>
      </c>
      <c r="M315" s="5" t="s">
        <v>1169</v>
      </c>
      <c r="N315" s="29">
        <f t="shared" ca="1" si="13"/>
        <v>985</v>
      </c>
      <c r="Q315" s="17" t="str">
        <f t="shared" ca="1" si="14"/>
        <v>2 tahun, 8 bulan, 12 hari</v>
      </c>
    </row>
    <row r="316" spans="1:17" ht="43.2" x14ac:dyDescent="0.3">
      <c r="A316" s="4">
        <f t="shared" si="12"/>
        <v>315</v>
      </c>
      <c r="B316" s="10" t="s">
        <v>2169</v>
      </c>
      <c r="C316" s="3">
        <v>45233</v>
      </c>
      <c r="D316" s="3">
        <v>45233</v>
      </c>
      <c r="E316" s="9" t="s">
        <v>9</v>
      </c>
      <c r="F316" s="1" t="s">
        <v>2170</v>
      </c>
      <c r="G316" s="11" t="s">
        <v>2672</v>
      </c>
      <c r="I316" s="4" t="s">
        <v>1302</v>
      </c>
      <c r="L316" s="4" t="s">
        <v>1175</v>
      </c>
      <c r="M316" s="5" t="s">
        <v>1176</v>
      </c>
      <c r="N316" s="29">
        <f t="shared" ca="1" si="13"/>
        <v>985</v>
      </c>
      <c r="Q316" s="17" t="str">
        <f t="shared" ca="1" si="14"/>
        <v>2 tahun, 8 bulan, 12 hari</v>
      </c>
    </row>
    <row r="317" spans="1:17" ht="72" x14ac:dyDescent="0.3">
      <c r="A317" s="4">
        <f t="shared" si="12"/>
        <v>316</v>
      </c>
      <c r="B317" s="10" t="s">
        <v>2172</v>
      </c>
      <c r="C317" s="3">
        <v>45233</v>
      </c>
      <c r="D317" s="3">
        <v>45233</v>
      </c>
      <c r="E317" s="9" t="s">
        <v>9</v>
      </c>
      <c r="F317" s="1" t="s">
        <v>2173</v>
      </c>
      <c r="G317" s="11" t="s">
        <v>2673</v>
      </c>
      <c r="I317" s="4" t="s">
        <v>120</v>
      </c>
      <c r="J317" s="4" t="s">
        <v>4394</v>
      </c>
      <c r="K317" s="1" t="s">
        <v>6969</v>
      </c>
      <c r="L317" s="4" t="s">
        <v>1070</v>
      </c>
      <c r="M317" s="5" t="s">
        <v>3084</v>
      </c>
      <c r="N317" s="29">
        <f t="shared" ca="1" si="13"/>
        <v>985</v>
      </c>
      <c r="Q317" s="17" t="str">
        <f t="shared" ca="1" si="14"/>
        <v>2 tahun, 8 bulan, 12 hari</v>
      </c>
    </row>
    <row r="318" spans="1:17" ht="43.2" x14ac:dyDescent="0.3">
      <c r="A318" s="4">
        <f t="shared" si="12"/>
        <v>317</v>
      </c>
      <c r="B318" s="10" t="s">
        <v>2178</v>
      </c>
      <c r="C318" s="3">
        <v>45233</v>
      </c>
      <c r="D318" s="3">
        <v>45233</v>
      </c>
      <c r="E318" s="9" t="s">
        <v>9</v>
      </c>
      <c r="F318" s="1" t="s">
        <v>2179</v>
      </c>
      <c r="G318" s="1" t="s">
        <v>3077</v>
      </c>
      <c r="I318" s="4" t="s">
        <v>120</v>
      </c>
      <c r="J318" s="4" t="s">
        <v>4394</v>
      </c>
      <c r="K318" s="1" t="s">
        <v>6968</v>
      </c>
      <c r="L318" s="4" t="s">
        <v>1070</v>
      </c>
      <c r="M318" s="10" t="s">
        <v>3086</v>
      </c>
      <c r="N318" s="29">
        <f t="shared" ca="1" si="13"/>
        <v>985</v>
      </c>
      <c r="Q318" s="17" t="str">
        <f t="shared" ca="1" si="14"/>
        <v>2 tahun, 8 bulan, 12 hari</v>
      </c>
    </row>
    <row r="319" spans="1:17" ht="72" x14ac:dyDescent="0.3">
      <c r="A319" s="4">
        <f t="shared" si="12"/>
        <v>318</v>
      </c>
      <c r="B319" s="10" t="s">
        <v>2180</v>
      </c>
      <c r="C319" s="3">
        <v>45233</v>
      </c>
      <c r="D319" s="3">
        <v>45233</v>
      </c>
      <c r="E319" s="9" t="s">
        <v>9</v>
      </c>
      <c r="F319" s="1" t="s">
        <v>2181</v>
      </c>
      <c r="G319" s="11" t="s">
        <v>2674</v>
      </c>
      <c r="I319" s="4" t="s">
        <v>120</v>
      </c>
      <c r="K319" s="1" t="s">
        <v>3122</v>
      </c>
      <c r="L319" s="4" t="s">
        <v>1175</v>
      </c>
      <c r="M319" s="10" t="s">
        <v>1176</v>
      </c>
      <c r="N319" s="29">
        <f t="shared" ca="1" si="13"/>
        <v>985</v>
      </c>
      <c r="Q319" s="17" t="str">
        <f t="shared" ca="1" si="14"/>
        <v>2 tahun, 8 bulan, 12 hari</v>
      </c>
    </row>
    <row r="320" spans="1:17" ht="43.2" x14ac:dyDescent="0.3">
      <c r="A320" s="4">
        <f t="shared" si="12"/>
        <v>319</v>
      </c>
      <c r="B320" s="10" t="s">
        <v>2191</v>
      </c>
      <c r="C320" s="3">
        <v>45237</v>
      </c>
      <c r="D320" s="3">
        <v>45232</v>
      </c>
      <c r="E320" s="9" t="s">
        <v>39</v>
      </c>
      <c r="F320" s="1" t="s">
        <v>1904</v>
      </c>
      <c r="G320" s="1" t="s">
        <v>2085</v>
      </c>
      <c r="I320" s="4" t="s">
        <v>120</v>
      </c>
      <c r="K320" s="1" t="s">
        <v>4365</v>
      </c>
      <c r="L320" s="4" t="s">
        <v>1175</v>
      </c>
      <c r="M320" s="5" t="s">
        <v>1176</v>
      </c>
      <c r="N320" s="29">
        <f t="shared" ca="1" si="13"/>
        <v>981</v>
      </c>
      <c r="Q320" s="17" t="str">
        <f t="shared" ca="1" si="14"/>
        <v>2 tahun, 8 bulan, 8 hari</v>
      </c>
    </row>
    <row r="321" spans="1:17" ht="28.8" x14ac:dyDescent="0.3">
      <c r="A321" s="4">
        <f t="shared" si="12"/>
        <v>320</v>
      </c>
      <c r="B321" s="10" t="s">
        <v>2193</v>
      </c>
      <c r="C321" s="3">
        <v>45237</v>
      </c>
      <c r="D321" s="3">
        <v>45232</v>
      </c>
      <c r="E321" s="9" t="s">
        <v>39</v>
      </c>
      <c r="F321" s="1" t="s">
        <v>2192</v>
      </c>
      <c r="G321" s="1" t="s">
        <v>2085</v>
      </c>
      <c r="I321" s="4" t="s">
        <v>120</v>
      </c>
      <c r="K321" s="1" t="s">
        <v>2737</v>
      </c>
      <c r="L321" s="4" t="s">
        <v>1175</v>
      </c>
      <c r="M321" s="5" t="s">
        <v>1176</v>
      </c>
      <c r="N321" s="29">
        <f t="shared" ca="1" si="13"/>
        <v>981</v>
      </c>
      <c r="Q321" s="17" t="str">
        <f t="shared" ca="1" si="14"/>
        <v>2 tahun, 8 bulan, 8 hari</v>
      </c>
    </row>
    <row r="322" spans="1:17" ht="43.2" x14ac:dyDescent="0.3">
      <c r="A322" s="4">
        <f t="shared" ref="A322:A385" si="15">ROW(A321)</f>
        <v>321</v>
      </c>
      <c r="B322" s="10" t="s">
        <v>2194</v>
      </c>
      <c r="C322" s="3">
        <v>45237</v>
      </c>
      <c r="D322" s="3">
        <v>45233</v>
      </c>
      <c r="E322" s="9" t="s">
        <v>9</v>
      </c>
      <c r="F322" s="1" t="s">
        <v>2195</v>
      </c>
      <c r="G322" s="1" t="s">
        <v>2195</v>
      </c>
      <c r="I322" s="4" t="s">
        <v>1302</v>
      </c>
      <c r="L322" s="4" t="s">
        <v>1070</v>
      </c>
      <c r="M322" s="5" t="s">
        <v>1071</v>
      </c>
      <c r="N322" s="29">
        <f t="shared" ref="N322:N385" ca="1" si="16">TODAY()-C322</f>
        <v>981</v>
      </c>
      <c r="Q322" s="17" t="str">
        <f t="shared" ref="Q322:Q346" ca="1" si="17">DATEDIF(C322,$O$2,"Y")&amp;" tahun, "&amp;DATEDIF(C322,$O$2,"YM")&amp;" bulan, "&amp;DATEDIF(C322,$O$2,"MD")&amp;" hari"</f>
        <v>2 tahun, 8 bulan, 8 hari</v>
      </c>
    </row>
    <row r="323" spans="1:17" ht="43.2" x14ac:dyDescent="0.3">
      <c r="A323" s="4">
        <f t="shared" si="15"/>
        <v>322</v>
      </c>
      <c r="B323" s="10" t="s">
        <v>2196</v>
      </c>
      <c r="C323" s="3">
        <v>45237</v>
      </c>
      <c r="D323" s="3">
        <v>45233</v>
      </c>
      <c r="E323" s="9" t="s">
        <v>9</v>
      </c>
      <c r="F323" s="1" t="s">
        <v>2197</v>
      </c>
      <c r="G323" s="1" t="s">
        <v>2197</v>
      </c>
      <c r="I323" s="4" t="s">
        <v>1302</v>
      </c>
      <c r="L323" s="4" t="s">
        <v>1070</v>
      </c>
      <c r="M323" s="5" t="s">
        <v>1071</v>
      </c>
      <c r="N323" s="29">
        <f t="shared" ca="1" si="16"/>
        <v>981</v>
      </c>
      <c r="Q323" s="17" t="str">
        <f t="shared" ca="1" si="17"/>
        <v>2 tahun, 8 bulan, 8 hari</v>
      </c>
    </row>
    <row r="324" spans="1:17" ht="43.2" x14ac:dyDescent="0.3">
      <c r="A324" s="4">
        <f t="shared" si="15"/>
        <v>323</v>
      </c>
      <c r="B324" s="10" t="s">
        <v>2198</v>
      </c>
      <c r="C324" s="3">
        <v>45237</v>
      </c>
      <c r="D324" s="3">
        <v>45233</v>
      </c>
      <c r="E324" s="9" t="s">
        <v>9</v>
      </c>
      <c r="F324" s="1" t="s">
        <v>2199</v>
      </c>
      <c r="G324" s="1" t="s">
        <v>2200</v>
      </c>
      <c r="I324" s="4" t="s">
        <v>120</v>
      </c>
      <c r="K324" s="1" t="s">
        <v>3088</v>
      </c>
      <c r="L324" s="4" t="s">
        <v>1070</v>
      </c>
      <c r="M324" s="5" t="s">
        <v>1071</v>
      </c>
      <c r="N324" s="29">
        <f t="shared" ca="1" si="16"/>
        <v>981</v>
      </c>
      <c r="Q324" s="17" t="str">
        <f t="shared" ca="1" si="17"/>
        <v>2 tahun, 8 bulan, 8 hari</v>
      </c>
    </row>
    <row r="325" spans="1:17" ht="158.4" x14ac:dyDescent="0.3">
      <c r="A325" s="4">
        <f t="shared" si="15"/>
        <v>324</v>
      </c>
      <c r="B325" s="10" t="s">
        <v>2201</v>
      </c>
      <c r="C325" s="3">
        <v>45237</v>
      </c>
      <c r="D325" s="3">
        <v>45234</v>
      </c>
      <c r="E325" s="9" t="s">
        <v>9</v>
      </c>
      <c r="F325" s="1" t="s">
        <v>2202</v>
      </c>
      <c r="G325" s="1" t="s">
        <v>2203</v>
      </c>
      <c r="I325" s="4" t="s">
        <v>120</v>
      </c>
      <c r="K325" s="1" t="s">
        <v>2454</v>
      </c>
      <c r="L325" s="4" t="s">
        <v>1070</v>
      </c>
      <c r="M325" s="5" t="s">
        <v>1071</v>
      </c>
      <c r="N325" s="29">
        <f t="shared" ca="1" si="16"/>
        <v>981</v>
      </c>
      <c r="Q325" s="17" t="str">
        <f t="shared" ca="1" si="17"/>
        <v>2 tahun, 8 bulan, 8 hari</v>
      </c>
    </row>
    <row r="326" spans="1:17" ht="115.2" x14ac:dyDescent="0.3">
      <c r="A326" s="4">
        <f t="shared" si="15"/>
        <v>325</v>
      </c>
      <c r="B326" s="10" t="s">
        <v>2210</v>
      </c>
      <c r="C326" s="3">
        <v>45238</v>
      </c>
      <c r="D326" s="3">
        <v>45237</v>
      </c>
      <c r="E326" s="9" t="s">
        <v>9</v>
      </c>
      <c r="F326" s="1" t="s">
        <v>2211</v>
      </c>
      <c r="G326" s="11" t="s">
        <v>2675</v>
      </c>
      <c r="I326" s="4" t="s">
        <v>120</v>
      </c>
      <c r="J326" s="4" t="s">
        <v>4394</v>
      </c>
      <c r="K326" s="1" t="s">
        <v>6971</v>
      </c>
      <c r="L326" s="4" t="s">
        <v>1070</v>
      </c>
      <c r="M326" s="10" t="s">
        <v>4584</v>
      </c>
      <c r="N326" s="29">
        <f t="shared" ca="1" si="16"/>
        <v>980</v>
      </c>
      <c r="Q326" s="17" t="str">
        <f t="shared" ca="1" si="17"/>
        <v>2 tahun, 8 bulan, 7 hari</v>
      </c>
    </row>
    <row r="327" spans="1:17" ht="172.8" x14ac:dyDescent="0.3">
      <c r="A327" s="4">
        <f t="shared" si="15"/>
        <v>326</v>
      </c>
      <c r="B327" s="10" t="s">
        <v>2212</v>
      </c>
      <c r="C327" s="3">
        <v>45238</v>
      </c>
      <c r="D327" s="3">
        <v>45237</v>
      </c>
      <c r="E327" s="9" t="s">
        <v>9</v>
      </c>
      <c r="F327" s="1" t="s">
        <v>2227</v>
      </c>
      <c r="G327" s="11" t="s">
        <v>2676</v>
      </c>
      <c r="I327" s="4" t="s">
        <v>120</v>
      </c>
      <c r="K327" s="1" t="s">
        <v>3122</v>
      </c>
      <c r="L327" s="4" t="s">
        <v>1175</v>
      </c>
      <c r="M327" s="5" t="s">
        <v>1176</v>
      </c>
      <c r="N327" s="29">
        <f t="shared" ca="1" si="16"/>
        <v>980</v>
      </c>
      <c r="Q327" s="17" t="str">
        <f t="shared" ca="1" si="17"/>
        <v>2 tahun, 8 bulan, 7 hari</v>
      </c>
    </row>
    <row r="328" spans="1:17" ht="72" x14ac:dyDescent="0.3">
      <c r="A328" s="4">
        <f t="shared" si="15"/>
        <v>327</v>
      </c>
      <c r="B328" s="10" t="s">
        <v>2213</v>
      </c>
      <c r="C328" s="3">
        <v>45238</v>
      </c>
      <c r="D328" s="3">
        <v>45237</v>
      </c>
      <c r="E328" s="9" t="s">
        <v>9</v>
      </c>
      <c r="F328" s="1" t="s">
        <v>2214</v>
      </c>
      <c r="G328" s="11" t="s">
        <v>2677</v>
      </c>
      <c r="I328" s="4" t="s">
        <v>120</v>
      </c>
      <c r="J328" s="4" t="s">
        <v>4394</v>
      </c>
      <c r="K328" s="1" t="s">
        <v>6970</v>
      </c>
      <c r="L328" s="4" t="s">
        <v>1070</v>
      </c>
      <c r="M328" s="10" t="s">
        <v>3086</v>
      </c>
      <c r="N328" s="29">
        <f t="shared" ca="1" si="16"/>
        <v>980</v>
      </c>
      <c r="Q328" s="17" t="str">
        <f t="shared" ca="1" si="17"/>
        <v>2 tahun, 8 bulan, 7 hari</v>
      </c>
    </row>
    <row r="329" spans="1:17" ht="43.2" x14ac:dyDescent="0.3">
      <c r="A329" s="4">
        <f t="shared" si="15"/>
        <v>328</v>
      </c>
      <c r="B329" s="10" t="s">
        <v>2215</v>
      </c>
      <c r="C329" s="3">
        <v>45238</v>
      </c>
      <c r="D329" s="3">
        <v>45237</v>
      </c>
      <c r="E329" s="9" t="s">
        <v>9</v>
      </c>
      <c r="F329" s="1" t="s">
        <v>2216</v>
      </c>
      <c r="G329" s="11" t="s">
        <v>2678</v>
      </c>
      <c r="I329" s="4" t="s">
        <v>120</v>
      </c>
      <c r="J329" s="4" t="s">
        <v>4394</v>
      </c>
      <c r="K329" s="1" t="s">
        <v>6970</v>
      </c>
      <c r="L329" s="4" t="s">
        <v>1070</v>
      </c>
      <c r="M329" s="10" t="s">
        <v>3086</v>
      </c>
      <c r="N329" s="29">
        <f t="shared" ca="1" si="16"/>
        <v>980</v>
      </c>
      <c r="Q329" s="17" t="str">
        <f t="shared" ca="1" si="17"/>
        <v>2 tahun, 8 bulan, 7 hari</v>
      </c>
    </row>
    <row r="330" spans="1:17" ht="43.2" x14ac:dyDescent="0.3">
      <c r="A330" s="4">
        <f t="shared" si="15"/>
        <v>329</v>
      </c>
      <c r="B330" s="10" t="s">
        <v>2217</v>
      </c>
      <c r="C330" s="3">
        <v>45238</v>
      </c>
      <c r="D330" s="3">
        <v>45237</v>
      </c>
      <c r="E330" s="9" t="s">
        <v>9</v>
      </c>
      <c r="F330" s="1" t="s">
        <v>2218</v>
      </c>
      <c r="G330" s="11" t="s">
        <v>2679</v>
      </c>
      <c r="I330" s="4" t="s">
        <v>120</v>
      </c>
      <c r="J330" s="4" t="s">
        <v>4394</v>
      </c>
      <c r="K330" s="1" t="s">
        <v>6971</v>
      </c>
      <c r="L330" s="4" t="s">
        <v>1070</v>
      </c>
      <c r="M330" s="10" t="s">
        <v>3086</v>
      </c>
      <c r="N330" s="29">
        <f t="shared" ca="1" si="16"/>
        <v>980</v>
      </c>
      <c r="Q330" s="17" t="str">
        <f t="shared" ca="1" si="17"/>
        <v>2 tahun, 8 bulan, 7 hari</v>
      </c>
    </row>
    <row r="331" spans="1:17" ht="43.2" x14ac:dyDescent="0.3">
      <c r="A331" s="4">
        <f t="shared" si="15"/>
        <v>330</v>
      </c>
      <c r="B331" s="10" t="s">
        <v>2219</v>
      </c>
      <c r="C331" s="3">
        <v>45238</v>
      </c>
      <c r="D331" s="3">
        <v>45237</v>
      </c>
      <c r="E331" s="9" t="s">
        <v>9</v>
      </c>
      <c r="F331" s="1" t="s">
        <v>2220</v>
      </c>
      <c r="G331" s="11" t="s">
        <v>2680</v>
      </c>
      <c r="I331" s="4" t="s">
        <v>140</v>
      </c>
      <c r="J331" s="4" t="s">
        <v>4394</v>
      </c>
      <c r="K331" s="1" t="s">
        <v>6972</v>
      </c>
      <c r="L331" s="4" t="s">
        <v>1070</v>
      </c>
      <c r="M331" s="10" t="s">
        <v>3086</v>
      </c>
      <c r="N331" s="29">
        <f t="shared" ca="1" si="16"/>
        <v>980</v>
      </c>
      <c r="Q331" s="17" t="str">
        <f t="shared" ca="1" si="17"/>
        <v>2 tahun, 8 bulan, 7 hari</v>
      </c>
    </row>
    <row r="332" spans="1:17" ht="86.4" x14ac:dyDescent="0.3">
      <c r="A332" s="4">
        <f t="shared" si="15"/>
        <v>331</v>
      </c>
      <c r="B332" s="10" t="s">
        <v>2221</v>
      </c>
      <c r="C332" s="3">
        <v>45238</v>
      </c>
      <c r="D332" s="3">
        <v>45237</v>
      </c>
      <c r="E332" s="9" t="s">
        <v>9</v>
      </c>
      <c r="F332" s="1" t="s">
        <v>2222</v>
      </c>
      <c r="G332" s="11" t="s">
        <v>2681</v>
      </c>
      <c r="I332" s="4" t="s">
        <v>120</v>
      </c>
      <c r="K332" s="1" t="s">
        <v>2815</v>
      </c>
      <c r="L332" s="4" t="s">
        <v>1070</v>
      </c>
      <c r="M332" s="10" t="s">
        <v>3086</v>
      </c>
      <c r="N332" s="29">
        <f t="shared" ca="1" si="16"/>
        <v>980</v>
      </c>
      <c r="Q332" s="17" t="str">
        <f t="shared" ca="1" si="17"/>
        <v>2 tahun, 8 bulan, 7 hari</v>
      </c>
    </row>
    <row r="333" spans="1:17" ht="72" x14ac:dyDescent="0.3">
      <c r="A333" s="4">
        <f t="shared" si="15"/>
        <v>332</v>
      </c>
      <c r="B333" s="10" t="s">
        <v>2223</v>
      </c>
      <c r="C333" s="3">
        <v>45238</v>
      </c>
      <c r="D333" s="3">
        <v>45237</v>
      </c>
      <c r="E333" s="9" t="s">
        <v>9</v>
      </c>
      <c r="F333" s="1" t="s">
        <v>2224</v>
      </c>
      <c r="G333" s="11" t="s">
        <v>2682</v>
      </c>
      <c r="I333" s="4" t="s">
        <v>120</v>
      </c>
      <c r="K333" s="1" t="s">
        <v>3000</v>
      </c>
      <c r="L333" s="4" t="s">
        <v>1070</v>
      </c>
      <c r="M333" s="5" t="s">
        <v>1071</v>
      </c>
      <c r="N333" s="29">
        <f t="shared" ca="1" si="16"/>
        <v>980</v>
      </c>
      <c r="Q333" s="17" t="str">
        <f t="shared" ca="1" si="17"/>
        <v>2 tahun, 8 bulan, 7 hari</v>
      </c>
    </row>
    <row r="334" spans="1:17" ht="28.8" x14ac:dyDescent="0.3">
      <c r="A334" s="4">
        <f t="shared" si="15"/>
        <v>333</v>
      </c>
      <c r="B334" s="10" t="s">
        <v>2242</v>
      </c>
      <c r="C334" s="3">
        <v>45243</v>
      </c>
      <c r="D334" s="3">
        <v>45236</v>
      </c>
      <c r="E334" s="9" t="s">
        <v>39</v>
      </c>
      <c r="F334" s="1" t="s">
        <v>1904</v>
      </c>
      <c r="G334" s="1" t="s">
        <v>2085</v>
      </c>
      <c r="I334" s="4" t="s">
        <v>120</v>
      </c>
      <c r="K334" s="2" t="s">
        <v>2870</v>
      </c>
      <c r="L334" s="4" t="s">
        <v>1070</v>
      </c>
      <c r="M334" s="5" t="s">
        <v>1071</v>
      </c>
      <c r="N334" s="29">
        <f t="shared" ca="1" si="16"/>
        <v>975</v>
      </c>
      <c r="Q334" s="17" t="str">
        <f t="shared" ca="1" si="17"/>
        <v>2 tahun, 8 bulan, 2 hari</v>
      </c>
    </row>
    <row r="335" spans="1:17" ht="43.2" x14ac:dyDescent="0.3">
      <c r="A335" s="4">
        <f t="shared" si="15"/>
        <v>334</v>
      </c>
      <c r="B335" s="10" t="s">
        <v>2244</v>
      </c>
      <c r="C335" s="3">
        <v>45243</v>
      </c>
      <c r="D335" s="3">
        <v>45240</v>
      </c>
      <c r="E335" s="9" t="s">
        <v>39</v>
      </c>
      <c r="F335" s="1" t="s">
        <v>2243</v>
      </c>
      <c r="G335" s="1" t="s">
        <v>2245</v>
      </c>
      <c r="I335" s="4" t="s">
        <v>120</v>
      </c>
      <c r="K335" s="1" t="s">
        <v>2977</v>
      </c>
      <c r="L335" s="4" t="s">
        <v>1170</v>
      </c>
      <c r="M335" s="5" t="s">
        <v>1171</v>
      </c>
      <c r="N335" s="29">
        <f t="shared" ca="1" si="16"/>
        <v>975</v>
      </c>
      <c r="Q335" s="17" t="str">
        <f t="shared" ca="1" si="17"/>
        <v>2 tahun, 8 bulan, 2 hari</v>
      </c>
    </row>
    <row r="336" spans="1:17" ht="28.8" x14ac:dyDescent="0.3">
      <c r="A336" s="4">
        <f t="shared" si="15"/>
        <v>335</v>
      </c>
      <c r="B336" s="10" t="s">
        <v>2247</v>
      </c>
      <c r="C336" s="3">
        <v>45243</v>
      </c>
      <c r="D336" s="3">
        <v>45239</v>
      </c>
      <c r="E336" s="9" t="s">
        <v>39</v>
      </c>
      <c r="F336" s="1" t="s">
        <v>2246</v>
      </c>
      <c r="G336" s="1" t="s">
        <v>2248</v>
      </c>
      <c r="I336" s="4" t="s">
        <v>120</v>
      </c>
      <c r="K336" s="1" t="s">
        <v>2542</v>
      </c>
      <c r="L336" s="4" t="s">
        <v>1070</v>
      </c>
      <c r="M336" s="5" t="s">
        <v>1071</v>
      </c>
      <c r="N336" s="29">
        <f t="shared" ca="1" si="16"/>
        <v>975</v>
      </c>
      <c r="Q336" s="17" t="str">
        <f t="shared" ca="1" si="17"/>
        <v>2 tahun, 8 bulan, 2 hari</v>
      </c>
    </row>
    <row r="337" spans="1:17" ht="273.60000000000002" x14ac:dyDescent="0.3">
      <c r="A337" s="4">
        <f t="shared" si="15"/>
        <v>336</v>
      </c>
      <c r="B337" s="10" t="s">
        <v>2252</v>
      </c>
      <c r="C337" s="3">
        <v>45244</v>
      </c>
      <c r="D337" s="3">
        <v>45241</v>
      </c>
      <c r="E337" s="9" t="s">
        <v>9</v>
      </c>
      <c r="F337" s="1" t="s">
        <v>2253</v>
      </c>
      <c r="G337" s="11" t="s">
        <v>2254</v>
      </c>
      <c r="I337" s="4" t="s">
        <v>120</v>
      </c>
      <c r="K337" s="1" t="s">
        <v>2531</v>
      </c>
      <c r="L337" s="4" t="s">
        <v>1070</v>
      </c>
      <c r="M337" s="5" t="s">
        <v>1071</v>
      </c>
      <c r="N337" s="29">
        <f t="shared" ca="1" si="16"/>
        <v>974</v>
      </c>
      <c r="Q337" s="17" t="str">
        <f t="shared" ca="1" si="17"/>
        <v>2 tahun, 8 bulan, 1 hari</v>
      </c>
    </row>
    <row r="338" spans="1:17" ht="57.6" x14ac:dyDescent="0.3">
      <c r="A338" s="4">
        <f t="shared" si="15"/>
        <v>337</v>
      </c>
      <c r="B338" s="10" t="s">
        <v>2256</v>
      </c>
      <c r="C338" s="3">
        <v>45244</v>
      </c>
      <c r="D338" s="3">
        <v>45243</v>
      </c>
      <c r="E338" s="9" t="s">
        <v>39</v>
      </c>
      <c r="F338" s="1" t="s">
        <v>2255</v>
      </c>
      <c r="G338" s="1" t="s">
        <v>2257</v>
      </c>
      <c r="I338" s="4" t="s">
        <v>120</v>
      </c>
      <c r="K338" s="1" t="s">
        <v>2995</v>
      </c>
      <c r="L338" s="4" t="s">
        <v>1170</v>
      </c>
      <c r="M338" s="5" t="s">
        <v>1171</v>
      </c>
      <c r="N338" s="29">
        <f t="shared" ca="1" si="16"/>
        <v>974</v>
      </c>
      <c r="Q338" s="17" t="str">
        <f t="shared" ca="1" si="17"/>
        <v>2 tahun, 8 bulan, 1 hari</v>
      </c>
    </row>
    <row r="339" spans="1:17" ht="43.2" x14ac:dyDescent="0.3">
      <c r="A339" s="4">
        <f t="shared" si="15"/>
        <v>338</v>
      </c>
      <c r="B339" s="10" t="s">
        <v>2264</v>
      </c>
      <c r="C339" s="3">
        <v>45244</v>
      </c>
      <c r="D339" s="3">
        <v>45244</v>
      </c>
      <c r="E339" s="9" t="s">
        <v>9</v>
      </c>
      <c r="F339" s="1" t="s">
        <v>2265</v>
      </c>
      <c r="G339" s="1" t="s">
        <v>2265</v>
      </c>
      <c r="I339" s="4" t="s">
        <v>1302</v>
      </c>
      <c r="L339" s="4" t="s">
        <v>1080</v>
      </c>
      <c r="M339" s="5" t="s">
        <v>1083</v>
      </c>
      <c r="N339" s="29">
        <f t="shared" ca="1" si="16"/>
        <v>974</v>
      </c>
      <c r="Q339" s="17" t="str">
        <f t="shared" ca="1" si="17"/>
        <v>2 tahun, 8 bulan, 1 hari</v>
      </c>
    </row>
    <row r="340" spans="1:17" ht="28.8" x14ac:dyDescent="0.3">
      <c r="A340" s="4">
        <f t="shared" si="15"/>
        <v>339</v>
      </c>
      <c r="B340" s="10" t="s">
        <v>2274</v>
      </c>
      <c r="C340" s="3">
        <v>45245</v>
      </c>
      <c r="D340" s="3">
        <v>45245</v>
      </c>
      <c r="E340" s="9" t="s">
        <v>39</v>
      </c>
      <c r="F340" s="1" t="s">
        <v>2273</v>
      </c>
      <c r="G340" s="1" t="s">
        <v>2273</v>
      </c>
      <c r="I340" s="4" t="s">
        <v>120</v>
      </c>
      <c r="K340" s="1" t="s">
        <v>2279</v>
      </c>
      <c r="L340" s="4" t="s">
        <v>1267</v>
      </c>
      <c r="M340" s="5" t="s">
        <v>1268</v>
      </c>
      <c r="N340" s="29">
        <f t="shared" ca="1" si="16"/>
        <v>973</v>
      </c>
      <c r="Q340" s="17" t="str">
        <f t="shared" ca="1" si="17"/>
        <v>2 tahun, 8 bulan, 0 hari</v>
      </c>
    </row>
    <row r="341" spans="1:17" ht="100.8" x14ac:dyDescent="0.3">
      <c r="A341" s="4">
        <f t="shared" si="15"/>
        <v>340</v>
      </c>
      <c r="B341" s="10" t="s">
        <v>2281</v>
      </c>
      <c r="C341" s="3">
        <v>45247</v>
      </c>
      <c r="D341" s="3">
        <v>45246</v>
      </c>
      <c r="E341" s="9" t="s">
        <v>9</v>
      </c>
      <c r="F341" s="1" t="s">
        <v>2282</v>
      </c>
      <c r="G341" s="11" t="s">
        <v>2683</v>
      </c>
      <c r="I341" s="4" t="s">
        <v>120</v>
      </c>
      <c r="K341" s="1" t="s">
        <v>4585</v>
      </c>
      <c r="L341" s="4" t="s">
        <v>1175</v>
      </c>
      <c r="M341" s="5" t="s">
        <v>1176</v>
      </c>
      <c r="N341" s="29">
        <f t="shared" ca="1" si="16"/>
        <v>971</v>
      </c>
      <c r="Q341" s="17" t="str">
        <f t="shared" ca="1" si="17"/>
        <v>2 tahun, 7 bulan, 28 hari</v>
      </c>
    </row>
    <row r="342" spans="1:17" ht="43.2" x14ac:dyDescent="0.3">
      <c r="A342" s="4">
        <f t="shared" si="15"/>
        <v>341</v>
      </c>
      <c r="B342" s="10" t="s">
        <v>2283</v>
      </c>
      <c r="C342" s="3">
        <v>45247</v>
      </c>
      <c r="D342" s="3">
        <v>45246</v>
      </c>
      <c r="E342" s="9" t="s">
        <v>9</v>
      </c>
      <c r="F342" s="1" t="s">
        <v>2284</v>
      </c>
      <c r="G342" s="11" t="s">
        <v>2684</v>
      </c>
      <c r="I342" s="4" t="s">
        <v>140</v>
      </c>
      <c r="J342" s="4" t="s">
        <v>4394</v>
      </c>
      <c r="L342" s="4" t="s">
        <v>1175</v>
      </c>
      <c r="M342" s="5" t="s">
        <v>1176</v>
      </c>
      <c r="N342" s="29">
        <f t="shared" ca="1" si="16"/>
        <v>971</v>
      </c>
      <c r="Q342" s="17" t="str">
        <f t="shared" ca="1" si="17"/>
        <v>2 tahun, 7 bulan, 28 hari</v>
      </c>
    </row>
    <row r="343" spans="1:17" ht="86.4" x14ac:dyDescent="0.3">
      <c r="A343" s="4">
        <f t="shared" si="15"/>
        <v>342</v>
      </c>
      <c r="B343" s="10" t="s">
        <v>2285</v>
      </c>
      <c r="C343" s="3">
        <v>45247</v>
      </c>
      <c r="D343" s="3">
        <v>45246</v>
      </c>
      <c r="E343" s="9" t="s">
        <v>9</v>
      </c>
      <c r="F343" s="1" t="s">
        <v>2286</v>
      </c>
      <c r="G343" s="11" t="s">
        <v>2685</v>
      </c>
      <c r="I343" s="4" t="s">
        <v>120</v>
      </c>
      <c r="K343" s="1" t="s">
        <v>4586</v>
      </c>
      <c r="L343" s="4" t="s">
        <v>1175</v>
      </c>
      <c r="M343" s="5" t="s">
        <v>1176</v>
      </c>
      <c r="N343" s="29">
        <f t="shared" ca="1" si="16"/>
        <v>971</v>
      </c>
      <c r="Q343" s="17" t="str">
        <f t="shared" ca="1" si="17"/>
        <v>2 tahun, 7 bulan, 28 hari</v>
      </c>
    </row>
    <row r="344" spans="1:17" ht="43.2" x14ac:dyDescent="0.3">
      <c r="A344" s="4">
        <f t="shared" si="15"/>
        <v>343</v>
      </c>
      <c r="B344" s="10" t="s">
        <v>2287</v>
      </c>
      <c r="C344" s="3">
        <v>45247</v>
      </c>
      <c r="D344" s="3">
        <v>45246</v>
      </c>
      <c r="E344" s="9" t="s">
        <v>9</v>
      </c>
      <c r="F344" s="1" t="s">
        <v>2288</v>
      </c>
      <c r="G344" s="11" t="s">
        <v>2686</v>
      </c>
      <c r="I344" s="4" t="s">
        <v>140</v>
      </c>
      <c r="J344" s="4" t="s">
        <v>4394</v>
      </c>
      <c r="L344" s="4" t="s">
        <v>1070</v>
      </c>
      <c r="M344" s="10" t="s">
        <v>3086</v>
      </c>
      <c r="N344" s="29">
        <f t="shared" ca="1" si="16"/>
        <v>971</v>
      </c>
      <c r="Q344" s="17" t="str">
        <f t="shared" ca="1" si="17"/>
        <v>2 tahun, 7 bulan, 28 hari</v>
      </c>
    </row>
    <row r="345" spans="1:17" ht="43.2" x14ac:dyDescent="0.3">
      <c r="A345" s="4">
        <f t="shared" si="15"/>
        <v>344</v>
      </c>
      <c r="B345" s="10" t="s">
        <v>2289</v>
      </c>
      <c r="C345" s="3">
        <v>45247</v>
      </c>
      <c r="D345" s="3">
        <v>45246</v>
      </c>
      <c r="E345" s="9" t="s">
        <v>9</v>
      </c>
      <c r="F345" s="1" t="s">
        <v>2290</v>
      </c>
      <c r="G345" s="1" t="s">
        <v>2687</v>
      </c>
      <c r="I345" s="4" t="s">
        <v>120</v>
      </c>
      <c r="K345" s="1" t="s">
        <v>3000</v>
      </c>
      <c r="L345" s="4" t="s">
        <v>1070</v>
      </c>
      <c r="M345" s="5" t="s">
        <v>1071</v>
      </c>
      <c r="N345" s="29">
        <f t="shared" ca="1" si="16"/>
        <v>971</v>
      </c>
      <c r="Q345" s="17" t="str">
        <f t="shared" ca="1" si="17"/>
        <v>2 tahun, 7 bulan, 28 hari</v>
      </c>
    </row>
    <row r="346" spans="1:17" ht="129.6" x14ac:dyDescent="0.3">
      <c r="A346" s="4">
        <f t="shared" si="15"/>
        <v>345</v>
      </c>
      <c r="B346" s="10" t="s">
        <v>2311</v>
      </c>
      <c r="C346" s="3">
        <v>45251</v>
      </c>
      <c r="D346" s="3">
        <v>45250</v>
      </c>
      <c r="E346" s="9" t="s">
        <v>9</v>
      </c>
      <c r="F346" s="1" t="s">
        <v>2312</v>
      </c>
      <c r="G346" s="11" t="s">
        <v>2313</v>
      </c>
      <c r="I346" s="4" t="s">
        <v>120</v>
      </c>
      <c r="K346" s="1" t="s">
        <v>3237</v>
      </c>
      <c r="L346" s="4" t="s">
        <v>1168</v>
      </c>
      <c r="M346" s="5" t="s">
        <v>1169</v>
      </c>
      <c r="N346" s="29">
        <f t="shared" ca="1" si="16"/>
        <v>967</v>
      </c>
      <c r="Q346" s="17" t="str">
        <f t="shared" ca="1" si="17"/>
        <v>2 tahun, 7 bulan, 24 hari</v>
      </c>
    </row>
    <row r="347" spans="1:17" ht="115.2" x14ac:dyDescent="0.3">
      <c r="A347" s="4">
        <f t="shared" si="15"/>
        <v>346</v>
      </c>
      <c r="B347" s="10" t="s">
        <v>2372</v>
      </c>
      <c r="C347" s="3">
        <v>45251</v>
      </c>
      <c r="D347" s="3">
        <v>45250</v>
      </c>
      <c r="E347" s="9" t="s">
        <v>9</v>
      </c>
      <c r="F347" s="1" t="s">
        <v>2373</v>
      </c>
      <c r="G347" s="11" t="s">
        <v>2690</v>
      </c>
      <c r="I347" s="4" t="s">
        <v>120</v>
      </c>
      <c r="K347" s="1" t="s">
        <v>2370</v>
      </c>
      <c r="L347" s="4" t="s">
        <v>1070</v>
      </c>
      <c r="M347" s="10" t="s">
        <v>1237</v>
      </c>
      <c r="N347" s="29">
        <f t="shared" ca="1" si="16"/>
        <v>967</v>
      </c>
      <c r="Q347" s="17"/>
    </row>
    <row r="348" spans="1:17" ht="43.2" x14ac:dyDescent="0.3">
      <c r="A348" s="4">
        <f t="shared" si="15"/>
        <v>347</v>
      </c>
      <c r="B348" s="10" t="s">
        <v>2314</v>
      </c>
      <c r="C348" s="3">
        <v>45251</v>
      </c>
      <c r="D348" s="3">
        <v>45250</v>
      </c>
      <c r="E348" s="9" t="s">
        <v>9</v>
      </c>
      <c r="F348" s="1" t="s">
        <v>2315</v>
      </c>
      <c r="G348" s="1" t="s">
        <v>2691</v>
      </c>
      <c r="I348" s="4" t="s">
        <v>140</v>
      </c>
      <c r="J348" s="4" t="s">
        <v>4394</v>
      </c>
      <c r="L348" s="4" t="s">
        <v>1070</v>
      </c>
      <c r="M348" s="10" t="s">
        <v>3086</v>
      </c>
      <c r="N348" s="29">
        <f t="shared" ca="1" si="16"/>
        <v>967</v>
      </c>
      <c r="Q348" s="17" t="str">
        <f t="shared" ref="Q348:Q379" ca="1" si="18">DATEDIF(C348,$O$2,"Y")&amp;" tahun, "&amp;DATEDIF(C348,$O$2,"YM")&amp;" bulan, "&amp;DATEDIF(C348,$O$2,"MD")&amp;" hari"</f>
        <v>2 tahun, 7 bulan, 24 hari</v>
      </c>
    </row>
    <row r="349" spans="1:17" ht="43.2" x14ac:dyDescent="0.3">
      <c r="A349" s="4">
        <f t="shared" si="15"/>
        <v>348</v>
      </c>
      <c r="B349" s="10" t="s">
        <v>2316</v>
      </c>
      <c r="C349" s="3">
        <v>45251</v>
      </c>
      <c r="D349" s="3">
        <v>45250</v>
      </c>
      <c r="E349" s="9" t="s">
        <v>9</v>
      </c>
      <c r="F349" s="1" t="s">
        <v>2317</v>
      </c>
      <c r="G349" s="1" t="s">
        <v>2692</v>
      </c>
      <c r="I349" s="4" t="s">
        <v>140</v>
      </c>
      <c r="J349" s="4" t="s">
        <v>4394</v>
      </c>
      <c r="L349" s="4" t="s">
        <v>1070</v>
      </c>
      <c r="M349" s="10" t="s">
        <v>3086</v>
      </c>
      <c r="N349" s="29">
        <f t="shared" ca="1" si="16"/>
        <v>967</v>
      </c>
      <c r="Q349" s="17" t="str">
        <f t="shared" ca="1" si="18"/>
        <v>2 tahun, 7 bulan, 24 hari</v>
      </c>
    </row>
    <row r="350" spans="1:17" ht="86.4" x14ac:dyDescent="0.3">
      <c r="A350" s="4">
        <f t="shared" si="15"/>
        <v>349</v>
      </c>
      <c r="B350" s="10" t="s">
        <v>2319</v>
      </c>
      <c r="C350" s="3">
        <v>45251</v>
      </c>
      <c r="D350" s="3">
        <v>45250</v>
      </c>
      <c r="E350" s="9" t="s">
        <v>9</v>
      </c>
      <c r="F350" s="1" t="s">
        <v>2320</v>
      </c>
      <c r="G350" s="11" t="s">
        <v>2693</v>
      </c>
      <c r="I350" s="4" t="s">
        <v>120</v>
      </c>
      <c r="K350" s="1" t="s">
        <v>2440</v>
      </c>
      <c r="L350" s="4" t="s">
        <v>1070</v>
      </c>
      <c r="M350" s="5" t="s">
        <v>1071</v>
      </c>
      <c r="N350" s="29">
        <f t="shared" ca="1" si="16"/>
        <v>967</v>
      </c>
      <c r="Q350" s="17" t="str">
        <f t="shared" ca="1" si="18"/>
        <v>2 tahun, 7 bulan, 24 hari</v>
      </c>
    </row>
    <row r="351" spans="1:17" ht="86.4" x14ac:dyDescent="0.3">
      <c r="A351" s="4">
        <f t="shared" si="15"/>
        <v>350</v>
      </c>
      <c r="B351" s="10" t="s">
        <v>2321</v>
      </c>
      <c r="C351" s="3">
        <v>45251</v>
      </c>
      <c r="D351" s="3">
        <v>45250</v>
      </c>
      <c r="E351" s="9" t="s">
        <v>9</v>
      </c>
      <c r="F351" s="1" t="s">
        <v>2322</v>
      </c>
      <c r="G351" s="11" t="s">
        <v>2693</v>
      </c>
      <c r="I351" s="4" t="s">
        <v>120</v>
      </c>
      <c r="K351" s="1" t="s">
        <v>3438</v>
      </c>
      <c r="L351" s="4" t="s">
        <v>1175</v>
      </c>
      <c r="M351" s="5" t="s">
        <v>1176</v>
      </c>
      <c r="N351" s="29">
        <f t="shared" ca="1" si="16"/>
        <v>967</v>
      </c>
      <c r="Q351" s="17" t="str">
        <f t="shared" ca="1" si="18"/>
        <v>2 tahun, 7 bulan, 24 hari</v>
      </c>
    </row>
    <row r="352" spans="1:17" ht="43.2" x14ac:dyDescent="0.3">
      <c r="A352" s="4">
        <f t="shared" si="15"/>
        <v>351</v>
      </c>
      <c r="B352" s="10" t="s">
        <v>2323</v>
      </c>
      <c r="C352" s="3">
        <v>45251</v>
      </c>
      <c r="D352" s="3">
        <v>45250</v>
      </c>
      <c r="E352" s="9" t="s">
        <v>9</v>
      </c>
      <c r="F352" s="1" t="s">
        <v>2324</v>
      </c>
      <c r="G352" s="22" t="s">
        <v>2140</v>
      </c>
      <c r="I352" s="4" t="s">
        <v>120</v>
      </c>
      <c r="K352" s="1" t="s">
        <v>2440</v>
      </c>
      <c r="L352" s="4" t="s">
        <v>1070</v>
      </c>
      <c r="M352" s="5" t="s">
        <v>1071</v>
      </c>
      <c r="N352" s="29">
        <f t="shared" ca="1" si="16"/>
        <v>967</v>
      </c>
      <c r="Q352" s="17" t="str">
        <f t="shared" ca="1" si="18"/>
        <v>2 tahun, 7 bulan, 24 hari</v>
      </c>
    </row>
    <row r="353" spans="1:17" ht="28.8" x14ac:dyDescent="0.3">
      <c r="A353" s="4">
        <f t="shared" si="15"/>
        <v>352</v>
      </c>
      <c r="B353" s="10" t="s">
        <v>2325</v>
      </c>
      <c r="C353" s="3">
        <v>45251</v>
      </c>
      <c r="D353" s="3">
        <v>45251</v>
      </c>
      <c r="E353" s="9" t="s">
        <v>9</v>
      </c>
      <c r="F353" s="1" t="s">
        <v>2326</v>
      </c>
      <c r="G353" s="22" t="s">
        <v>2140</v>
      </c>
      <c r="I353" s="4" t="s">
        <v>120</v>
      </c>
      <c r="K353" s="1" t="s">
        <v>2440</v>
      </c>
      <c r="L353" s="4" t="s">
        <v>1070</v>
      </c>
      <c r="M353" s="5" t="s">
        <v>1071</v>
      </c>
      <c r="N353" s="29">
        <f t="shared" ca="1" si="16"/>
        <v>967</v>
      </c>
      <c r="Q353" s="17" t="str">
        <f t="shared" ca="1" si="18"/>
        <v>2 tahun, 7 bulan, 24 hari</v>
      </c>
    </row>
    <row r="354" spans="1:17" ht="129.6" x14ac:dyDescent="0.3">
      <c r="A354" s="4">
        <f t="shared" si="15"/>
        <v>353</v>
      </c>
      <c r="B354" s="10" t="s">
        <v>2327</v>
      </c>
      <c r="C354" s="3">
        <v>45251</v>
      </c>
      <c r="D354" s="3">
        <v>45251</v>
      </c>
      <c r="E354" s="9" t="s">
        <v>9</v>
      </c>
      <c r="F354" s="1" t="s">
        <v>2328</v>
      </c>
      <c r="G354" s="11" t="s">
        <v>2313</v>
      </c>
      <c r="I354" s="4" t="s">
        <v>120</v>
      </c>
      <c r="K354" s="1" t="s">
        <v>3237</v>
      </c>
      <c r="L354" s="4" t="s">
        <v>1168</v>
      </c>
      <c r="M354" s="5" t="s">
        <v>1169</v>
      </c>
      <c r="N354" s="29">
        <f t="shared" ca="1" si="16"/>
        <v>967</v>
      </c>
      <c r="Q354" s="17" t="str">
        <f t="shared" ca="1" si="18"/>
        <v>2 tahun, 7 bulan, 24 hari</v>
      </c>
    </row>
    <row r="355" spans="1:17" ht="86.4" x14ac:dyDescent="0.3">
      <c r="A355" s="4">
        <f t="shared" si="15"/>
        <v>354</v>
      </c>
      <c r="B355" s="10" t="s">
        <v>2329</v>
      </c>
      <c r="C355" s="3">
        <v>45253</v>
      </c>
      <c r="D355" s="3">
        <v>45252</v>
      </c>
      <c r="E355" s="9" t="s">
        <v>9</v>
      </c>
      <c r="F355" s="1" t="s">
        <v>2330</v>
      </c>
      <c r="G355" s="11" t="s">
        <v>2688</v>
      </c>
      <c r="I355" s="4" t="s">
        <v>120</v>
      </c>
      <c r="K355" s="1" t="s">
        <v>2566</v>
      </c>
      <c r="L355" s="4" t="s">
        <v>1175</v>
      </c>
      <c r="M355" s="5" t="s">
        <v>1176</v>
      </c>
      <c r="N355" s="29">
        <f t="shared" ca="1" si="16"/>
        <v>965</v>
      </c>
      <c r="Q355" s="17" t="str">
        <f t="shared" ca="1" si="18"/>
        <v>2 tahun, 7 bulan, 22 hari</v>
      </c>
    </row>
    <row r="356" spans="1:17" ht="43.2" x14ac:dyDescent="0.3">
      <c r="A356" s="4">
        <f t="shared" si="15"/>
        <v>355</v>
      </c>
      <c r="B356" s="10" t="s">
        <v>2331</v>
      </c>
      <c r="C356" s="3">
        <v>45253</v>
      </c>
      <c r="D356" s="3">
        <v>45252</v>
      </c>
      <c r="E356" s="9" t="s">
        <v>9</v>
      </c>
      <c r="F356" s="1" t="s">
        <v>2332</v>
      </c>
      <c r="G356" s="1" t="s">
        <v>2333</v>
      </c>
      <c r="I356" s="4" t="s">
        <v>120</v>
      </c>
      <c r="K356" s="1" t="s">
        <v>2454</v>
      </c>
      <c r="L356" s="4" t="s">
        <v>1070</v>
      </c>
      <c r="M356" s="5" t="s">
        <v>1071</v>
      </c>
      <c r="N356" s="29">
        <f t="shared" ca="1" si="16"/>
        <v>965</v>
      </c>
      <c r="Q356" s="17" t="str">
        <f t="shared" ca="1" si="18"/>
        <v>2 tahun, 7 bulan, 22 hari</v>
      </c>
    </row>
    <row r="357" spans="1:17" ht="43.2" x14ac:dyDescent="0.3">
      <c r="A357" s="4">
        <f t="shared" si="15"/>
        <v>356</v>
      </c>
      <c r="B357" s="10" t="s">
        <v>2334</v>
      </c>
      <c r="C357" s="3">
        <v>45253</v>
      </c>
      <c r="D357" s="3">
        <v>45252</v>
      </c>
      <c r="E357" s="9" t="s">
        <v>9</v>
      </c>
      <c r="F357" s="1" t="s">
        <v>2335</v>
      </c>
      <c r="G357" s="1" t="s">
        <v>2336</v>
      </c>
      <c r="I357" s="4" t="s">
        <v>1302</v>
      </c>
      <c r="L357" s="4" t="s">
        <v>1070</v>
      </c>
      <c r="M357" s="5" t="s">
        <v>3085</v>
      </c>
      <c r="N357" s="29">
        <f t="shared" ca="1" si="16"/>
        <v>965</v>
      </c>
      <c r="Q357" s="17" t="str">
        <f t="shared" ca="1" si="18"/>
        <v>2 tahun, 7 bulan, 22 hari</v>
      </c>
    </row>
    <row r="358" spans="1:17" ht="57.6" x14ac:dyDescent="0.3">
      <c r="A358" s="4">
        <f t="shared" si="15"/>
        <v>357</v>
      </c>
      <c r="B358" s="10" t="s">
        <v>2337</v>
      </c>
      <c r="C358" s="3">
        <v>45253</v>
      </c>
      <c r="D358" s="3">
        <v>45239</v>
      </c>
      <c r="E358" s="9" t="s">
        <v>39</v>
      </c>
      <c r="F358" s="1" t="s">
        <v>2338</v>
      </c>
      <c r="G358" s="1" t="s">
        <v>2340</v>
      </c>
      <c r="I358" s="4" t="s">
        <v>1302</v>
      </c>
      <c r="J358" s="4" t="s">
        <v>4395</v>
      </c>
      <c r="L358" s="4" t="s">
        <v>1070</v>
      </c>
      <c r="M358" s="5" t="s">
        <v>1076</v>
      </c>
      <c r="N358" s="29">
        <f t="shared" ca="1" si="16"/>
        <v>965</v>
      </c>
      <c r="Q358" s="17" t="str">
        <f t="shared" ca="1" si="18"/>
        <v>2 tahun, 7 bulan, 22 hari</v>
      </c>
    </row>
    <row r="359" spans="1:17" ht="28.8" x14ac:dyDescent="0.3">
      <c r="A359" s="4">
        <f t="shared" si="15"/>
        <v>358</v>
      </c>
      <c r="B359" s="10" t="s">
        <v>2341</v>
      </c>
      <c r="C359" s="3">
        <v>45253</v>
      </c>
      <c r="D359" s="3">
        <v>45250</v>
      </c>
      <c r="E359" s="9" t="s">
        <v>39</v>
      </c>
      <c r="F359" s="1" t="s">
        <v>2342</v>
      </c>
      <c r="G359" s="1" t="s">
        <v>2343</v>
      </c>
      <c r="I359" s="4" t="s">
        <v>140</v>
      </c>
      <c r="J359" s="4" t="s">
        <v>4394</v>
      </c>
      <c r="L359" s="4" t="s">
        <v>1070</v>
      </c>
      <c r="M359" s="5" t="s">
        <v>1076</v>
      </c>
      <c r="N359" s="29">
        <f t="shared" ca="1" si="16"/>
        <v>965</v>
      </c>
      <c r="Q359" s="17" t="str">
        <f t="shared" ca="1" si="18"/>
        <v>2 tahun, 7 bulan, 22 hari</v>
      </c>
    </row>
    <row r="360" spans="1:17" ht="57.6" x14ac:dyDescent="0.3">
      <c r="A360" s="4">
        <f t="shared" si="15"/>
        <v>359</v>
      </c>
      <c r="B360" s="10" t="s">
        <v>2344</v>
      </c>
      <c r="C360" s="3">
        <v>45253</v>
      </c>
      <c r="D360" s="3">
        <v>45239</v>
      </c>
      <c r="E360" s="9" t="s">
        <v>39</v>
      </c>
      <c r="F360" s="1" t="s">
        <v>2345</v>
      </c>
      <c r="G360" s="22" t="s">
        <v>2140</v>
      </c>
      <c r="I360" s="4" t="s">
        <v>120</v>
      </c>
      <c r="K360" s="1" t="s">
        <v>3344</v>
      </c>
      <c r="L360" s="4" t="s">
        <v>1175</v>
      </c>
      <c r="M360" s="5" t="s">
        <v>1176</v>
      </c>
      <c r="N360" s="29">
        <f t="shared" ca="1" si="16"/>
        <v>965</v>
      </c>
      <c r="Q360" s="17" t="str">
        <f t="shared" ca="1" si="18"/>
        <v>2 tahun, 7 bulan, 22 hari</v>
      </c>
    </row>
    <row r="361" spans="1:17" x14ac:dyDescent="0.3">
      <c r="A361" s="4">
        <f t="shared" si="15"/>
        <v>360</v>
      </c>
      <c r="B361" s="10" t="s">
        <v>2355</v>
      </c>
      <c r="C361" s="3">
        <v>45254</v>
      </c>
      <c r="D361" s="3">
        <v>45251</v>
      </c>
      <c r="E361" s="9" t="s">
        <v>39</v>
      </c>
      <c r="F361" s="1" t="s">
        <v>2027</v>
      </c>
      <c r="G361" s="1" t="s">
        <v>2027</v>
      </c>
      <c r="I361" s="4" t="s">
        <v>1302</v>
      </c>
      <c r="J361" s="4" t="s">
        <v>4395</v>
      </c>
      <c r="L361" s="4" t="s">
        <v>1072</v>
      </c>
      <c r="M361" s="5" t="s">
        <v>1073</v>
      </c>
      <c r="N361" s="29">
        <f t="shared" ca="1" si="16"/>
        <v>964</v>
      </c>
      <c r="Q361" s="17" t="str">
        <f t="shared" ca="1" si="18"/>
        <v>2 tahun, 7 bulan, 21 hari</v>
      </c>
    </row>
    <row r="362" spans="1:17" ht="201.6" x14ac:dyDescent="0.3">
      <c r="A362" s="4">
        <f t="shared" si="15"/>
        <v>361</v>
      </c>
      <c r="B362" s="10" t="s">
        <v>2357</v>
      </c>
      <c r="C362" s="3">
        <v>45254</v>
      </c>
      <c r="D362" s="3">
        <v>45254</v>
      </c>
      <c r="E362" s="9" t="s">
        <v>39</v>
      </c>
      <c r="F362" s="1" t="s">
        <v>2356</v>
      </c>
      <c r="G362" s="11" t="s">
        <v>2359</v>
      </c>
      <c r="I362" s="4" t="s">
        <v>120</v>
      </c>
      <c r="K362" s="1" t="s">
        <v>2461</v>
      </c>
      <c r="L362" s="4" t="s">
        <v>1070</v>
      </c>
      <c r="M362" s="5" t="s">
        <v>1071</v>
      </c>
      <c r="N362" s="29">
        <f t="shared" ca="1" si="16"/>
        <v>964</v>
      </c>
      <c r="Q362" s="17" t="str">
        <f t="shared" ca="1" si="18"/>
        <v>2 tahun, 7 bulan, 21 hari</v>
      </c>
    </row>
    <row r="363" spans="1:17" ht="43.2" x14ac:dyDescent="0.3">
      <c r="A363" s="4">
        <f t="shared" si="15"/>
        <v>362</v>
      </c>
      <c r="B363" s="10" t="s">
        <v>2361</v>
      </c>
      <c r="C363" s="3">
        <v>45254</v>
      </c>
      <c r="D363" s="3">
        <v>45254</v>
      </c>
      <c r="E363" s="9" t="s">
        <v>39</v>
      </c>
      <c r="F363" s="1" t="s">
        <v>2360</v>
      </c>
      <c r="G363" s="1" t="s">
        <v>2366</v>
      </c>
      <c r="I363" s="4" t="s">
        <v>120</v>
      </c>
      <c r="K363" s="1" t="s">
        <v>2588</v>
      </c>
      <c r="L363" s="4" t="s">
        <v>1070</v>
      </c>
      <c r="M363" s="5" t="s">
        <v>1071</v>
      </c>
      <c r="N363" s="29">
        <f t="shared" ca="1" si="16"/>
        <v>964</v>
      </c>
      <c r="Q363" s="17" t="str">
        <f t="shared" ca="1" si="18"/>
        <v>2 tahun, 7 bulan, 21 hari</v>
      </c>
    </row>
    <row r="364" spans="1:17" ht="28.8" x14ac:dyDescent="0.3">
      <c r="A364" s="4">
        <f t="shared" si="15"/>
        <v>363</v>
      </c>
      <c r="B364" s="10" t="s">
        <v>2390</v>
      </c>
      <c r="C364" s="3">
        <v>45259</v>
      </c>
      <c r="D364" s="3">
        <v>45258</v>
      </c>
      <c r="E364" s="9" t="s">
        <v>9</v>
      </c>
      <c r="F364" s="1" t="s">
        <v>2391</v>
      </c>
      <c r="G364" s="1" t="s">
        <v>2392</v>
      </c>
      <c r="I364" s="4" t="s">
        <v>1302</v>
      </c>
      <c r="L364" s="4" t="s">
        <v>1175</v>
      </c>
      <c r="M364" s="5" t="s">
        <v>1176</v>
      </c>
      <c r="N364" s="29">
        <f t="shared" ca="1" si="16"/>
        <v>959</v>
      </c>
      <c r="Q364" s="17" t="str">
        <f t="shared" ca="1" si="18"/>
        <v>2 tahun, 7 bulan, 16 hari</v>
      </c>
    </row>
    <row r="365" spans="1:17" ht="28.8" x14ac:dyDescent="0.3">
      <c r="A365" s="4">
        <f t="shared" si="15"/>
        <v>364</v>
      </c>
      <c r="B365" s="10" t="s">
        <v>2393</v>
      </c>
      <c r="C365" s="3">
        <v>45259</v>
      </c>
      <c r="D365" s="3">
        <v>45258</v>
      </c>
      <c r="E365" s="9" t="s">
        <v>9</v>
      </c>
      <c r="F365" s="1" t="s">
        <v>2394</v>
      </c>
      <c r="G365" s="1" t="s">
        <v>2394</v>
      </c>
      <c r="I365" s="4" t="s">
        <v>1302</v>
      </c>
      <c r="L365" s="4" t="s">
        <v>1070</v>
      </c>
      <c r="M365" s="5" t="s">
        <v>1071</v>
      </c>
      <c r="N365" s="29">
        <f t="shared" ca="1" si="16"/>
        <v>959</v>
      </c>
      <c r="Q365" s="17" t="str">
        <f t="shared" ca="1" si="18"/>
        <v>2 tahun, 7 bulan, 16 hari</v>
      </c>
    </row>
    <row r="366" spans="1:17" ht="28.8" x14ac:dyDescent="0.3">
      <c r="A366" s="4">
        <f t="shared" si="15"/>
        <v>365</v>
      </c>
      <c r="B366" s="10" t="s">
        <v>2395</v>
      </c>
      <c r="C366" s="3">
        <v>45259</v>
      </c>
      <c r="D366" s="3">
        <v>45254</v>
      </c>
      <c r="E366" s="9" t="s">
        <v>39</v>
      </c>
      <c r="F366" s="1" t="s">
        <v>2396</v>
      </c>
      <c r="G366" s="1" t="s">
        <v>2396</v>
      </c>
      <c r="I366" s="4" t="s">
        <v>1302</v>
      </c>
      <c r="J366" s="4" t="s">
        <v>4395</v>
      </c>
      <c r="L366" s="4" t="s">
        <v>1070</v>
      </c>
      <c r="M366" s="5" t="s">
        <v>1071</v>
      </c>
      <c r="N366" s="29">
        <f t="shared" ca="1" si="16"/>
        <v>959</v>
      </c>
      <c r="Q366" s="17" t="str">
        <f t="shared" ca="1" si="18"/>
        <v>2 tahun, 7 bulan, 16 hari</v>
      </c>
    </row>
    <row r="367" spans="1:17" ht="57.6" x14ac:dyDescent="0.3">
      <c r="A367" s="4">
        <f t="shared" si="15"/>
        <v>366</v>
      </c>
      <c r="B367" s="10" t="s">
        <v>2397</v>
      </c>
      <c r="C367" s="3">
        <v>45259</v>
      </c>
      <c r="D367" s="3">
        <v>45253</v>
      </c>
      <c r="E367" s="9" t="s">
        <v>39</v>
      </c>
      <c r="F367" s="1" t="s">
        <v>2398</v>
      </c>
      <c r="G367" s="1" t="s">
        <v>2398</v>
      </c>
      <c r="I367" s="4" t="s">
        <v>1302</v>
      </c>
      <c r="J367" s="4" t="s">
        <v>4395</v>
      </c>
      <c r="L367" s="4" t="s">
        <v>1070</v>
      </c>
      <c r="M367" s="5" t="s">
        <v>1071</v>
      </c>
      <c r="N367" s="29">
        <f t="shared" ca="1" si="16"/>
        <v>959</v>
      </c>
      <c r="Q367" s="17" t="str">
        <f t="shared" ca="1" si="18"/>
        <v>2 tahun, 7 bulan, 16 hari</v>
      </c>
    </row>
    <row r="368" spans="1:17" x14ac:dyDescent="0.3">
      <c r="A368" s="4">
        <f t="shared" si="15"/>
        <v>367</v>
      </c>
      <c r="B368" s="10" t="s">
        <v>2407</v>
      </c>
      <c r="C368" s="3">
        <v>45260</v>
      </c>
      <c r="D368" s="3">
        <v>45253</v>
      </c>
      <c r="E368" s="9" t="s">
        <v>39</v>
      </c>
      <c r="F368" s="1" t="s">
        <v>2408</v>
      </c>
      <c r="G368" s="1" t="s">
        <v>2408</v>
      </c>
      <c r="I368" s="4" t="s">
        <v>1302</v>
      </c>
      <c r="J368" s="4" t="s">
        <v>4395</v>
      </c>
      <c r="K368" s="1" t="s">
        <v>2598</v>
      </c>
      <c r="L368" s="4" t="s">
        <v>1072</v>
      </c>
      <c r="M368" s="5" t="s">
        <v>1073</v>
      </c>
      <c r="N368" s="29">
        <f t="shared" ca="1" si="16"/>
        <v>958</v>
      </c>
      <c r="Q368" s="17" t="str">
        <f t="shared" ca="1" si="18"/>
        <v>2 tahun, 7 bulan, 15 hari</v>
      </c>
    </row>
    <row r="369" spans="1:17" ht="72" x14ac:dyDescent="0.3">
      <c r="A369" s="4">
        <f t="shared" si="15"/>
        <v>368</v>
      </c>
      <c r="B369" s="10" t="s">
        <v>2409</v>
      </c>
      <c r="C369" s="3">
        <v>45260</v>
      </c>
      <c r="D369" s="3">
        <v>45258</v>
      </c>
      <c r="E369" s="9" t="s">
        <v>39</v>
      </c>
      <c r="F369" s="1" t="s">
        <v>2410</v>
      </c>
      <c r="G369" s="1" t="s">
        <v>2411</v>
      </c>
      <c r="I369" s="4" t="s">
        <v>1302</v>
      </c>
      <c r="J369" s="4" t="s">
        <v>4395</v>
      </c>
      <c r="L369" s="4" t="s">
        <v>1079</v>
      </c>
      <c r="M369" s="10" t="s">
        <v>2449</v>
      </c>
      <c r="N369" s="29">
        <f t="shared" ca="1" si="16"/>
        <v>958</v>
      </c>
      <c r="Q369" s="17" t="str">
        <f t="shared" ca="1" si="18"/>
        <v>2 tahun, 7 bulan, 15 hari</v>
      </c>
    </row>
    <row r="370" spans="1:17" ht="43.2" x14ac:dyDescent="0.3">
      <c r="A370" s="4">
        <f t="shared" si="15"/>
        <v>369</v>
      </c>
      <c r="B370" s="10" t="s">
        <v>2412</v>
      </c>
      <c r="C370" s="3">
        <v>45260</v>
      </c>
      <c r="D370" s="3">
        <v>45258</v>
      </c>
      <c r="E370" s="9" t="s">
        <v>39</v>
      </c>
      <c r="F370" s="1" t="s">
        <v>2413</v>
      </c>
      <c r="G370" s="1" t="s">
        <v>2414</v>
      </c>
      <c r="I370" s="4" t="s">
        <v>1302</v>
      </c>
      <c r="J370" s="4" t="s">
        <v>4395</v>
      </c>
      <c r="L370" s="4" t="s">
        <v>1079</v>
      </c>
      <c r="M370" s="10" t="s">
        <v>2450</v>
      </c>
      <c r="N370" s="29">
        <f t="shared" ca="1" si="16"/>
        <v>958</v>
      </c>
      <c r="Q370" s="17" t="str">
        <f t="shared" ca="1" si="18"/>
        <v>2 tahun, 7 bulan, 15 hari</v>
      </c>
    </row>
    <row r="371" spans="1:17" ht="100.8" x14ac:dyDescent="0.3">
      <c r="A371" s="4">
        <f t="shared" si="15"/>
        <v>370</v>
      </c>
      <c r="B371" s="10" t="s">
        <v>2415</v>
      </c>
      <c r="C371" s="3">
        <v>45260</v>
      </c>
      <c r="D371" s="3">
        <v>45258</v>
      </c>
      <c r="E371" s="9" t="s">
        <v>39</v>
      </c>
      <c r="F371" s="1" t="s">
        <v>2416</v>
      </c>
      <c r="G371" s="11" t="s">
        <v>2417</v>
      </c>
      <c r="I371" s="4" t="s">
        <v>120</v>
      </c>
      <c r="K371" s="1" t="s">
        <v>3025</v>
      </c>
      <c r="L371" s="4" t="s">
        <v>1079</v>
      </c>
      <c r="M371" s="10" t="s">
        <v>2445</v>
      </c>
      <c r="N371" s="29">
        <f t="shared" ca="1" si="16"/>
        <v>958</v>
      </c>
      <c r="Q371" s="17" t="str">
        <f t="shared" ca="1" si="18"/>
        <v>2 tahun, 7 bulan, 15 hari</v>
      </c>
    </row>
    <row r="372" spans="1:17" ht="28.8" x14ac:dyDescent="0.3">
      <c r="A372" s="4">
        <f t="shared" si="15"/>
        <v>371</v>
      </c>
      <c r="B372" s="10" t="s">
        <v>2418</v>
      </c>
      <c r="C372" s="3">
        <v>45260</v>
      </c>
      <c r="D372" s="3">
        <v>45258</v>
      </c>
      <c r="E372" s="9" t="s">
        <v>39</v>
      </c>
      <c r="F372" s="1" t="s">
        <v>2419</v>
      </c>
      <c r="G372" s="1" t="s">
        <v>2420</v>
      </c>
      <c r="I372" s="4" t="s">
        <v>1302</v>
      </c>
      <c r="J372" s="4" t="s">
        <v>4395</v>
      </c>
      <c r="L372" s="4" t="s">
        <v>1079</v>
      </c>
      <c r="M372" s="10" t="s">
        <v>2449</v>
      </c>
      <c r="N372" s="29">
        <f t="shared" ca="1" si="16"/>
        <v>958</v>
      </c>
      <c r="Q372" s="17" t="str">
        <f t="shared" ca="1" si="18"/>
        <v>2 tahun, 7 bulan, 15 hari</v>
      </c>
    </row>
    <row r="373" spans="1:17" ht="100.8" x14ac:dyDescent="0.3">
      <c r="A373" s="4">
        <f t="shared" si="15"/>
        <v>372</v>
      </c>
      <c r="B373" s="10" t="s">
        <v>2422</v>
      </c>
      <c r="C373" s="3">
        <v>45260</v>
      </c>
      <c r="D373" s="3">
        <v>45258</v>
      </c>
      <c r="E373" s="9" t="s">
        <v>39</v>
      </c>
      <c r="F373" s="1" t="s">
        <v>2423</v>
      </c>
      <c r="G373" s="11" t="s">
        <v>2424</v>
      </c>
      <c r="I373" s="4" t="s">
        <v>120</v>
      </c>
      <c r="K373" s="2" t="s">
        <v>2921</v>
      </c>
      <c r="L373" s="4" t="s">
        <v>1079</v>
      </c>
      <c r="M373" s="10" t="s">
        <v>2450</v>
      </c>
      <c r="N373" s="29">
        <f t="shared" ca="1" si="16"/>
        <v>958</v>
      </c>
      <c r="Q373" s="17" t="str">
        <f t="shared" ca="1" si="18"/>
        <v>2 tahun, 7 bulan, 15 hari</v>
      </c>
    </row>
    <row r="374" spans="1:17" ht="72" x14ac:dyDescent="0.3">
      <c r="A374" s="4">
        <f t="shared" si="15"/>
        <v>373</v>
      </c>
      <c r="B374" s="10" t="s">
        <v>2425</v>
      </c>
      <c r="C374" s="3">
        <v>45260</v>
      </c>
      <c r="D374" s="3">
        <v>45258</v>
      </c>
      <c r="E374" s="9" t="s">
        <v>39</v>
      </c>
      <c r="F374" s="1" t="s">
        <v>2426</v>
      </c>
      <c r="G374" s="11" t="s">
        <v>2427</v>
      </c>
      <c r="I374" s="4" t="s">
        <v>120</v>
      </c>
      <c r="K374" s="1" t="s">
        <v>2578</v>
      </c>
      <c r="L374" s="4" t="s">
        <v>1079</v>
      </c>
      <c r="M374" s="10" t="s">
        <v>2447</v>
      </c>
      <c r="N374" s="29">
        <f t="shared" ca="1" si="16"/>
        <v>958</v>
      </c>
      <c r="Q374" s="17" t="str">
        <f t="shared" ca="1" si="18"/>
        <v>2 tahun, 7 bulan, 15 hari</v>
      </c>
    </row>
    <row r="375" spans="1:17" ht="43.2" x14ac:dyDescent="0.3">
      <c r="A375" s="4">
        <f t="shared" si="15"/>
        <v>374</v>
      </c>
      <c r="B375" s="10" t="s">
        <v>2428</v>
      </c>
      <c r="C375" s="3">
        <v>45260</v>
      </c>
      <c r="D375" s="3">
        <v>45258</v>
      </c>
      <c r="E375" s="9" t="s">
        <v>39</v>
      </c>
      <c r="F375" s="1" t="s">
        <v>2429</v>
      </c>
      <c r="G375" s="1" t="s">
        <v>2429</v>
      </c>
      <c r="I375" s="4" t="s">
        <v>120</v>
      </c>
      <c r="K375" s="1" t="s">
        <v>3342</v>
      </c>
      <c r="L375" s="4" t="s">
        <v>1072</v>
      </c>
      <c r="M375" s="5" t="s">
        <v>1073</v>
      </c>
      <c r="N375" s="29">
        <f t="shared" ca="1" si="16"/>
        <v>958</v>
      </c>
      <c r="Q375" s="17" t="str">
        <f t="shared" ca="1" si="18"/>
        <v>2 tahun, 7 bulan, 15 hari</v>
      </c>
    </row>
    <row r="376" spans="1:17" ht="43.2" x14ac:dyDescent="0.3">
      <c r="A376" s="4">
        <f t="shared" si="15"/>
        <v>375</v>
      </c>
      <c r="B376" s="10" t="s">
        <v>2430</v>
      </c>
      <c r="C376" s="3">
        <v>45260</v>
      </c>
      <c r="D376" s="3">
        <v>45258</v>
      </c>
      <c r="E376" s="9" t="s">
        <v>39</v>
      </c>
      <c r="F376" s="1" t="s">
        <v>2431</v>
      </c>
      <c r="G376" s="1" t="s">
        <v>2432</v>
      </c>
      <c r="I376" s="4" t="s">
        <v>120</v>
      </c>
      <c r="K376" s="1" t="s">
        <v>2978</v>
      </c>
      <c r="L376" s="4" t="s">
        <v>1088</v>
      </c>
      <c r="M376" s="5" t="s">
        <v>1089</v>
      </c>
      <c r="N376" s="29">
        <f t="shared" ca="1" si="16"/>
        <v>958</v>
      </c>
      <c r="Q376" s="17" t="str">
        <f t="shared" ca="1" si="18"/>
        <v>2 tahun, 7 bulan, 15 hari</v>
      </c>
    </row>
    <row r="377" spans="1:17" ht="43.2" x14ac:dyDescent="0.3">
      <c r="A377" s="4">
        <f t="shared" si="15"/>
        <v>376</v>
      </c>
      <c r="B377" s="10" t="s">
        <v>2456</v>
      </c>
      <c r="C377" s="3">
        <v>45260</v>
      </c>
      <c r="D377" s="3">
        <v>45250</v>
      </c>
      <c r="E377" s="9" t="s">
        <v>39</v>
      </c>
      <c r="F377" s="1" t="s">
        <v>1951</v>
      </c>
      <c r="G377" s="1" t="s">
        <v>2457</v>
      </c>
      <c r="I377" s="4" t="s">
        <v>1302</v>
      </c>
      <c r="J377" s="4" t="s">
        <v>4395</v>
      </c>
      <c r="K377" s="1" t="s">
        <v>2465</v>
      </c>
      <c r="L377" s="4" t="s">
        <v>1079</v>
      </c>
      <c r="M377" s="10" t="s">
        <v>2447</v>
      </c>
      <c r="N377" s="29">
        <f t="shared" ca="1" si="16"/>
        <v>958</v>
      </c>
      <c r="Q377" s="17" t="str">
        <f t="shared" ca="1" si="18"/>
        <v>2 tahun, 7 bulan, 15 hari</v>
      </c>
    </row>
    <row r="378" spans="1:17" ht="43.2" x14ac:dyDescent="0.3">
      <c r="A378" s="4">
        <f t="shared" si="15"/>
        <v>377</v>
      </c>
      <c r="B378" s="10" t="s">
        <v>2472</v>
      </c>
      <c r="C378" s="3">
        <v>45265</v>
      </c>
      <c r="D378" s="3">
        <v>45264</v>
      </c>
      <c r="E378" s="9" t="s">
        <v>9</v>
      </c>
      <c r="F378" s="1" t="s">
        <v>2473</v>
      </c>
      <c r="G378" s="1" t="s">
        <v>2474</v>
      </c>
      <c r="I378" s="4" t="s">
        <v>120</v>
      </c>
      <c r="K378" s="1" t="s">
        <v>2707</v>
      </c>
      <c r="L378" s="4" t="s">
        <v>1219</v>
      </c>
      <c r="M378" s="5" t="s">
        <v>1220</v>
      </c>
      <c r="N378" s="29">
        <f t="shared" ca="1" si="16"/>
        <v>953</v>
      </c>
      <c r="Q378" s="17" t="str">
        <f t="shared" ca="1" si="18"/>
        <v>2 tahun, 7 bulan, 10 hari</v>
      </c>
    </row>
    <row r="379" spans="1:17" ht="129.6" x14ac:dyDescent="0.3">
      <c r="A379" s="4">
        <f t="shared" si="15"/>
        <v>378</v>
      </c>
      <c r="B379" s="10" t="s">
        <v>2475</v>
      </c>
      <c r="C379" s="3">
        <v>45265</v>
      </c>
      <c r="D379" s="3">
        <v>45264</v>
      </c>
      <c r="E379" s="9" t="s">
        <v>9</v>
      </c>
      <c r="F379" s="1" t="s">
        <v>2476</v>
      </c>
      <c r="G379" s="11" t="s">
        <v>2478</v>
      </c>
      <c r="I379" s="4" t="s">
        <v>1302</v>
      </c>
      <c r="L379" s="4" t="s">
        <v>1175</v>
      </c>
      <c r="M379" s="5" t="s">
        <v>1176</v>
      </c>
      <c r="N379" s="29">
        <f t="shared" ca="1" si="16"/>
        <v>953</v>
      </c>
      <c r="Q379" s="17" t="str">
        <f t="shared" ca="1" si="18"/>
        <v>2 tahun, 7 bulan, 10 hari</v>
      </c>
    </row>
    <row r="380" spans="1:17" ht="28.8" x14ac:dyDescent="0.3">
      <c r="A380" s="4">
        <f t="shared" si="15"/>
        <v>379</v>
      </c>
      <c r="B380" s="10" t="s">
        <v>2479</v>
      </c>
      <c r="C380" s="3">
        <v>45265</v>
      </c>
      <c r="D380" s="3">
        <v>45264</v>
      </c>
      <c r="E380" s="9" t="s">
        <v>9</v>
      </c>
      <c r="F380" s="1" t="s">
        <v>2480</v>
      </c>
      <c r="G380" s="1" t="s">
        <v>2481</v>
      </c>
      <c r="I380" s="4" t="s">
        <v>1302</v>
      </c>
      <c r="L380" s="4" t="s">
        <v>1175</v>
      </c>
      <c r="M380" s="5" t="s">
        <v>1176</v>
      </c>
      <c r="N380" s="29">
        <f t="shared" ca="1" si="16"/>
        <v>953</v>
      </c>
      <c r="Q380" s="17" t="str">
        <f t="shared" ref="Q380:Q411" ca="1" si="19">DATEDIF(C380,$O$2,"Y")&amp;" tahun, "&amp;DATEDIF(C380,$O$2,"YM")&amp;" bulan, "&amp;DATEDIF(C380,$O$2,"MD")&amp;" hari"</f>
        <v>2 tahun, 7 bulan, 10 hari</v>
      </c>
    </row>
    <row r="381" spans="1:17" ht="57.6" x14ac:dyDescent="0.3">
      <c r="A381" s="4">
        <f t="shared" si="15"/>
        <v>380</v>
      </c>
      <c r="B381" s="10" t="s">
        <v>2482</v>
      </c>
      <c r="C381" s="3">
        <v>45265</v>
      </c>
      <c r="D381" s="3">
        <v>45264</v>
      </c>
      <c r="E381" s="9" t="s">
        <v>9</v>
      </c>
      <c r="F381" s="1" t="s">
        <v>2483</v>
      </c>
      <c r="G381" s="1" t="s">
        <v>2483</v>
      </c>
      <c r="I381" s="4" t="s">
        <v>120</v>
      </c>
      <c r="K381" s="1" t="s">
        <v>3343</v>
      </c>
      <c r="L381" s="4" t="s">
        <v>1175</v>
      </c>
      <c r="M381" s="5" t="s">
        <v>1176</v>
      </c>
      <c r="N381" s="29">
        <f t="shared" ca="1" si="16"/>
        <v>953</v>
      </c>
      <c r="Q381" s="17" t="str">
        <f t="shared" ca="1" si="19"/>
        <v>2 tahun, 7 bulan, 10 hari</v>
      </c>
    </row>
    <row r="382" spans="1:17" x14ac:dyDescent="0.3">
      <c r="A382" s="4">
        <f t="shared" si="15"/>
        <v>381</v>
      </c>
      <c r="B382" s="10" t="s">
        <v>2484</v>
      </c>
      <c r="C382" s="3">
        <v>45265</v>
      </c>
      <c r="D382" s="3">
        <v>45264</v>
      </c>
      <c r="E382" s="9" t="s">
        <v>39</v>
      </c>
      <c r="F382" s="1" t="s">
        <v>53</v>
      </c>
      <c r="G382" s="1" t="s">
        <v>53</v>
      </c>
      <c r="I382" s="4" t="s">
        <v>1302</v>
      </c>
      <c r="J382" s="4" t="s">
        <v>4395</v>
      </c>
      <c r="L382" s="4" t="s">
        <v>1079</v>
      </c>
      <c r="M382" s="5" t="s">
        <v>1172</v>
      </c>
      <c r="N382" s="29">
        <f t="shared" ca="1" si="16"/>
        <v>953</v>
      </c>
      <c r="Q382" s="17" t="str">
        <f t="shared" ca="1" si="19"/>
        <v>2 tahun, 7 bulan, 10 hari</v>
      </c>
    </row>
    <row r="383" spans="1:17" x14ac:dyDescent="0.3">
      <c r="A383" s="4">
        <f t="shared" si="15"/>
        <v>382</v>
      </c>
      <c r="B383" s="10" t="s">
        <v>2485</v>
      </c>
      <c r="C383" s="3">
        <v>45265</v>
      </c>
      <c r="D383" s="3">
        <v>45264</v>
      </c>
      <c r="E383" s="9" t="s">
        <v>39</v>
      </c>
      <c r="F383" s="1" t="s">
        <v>53</v>
      </c>
      <c r="G383" s="1" t="s">
        <v>53</v>
      </c>
      <c r="I383" s="4" t="s">
        <v>1302</v>
      </c>
      <c r="J383" s="4" t="s">
        <v>4395</v>
      </c>
      <c r="L383" s="4" t="s">
        <v>1079</v>
      </c>
      <c r="M383" s="5" t="s">
        <v>2490</v>
      </c>
      <c r="N383" s="29">
        <f t="shared" ca="1" si="16"/>
        <v>953</v>
      </c>
      <c r="Q383" s="17" t="str">
        <f t="shared" ca="1" si="19"/>
        <v>2 tahun, 7 bulan, 10 hari</v>
      </c>
    </row>
    <row r="384" spans="1:17" x14ac:dyDescent="0.3">
      <c r="A384" s="4">
        <f t="shared" si="15"/>
        <v>383</v>
      </c>
      <c r="B384" s="10" t="s">
        <v>2486</v>
      </c>
      <c r="C384" s="3">
        <v>45265</v>
      </c>
      <c r="D384" s="3">
        <v>45264</v>
      </c>
      <c r="E384" s="9" t="s">
        <v>39</v>
      </c>
      <c r="F384" s="1" t="s">
        <v>53</v>
      </c>
      <c r="G384" s="1" t="s">
        <v>53</v>
      </c>
      <c r="I384" s="4" t="s">
        <v>1302</v>
      </c>
      <c r="J384" s="4" t="s">
        <v>4395</v>
      </c>
      <c r="L384" s="4" t="s">
        <v>1079</v>
      </c>
      <c r="M384" s="5" t="s">
        <v>2489</v>
      </c>
      <c r="N384" s="29">
        <f t="shared" ca="1" si="16"/>
        <v>953</v>
      </c>
      <c r="Q384" s="17" t="str">
        <f t="shared" ca="1" si="19"/>
        <v>2 tahun, 7 bulan, 10 hari</v>
      </c>
    </row>
    <row r="385" spans="1:17" x14ac:dyDescent="0.3">
      <c r="A385" s="4">
        <f t="shared" si="15"/>
        <v>384</v>
      </c>
      <c r="B385" s="10" t="s">
        <v>2487</v>
      </c>
      <c r="C385" s="3">
        <v>45265</v>
      </c>
      <c r="D385" s="3">
        <v>45264</v>
      </c>
      <c r="E385" s="9" t="s">
        <v>39</v>
      </c>
      <c r="F385" s="1" t="s">
        <v>53</v>
      </c>
      <c r="G385" s="1" t="s">
        <v>53</v>
      </c>
      <c r="I385" s="4" t="s">
        <v>1302</v>
      </c>
      <c r="J385" s="4" t="s">
        <v>4395</v>
      </c>
      <c r="L385" s="4" t="s">
        <v>1079</v>
      </c>
      <c r="M385" s="5" t="s">
        <v>2488</v>
      </c>
      <c r="N385" s="29">
        <f t="shared" ca="1" si="16"/>
        <v>953</v>
      </c>
      <c r="Q385" s="17" t="str">
        <f t="shared" ca="1" si="19"/>
        <v>2 tahun, 7 bulan, 10 hari</v>
      </c>
    </row>
    <row r="386" spans="1:17" ht="28.8" x14ac:dyDescent="0.3">
      <c r="A386" s="4">
        <f t="shared" ref="A386:A439" si="20">ROW(A385)</f>
        <v>385</v>
      </c>
      <c r="B386" s="10" t="s">
        <v>2492</v>
      </c>
      <c r="C386" s="3">
        <v>45266</v>
      </c>
      <c r="D386" s="3">
        <v>45264</v>
      </c>
      <c r="E386" s="9" t="s">
        <v>39</v>
      </c>
      <c r="F386" s="1" t="s">
        <v>2491</v>
      </c>
      <c r="G386" s="1" t="s">
        <v>2493</v>
      </c>
      <c r="I386" s="4" t="s">
        <v>120</v>
      </c>
      <c r="K386" s="1" t="s">
        <v>2511</v>
      </c>
      <c r="L386" s="4" t="s">
        <v>1267</v>
      </c>
      <c r="M386" s="5" t="s">
        <v>1268</v>
      </c>
      <c r="N386" s="29">
        <f t="shared" ref="N386:N439" ca="1" si="21">TODAY()-C386</f>
        <v>952</v>
      </c>
      <c r="Q386" s="17" t="str">
        <f t="shared" ca="1" si="19"/>
        <v>2 tahun, 7 bulan, 9 hari</v>
      </c>
    </row>
    <row r="387" spans="1:17" ht="201.6" x14ac:dyDescent="0.3">
      <c r="A387" s="4">
        <f t="shared" si="20"/>
        <v>386</v>
      </c>
      <c r="B387" s="10" t="s">
        <v>2522</v>
      </c>
      <c r="C387" s="3">
        <v>45266</v>
      </c>
      <c r="D387" s="3">
        <v>45265</v>
      </c>
      <c r="E387" s="9" t="s">
        <v>39</v>
      </c>
      <c r="F387" s="1" t="s">
        <v>2523</v>
      </c>
      <c r="G387" s="11" t="s">
        <v>2524</v>
      </c>
      <c r="I387" s="4" t="s">
        <v>120</v>
      </c>
      <c r="K387" s="1" t="s">
        <v>2991</v>
      </c>
      <c r="L387" s="4" t="s">
        <v>1074</v>
      </c>
      <c r="M387" s="5" t="s">
        <v>1075</v>
      </c>
      <c r="N387" s="29">
        <f t="shared" ca="1" si="21"/>
        <v>952</v>
      </c>
      <c r="Q387" s="17" t="str">
        <f t="shared" ca="1" si="19"/>
        <v>2 tahun, 7 bulan, 9 hari</v>
      </c>
    </row>
    <row r="388" spans="1:17" ht="28.8" x14ac:dyDescent="0.3">
      <c r="A388" s="4">
        <f t="shared" si="20"/>
        <v>387</v>
      </c>
      <c r="B388" s="10" t="s">
        <v>2525</v>
      </c>
      <c r="C388" s="3">
        <v>45266</v>
      </c>
      <c r="D388" s="3">
        <v>45265</v>
      </c>
      <c r="E388" s="9" t="s">
        <v>39</v>
      </c>
      <c r="F388" s="1" t="s">
        <v>2527</v>
      </c>
      <c r="G388" s="1" t="s">
        <v>2529</v>
      </c>
      <c r="I388" s="4" t="s">
        <v>1302</v>
      </c>
      <c r="J388" s="4" t="s">
        <v>4395</v>
      </c>
      <c r="L388" s="4" t="s">
        <v>1070</v>
      </c>
      <c r="M388" s="5" t="s">
        <v>1071</v>
      </c>
      <c r="N388" s="29">
        <f t="shared" ca="1" si="21"/>
        <v>952</v>
      </c>
      <c r="Q388" s="17" t="str">
        <f t="shared" ca="1" si="19"/>
        <v>2 tahun, 7 bulan, 9 hari</v>
      </c>
    </row>
    <row r="389" spans="1:17" ht="28.8" x14ac:dyDescent="0.3">
      <c r="A389" s="4">
        <f t="shared" si="20"/>
        <v>388</v>
      </c>
      <c r="B389" s="10" t="s">
        <v>2526</v>
      </c>
      <c r="C389" s="3">
        <v>45266</v>
      </c>
      <c r="D389" s="3">
        <v>45265</v>
      </c>
      <c r="E389" s="9" t="s">
        <v>39</v>
      </c>
      <c r="F389" s="1" t="s">
        <v>2527</v>
      </c>
      <c r="G389" s="1" t="s">
        <v>2529</v>
      </c>
      <c r="I389" s="4" t="s">
        <v>1302</v>
      </c>
      <c r="J389" s="4" t="s">
        <v>4395</v>
      </c>
      <c r="L389" s="4" t="s">
        <v>1070</v>
      </c>
      <c r="M389" s="5" t="s">
        <v>1071</v>
      </c>
      <c r="N389" s="29">
        <f t="shared" ca="1" si="21"/>
        <v>952</v>
      </c>
      <c r="Q389" s="17" t="str">
        <f t="shared" ca="1" si="19"/>
        <v>2 tahun, 7 bulan, 9 hari</v>
      </c>
    </row>
    <row r="390" spans="1:17" ht="86.4" x14ac:dyDescent="0.3">
      <c r="A390" s="4">
        <f t="shared" si="20"/>
        <v>389</v>
      </c>
      <c r="B390" s="10" t="s">
        <v>2531</v>
      </c>
      <c r="C390" s="3">
        <v>45266</v>
      </c>
      <c r="D390" s="3">
        <v>45265</v>
      </c>
      <c r="E390" s="9" t="s">
        <v>39</v>
      </c>
      <c r="F390" s="1" t="s">
        <v>2530</v>
      </c>
      <c r="G390" s="11" t="s">
        <v>2532</v>
      </c>
      <c r="I390" s="4" t="s">
        <v>1302</v>
      </c>
      <c r="J390" s="4" t="s">
        <v>4395</v>
      </c>
      <c r="L390" s="4" t="s">
        <v>1070</v>
      </c>
      <c r="M390" s="5" t="s">
        <v>3083</v>
      </c>
      <c r="N390" s="29">
        <f t="shared" ca="1" si="21"/>
        <v>952</v>
      </c>
      <c r="Q390" s="17" t="str">
        <f t="shared" ca="1" si="19"/>
        <v>2 tahun, 7 bulan, 9 hari</v>
      </c>
    </row>
    <row r="391" spans="1:17" ht="86.4" x14ac:dyDescent="0.3">
      <c r="A391" s="4">
        <f t="shared" si="20"/>
        <v>390</v>
      </c>
      <c r="B391" s="10" t="s">
        <v>2534</v>
      </c>
      <c r="C391" s="3">
        <v>45266</v>
      </c>
      <c r="D391" s="3">
        <v>45265</v>
      </c>
      <c r="E391" s="9" t="s">
        <v>39</v>
      </c>
      <c r="F391" s="1" t="s">
        <v>2533</v>
      </c>
      <c r="G391" s="11" t="s">
        <v>2535</v>
      </c>
      <c r="I391" s="4" t="s">
        <v>120</v>
      </c>
      <c r="J391" s="4" t="s">
        <v>4394</v>
      </c>
      <c r="K391" s="1" t="s">
        <v>5157</v>
      </c>
      <c r="L391" s="4" t="s">
        <v>1219</v>
      </c>
      <c r="M391" s="5" t="s">
        <v>1220</v>
      </c>
      <c r="N391" s="29">
        <f t="shared" ca="1" si="21"/>
        <v>952</v>
      </c>
      <c r="Q391" s="17" t="str">
        <f t="shared" ca="1" si="19"/>
        <v>2 tahun, 7 bulan, 9 hari</v>
      </c>
    </row>
    <row r="392" spans="1:17" ht="28.8" x14ac:dyDescent="0.3">
      <c r="A392" s="4">
        <f t="shared" si="20"/>
        <v>391</v>
      </c>
      <c r="B392" s="10" t="s">
        <v>2517</v>
      </c>
      <c r="C392" s="3">
        <v>45267</v>
      </c>
      <c r="D392" s="3">
        <v>45260</v>
      </c>
      <c r="E392" s="9" t="s">
        <v>39</v>
      </c>
      <c r="F392" s="1" t="s">
        <v>1904</v>
      </c>
      <c r="G392" s="1" t="s">
        <v>2518</v>
      </c>
      <c r="I392" s="4" t="s">
        <v>120</v>
      </c>
      <c r="K392" s="1" t="s">
        <v>3881</v>
      </c>
      <c r="L392" s="4" t="s">
        <v>1175</v>
      </c>
      <c r="M392" s="5" t="s">
        <v>1176</v>
      </c>
      <c r="N392" s="29">
        <f t="shared" ca="1" si="21"/>
        <v>951</v>
      </c>
      <c r="Q392" s="17" t="str">
        <f t="shared" ca="1" si="19"/>
        <v>2 tahun, 7 bulan, 8 hari</v>
      </c>
    </row>
    <row r="393" spans="1:17" x14ac:dyDescent="0.3">
      <c r="A393" s="4">
        <f t="shared" si="20"/>
        <v>392</v>
      </c>
      <c r="B393" s="10" t="s">
        <v>2519</v>
      </c>
      <c r="C393" s="3">
        <v>45267</v>
      </c>
      <c r="D393" s="3">
        <v>45260</v>
      </c>
      <c r="E393" s="9" t="s">
        <v>39</v>
      </c>
      <c r="F393" s="1" t="s">
        <v>1904</v>
      </c>
      <c r="G393" s="1" t="s">
        <v>2520</v>
      </c>
      <c r="I393" s="4" t="s">
        <v>120</v>
      </c>
      <c r="K393" s="1" t="s">
        <v>2932</v>
      </c>
      <c r="L393" s="4" t="s">
        <v>1175</v>
      </c>
      <c r="M393" s="5" t="s">
        <v>1176</v>
      </c>
      <c r="N393" s="29">
        <f t="shared" ca="1" si="21"/>
        <v>951</v>
      </c>
      <c r="Q393" s="17" t="str">
        <f t="shared" ca="1" si="19"/>
        <v>2 tahun, 7 bulan, 8 hari</v>
      </c>
    </row>
    <row r="394" spans="1:17" x14ac:dyDescent="0.3">
      <c r="A394" s="4">
        <f t="shared" si="20"/>
        <v>393</v>
      </c>
      <c r="B394" s="10" t="s">
        <v>2521</v>
      </c>
      <c r="C394" s="3">
        <v>45267</v>
      </c>
      <c r="D394" s="3">
        <v>45260</v>
      </c>
      <c r="E394" s="9" t="s">
        <v>39</v>
      </c>
      <c r="F394" s="1" t="s">
        <v>1904</v>
      </c>
      <c r="G394" s="1" t="s">
        <v>2520</v>
      </c>
      <c r="I394" s="4" t="s">
        <v>120</v>
      </c>
      <c r="K394" s="1" t="s">
        <v>2932</v>
      </c>
      <c r="L394" s="4" t="s">
        <v>1175</v>
      </c>
      <c r="M394" s="5" t="s">
        <v>1176</v>
      </c>
      <c r="N394" s="29">
        <f t="shared" ca="1" si="21"/>
        <v>951</v>
      </c>
      <c r="Q394" s="17" t="str">
        <f t="shared" ca="1" si="19"/>
        <v>2 tahun, 7 bulan, 8 hari</v>
      </c>
    </row>
    <row r="395" spans="1:17" ht="43.2" x14ac:dyDescent="0.3">
      <c r="A395" s="4">
        <f t="shared" si="20"/>
        <v>394</v>
      </c>
      <c r="B395" s="10" t="s">
        <v>2558</v>
      </c>
      <c r="C395" s="3">
        <v>45267</v>
      </c>
      <c r="D395" s="3">
        <v>45257</v>
      </c>
      <c r="E395" s="9" t="s">
        <v>2559</v>
      </c>
      <c r="F395" s="1" t="s">
        <v>2557</v>
      </c>
      <c r="G395" s="1" t="s">
        <v>2560</v>
      </c>
      <c r="I395" s="4" t="s">
        <v>1302</v>
      </c>
      <c r="L395" s="4" t="s">
        <v>1079</v>
      </c>
      <c r="M395" s="5" t="s">
        <v>1172</v>
      </c>
      <c r="N395" s="29">
        <f t="shared" ca="1" si="21"/>
        <v>951</v>
      </c>
      <c r="Q395" s="17" t="str">
        <f t="shared" ca="1" si="19"/>
        <v>2 tahun, 7 bulan, 8 hari</v>
      </c>
    </row>
    <row r="396" spans="1:17" ht="43.2" x14ac:dyDescent="0.3">
      <c r="A396" s="4">
        <f t="shared" si="20"/>
        <v>395</v>
      </c>
      <c r="B396" s="10" t="s">
        <v>2561</v>
      </c>
      <c r="C396" s="3">
        <v>45267</v>
      </c>
      <c r="D396" s="3">
        <v>45266</v>
      </c>
      <c r="E396" s="9" t="s">
        <v>39</v>
      </c>
      <c r="F396" s="1" t="s">
        <v>2562</v>
      </c>
      <c r="G396" s="1" t="s">
        <v>2562</v>
      </c>
      <c r="I396" s="4" t="s">
        <v>1302</v>
      </c>
      <c r="J396" s="4" t="s">
        <v>4395</v>
      </c>
      <c r="L396" s="4" t="s">
        <v>1070</v>
      </c>
      <c r="M396" s="5" t="s">
        <v>1071</v>
      </c>
      <c r="N396" s="29">
        <f t="shared" ca="1" si="21"/>
        <v>951</v>
      </c>
      <c r="Q396" s="17" t="str">
        <f t="shared" ca="1" si="19"/>
        <v>2 tahun, 7 bulan, 8 hari</v>
      </c>
    </row>
    <row r="397" spans="1:17" ht="374.4" x14ac:dyDescent="0.3">
      <c r="A397" s="4">
        <f t="shared" si="20"/>
        <v>396</v>
      </c>
      <c r="B397" s="10" t="s">
        <v>2569</v>
      </c>
      <c r="C397" s="3">
        <v>45268</v>
      </c>
      <c r="D397" s="3">
        <v>45268</v>
      </c>
      <c r="E397" s="9" t="s">
        <v>39</v>
      </c>
      <c r="F397" s="1" t="s">
        <v>2570</v>
      </c>
      <c r="G397" s="1" t="s">
        <v>2572</v>
      </c>
      <c r="I397" s="4" t="s">
        <v>120</v>
      </c>
      <c r="K397" s="1" t="s">
        <v>3438</v>
      </c>
      <c r="L397" s="4" t="s">
        <v>1175</v>
      </c>
      <c r="M397" s="5" t="s">
        <v>1176</v>
      </c>
      <c r="N397" s="29">
        <f t="shared" ca="1" si="21"/>
        <v>950</v>
      </c>
      <c r="Q397" s="17" t="str">
        <f t="shared" ca="1" si="19"/>
        <v>2 tahun, 7 bulan, 7 hari</v>
      </c>
    </row>
    <row r="398" spans="1:17" x14ac:dyDescent="0.3">
      <c r="A398" s="4">
        <f t="shared" si="20"/>
        <v>397</v>
      </c>
      <c r="B398" s="10" t="s">
        <v>2573</v>
      </c>
      <c r="C398" s="3">
        <v>45268</v>
      </c>
      <c r="D398" s="3">
        <v>45254</v>
      </c>
      <c r="E398" s="9" t="s">
        <v>39</v>
      </c>
      <c r="F398" s="1" t="s">
        <v>53</v>
      </c>
      <c r="G398" s="1" t="s">
        <v>53</v>
      </c>
      <c r="I398" s="4" t="s">
        <v>1302</v>
      </c>
      <c r="J398" s="4" t="s">
        <v>4395</v>
      </c>
      <c r="L398" s="4" t="s">
        <v>1079</v>
      </c>
      <c r="M398" s="5" t="s">
        <v>1172</v>
      </c>
      <c r="N398" s="29">
        <f t="shared" ca="1" si="21"/>
        <v>950</v>
      </c>
      <c r="Q398" s="17" t="str">
        <f t="shared" ca="1" si="19"/>
        <v>2 tahun, 7 bulan, 7 hari</v>
      </c>
    </row>
    <row r="399" spans="1:17" x14ac:dyDescent="0.3">
      <c r="A399" s="4">
        <f t="shared" si="20"/>
        <v>398</v>
      </c>
      <c r="B399" s="10" t="s">
        <v>2574</v>
      </c>
      <c r="C399" s="3">
        <v>45268</v>
      </c>
      <c r="D399" s="3">
        <v>45254</v>
      </c>
      <c r="E399" s="9" t="s">
        <v>39</v>
      </c>
      <c r="F399" s="1" t="s">
        <v>53</v>
      </c>
      <c r="G399" s="1" t="s">
        <v>53</v>
      </c>
      <c r="I399" s="4" t="s">
        <v>1302</v>
      </c>
      <c r="J399" s="4" t="s">
        <v>4395</v>
      </c>
      <c r="L399" s="4" t="s">
        <v>1079</v>
      </c>
      <c r="M399" s="5" t="s">
        <v>1172</v>
      </c>
      <c r="N399" s="29">
        <f t="shared" ca="1" si="21"/>
        <v>950</v>
      </c>
      <c r="Q399" s="17" t="str">
        <f t="shared" ca="1" si="19"/>
        <v>2 tahun, 7 bulan, 7 hari</v>
      </c>
    </row>
    <row r="400" spans="1:17" x14ac:dyDescent="0.3">
      <c r="A400" s="4">
        <f t="shared" si="20"/>
        <v>399</v>
      </c>
      <c r="B400" s="10" t="s">
        <v>2575</v>
      </c>
      <c r="C400" s="3">
        <v>45268</v>
      </c>
      <c r="D400" s="3">
        <v>45254</v>
      </c>
      <c r="E400" s="9" t="s">
        <v>39</v>
      </c>
      <c r="F400" s="1" t="s">
        <v>53</v>
      </c>
      <c r="G400" s="1" t="s">
        <v>53</v>
      </c>
      <c r="I400" s="4" t="s">
        <v>1302</v>
      </c>
      <c r="J400" s="4" t="s">
        <v>4395</v>
      </c>
      <c r="L400" s="4" t="s">
        <v>1079</v>
      </c>
      <c r="M400" s="5" t="s">
        <v>1172</v>
      </c>
      <c r="N400" s="29">
        <f t="shared" ca="1" si="21"/>
        <v>950</v>
      </c>
      <c r="Q400" s="17" t="str">
        <f t="shared" ca="1" si="19"/>
        <v>2 tahun, 7 bulan, 7 hari</v>
      </c>
    </row>
    <row r="401" spans="1:17" x14ac:dyDescent="0.3">
      <c r="A401" s="4">
        <f t="shared" si="20"/>
        <v>400</v>
      </c>
      <c r="B401" s="10" t="s">
        <v>2576</v>
      </c>
      <c r="C401" s="3">
        <v>45268</v>
      </c>
      <c r="D401" s="3">
        <v>45254</v>
      </c>
      <c r="E401" s="9" t="s">
        <v>39</v>
      </c>
      <c r="F401" s="1" t="s">
        <v>53</v>
      </c>
      <c r="G401" s="1" t="s">
        <v>53</v>
      </c>
      <c r="I401" s="4" t="s">
        <v>1302</v>
      </c>
      <c r="J401" s="4" t="s">
        <v>4395</v>
      </c>
      <c r="L401" s="4" t="s">
        <v>1079</v>
      </c>
      <c r="M401" s="5" t="s">
        <v>1172</v>
      </c>
      <c r="N401" s="29">
        <f t="shared" ca="1" si="21"/>
        <v>950</v>
      </c>
      <c r="Q401" s="17" t="str">
        <f t="shared" ca="1" si="19"/>
        <v>2 tahun, 7 bulan, 7 hari</v>
      </c>
    </row>
    <row r="402" spans="1:17" x14ac:dyDescent="0.3">
      <c r="A402" s="4">
        <f t="shared" si="20"/>
        <v>401</v>
      </c>
      <c r="B402" s="10" t="s">
        <v>2577</v>
      </c>
      <c r="C402" s="3">
        <v>45268</v>
      </c>
      <c r="D402" s="3">
        <v>45254</v>
      </c>
      <c r="E402" s="9" t="s">
        <v>39</v>
      </c>
      <c r="F402" s="1" t="s">
        <v>53</v>
      </c>
      <c r="G402" s="1" t="s">
        <v>53</v>
      </c>
      <c r="I402" s="4" t="s">
        <v>1302</v>
      </c>
      <c r="J402" s="4" t="s">
        <v>4395</v>
      </c>
      <c r="L402" s="4" t="s">
        <v>1079</v>
      </c>
      <c r="M402" s="5" t="s">
        <v>1172</v>
      </c>
      <c r="N402" s="29">
        <f t="shared" ca="1" si="21"/>
        <v>950</v>
      </c>
      <c r="Q402" s="17" t="str">
        <f t="shared" ca="1" si="19"/>
        <v>2 tahun, 7 bulan, 7 hari</v>
      </c>
    </row>
    <row r="403" spans="1:17" ht="115.2" x14ac:dyDescent="0.3">
      <c r="A403" s="4">
        <f t="shared" si="20"/>
        <v>402</v>
      </c>
      <c r="B403" s="10" t="s">
        <v>2581</v>
      </c>
      <c r="C403" s="3">
        <v>45271</v>
      </c>
      <c r="D403" s="3">
        <v>45268</v>
      </c>
      <c r="E403" s="9" t="s">
        <v>9</v>
      </c>
      <c r="F403" s="1" t="s">
        <v>2582</v>
      </c>
      <c r="G403" s="11" t="s">
        <v>2583</v>
      </c>
      <c r="I403" s="4" t="s">
        <v>1302</v>
      </c>
      <c r="L403" s="4" t="s">
        <v>1175</v>
      </c>
      <c r="M403" s="5" t="s">
        <v>1176</v>
      </c>
      <c r="N403" s="29">
        <f t="shared" ca="1" si="21"/>
        <v>947</v>
      </c>
      <c r="Q403" s="17" t="str">
        <f t="shared" ca="1" si="19"/>
        <v>2 tahun, 7 bulan, 4 hari</v>
      </c>
    </row>
    <row r="404" spans="1:17" ht="129.6" x14ac:dyDescent="0.3">
      <c r="A404" s="4">
        <f t="shared" si="20"/>
        <v>403</v>
      </c>
      <c r="B404" s="10" t="s">
        <v>2584</v>
      </c>
      <c r="C404" s="3">
        <v>45271</v>
      </c>
      <c r="D404" s="3">
        <v>45268</v>
      </c>
      <c r="E404" s="9" t="s">
        <v>9</v>
      </c>
      <c r="F404" s="1" t="s">
        <v>2585</v>
      </c>
      <c r="G404" s="1" t="s">
        <v>2590</v>
      </c>
      <c r="I404" s="4" t="s">
        <v>140</v>
      </c>
      <c r="J404" s="4" t="s">
        <v>4394</v>
      </c>
      <c r="L404" s="4" t="s">
        <v>1070</v>
      </c>
      <c r="M404" s="10" t="s">
        <v>3084</v>
      </c>
      <c r="N404" s="29">
        <f t="shared" ca="1" si="21"/>
        <v>947</v>
      </c>
      <c r="Q404" s="17" t="str">
        <f t="shared" ca="1" si="19"/>
        <v>2 tahun, 7 bulan, 4 hari</v>
      </c>
    </row>
    <row r="405" spans="1:17" ht="72" x14ac:dyDescent="0.3">
      <c r="A405" s="4">
        <f t="shared" si="20"/>
        <v>404</v>
      </c>
      <c r="B405" s="10" t="s">
        <v>2591</v>
      </c>
      <c r="C405" s="3">
        <v>45271</v>
      </c>
      <c r="D405" s="3">
        <v>45268</v>
      </c>
      <c r="E405" s="9" t="s">
        <v>9</v>
      </c>
      <c r="F405" s="1" t="s">
        <v>2592</v>
      </c>
      <c r="G405" s="1" t="s">
        <v>2601</v>
      </c>
      <c r="I405" s="4" t="s">
        <v>140</v>
      </c>
      <c r="J405" s="4" t="s">
        <v>4394</v>
      </c>
      <c r="L405" s="4" t="s">
        <v>1070</v>
      </c>
      <c r="M405" s="10" t="s">
        <v>3080</v>
      </c>
      <c r="N405" s="29">
        <f t="shared" ca="1" si="21"/>
        <v>947</v>
      </c>
      <c r="Q405" s="17" t="str">
        <f t="shared" ca="1" si="19"/>
        <v>2 tahun, 7 bulan, 4 hari</v>
      </c>
    </row>
    <row r="406" spans="1:17" ht="57.6" x14ac:dyDescent="0.3">
      <c r="A406" s="4">
        <f t="shared" si="20"/>
        <v>405</v>
      </c>
      <c r="B406" s="10" t="s">
        <v>2612</v>
      </c>
      <c r="C406" s="3">
        <v>45272</v>
      </c>
      <c r="D406" s="3">
        <v>45259</v>
      </c>
      <c r="E406" s="9" t="s">
        <v>39</v>
      </c>
      <c r="F406" s="1" t="s">
        <v>2613</v>
      </c>
      <c r="G406" s="1" t="s">
        <v>2614</v>
      </c>
      <c r="I406" s="4" t="s">
        <v>120</v>
      </c>
      <c r="K406" s="1" t="s">
        <v>3345</v>
      </c>
      <c r="L406" s="4" t="s">
        <v>1175</v>
      </c>
      <c r="M406" s="5" t="s">
        <v>1176</v>
      </c>
      <c r="N406" s="29">
        <f t="shared" ca="1" si="21"/>
        <v>946</v>
      </c>
      <c r="Q406" s="17" t="str">
        <f t="shared" ca="1" si="19"/>
        <v>2 tahun, 7 bulan, 3 hari</v>
      </c>
    </row>
    <row r="407" spans="1:17" x14ac:dyDescent="0.3">
      <c r="A407" s="4">
        <f t="shared" si="20"/>
        <v>406</v>
      </c>
      <c r="B407" s="10" t="s">
        <v>2615</v>
      </c>
      <c r="C407" s="3">
        <v>45273</v>
      </c>
      <c r="D407" s="3">
        <v>45257</v>
      </c>
      <c r="E407" s="9" t="s">
        <v>39</v>
      </c>
      <c r="F407" s="1" t="s">
        <v>2616</v>
      </c>
      <c r="G407" s="1" t="s">
        <v>2617</v>
      </c>
      <c r="I407" s="4" t="s">
        <v>1302</v>
      </c>
      <c r="J407" s="4" t="s">
        <v>4395</v>
      </c>
      <c r="L407" s="4" t="s">
        <v>1267</v>
      </c>
      <c r="M407" s="5" t="s">
        <v>1268</v>
      </c>
      <c r="N407" s="29">
        <f t="shared" ca="1" si="21"/>
        <v>945</v>
      </c>
      <c r="Q407" s="17" t="str">
        <f t="shared" ca="1" si="19"/>
        <v>2 tahun, 7 bulan, 2 hari</v>
      </c>
    </row>
    <row r="408" spans="1:17" ht="43.2" x14ac:dyDescent="0.3">
      <c r="A408" s="4">
        <f t="shared" si="20"/>
        <v>407</v>
      </c>
      <c r="B408" s="10" t="s">
        <v>2618</v>
      </c>
      <c r="C408" s="3">
        <v>45273</v>
      </c>
      <c r="D408" s="3">
        <v>45272</v>
      </c>
      <c r="E408" s="9" t="s">
        <v>39</v>
      </c>
      <c r="F408" s="1" t="s">
        <v>2619</v>
      </c>
      <c r="G408" s="1" t="s">
        <v>2621</v>
      </c>
      <c r="I408" s="4" t="s">
        <v>120</v>
      </c>
      <c r="K408" s="1" t="s">
        <v>2940</v>
      </c>
      <c r="L408" s="4" t="s">
        <v>1080</v>
      </c>
      <c r="M408" s="5" t="s">
        <v>1083</v>
      </c>
      <c r="N408" s="29">
        <f t="shared" ca="1" si="21"/>
        <v>945</v>
      </c>
      <c r="Q408" s="17" t="str">
        <f t="shared" ca="1" si="19"/>
        <v>2 tahun, 7 bulan, 2 hari</v>
      </c>
    </row>
    <row r="409" spans="1:17" ht="28.8" x14ac:dyDescent="0.3">
      <c r="A409" s="4">
        <f t="shared" si="20"/>
        <v>408</v>
      </c>
      <c r="B409" s="10" t="s">
        <v>2622</v>
      </c>
      <c r="C409" s="3">
        <v>45273</v>
      </c>
      <c r="D409" s="3">
        <v>45272</v>
      </c>
      <c r="E409" s="9" t="s">
        <v>39</v>
      </c>
      <c r="F409" s="1" t="s">
        <v>2515</v>
      </c>
      <c r="G409" s="1" t="s">
        <v>2623</v>
      </c>
      <c r="I409" s="4" t="s">
        <v>1302</v>
      </c>
      <c r="J409" s="4" t="s">
        <v>4395</v>
      </c>
      <c r="L409" s="4" t="s">
        <v>1074</v>
      </c>
      <c r="M409" s="5" t="s">
        <v>1075</v>
      </c>
      <c r="N409" s="29">
        <f t="shared" ca="1" si="21"/>
        <v>945</v>
      </c>
      <c r="Q409" s="17" t="str">
        <f t="shared" ca="1" si="19"/>
        <v>2 tahun, 7 bulan, 2 hari</v>
      </c>
    </row>
    <row r="410" spans="1:17" ht="43.2" x14ac:dyDescent="0.3">
      <c r="A410" s="4">
        <f t="shared" si="20"/>
        <v>409</v>
      </c>
      <c r="B410" s="10" t="s">
        <v>2624</v>
      </c>
      <c r="C410" s="3">
        <v>45273</v>
      </c>
      <c r="D410" s="3">
        <v>45272</v>
      </c>
      <c r="E410" s="9" t="s">
        <v>39</v>
      </c>
      <c r="F410" s="1" t="s">
        <v>2625</v>
      </c>
      <c r="G410" s="1" t="s">
        <v>2627</v>
      </c>
      <c r="I410" s="4" t="s">
        <v>1302</v>
      </c>
      <c r="J410" s="4" t="s">
        <v>4395</v>
      </c>
      <c r="L410" s="4" t="s">
        <v>1074</v>
      </c>
      <c r="M410" s="5" t="s">
        <v>1075</v>
      </c>
      <c r="N410" s="29">
        <f t="shared" ca="1" si="21"/>
        <v>945</v>
      </c>
      <c r="Q410" s="17" t="str">
        <f t="shared" ca="1" si="19"/>
        <v>2 tahun, 7 bulan, 2 hari</v>
      </c>
    </row>
    <row r="411" spans="1:17" ht="43.2" x14ac:dyDescent="0.3">
      <c r="A411" s="4">
        <f t="shared" si="20"/>
        <v>410</v>
      </c>
      <c r="B411" s="10" t="s">
        <v>2628</v>
      </c>
      <c r="C411" s="3">
        <v>45273</v>
      </c>
      <c r="D411" s="3">
        <v>45272</v>
      </c>
      <c r="E411" s="9" t="s">
        <v>39</v>
      </c>
      <c r="F411" s="1" t="s">
        <v>2629</v>
      </c>
      <c r="G411" s="1" t="s">
        <v>2420</v>
      </c>
      <c r="I411" s="4" t="s">
        <v>1302</v>
      </c>
      <c r="J411" s="4" t="s">
        <v>4395</v>
      </c>
      <c r="L411" s="4" t="s">
        <v>1074</v>
      </c>
      <c r="M411" s="5" t="s">
        <v>1075</v>
      </c>
      <c r="N411" s="29">
        <f t="shared" ca="1" si="21"/>
        <v>945</v>
      </c>
      <c r="Q411" s="17" t="str">
        <f t="shared" ca="1" si="19"/>
        <v>2 tahun, 7 bulan, 2 hari</v>
      </c>
    </row>
    <row r="412" spans="1:17" ht="28.8" x14ac:dyDescent="0.3">
      <c r="A412" s="4">
        <f t="shared" si="20"/>
        <v>411</v>
      </c>
      <c r="B412" s="10" t="s">
        <v>2639</v>
      </c>
      <c r="C412" s="3">
        <v>45274</v>
      </c>
      <c r="D412" s="3">
        <v>45267</v>
      </c>
      <c r="E412" s="9" t="s">
        <v>39</v>
      </c>
      <c r="F412" s="1" t="s">
        <v>2192</v>
      </c>
      <c r="G412" s="1" t="s">
        <v>2640</v>
      </c>
      <c r="I412" s="4" t="s">
        <v>120</v>
      </c>
      <c r="K412" s="1" t="s">
        <v>3146</v>
      </c>
      <c r="L412" s="4" t="s">
        <v>1175</v>
      </c>
      <c r="M412" s="5" t="s">
        <v>1176</v>
      </c>
      <c r="N412" s="29">
        <f t="shared" ca="1" si="21"/>
        <v>944</v>
      </c>
      <c r="Q412" s="17" t="str">
        <f t="shared" ref="Q412:Q439" ca="1" si="22">DATEDIF(C412,$O$2,"Y")&amp;" tahun, "&amp;DATEDIF(C412,$O$2,"YM")&amp;" bulan, "&amp;DATEDIF(C412,$O$2,"MD")&amp;" hari"</f>
        <v>2 tahun, 7 bulan, 1 hari</v>
      </c>
    </row>
    <row r="413" spans="1:17" ht="28.8" x14ac:dyDescent="0.3">
      <c r="A413" s="4">
        <f t="shared" si="20"/>
        <v>412</v>
      </c>
      <c r="B413" s="10" t="s">
        <v>2641</v>
      </c>
      <c r="C413" s="3">
        <v>45274</v>
      </c>
      <c r="D413" s="3">
        <v>45267</v>
      </c>
      <c r="E413" s="9" t="s">
        <v>39</v>
      </c>
      <c r="F413" s="1" t="s">
        <v>1904</v>
      </c>
      <c r="G413" s="1" t="s">
        <v>2520</v>
      </c>
      <c r="I413" s="4" t="s">
        <v>120</v>
      </c>
      <c r="K413" s="1" t="s">
        <v>3884</v>
      </c>
      <c r="L413" s="4" t="s">
        <v>1175</v>
      </c>
      <c r="M413" s="5" t="s">
        <v>1176</v>
      </c>
      <c r="N413" s="29">
        <f t="shared" ca="1" si="21"/>
        <v>944</v>
      </c>
      <c r="Q413" s="17" t="str">
        <f t="shared" ca="1" si="22"/>
        <v>2 tahun, 7 bulan, 1 hari</v>
      </c>
    </row>
    <row r="414" spans="1:17" ht="129.6" x14ac:dyDescent="0.3">
      <c r="A414" s="4">
        <f t="shared" si="20"/>
        <v>413</v>
      </c>
      <c r="B414" s="10" t="s">
        <v>2642</v>
      </c>
      <c r="C414" s="3">
        <v>45274</v>
      </c>
      <c r="D414" s="3">
        <v>45273</v>
      </c>
      <c r="E414" s="9" t="s">
        <v>39</v>
      </c>
      <c r="F414" s="1" t="s">
        <v>2643</v>
      </c>
      <c r="G414" s="11" t="s">
        <v>2644</v>
      </c>
      <c r="I414" s="4" t="s">
        <v>120</v>
      </c>
      <c r="K414" s="2" t="s">
        <v>2900</v>
      </c>
      <c r="L414" s="4" t="s">
        <v>1080</v>
      </c>
      <c r="M414" s="5" t="s">
        <v>1083</v>
      </c>
      <c r="N414" s="29">
        <f t="shared" ca="1" si="21"/>
        <v>944</v>
      </c>
      <c r="Q414" s="17" t="str">
        <f t="shared" ca="1" si="22"/>
        <v>2 tahun, 7 bulan, 1 hari</v>
      </c>
    </row>
    <row r="415" spans="1:17" ht="57.6" x14ac:dyDescent="0.3">
      <c r="A415" s="4">
        <f t="shared" si="20"/>
        <v>414</v>
      </c>
      <c r="B415" s="10" t="s">
        <v>2645</v>
      </c>
      <c r="C415" s="3">
        <v>45274</v>
      </c>
      <c r="D415" s="3">
        <v>45266</v>
      </c>
      <c r="E415" s="9" t="s">
        <v>39</v>
      </c>
      <c r="F415" s="1" t="s">
        <v>2646</v>
      </c>
      <c r="G415" s="1" t="s">
        <v>2647</v>
      </c>
      <c r="I415" s="4" t="s">
        <v>120</v>
      </c>
      <c r="K415" s="1" t="s">
        <v>2723</v>
      </c>
      <c r="L415" s="4" t="s">
        <v>1079</v>
      </c>
      <c r="M415" s="10" t="s">
        <v>2451</v>
      </c>
      <c r="N415" s="29">
        <f t="shared" ca="1" si="21"/>
        <v>944</v>
      </c>
      <c r="Q415" s="17" t="str">
        <f t="shared" ca="1" si="22"/>
        <v>2 tahun, 7 bulan, 1 hari</v>
      </c>
    </row>
    <row r="416" spans="1:17" ht="28.8" x14ac:dyDescent="0.3">
      <c r="A416" s="4">
        <f t="shared" si="20"/>
        <v>415</v>
      </c>
      <c r="B416" s="10" t="s">
        <v>2648</v>
      </c>
      <c r="C416" s="3">
        <v>45274</v>
      </c>
      <c r="D416" s="3">
        <v>45273</v>
      </c>
      <c r="E416" s="9" t="s">
        <v>39</v>
      </c>
      <c r="F416" s="1" t="s">
        <v>2649</v>
      </c>
      <c r="G416" s="1" t="s">
        <v>2649</v>
      </c>
      <c r="I416" s="4" t="s">
        <v>120</v>
      </c>
      <c r="K416" s="1" t="s">
        <v>3348</v>
      </c>
      <c r="L416" s="4" t="s">
        <v>1072</v>
      </c>
      <c r="M416" s="5" t="s">
        <v>1073</v>
      </c>
      <c r="N416" s="29">
        <f t="shared" ca="1" si="21"/>
        <v>944</v>
      </c>
      <c r="Q416" s="17" t="str">
        <f t="shared" ca="1" si="22"/>
        <v>2 tahun, 7 bulan, 1 hari</v>
      </c>
    </row>
    <row r="417" spans="1:17" ht="28.8" x14ac:dyDescent="0.3">
      <c r="A417" s="4">
        <f t="shared" si="20"/>
        <v>416</v>
      </c>
      <c r="B417" s="10" t="s">
        <v>2650</v>
      </c>
      <c r="C417" s="3">
        <v>45274</v>
      </c>
      <c r="D417" s="3">
        <v>45272</v>
      </c>
      <c r="E417" s="9" t="s">
        <v>35</v>
      </c>
      <c r="F417" s="1" t="s">
        <v>2651</v>
      </c>
      <c r="G417" s="1" t="s">
        <v>2651</v>
      </c>
      <c r="I417" s="4" t="s">
        <v>1302</v>
      </c>
      <c r="L417" s="4" t="s">
        <v>1070</v>
      </c>
      <c r="M417" s="5" t="s">
        <v>1071</v>
      </c>
      <c r="N417" s="29">
        <f t="shared" ca="1" si="21"/>
        <v>944</v>
      </c>
      <c r="Q417" s="17" t="str">
        <f t="shared" ca="1" si="22"/>
        <v>2 tahun, 7 bulan, 1 hari</v>
      </c>
    </row>
    <row r="418" spans="1:17" ht="43.2" x14ac:dyDescent="0.3">
      <c r="A418" s="4">
        <f t="shared" si="20"/>
        <v>417</v>
      </c>
      <c r="B418" s="10" t="s">
        <v>2656</v>
      </c>
      <c r="C418" s="3">
        <v>45275</v>
      </c>
      <c r="D418" s="3">
        <v>45274</v>
      </c>
      <c r="E418" s="9" t="s">
        <v>9</v>
      </c>
      <c r="F418" s="1" t="s">
        <v>2655</v>
      </c>
      <c r="G418" s="1" t="s">
        <v>2655</v>
      </c>
      <c r="I418" s="4" t="s">
        <v>1302</v>
      </c>
      <c r="L418" s="4" t="s">
        <v>1070</v>
      </c>
      <c r="M418" s="5" t="s">
        <v>1071</v>
      </c>
      <c r="N418" s="29">
        <f t="shared" ca="1" si="21"/>
        <v>943</v>
      </c>
      <c r="Q418" s="17" t="str">
        <f t="shared" ca="1" si="22"/>
        <v>2 tahun, 7 bulan, 0 hari</v>
      </c>
    </row>
    <row r="419" spans="1:17" ht="100.8" x14ac:dyDescent="0.3">
      <c r="A419" s="4">
        <f t="shared" si="20"/>
        <v>418</v>
      </c>
      <c r="B419" s="10" t="s">
        <v>2694</v>
      </c>
      <c r="C419" s="3">
        <v>45278</v>
      </c>
      <c r="D419" s="3">
        <v>45275</v>
      </c>
      <c r="E419" s="9" t="s">
        <v>9</v>
      </c>
      <c r="F419" s="1" t="s">
        <v>2695</v>
      </c>
      <c r="G419" s="11" t="s">
        <v>2696</v>
      </c>
      <c r="I419" s="4" t="s">
        <v>120</v>
      </c>
      <c r="K419" s="1" t="s">
        <v>3089</v>
      </c>
      <c r="L419" s="4" t="s">
        <v>1070</v>
      </c>
      <c r="M419" s="5" t="s">
        <v>1071</v>
      </c>
      <c r="N419" s="29">
        <f t="shared" ca="1" si="21"/>
        <v>940</v>
      </c>
      <c r="Q419" s="17" t="str">
        <f t="shared" ca="1" si="22"/>
        <v>2 tahun, 6 bulan, 27 hari</v>
      </c>
    </row>
    <row r="420" spans="1:17" ht="28.8" x14ac:dyDescent="0.3">
      <c r="A420" s="4">
        <f t="shared" si="20"/>
        <v>419</v>
      </c>
      <c r="B420" s="10" t="s">
        <v>2765</v>
      </c>
      <c r="C420" s="3">
        <v>45280</v>
      </c>
      <c r="D420" s="3">
        <v>45271</v>
      </c>
      <c r="E420" s="9" t="s">
        <v>2767</v>
      </c>
      <c r="F420" s="1" t="s">
        <v>2766</v>
      </c>
      <c r="G420" s="1" t="s">
        <v>2768</v>
      </c>
      <c r="I420" s="4" t="s">
        <v>1302</v>
      </c>
      <c r="L420" s="4" t="s">
        <v>1070</v>
      </c>
      <c r="M420" s="5" t="s">
        <v>1071</v>
      </c>
      <c r="N420" s="29">
        <f t="shared" ca="1" si="21"/>
        <v>938</v>
      </c>
      <c r="Q420" s="17" t="str">
        <f t="shared" ca="1" si="22"/>
        <v>2 tahun, 6 bulan, 25 hari</v>
      </c>
    </row>
    <row r="421" spans="1:17" ht="28.8" x14ac:dyDescent="0.3">
      <c r="A421" s="4">
        <f t="shared" si="20"/>
        <v>420</v>
      </c>
      <c r="B421" s="10" t="s">
        <v>2818</v>
      </c>
      <c r="C421" s="3">
        <v>45280</v>
      </c>
      <c r="D421" s="3">
        <v>45278</v>
      </c>
      <c r="E421" s="9" t="s">
        <v>39</v>
      </c>
      <c r="F421" s="1" t="s">
        <v>2769</v>
      </c>
      <c r="G421" s="1" t="s">
        <v>2770</v>
      </c>
      <c r="H421" s="1" t="s">
        <v>2771</v>
      </c>
      <c r="I421" s="4" t="s">
        <v>120</v>
      </c>
      <c r="K421" s="2" t="s">
        <v>2847</v>
      </c>
      <c r="L421" s="4" t="s">
        <v>1088</v>
      </c>
      <c r="M421" s="5" t="s">
        <v>1089</v>
      </c>
      <c r="N421" s="29">
        <f t="shared" ca="1" si="21"/>
        <v>938</v>
      </c>
      <c r="Q421" s="17" t="str">
        <f t="shared" ca="1" si="22"/>
        <v>2 tahun, 6 bulan, 25 hari</v>
      </c>
    </row>
    <row r="422" spans="1:17" ht="28.8" x14ac:dyDescent="0.3">
      <c r="A422" s="4">
        <f t="shared" si="20"/>
        <v>421</v>
      </c>
      <c r="B422" s="10" t="s">
        <v>2772</v>
      </c>
      <c r="C422" s="3">
        <v>45280</v>
      </c>
      <c r="D422" s="3">
        <v>45279</v>
      </c>
      <c r="E422" s="9" t="s">
        <v>39</v>
      </c>
      <c r="F422" s="1" t="s">
        <v>2773</v>
      </c>
      <c r="G422" s="1" t="s">
        <v>2773</v>
      </c>
      <c r="I422" s="4" t="s">
        <v>120</v>
      </c>
      <c r="L422" s="4" t="s">
        <v>1267</v>
      </c>
      <c r="M422" s="5" t="s">
        <v>1268</v>
      </c>
      <c r="N422" s="29">
        <f t="shared" ca="1" si="21"/>
        <v>938</v>
      </c>
      <c r="Q422" s="17" t="str">
        <f t="shared" ca="1" si="22"/>
        <v>2 tahun, 6 bulan, 25 hari</v>
      </c>
    </row>
    <row r="423" spans="1:17" ht="28.8" x14ac:dyDescent="0.3">
      <c r="A423" s="4">
        <f t="shared" si="20"/>
        <v>422</v>
      </c>
      <c r="B423" s="10" t="s">
        <v>2774</v>
      </c>
      <c r="C423" s="3">
        <v>45281</v>
      </c>
      <c r="D423" s="3">
        <v>45280</v>
      </c>
      <c r="E423" s="9" t="s">
        <v>39</v>
      </c>
      <c r="F423" s="1" t="s">
        <v>2775</v>
      </c>
      <c r="G423" s="1" t="s">
        <v>2775</v>
      </c>
      <c r="I423" s="4" t="s">
        <v>1302</v>
      </c>
      <c r="J423" s="4" t="s">
        <v>4395</v>
      </c>
      <c r="L423" s="4" t="s">
        <v>1219</v>
      </c>
      <c r="M423" s="5" t="s">
        <v>1220</v>
      </c>
      <c r="N423" s="29">
        <f t="shared" ca="1" si="21"/>
        <v>937</v>
      </c>
      <c r="Q423" s="17" t="str">
        <f t="shared" ca="1" si="22"/>
        <v>2 tahun, 6 bulan, 24 hari</v>
      </c>
    </row>
    <row r="424" spans="1:17" ht="28.8" x14ac:dyDescent="0.3">
      <c r="A424" s="4">
        <f t="shared" si="20"/>
        <v>423</v>
      </c>
      <c r="B424" s="10" t="s">
        <v>2783</v>
      </c>
      <c r="C424" s="3">
        <v>45281</v>
      </c>
      <c r="D424" s="3">
        <v>45278</v>
      </c>
      <c r="E424" s="9" t="s">
        <v>39</v>
      </c>
      <c r="F424" s="1" t="s">
        <v>2784</v>
      </c>
      <c r="G424" s="1" t="s">
        <v>2787</v>
      </c>
      <c r="I424" s="4" t="s">
        <v>1302</v>
      </c>
      <c r="J424" s="4" t="s">
        <v>4395</v>
      </c>
      <c r="K424" s="1" t="s">
        <v>3155</v>
      </c>
      <c r="L424" s="4" t="s">
        <v>1070</v>
      </c>
      <c r="M424" s="5" t="s">
        <v>1071</v>
      </c>
      <c r="N424" s="29">
        <f t="shared" ca="1" si="21"/>
        <v>937</v>
      </c>
      <c r="Q424" s="17" t="str">
        <f t="shared" ca="1" si="22"/>
        <v>2 tahun, 6 bulan, 24 hari</v>
      </c>
    </row>
    <row r="425" spans="1:17" ht="43.2" x14ac:dyDescent="0.3">
      <c r="A425" s="4">
        <f t="shared" si="20"/>
        <v>424</v>
      </c>
      <c r="B425" s="10" t="s">
        <v>2786</v>
      </c>
      <c r="C425" s="3">
        <v>45281</v>
      </c>
      <c r="D425" s="3">
        <v>45278</v>
      </c>
      <c r="E425" s="9" t="s">
        <v>39</v>
      </c>
      <c r="F425" s="1" t="s">
        <v>2785</v>
      </c>
      <c r="G425" s="1" t="s">
        <v>2788</v>
      </c>
      <c r="I425" s="4" t="s">
        <v>1302</v>
      </c>
      <c r="J425" s="4" t="s">
        <v>4395</v>
      </c>
      <c r="L425" s="4" t="s">
        <v>1070</v>
      </c>
      <c r="M425" s="5" t="s">
        <v>1071</v>
      </c>
      <c r="N425" s="29">
        <f t="shared" ca="1" si="21"/>
        <v>937</v>
      </c>
      <c r="Q425" s="17" t="str">
        <f t="shared" ca="1" si="22"/>
        <v>2 tahun, 6 bulan, 24 hari</v>
      </c>
    </row>
    <row r="426" spans="1:17" ht="313.2" customHeight="1" x14ac:dyDescent="0.3">
      <c r="A426" s="4">
        <f t="shared" si="20"/>
        <v>425</v>
      </c>
      <c r="B426" s="10" t="s">
        <v>2789</v>
      </c>
      <c r="C426" s="3">
        <v>45282</v>
      </c>
      <c r="D426" s="3">
        <v>45282</v>
      </c>
      <c r="E426" s="9" t="s">
        <v>9</v>
      </c>
      <c r="F426" s="1" t="s">
        <v>2790</v>
      </c>
      <c r="G426" s="1" t="s">
        <v>2792</v>
      </c>
      <c r="I426" s="4" t="s">
        <v>140</v>
      </c>
      <c r="J426" s="4" t="s">
        <v>4394</v>
      </c>
      <c r="L426" s="4" t="s">
        <v>1070</v>
      </c>
      <c r="M426" s="10" t="s">
        <v>3080</v>
      </c>
      <c r="N426" s="29">
        <f t="shared" ca="1" si="21"/>
        <v>936</v>
      </c>
      <c r="Q426" s="17" t="str">
        <f t="shared" ca="1" si="22"/>
        <v>2 tahun, 6 bulan, 23 hari</v>
      </c>
    </row>
    <row r="427" spans="1:17" ht="100.8" x14ac:dyDescent="0.3">
      <c r="A427" s="4">
        <f t="shared" si="20"/>
        <v>426</v>
      </c>
      <c r="B427" s="10" t="s">
        <v>2793</v>
      </c>
      <c r="C427" s="3">
        <v>45282</v>
      </c>
      <c r="D427" s="3">
        <v>45282</v>
      </c>
      <c r="E427" s="9" t="s">
        <v>9</v>
      </c>
      <c r="F427" s="1" t="s">
        <v>2794</v>
      </c>
      <c r="G427" s="11" t="s">
        <v>2795</v>
      </c>
      <c r="I427" s="4" t="s">
        <v>120</v>
      </c>
      <c r="K427" s="1" t="s">
        <v>4587</v>
      </c>
      <c r="L427" s="4" t="s">
        <v>1175</v>
      </c>
      <c r="M427" s="5" t="s">
        <v>1176</v>
      </c>
      <c r="N427" s="29">
        <f t="shared" ca="1" si="21"/>
        <v>936</v>
      </c>
      <c r="Q427" s="17" t="str">
        <f t="shared" ca="1" si="22"/>
        <v>2 tahun, 6 bulan, 23 hari</v>
      </c>
    </row>
    <row r="428" spans="1:17" ht="28.8" x14ac:dyDescent="0.3">
      <c r="A428" s="4">
        <f t="shared" si="20"/>
        <v>427</v>
      </c>
      <c r="B428" s="10" t="s">
        <v>2796</v>
      </c>
      <c r="C428" s="3">
        <v>45282</v>
      </c>
      <c r="D428" s="3">
        <v>45282</v>
      </c>
      <c r="E428" s="9" t="s">
        <v>9</v>
      </c>
      <c r="F428" s="1" t="s">
        <v>2797</v>
      </c>
      <c r="G428" s="1" t="s">
        <v>2799</v>
      </c>
      <c r="I428" s="4" t="s">
        <v>1302</v>
      </c>
      <c r="L428" s="4" t="s">
        <v>1070</v>
      </c>
      <c r="M428" s="5" t="s">
        <v>1071</v>
      </c>
      <c r="N428" s="29">
        <f t="shared" ca="1" si="21"/>
        <v>936</v>
      </c>
      <c r="P428" s="33" t="s">
        <v>2898</v>
      </c>
      <c r="Q428" s="17" t="str">
        <f t="shared" ca="1" si="22"/>
        <v>2 tahun, 6 bulan, 23 hari</v>
      </c>
    </row>
    <row r="429" spans="1:17" ht="43.2" x14ac:dyDescent="0.3">
      <c r="A429" s="4">
        <f t="shared" si="20"/>
        <v>428</v>
      </c>
      <c r="B429" s="10" t="s">
        <v>2800</v>
      </c>
      <c r="C429" s="3">
        <v>45282</v>
      </c>
      <c r="D429" s="3">
        <v>45282</v>
      </c>
      <c r="E429" s="9" t="s">
        <v>9</v>
      </c>
      <c r="F429" s="1" t="s">
        <v>2801</v>
      </c>
      <c r="G429" s="1" t="s">
        <v>2803</v>
      </c>
      <c r="I429" s="4" t="s">
        <v>1302</v>
      </c>
      <c r="L429" s="4" t="s">
        <v>1070</v>
      </c>
      <c r="M429" s="5" t="s">
        <v>1071</v>
      </c>
      <c r="N429" s="29">
        <f t="shared" ca="1" si="21"/>
        <v>936</v>
      </c>
      <c r="P429" s="33" t="s">
        <v>2897</v>
      </c>
      <c r="Q429" s="17" t="str">
        <f t="shared" ca="1" si="22"/>
        <v>2 tahun, 6 bulan, 23 hari</v>
      </c>
    </row>
    <row r="430" spans="1:17" ht="57.6" x14ac:dyDescent="0.3">
      <c r="A430" s="4">
        <f t="shared" si="20"/>
        <v>429</v>
      </c>
      <c r="B430" s="10" t="s">
        <v>2826</v>
      </c>
      <c r="C430" s="3">
        <v>45288</v>
      </c>
      <c r="D430" s="3">
        <v>45287</v>
      </c>
      <c r="E430" s="9" t="s">
        <v>39</v>
      </c>
      <c r="F430" s="1" t="s">
        <v>2827</v>
      </c>
      <c r="G430" s="1" t="s">
        <v>2828</v>
      </c>
      <c r="I430" s="4" t="s">
        <v>120</v>
      </c>
      <c r="K430" s="1" t="s">
        <v>6877</v>
      </c>
      <c r="L430" s="4" t="s">
        <v>1072</v>
      </c>
      <c r="M430" s="5" t="s">
        <v>1073</v>
      </c>
      <c r="N430" s="29">
        <f t="shared" ca="1" si="21"/>
        <v>930</v>
      </c>
      <c r="P430" s="33" t="s">
        <v>2896</v>
      </c>
      <c r="Q430" s="17" t="str">
        <f t="shared" ca="1" si="22"/>
        <v>2 tahun, 6 bulan, 17 hari</v>
      </c>
    </row>
    <row r="431" spans="1:17" ht="86.4" x14ac:dyDescent="0.3">
      <c r="A431" s="4">
        <f t="shared" si="20"/>
        <v>430</v>
      </c>
      <c r="B431" s="10" t="s">
        <v>2835</v>
      </c>
      <c r="C431" s="3">
        <v>45288</v>
      </c>
      <c r="D431" s="3">
        <v>45287</v>
      </c>
      <c r="E431" s="9" t="s">
        <v>39</v>
      </c>
      <c r="F431" s="1" t="s">
        <v>2836</v>
      </c>
      <c r="G431" s="11" t="s">
        <v>2837</v>
      </c>
      <c r="I431" s="4" t="s">
        <v>1302</v>
      </c>
      <c r="J431" s="4" t="s">
        <v>4395</v>
      </c>
      <c r="L431" s="4" t="s">
        <v>1074</v>
      </c>
      <c r="M431" s="5" t="s">
        <v>1075</v>
      </c>
      <c r="N431" s="29">
        <f t="shared" ca="1" si="21"/>
        <v>930</v>
      </c>
      <c r="P431" s="33" t="s">
        <v>2895</v>
      </c>
      <c r="Q431" s="17" t="str">
        <f t="shared" ca="1" si="22"/>
        <v>2 tahun, 6 bulan, 17 hari</v>
      </c>
    </row>
    <row r="432" spans="1:17" ht="158.4" x14ac:dyDescent="0.3">
      <c r="A432" s="4">
        <f t="shared" si="20"/>
        <v>431</v>
      </c>
      <c r="B432" s="10" t="s">
        <v>2838</v>
      </c>
      <c r="C432" s="3">
        <v>45288</v>
      </c>
      <c r="D432" s="3">
        <v>45287</v>
      </c>
      <c r="E432" s="9" t="s">
        <v>39</v>
      </c>
      <c r="F432" s="1" t="s">
        <v>1449</v>
      </c>
      <c r="G432" s="11" t="s">
        <v>2839</v>
      </c>
      <c r="I432" s="4" t="s">
        <v>1302</v>
      </c>
      <c r="J432" s="4" t="s">
        <v>4395</v>
      </c>
      <c r="L432" s="4" t="s">
        <v>1074</v>
      </c>
      <c r="M432" s="5" t="s">
        <v>1075</v>
      </c>
      <c r="N432" s="29">
        <f t="shared" ca="1" si="21"/>
        <v>930</v>
      </c>
      <c r="P432" s="33" t="s">
        <v>2894</v>
      </c>
      <c r="Q432" s="17" t="str">
        <f t="shared" ca="1" si="22"/>
        <v>2 tahun, 6 bulan, 17 hari</v>
      </c>
    </row>
    <row r="433" spans="1:17" ht="115.2" x14ac:dyDescent="0.3">
      <c r="A433" s="4">
        <f t="shared" si="20"/>
        <v>432</v>
      </c>
      <c r="B433" s="10" t="s">
        <v>2840</v>
      </c>
      <c r="C433" s="3">
        <v>45288</v>
      </c>
      <c r="D433" s="3">
        <v>45287</v>
      </c>
      <c r="E433" s="9" t="s">
        <v>39</v>
      </c>
      <c r="F433" s="1" t="s">
        <v>2841</v>
      </c>
      <c r="G433" s="11" t="s">
        <v>2842</v>
      </c>
      <c r="I433" s="4" t="s">
        <v>1302</v>
      </c>
      <c r="J433" s="4" t="s">
        <v>4395</v>
      </c>
      <c r="L433" s="4" t="s">
        <v>1079</v>
      </c>
      <c r="M433" s="10" t="s">
        <v>2445</v>
      </c>
      <c r="N433" s="29">
        <f t="shared" ca="1" si="21"/>
        <v>930</v>
      </c>
      <c r="P433" s="33" t="s">
        <v>2893</v>
      </c>
      <c r="Q433" s="17" t="str">
        <f t="shared" ca="1" si="22"/>
        <v>2 tahun, 6 bulan, 17 hari</v>
      </c>
    </row>
    <row r="434" spans="1:17" ht="28.8" x14ac:dyDescent="0.3">
      <c r="A434" s="4">
        <f t="shared" si="20"/>
        <v>433</v>
      </c>
      <c r="B434" s="10" t="s">
        <v>2843</v>
      </c>
      <c r="C434" s="3">
        <v>45288</v>
      </c>
      <c r="D434" s="3">
        <v>45267</v>
      </c>
      <c r="E434" s="9" t="s">
        <v>39</v>
      </c>
      <c r="F434" s="1" t="s">
        <v>53</v>
      </c>
      <c r="G434" s="1" t="s">
        <v>2845</v>
      </c>
      <c r="I434" s="4" t="s">
        <v>1302</v>
      </c>
      <c r="J434" s="4" t="s">
        <v>4395</v>
      </c>
      <c r="L434" s="4" t="s">
        <v>1079</v>
      </c>
      <c r="M434" s="10" t="s">
        <v>2445</v>
      </c>
      <c r="N434" s="29">
        <f t="shared" ca="1" si="21"/>
        <v>930</v>
      </c>
      <c r="P434" s="33" t="s">
        <v>2891</v>
      </c>
      <c r="Q434" s="17" t="str">
        <f t="shared" ca="1" si="22"/>
        <v>2 tahun, 6 bulan, 17 hari</v>
      </c>
    </row>
    <row r="435" spans="1:17" ht="28.8" x14ac:dyDescent="0.3">
      <c r="A435" s="4">
        <f t="shared" si="20"/>
        <v>434</v>
      </c>
      <c r="B435" s="10" t="s">
        <v>2844</v>
      </c>
      <c r="C435" s="3">
        <v>45288</v>
      </c>
      <c r="D435" s="3">
        <v>45271</v>
      </c>
      <c r="E435" s="9" t="s">
        <v>39</v>
      </c>
      <c r="F435" s="1" t="s">
        <v>53</v>
      </c>
      <c r="G435" s="1" t="s">
        <v>2845</v>
      </c>
      <c r="I435" s="4" t="s">
        <v>1302</v>
      </c>
      <c r="J435" s="4" t="s">
        <v>4395</v>
      </c>
      <c r="L435" s="4" t="s">
        <v>1079</v>
      </c>
      <c r="M435" s="10" t="s">
        <v>2445</v>
      </c>
      <c r="N435" s="29">
        <f t="shared" ca="1" si="21"/>
        <v>930</v>
      </c>
      <c r="P435" s="33" t="s">
        <v>2891</v>
      </c>
      <c r="Q435" s="17" t="str">
        <f t="shared" ca="1" si="22"/>
        <v>2 tahun, 6 bulan, 17 hari</v>
      </c>
    </row>
    <row r="436" spans="1:17" ht="201.6" x14ac:dyDescent="0.3">
      <c r="A436" s="4">
        <f t="shared" si="20"/>
        <v>435</v>
      </c>
      <c r="B436" s="10" t="s">
        <v>2865</v>
      </c>
      <c r="C436" s="3">
        <v>45289</v>
      </c>
      <c r="D436" s="3">
        <v>45288</v>
      </c>
      <c r="E436" s="9" t="s">
        <v>39</v>
      </c>
      <c r="F436" s="1" t="s">
        <v>2866</v>
      </c>
      <c r="G436" s="11" t="s">
        <v>2867</v>
      </c>
      <c r="I436" s="4" t="s">
        <v>120</v>
      </c>
      <c r="K436" s="1" t="s">
        <v>4959</v>
      </c>
      <c r="L436" s="4" t="s">
        <v>1175</v>
      </c>
      <c r="M436" s="5" t="s">
        <v>1176</v>
      </c>
      <c r="N436" s="29">
        <f t="shared" ca="1" si="21"/>
        <v>929</v>
      </c>
      <c r="P436" s="33" t="s">
        <v>2892</v>
      </c>
      <c r="Q436" s="17" t="str">
        <f t="shared" ca="1" si="22"/>
        <v>2 tahun, 6 bulan, 16 hari</v>
      </c>
    </row>
    <row r="437" spans="1:17" x14ac:dyDescent="0.3">
      <c r="A437" s="4">
        <f t="shared" si="20"/>
        <v>436</v>
      </c>
      <c r="B437" s="10" t="s">
        <v>2868</v>
      </c>
      <c r="C437" s="3">
        <v>45289</v>
      </c>
      <c r="D437" s="3">
        <v>45275</v>
      </c>
      <c r="E437" s="9" t="s">
        <v>39</v>
      </c>
      <c r="F437" s="1" t="s">
        <v>53</v>
      </c>
      <c r="G437" s="1" t="s">
        <v>2845</v>
      </c>
      <c r="I437" s="4" t="s">
        <v>1302</v>
      </c>
      <c r="J437" s="4" t="s">
        <v>4395</v>
      </c>
      <c r="L437" s="4" t="s">
        <v>1079</v>
      </c>
      <c r="M437" s="5" t="s">
        <v>1172</v>
      </c>
      <c r="N437" s="29">
        <f t="shared" ca="1" si="21"/>
        <v>929</v>
      </c>
      <c r="P437" s="33" t="s">
        <v>2891</v>
      </c>
      <c r="Q437" s="17" t="str">
        <f t="shared" ca="1" si="22"/>
        <v>2 tahun, 6 bulan, 16 hari</v>
      </c>
    </row>
    <row r="438" spans="1:17" x14ac:dyDescent="0.3">
      <c r="A438" s="4">
        <f t="shared" si="20"/>
        <v>437</v>
      </c>
      <c r="B438" s="10" t="s">
        <v>2869</v>
      </c>
      <c r="C438" s="3">
        <v>45289</v>
      </c>
      <c r="D438" s="3">
        <v>45275</v>
      </c>
      <c r="E438" s="9" t="s">
        <v>39</v>
      </c>
      <c r="F438" s="1" t="s">
        <v>53</v>
      </c>
      <c r="G438" s="1" t="s">
        <v>2845</v>
      </c>
      <c r="I438" s="4" t="s">
        <v>1302</v>
      </c>
      <c r="J438" s="4" t="s">
        <v>4395</v>
      </c>
      <c r="L438" s="4" t="s">
        <v>1079</v>
      </c>
      <c r="M438" s="5" t="s">
        <v>1172</v>
      </c>
      <c r="N438" s="29">
        <f t="shared" ca="1" si="21"/>
        <v>929</v>
      </c>
      <c r="P438" s="33" t="s">
        <v>2891</v>
      </c>
      <c r="Q438" s="17" t="str">
        <f t="shared" ca="1" si="22"/>
        <v>2 tahun, 6 bulan, 16 hari</v>
      </c>
    </row>
    <row r="439" spans="1:17" ht="57.6" x14ac:dyDescent="0.3">
      <c r="A439" s="4">
        <f t="shared" si="20"/>
        <v>438</v>
      </c>
      <c r="B439" s="10" t="s">
        <v>2872</v>
      </c>
      <c r="C439" s="3">
        <v>45289</v>
      </c>
      <c r="D439" s="3">
        <v>45275</v>
      </c>
      <c r="E439" s="9" t="s">
        <v>2767</v>
      </c>
      <c r="F439" s="1" t="s">
        <v>2873</v>
      </c>
      <c r="G439" s="11" t="s">
        <v>2874</v>
      </c>
      <c r="I439" s="4" t="s">
        <v>1302</v>
      </c>
      <c r="L439" s="4" t="s">
        <v>1070</v>
      </c>
      <c r="M439" s="5" t="s">
        <v>1071</v>
      </c>
      <c r="N439" s="29">
        <f t="shared" ca="1" si="21"/>
        <v>929</v>
      </c>
      <c r="P439" s="33" t="s">
        <v>2890</v>
      </c>
      <c r="Q439" s="17" t="str">
        <f t="shared" ca="1" si="22"/>
        <v>2 tahun, 6 bulan, 16 hari</v>
      </c>
    </row>
  </sheetData>
  <autoFilter ref="A1:Q439" xr:uid="{D7519689-6594-4B6F-871C-AE5FEDFE43F9}"/>
  <sortState xmlns:xlrd2="http://schemas.microsoft.com/office/spreadsheetml/2017/richdata2" ref="A2:K157">
    <sortCondition ref="C2"/>
  </sortState>
  <conditionalFormatting sqref="I329">
    <cfRule type="containsText" dxfId="258" priority="1" operator="containsText" text="Open">
      <formula>NOT(ISERROR(SEARCH("Open",I329)))</formula>
    </cfRule>
    <cfRule type="containsText" dxfId="257" priority="2" operator="containsText" text="Closed">
      <formula>NOT(ISERROR(SEARCH("Closed",I329)))</formula>
    </cfRule>
    <cfRule type="containsText" dxfId="256" priority="3" operator="containsText" text="Open">
      <formula>NOT(ISERROR(SEARCH("Open",I329)))</formula>
    </cfRule>
  </conditionalFormatting>
  <conditionalFormatting sqref="I1:J1 H2:H9 I10:J175 I177:J203 I205:J238 I240:J248 I250:J262 I264:J300 I302:J305 I307:J307 I322:J322 I324:J327 I335:J346 I361:J371 I375:J387 I390:J390 I392:J409 I412:J433 I436:J1048576">
    <cfRule type="containsText" dxfId="255" priority="303" operator="containsText" text="Open">
      <formula>NOT(ISERROR(SEARCH("Open",H1)))</formula>
    </cfRule>
  </conditionalFormatting>
  <conditionalFormatting sqref="I1:J1 I10:J175 I177:J203 I205:J238 I240:J248 I250:J262 I264:J300 I302:J305 I307:J307 I322:J322 I324:J327 I335:J346 I361:J371 I375:J387 I390:J390 I392:J409 I412:J433 I436:J1048576 H2:H9">
    <cfRule type="containsText" dxfId="254" priority="302" operator="containsText" text="Closed">
      <formula>NOT(ISERROR(SEARCH("Closed",H1)))</formula>
    </cfRule>
  </conditionalFormatting>
  <conditionalFormatting sqref="I1:J175 I177:J203 I205:J238 I240:J248 I250:J262 J261:J263 I264:J300 I302:J305 I307:J307 I322:J322 I324:J327 I335:J346 I361:J371 I375:J387 J388:J390 I390:J390 I392:J409 J409:J411 I412:J433 J431:J435 I436:J1048576">
    <cfRule type="containsText" dxfId="253" priority="299" operator="containsText" text="Open">
      <formula>NOT(ISERROR(SEARCH("Open",I1)))</formula>
    </cfRule>
  </conditionalFormatting>
  <conditionalFormatting sqref="I1:J203">
    <cfRule type="containsText" dxfId="252" priority="296" operator="containsText" text="Closed">
      <formula>NOT(ISERROR(SEARCH("Closed",I1)))</formula>
    </cfRule>
  </conditionalFormatting>
  <conditionalFormatting sqref="I176:J176">
    <cfRule type="containsText" dxfId="251" priority="294" operator="containsText" text="Closed">
      <formula>NOT(ISERROR(SEARCH("Closed",I176)))</formula>
    </cfRule>
    <cfRule type="containsText" dxfId="250" priority="295" operator="containsText" text="Open">
      <formula>NOT(ISERROR(SEARCH("Open",I176)))</formula>
    </cfRule>
    <cfRule type="containsText" dxfId="249" priority="297" operator="containsText" text="Open">
      <formula>NOT(ISERROR(SEARCH("Open",I176)))</formula>
    </cfRule>
  </conditionalFormatting>
  <conditionalFormatting sqref="I204:J204">
    <cfRule type="containsText" dxfId="248" priority="290" operator="containsText" text="Closed">
      <formula>NOT(ISERROR(SEARCH("Closed",I204)))</formula>
    </cfRule>
    <cfRule type="containsText" dxfId="247" priority="291" operator="containsText" text="Open">
      <formula>NOT(ISERROR(SEARCH("Open",I204)))</formula>
    </cfRule>
    <cfRule type="containsText" dxfId="246" priority="293" operator="containsText" text="Open">
      <formula>NOT(ISERROR(SEARCH("Open",I204)))</formula>
    </cfRule>
  </conditionalFormatting>
  <conditionalFormatting sqref="I204:J238">
    <cfRule type="containsText" dxfId="245" priority="292" operator="containsText" text="Closed">
      <formula>NOT(ISERROR(SEARCH("Closed",I204)))</formula>
    </cfRule>
  </conditionalFormatting>
  <conditionalFormatting sqref="I239:J239">
    <cfRule type="containsText" dxfId="244" priority="286" operator="containsText" text="Closed">
      <formula>NOT(ISERROR(SEARCH("Closed",I239)))</formula>
    </cfRule>
    <cfRule type="containsText" dxfId="243" priority="287" operator="containsText" text="Open">
      <formula>NOT(ISERROR(SEARCH("Open",I239)))</formula>
    </cfRule>
    <cfRule type="containsText" dxfId="242" priority="289" operator="containsText" text="Open">
      <formula>NOT(ISERROR(SEARCH("Open",I239)))</formula>
    </cfRule>
  </conditionalFormatting>
  <conditionalFormatting sqref="I239:J248">
    <cfRule type="containsText" dxfId="241" priority="288" operator="containsText" text="Closed">
      <formula>NOT(ISERROR(SEARCH("Closed",I239)))</formula>
    </cfRule>
  </conditionalFormatting>
  <conditionalFormatting sqref="I249:J249">
    <cfRule type="containsText" dxfId="240" priority="282" operator="containsText" text="Closed">
      <formula>NOT(ISERROR(SEARCH("Closed",I249)))</formula>
    </cfRule>
    <cfRule type="containsText" dxfId="239" priority="283" operator="containsText" text="Open">
      <formula>NOT(ISERROR(SEARCH("Open",I249)))</formula>
    </cfRule>
    <cfRule type="containsText" dxfId="238" priority="285" operator="containsText" text="Open">
      <formula>NOT(ISERROR(SEARCH("Open",I249)))</formula>
    </cfRule>
  </conditionalFormatting>
  <conditionalFormatting sqref="I249:J262">
    <cfRule type="containsText" dxfId="237" priority="284" operator="containsText" text="Closed">
      <formula>NOT(ISERROR(SEARCH("Closed",I249)))</formula>
    </cfRule>
  </conditionalFormatting>
  <conditionalFormatting sqref="I263:J263">
    <cfRule type="containsText" dxfId="236" priority="278" operator="containsText" text="Closed">
      <formula>NOT(ISERROR(SEARCH("Closed",I263)))</formula>
    </cfRule>
    <cfRule type="containsText" dxfId="235" priority="279" operator="containsText" text="Open">
      <formula>NOT(ISERROR(SEARCH("Open",I263)))</formula>
    </cfRule>
    <cfRule type="containsText" dxfId="234" priority="281" operator="containsText" text="Open">
      <formula>NOT(ISERROR(SEARCH("Open",I263)))</formula>
    </cfRule>
  </conditionalFormatting>
  <conditionalFormatting sqref="I263:J300">
    <cfRule type="containsText" dxfId="233" priority="280" operator="containsText" text="Closed">
      <formula>NOT(ISERROR(SEARCH("Closed",I263)))</formula>
    </cfRule>
  </conditionalFormatting>
  <conditionalFormatting sqref="I301:J301">
    <cfRule type="containsText" dxfId="232" priority="274" operator="containsText" text="Closed">
      <formula>NOT(ISERROR(SEARCH("Closed",I301)))</formula>
    </cfRule>
    <cfRule type="containsText" dxfId="231" priority="275" operator="containsText" text="Open">
      <formula>NOT(ISERROR(SEARCH("Open",I301)))</formula>
    </cfRule>
    <cfRule type="containsText" dxfId="230" priority="277" operator="containsText" text="Open">
      <formula>NOT(ISERROR(SEARCH("Open",I301)))</formula>
    </cfRule>
  </conditionalFormatting>
  <conditionalFormatting sqref="I301:J305">
    <cfRule type="containsText" dxfId="229" priority="276" operator="containsText" text="Closed">
      <formula>NOT(ISERROR(SEARCH("Closed",I301)))</formula>
    </cfRule>
  </conditionalFormatting>
  <conditionalFormatting sqref="I306:J306">
    <cfRule type="containsText" dxfId="228" priority="266" operator="containsText" text="Closed">
      <formula>NOT(ISERROR(SEARCH("Closed",I306)))</formula>
    </cfRule>
    <cfRule type="containsText" dxfId="227" priority="267" operator="containsText" text="Open">
      <formula>NOT(ISERROR(SEARCH("Open",I306)))</formula>
    </cfRule>
    <cfRule type="containsText" dxfId="226" priority="269" operator="containsText" text="Open">
      <formula>NOT(ISERROR(SEARCH("Open",I306)))</formula>
    </cfRule>
  </conditionalFormatting>
  <conditionalFormatting sqref="I306:J307">
    <cfRule type="containsText" dxfId="225" priority="268" operator="containsText" text="Closed">
      <formula>NOT(ISERROR(SEARCH("Closed",I306)))</formula>
    </cfRule>
  </conditionalFormatting>
  <conditionalFormatting sqref="I308:J308">
    <cfRule type="containsText" dxfId="224" priority="263" operator="containsText" text="Open">
      <formula>NOT(ISERROR(SEARCH("Open",I308)))</formula>
    </cfRule>
    <cfRule type="containsText" dxfId="223" priority="264" operator="containsText" text="Closed">
      <formula>NOT(ISERROR(SEARCH("Closed",I308)))</formula>
    </cfRule>
    <cfRule type="containsText" dxfId="222" priority="265" operator="containsText" text="Open">
      <formula>NOT(ISERROR(SEARCH("Open",I308)))</formula>
    </cfRule>
  </conditionalFormatting>
  <conditionalFormatting sqref="I308:J309">
    <cfRule type="containsText" dxfId="221" priority="260" operator="containsText" text="Closed">
      <formula>NOT(ISERROR(SEARCH("Closed",I308)))</formula>
    </cfRule>
  </conditionalFormatting>
  <conditionalFormatting sqref="I309:J309">
    <cfRule type="containsText" dxfId="220" priority="259" operator="containsText" text="Open">
      <formula>NOT(ISERROR(SEARCH("Open",I309)))</formula>
    </cfRule>
    <cfRule type="containsText" dxfId="219" priority="261" operator="containsText" text="Open">
      <formula>NOT(ISERROR(SEARCH("Open",I309)))</formula>
    </cfRule>
  </conditionalFormatting>
  <conditionalFormatting sqref="I309:J310">
    <cfRule type="containsText" dxfId="218" priority="256" operator="containsText" text="Closed">
      <formula>NOT(ISERROR(SEARCH("Closed",I309)))</formula>
    </cfRule>
  </conditionalFormatting>
  <conditionalFormatting sqref="I310:J310">
    <cfRule type="containsText" dxfId="217" priority="255" operator="containsText" text="Open">
      <formula>NOT(ISERROR(SEARCH("Open",I310)))</formula>
    </cfRule>
    <cfRule type="containsText" dxfId="216" priority="257" operator="containsText" text="Open">
      <formula>NOT(ISERROR(SEARCH("Open",I310)))</formula>
    </cfRule>
  </conditionalFormatting>
  <conditionalFormatting sqref="I310:J311">
    <cfRule type="containsText" dxfId="215" priority="252" operator="containsText" text="Closed">
      <formula>NOT(ISERROR(SEARCH("Closed",I310)))</formula>
    </cfRule>
  </conditionalFormatting>
  <conditionalFormatting sqref="I311:J311">
    <cfRule type="containsText" dxfId="214" priority="251" operator="containsText" text="Open">
      <formula>NOT(ISERROR(SEARCH("Open",I311)))</formula>
    </cfRule>
    <cfRule type="containsText" dxfId="213" priority="253" operator="containsText" text="Open">
      <formula>NOT(ISERROR(SEARCH("Open",I311)))</formula>
    </cfRule>
  </conditionalFormatting>
  <conditionalFormatting sqref="I311:J312">
    <cfRule type="containsText" dxfId="212" priority="248" operator="containsText" text="Closed">
      <formula>NOT(ISERROR(SEARCH("Closed",I311)))</formula>
    </cfRule>
  </conditionalFormatting>
  <conditionalFormatting sqref="I312:J312">
    <cfRule type="containsText" dxfId="211" priority="247" operator="containsText" text="Open">
      <formula>NOT(ISERROR(SEARCH("Open",I312)))</formula>
    </cfRule>
    <cfRule type="containsText" dxfId="210" priority="249" operator="containsText" text="Open">
      <formula>NOT(ISERROR(SEARCH("Open",I312)))</formula>
    </cfRule>
  </conditionalFormatting>
  <conditionalFormatting sqref="I312:J313">
    <cfRule type="containsText" dxfId="209" priority="244" operator="containsText" text="Closed">
      <formula>NOT(ISERROR(SEARCH("Closed",I312)))</formula>
    </cfRule>
  </conditionalFormatting>
  <conditionalFormatting sqref="I313:J313">
    <cfRule type="containsText" dxfId="208" priority="243" operator="containsText" text="Open">
      <formula>NOT(ISERROR(SEARCH("Open",I313)))</formula>
    </cfRule>
    <cfRule type="containsText" dxfId="207" priority="245" operator="containsText" text="Open">
      <formula>NOT(ISERROR(SEARCH("Open",I313)))</formula>
    </cfRule>
  </conditionalFormatting>
  <conditionalFormatting sqref="I313:J314">
    <cfRule type="containsText" dxfId="206" priority="240" operator="containsText" text="Closed">
      <formula>NOT(ISERROR(SEARCH("Closed",I313)))</formula>
    </cfRule>
  </conditionalFormatting>
  <conditionalFormatting sqref="I314:J314">
    <cfRule type="containsText" dxfId="205" priority="239" operator="containsText" text="Open">
      <formula>NOT(ISERROR(SEARCH("Open",I314)))</formula>
    </cfRule>
    <cfRule type="containsText" dxfId="204" priority="241" operator="containsText" text="Open">
      <formula>NOT(ISERROR(SEARCH("Open",I314)))</formula>
    </cfRule>
  </conditionalFormatting>
  <conditionalFormatting sqref="I314:J315">
    <cfRule type="containsText" dxfId="203" priority="236" operator="containsText" text="Closed">
      <formula>NOT(ISERROR(SEARCH("Closed",I314)))</formula>
    </cfRule>
  </conditionalFormatting>
  <conditionalFormatting sqref="I315:J315">
    <cfRule type="containsText" dxfId="202" priority="235" operator="containsText" text="Open">
      <formula>NOT(ISERROR(SEARCH("Open",I315)))</formula>
    </cfRule>
    <cfRule type="containsText" dxfId="201" priority="237" operator="containsText" text="Open">
      <formula>NOT(ISERROR(SEARCH("Open",I315)))</formula>
    </cfRule>
  </conditionalFormatting>
  <conditionalFormatting sqref="I315:J316">
    <cfRule type="containsText" dxfId="200" priority="232" operator="containsText" text="Closed">
      <formula>NOT(ISERROR(SEARCH("Closed",I315)))</formula>
    </cfRule>
  </conditionalFormatting>
  <conditionalFormatting sqref="I316:J316">
    <cfRule type="containsText" dxfId="199" priority="231" operator="containsText" text="Open">
      <formula>NOT(ISERROR(SEARCH("Open",I316)))</formula>
    </cfRule>
    <cfRule type="containsText" dxfId="198" priority="233" operator="containsText" text="Open">
      <formula>NOT(ISERROR(SEARCH("Open",I316)))</formula>
    </cfRule>
  </conditionalFormatting>
  <conditionalFormatting sqref="I316:J317">
    <cfRule type="containsText" dxfId="197" priority="228" operator="containsText" text="Closed">
      <formula>NOT(ISERROR(SEARCH("Closed",I316)))</formula>
    </cfRule>
  </conditionalFormatting>
  <conditionalFormatting sqref="I317:J317">
    <cfRule type="containsText" dxfId="196" priority="227" operator="containsText" text="Open">
      <formula>NOT(ISERROR(SEARCH("Open",I317)))</formula>
    </cfRule>
    <cfRule type="containsText" dxfId="195" priority="229" operator="containsText" text="Open">
      <formula>NOT(ISERROR(SEARCH("Open",I317)))</formula>
    </cfRule>
  </conditionalFormatting>
  <conditionalFormatting sqref="I317:J318">
    <cfRule type="containsText" dxfId="194" priority="224" operator="containsText" text="Closed">
      <formula>NOT(ISERROR(SEARCH("Closed",I317)))</formula>
    </cfRule>
  </conditionalFormatting>
  <conditionalFormatting sqref="I318:J318">
    <cfRule type="containsText" dxfId="193" priority="223" operator="containsText" text="Open">
      <formula>NOT(ISERROR(SEARCH("Open",I318)))</formula>
    </cfRule>
    <cfRule type="containsText" dxfId="192" priority="225" operator="containsText" text="Open">
      <formula>NOT(ISERROR(SEARCH("Open",I318)))</formula>
    </cfRule>
  </conditionalFormatting>
  <conditionalFormatting sqref="I318:J319">
    <cfRule type="containsText" dxfId="191" priority="220" operator="containsText" text="Closed">
      <formula>NOT(ISERROR(SEARCH("Closed",I318)))</formula>
    </cfRule>
  </conditionalFormatting>
  <conditionalFormatting sqref="I319:J319">
    <cfRule type="containsText" dxfId="190" priority="219" operator="containsText" text="Open">
      <formula>NOT(ISERROR(SEARCH("Open",I319)))</formula>
    </cfRule>
    <cfRule type="containsText" dxfId="189" priority="221" operator="containsText" text="Open">
      <formula>NOT(ISERROR(SEARCH("Open",I319)))</formula>
    </cfRule>
  </conditionalFormatting>
  <conditionalFormatting sqref="I319:J320">
    <cfRule type="containsText" dxfId="188" priority="216" operator="containsText" text="Closed">
      <formula>NOT(ISERROR(SEARCH("Closed",I319)))</formula>
    </cfRule>
  </conditionalFormatting>
  <conditionalFormatting sqref="I320:J320">
    <cfRule type="containsText" dxfId="187" priority="215" operator="containsText" text="Open">
      <formula>NOT(ISERROR(SEARCH("Open",I320)))</formula>
    </cfRule>
    <cfRule type="containsText" dxfId="186" priority="217" operator="containsText" text="Open">
      <formula>NOT(ISERROR(SEARCH("Open",I320)))</formula>
    </cfRule>
  </conditionalFormatting>
  <conditionalFormatting sqref="I320:J322">
    <cfRule type="containsText" dxfId="185" priority="212" operator="containsText" text="Closed">
      <formula>NOT(ISERROR(SEARCH("Closed",I320)))</formula>
    </cfRule>
  </conditionalFormatting>
  <conditionalFormatting sqref="I321:J321">
    <cfRule type="containsText" dxfId="184" priority="210" operator="containsText" text="Closed">
      <formula>NOT(ISERROR(SEARCH("Closed",I321)))</formula>
    </cfRule>
    <cfRule type="containsText" dxfId="183" priority="211" operator="containsText" text="Open">
      <formula>NOT(ISERROR(SEARCH("Open",I321)))</formula>
    </cfRule>
    <cfRule type="containsText" dxfId="182" priority="213" operator="containsText" text="Open">
      <formula>NOT(ISERROR(SEARCH("Open",I321)))</formula>
    </cfRule>
  </conditionalFormatting>
  <conditionalFormatting sqref="I323:J323">
    <cfRule type="containsText" dxfId="181" priority="206" operator="containsText" text="Closed">
      <formula>NOT(ISERROR(SEARCH("Closed",I323)))</formula>
    </cfRule>
    <cfRule type="containsText" dxfId="180" priority="207" operator="containsText" text="Open">
      <formula>NOT(ISERROR(SEARCH("Open",I323)))</formula>
    </cfRule>
    <cfRule type="containsText" dxfId="179" priority="209" operator="containsText" text="Open">
      <formula>NOT(ISERROR(SEARCH("Open",I323)))</formula>
    </cfRule>
  </conditionalFormatting>
  <conditionalFormatting sqref="I323:J327">
    <cfRule type="containsText" dxfId="178" priority="208" operator="containsText" text="Closed">
      <formula>NOT(ISERROR(SEARCH("Closed",I323)))</formula>
    </cfRule>
  </conditionalFormatting>
  <conditionalFormatting sqref="I328:J328">
    <cfRule type="containsText" dxfId="177" priority="203" operator="containsText" text="Open">
      <formula>NOT(ISERROR(SEARCH("Open",I328)))</formula>
    </cfRule>
    <cfRule type="containsText" dxfId="176" priority="204" operator="containsText" text="Closed">
      <formula>NOT(ISERROR(SEARCH("Closed",I328)))</formula>
    </cfRule>
    <cfRule type="containsText" dxfId="175" priority="205" operator="containsText" text="Open">
      <formula>NOT(ISERROR(SEARCH("Open",I328)))</formula>
    </cfRule>
  </conditionalFormatting>
  <conditionalFormatting sqref="I328:J329">
    <cfRule type="containsText" dxfId="174" priority="200" operator="containsText" text="Closed">
      <formula>NOT(ISERROR(SEARCH("Closed",I328)))</formula>
    </cfRule>
  </conditionalFormatting>
  <conditionalFormatting sqref="I329:J329">
    <cfRule type="containsText" dxfId="173" priority="199" operator="containsText" text="Open">
      <formula>NOT(ISERROR(SEARCH("Open",I329)))</formula>
    </cfRule>
    <cfRule type="containsText" dxfId="172" priority="201" operator="containsText" text="Open">
      <formula>NOT(ISERROR(SEARCH("Open",I329)))</formula>
    </cfRule>
  </conditionalFormatting>
  <conditionalFormatting sqref="I329:J330">
    <cfRule type="containsText" dxfId="171" priority="196" operator="containsText" text="Closed">
      <formula>NOT(ISERROR(SEARCH("Closed",I329)))</formula>
    </cfRule>
  </conditionalFormatting>
  <conditionalFormatting sqref="I330:J330">
    <cfRule type="containsText" dxfId="170" priority="195" operator="containsText" text="Open">
      <formula>NOT(ISERROR(SEARCH("Open",I330)))</formula>
    </cfRule>
    <cfRule type="containsText" dxfId="169" priority="197" operator="containsText" text="Open">
      <formula>NOT(ISERROR(SEARCH("Open",I330)))</formula>
    </cfRule>
  </conditionalFormatting>
  <conditionalFormatting sqref="I330:J331">
    <cfRule type="containsText" dxfId="168" priority="192" operator="containsText" text="Closed">
      <formula>NOT(ISERROR(SEARCH("Closed",I330)))</formula>
    </cfRule>
  </conditionalFormatting>
  <conditionalFormatting sqref="I331:J331">
    <cfRule type="containsText" dxfId="167" priority="191" operator="containsText" text="Open">
      <formula>NOT(ISERROR(SEARCH("Open",I331)))</formula>
    </cfRule>
    <cfRule type="containsText" dxfId="166" priority="193" operator="containsText" text="Open">
      <formula>NOT(ISERROR(SEARCH("Open",I331)))</formula>
    </cfRule>
  </conditionalFormatting>
  <conditionalFormatting sqref="I331:J332">
    <cfRule type="containsText" dxfId="165" priority="188" operator="containsText" text="Closed">
      <formula>NOT(ISERROR(SEARCH("Closed",I331)))</formula>
    </cfRule>
  </conditionalFormatting>
  <conditionalFormatting sqref="I332:J332">
    <cfRule type="containsText" dxfId="164" priority="187" operator="containsText" text="Open">
      <formula>NOT(ISERROR(SEARCH("Open",I332)))</formula>
    </cfRule>
    <cfRule type="containsText" dxfId="163" priority="189" operator="containsText" text="Open">
      <formula>NOT(ISERROR(SEARCH("Open",I332)))</formula>
    </cfRule>
  </conditionalFormatting>
  <conditionalFormatting sqref="I332:J333">
    <cfRule type="containsText" dxfId="162" priority="184" operator="containsText" text="Closed">
      <formula>NOT(ISERROR(SEARCH("Closed",I332)))</formula>
    </cfRule>
  </conditionalFormatting>
  <conditionalFormatting sqref="I333:J333">
    <cfRule type="containsText" dxfId="161" priority="183" operator="containsText" text="Open">
      <formula>NOT(ISERROR(SEARCH("Open",I333)))</formula>
    </cfRule>
    <cfRule type="containsText" dxfId="160" priority="185" operator="containsText" text="Open">
      <formula>NOT(ISERROR(SEARCH("Open",I333)))</formula>
    </cfRule>
  </conditionalFormatting>
  <conditionalFormatting sqref="I333:J346">
    <cfRule type="containsText" dxfId="159" priority="180" operator="containsText" text="Closed">
      <formula>NOT(ISERROR(SEARCH("Closed",I333)))</formula>
    </cfRule>
  </conditionalFormatting>
  <conditionalFormatting sqref="I334:J334">
    <cfRule type="containsText" dxfId="158" priority="178" operator="containsText" text="Closed">
      <formula>NOT(ISERROR(SEARCH("Closed",I334)))</formula>
    </cfRule>
    <cfRule type="containsText" dxfId="157" priority="179" operator="containsText" text="Open">
      <formula>NOT(ISERROR(SEARCH("Open",I334)))</formula>
    </cfRule>
    <cfRule type="containsText" dxfId="156" priority="181" operator="containsText" text="Open">
      <formula>NOT(ISERROR(SEARCH("Open",I334)))</formula>
    </cfRule>
  </conditionalFormatting>
  <conditionalFormatting sqref="I347:J347">
    <cfRule type="containsText" dxfId="155" priority="122" operator="containsText" text="Closed">
      <formula>NOT(ISERROR(SEARCH("Closed",I347)))</formula>
    </cfRule>
    <cfRule type="containsText" dxfId="154" priority="123" operator="containsText" text="Open">
      <formula>NOT(ISERROR(SEARCH("Open",I347)))</formula>
    </cfRule>
    <cfRule type="containsText" dxfId="153" priority="124" operator="containsText" text="Closed">
      <formula>NOT(ISERROR(SEARCH("Closed",I347)))</formula>
    </cfRule>
    <cfRule type="containsText" dxfId="152" priority="125" operator="containsText" text="Open">
      <formula>NOT(ISERROR(SEARCH("Open",I347)))</formula>
    </cfRule>
  </conditionalFormatting>
  <conditionalFormatting sqref="I348:J348">
    <cfRule type="containsText" dxfId="151" priority="175" operator="containsText" text="Open">
      <formula>NOT(ISERROR(SEARCH("Open",I348)))</formula>
    </cfRule>
    <cfRule type="containsText" dxfId="150" priority="176" operator="containsText" text="Closed">
      <formula>NOT(ISERROR(SEARCH("Closed",I348)))</formula>
    </cfRule>
    <cfRule type="containsText" dxfId="149" priority="177" operator="containsText" text="Open">
      <formula>NOT(ISERROR(SEARCH("Open",I348)))</formula>
    </cfRule>
  </conditionalFormatting>
  <conditionalFormatting sqref="I348:J349">
    <cfRule type="containsText" dxfId="148" priority="172" operator="containsText" text="Closed">
      <formula>NOT(ISERROR(SEARCH("Closed",I348)))</formula>
    </cfRule>
  </conditionalFormatting>
  <conditionalFormatting sqref="I349:J349">
    <cfRule type="containsText" dxfId="147" priority="171" operator="containsText" text="Open">
      <formula>NOT(ISERROR(SEARCH("Open",I349)))</formula>
    </cfRule>
    <cfRule type="containsText" dxfId="146" priority="173" operator="containsText" text="Open">
      <formula>NOT(ISERROR(SEARCH("Open",I349)))</formula>
    </cfRule>
  </conditionalFormatting>
  <conditionalFormatting sqref="I349:J350">
    <cfRule type="containsText" dxfId="145" priority="168" operator="containsText" text="Closed">
      <formula>NOT(ISERROR(SEARCH("Closed",I349)))</formula>
    </cfRule>
  </conditionalFormatting>
  <conditionalFormatting sqref="I350:J350">
    <cfRule type="containsText" dxfId="144" priority="167" operator="containsText" text="Open">
      <formula>NOT(ISERROR(SEARCH("Open",I350)))</formula>
    </cfRule>
    <cfRule type="containsText" dxfId="143" priority="169" operator="containsText" text="Open">
      <formula>NOT(ISERROR(SEARCH("Open",I350)))</formula>
    </cfRule>
  </conditionalFormatting>
  <conditionalFormatting sqref="I350:J351">
    <cfRule type="containsText" dxfId="142" priority="164" operator="containsText" text="Closed">
      <formula>NOT(ISERROR(SEARCH("Closed",I350)))</formula>
    </cfRule>
  </conditionalFormatting>
  <conditionalFormatting sqref="I351:J351">
    <cfRule type="containsText" dxfId="141" priority="163" operator="containsText" text="Open">
      <formula>NOT(ISERROR(SEARCH("Open",I351)))</formula>
    </cfRule>
    <cfRule type="containsText" dxfId="140" priority="165" operator="containsText" text="Open">
      <formula>NOT(ISERROR(SEARCH("Open",I351)))</formula>
    </cfRule>
  </conditionalFormatting>
  <conditionalFormatting sqref="I351:J352">
    <cfRule type="containsText" dxfId="139" priority="160" operator="containsText" text="Closed">
      <formula>NOT(ISERROR(SEARCH("Closed",I351)))</formula>
    </cfRule>
  </conditionalFormatting>
  <conditionalFormatting sqref="I352:J352">
    <cfRule type="containsText" dxfId="138" priority="159" operator="containsText" text="Open">
      <formula>NOT(ISERROR(SEARCH("Open",I352)))</formula>
    </cfRule>
    <cfRule type="containsText" dxfId="137" priority="161" operator="containsText" text="Open">
      <formula>NOT(ISERROR(SEARCH("Open",I352)))</formula>
    </cfRule>
  </conditionalFormatting>
  <conditionalFormatting sqref="I352:J353">
    <cfRule type="containsText" dxfId="136" priority="156" operator="containsText" text="Closed">
      <formula>NOT(ISERROR(SEARCH("Closed",I352)))</formula>
    </cfRule>
  </conditionalFormatting>
  <conditionalFormatting sqref="I353:J353">
    <cfRule type="containsText" dxfId="135" priority="155" operator="containsText" text="Open">
      <formula>NOT(ISERROR(SEARCH("Open",I353)))</formula>
    </cfRule>
    <cfRule type="containsText" dxfId="134" priority="157" operator="containsText" text="Open">
      <formula>NOT(ISERROR(SEARCH("Open",I353)))</formula>
    </cfRule>
  </conditionalFormatting>
  <conditionalFormatting sqref="I353:J354">
    <cfRule type="containsText" dxfId="133" priority="152" operator="containsText" text="Closed">
      <formula>NOT(ISERROR(SEARCH("Closed",I353)))</formula>
    </cfRule>
  </conditionalFormatting>
  <conditionalFormatting sqref="I354:J354">
    <cfRule type="containsText" dxfId="132" priority="151" operator="containsText" text="Open">
      <formula>NOT(ISERROR(SEARCH("Open",I354)))</formula>
    </cfRule>
    <cfRule type="containsText" dxfId="131" priority="153" operator="containsText" text="Open">
      <formula>NOT(ISERROR(SEARCH("Open",I354)))</formula>
    </cfRule>
  </conditionalFormatting>
  <conditionalFormatting sqref="I354:J355">
    <cfRule type="containsText" dxfId="130" priority="148" operator="containsText" text="Closed">
      <formula>NOT(ISERROR(SEARCH("Closed",I354)))</formula>
    </cfRule>
  </conditionalFormatting>
  <conditionalFormatting sqref="I355:J355">
    <cfRule type="containsText" dxfId="129" priority="147" operator="containsText" text="Open">
      <formula>NOT(ISERROR(SEARCH("Open",I355)))</formula>
    </cfRule>
    <cfRule type="containsText" dxfId="128" priority="149" operator="containsText" text="Open">
      <formula>NOT(ISERROR(SEARCH("Open",I355)))</formula>
    </cfRule>
  </conditionalFormatting>
  <conditionalFormatting sqref="I355:J356">
    <cfRule type="containsText" dxfId="127" priority="144" operator="containsText" text="Closed">
      <formula>NOT(ISERROR(SEARCH("Closed",I355)))</formula>
    </cfRule>
  </conditionalFormatting>
  <conditionalFormatting sqref="I356:J356">
    <cfRule type="containsText" dxfId="126" priority="143" operator="containsText" text="Open">
      <formula>NOT(ISERROR(SEARCH("Open",I356)))</formula>
    </cfRule>
    <cfRule type="containsText" dxfId="125" priority="145" operator="containsText" text="Open">
      <formula>NOT(ISERROR(SEARCH("Open",I356)))</formula>
    </cfRule>
  </conditionalFormatting>
  <conditionalFormatting sqref="I356:J357">
    <cfRule type="containsText" dxfId="124" priority="140" operator="containsText" text="Closed">
      <formula>NOT(ISERROR(SEARCH("Closed",I356)))</formula>
    </cfRule>
  </conditionalFormatting>
  <conditionalFormatting sqref="I357:J357">
    <cfRule type="containsText" dxfId="123" priority="139" operator="containsText" text="Open">
      <formula>NOT(ISERROR(SEARCH("Open",I357)))</formula>
    </cfRule>
    <cfRule type="containsText" dxfId="122" priority="141" operator="containsText" text="Open">
      <formula>NOT(ISERROR(SEARCH("Open",I357)))</formula>
    </cfRule>
  </conditionalFormatting>
  <conditionalFormatting sqref="I357:J358">
    <cfRule type="containsText" dxfId="121" priority="136" operator="containsText" text="Closed">
      <formula>NOT(ISERROR(SEARCH("Closed",I357)))</formula>
    </cfRule>
  </conditionalFormatting>
  <conditionalFormatting sqref="I358:J358">
    <cfRule type="containsText" dxfId="120" priority="135" operator="containsText" text="Open">
      <formula>NOT(ISERROR(SEARCH("Open",I358)))</formula>
    </cfRule>
    <cfRule type="containsText" dxfId="119" priority="137" operator="containsText" text="Open">
      <formula>NOT(ISERROR(SEARCH("Open",I358)))</formula>
    </cfRule>
  </conditionalFormatting>
  <conditionalFormatting sqref="I358:J359">
    <cfRule type="containsText" dxfId="118" priority="132" operator="containsText" text="Closed">
      <formula>NOT(ISERROR(SEARCH("Closed",I358)))</formula>
    </cfRule>
  </conditionalFormatting>
  <conditionalFormatting sqref="I359:J359">
    <cfRule type="containsText" dxfId="117" priority="131" operator="containsText" text="Open">
      <formula>NOT(ISERROR(SEARCH("Open",I359)))</formula>
    </cfRule>
    <cfRule type="containsText" dxfId="116" priority="133" operator="containsText" text="Open">
      <formula>NOT(ISERROR(SEARCH("Open",I359)))</formula>
    </cfRule>
  </conditionalFormatting>
  <conditionalFormatting sqref="I359:J371">
    <cfRule type="containsText" dxfId="115" priority="128" operator="containsText" text="Closed">
      <formula>NOT(ISERROR(SEARCH("Closed",I359)))</formula>
    </cfRule>
  </conditionalFormatting>
  <conditionalFormatting sqref="I360:J360">
    <cfRule type="containsText" dxfId="114" priority="126" operator="containsText" text="Closed">
      <formula>NOT(ISERROR(SEARCH("Closed",I360)))</formula>
    </cfRule>
    <cfRule type="containsText" dxfId="113" priority="127" operator="containsText" text="Open">
      <formula>NOT(ISERROR(SEARCH("Open",I360)))</formula>
    </cfRule>
    <cfRule type="containsText" dxfId="112" priority="129" operator="containsText" text="Open">
      <formula>NOT(ISERROR(SEARCH("Open",I360)))</formula>
    </cfRule>
  </conditionalFormatting>
  <conditionalFormatting sqref="I372:J374">
    <cfRule type="containsText" dxfId="111" priority="118" operator="containsText" text="Closed">
      <formula>NOT(ISERROR(SEARCH("Closed",I372)))</formula>
    </cfRule>
    <cfRule type="containsText" dxfId="110" priority="119" operator="containsText" text="Open">
      <formula>NOT(ISERROR(SEARCH("Open",I372)))</formula>
    </cfRule>
    <cfRule type="containsText" dxfId="109" priority="121" operator="containsText" text="Open">
      <formula>NOT(ISERROR(SEARCH("Open",I372)))</formula>
    </cfRule>
  </conditionalFormatting>
  <conditionalFormatting sqref="I372:J387">
    <cfRule type="containsText" dxfId="108" priority="120" operator="containsText" text="Closed">
      <formula>NOT(ISERROR(SEARCH("Closed",I372)))</formula>
    </cfRule>
  </conditionalFormatting>
  <conditionalFormatting sqref="I388:J388">
    <cfRule type="containsText" dxfId="107" priority="115" operator="containsText" text="Open">
      <formula>NOT(ISERROR(SEARCH("Open",I388)))</formula>
    </cfRule>
    <cfRule type="containsText" dxfId="106" priority="116" operator="containsText" text="Closed">
      <formula>NOT(ISERROR(SEARCH("Closed",I388)))</formula>
    </cfRule>
    <cfRule type="containsText" dxfId="105" priority="117" operator="containsText" text="Open">
      <formula>NOT(ISERROR(SEARCH("Open",I388)))</formula>
    </cfRule>
  </conditionalFormatting>
  <conditionalFormatting sqref="I388:J390">
    <cfRule type="containsText" dxfId="104" priority="112" operator="containsText" text="Closed">
      <formula>NOT(ISERROR(SEARCH("Closed",I388)))</formula>
    </cfRule>
  </conditionalFormatting>
  <conditionalFormatting sqref="I389:J389">
    <cfRule type="containsText" dxfId="103" priority="110" operator="containsText" text="Closed">
      <formula>NOT(ISERROR(SEARCH("Closed",I389)))</formula>
    </cfRule>
    <cfRule type="containsText" dxfId="102" priority="111" operator="containsText" text="Open">
      <formula>NOT(ISERROR(SEARCH("Open",I389)))</formula>
    </cfRule>
    <cfRule type="containsText" dxfId="101" priority="113" operator="containsText" text="Open">
      <formula>NOT(ISERROR(SEARCH("Open",I389)))</formula>
    </cfRule>
  </conditionalFormatting>
  <conditionalFormatting sqref="I391:J391">
    <cfRule type="containsText" dxfId="100" priority="106" operator="containsText" text="Closed">
      <formula>NOT(ISERROR(SEARCH("Closed",I391)))</formula>
    </cfRule>
    <cfRule type="containsText" dxfId="99" priority="107" operator="containsText" text="Open">
      <formula>NOT(ISERROR(SEARCH("Open",I391)))</formula>
    </cfRule>
    <cfRule type="containsText" dxfId="98" priority="109" operator="containsText" text="Open">
      <formula>NOT(ISERROR(SEARCH("Open",I391)))</formula>
    </cfRule>
  </conditionalFormatting>
  <conditionalFormatting sqref="I391:J409">
    <cfRule type="containsText" dxfId="97" priority="108" operator="containsText" text="Closed">
      <formula>NOT(ISERROR(SEARCH("Closed",I391)))</formula>
    </cfRule>
  </conditionalFormatting>
  <conditionalFormatting sqref="I410:J411">
    <cfRule type="containsText" dxfId="96" priority="102" operator="containsText" text="Closed">
      <formula>NOT(ISERROR(SEARCH("Closed",I410)))</formula>
    </cfRule>
    <cfRule type="containsText" dxfId="95" priority="103" operator="containsText" text="Open">
      <formula>NOT(ISERROR(SEARCH("Open",I410)))</formula>
    </cfRule>
    <cfRule type="containsText" dxfId="94" priority="105" operator="containsText" text="Open">
      <formula>NOT(ISERROR(SEARCH("Open",I410)))</formula>
    </cfRule>
  </conditionalFormatting>
  <conditionalFormatting sqref="I410:J433">
    <cfRule type="containsText" dxfId="93" priority="104" operator="containsText" text="Closed">
      <formula>NOT(ISERROR(SEARCH("Closed",I410)))</formula>
    </cfRule>
  </conditionalFormatting>
  <conditionalFormatting sqref="I434:J434">
    <cfRule type="containsText" dxfId="92" priority="99" operator="containsText" text="Open">
      <formula>NOT(ISERROR(SEARCH("Open",I434)))</formula>
    </cfRule>
    <cfRule type="containsText" dxfId="91" priority="100" operator="containsText" text="Closed">
      <formula>NOT(ISERROR(SEARCH("Closed",I434)))</formula>
    </cfRule>
    <cfRule type="containsText" dxfId="90" priority="101" operator="containsText" text="Open">
      <formula>NOT(ISERROR(SEARCH("Open",I434)))</formula>
    </cfRule>
  </conditionalFormatting>
  <conditionalFormatting sqref="I434:J1048576">
    <cfRule type="containsText" dxfId="89" priority="96" operator="containsText" text="Closed">
      <formula>NOT(ISERROR(SEARCH("Closed",I434)))</formula>
    </cfRule>
  </conditionalFormatting>
  <conditionalFormatting sqref="I435:J435">
    <cfRule type="containsText" dxfId="88" priority="94" operator="containsText" text="Closed">
      <formula>NOT(ISERROR(SEARCH("Closed",I435)))</formula>
    </cfRule>
    <cfRule type="containsText" dxfId="87" priority="95" operator="containsText" text="Open">
      <formula>NOT(ISERROR(SEARCH("Open",I435)))</formula>
    </cfRule>
    <cfRule type="containsText" dxfId="86" priority="97" operator="containsText" text="Open">
      <formula>NOT(ISERROR(SEARCH("Open",I435)))</formula>
    </cfRule>
  </conditionalFormatting>
  <conditionalFormatting sqref="J1:J1048576">
    <cfRule type="containsText" dxfId="85" priority="86" operator="containsText" text="Reguler">
      <formula>NOT(ISERROR(SEARCH("Reguler",J1)))</formula>
    </cfRule>
    <cfRule type="containsText" dxfId="84" priority="87" operator="containsText" text="Urgent Level 3">
      <formula>NOT(ISERROR(SEARCH("Urgent Level 3",J1)))</formula>
    </cfRule>
    <cfRule type="containsText" dxfId="83" priority="88" operator="containsText" text="Urgent Level 2">
      <formula>NOT(ISERROR(SEARCH("Urgent Level 2",J1)))</formula>
    </cfRule>
    <cfRule type="containsText" dxfId="82" priority="89" operator="containsText" text="Urgent Level 1">
      <formula>NOT(ISERROR(SEARCH("Urgent Level 1",J1)))</formula>
    </cfRule>
  </conditionalFormatting>
  <conditionalFormatting sqref="J204 J208 J215 J217:J219 J225 J229 J232 J234:J237 J239 J246 J253 J261:J263 J266 J269:J270 J272 J276 J280:J285 J291:J293 J305 J358 J361 J366:J370 J372 J377 J382:J385 J388:J390 J396 J407 J409:J411 J431:J435 J437:J438">
    <cfRule type="containsText" dxfId="81" priority="84" operator="containsText" text="Closed">
      <formula>NOT(ISERROR(SEARCH("Closed",J204)))</formula>
    </cfRule>
  </conditionalFormatting>
  <conditionalFormatting sqref="J204 J239 J358 J372 J176">
    <cfRule type="containsText" dxfId="80" priority="85" operator="containsText" text="Open">
      <formula>NOT(ISERROR(SEARCH("Open",J176)))</formula>
    </cfRule>
  </conditionalFormatting>
  <conditionalFormatting sqref="J326">
    <cfRule type="containsText" dxfId="79" priority="81" operator="containsText" text="Open">
      <formula>NOT(ISERROR(SEARCH("Open",J326)))</formula>
    </cfRule>
    <cfRule type="containsText" dxfId="78" priority="82" operator="containsText" text="Closed">
      <formula>NOT(ISERROR(SEARCH("Closed",J326)))</formula>
    </cfRule>
    <cfRule type="containsText" dxfId="77" priority="83" operator="containsText" text="Open">
      <formula>NOT(ISERROR(SEARCH("Open",J326)))</formula>
    </cfRule>
  </conditionalFormatting>
  <conditionalFormatting sqref="J326:J327">
    <cfRule type="containsText" dxfId="76" priority="78" operator="containsText" text="Closed">
      <formula>NOT(ISERROR(SEARCH("Closed",J326)))</formula>
    </cfRule>
  </conditionalFormatting>
  <conditionalFormatting sqref="J327">
    <cfRule type="containsText" dxfId="75" priority="77" operator="containsText" text="Open">
      <formula>NOT(ISERROR(SEARCH("Open",J327)))</formula>
    </cfRule>
    <cfRule type="containsText" dxfId="74" priority="79" operator="containsText" text="Open">
      <formula>NOT(ISERROR(SEARCH("Open",J327)))</formula>
    </cfRule>
  </conditionalFormatting>
  <conditionalFormatting sqref="J327:J328">
    <cfRule type="containsText" dxfId="73" priority="74" operator="containsText" text="Closed">
      <formula>NOT(ISERROR(SEARCH("Closed",J327)))</formula>
    </cfRule>
  </conditionalFormatting>
  <conditionalFormatting sqref="J328">
    <cfRule type="containsText" dxfId="72" priority="73" operator="containsText" text="Open">
      <formula>NOT(ISERROR(SEARCH("Open",J328)))</formula>
    </cfRule>
    <cfRule type="containsText" dxfId="71" priority="75" operator="containsText" text="Open">
      <formula>NOT(ISERROR(SEARCH("Open",J328)))</formula>
    </cfRule>
  </conditionalFormatting>
  <conditionalFormatting sqref="J328:J329">
    <cfRule type="containsText" dxfId="70" priority="70" operator="containsText" text="Closed">
      <formula>NOT(ISERROR(SEARCH("Closed",J328)))</formula>
    </cfRule>
  </conditionalFormatting>
  <conditionalFormatting sqref="J329">
    <cfRule type="containsText" dxfId="69" priority="69" operator="containsText" text="Open">
      <formula>NOT(ISERROR(SEARCH("Open",J329)))</formula>
    </cfRule>
    <cfRule type="containsText" dxfId="68" priority="71" operator="containsText" text="Open">
      <formula>NOT(ISERROR(SEARCH("Open",J329)))</formula>
    </cfRule>
  </conditionalFormatting>
  <conditionalFormatting sqref="J329:J330">
    <cfRule type="containsText" dxfId="67" priority="66" operator="containsText" text="Closed">
      <formula>NOT(ISERROR(SEARCH("Closed",J329)))</formula>
    </cfRule>
  </conditionalFormatting>
  <conditionalFormatting sqref="J330">
    <cfRule type="containsText" dxfId="66" priority="65" operator="containsText" text="Open">
      <formula>NOT(ISERROR(SEARCH("Open",J330)))</formula>
    </cfRule>
    <cfRule type="containsText" dxfId="65" priority="67" operator="containsText" text="Open">
      <formula>NOT(ISERROR(SEARCH("Open",J330)))</formula>
    </cfRule>
  </conditionalFormatting>
  <conditionalFormatting sqref="J330:J331">
    <cfRule type="containsText" dxfId="64" priority="62" operator="containsText" text="Closed">
      <formula>NOT(ISERROR(SEARCH("Closed",J330)))</formula>
    </cfRule>
  </conditionalFormatting>
  <conditionalFormatting sqref="J331">
    <cfRule type="containsText" dxfId="63" priority="60" operator="containsText" text="Closed">
      <formula>NOT(ISERROR(SEARCH("Closed",J331)))</formula>
    </cfRule>
    <cfRule type="containsText" dxfId="62" priority="61" operator="containsText" text="Open">
      <formula>NOT(ISERROR(SEARCH("Open",J331)))</formula>
    </cfRule>
    <cfRule type="containsText" dxfId="61" priority="63" operator="containsText" text="Open">
      <formula>NOT(ISERROR(SEARCH("Open",J331)))</formula>
    </cfRule>
  </conditionalFormatting>
  <conditionalFormatting sqref="J341">
    <cfRule type="containsText" dxfId="60" priority="57" operator="containsText" text="Open">
      <formula>NOT(ISERROR(SEARCH("Open",J341)))</formula>
    </cfRule>
    <cfRule type="containsText" dxfId="59" priority="58" operator="containsText" text="Closed">
      <formula>NOT(ISERROR(SEARCH("Closed",J341)))</formula>
    </cfRule>
    <cfRule type="containsText" dxfId="58" priority="59" operator="containsText" text="Open">
      <formula>NOT(ISERROR(SEARCH("Open",J341)))</formula>
    </cfRule>
  </conditionalFormatting>
  <conditionalFormatting sqref="J341:J342">
    <cfRule type="containsText" dxfId="57" priority="54" operator="containsText" text="Closed">
      <formula>NOT(ISERROR(SEARCH("Closed",J341)))</formula>
    </cfRule>
  </conditionalFormatting>
  <conditionalFormatting sqref="J342">
    <cfRule type="containsText" dxfId="56" priority="53" operator="containsText" text="Open">
      <formula>NOT(ISERROR(SEARCH("Open",J342)))</formula>
    </cfRule>
    <cfRule type="containsText" dxfId="55" priority="55" operator="containsText" text="Open">
      <formula>NOT(ISERROR(SEARCH("Open",J342)))</formula>
    </cfRule>
  </conditionalFormatting>
  <conditionalFormatting sqref="J342:J343">
    <cfRule type="containsText" dxfId="54" priority="50" operator="containsText" text="Closed">
      <formula>NOT(ISERROR(SEARCH("Closed",J342)))</formula>
    </cfRule>
  </conditionalFormatting>
  <conditionalFormatting sqref="J343">
    <cfRule type="containsText" dxfId="53" priority="49" operator="containsText" text="Open">
      <formula>NOT(ISERROR(SEARCH("Open",J343)))</formula>
    </cfRule>
    <cfRule type="containsText" dxfId="52" priority="51" operator="containsText" text="Open">
      <formula>NOT(ISERROR(SEARCH("Open",J343)))</formula>
    </cfRule>
  </conditionalFormatting>
  <conditionalFormatting sqref="J343:J344">
    <cfRule type="containsText" dxfId="51" priority="46" operator="containsText" text="Closed">
      <formula>NOT(ISERROR(SEARCH("Closed",J343)))</formula>
    </cfRule>
  </conditionalFormatting>
  <conditionalFormatting sqref="J344">
    <cfRule type="containsText" dxfId="50" priority="44" operator="containsText" text="Closed">
      <formula>NOT(ISERROR(SEARCH("Closed",J344)))</formula>
    </cfRule>
    <cfRule type="containsText" dxfId="49" priority="45" operator="containsText" text="Open">
      <formula>NOT(ISERROR(SEARCH("Open",J344)))</formula>
    </cfRule>
    <cfRule type="containsText" dxfId="48" priority="47" operator="containsText" text="Open">
      <formula>NOT(ISERROR(SEARCH("Open",J344)))</formula>
    </cfRule>
  </conditionalFormatting>
  <conditionalFormatting sqref="J348">
    <cfRule type="containsText" dxfId="47" priority="41" operator="containsText" text="Open">
      <formula>NOT(ISERROR(SEARCH("Open",J348)))</formula>
    </cfRule>
    <cfRule type="containsText" dxfId="46" priority="42" operator="containsText" text="Closed">
      <formula>NOT(ISERROR(SEARCH("Closed",J348)))</formula>
    </cfRule>
    <cfRule type="containsText" dxfId="45" priority="43" operator="containsText" text="Open">
      <formula>NOT(ISERROR(SEARCH("Open",J348)))</formula>
    </cfRule>
  </conditionalFormatting>
  <conditionalFormatting sqref="J348:J349">
    <cfRule type="containsText" dxfId="44" priority="38" operator="containsText" text="Closed">
      <formula>NOT(ISERROR(SEARCH("Closed",J348)))</formula>
    </cfRule>
  </conditionalFormatting>
  <conditionalFormatting sqref="J349">
    <cfRule type="containsText" dxfId="43" priority="36" operator="containsText" text="Closed">
      <formula>NOT(ISERROR(SEARCH("Closed",J349)))</formula>
    </cfRule>
    <cfRule type="containsText" dxfId="42" priority="37" operator="containsText" text="Open">
      <formula>NOT(ISERROR(SEARCH("Open",J349)))</formula>
    </cfRule>
    <cfRule type="containsText" dxfId="41" priority="39" operator="containsText" text="Open">
      <formula>NOT(ISERROR(SEARCH("Open",J349)))</formula>
    </cfRule>
  </conditionalFormatting>
  <conditionalFormatting sqref="J351">
    <cfRule type="containsText" dxfId="40" priority="32" operator="containsText" text="Closed">
      <formula>NOT(ISERROR(SEARCH("Closed",J351)))</formula>
    </cfRule>
    <cfRule type="containsText" dxfId="39" priority="33" operator="containsText" text="Open">
      <formula>NOT(ISERROR(SEARCH("Open",J351)))</formula>
    </cfRule>
    <cfRule type="containsText" dxfId="38" priority="34" operator="containsText" text="Closed">
      <formula>NOT(ISERROR(SEARCH("Closed",J351)))</formula>
    </cfRule>
    <cfRule type="containsText" dxfId="37" priority="35" operator="containsText" text="Open">
      <formula>NOT(ISERROR(SEARCH("Open",J351)))</formula>
    </cfRule>
  </conditionalFormatting>
  <conditionalFormatting sqref="J355">
    <cfRule type="containsText" dxfId="36" priority="28" operator="containsText" text="Closed">
      <formula>NOT(ISERROR(SEARCH("Closed",J355)))</formula>
    </cfRule>
    <cfRule type="containsText" dxfId="35" priority="29" operator="containsText" text="Open">
      <formula>NOT(ISERROR(SEARCH("Open",J355)))</formula>
    </cfRule>
    <cfRule type="containsText" dxfId="34" priority="30" operator="containsText" text="Closed">
      <formula>NOT(ISERROR(SEARCH("Closed",J355)))</formula>
    </cfRule>
    <cfRule type="containsText" dxfId="33" priority="31" operator="containsText" text="Open">
      <formula>NOT(ISERROR(SEARCH("Open",J355)))</formula>
    </cfRule>
  </conditionalFormatting>
  <conditionalFormatting sqref="J379">
    <cfRule type="containsText" dxfId="32" priority="24" operator="containsText" text="Closed">
      <formula>NOT(ISERROR(SEARCH("Closed",J379)))</formula>
    </cfRule>
    <cfRule type="containsText" dxfId="31" priority="25" operator="containsText" text="Open">
      <formula>NOT(ISERROR(SEARCH("Open",J379)))</formula>
    </cfRule>
    <cfRule type="containsText" dxfId="30" priority="26" operator="containsText" text="Closed">
      <formula>NOT(ISERROR(SEARCH("Closed",J379)))</formula>
    </cfRule>
    <cfRule type="containsText" dxfId="29" priority="27" operator="containsText" text="Open">
      <formula>NOT(ISERROR(SEARCH("Open",J379)))</formula>
    </cfRule>
  </conditionalFormatting>
  <conditionalFormatting sqref="J398:J403">
    <cfRule type="containsText" dxfId="28" priority="22" operator="containsText" text="Closed">
      <formula>NOT(ISERROR(SEARCH("Closed",J398)))</formula>
    </cfRule>
  </conditionalFormatting>
  <conditionalFormatting sqref="J403">
    <cfRule type="containsText" dxfId="27" priority="21" operator="containsText" text="Open">
      <formula>NOT(ISERROR(SEARCH("Open",J403)))</formula>
    </cfRule>
    <cfRule type="containsText" dxfId="26" priority="23" operator="containsText" text="Open">
      <formula>NOT(ISERROR(SEARCH("Open",J403)))</formula>
    </cfRule>
  </conditionalFormatting>
  <conditionalFormatting sqref="J403:J404">
    <cfRule type="containsText" dxfId="25" priority="18" operator="containsText" text="Closed">
      <formula>NOT(ISERROR(SEARCH("Closed",J403)))</formula>
    </cfRule>
  </conditionalFormatting>
  <conditionalFormatting sqref="J404">
    <cfRule type="containsText" dxfId="24" priority="17" operator="containsText" text="Open">
      <formula>NOT(ISERROR(SEARCH("Open",J404)))</formula>
    </cfRule>
    <cfRule type="containsText" dxfId="23" priority="19" operator="containsText" text="Open">
      <formula>NOT(ISERROR(SEARCH("Open",J404)))</formula>
    </cfRule>
  </conditionalFormatting>
  <conditionalFormatting sqref="J404:J405">
    <cfRule type="containsText" dxfId="22" priority="14" operator="containsText" text="Closed">
      <formula>NOT(ISERROR(SEARCH("Closed",J404)))</formula>
    </cfRule>
  </conditionalFormatting>
  <conditionalFormatting sqref="J405">
    <cfRule type="containsText" dxfId="21" priority="12" operator="containsText" text="Closed">
      <formula>NOT(ISERROR(SEARCH("Closed",J405)))</formula>
    </cfRule>
    <cfRule type="containsText" dxfId="20" priority="13" operator="containsText" text="Open">
      <formula>NOT(ISERROR(SEARCH("Open",J405)))</formula>
    </cfRule>
    <cfRule type="containsText" dxfId="19" priority="15" operator="containsText" text="Open">
      <formula>NOT(ISERROR(SEARCH("Open",J405)))</formula>
    </cfRule>
  </conditionalFormatting>
  <conditionalFormatting sqref="J423:J426">
    <cfRule type="containsText" dxfId="18" priority="10" operator="containsText" text="Closed">
      <formula>NOT(ISERROR(SEARCH("Closed",J423)))</formula>
    </cfRule>
  </conditionalFormatting>
  <conditionalFormatting sqref="J426">
    <cfRule type="containsText" dxfId="17" priority="9" operator="containsText" text="Open">
      <formula>NOT(ISERROR(SEARCH("Open",J426)))</formula>
    </cfRule>
    <cfRule type="containsText" dxfId="16" priority="11" operator="containsText" text="Open">
      <formula>NOT(ISERROR(SEARCH("Open",J426)))</formula>
    </cfRule>
  </conditionalFormatting>
  <conditionalFormatting sqref="J426:J427">
    <cfRule type="containsText" dxfId="15" priority="6" operator="containsText" text="Closed">
      <formula>NOT(ISERROR(SEARCH("Closed",J426)))</formula>
    </cfRule>
  </conditionalFormatting>
  <conditionalFormatting sqref="J427">
    <cfRule type="containsText" dxfId="14" priority="4" operator="containsText" text="Closed">
      <formula>NOT(ISERROR(SEARCH("Closed",J427)))</formula>
    </cfRule>
    <cfRule type="containsText" dxfId="13" priority="5" operator="containsText" text="Open">
      <formula>NOT(ISERROR(SEARCH("Open",J427)))</formula>
    </cfRule>
    <cfRule type="containsText" dxfId="12" priority="7" operator="containsText" text="Open">
      <formula>NOT(ISERROR(SEARCH("Open",J427)))</formula>
    </cfRule>
  </conditionalFormatting>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78DB0-0203-4AE3-B17F-5BE567DD201A}">
  <sheetPr codeName="Sheet4">
    <tabColor theme="8" tint="0.39997558519241921"/>
  </sheetPr>
  <dimension ref="A1:O531"/>
  <sheetViews>
    <sheetView zoomScale="62" zoomScaleNormal="62" workbookViewId="0">
      <pane ySplit="1" topLeftCell="A445" activePane="bottomLeft" state="frozen"/>
      <selection pane="bottomLeft" activeCell="N1" sqref="K1:N1048576"/>
    </sheetView>
  </sheetViews>
  <sheetFormatPr defaultRowHeight="14.4" x14ac:dyDescent="0.3"/>
  <cols>
    <col min="1" max="1" width="6.21875" style="4" customWidth="1"/>
    <col min="2" max="2" width="24" style="2" customWidth="1"/>
    <col min="3" max="3" width="18.77734375" style="5" customWidth="1"/>
    <col min="4" max="4" width="18.77734375" style="9" customWidth="1"/>
    <col min="5" max="5" width="40.21875" style="1" customWidth="1"/>
    <col min="6" max="6" width="49.5546875" style="1" customWidth="1"/>
    <col min="7" max="7" width="19.5546875" style="9" customWidth="1"/>
    <col min="8" max="8" width="8.77734375" style="2"/>
    <col min="9" max="9" width="43.6640625" style="1" customWidth="1"/>
    <col min="10" max="10" width="13.6640625" style="4" bestFit="1" customWidth="1"/>
    <col min="11" max="11" width="19.21875" style="5" customWidth="1"/>
    <col min="12" max="13" width="19.21875" style="5" hidden="1" customWidth="1"/>
    <col min="14" max="14" width="30.44140625" style="2" customWidth="1"/>
    <col min="15" max="15" width="10.44140625" hidden="1" customWidth="1"/>
  </cols>
  <sheetData>
    <row r="1" spans="1:15" s="15" customFormat="1" x14ac:dyDescent="0.3">
      <c r="A1" s="12" t="s">
        <v>7</v>
      </c>
      <c r="B1" s="12" t="s">
        <v>5</v>
      </c>
      <c r="C1" s="12" t="s">
        <v>1085</v>
      </c>
      <c r="D1" s="13" t="s">
        <v>117</v>
      </c>
      <c r="E1" s="13" t="s">
        <v>1</v>
      </c>
      <c r="F1" s="13" t="s">
        <v>1090</v>
      </c>
      <c r="G1" s="13" t="s">
        <v>6</v>
      </c>
      <c r="H1" s="12" t="s">
        <v>4</v>
      </c>
      <c r="I1" s="13" t="s">
        <v>2</v>
      </c>
      <c r="J1" s="48" t="s">
        <v>4135</v>
      </c>
      <c r="K1" s="47" t="s">
        <v>1069</v>
      </c>
      <c r="L1" s="26" t="s">
        <v>1896</v>
      </c>
      <c r="M1" s="26" t="s">
        <v>2602</v>
      </c>
      <c r="N1" s="25" t="s">
        <v>1894</v>
      </c>
    </row>
    <row r="2" spans="1:15" ht="28.8" x14ac:dyDescent="0.3">
      <c r="A2" s="4">
        <f t="shared" ref="A2:A22" si="0">ROW(A1)</f>
        <v>1</v>
      </c>
      <c r="B2" s="2" t="s">
        <v>1060</v>
      </c>
      <c r="C2" s="3">
        <v>44931</v>
      </c>
      <c r="D2" s="9" t="s">
        <v>39</v>
      </c>
      <c r="E2" s="1" t="s">
        <v>1061</v>
      </c>
      <c r="F2" s="1" t="s">
        <v>1086</v>
      </c>
      <c r="H2" s="2" t="s">
        <v>1302</v>
      </c>
      <c r="J2" s="9"/>
      <c r="L2" s="3">
        <f ca="1">TODAY()</f>
        <v>46218</v>
      </c>
      <c r="M2" s="3"/>
      <c r="N2" s="28" t="str">
        <f t="shared" ref="N2:N10" ca="1" si="1">DATEDIF(C2,$L$2,"Y")&amp;" tahun, "&amp;DATEDIF(C2,$L$2,"YM")&amp;" bulan, "&amp;DATEDIF(C2,$L$2,"MD")&amp;" hari"</f>
        <v>3 tahun, 6 bulan, 10 hari</v>
      </c>
      <c r="O2" s="49">
        <f ca="1">TODAY()-C2</f>
        <v>1287</v>
      </c>
    </row>
    <row r="3" spans="1:15" x14ac:dyDescent="0.3">
      <c r="A3" s="4">
        <f t="shared" si="0"/>
        <v>2</v>
      </c>
      <c r="B3" s="2" t="s">
        <v>1062</v>
      </c>
      <c r="C3" s="3">
        <v>44932</v>
      </c>
      <c r="D3" s="9" t="s">
        <v>39</v>
      </c>
      <c r="E3" s="1" t="s">
        <v>1063</v>
      </c>
      <c r="F3" s="1" t="s">
        <v>1063</v>
      </c>
      <c r="H3" s="2" t="s">
        <v>120</v>
      </c>
      <c r="I3" s="1" t="s">
        <v>826</v>
      </c>
      <c r="J3" s="9" t="s">
        <v>1175</v>
      </c>
      <c r="K3" s="10" t="s">
        <v>1176</v>
      </c>
      <c r="L3" s="10"/>
      <c r="M3" s="10"/>
      <c r="N3" s="28" t="str">
        <f t="shared" ca="1" si="1"/>
        <v>3 tahun, 6 bulan, 9 hari</v>
      </c>
      <c r="O3" s="49">
        <f t="shared" ref="O3:O66" ca="1" si="2">TODAY()-C3</f>
        <v>1286</v>
      </c>
    </row>
    <row r="4" spans="1:15" ht="43.2" x14ac:dyDescent="0.3">
      <c r="A4" s="4">
        <f t="shared" si="0"/>
        <v>3</v>
      </c>
      <c r="B4" s="2" t="s">
        <v>735</v>
      </c>
      <c r="C4" s="3">
        <v>44936</v>
      </c>
      <c r="D4" s="9" t="s">
        <v>39</v>
      </c>
      <c r="E4" s="1" t="s">
        <v>739</v>
      </c>
      <c r="F4" s="1" t="s">
        <v>1042</v>
      </c>
      <c r="H4" s="2" t="s">
        <v>120</v>
      </c>
      <c r="I4" s="1" t="s">
        <v>766</v>
      </c>
      <c r="J4" s="9" t="s">
        <v>1070</v>
      </c>
      <c r="K4" s="10" t="s">
        <v>1202</v>
      </c>
      <c r="L4" s="10"/>
      <c r="M4" s="10"/>
      <c r="N4" s="28" t="str">
        <f t="shared" ca="1" si="1"/>
        <v>3 tahun, 6 bulan, 5 hari</v>
      </c>
      <c r="O4" s="49">
        <f t="shared" ca="1" si="2"/>
        <v>1282</v>
      </c>
    </row>
    <row r="5" spans="1:15" x14ac:dyDescent="0.3">
      <c r="A5" s="4">
        <f t="shared" si="0"/>
        <v>4</v>
      </c>
      <c r="B5" s="2" t="s">
        <v>561</v>
      </c>
      <c r="C5" s="3">
        <v>44935</v>
      </c>
      <c r="D5" s="9" t="s">
        <v>284</v>
      </c>
      <c r="E5" s="1" t="s">
        <v>929</v>
      </c>
      <c r="F5" s="1" t="s">
        <v>929</v>
      </c>
      <c r="G5" s="8"/>
      <c r="H5" s="2" t="s">
        <v>120</v>
      </c>
      <c r="I5" s="1" t="s">
        <v>405</v>
      </c>
      <c r="J5" s="4" t="s">
        <v>1079</v>
      </c>
      <c r="K5" s="5" t="s">
        <v>1172</v>
      </c>
      <c r="N5" s="28" t="str">
        <f t="shared" ca="1" si="1"/>
        <v>3 tahun, 6 bulan, 6 hari</v>
      </c>
      <c r="O5" s="49">
        <f t="shared" ca="1" si="2"/>
        <v>1283</v>
      </c>
    </row>
    <row r="6" spans="1:15" ht="28.8" x14ac:dyDescent="0.3">
      <c r="A6" s="4">
        <f t="shared" si="0"/>
        <v>5</v>
      </c>
      <c r="B6" s="2" t="s">
        <v>1057</v>
      </c>
      <c r="C6" s="3">
        <v>44936</v>
      </c>
      <c r="D6" s="9" t="s">
        <v>720</v>
      </c>
      <c r="E6" s="1" t="s">
        <v>1058</v>
      </c>
      <c r="F6" s="1" t="s">
        <v>1059</v>
      </c>
      <c r="H6" s="2" t="s">
        <v>1302</v>
      </c>
      <c r="J6" s="9"/>
      <c r="N6" s="28" t="str">
        <f t="shared" ca="1" si="1"/>
        <v>3 tahun, 6 bulan, 5 hari</v>
      </c>
      <c r="O6" s="49">
        <f t="shared" ca="1" si="2"/>
        <v>1282</v>
      </c>
    </row>
    <row r="7" spans="1:15" x14ac:dyDescent="0.3">
      <c r="A7" s="4">
        <f t="shared" si="0"/>
        <v>6</v>
      </c>
      <c r="B7" s="2" t="s">
        <v>1053</v>
      </c>
      <c r="C7" s="3">
        <v>44936</v>
      </c>
      <c r="D7" s="9" t="s">
        <v>1055</v>
      </c>
      <c r="E7" s="1" t="s">
        <v>1054</v>
      </c>
      <c r="F7" s="1" t="s">
        <v>1056</v>
      </c>
      <c r="H7" s="2" t="s">
        <v>1302</v>
      </c>
      <c r="N7" s="28" t="str">
        <f t="shared" ca="1" si="1"/>
        <v>3 tahun, 6 bulan, 5 hari</v>
      </c>
      <c r="O7" s="49">
        <f t="shared" ca="1" si="2"/>
        <v>1282</v>
      </c>
    </row>
    <row r="8" spans="1:15" ht="28.8" x14ac:dyDescent="0.3">
      <c r="A8" s="4">
        <f t="shared" si="0"/>
        <v>7</v>
      </c>
      <c r="B8" s="2" t="s">
        <v>938</v>
      </c>
      <c r="C8" s="3">
        <v>44939</v>
      </c>
      <c r="D8" s="9" t="s">
        <v>39</v>
      </c>
      <c r="E8" s="1" t="s">
        <v>939</v>
      </c>
      <c r="F8" s="1" t="s">
        <v>1087</v>
      </c>
      <c r="G8" s="8"/>
      <c r="H8" s="2" t="s">
        <v>1302</v>
      </c>
      <c r="K8" s="10"/>
      <c r="L8" s="10"/>
      <c r="M8" s="10"/>
      <c r="N8" s="28" t="str">
        <f t="shared" ca="1" si="1"/>
        <v>3 tahun, 6 bulan, 2 hari</v>
      </c>
      <c r="O8" s="49">
        <f t="shared" ca="1" si="2"/>
        <v>1279</v>
      </c>
    </row>
    <row r="9" spans="1:15" ht="57.6" x14ac:dyDescent="0.3">
      <c r="A9" s="4">
        <f t="shared" si="0"/>
        <v>8</v>
      </c>
      <c r="B9" s="2" t="s">
        <v>1051</v>
      </c>
      <c r="C9" s="3">
        <v>44942</v>
      </c>
      <c r="D9" s="9" t="s">
        <v>39</v>
      </c>
      <c r="E9" s="1" t="s">
        <v>1052</v>
      </c>
      <c r="F9" s="1" t="s">
        <v>1248</v>
      </c>
      <c r="H9" s="2" t="s">
        <v>120</v>
      </c>
      <c r="I9" s="1" t="s">
        <v>1254</v>
      </c>
      <c r="J9" s="4" t="s">
        <v>1070</v>
      </c>
      <c r="K9" s="10" t="s">
        <v>1723</v>
      </c>
      <c r="L9" s="10"/>
      <c r="M9" s="10"/>
      <c r="N9" s="28" t="str">
        <f t="shared" ca="1" si="1"/>
        <v>3 tahun, 5 bulan, 29 hari</v>
      </c>
      <c r="O9" s="49">
        <f t="shared" ca="1" si="2"/>
        <v>1276</v>
      </c>
    </row>
    <row r="10" spans="1:15" ht="43.2" x14ac:dyDescent="0.3">
      <c r="A10" s="4">
        <f t="shared" si="0"/>
        <v>9</v>
      </c>
      <c r="B10" s="2" t="s">
        <v>1005</v>
      </c>
      <c r="C10" s="3">
        <v>44942</v>
      </c>
      <c r="D10" s="9" t="s">
        <v>39</v>
      </c>
      <c r="E10" s="1" t="s">
        <v>1006</v>
      </c>
      <c r="F10" s="1" t="s">
        <v>1249</v>
      </c>
      <c r="G10" s="16">
        <v>44930</v>
      </c>
      <c r="H10" s="2" t="s">
        <v>120</v>
      </c>
      <c r="J10" s="4" t="s">
        <v>1070</v>
      </c>
      <c r="K10" s="10" t="s">
        <v>1724</v>
      </c>
      <c r="L10" s="10"/>
      <c r="M10" s="10"/>
      <c r="N10" s="28" t="str">
        <f t="shared" ca="1" si="1"/>
        <v>3 tahun, 5 bulan, 29 hari</v>
      </c>
      <c r="O10" s="49">
        <f t="shared" ca="1" si="2"/>
        <v>1276</v>
      </c>
    </row>
    <row r="11" spans="1:15" ht="43.2" x14ac:dyDescent="0.3">
      <c r="A11" s="4">
        <f t="shared" si="0"/>
        <v>10</v>
      </c>
      <c r="B11" s="2" t="s">
        <v>707</v>
      </c>
      <c r="C11" s="3">
        <v>44944</v>
      </c>
      <c r="D11" s="9" t="s">
        <v>39</v>
      </c>
      <c r="E11" s="1" t="s">
        <v>1048</v>
      </c>
      <c r="F11" s="1" t="s">
        <v>1039</v>
      </c>
      <c r="H11" s="2" t="s">
        <v>120</v>
      </c>
      <c r="I11" s="1" t="s">
        <v>704</v>
      </c>
      <c r="J11" s="4" t="s">
        <v>1175</v>
      </c>
      <c r="K11" s="5" t="s">
        <v>1176</v>
      </c>
      <c r="N11" s="31" t="str">
        <f ca="1">DATEDIF(C11,'Outgoing 2023'!$L$2,"Y")&amp;" tahun, "&amp;DATEDIF(C11,'Outgoing 2023'!$L$2,"YM")&amp;" bulan, "&amp;DATEDIF(C11,'Outgoing 2023'!$L$2,"MD")&amp;" hari"</f>
        <v>3 tahun, 5 bulan, 27 hari</v>
      </c>
      <c r="O11" s="49">
        <f t="shared" ca="1" si="2"/>
        <v>1274</v>
      </c>
    </row>
    <row r="12" spans="1:15" ht="43.2" x14ac:dyDescent="0.3">
      <c r="A12" s="4">
        <f t="shared" si="0"/>
        <v>11</v>
      </c>
      <c r="B12" s="2" t="s">
        <v>1049</v>
      </c>
      <c r="C12" s="3">
        <v>44944</v>
      </c>
      <c r="D12" s="9" t="s">
        <v>39</v>
      </c>
      <c r="E12" s="1" t="s">
        <v>1050</v>
      </c>
      <c r="F12" s="1" t="s">
        <v>1247</v>
      </c>
      <c r="H12" s="2" t="s">
        <v>140</v>
      </c>
      <c r="J12" s="4" t="s">
        <v>1070</v>
      </c>
      <c r="K12" s="10" t="s">
        <v>1241</v>
      </c>
      <c r="L12" s="10"/>
      <c r="M12" s="10"/>
      <c r="N12" s="31" t="str">
        <f ca="1">DATEDIF(C12,'Outgoing 2023'!$L$2,"Y")&amp;" tahun, "&amp;DATEDIF(C12,'Outgoing 2023'!$L$2,"YM")&amp;" bulan, "&amp;DATEDIF(C12,'Outgoing 2023'!$L$2,"MD")&amp;" hari"</f>
        <v>3 tahun, 5 bulan, 27 hari</v>
      </c>
      <c r="O12" s="49">
        <f t="shared" ca="1" si="2"/>
        <v>1274</v>
      </c>
    </row>
    <row r="13" spans="1:15" ht="57.6" x14ac:dyDescent="0.3">
      <c r="A13" s="4">
        <f t="shared" si="0"/>
        <v>12</v>
      </c>
      <c r="B13" s="2" t="s">
        <v>736</v>
      </c>
      <c r="C13" s="3">
        <v>44944</v>
      </c>
      <c r="D13" s="9" t="s">
        <v>39</v>
      </c>
      <c r="E13" s="1" t="s">
        <v>740</v>
      </c>
      <c r="F13" s="1" t="s">
        <v>1042</v>
      </c>
      <c r="H13" s="2" t="s">
        <v>120</v>
      </c>
      <c r="I13" s="1" t="s">
        <v>766</v>
      </c>
      <c r="J13" s="4" t="s">
        <v>1070</v>
      </c>
      <c r="K13" s="10" t="s">
        <v>1725</v>
      </c>
      <c r="L13" s="10"/>
      <c r="M13" s="10"/>
      <c r="N13" s="31" t="str">
        <f ca="1">DATEDIF(C13,'Outgoing 2023'!$L$2,"Y")&amp;" tahun, "&amp;DATEDIF(C13,'Outgoing 2023'!$L$2,"YM")&amp;" bulan, "&amp;DATEDIF(C13,'Outgoing 2023'!$L$2,"MD")&amp;" hari"</f>
        <v>3 tahun, 5 bulan, 27 hari</v>
      </c>
      <c r="O13" s="49">
        <f t="shared" ca="1" si="2"/>
        <v>1274</v>
      </c>
    </row>
    <row r="14" spans="1:15" ht="28.8" x14ac:dyDescent="0.3">
      <c r="A14" s="4">
        <f t="shared" si="0"/>
        <v>13</v>
      </c>
      <c r="B14" s="2" t="s">
        <v>654</v>
      </c>
      <c r="C14" s="3">
        <v>44952</v>
      </c>
      <c r="D14" s="9" t="s">
        <v>39</v>
      </c>
      <c r="E14" s="1" t="s">
        <v>1023</v>
      </c>
      <c r="F14" s="1" t="s">
        <v>1047</v>
      </c>
      <c r="H14" s="2" t="s">
        <v>120</v>
      </c>
      <c r="I14" s="1" t="s">
        <v>651</v>
      </c>
      <c r="J14" s="9" t="s">
        <v>1080</v>
      </c>
      <c r="K14" s="10" t="s">
        <v>1083</v>
      </c>
      <c r="L14" s="10"/>
      <c r="M14" s="10"/>
      <c r="N14" s="28" t="str">
        <f ca="1">DATEDIF(C14,'Outgoing 2023'!$L$2,"Y")&amp;" tahun, "&amp;DATEDIF(C14,'Outgoing 2023'!$L$2,"YM")&amp;" bulan, "&amp;DATEDIF(C14,'Outgoing 2023'!$L$2,"MD")&amp;" hari"</f>
        <v>3 tahun, 5 bulan, 19 hari</v>
      </c>
      <c r="O14" s="49">
        <f t="shared" ca="1" si="2"/>
        <v>1266</v>
      </c>
    </row>
    <row r="15" spans="1:15" ht="43.2" x14ac:dyDescent="0.3">
      <c r="A15" s="4">
        <f t="shared" si="0"/>
        <v>14</v>
      </c>
      <c r="B15" s="2" t="s">
        <v>1035</v>
      </c>
      <c r="C15" s="3">
        <v>44949</v>
      </c>
      <c r="D15" s="9" t="s">
        <v>39</v>
      </c>
      <c r="E15" s="1" t="s">
        <v>1036</v>
      </c>
      <c r="F15" s="1" t="s">
        <v>1036</v>
      </c>
      <c r="H15" s="2" t="s">
        <v>120</v>
      </c>
      <c r="I15" s="1" t="s">
        <v>704</v>
      </c>
      <c r="J15" s="4" t="s">
        <v>1070</v>
      </c>
      <c r="K15" s="5" t="s">
        <v>1071</v>
      </c>
      <c r="N15" s="28" t="str">
        <f ca="1">DATEDIF(C15,'Outgoing 2023'!$L$2,"Y")&amp;" tahun, "&amp;DATEDIF(C15,'Outgoing 2023'!$L$2,"YM")&amp;" bulan, "&amp;DATEDIF(C15,'Outgoing 2023'!$L$2,"MD")&amp;" hari"</f>
        <v>3 tahun, 5 bulan, 22 hari</v>
      </c>
      <c r="O15" s="49">
        <f t="shared" ca="1" si="2"/>
        <v>1269</v>
      </c>
    </row>
    <row r="16" spans="1:15" ht="28.8" x14ac:dyDescent="0.3">
      <c r="A16" s="4">
        <f t="shared" si="0"/>
        <v>15</v>
      </c>
      <c r="B16" s="2" t="s">
        <v>1045</v>
      </c>
      <c r="C16" s="3">
        <v>44952</v>
      </c>
      <c r="D16" s="9" t="s">
        <v>39</v>
      </c>
      <c r="E16" s="1" t="s">
        <v>1046</v>
      </c>
      <c r="F16" s="1" t="s">
        <v>1042</v>
      </c>
      <c r="H16" s="2" t="s">
        <v>120</v>
      </c>
      <c r="I16" s="1" t="s">
        <v>814</v>
      </c>
      <c r="J16" s="9" t="s">
        <v>1197</v>
      </c>
      <c r="K16" s="10" t="s">
        <v>1722</v>
      </c>
      <c r="L16" s="10"/>
      <c r="M16" s="10"/>
      <c r="N16" s="28" t="str">
        <f ca="1">DATEDIF(C16,'Outgoing 2023'!$L$2,"Y")&amp;" tahun, "&amp;DATEDIF(C16,'Outgoing 2023'!$L$2,"YM")&amp;" bulan, "&amp;DATEDIF(C16,'Outgoing 2023'!$L$2,"MD")&amp;" hari"</f>
        <v>3 tahun, 5 bulan, 19 hari</v>
      </c>
      <c r="O16" s="49">
        <f t="shared" ca="1" si="2"/>
        <v>1266</v>
      </c>
    </row>
    <row r="17" spans="1:15" ht="28.8" x14ac:dyDescent="0.3">
      <c r="A17" s="4">
        <f t="shared" si="0"/>
        <v>16</v>
      </c>
      <c r="B17" s="2" t="s">
        <v>1040</v>
      </c>
      <c r="C17" s="3">
        <v>44952</v>
      </c>
      <c r="D17" s="9" t="s">
        <v>39</v>
      </c>
      <c r="E17" s="1" t="s">
        <v>1041</v>
      </c>
      <c r="F17" s="1" t="s">
        <v>1042</v>
      </c>
      <c r="H17" s="2" t="s">
        <v>120</v>
      </c>
      <c r="I17" s="1" t="s">
        <v>811</v>
      </c>
      <c r="J17" s="9" t="s">
        <v>1080</v>
      </c>
      <c r="K17" s="10" t="s">
        <v>1083</v>
      </c>
      <c r="L17" s="10"/>
      <c r="M17" s="10"/>
      <c r="N17" s="28" t="str">
        <f ca="1">DATEDIF(C17,'Outgoing 2023'!$L$2,"Y")&amp;" tahun, "&amp;DATEDIF(C17,'Outgoing 2023'!$L$2,"YM")&amp;" bulan, "&amp;DATEDIF(C17,'Outgoing 2023'!$L$2,"MD")&amp;" hari"</f>
        <v>3 tahun, 5 bulan, 19 hari</v>
      </c>
      <c r="O17" s="49">
        <f t="shared" ca="1" si="2"/>
        <v>1266</v>
      </c>
    </row>
    <row r="18" spans="1:15" ht="43.2" x14ac:dyDescent="0.3">
      <c r="A18" s="4">
        <f t="shared" si="0"/>
        <v>17</v>
      </c>
      <c r="B18" s="2" t="s">
        <v>1043</v>
      </c>
      <c r="C18" s="3">
        <v>44952</v>
      </c>
      <c r="D18" s="9" t="s">
        <v>39</v>
      </c>
      <c r="E18" s="1" t="s">
        <v>1044</v>
      </c>
      <c r="F18" s="1" t="s">
        <v>1039</v>
      </c>
      <c r="H18" s="2" t="s">
        <v>120</v>
      </c>
      <c r="I18" s="1" t="s">
        <v>820</v>
      </c>
      <c r="J18" s="4" t="s">
        <v>1070</v>
      </c>
      <c r="K18" s="10" t="s">
        <v>1726</v>
      </c>
      <c r="L18" s="10"/>
      <c r="M18" s="10"/>
      <c r="N18" s="28" t="str">
        <f ca="1">DATEDIF(C18,'Outgoing 2023'!$L$2,"Y")&amp;" tahun, "&amp;DATEDIF(C18,'Outgoing 2023'!$L$2,"YM")&amp;" bulan, "&amp;DATEDIF(C18,'Outgoing 2023'!$L$2,"MD")&amp;" hari"</f>
        <v>3 tahun, 5 bulan, 19 hari</v>
      </c>
      <c r="O18" s="49">
        <f t="shared" ca="1" si="2"/>
        <v>1266</v>
      </c>
    </row>
    <row r="19" spans="1:15" ht="28.8" x14ac:dyDescent="0.3">
      <c r="A19" s="4">
        <f t="shared" si="0"/>
        <v>18</v>
      </c>
      <c r="B19" s="2" t="s">
        <v>554</v>
      </c>
      <c r="C19" s="3">
        <v>44956</v>
      </c>
      <c r="D19" s="9" t="s">
        <v>39</v>
      </c>
      <c r="E19" s="1" t="s">
        <v>1038</v>
      </c>
      <c r="F19" s="1" t="s">
        <v>1039</v>
      </c>
      <c r="H19" s="2" t="s">
        <v>120</v>
      </c>
      <c r="I19" s="1" t="s">
        <v>380</v>
      </c>
      <c r="J19" s="4" t="s">
        <v>1070</v>
      </c>
      <c r="K19" s="10" t="s">
        <v>1727</v>
      </c>
      <c r="L19" s="10"/>
      <c r="M19" s="10"/>
      <c r="N19" s="28" t="str">
        <f ca="1">DATEDIF(C19,'Outgoing 2023'!$L$2,"Y")&amp;" tahun, "&amp;DATEDIF(C19,'Outgoing 2023'!$L$2,"YM")&amp;" bulan, "&amp;DATEDIF(C19,'Outgoing 2023'!$L$2,"MD")&amp;" hari"</f>
        <v>3 tahun, 5 bulan, 15 hari</v>
      </c>
      <c r="O19" s="49">
        <f t="shared" ca="1" si="2"/>
        <v>1262</v>
      </c>
    </row>
    <row r="20" spans="1:15" ht="28.8" x14ac:dyDescent="0.3">
      <c r="A20" s="4">
        <f t="shared" si="0"/>
        <v>19</v>
      </c>
      <c r="B20" s="2" t="s">
        <v>699</v>
      </c>
      <c r="C20" s="3">
        <v>44956</v>
      </c>
      <c r="D20" s="9" t="s">
        <v>39</v>
      </c>
      <c r="E20" s="1" t="s">
        <v>1033</v>
      </c>
      <c r="F20" s="1" t="s">
        <v>1034</v>
      </c>
      <c r="H20" s="2" t="s">
        <v>120</v>
      </c>
      <c r="I20" s="1" t="s">
        <v>697</v>
      </c>
      <c r="J20" s="4" t="s">
        <v>1170</v>
      </c>
      <c r="K20" s="10" t="s">
        <v>1171</v>
      </c>
      <c r="L20" s="10"/>
      <c r="M20" s="10"/>
      <c r="N20" s="28" t="str">
        <f ca="1">DATEDIF(C20,'Outgoing 2023'!$L$2,"Y")&amp;" tahun, "&amp;DATEDIF(C20,'Outgoing 2023'!$L$2,"YM")&amp;" bulan, "&amp;DATEDIF(C20,'Outgoing 2023'!$L$2,"MD")&amp;" hari"</f>
        <v>3 tahun, 5 bulan, 15 hari</v>
      </c>
      <c r="O20" s="49">
        <f t="shared" ca="1" si="2"/>
        <v>1262</v>
      </c>
    </row>
    <row r="21" spans="1:15" ht="28.8" x14ac:dyDescent="0.3">
      <c r="A21" s="4">
        <f t="shared" si="0"/>
        <v>20</v>
      </c>
      <c r="B21" s="2" t="s">
        <v>703</v>
      </c>
      <c r="C21" s="3">
        <v>44957</v>
      </c>
      <c r="D21" s="9" t="s">
        <v>39</v>
      </c>
      <c r="E21" s="1" t="s">
        <v>1037</v>
      </c>
      <c r="F21" s="1" t="s">
        <v>1024</v>
      </c>
      <c r="H21" s="2" t="s">
        <v>120</v>
      </c>
      <c r="I21" s="1" t="s">
        <v>701</v>
      </c>
      <c r="J21" s="4" t="s">
        <v>1070</v>
      </c>
      <c r="K21" s="10" t="s">
        <v>1727</v>
      </c>
      <c r="L21" s="10"/>
      <c r="M21" s="10"/>
      <c r="N21" s="28" t="str">
        <f ca="1">DATEDIF(C21,'Outgoing 2023'!$L$2,"Y")&amp;" tahun, "&amp;DATEDIF(C21,'Outgoing 2023'!$L$2,"YM")&amp;" bulan, "&amp;DATEDIF(C21,'Outgoing 2023'!$L$2,"MD")&amp;" hari"</f>
        <v>3 tahun, 5 bulan, 14 hari</v>
      </c>
      <c r="O21" s="49">
        <f t="shared" ca="1" si="2"/>
        <v>1261</v>
      </c>
    </row>
    <row r="22" spans="1:15" ht="28.8" x14ac:dyDescent="0.3">
      <c r="A22" s="4">
        <f t="shared" si="0"/>
        <v>21</v>
      </c>
      <c r="B22" s="2" t="s">
        <v>941</v>
      </c>
      <c r="C22" s="3">
        <v>44939</v>
      </c>
      <c r="D22" s="9" t="s">
        <v>39</v>
      </c>
      <c r="E22" s="1" t="s">
        <v>942</v>
      </c>
      <c r="F22" s="1" t="s">
        <v>943</v>
      </c>
      <c r="G22" s="8"/>
      <c r="H22" s="2" t="s">
        <v>1302</v>
      </c>
      <c r="N22" s="28" t="str">
        <f ca="1">DATEDIF(C22,'Outgoing 2023'!$L$2,"Y")&amp;" tahun, "&amp;DATEDIF(C22,'Outgoing 2023'!$L$2,"YM")&amp;" bulan, "&amp;DATEDIF(C22,'Outgoing 2023'!$L$2,"MD")&amp;" hari"</f>
        <v>3 tahun, 6 bulan, 2 hari</v>
      </c>
      <c r="O22" s="49">
        <f t="shared" ca="1" si="2"/>
        <v>1279</v>
      </c>
    </row>
    <row r="23" spans="1:15" ht="28.8" x14ac:dyDescent="0.3">
      <c r="A23" s="4">
        <f>ROW('Outgoing 2024'!A16)</f>
        <v>16</v>
      </c>
      <c r="B23" s="2" t="s">
        <v>1025</v>
      </c>
      <c r="C23" s="3">
        <v>44958</v>
      </c>
      <c r="D23" s="9" t="s">
        <v>39</v>
      </c>
      <c r="E23" s="1" t="s">
        <v>1026</v>
      </c>
      <c r="F23" s="1" t="s">
        <v>1027</v>
      </c>
      <c r="H23" s="2" t="s">
        <v>120</v>
      </c>
      <c r="J23" s="4" t="s">
        <v>1088</v>
      </c>
      <c r="K23" s="10" t="s">
        <v>1216</v>
      </c>
      <c r="L23" s="10"/>
      <c r="M23" s="10"/>
      <c r="N23" s="28" t="str">
        <f t="shared" ref="N23:N86" ca="1" si="3">DATEDIF(C23,$L$2,"Y")&amp;" tahun, "&amp;DATEDIF(C23,$L$2,"YM")&amp;" bulan, "&amp;DATEDIF(C23,$L$2,"MD")&amp;" hari"</f>
        <v>3 tahun, 5 bulan, 14 hari</v>
      </c>
      <c r="O23" s="49">
        <f t="shared" ca="1" si="2"/>
        <v>1260</v>
      </c>
    </row>
    <row r="24" spans="1:15" ht="28.8" x14ac:dyDescent="0.3">
      <c r="A24" s="4">
        <f t="shared" ref="A24:A87" si="4">ROW(A23)</f>
        <v>23</v>
      </c>
      <c r="B24" s="2" t="s">
        <v>1031</v>
      </c>
      <c r="C24" s="3">
        <v>44957</v>
      </c>
      <c r="D24" s="9" t="s">
        <v>39</v>
      </c>
      <c r="E24" s="1" t="s">
        <v>1032</v>
      </c>
      <c r="F24" s="1" t="s">
        <v>1032</v>
      </c>
      <c r="H24" s="2" t="s">
        <v>1302</v>
      </c>
      <c r="J24" s="4" t="s">
        <v>1167</v>
      </c>
      <c r="K24" s="5" t="s">
        <v>1163</v>
      </c>
      <c r="N24" s="28" t="str">
        <f t="shared" ca="1" si="3"/>
        <v>3 tahun, 5 bulan, 14 hari</v>
      </c>
      <c r="O24" s="49">
        <f t="shared" ca="1" si="2"/>
        <v>1261</v>
      </c>
    </row>
    <row r="25" spans="1:15" ht="28.8" x14ac:dyDescent="0.3">
      <c r="A25" s="4">
        <f t="shared" si="4"/>
        <v>24</v>
      </c>
      <c r="B25" s="2" t="s">
        <v>1028</v>
      </c>
      <c r="C25" s="3">
        <v>44957</v>
      </c>
      <c r="D25" s="9" t="s">
        <v>39</v>
      </c>
      <c r="E25" s="1" t="s">
        <v>1029</v>
      </c>
      <c r="F25" s="1" t="s">
        <v>1030</v>
      </c>
      <c r="G25" s="9" t="s">
        <v>836</v>
      </c>
      <c r="H25" s="2" t="s">
        <v>120</v>
      </c>
      <c r="I25" s="1" t="s">
        <v>1250</v>
      </c>
      <c r="J25" s="4" t="s">
        <v>1167</v>
      </c>
      <c r="K25" s="5" t="s">
        <v>1163</v>
      </c>
      <c r="N25" s="28" t="str">
        <f t="shared" ca="1" si="3"/>
        <v>3 tahun, 5 bulan, 14 hari</v>
      </c>
      <c r="O25" s="49">
        <f t="shared" ca="1" si="2"/>
        <v>1261</v>
      </c>
    </row>
    <row r="26" spans="1:15" ht="28.8" x14ac:dyDescent="0.3">
      <c r="A26" s="4">
        <f t="shared" si="4"/>
        <v>25</v>
      </c>
      <c r="B26" s="2" t="s">
        <v>653</v>
      </c>
      <c r="C26" s="3">
        <v>44959</v>
      </c>
      <c r="D26" s="9" t="s">
        <v>39</v>
      </c>
      <c r="E26" s="1" t="s">
        <v>1023</v>
      </c>
      <c r="F26" s="1" t="s">
        <v>1024</v>
      </c>
      <c r="H26" s="2" t="s">
        <v>120</v>
      </c>
      <c r="I26" s="1" t="s">
        <v>786</v>
      </c>
      <c r="J26" s="4" t="s">
        <v>1080</v>
      </c>
      <c r="K26" s="5" t="s">
        <v>1083</v>
      </c>
      <c r="N26" s="28" t="str">
        <f t="shared" ca="1" si="3"/>
        <v>3 tahun, 5 bulan, 13 hari</v>
      </c>
      <c r="O26" s="49">
        <f t="shared" ca="1" si="2"/>
        <v>1259</v>
      </c>
    </row>
    <row r="27" spans="1:15" ht="115.2" x14ac:dyDescent="0.3">
      <c r="A27" s="4">
        <f t="shared" si="4"/>
        <v>26</v>
      </c>
      <c r="B27" s="2" t="s">
        <v>1020</v>
      </c>
      <c r="C27" s="3">
        <v>44963</v>
      </c>
      <c r="D27" s="9" t="s">
        <v>39</v>
      </c>
      <c r="E27" s="1" t="s">
        <v>1021</v>
      </c>
      <c r="F27" s="1" t="s">
        <v>1022</v>
      </c>
      <c r="H27" s="2" t="s">
        <v>1302</v>
      </c>
      <c r="J27" s="4" t="s">
        <v>1167</v>
      </c>
      <c r="K27" s="5" t="s">
        <v>1163</v>
      </c>
      <c r="N27" s="28" t="str">
        <f t="shared" ca="1" si="3"/>
        <v>3 tahun, 5 bulan, 9 hari</v>
      </c>
      <c r="O27" s="49">
        <f t="shared" ca="1" si="2"/>
        <v>1255</v>
      </c>
    </row>
    <row r="28" spans="1:15" ht="43.2" x14ac:dyDescent="0.3">
      <c r="A28" s="4">
        <f t="shared" si="4"/>
        <v>27</v>
      </c>
      <c r="B28" s="2" t="s">
        <v>737</v>
      </c>
      <c r="C28" s="3">
        <v>44964</v>
      </c>
      <c r="D28" s="9" t="s">
        <v>39</v>
      </c>
      <c r="E28" s="1" t="s">
        <v>741</v>
      </c>
      <c r="H28" s="2" t="s">
        <v>120</v>
      </c>
      <c r="I28" s="1" t="s">
        <v>766</v>
      </c>
      <c r="J28" s="9" t="s">
        <v>1070</v>
      </c>
      <c r="K28" s="10" t="s">
        <v>1202</v>
      </c>
      <c r="L28" s="10"/>
      <c r="M28" s="10"/>
      <c r="N28" s="28" t="str">
        <f t="shared" ca="1" si="3"/>
        <v>3 tahun, 5 bulan, 8 hari</v>
      </c>
      <c r="O28" s="49">
        <f t="shared" ca="1" si="2"/>
        <v>1254</v>
      </c>
    </row>
    <row r="29" spans="1:15" x14ac:dyDescent="0.3">
      <c r="A29" s="4">
        <f t="shared" si="4"/>
        <v>28</v>
      </c>
      <c r="B29" s="2" t="s">
        <v>772</v>
      </c>
      <c r="C29" s="3">
        <v>44965</v>
      </c>
      <c r="D29" s="9" t="s">
        <v>39</v>
      </c>
      <c r="E29" s="1" t="s">
        <v>773</v>
      </c>
      <c r="F29" s="1" t="s">
        <v>1018</v>
      </c>
      <c r="H29" s="2" t="s">
        <v>120</v>
      </c>
      <c r="I29" s="1" t="s">
        <v>770</v>
      </c>
      <c r="J29" s="4" t="s">
        <v>1167</v>
      </c>
      <c r="K29" s="5" t="s">
        <v>1163</v>
      </c>
      <c r="N29" s="28" t="str">
        <f t="shared" ca="1" si="3"/>
        <v>3 tahun, 5 bulan, 7 hari</v>
      </c>
      <c r="O29" s="49">
        <f t="shared" ca="1" si="2"/>
        <v>1253</v>
      </c>
    </row>
    <row r="30" spans="1:15" ht="57.6" x14ac:dyDescent="0.3">
      <c r="A30" s="4">
        <f t="shared" si="4"/>
        <v>29</v>
      </c>
      <c r="B30" s="2" t="s">
        <v>563</v>
      </c>
      <c r="C30" s="3">
        <v>44966</v>
      </c>
      <c r="D30" s="9" t="s">
        <v>39</v>
      </c>
      <c r="E30" s="1" t="s">
        <v>1019</v>
      </c>
      <c r="F30" s="44" t="s">
        <v>3826</v>
      </c>
      <c r="H30" s="2" t="s">
        <v>120</v>
      </c>
      <c r="I30" s="1" t="s">
        <v>764</v>
      </c>
      <c r="J30" s="4" t="s">
        <v>1175</v>
      </c>
      <c r="K30" s="5" t="s">
        <v>1176</v>
      </c>
      <c r="N30" s="28" t="str">
        <f t="shared" ca="1" si="3"/>
        <v>3 tahun, 5 bulan, 6 hari</v>
      </c>
      <c r="O30" s="49">
        <f t="shared" ca="1" si="2"/>
        <v>1252</v>
      </c>
    </row>
    <row r="31" spans="1:15" ht="43.2" x14ac:dyDescent="0.3">
      <c r="A31" s="4">
        <f t="shared" si="4"/>
        <v>30</v>
      </c>
      <c r="B31" s="2" t="s">
        <v>788</v>
      </c>
      <c r="C31" s="3">
        <v>44966</v>
      </c>
      <c r="D31" s="9" t="s">
        <v>39</v>
      </c>
      <c r="E31" s="1" t="s">
        <v>789</v>
      </c>
      <c r="F31" s="1" t="s">
        <v>1017</v>
      </c>
      <c r="H31" s="2" t="s">
        <v>120</v>
      </c>
      <c r="I31" s="1" t="s">
        <v>790</v>
      </c>
      <c r="J31" s="4" t="s">
        <v>1167</v>
      </c>
      <c r="K31" s="5" t="s">
        <v>1163</v>
      </c>
      <c r="N31" s="28" t="str">
        <f t="shared" ca="1" si="3"/>
        <v>3 tahun, 5 bulan, 6 hari</v>
      </c>
      <c r="O31" s="49">
        <f t="shared" ca="1" si="2"/>
        <v>1252</v>
      </c>
    </row>
    <row r="32" spans="1:15" ht="28.8" x14ac:dyDescent="0.3">
      <c r="A32" s="4">
        <f t="shared" si="4"/>
        <v>31</v>
      </c>
      <c r="B32" s="2" t="s">
        <v>727</v>
      </c>
      <c r="C32" s="3">
        <v>44970</v>
      </c>
      <c r="D32" s="9" t="s">
        <v>39</v>
      </c>
      <c r="E32" s="1" t="s">
        <v>728</v>
      </c>
      <c r="F32" s="1" t="s">
        <v>728</v>
      </c>
      <c r="H32" s="2" t="s">
        <v>120</v>
      </c>
      <c r="I32" s="1" t="s">
        <v>725</v>
      </c>
      <c r="J32" s="4" t="s">
        <v>1072</v>
      </c>
      <c r="K32" s="5" t="s">
        <v>1073</v>
      </c>
      <c r="N32" s="28" t="str">
        <f t="shared" ca="1" si="3"/>
        <v>3 tahun, 5 bulan, 2 hari</v>
      </c>
      <c r="O32" s="49">
        <f t="shared" ca="1" si="2"/>
        <v>1248</v>
      </c>
    </row>
    <row r="33" spans="1:15" ht="100.8" x14ac:dyDescent="0.3">
      <c r="A33" s="4">
        <f t="shared" si="4"/>
        <v>32</v>
      </c>
      <c r="B33" s="2" t="s">
        <v>559</v>
      </c>
      <c r="C33" s="3">
        <v>44971</v>
      </c>
      <c r="D33" s="9" t="s">
        <v>39</v>
      </c>
      <c r="E33" s="1" t="s">
        <v>1016</v>
      </c>
      <c r="F33" s="1" t="s">
        <v>1016</v>
      </c>
      <c r="H33" s="2" t="s">
        <v>120</v>
      </c>
      <c r="I33" s="1" t="s">
        <v>1303</v>
      </c>
      <c r="J33" s="9" t="s">
        <v>1070</v>
      </c>
      <c r="K33" s="10" t="s">
        <v>1071</v>
      </c>
      <c r="L33" s="10"/>
      <c r="M33" s="10"/>
      <c r="N33" s="31" t="str">
        <f t="shared" ca="1" si="3"/>
        <v>3 tahun, 5 bulan, 1 hari</v>
      </c>
      <c r="O33" s="49">
        <f t="shared" ca="1" si="2"/>
        <v>1247</v>
      </c>
    </row>
    <row r="34" spans="1:15" ht="43.2" x14ac:dyDescent="0.3">
      <c r="A34" s="4">
        <f t="shared" si="4"/>
        <v>33</v>
      </c>
      <c r="B34" s="2" t="s">
        <v>1007</v>
      </c>
      <c r="C34" s="3">
        <v>44971</v>
      </c>
      <c r="D34" s="9" t="s">
        <v>39</v>
      </c>
      <c r="E34" s="1" t="s">
        <v>1008</v>
      </c>
      <c r="F34" s="1" t="s">
        <v>1009</v>
      </c>
      <c r="H34" s="2" t="s">
        <v>120</v>
      </c>
      <c r="J34" s="4" t="s">
        <v>1072</v>
      </c>
      <c r="K34" s="5" t="s">
        <v>1191</v>
      </c>
      <c r="N34" s="31" t="str">
        <f t="shared" ca="1" si="3"/>
        <v>3 tahun, 5 bulan, 1 hari</v>
      </c>
      <c r="O34" s="49">
        <f t="shared" ca="1" si="2"/>
        <v>1247</v>
      </c>
    </row>
    <row r="35" spans="1:15" ht="28.8" x14ac:dyDescent="0.3">
      <c r="A35" s="4">
        <f t="shared" si="4"/>
        <v>34</v>
      </c>
      <c r="B35" s="2" t="s">
        <v>1010</v>
      </c>
      <c r="C35" s="3">
        <v>44971</v>
      </c>
      <c r="D35" s="9" t="s">
        <v>39</v>
      </c>
      <c r="E35" s="1" t="s">
        <v>1011</v>
      </c>
      <c r="F35" s="1" t="s">
        <v>1012</v>
      </c>
      <c r="H35" s="2" t="s">
        <v>1302</v>
      </c>
      <c r="N35" s="31" t="str">
        <f t="shared" ca="1" si="3"/>
        <v>3 tahun, 5 bulan, 1 hari</v>
      </c>
      <c r="O35" s="49">
        <f t="shared" ca="1" si="2"/>
        <v>1247</v>
      </c>
    </row>
    <row r="36" spans="1:15" ht="28.8" x14ac:dyDescent="0.3">
      <c r="A36" s="4">
        <f t="shared" si="4"/>
        <v>35</v>
      </c>
      <c r="B36" s="2" t="s">
        <v>1013</v>
      </c>
      <c r="C36" s="3">
        <v>44971</v>
      </c>
      <c r="D36" s="9" t="s">
        <v>39</v>
      </c>
      <c r="E36" s="1" t="s">
        <v>1014</v>
      </c>
      <c r="F36" s="1" t="s">
        <v>1015</v>
      </c>
      <c r="H36" s="2" t="s">
        <v>1302</v>
      </c>
      <c r="N36" s="31" t="str">
        <f t="shared" ca="1" si="3"/>
        <v>3 tahun, 5 bulan, 1 hari</v>
      </c>
      <c r="O36" s="49">
        <f t="shared" ca="1" si="2"/>
        <v>1247</v>
      </c>
    </row>
    <row r="37" spans="1:15" ht="43.2" x14ac:dyDescent="0.3">
      <c r="A37" s="4">
        <f t="shared" si="4"/>
        <v>36</v>
      </c>
      <c r="B37" s="2" t="s">
        <v>1001</v>
      </c>
      <c r="C37" s="3">
        <v>44973</v>
      </c>
      <c r="D37" s="9" t="s">
        <v>39</v>
      </c>
      <c r="E37" s="1" t="s">
        <v>1002</v>
      </c>
      <c r="F37" s="1" t="s">
        <v>1004</v>
      </c>
      <c r="H37" s="2" t="s">
        <v>120</v>
      </c>
      <c r="J37" s="9" t="s">
        <v>1197</v>
      </c>
      <c r="K37" s="10" t="s">
        <v>1198</v>
      </c>
      <c r="L37" s="10"/>
      <c r="M37" s="10"/>
      <c r="N37" s="28" t="str">
        <f t="shared" ca="1" si="3"/>
        <v>3 tahun, 4 bulan, 29 hari</v>
      </c>
      <c r="O37" s="49">
        <f t="shared" ca="1" si="2"/>
        <v>1245</v>
      </c>
    </row>
    <row r="38" spans="1:15" ht="28.8" x14ac:dyDescent="0.3">
      <c r="A38" s="4">
        <f t="shared" si="4"/>
        <v>37</v>
      </c>
      <c r="B38" s="2" t="s">
        <v>560</v>
      </c>
      <c r="C38" s="3">
        <v>44974</v>
      </c>
      <c r="D38" s="9" t="s">
        <v>39</v>
      </c>
      <c r="E38" s="1" t="s">
        <v>999</v>
      </c>
      <c r="F38" s="1" t="s">
        <v>1000</v>
      </c>
      <c r="H38" s="2" t="s">
        <v>120</v>
      </c>
      <c r="I38" s="1" t="s">
        <v>1577</v>
      </c>
      <c r="J38" s="9" t="s">
        <v>1070</v>
      </c>
      <c r="K38" s="10" t="s">
        <v>1071</v>
      </c>
      <c r="L38" s="10"/>
      <c r="M38" s="10"/>
      <c r="N38" s="28" t="str">
        <f t="shared" ca="1" si="3"/>
        <v>3 tahun, 4 bulan, 28 hari</v>
      </c>
      <c r="O38" s="49">
        <f t="shared" ca="1" si="2"/>
        <v>1244</v>
      </c>
    </row>
    <row r="39" spans="1:15" ht="28.8" x14ac:dyDescent="0.3">
      <c r="A39" s="4">
        <f t="shared" si="4"/>
        <v>38</v>
      </c>
      <c r="B39" s="2" t="s">
        <v>989</v>
      </c>
      <c r="C39" s="3">
        <v>44978</v>
      </c>
      <c r="D39" s="9" t="s">
        <v>39</v>
      </c>
      <c r="E39" s="1" t="s">
        <v>990</v>
      </c>
      <c r="F39" s="1" t="s">
        <v>990</v>
      </c>
      <c r="H39" s="2" t="s">
        <v>120</v>
      </c>
      <c r="I39" s="1" t="s">
        <v>4461</v>
      </c>
      <c r="J39" s="4" t="s">
        <v>1167</v>
      </c>
      <c r="K39" s="10" t="s">
        <v>1174</v>
      </c>
      <c r="L39" s="10"/>
      <c r="M39" s="10"/>
      <c r="N39" s="31" t="str">
        <f t="shared" ca="1" si="3"/>
        <v>3 tahun, 4 bulan, 24 hari</v>
      </c>
      <c r="O39" s="49">
        <f t="shared" ca="1" si="2"/>
        <v>1240</v>
      </c>
    </row>
    <row r="40" spans="1:15" ht="43.2" x14ac:dyDescent="0.3">
      <c r="A40" s="4">
        <f t="shared" si="4"/>
        <v>39</v>
      </c>
      <c r="B40" s="2" t="s">
        <v>996</v>
      </c>
      <c r="C40" s="3">
        <v>44979</v>
      </c>
      <c r="D40" s="9" t="s">
        <v>39</v>
      </c>
      <c r="E40" s="1" t="s">
        <v>997</v>
      </c>
      <c r="F40" s="1" t="s">
        <v>998</v>
      </c>
      <c r="G40" s="8">
        <v>44989</v>
      </c>
      <c r="H40" s="2" t="s">
        <v>120</v>
      </c>
      <c r="I40" s="1" t="s">
        <v>4405</v>
      </c>
      <c r="J40" s="4" t="s">
        <v>1070</v>
      </c>
      <c r="K40" s="5" t="s">
        <v>1071</v>
      </c>
      <c r="N40" s="28" t="str">
        <f t="shared" ca="1" si="3"/>
        <v>3 tahun, 4 bulan, 23 hari</v>
      </c>
      <c r="O40" s="49">
        <f t="shared" ca="1" si="2"/>
        <v>1239</v>
      </c>
    </row>
    <row r="41" spans="1:15" ht="57.6" x14ac:dyDescent="0.3">
      <c r="A41" s="4">
        <f t="shared" si="4"/>
        <v>40</v>
      </c>
      <c r="B41" s="2" t="s">
        <v>748</v>
      </c>
      <c r="C41" s="3">
        <v>44979</v>
      </c>
      <c r="D41" s="9" t="s">
        <v>39</v>
      </c>
      <c r="E41" s="1" t="s">
        <v>749</v>
      </c>
      <c r="F41" s="1" t="s">
        <v>991</v>
      </c>
      <c r="G41" s="8">
        <v>44981</v>
      </c>
      <c r="H41" s="2" t="s">
        <v>120</v>
      </c>
      <c r="I41" s="1" t="s">
        <v>750</v>
      </c>
      <c r="J41" s="9" t="s">
        <v>1080</v>
      </c>
      <c r="K41" s="10" t="s">
        <v>1083</v>
      </c>
      <c r="L41" s="10"/>
      <c r="M41" s="10"/>
      <c r="N41" s="28" t="str">
        <f t="shared" ca="1" si="3"/>
        <v>3 tahun, 4 bulan, 23 hari</v>
      </c>
      <c r="O41" s="49">
        <f t="shared" ca="1" si="2"/>
        <v>1239</v>
      </c>
    </row>
    <row r="42" spans="1:15" ht="72" x14ac:dyDescent="0.3">
      <c r="A42" s="4">
        <f t="shared" si="4"/>
        <v>41</v>
      </c>
      <c r="B42" s="2" t="s">
        <v>992</v>
      </c>
      <c r="C42" s="3">
        <v>44979</v>
      </c>
      <c r="D42" s="9" t="s">
        <v>39</v>
      </c>
      <c r="E42" s="1" t="s">
        <v>993</v>
      </c>
      <c r="F42" s="1" t="s">
        <v>994</v>
      </c>
      <c r="G42" s="9" t="s">
        <v>995</v>
      </c>
      <c r="H42" s="2" t="s">
        <v>120</v>
      </c>
      <c r="J42" s="4" t="s">
        <v>1070</v>
      </c>
      <c r="K42" s="10" t="s">
        <v>1230</v>
      </c>
      <c r="L42" s="10"/>
      <c r="M42" s="10"/>
      <c r="N42" s="28" t="str">
        <f t="shared" ca="1" si="3"/>
        <v>3 tahun, 4 bulan, 23 hari</v>
      </c>
      <c r="O42" s="49">
        <f t="shared" ca="1" si="2"/>
        <v>1239</v>
      </c>
    </row>
    <row r="43" spans="1:15" ht="72" x14ac:dyDescent="0.3">
      <c r="A43" s="4">
        <f t="shared" si="4"/>
        <v>42</v>
      </c>
      <c r="B43" s="2" t="s">
        <v>986</v>
      </c>
      <c r="C43" s="3">
        <v>44985</v>
      </c>
      <c r="D43" s="9" t="s">
        <v>39</v>
      </c>
      <c r="E43" s="1" t="s">
        <v>987</v>
      </c>
      <c r="F43" s="1" t="s">
        <v>988</v>
      </c>
      <c r="H43" s="2" t="s">
        <v>1302</v>
      </c>
      <c r="N43" s="28" t="str">
        <f t="shared" ca="1" si="3"/>
        <v>3 tahun, 4 bulan, 17 hari</v>
      </c>
      <c r="O43" s="49">
        <f t="shared" ca="1" si="2"/>
        <v>1233</v>
      </c>
    </row>
    <row r="44" spans="1:15" ht="28.8" x14ac:dyDescent="0.3">
      <c r="A44" s="4">
        <f t="shared" si="4"/>
        <v>43</v>
      </c>
      <c r="B44" s="2" t="s">
        <v>978</v>
      </c>
      <c r="C44" s="3">
        <v>44984</v>
      </c>
      <c r="D44" s="9" t="s">
        <v>39</v>
      </c>
      <c r="E44" s="1" t="s">
        <v>979</v>
      </c>
      <c r="F44" s="1" t="s">
        <v>980</v>
      </c>
      <c r="H44" s="2" t="s">
        <v>1302</v>
      </c>
      <c r="N44" s="28" t="str">
        <f t="shared" ca="1" si="3"/>
        <v>3 tahun, 4 bulan, 18 hari</v>
      </c>
      <c r="O44" s="49">
        <f t="shared" ca="1" si="2"/>
        <v>1234</v>
      </c>
    </row>
    <row r="45" spans="1:15" ht="28.8" x14ac:dyDescent="0.3">
      <c r="A45" s="4">
        <f t="shared" si="4"/>
        <v>44</v>
      </c>
      <c r="B45" s="2" t="s">
        <v>738</v>
      </c>
      <c r="C45" s="3">
        <v>44985</v>
      </c>
      <c r="D45" s="9" t="s">
        <v>39</v>
      </c>
      <c r="E45" s="1" t="s">
        <v>742</v>
      </c>
      <c r="F45" s="1" t="s">
        <v>627</v>
      </c>
      <c r="H45" s="2" t="s">
        <v>120</v>
      </c>
      <c r="I45" s="1" t="s">
        <v>760</v>
      </c>
      <c r="J45" s="4" t="s">
        <v>1070</v>
      </c>
      <c r="K45" s="10" t="s">
        <v>1251</v>
      </c>
      <c r="L45" s="10"/>
      <c r="M45" s="10"/>
      <c r="N45" s="28" t="str">
        <f t="shared" ca="1" si="3"/>
        <v>3 tahun, 4 bulan, 17 hari</v>
      </c>
      <c r="O45" s="49">
        <f t="shared" ca="1" si="2"/>
        <v>1233</v>
      </c>
    </row>
    <row r="46" spans="1:15" ht="28.8" x14ac:dyDescent="0.3">
      <c r="A46" s="4">
        <f t="shared" si="4"/>
        <v>45</v>
      </c>
      <c r="B46" s="2" t="s">
        <v>918</v>
      </c>
      <c r="C46" s="3">
        <v>45013</v>
      </c>
      <c r="D46" s="9" t="s">
        <v>39</v>
      </c>
      <c r="E46" s="1" t="s">
        <v>919</v>
      </c>
      <c r="F46" s="1" t="s">
        <v>920</v>
      </c>
      <c r="G46" s="8"/>
      <c r="H46" s="2" t="s">
        <v>1302</v>
      </c>
      <c r="J46" s="9" t="s">
        <v>1167</v>
      </c>
      <c r="K46" s="10" t="s">
        <v>1174</v>
      </c>
      <c r="L46" s="10"/>
      <c r="M46" s="10"/>
      <c r="N46" s="28" t="str">
        <f t="shared" ca="1" si="3"/>
        <v>3 tahun, 3 bulan, 17 hari</v>
      </c>
      <c r="O46" s="49">
        <f t="shared" ca="1" si="2"/>
        <v>1205</v>
      </c>
    </row>
    <row r="47" spans="1:15" ht="28.8" x14ac:dyDescent="0.3">
      <c r="A47" s="4">
        <f t="shared" si="4"/>
        <v>46</v>
      </c>
      <c r="B47" s="2" t="s">
        <v>921</v>
      </c>
      <c r="C47" s="3">
        <v>45013</v>
      </c>
      <c r="D47" s="9" t="s">
        <v>39</v>
      </c>
      <c r="E47" s="1" t="s">
        <v>922</v>
      </c>
      <c r="F47" s="1" t="s">
        <v>920</v>
      </c>
      <c r="G47" s="8"/>
      <c r="H47" s="2" t="s">
        <v>1302</v>
      </c>
      <c r="J47" s="9" t="s">
        <v>1167</v>
      </c>
      <c r="K47" s="10" t="s">
        <v>1174</v>
      </c>
      <c r="L47" s="10"/>
      <c r="M47" s="10"/>
      <c r="N47" s="28" t="str">
        <f t="shared" ca="1" si="3"/>
        <v>3 tahun, 3 bulan, 17 hari</v>
      </c>
      <c r="O47" s="49">
        <f t="shared" ca="1" si="2"/>
        <v>1205</v>
      </c>
    </row>
    <row r="48" spans="1:15" ht="28.8" x14ac:dyDescent="0.3">
      <c r="A48" s="4">
        <f t="shared" si="4"/>
        <v>47</v>
      </c>
      <c r="B48" s="2" t="s">
        <v>930</v>
      </c>
      <c r="C48" s="3">
        <v>45009</v>
      </c>
      <c r="D48" s="9" t="s">
        <v>39</v>
      </c>
      <c r="E48" s="1" t="s">
        <v>931</v>
      </c>
      <c r="F48" s="1" t="s">
        <v>931</v>
      </c>
      <c r="H48" s="2" t="s">
        <v>120</v>
      </c>
      <c r="J48" s="9" t="s">
        <v>1175</v>
      </c>
      <c r="K48" s="10" t="s">
        <v>1176</v>
      </c>
      <c r="L48" s="10"/>
      <c r="M48" s="10"/>
      <c r="N48" s="31" t="str">
        <f t="shared" ca="1" si="3"/>
        <v>3 tahun, 3 bulan, 21 hari</v>
      </c>
      <c r="O48" s="49">
        <f t="shared" ca="1" si="2"/>
        <v>1209</v>
      </c>
    </row>
    <row r="49" spans="1:15" ht="43.2" x14ac:dyDescent="0.3">
      <c r="A49" s="4">
        <f t="shared" si="4"/>
        <v>48</v>
      </c>
      <c r="B49" s="2" t="s">
        <v>898</v>
      </c>
      <c r="C49" s="3">
        <v>45013</v>
      </c>
      <c r="D49" s="9" t="s">
        <v>39</v>
      </c>
      <c r="E49" s="1" t="s">
        <v>899</v>
      </c>
      <c r="F49" s="1" t="s">
        <v>900</v>
      </c>
      <c r="G49" s="8"/>
      <c r="H49" s="2" t="s">
        <v>120</v>
      </c>
      <c r="I49" s="1" t="s">
        <v>371</v>
      </c>
      <c r="J49" s="4" t="s">
        <v>1070</v>
      </c>
      <c r="K49" s="10" t="s">
        <v>1164</v>
      </c>
      <c r="L49" s="10"/>
      <c r="M49" s="10"/>
      <c r="N49" s="28" t="str">
        <f t="shared" ca="1" si="3"/>
        <v>3 tahun, 3 bulan, 17 hari</v>
      </c>
      <c r="O49" s="49">
        <f t="shared" ca="1" si="2"/>
        <v>1205</v>
      </c>
    </row>
    <row r="50" spans="1:15" ht="28.8" x14ac:dyDescent="0.3">
      <c r="A50" s="4">
        <f t="shared" si="4"/>
        <v>49</v>
      </c>
      <c r="B50" s="2" t="s">
        <v>710</v>
      </c>
      <c r="C50" s="3">
        <v>45012</v>
      </c>
      <c r="D50" s="9" t="s">
        <v>39</v>
      </c>
      <c r="E50" s="1" t="s">
        <v>711</v>
      </c>
      <c r="F50" s="1" t="s">
        <v>711</v>
      </c>
      <c r="H50" s="2" t="s">
        <v>120</v>
      </c>
      <c r="I50" s="1" t="s">
        <v>708</v>
      </c>
      <c r="J50" s="4" t="s">
        <v>1256</v>
      </c>
      <c r="K50" s="10" t="s">
        <v>1727</v>
      </c>
      <c r="L50" s="10"/>
      <c r="M50" s="10"/>
      <c r="N50" s="28" t="str">
        <f t="shared" ca="1" si="3"/>
        <v>3 tahun, 3 bulan, 18 hari</v>
      </c>
      <c r="O50" s="49">
        <f t="shared" ca="1" si="2"/>
        <v>1206</v>
      </c>
    </row>
    <row r="51" spans="1:15" ht="43.2" x14ac:dyDescent="0.3">
      <c r="A51" s="4">
        <f t="shared" si="4"/>
        <v>50</v>
      </c>
      <c r="B51" s="2" t="s">
        <v>901</v>
      </c>
      <c r="C51" s="3">
        <v>45013</v>
      </c>
      <c r="D51" s="9" t="s">
        <v>39</v>
      </c>
      <c r="E51" s="1" t="s">
        <v>902</v>
      </c>
      <c r="F51" s="1" t="s">
        <v>903</v>
      </c>
      <c r="G51" s="8"/>
      <c r="H51" s="2" t="s">
        <v>120</v>
      </c>
      <c r="I51" s="10" t="s">
        <v>326</v>
      </c>
      <c r="J51" s="4" t="s">
        <v>1070</v>
      </c>
      <c r="K51" s="10" t="s">
        <v>1164</v>
      </c>
      <c r="L51" s="10"/>
      <c r="M51" s="10"/>
      <c r="N51" s="28" t="str">
        <f t="shared" ca="1" si="3"/>
        <v>3 tahun, 3 bulan, 17 hari</v>
      </c>
      <c r="O51" s="49">
        <f t="shared" ca="1" si="2"/>
        <v>1205</v>
      </c>
    </row>
    <row r="52" spans="1:15" ht="28.8" x14ac:dyDescent="0.3">
      <c r="A52" s="4">
        <f t="shared" si="4"/>
        <v>51</v>
      </c>
      <c r="B52" s="2" t="s">
        <v>915</v>
      </c>
      <c r="C52" s="3">
        <v>45012</v>
      </c>
      <c r="D52" s="9" t="s">
        <v>39</v>
      </c>
      <c r="E52" s="1" t="s">
        <v>916</v>
      </c>
      <c r="F52" s="1" t="s">
        <v>917</v>
      </c>
      <c r="G52" s="8"/>
      <c r="H52" s="2" t="s">
        <v>1302</v>
      </c>
      <c r="J52" s="9" t="s">
        <v>1167</v>
      </c>
      <c r="K52" s="10" t="s">
        <v>1174</v>
      </c>
      <c r="L52" s="10"/>
      <c r="M52" s="10"/>
      <c r="N52" s="28" t="str">
        <f t="shared" ca="1" si="3"/>
        <v>3 tahun, 3 bulan, 18 hari</v>
      </c>
      <c r="O52" s="49">
        <f t="shared" ca="1" si="2"/>
        <v>1206</v>
      </c>
    </row>
    <row r="53" spans="1:15" x14ac:dyDescent="0.3">
      <c r="A53" s="4">
        <f t="shared" si="4"/>
        <v>52</v>
      </c>
      <c r="B53" s="2" t="s">
        <v>926</v>
      </c>
      <c r="C53" s="3">
        <v>45013</v>
      </c>
      <c r="D53" s="9" t="s">
        <v>39</v>
      </c>
      <c r="E53" s="1" t="s">
        <v>927</v>
      </c>
      <c r="F53" s="1" t="s">
        <v>928</v>
      </c>
      <c r="G53" s="8"/>
      <c r="H53" s="2" t="s">
        <v>120</v>
      </c>
      <c r="I53" s="1" t="s">
        <v>374</v>
      </c>
      <c r="N53" s="28" t="str">
        <f t="shared" ca="1" si="3"/>
        <v>3 tahun, 3 bulan, 17 hari</v>
      </c>
      <c r="O53" s="49">
        <f t="shared" ca="1" si="2"/>
        <v>1205</v>
      </c>
    </row>
    <row r="54" spans="1:15" ht="28.8" x14ac:dyDescent="0.3">
      <c r="A54" s="4">
        <f t="shared" si="4"/>
        <v>53</v>
      </c>
      <c r="B54" s="2" t="s">
        <v>923</v>
      </c>
      <c r="C54" s="3">
        <v>45013</v>
      </c>
      <c r="D54" s="9" t="s">
        <v>39</v>
      </c>
      <c r="E54" s="1" t="s">
        <v>924</v>
      </c>
      <c r="F54" s="1" t="s">
        <v>925</v>
      </c>
      <c r="G54" s="8"/>
      <c r="H54" s="2" t="s">
        <v>120</v>
      </c>
      <c r="J54" s="4" t="s">
        <v>1070</v>
      </c>
      <c r="K54" s="5" t="s">
        <v>1071</v>
      </c>
      <c r="N54" s="28" t="str">
        <f t="shared" ca="1" si="3"/>
        <v>3 tahun, 3 bulan, 17 hari</v>
      </c>
      <c r="O54" s="49">
        <f t="shared" ca="1" si="2"/>
        <v>1205</v>
      </c>
    </row>
    <row r="55" spans="1:15" ht="43.2" x14ac:dyDescent="0.3">
      <c r="A55" s="4">
        <f t="shared" si="4"/>
        <v>54</v>
      </c>
      <c r="B55" s="2" t="s">
        <v>912</v>
      </c>
      <c r="C55" s="3">
        <v>45013</v>
      </c>
      <c r="D55" s="9" t="s">
        <v>39</v>
      </c>
      <c r="E55" s="1" t="s">
        <v>913</v>
      </c>
      <c r="F55" s="1" t="s">
        <v>914</v>
      </c>
      <c r="G55" s="8"/>
      <c r="H55" s="2" t="s">
        <v>1302</v>
      </c>
      <c r="J55" s="4" t="s">
        <v>1167</v>
      </c>
      <c r="K55" s="5" t="s">
        <v>1163</v>
      </c>
      <c r="N55" s="28" t="str">
        <f t="shared" ca="1" si="3"/>
        <v>3 tahun, 3 bulan, 17 hari</v>
      </c>
      <c r="O55" s="49">
        <f t="shared" ca="1" si="2"/>
        <v>1205</v>
      </c>
    </row>
    <row r="56" spans="1:15" ht="57.6" x14ac:dyDescent="0.3">
      <c r="A56" s="4">
        <f t="shared" si="4"/>
        <v>55</v>
      </c>
      <c r="B56" s="2" t="s">
        <v>910</v>
      </c>
      <c r="C56" s="3">
        <v>45014</v>
      </c>
      <c r="D56" s="9" t="s">
        <v>39</v>
      </c>
      <c r="E56" s="1" t="s">
        <v>336</v>
      </c>
      <c r="F56" s="1" t="s">
        <v>911</v>
      </c>
      <c r="G56" s="8"/>
      <c r="H56" s="2" t="s">
        <v>120</v>
      </c>
      <c r="I56" s="1" t="s">
        <v>1443</v>
      </c>
      <c r="J56" s="9" t="s">
        <v>1080</v>
      </c>
      <c r="K56" s="10" t="s">
        <v>1728</v>
      </c>
      <c r="L56" s="10"/>
      <c r="M56" s="10"/>
      <c r="N56" s="31" t="str">
        <f t="shared" ca="1" si="3"/>
        <v>3 tahun, 3 bulan, 16 hari</v>
      </c>
      <c r="O56" s="49">
        <f t="shared" ca="1" si="2"/>
        <v>1204</v>
      </c>
    </row>
    <row r="57" spans="1:15" ht="43.2" x14ac:dyDescent="0.3">
      <c r="A57" s="4">
        <f t="shared" si="4"/>
        <v>56</v>
      </c>
      <c r="B57" s="2" t="s">
        <v>904</v>
      </c>
      <c r="C57" s="3">
        <v>45014</v>
      </c>
      <c r="D57" s="9" t="s">
        <v>39</v>
      </c>
      <c r="E57" s="1" t="s">
        <v>905</v>
      </c>
      <c r="F57" s="1" t="s">
        <v>906</v>
      </c>
      <c r="G57" s="8"/>
      <c r="H57" s="2" t="s">
        <v>140</v>
      </c>
      <c r="J57" s="4" t="s">
        <v>1070</v>
      </c>
      <c r="K57" s="10" t="s">
        <v>1164</v>
      </c>
      <c r="L57" s="10"/>
      <c r="M57" s="10"/>
      <c r="N57" s="31" t="str">
        <f t="shared" ca="1" si="3"/>
        <v>3 tahun, 3 bulan, 16 hari</v>
      </c>
      <c r="O57" s="49">
        <f t="shared" ca="1" si="2"/>
        <v>1204</v>
      </c>
    </row>
    <row r="58" spans="1:15" ht="43.2" x14ac:dyDescent="0.3">
      <c r="A58" s="4">
        <f t="shared" si="4"/>
        <v>57</v>
      </c>
      <c r="B58" s="2" t="s">
        <v>896</v>
      </c>
      <c r="C58" s="3">
        <v>45015</v>
      </c>
      <c r="D58" s="9" t="s">
        <v>39</v>
      </c>
      <c r="E58" s="1" t="s">
        <v>897</v>
      </c>
      <c r="F58" s="1" t="s">
        <v>897</v>
      </c>
      <c r="G58" s="8"/>
      <c r="H58" s="2" t="s">
        <v>140</v>
      </c>
      <c r="J58" s="4" t="s">
        <v>1070</v>
      </c>
      <c r="K58" s="10" t="s">
        <v>1166</v>
      </c>
      <c r="L58" s="10"/>
      <c r="M58" s="10"/>
      <c r="N58" s="31" t="str">
        <f t="shared" ca="1" si="3"/>
        <v>3 tahun, 3 bulan, 15 hari</v>
      </c>
      <c r="O58" s="49">
        <f t="shared" ca="1" si="2"/>
        <v>1203</v>
      </c>
    </row>
    <row r="59" spans="1:15" ht="28.8" x14ac:dyDescent="0.3">
      <c r="A59" s="4">
        <f t="shared" si="4"/>
        <v>58</v>
      </c>
      <c r="B59" s="2" t="s">
        <v>893</v>
      </c>
      <c r="C59" s="3">
        <v>45016</v>
      </c>
      <c r="D59" s="9" t="s">
        <v>39</v>
      </c>
      <c r="E59" s="1" t="s">
        <v>894</v>
      </c>
      <c r="F59" s="1" t="s">
        <v>895</v>
      </c>
      <c r="G59" s="8"/>
      <c r="H59" s="2" t="s">
        <v>1302</v>
      </c>
      <c r="J59" s="4" t="s">
        <v>1088</v>
      </c>
      <c r="K59" s="5" t="s">
        <v>1089</v>
      </c>
      <c r="N59" s="31" t="str">
        <f t="shared" ca="1" si="3"/>
        <v>3 tahun, 3 bulan, 14 hari</v>
      </c>
      <c r="O59" s="49">
        <f t="shared" ca="1" si="2"/>
        <v>1202</v>
      </c>
    </row>
    <row r="60" spans="1:15" ht="72" x14ac:dyDescent="0.3">
      <c r="A60" s="4">
        <f t="shared" si="4"/>
        <v>59</v>
      </c>
      <c r="B60" s="2" t="s">
        <v>890</v>
      </c>
      <c r="C60" s="3">
        <v>45016</v>
      </c>
      <c r="D60" s="9" t="s">
        <v>39</v>
      </c>
      <c r="E60" s="1" t="s">
        <v>891</v>
      </c>
      <c r="F60" s="1" t="s">
        <v>892</v>
      </c>
      <c r="G60" s="8"/>
      <c r="H60" s="2" t="s">
        <v>120</v>
      </c>
      <c r="J60" s="4" t="s">
        <v>1167</v>
      </c>
      <c r="K60" s="5" t="s">
        <v>1163</v>
      </c>
      <c r="N60" s="31" t="str">
        <f t="shared" ca="1" si="3"/>
        <v>3 tahun, 3 bulan, 14 hari</v>
      </c>
      <c r="O60" s="49">
        <f t="shared" ca="1" si="2"/>
        <v>1202</v>
      </c>
    </row>
    <row r="61" spans="1:15" ht="28.8" x14ac:dyDescent="0.3">
      <c r="A61" s="4">
        <f t="shared" si="4"/>
        <v>60</v>
      </c>
      <c r="B61" s="2" t="s">
        <v>887</v>
      </c>
      <c r="C61" s="3">
        <v>45016</v>
      </c>
      <c r="D61" s="9" t="s">
        <v>888</v>
      </c>
      <c r="E61" s="1" t="s">
        <v>889</v>
      </c>
      <c r="F61" s="1" t="s">
        <v>889</v>
      </c>
      <c r="G61" s="8"/>
      <c r="H61" s="2" t="s">
        <v>120</v>
      </c>
      <c r="J61" s="4" t="s">
        <v>1168</v>
      </c>
      <c r="K61" s="5" t="s">
        <v>1169</v>
      </c>
      <c r="N61" s="31" t="str">
        <f t="shared" ca="1" si="3"/>
        <v>3 tahun, 3 bulan, 14 hari</v>
      </c>
      <c r="O61" s="49">
        <f t="shared" ca="1" si="2"/>
        <v>1202</v>
      </c>
    </row>
    <row r="62" spans="1:15" ht="28.8" x14ac:dyDescent="0.3">
      <c r="A62" s="4">
        <f t="shared" si="4"/>
        <v>61</v>
      </c>
      <c r="B62" s="2" t="s">
        <v>684</v>
      </c>
      <c r="C62" s="3">
        <v>45036</v>
      </c>
      <c r="D62" s="9" t="s">
        <v>39</v>
      </c>
      <c r="E62" s="1" t="s">
        <v>685</v>
      </c>
      <c r="F62" s="1" t="s">
        <v>686</v>
      </c>
      <c r="G62" s="8"/>
      <c r="H62" s="2" t="s">
        <v>1302</v>
      </c>
      <c r="N62" s="31" t="str">
        <f t="shared" ca="1" si="3"/>
        <v>3 tahun, 2 bulan, 25 hari</v>
      </c>
      <c r="O62" s="49">
        <f t="shared" ca="1" si="2"/>
        <v>1182</v>
      </c>
    </row>
    <row r="63" spans="1:15" ht="28.8" x14ac:dyDescent="0.3">
      <c r="A63" s="4">
        <f t="shared" si="4"/>
        <v>62</v>
      </c>
      <c r="B63" s="2" t="s">
        <v>984</v>
      </c>
      <c r="C63" s="3">
        <v>44986</v>
      </c>
      <c r="D63" s="9" t="s">
        <v>39</v>
      </c>
      <c r="E63" s="1" t="s">
        <v>985</v>
      </c>
      <c r="F63" s="1" t="s">
        <v>1252</v>
      </c>
      <c r="H63" s="2" t="s">
        <v>120</v>
      </c>
      <c r="I63" s="1" t="s">
        <v>725</v>
      </c>
      <c r="J63" s="4" t="s">
        <v>1072</v>
      </c>
      <c r="K63" s="5" t="s">
        <v>1073</v>
      </c>
      <c r="N63" s="28" t="str">
        <f t="shared" ca="1" si="3"/>
        <v>3 tahun, 4 bulan, 14 hari</v>
      </c>
      <c r="O63" s="49">
        <f t="shared" ca="1" si="2"/>
        <v>1232</v>
      </c>
    </row>
    <row r="64" spans="1:15" x14ac:dyDescent="0.3">
      <c r="A64" s="4">
        <f t="shared" si="4"/>
        <v>63</v>
      </c>
      <c r="B64" s="2" t="s">
        <v>776</v>
      </c>
      <c r="C64" s="3">
        <v>44988</v>
      </c>
      <c r="D64" s="9" t="s">
        <v>39</v>
      </c>
      <c r="E64" s="1" t="s">
        <v>778</v>
      </c>
      <c r="F64" s="1" t="s">
        <v>778</v>
      </c>
      <c r="H64" s="2" t="s">
        <v>120</v>
      </c>
      <c r="I64" s="1" t="s">
        <v>774</v>
      </c>
      <c r="J64" s="4" t="s">
        <v>1170</v>
      </c>
      <c r="K64" s="5" t="s">
        <v>1171</v>
      </c>
      <c r="N64" s="31" t="str">
        <f t="shared" ca="1" si="3"/>
        <v>3 tahun, 4 bulan, 12 hari</v>
      </c>
      <c r="O64" s="49">
        <f t="shared" ca="1" si="2"/>
        <v>1230</v>
      </c>
    </row>
    <row r="65" spans="1:15" ht="57.6" x14ac:dyDescent="0.3">
      <c r="A65" s="4">
        <f t="shared" si="4"/>
        <v>64</v>
      </c>
      <c r="B65" s="2" t="s">
        <v>982</v>
      </c>
      <c r="C65" s="3">
        <v>44988</v>
      </c>
      <c r="D65" s="9" t="s">
        <v>39</v>
      </c>
      <c r="E65" s="1" t="s">
        <v>983</v>
      </c>
      <c r="F65" s="1" t="s">
        <v>1253</v>
      </c>
      <c r="H65" s="2" t="s">
        <v>120</v>
      </c>
      <c r="I65" s="1" t="s">
        <v>377</v>
      </c>
      <c r="J65" s="9" t="s">
        <v>1168</v>
      </c>
      <c r="K65" s="10" t="s">
        <v>1169</v>
      </c>
      <c r="L65" s="10"/>
      <c r="M65" s="10"/>
      <c r="N65" s="31" t="str">
        <f t="shared" ca="1" si="3"/>
        <v>3 tahun, 4 bulan, 12 hari</v>
      </c>
      <c r="O65" s="49">
        <f t="shared" ca="1" si="2"/>
        <v>1230</v>
      </c>
    </row>
    <row r="66" spans="1:15" ht="28.8" x14ac:dyDescent="0.3">
      <c r="A66" s="4">
        <f t="shared" si="4"/>
        <v>65</v>
      </c>
      <c r="B66" s="2" t="s">
        <v>755</v>
      </c>
      <c r="C66" s="3">
        <v>44988</v>
      </c>
      <c r="D66" s="9" t="s">
        <v>39</v>
      </c>
      <c r="E66" s="1" t="s">
        <v>756</v>
      </c>
      <c r="F66" s="1" t="s">
        <v>981</v>
      </c>
      <c r="H66" s="2" t="s">
        <v>120</v>
      </c>
      <c r="I66" s="1" t="s">
        <v>753</v>
      </c>
      <c r="J66" s="4" t="s">
        <v>1175</v>
      </c>
      <c r="K66" s="5" t="s">
        <v>1176</v>
      </c>
      <c r="N66" s="31" t="str">
        <f t="shared" ca="1" si="3"/>
        <v>3 tahun, 4 bulan, 12 hari</v>
      </c>
      <c r="O66" s="49">
        <f t="shared" ca="1" si="2"/>
        <v>1230</v>
      </c>
    </row>
    <row r="67" spans="1:15" ht="43.2" x14ac:dyDescent="0.3">
      <c r="A67" s="4">
        <f t="shared" si="4"/>
        <v>66</v>
      </c>
      <c r="B67" s="2" t="s">
        <v>975</v>
      </c>
      <c r="C67" s="3">
        <v>44988</v>
      </c>
      <c r="D67" s="9" t="s">
        <v>39</v>
      </c>
      <c r="E67" s="1" t="s">
        <v>976</v>
      </c>
      <c r="F67" s="1" t="s">
        <v>977</v>
      </c>
      <c r="H67" s="2" t="s">
        <v>140</v>
      </c>
      <c r="J67" s="4" t="s">
        <v>1170</v>
      </c>
      <c r="K67" s="5" t="s">
        <v>1171</v>
      </c>
      <c r="N67" s="31" t="str">
        <f t="shared" ca="1" si="3"/>
        <v>3 tahun, 4 bulan, 12 hari</v>
      </c>
      <c r="O67" s="49">
        <f t="shared" ref="O67:O130" ca="1" si="5">TODAY()-C67</f>
        <v>1230</v>
      </c>
    </row>
    <row r="68" spans="1:15" ht="28.8" x14ac:dyDescent="0.3">
      <c r="A68" s="4">
        <f t="shared" si="4"/>
        <v>67</v>
      </c>
      <c r="B68" s="2" t="s">
        <v>777</v>
      </c>
      <c r="C68" s="3">
        <v>44992</v>
      </c>
      <c r="D68" s="9" t="s">
        <v>39</v>
      </c>
      <c r="E68" s="1" t="s">
        <v>779</v>
      </c>
      <c r="F68" s="1" t="s">
        <v>779</v>
      </c>
      <c r="H68" s="2" t="s">
        <v>120</v>
      </c>
      <c r="I68" s="1" t="s">
        <v>774</v>
      </c>
      <c r="J68" s="4" t="s">
        <v>1170</v>
      </c>
      <c r="K68" s="5" t="s">
        <v>1171</v>
      </c>
      <c r="N68" s="28" t="str">
        <f t="shared" ca="1" si="3"/>
        <v>3 tahun, 4 bulan, 8 hari</v>
      </c>
      <c r="O68" s="49">
        <f t="shared" ca="1" si="5"/>
        <v>1226</v>
      </c>
    </row>
    <row r="69" spans="1:15" ht="43.2" x14ac:dyDescent="0.3">
      <c r="A69" s="4">
        <f t="shared" si="4"/>
        <v>68</v>
      </c>
      <c r="B69" s="2" t="s">
        <v>965</v>
      </c>
      <c r="C69" s="3">
        <v>44994</v>
      </c>
      <c r="D69" s="9" t="s">
        <v>39</v>
      </c>
      <c r="E69" s="1" t="s">
        <v>968</v>
      </c>
      <c r="F69" s="1" t="s">
        <v>966</v>
      </c>
      <c r="G69" s="8" t="s">
        <v>967</v>
      </c>
      <c r="H69" s="2" t="s">
        <v>120</v>
      </c>
      <c r="J69" s="4" t="s">
        <v>1070</v>
      </c>
      <c r="K69" s="10" t="s">
        <v>1727</v>
      </c>
      <c r="L69" s="10"/>
      <c r="M69" s="10"/>
      <c r="N69" s="28" t="str">
        <f t="shared" ca="1" si="3"/>
        <v>3 tahun, 4 bulan, 6 hari</v>
      </c>
      <c r="O69" s="49">
        <f t="shared" ca="1" si="5"/>
        <v>1224</v>
      </c>
    </row>
    <row r="70" spans="1:15" ht="28.8" x14ac:dyDescent="0.3">
      <c r="A70" s="4">
        <f t="shared" si="4"/>
        <v>69</v>
      </c>
      <c r="B70" s="2" t="s">
        <v>962</v>
      </c>
      <c r="C70" s="3">
        <v>44993</v>
      </c>
      <c r="D70" s="9" t="s">
        <v>39</v>
      </c>
      <c r="E70" s="1" t="s">
        <v>963</v>
      </c>
      <c r="F70" s="1" t="s">
        <v>964</v>
      </c>
      <c r="G70" s="8"/>
      <c r="H70" s="2" t="s">
        <v>1302</v>
      </c>
      <c r="J70" s="4" t="s">
        <v>1167</v>
      </c>
      <c r="K70" s="5" t="s">
        <v>1163</v>
      </c>
      <c r="N70" s="28" t="str">
        <f t="shared" ca="1" si="3"/>
        <v>3 tahun, 4 bulan, 7 hari</v>
      </c>
      <c r="O70" s="49">
        <f t="shared" ca="1" si="5"/>
        <v>1225</v>
      </c>
    </row>
    <row r="71" spans="1:15" ht="28.8" x14ac:dyDescent="0.3">
      <c r="A71" s="4">
        <f t="shared" si="4"/>
        <v>70</v>
      </c>
      <c r="B71" s="2" t="s">
        <v>972</v>
      </c>
      <c r="C71" s="3">
        <v>44993</v>
      </c>
      <c r="D71" s="9" t="s">
        <v>39</v>
      </c>
      <c r="E71" s="1" t="s">
        <v>973</v>
      </c>
      <c r="F71" s="1" t="s">
        <v>974</v>
      </c>
      <c r="G71" s="8"/>
      <c r="H71" s="2" t="s">
        <v>1302</v>
      </c>
      <c r="J71" s="4" t="s">
        <v>1072</v>
      </c>
      <c r="K71" s="5" t="s">
        <v>1191</v>
      </c>
      <c r="N71" s="28" t="str">
        <f t="shared" ca="1" si="3"/>
        <v>3 tahun, 4 bulan, 7 hari</v>
      </c>
      <c r="O71" s="49">
        <f t="shared" ca="1" si="5"/>
        <v>1225</v>
      </c>
    </row>
    <row r="72" spans="1:15" ht="43.2" x14ac:dyDescent="0.3">
      <c r="A72" s="4">
        <f t="shared" si="4"/>
        <v>71</v>
      </c>
      <c r="B72" s="2" t="s">
        <v>969</v>
      </c>
      <c r="C72" s="3">
        <v>44994</v>
      </c>
      <c r="D72" s="9" t="s">
        <v>9</v>
      </c>
      <c r="E72" s="1" t="s">
        <v>970</v>
      </c>
      <c r="F72" s="1" t="s">
        <v>971</v>
      </c>
      <c r="G72" s="8"/>
      <c r="H72" s="2" t="s">
        <v>1302</v>
      </c>
      <c r="I72" s="1" t="s">
        <v>1620</v>
      </c>
      <c r="J72" s="4" t="s">
        <v>1070</v>
      </c>
      <c r="K72" s="5" t="s">
        <v>1071</v>
      </c>
      <c r="N72" s="28" t="str">
        <f t="shared" ca="1" si="3"/>
        <v>3 tahun, 4 bulan, 6 hari</v>
      </c>
      <c r="O72" s="49">
        <f t="shared" ca="1" si="5"/>
        <v>1224</v>
      </c>
    </row>
    <row r="73" spans="1:15" x14ac:dyDescent="0.3">
      <c r="A73" s="4">
        <f t="shared" si="4"/>
        <v>72</v>
      </c>
      <c r="B73" s="2" t="s">
        <v>960</v>
      </c>
      <c r="C73" s="3">
        <v>44994</v>
      </c>
      <c r="D73" s="9" t="s">
        <v>9</v>
      </c>
      <c r="E73" s="1" t="s">
        <v>961</v>
      </c>
      <c r="F73" s="1" t="s">
        <v>961</v>
      </c>
      <c r="G73" s="8"/>
      <c r="H73" s="2" t="s">
        <v>1302</v>
      </c>
      <c r="J73" s="4" t="s">
        <v>1070</v>
      </c>
      <c r="K73" s="5" t="s">
        <v>1071</v>
      </c>
      <c r="N73" s="28" t="str">
        <f t="shared" ca="1" si="3"/>
        <v>3 tahun, 4 bulan, 6 hari</v>
      </c>
      <c r="O73" s="49">
        <f t="shared" ca="1" si="5"/>
        <v>1224</v>
      </c>
    </row>
    <row r="74" spans="1:15" x14ac:dyDescent="0.3">
      <c r="A74" s="4">
        <f t="shared" si="4"/>
        <v>73</v>
      </c>
      <c r="B74" s="2" t="s">
        <v>957</v>
      </c>
      <c r="C74" s="3">
        <v>44995</v>
      </c>
      <c r="D74" s="9" t="s">
        <v>9</v>
      </c>
      <c r="E74" s="1" t="s">
        <v>958</v>
      </c>
      <c r="F74" s="1" t="s">
        <v>959</v>
      </c>
      <c r="G74" s="8"/>
      <c r="H74" s="2" t="s">
        <v>1302</v>
      </c>
      <c r="I74" s="1" t="s">
        <v>1620</v>
      </c>
      <c r="J74" s="4" t="s">
        <v>1070</v>
      </c>
      <c r="K74" s="5" t="s">
        <v>1071</v>
      </c>
      <c r="N74" s="28" t="str">
        <f t="shared" ca="1" si="3"/>
        <v>3 tahun, 4 bulan, 5 hari</v>
      </c>
      <c r="O74" s="49">
        <f t="shared" ca="1" si="5"/>
        <v>1223</v>
      </c>
    </row>
    <row r="75" spans="1:15" ht="28.8" x14ac:dyDescent="0.3">
      <c r="A75" s="4">
        <f t="shared" si="4"/>
        <v>74</v>
      </c>
      <c r="B75" s="2" t="s">
        <v>937</v>
      </c>
      <c r="C75" s="3">
        <v>45002</v>
      </c>
      <c r="D75" s="9" t="s">
        <v>39</v>
      </c>
      <c r="E75" s="1" t="s">
        <v>718</v>
      </c>
      <c r="F75" s="1" t="s">
        <v>1255</v>
      </c>
      <c r="G75" s="8"/>
      <c r="H75" s="2" t="s">
        <v>120</v>
      </c>
      <c r="J75" s="4" t="s">
        <v>1070</v>
      </c>
      <c r="K75" s="5" t="s">
        <v>1081</v>
      </c>
      <c r="N75" s="28" t="str">
        <f t="shared" ca="1" si="3"/>
        <v>3 tahun, 3 bulan, 28 hari</v>
      </c>
      <c r="O75" s="49">
        <f t="shared" ca="1" si="5"/>
        <v>1216</v>
      </c>
    </row>
    <row r="76" spans="1:15" ht="28.8" x14ac:dyDescent="0.3">
      <c r="A76" s="4">
        <f t="shared" si="4"/>
        <v>75</v>
      </c>
      <c r="B76" s="2" t="s">
        <v>937</v>
      </c>
      <c r="C76" s="3">
        <v>45002</v>
      </c>
      <c r="D76" s="9" t="s">
        <v>39</v>
      </c>
      <c r="E76" s="1" t="s">
        <v>718</v>
      </c>
      <c r="F76" s="1" t="s">
        <v>718</v>
      </c>
      <c r="H76" s="2" t="s">
        <v>120</v>
      </c>
      <c r="I76" s="1" t="s">
        <v>955</v>
      </c>
      <c r="N76" s="28" t="str">
        <f t="shared" ca="1" si="3"/>
        <v>3 tahun, 3 bulan, 28 hari</v>
      </c>
      <c r="O76" s="49">
        <f t="shared" ca="1" si="5"/>
        <v>1216</v>
      </c>
    </row>
    <row r="77" spans="1:15" ht="72" x14ac:dyDescent="0.3">
      <c r="A77" s="4">
        <f t="shared" si="4"/>
        <v>76</v>
      </c>
      <c r="B77" s="2" t="s">
        <v>555</v>
      </c>
      <c r="C77" s="3">
        <v>44998</v>
      </c>
      <c r="D77" s="9" t="s">
        <v>387</v>
      </c>
      <c r="E77" s="1" t="s">
        <v>956</v>
      </c>
      <c r="F77" s="1" t="s">
        <v>956</v>
      </c>
      <c r="G77" s="8"/>
      <c r="H77" s="2" t="s">
        <v>120</v>
      </c>
      <c r="I77" s="1" t="s">
        <v>386</v>
      </c>
      <c r="N77" s="28" t="str">
        <f t="shared" ca="1" si="3"/>
        <v>3 tahun, 4 bulan, 2 hari</v>
      </c>
      <c r="O77" s="49">
        <f t="shared" ca="1" si="5"/>
        <v>1220</v>
      </c>
    </row>
    <row r="78" spans="1:15" ht="57.6" x14ac:dyDescent="0.3">
      <c r="A78" s="4">
        <f t="shared" si="4"/>
        <v>77</v>
      </c>
      <c r="B78" s="2" t="s">
        <v>952</v>
      </c>
      <c r="C78" s="3">
        <v>44998</v>
      </c>
      <c r="D78" s="9" t="s">
        <v>39</v>
      </c>
      <c r="E78" s="1" t="s">
        <v>953</v>
      </c>
      <c r="F78" s="1" t="s">
        <v>954</v>
      </c>
      <c r="G78" s="8"/>
      <c r="H78" s="2" t="s">
        <v>120</v>
      </c>
      <c r="J78" s="9" t="s">
        <v>1080</v>
      </c>
      <c r="K78" s="10" t="s">
        <v>1083</v>
      </c>
      <c r="L78" s="10"/>
      <c r="M78" s="10"/>
      <c r="N78" s="28" t="str">
        <f t="shared" ca="1" si="3"/>
        <v>3 tahun, 4 bulan, 2 hari</v>
      </c>
      <c r="O78" s="49">
        <f t="shared" ca="1" si="5"/>
        <v>1220</v>
      </c>
    </row>
    <row r="79" spans="1:15" ht="28.8" x14ac:dyDescent="0.3">
      <c r="A79" s="4">
        <f t="shared" si="4"/>
        <v>78</v>
      </c>
      <c r="B79" s="2" t="s">
        <v>949</v>
      </c>
      <c r="C79" s="3">
        <v>44998</v>
      </c>
      <c r="D79" s="9" t="s">
        <v>39</v>
      </c>
      <c r="E79" s="1" t="s">
        <v>945</v>
      </c>
      <c r="F79" s="1" t="s">
        <v>946</v>
      </c>
      <c r="G79" s="8"/>
      <c r="H79" s="2" t="s">
        <v>1302</v>
      </c>
      <c r="J79" s="9" t="s">
        <v>1167</v>
      </c>
      <c r="K79" s="10" t="s">
        <v>1174</v>
      </c>
      <c r="L79" s="10"/>
      <c r="M79" s="10"/>
      <c r="N79" s="28" t="str">
        <f t="shared" ca="1" si="3"/>
        <v>3 tahun, 4 bulan, 2 hari</v>
      </c>
      <c r="O79" s="49">
        <f t="shared" ca="1" si="5"/>
        <v>1220</v>
      </c>
    </row>
    <row r="80" spans="1:15" ht="43.2" x14ac:dyDescent="0.3">
      <c r="A80" s="4">
        <f t="shared" si="4"/>
        <v>79</v>
      </c>
      <c r="B80" s="2" t="s">
        <v>950</v>
      </c>
      <c r="C80" s="3">
        <v>44998</v>
      </c>
      <c r="D80" s="9" t="s">
        <v>39</v>
      </c>
      <c r="E80" s="1" t="s">
        <v>948</v>
      </c>
      <c r="F80" s="1" t="s">
        <v>947</v>
      </c>
      <c r="G80" s="8">
        <v>45002</v>
      </c>
      <c r="H80" s="2" t="s">
        <v>120</v>
      </c>
      <c r="J80" s="9" t="s">
        <v>1167</v>
      </c>
      <c r="K80" s="10" t="s">
        <v>1174</v>
      </c>
      <c r="L80" s="10"/>
      <c r="M80" s="10"/>
      <c r="N80" s="28" t="str">
        <f t="shared" ca="1" si="3"/>
        <v>3 tahun, 4 bulan, 2 hari</v>
      </c>
      <c r="O80" s="49">
        <f t="shared" ca="1" si="5"/>
        <v>1220</v>
      </c>
    </row>
    <row r="81" spans="1:15" ht="28.8" x14ac:dyDescent="0.3">
      <c r="A81" s="4">
        <f t="shared" si="4"/>
        <v>80</v>
      </c>
      <c r="B81" s="2" t="s">
        <v>950</v>
      </c>
      <c r="C81" s="3">
        <v>44998</v>
      </c>
      <c r="D81" s="9" t="s">
        <v>39</v>
      </c>
      <c r="E81" s="1" t="s">
        <v>951</v>
      </c>
      <c r="F81" s="1" t="s">
        <v>951</v>
      </c>
      <c r="G81" s="8"/>
      <c r="H81" s="2" t="s">
        <v>1302</v>
      </c>
      <c r="J81" s="9" t="s">
        <v>1167</v>
      </c>
      <c r="K81" s="10" t="s">
        <v>1174</v>
      </c>
      <c r="L81" s="10"/>
      <c r="M81" s="10"/>
      <c r="N81" s="28" t="str">
        <f t="shared" ca="1" si="3"/>
        <v>3 tahun, 4 bulan, 2 hari</v>
      </c>
      <c r="O81" s="49">
        <f t="shared" ca="1" si="5"/>
        <v>1220</v>
      </c>
    </row>
    <row r="82" spans="1:15" x14ac:dyDescent="0.3">
      <c r="A82" s="4">
        <f t="shared" si="4"/>
        <v>81</v>
      </c>
      <c r="B82" s="2" t="s">
        <v>556</v>
      </c>
      <c r="C82" s="3">
        <v>45000</v>
      </c>
      <c r="D82" s="9" t="s">
        <v>391</v>
      </c>
      <c r="E82" s="1" t="s">
        <v>940</v>
      </c>
      <c r="F82" s="1" t="s">
        <v>940</v>
      </c>
      <c r="H82" s="2" t="s">
        <v>120</v>
      </c>
      <c r="I82" s="1" t="s">
        <v>390</v>
      </c>
      <c r="J82" s="4" t="s">
        <v>1170</v>
      </c>
      <c r="K82" s="5" t="s">
        <v>1171</v>
      </c>
      <c r="N82" s="28" t="str">
        <f t="shared" ca="1" si="3"/>
        <v>3 tahun, 4 bulan, 0 hari</v>
      </c>
      <c r="O82" s="49">
        <f t="shared" ca="1" si="5"/>
        <v>1218</v>
      </c>
    </row>
    <row r="83" spans="1:15" ht="28.8" x14ac:dyDescent="0.3">
      <c r="A83" s="4">
        <f t="shared" si="4"/>
        <v>82</v>
      </c>
      <c r="B83" s="2" t="s">
        <v>562</v>
      </c>
      <c r="C83" s="3">
        <v>45000</v>
      </c>
      <c r="D83" s="9" t="s">
        <v>39</v>
      </c>
      <c r="E83" s="1" t="s">
        <v>1189</v>
      </c>
      <c r="F83" s="1" t="s">
        <v>1190</v>
      </c>
      <c r="H83" s="2" t="s">
        <v>120</v>
      </c>
      <c r="I83" s="1" t="s">
        <v>408</v>
      </c>
      <c r="N83" s="28" t="str">
        <f t="shared" ca="1" si="3"/>
        <v>3 tahun, 4 bulan, 0 hari</v>
      </c>
      <c r="O83" s="49">
        <f t="shared" ca="1" si="5"/>
        <v>1218</v>
      </c>
    </row>
    <row r="84" spans="1:15" ht="28.8" x14ac:dyDescent="0.3">
      <c r="A84" s="4">
        <f t="shared" si="4"/>
        <v>83</v>
      </c>
      <c r="B84" s="2" t="s">
        <v>935</v>
      </c>
      <c r="C84" s="3">
        <v>45005</v>
      </c>
      <c r="D84" s="9" t="s">
        <v>39</v>
      </c>
      <c r="E84" s="1" t="s">
        <v>936</v>
      </c>
      <c r="F84" s="1" t="s">
        <v>934</v>
      </c>
      <c r="H84" s="2" t="s">
        <v>1302</v>
      </c>
      <c r="J84" s="9" t="s">
        <v>1167</v>
      </c>
      <c r="K84" s="10" t="s">
        <v>1174</v>
      </c>
      <c r="L84" s="10"/>
      <c r="M84" s="10"/>
      <c r="N84" s="28" t="str">
        <f t="shared" ca="1" si="3"/>
        <v>3 tahun, 3 bulan, 25 hari</v>
      </c>
      <c r="O84" s="49">
        <f t="shared" ca="1" si="5"/>
        <v>1213</v>
      </c>
    </row>
    <row r="85" spans="1:15" ht="28.8" x14ac:dyDescent="0.3">
      <c r="A85" s="4">
        <f t="shared" si="4"/>
        <v>84</v>
      </c>
      <c r="B85" s="2" t="s">
        <v>932</v>
      </c>
      <c r="C85" s="3">
        <v>45005</v>
      </c>
      <c r="D85" s="9" t="s">
        <v>39</v>
      </c>
      <c r="E85" s="1" t="s">
        <v>933</v>
      </c>
      <c r="F85" s="1" t="s">
        <v>934</v>
      </c>
      <c r="H85" s="2" t="s">
        <v>1302</v>
      </c>
      <c r="J85" s="9" t="s">
        <v>1167</v>
      </c>
      <c r="K85" s="10" t="s">
        <v>1174</v>
      </c>
      <c r="L85" s="10"/>
      <c r="M85" s="10"/>
      <c r="N85" s="28" t="str">
        <f t="shared" ca="1" si="3"/>
        <v>3 tahun, 3 bulan, 25 hari</v>
      </c>
      <c r="O85" s="49">
        <f t="shared" ca="1" si="5"/>
        <v>1213</v>
      </c>
    </row>
    <row r="86" spans="1:15" ht="28.8" x14ac:dyDescent="0.3">
      <c r="A86" s="4">
        <f t="shared" si="4"/>
        <v>85</v>
      </c>
      <c r="B86" s="2" t="s">
        <v>558</v>
      </c>
      <c r="C86" s="3">
        <v>45020</v>
      </c>
      <c r="D86" s="9" t="s">
        <v>284</v>
      </c>
      <c r="E86" s="1" t="s">
        <v>886</v>
      </c>
      <c r="F86" s="1" t="s">
        <v>886</v>
      </c>
      <c r="G86" s="8"/>
      <c r="H86" s="2" t="s">
        <v>120</v>
      </c>
      <c r="I86" s="1" t="s">
        <v>394</v>
      </c>
      <c r="N86" s="28" t="str">
        <f t="shared" ca="1" si="3"/>
        <v>3 tahun, 3 bulan, 11 hari</v>
      </c>
      <c r="O86" s="49">
        <f t="shared" ca="1" si="5"/>
        <v>1198</v>
      </c>
    </row>
    <row r="87" spans="1:15" ht="28.8" x14ac:dyDescent="0.3">
      <c r="A87" s="4">
        <f t="shared" si="4"/>
        <v>86</v>
      </c>
      <c r="B87" s="2" t="s">
        <v>883</v>
      </c>
      <c r="C87" s="3">
        <v>45020</v>
      </c>
      <c r="D87" s="9" t="s">
        <v>39</v>
      </c>
      <c r="E87" s="1" t="s">
        <v>884</v>
      </c>
      <c r="F87" s="1" t="s">
        <v>885</v>
      </c>
      <c r="G87" s="8"/>
      <c r="H87" s="2" t="s">
        <v>1302</v>
      </c>
      <c r="N87" s="28" t="str">
        <f t="shared" ref="N87:N150" ca="1" si="6">DATEDIF(C87,$L$2,"Y")&amp;" tahun, "&amp;DATEDIF(C87,$L$2,"YM")&amp;" bulan, "&amp;DATEDIF(C87,$L$2,"MD")&amp;" hari"</f>
        <v>3 tahun, 3 bulan, 11 hari</v>
      </c>
      <c r="O87" s="49">
        <f t="shared" ca="1" si="5"/>
        <v>1198</v>
      </c>
    </row>
    <row r="88" spans="1:15" ht="28.8" x14ac:dyDescent="0.3">
      <c r="A88" s="4">
        <f t="shared" ref="A88:A151" si="7">ROW(A87)</f>
        <v>87</v>
      </c>
      <c r="B88" s="2" t="s">
        <v>881</v>
      </c>
      <c r="C88" s="3">
        <v>45020</v>
      </c>
      <c r="D88" s="9" t="s">
        <v>39</v>
      </c>
      <c r="E88" s="1" t="s">
        <v>882</v>
      </c>
      <c r="F88" s="1" t="s">
        <v>882</v>
      </c>
      <c r="G88" s="8"/>
      <c r="H88" s="2" t="s">
        <v>1302</v>
      </c>
      <c r="N88" s="28" t="str">
        <f t="shared" ca="1" si="6"/>
        <v>3 tahun, 3 bulan, 11 hari</v>
      </c>
      <c r="O88" s="49">
        <f t="shared" ca="1" si="5"/>
        <v>1198</v>
      </c>
    </row>
    <row r="89" spans="1:15" ht="57.6" x14ac:dyDescent="0.3">
      <c r="A89" s="4">
        <f t="shared" si="7"/>
        <v>88</v>
      </c>
      <c r="B89" s="2" t="s">
        <v>875</v>
      </c>
      <c r="C89" s="3">
        <v>45021</v>
      </c>
      <c r="D89" s="9" t="s">
        <v>39</v>
      </c>
      <c r="E89" s="1" t="s">
        <v>876</v>
      </c>
      <c r="F89" s="1" t="s">
        <v>877</v>
      </c>
      <c r="G89" s="8"/>
      <c r="H89" s="2" t="s">
        <v>120</v>
      </c>
      <c r="I89" s="1" t="s">
        <v>1578</v>
      </c>
      <c r="N89" s="28" t="str">
        <f t="shared" ca="1" si="6"/>
        <v>3 tahun, 3 bulan, 10 hari</v>
      </c>
      <c r="O89" s="49">
        <f t="shared" ca="1" si="5"/>
        <v>1197</v>
      </c>
    </row>
    <row r="90" spans="1:15" ht="21.45" customHeight="1" x14ac:dyDescent="0.3">
      <c r="A90" s="4">
        <f t="shared" si="7"/>
        <v>89</v>
      </c>
      <c r="B90" s="2" t="s">
        <v>873</v>
      </c>
      <c r="C90" s="3">
        <v>45022</v>
      </c>
      <c r="D90" s="9" t="s">
        <v>720</v>
      </c>
      <c r="E90" s="1" t="s">
        <v>874</v>
      </c>
      <c r="F90" s="1" t="s">
        <v>874</v>
      </c>
      <c r="G90" s="8"/>
      <c r="H90" s="2" t="s">
        <v>120</v>
      </c>
      <c r="J90" s="4" t="s">
        <v>1175</v>
      </c>
      <c r="K90" s="5" t="s">
        <v>1176</v>
      </c>
      <c r="N90" s="28" t="str">
        <f t="shared" ca="1" si="6"/>
        <v>3 tahun, 3 bulan, 9 hari</v>
      </c>
      <c r="O90" s="49">
        <f t="shared" ca="1" si="5"/>
        <v>1196</v>
      </c>
    </row>
    <row r="91" spans="1:15" ht="28.8" x14ac:dyDescent="0.3">
      <c r="A91" s="4">
        <f t="shared" si="7"/>
        <v>90</v>
      </c>
      <c r="B91" s="2" t="s">
        <v>878</v>
      </c>
      <c r="C91" s="3">
        <v>45020</v>
      </c>
      <c r="D91" s="9" t="s">
        <v>39</v>
      </c>
      <c r="E91" s="1" t="s">
        <v>879</v>
      </c>
      <c r="F91" s="1" t="s">
        <v>880</v>
      </c>
      <c r="G91" s="8"/>
      <c r="H91" s="2" t="s">
        <v>120</v>
      </c>
      <c r="N91" s="28" t="str">
        <f t="shared" ca="1" si="6"/>
        <v>3 tahun, 3 bulan, 11 hari</v>
      </c>
      <c r="O91" s="49">
        <f t="shared" ca="1" si="5"/>
        <v>1198</v>
      </c>
    </row>
    <row r="92" spans="1:15" x14ac:dyDescent="0.3">
      <c r="A92" s="4">
        <f t="shared" si="7"/>
        <v>91</v>
      </c>
      <c r="B92" s="2" t="s">
        <v>870</v>
      </c>
      <c r="C92" s="3">
        <v>45026</v>
      </c>
      <c r="D92" s="9" t="s">
        <v>39</v>
      </c>
      <c r="E92" s="1" t="s">
        <v>871</v>
      </c>
      <c r="F92" s="1" t="s">
        <v>872</v>
      </c>
      <c r="G92" s="8"/>
      <c r="H92" s="2" t="s">
        <v>1302</v>
      </c>
      <c r="N92" s="28" t="str">
        <f t="shared" ca="1" si="6"/>
        <v>3 tahun, 3 bulan, 5 hari</v>
      </c>
      <c r="O92" s="49">
        <f t="shared" ca="1" si="5"/>
        <v>1192</v>
      </c>
    </row>
    <row r="93" spans="1:15" x14ac:dyDescent="0.3">
      <c r="A93" s="4">
        <f t="shared" si="7"/>
        <v>92</v>
      </c>
      <c r="B93" s="2" t="s">
        <v>831</v>
      </c>
      <c r="C93" s="3">
        <v>45026</v>
      </c>
      <c r="D93" s="9" t="s">
        <v>39</v>
      </c>
      <c r="E93" s="1" t="s">
        <v>832</v>
      </c>
      <c r="F93" s="1" t="s">
        <v>832</v>
      </c>
      <c r="G93" s="8"/>
      <c r="H93" s="2" t="s">
        <v>1302</v>
      </c>
      <c r="N93" s="28" t="str">
        <f t="shared" ca="1" si="6"/>
        <v>3 tahun, 3 bulan, 5 hari</v>
      </c>
      <c r="O93" s="49">
        <f t="shared" ca="1" si="5"/>
        <v>1192</v>
      </c>
    </row>
    <row r="94" spans="1:15" ht="28.8" x14ac:dyDescent="0.3">
      <c r="A94" s="4">
        <f t="shared" si="7"/>
        <v>93</v>
      </c>
      <c r="B94" s="2" t="s">
        <v>867</v>
      </c>
      <c r="C94" s="3">
        <v>45029</v>
      </c>
      <c r="D94" s="9" t="s">
        <v>869</v>
      </c>
      <c r="E94" s="1" t="s">
        <v>868</v>
      </c>
      <c r="F94" s="1" t="s">
        <v>1257</v>
      </c>
      <c r="G94" s="8"/>
      <c r="H94" s="2" t="s">
        <v>1302</v>
      </c>
      <c r="N94" s="28" t="str">
        <f t="shared" ca="1" si="6"/>
        <v>3 tahun, 3 bulan, 2 hari</v>
      </c>
      <c r="O94" s="49">
        <f t="shared" ca="1" si="5"/>
        <v>1189</v>
      </c>
    </row>
    <row r="95" spans="1:15" ht="28.8" x14ac:dyDescent="0.3">
      <c r="A95" s="4">
        <f t="shared" si="7"/>
        <v>94</v>
      </c>
      <c r="B95" s="2" t="s">
        <v>863</v>
      </c>
      <c r="C95" s="3">
        <v>45028</v>
      </c>
      <c r="D95" s="9" t="s">
        <v>39</v>
      </c>
      <c r="E95" s="1" t="s">
        <v>864</v>
      </c>
      <c r="F95" s="1" t="s">
        <v>864</v>
      </c>
      <c r="G95" s="8"/>
      <c r="H95" s="2" t="s">
        <v>1302</v>
      </c>
      <c r="N95" s="28" t="str">
        <f t="shared" ca="1" si="6"/>
        <v>3 tahun, 3 bulan, 3 hari</v>
      </c>
      <c r="O95" s="49">
        <f t="shared" ca="1" si="5"/>
        <v>1190</v>
      </c>
    </row>
    <row r="96" spans="1:15" ht="28.8" x14ac:dyDescent="0.3">
      <c r="A96" s="4">
        <f t="shared" si="7"/>
        <v>95</v>
      </c>
      <c r="B96" s="2" t="s">
        <v>865</v>
      </c>
      <c r="C96" s="3">
        <v>45029</v>
      </c>
      <c r="D96" s="9" t="s">
        <v>39</v>
      </c>
      <c r="E96" s="1" t="s">
        <v>866</v>
      </c>
      <c r="F96" s="1" t="s">
        <v>1258</v>
      </c>
      <c r="G96" s="8"/>
      <c r="H96" s="2" t="s">
        <v>1302</v>
      </c>
      <c r="N96" s="28" t="str">
        <f t="shared" ca="1" si="6"/>
        <v>3 tahun, 3 bulan, 2 hari</v>
      </c>
      <c r="O96" s="49">
        <f t="shared" ca="1" si="5"/>
        <v>1189</v>
      </c>
    </row>
    <row r="97" spans="1:15" ht="28.8" x14ac:dyDescent="0.3">
      <c r="A97" s="4">
        <f t="shared" si="7"/>
        <v>96</v>
      </c>
      <c r="B97" s="2" t="s">
        <v>860</v>
      </c>
      <c r="C97" s="3">
        <v>45029</v>
      </c>
      <c r="D97" s="9" t="s">
        <v>39</v>
      </c>
      <c r="E97" s="1" t="s">
        <v>861</v>
      </c>
      <c r="F97" s="1" t="s">
        <v>861</v>
      </c>
      <c r="G97" s="8"/>
      <c r="H97" s="2" t="s">
        <v>120</v>
      </c>
      <c r="J97" s="9" t="s">
        <v>1070</v>
      </c>
      <c r="K97" s="10" t="s">
        <v>1177</v>
      </c>
      <c r="L97" s="10"/>
      <c r="M97" s="10"/>
      <c r="N97" s="28" t="str">
        <f t="shared" ca="1" si="6"/>
        <v>3 tahun, 3 bulan, 2 hari</v>
      </c>
      <c r="O97" s="49">
        <f t="shared" ca="1" si="5"/>
        <v>1189</v>
      </c>
    </row>
    <row r="98" spans="1:15" ht="43.2" x14ac:dyDescent="0.3">
      <c r="A98" s="4">
        <f t="shared" si="7"/>
        <v>97</v>
      </c>
      <c r="B98" s="2" t="s">
        <v>854</v>
      </c>
      <c r="C98" s="3">
        <v>45029</v>
      </c>
      <c r="D98" s="9" t="s">
        <v>39</v>
      </c>
      <c r="E98" s="1" t="s">
        <v>855</v>
      </c>
      <c r="F98" s="1" t="s">
        <v>856</v>
      </c>
      <c r="G98" s="8"/>
      <c r="H98" s="2" t="s">
        <v>120</v>
      </c>
      <c r="J98" s="9" t="s">
        <v>1167</v>
      </c>
      <c r="K98" s="10" t="s">
        <v>1174</v>
      </c>
      <c r="L98" s="10"/>
      <c r="M98" s="10"/>
      <c r="N98" s="28" t="str">
        <f t="shared" ca="1" si="6"/>
        <v>3 tahun, 3 bulan, 2 hari</v>
      </c>
      <c r="O98" s="49">
        <f t="shared" ca="1" si="5"/>
        <v>1189</v>
      </c>
    </row>
    <row r="99" spans="1:15" ht="43.2" x14ac:dyDescent="0.3">
      <c r="A99" s="4">
        <f t="shared" si="7"/>
        <v>98</v>
      </c>
      <c r="B99" s="2" t="s">
        <v>857</v>
      </c>
      <c r="C99" s="3">
        <v>45030</v>
      </c>
      <c r="D99" s="9" t="s">
        <v>39</v>
      </c>
      <c r="E99" s="1" t="s">
        <v>858</v>
      </c>
      <c r="F99" s="1" t="s">
        <v>859</v>
      </c>
      <c r="G99" s="8"/>
      <c r="H99" s="2" t="s">
        <v>120</v>
      </c>
      <c r="J99" s="9" t="s">
        <v>1260</v>
      </c>
      <c r="K99" s="10" t="s">
        <v>1261</v>
      </c>
      <c r="L99" s="10"/>
      <c r="M99" s="10"/>
      <c r="N99" s="28" t="str">
        <f t="shared" ca="1" si="6"/>
        <v>3 tahun, 3 bulan, 1 hari</v>
      </c>
      <c r="O99" s="49">
        <f t="shared" ca="1" si="5"/>
        <v>1188</v>
      </c>
    </row>
    <row r="100" spans="1:15" x14ac:dyDescent="0.3">
      <c r="A100" s="4">
        <f t="shared" si="7"/>
        <v>99</v>
      </c>
      <c r="B100" s="2" t="s">
        <v>851</v>
      </c>
      <c r="C100" s="3">
        <v>45033</v>
      </c>
      <c r="D100" s="9" t="s">
        <v>39</v>
      </c>
      <c r="E100" s="1" t="s">
        <v>852</v>
      </c>
      <c r="F100" s="1" t="s">
        <v>853</v>
      </c>
      <c r="G100" s="8"/>
      <c r="H100" s="2" t="s">
        <v>120</v>
      </c>
      <c r="J100" s="4" t="s">
        <v>1070</v>
      </c>
      <c r="K100" s="5" t="s">
        <v>1071</v>
      </c>
      <c r="N100" s="28" t="str">
        <f t="shared" ca="1" si="6"/>
        <v>3 tahun, 2 bulan, 28 hari</v>
      </c>
      <c r="O100" s="49">
        <f t="shared" ca="1" si="5"/>
        <v>1185</v>
      </c>
    </row>
    <row r="101" spans="1:15" ht="43.2" x14ac:dyDescent="0.3">
      <c r="A101" s="4">
        <f t="shared" si="7"/>
        <v>100</v>
      </c>
      <c r="B101" s="2" t="s">
        <v>848</v>
      </c>
      <c r="C101" s="3">
        <v>45033</v>
      </c>
      <c r="D101" s="9" t="s">
        <v>39</v>
      </c>
      <c r="E101" s="1" t="s">
        <v>849</v>
      </c>
      <c r="F101" s="1" t="s">
        <v>850</v>
      </c>
      <c r="G101" s="8"/>
      <c r="H101" s="2" t="s">
        <v>120</v>
      </c>
      <c r="J101" s="4" t="s">
        <v>1070</v>
      </c>
      <c r="K101" s="10" t="s">
        <v>1178</v>
      </c>
      <c r="L101" s="10"/>
      <c r="M101" s="10"/>
      <c r="N101" s="28" t="str">
        <f t="shared" ca="1" si="6"/>
        <v>3 tahun, 2 bulan, 28 hari</v>
      </c>
      <c r="O101" s="49">
        <f t="shared" ca="1" si="5"/>
        <v>1185</v>
      </c>
    </row>
    <row r="102" spans="1:15" ht="43.2" x14ac:dyDescent="0.3">
      <c r="A102" s="4">
        <f t="shared" si="7"/>
        <v>101</v>
      </c>
      <c r="B102" s="2" t="s">
        <v>840</v>
      </c>
      <c r="C102" s="3">
        <v>45034</v>
      </c>
      <c r="D102" s="9" t="s">
        <v>39</v>
      </c>
      <c r="E102" s="1" t="s">
        <v>841</v>
      </c>
      <c r="F102" s="1" t="s">
        <v>842</v>
      </c>
      <c r="G102" s="8"/>
      <c r="H102" s="2" t="s">
        <v>1302</v>
      </c>
      <c r="J102" s="4" t="s">
        <v>1070</v>
      </c>
      <c r="K102" s="10" t="s">
        <v>1178</v>
      </c>
      <c r="L102" s="10"/>
      <c r="M102" s="10"/>
      <c r="N102" s="31" t="str">
        <f t="shared" ca="1" si="6"/>
        <v>3 tahun, 2 bulan, 27 hari</v>
      </c>
      <c r="O102" s="49">
        <f t="shared" ca="1" si="5"/>
        <v>1184</v>
      </c>
    </row>
    <row r="103" spans="1:15" ht="43.2" x14ac:dyDescent="0.3">
      <c r="A103" s="4">
        <f t="shared" si="7"/>
        <v>102</v>
      </c>
      <c r="B103" s="2" t="s">
        <v>678</v>
      </c>
      <c r="C103" s="3">
        <v>45044</v>
      </c>
      <c r="D103" s="9" t="s">
        <v>39</v>
      </c>
      <c r="E103" s="1" t="s">
        <v>679</v>
      </c>
      <c r="F103" s="1" t="s">
        <v>680</v>
      </c>
      <c r="G103" s="8"/>
      <c r="H103" s="2" t="s">
        <v>120</v>
      </c>
      <c r="J103" s="4" t="s">
        <v>1070</v>
      </c>
      <c r="K103" s="10" t="s">
        <v>1262</v>
      </c>
      <c r="L103" s="10"/>
      <c r="M103" s="10"/>
      <c r="N103" s="28" t="str">
        <f t="shared" ca="1" si="6"/>
        <v>3 tahun, 2 bulan, 17 hari</v>
      </c>
      <c r="O103" s="49">
        <f t="shared" ca="1" si="5"/>
        <v>1174</v>
      </c>
    </row>
    <row r="104" spans="1:15" ht="28.8" x14ac:dyDescent="0.3">
      <c r="A104" s="4">
        <f t="shared" si="7"/>
        <v>103</v>
      </c>
      <c r="B104" s="2" t="s">
        <v>837</v>
      </c>
      <c r="C104" s="3">
        <v>45034</v>
      </c>
      <c r="D104" s="9" t="s">
        <v>39</v>
      </c>
      <c r="E104" s="1" t="s">
        <v>838</v>
      </c>
      <c r="F104" s="1" t="s">
        <v>839</v>
      </c>
      <c r="G104" s="8"/>
      <c r="H104" s="2" t="s">
        <v>120</v>
      </c>
      <c r="I104" s="1" t="s">
        <v>1444</v>
      </c>
      <c r="J104" s="4" t="s">
        <v>1070</v>
      </c>
      <c r="K104" s="10" t="s">
        <v>1179</v>
      </c>
      <c r="L104" s="10"/>
      <c r="M104" s="10"/>
      <c r="N104" s="31" t="str">
        <f t="shared" ca="1" si="6"/>
        <v>3 tahun, 2 bulan, 27 hari</v>
      </c>
      <c r="O104" s="49">
        <f t="shared" ca="1" si="5"/>
        <v>1184</v>
      </c>
    </row>
    <row r="105" spans="1:15" ht="28.8" x14ac:dyDescent="0.3">
      <c r="A105" s="4">
        <f t="shared" si="7"/>
        <v>104</v>
      </c>
      <c r="B105" s="2" t="s">
        <v>846</v>
      </c>
      <c r="C105" s="3">
        <v>45034</v>
      </c>
      <c r="D105" s="9" t="s">
        <v>612</v>
      </c>
      <c r="E105" s="1" t="s">
        <v>613</v>
      </c>
      <c r="F105" s="1" t="s">
        <v>847</v>
      </c>
      <c r="G105" s="8"/>
      <c r="H105" s="2" t="s">
        <v>1302</v>
      </c>
      <c r="J105" s="4" t="s">
        <v>1070</v>
      </c>
      <c r="K105" s="5" t="s">
        <v>1071</v>
      </c>
      <c r="N105" s="31" t="str">
        <f t="shared" ca="1" si="6"/>
        <v>3 tahun, 2 bulan, 27 hari</v>
      </c>
      <c r="O105" s="49">
        <f t="shared" ca="1" si="5"/>
        <v>1184</v>
      </c>
    </row>
    <row r="106" spans="1:15" ht="57.6" x14ac:dyDescent="0.3">
      <c r="A106" s="4">
        <f t="shared" si="7"/>
        <v>105</v>
      </c>
      <c r="B106" s="2" t="s">
        <v>843</v>
      </c>
      <c r="C106" s="3">
        <v>45034</v>
      </c>
      <c r="D106" s="9" t="s">
        <v>39</v>
      </c>
      <c r="E106" s="1" t="s">
        <v>844</v>
      </c>
      <c r="F106" s="1" t="s">
        <v>845</v>
      </c>
      <c r="G106" s="8"/>
      <c r="H106" s="2" t="s">
        <v>120</v>
      </c>
      <c r="I106" s="1" t="s">
        <v>4306</v>
      </c>
      <c r="J106" s="4" t="s">
        <v>1070</v>
      </c>
      <c r="K106" s="10" t="s">
        <v>1180</v>
      </c>
      <c r="L106" s="10"/>
      <c r="M106" s="10"/>
      <c r="N106" s="31" t="str">
        <f t="shared" ca="1" si="6"/>
        <v>3 tahun, 2 bulan, 27 hari</v>
      </c>
      <c r="O106" s="49">
        <f t="shared" ca="1" si="5"/>
        <v>1184</v>
      </c>
    </row>
    <row r="107" spans="1:15" x14ac:dyDescent="0.3">
      <c r="A107" s="4">
        <f t="shared" si="7"/>
        <v>106</v>
      </c>
      <c r="B107" s="2" t="s">
        <v>833</v>
      </c>
      <c r="C107" s="3">
        <v>45035</v>
      </c>
      <c r="D107" s="9" t="s">
        <v>39</v>
      </c>
      <c r="E107" s="1" t="s">
        <v>834</v>
      </c>
      <c r="F107" s="1" t="s">
        <v>835</v>
      </c>
      <c r="G107" s="8" t="s">
        <v>836</v>
      </c>
      <c r="H107" s="2" t="s">
        <v>120</v>
      </c>
      <c r="J107" s="4" t="s">
        <v>1175</v>
      </c>
      <c r="K107" s="5" t="s">
        <v>1176</v>
      </c>
      <c r="N107" s="28" t="str">
        <f t="shared" ca="1" si="6"/>
        <v>3 tahun, 2 bulan, 26 hari</v>
      </c>
      <c r="O107" s="49">
        <f t="shared" ca="1" si="5"/>
        <v>1183</v>
      </c>
    </row>
    <row r="108" spans="1:15" ht="43.2" x14ac:dyDescent="0.3">
      <c r="A108" s="4">
        <f t="shared" si="7"/>
        <v>107</v>
      </c>
      <c r="B108" s="2" t="s">
        <v>690</v>
      </c>
      <c r="C108" s="3">
        <v>45036</v>
      </c>
      <c r="D108" s="9" t="s">
        <v>39</v>
      </c>
      <c r="E108" s="1" t="s">
        <v>691</v>
      </c>
      <c r="F108" s="1" t="s">
        <v>692</v>
      </c>
      <c r="G108" s="8"/>
      <c r="H108" s="2" t="s">
        <v>120</v>
      </c>
      <c r="J108" s="4" t="s">
        <v>1080</v>
      </c>
      <c r="K108" s="5" t="s">
        <v>1083</v>
      </c>
      <c r="N108" s="31" t="str">
        <f t="shared" ca="1" si="6"/>
        <v>3 tahun, 2 bulan, 25 hari</v>
      </c>
      <c r="O108" s="49">
        <f t="shared" ca="1" si="5"/>
        <v>1182</v>
      </c>
    </row>
    <row r="109" spans="1:15" ht="43.2" x14ac:dyDescent="0.3">
      <c r="A109" s="4">
        <f t="shared" si="7"/>
        <v>108</v>
      </c>
      <c r="B109" s="2" t="s">
        <v>689</v>
      </c>
      <c r="C109" s="3">
        <v>45036</v>
      </c>
      <c r="D109" s="9" t="s">
        <v>39</v>
      </c>
      <c r="E109" s="1" t="s">
        <v>687</v>
      </c>
      <c r="F109" s="1" t="s">
        <v>688</v>
      </c>
      <c r="G109" s="8"/>
      <c r="H109" s="2" t="s">
        <v>120</v>
      </c>
      <c r="I109" s="1" t="s">
        <v>5696</v>
      </c>
      <c r="J109" s="4" t="s">
        <v>1175</v>
      </c>
      <c r="K109" s="5" t="s">
        <v>1176</v>
      </c>
      <c r="N109" s="31" t="str">
        <f t="shared" ca="1" si="6"/>
        <v>3 tahun, 2 bulan, 25 hari</v>
      </c>
      <c r="O109" s="49">
        <f t="shared" ca="1" si="5"/>
        <v>1182</v>
      </c>
    </row>
    <row r="110" spans="1:15" ht="28.8" x14ac:dyDescent="0.3">
      <c r="A110" s="4">
        <f t="shared" si="7"/>
        <v>109</v>
      </c>
      <c r="B110" s="2" t="s">
        <v>681</v>
      </c>
      <c r="C110" s="3">
        <v>45042</v>
      </c>
      <c r="D110" s="9" t="s">
        <v>39</v>
      </c>
      <c r="E110" s="1" t="s">
        <v>682</v>
      </c>
      <c r="F110" s="1" t="s">
        <v>683</v>
      </c>
      <c r="G110" s="8"/>
      <c r="H110" s="2" t="s">
        <v>1302</v>
      </c>
      <c r="N110" s="28" t="str">
        <f t="shared" ca="1" si="6"/>
        <v>3 tahun, 2 bulan, 19 hari</v>
      </c>
      <c r="O110" s="49">
        <f t="shared" ca="1" si="5"/>
        <v>1176</v>
      </c>
    </row>
    <row r="111" spans="1:15" ht="43.2" x14ac:dyDescent="0.3">
      <c r="A111" s="4">
        <f t="shared" si="7"/>
        <v>110</v>
      </c>
      <c r="B111" s="2" t="s">
        <v>675</v>
      </c>
      <c r="C111" s="3">
        <v>45044</v>
      </c>
      <c r="D111" s="9" t="s">
        <v>39</v>
      </c>
      <c r="E111" s="1" t="s">
        <v>676</v>
      </c>
      <c r="F111" s="1" t="s">
        <v>677</v>
      </c>
      <c r="G111" s="8"/>
      <c r="H111" s="2" t="s">
        <v>1302</v>
      </c>
      <c r="N111" s="28" t="str">
        <f t="shared" ca="1" si="6"/>
        <v>3 tahun, 2 bulan, 17 hari</v>
      </c>
      <c r="O111" s="49">
        <f t="shared" ca="1" si="5"/>
        <v>1174</v>
      </c>
    </row>
    <row r="112" spans="1:15" ht="28.8" x14ac:dyDescent="0.3">
      <c r="A112" s="4">
        <f t="shared" si="7"/>
        <v>111</v>
      </c>
      <c r="B112" s="2" t="s">
        <v>672</v>
      </c>
      <c r="C112" s="3">
        <v>45044</v>
      </c>
      <c r="D112" s="9" t="s">
        <v>39</v>
      </c>
      <c r="E112" s="1" t="s">
        <v>673</v>
      </c>
      <c r="F112" s="1" t="s">
        <v>674</v>
      </c>
      <c r="G112" s="8">
        <v>45048</v>
      </c>
      <c r="H112" s="2" t="s">
        <v>120</v>
      </c>
      <c r="J112" s="4" t="s">
        <v>1070</v>
      </c>
      <c r="K112" s="10" t="s">
        <v>1082</v>
      </c>
      <c r="L112" s="10"/>
      <c r="M112" s="10"/>
      <c r="N112" s="28" t="str">
        <f t="shared" ca="1" si="6"/>
        <v>3 tahun, 2 bulan, 17 hari</v>
      </c>
      <c r="O112" s="49">
        <f t="shared" ca="1" si="5"/>
        <v>1174</v>
      </c>
    </row>
    <row r="113" spans="1:15" ht="28.8" x14ac:dyDescent="0.3">
      <c r="A113" s="4">
        <f t="shared" si="7"/>
        <v>112</v>
      </c>
      <c r="B113" s="2" t="s">
        <v>669</v>
      </c>
      <c r="C113" s="3">
        <v>45044</v>
      </c>
      <c r="D113" s="9" t="s">
        <v>39</v>
      </c>
      <c r="E113" s="1" t="s">
        <v>670</v>
      </c>
      <c r="F113" s="1" t="s">
        <v>671</v>
      </c>
      <c r="G113" s="8">
        <v>45048</v>
      </c>
      <c r="H113" s="2" t="s">
        <v>120</v>
      </c>
      <c r="J113" s="4" t="s">
        <v>1070</v>
      </c>
      <c r="K113" s="10" t="s">
        <v>1082</v>
      </c>
      <c r="L113" s="10"/>
      <c r="M113" s="10"/>
      <c r="N113" s="28" t="str">
        <f t="shared" ca="1" si="6"/>
        <v>3 tahun, 2 bulan, 17 hari</v>
      </c>
      <c r="O113" s="49">
        <f t="shared" ca="1" si="5"/>
        <v>1174</v>
      </c>
    </row>
    <row r="114" spans="1:15" ht="28.8" x14ac:dyDescent="0.3">
      <c r="A114" s="4">
        <f t="shared" si="7"/>
        <v>113</v>
      </c>
      <c r="B114" s="2" t="s">
        <v>666</v>
      </c>
      <c r="C114" s="3">
        <v>45048</v>
      </c>
      <c r="D114" s="9" t="s">
        <v>39</v>
      </c>
      <c r="E114" s="1" t="s">
        <v>667</v>
      </c>
      <c r="F114" s="1" t="s">
        <v>668</v>
      </c>
      <c r="H114" s="2" t="s">
        <v>120</v>
      </c>
      <c r="I114" s="1" t="s">
        <v>1226</v>
      </c>
      <c r="J114" s="9" t="s">
        <v>1070</v>
      </c>
      <c r="K114" s="10" t="s">
        <v>1071</v>
      </c>
      <c r="L114" s="10"/>
      <c r="M114" s="10"/>
      <c r="N114" s="28" t="str">
        <f t="shared" ca="1" si="6"/>
        <v>3 tahun, 2 bulan, 13 hari</v>
      </c>
      <c r="O114" s="49">
        <f t="shared" ca="1" si="5"/>
        <v>1170</v>
      </c>
    </row>
    <row r="115" spans="1:15" ht="28.8" x14ac:dyDescent="0.3">
      <c r="A115" s="4">
        <f t="shared" si="7"/>
        <v>114</v>
      </c>
      <c r="B115" s="2" t="s">
        <v>663</v>
      </c>
      <c r="C115" s="3">
        <v>45049</v>
      </c>
      <c r="D115" s="9" t="s">
        <v>39</v>
      </c>
      <c r="E115" s="1" t="s">
        <v>664</v>
      </c>
      <c r="F115" s="1" t="s">
        <v>665</v>
      </c>
      <c r="H115" s="2" t="s">
        <v>120</v>
      </c>
      <c r="I115" s="1" t="s">
        <v>2244</v>
      </c>
      <c r="J115" s="4" t="s">
        <v>1070</v>
      </c>
      <c r="K115" s="5" t="s">
        <v>1071</v>
      </c>
      <c r="N115" s="31" t="str">
        <f t="shared" ca="1" si="6"/>
        <v>3 tahun, 2 bulan, 12 hari</v>
      </c>
      <c r="O115" s="49">
        <f t="shared" ca="1" si="5"/>
        <v>1169</v>
      </c>
    </row>
    <row r="116" spans="1:15" ht="43.2" x14ac:dyDescent="0.3">
      <c r="A116" s="4">
        <f t="shared" si="7"/>
        <v>115</v>
      </c>
      <c r="B116" s="2" t="s">
        <v>638</v>
      </c>
      <c r="C116" s="3">
        <v>45051</v>
      </c>
      <c r="D116" s="9" t="s">
        <v>39</v>
      </c>
      <c r="E116" s="1" t="s">
        <v>639</v>
      </c>
      <c r="F116" s="1" t="s">
        <v>640</v>
      </c>
      <c r="H116" s="2" t="s">
        <v>140</v>
      </c>
      <c r="J116" s="4" t="s">
        <v>1070</v>
      </c>
      <c r="K116" s="5" t="s">
        <v>1082</v>
      </c>
      <c r="N116" s="31" t="str">
        <f t="shared" ca="1" si="6"/>
        <v>3 tahun, 2 bulan, 10 hari</v>
      </c>
      <c r="O116" s="49">
        <f t="shared" ca="1" si="5"/>
        <v>1167</v>
      </c>
    </row>
    <row r="117" spans="1:15" ht="43.2" x14ac:dyDescent="0.3">
      <c r="A117" s="4">
        <f t="shared" si="7"/>
        <v>116</v>
      </c>
      <c r="B117" s="2" t="s">
        <v>660</v>
      </c>
      <c r="C117" s="3">
        <v>45050</v>
      </c>
      <c r="D117" s="9" t="s">
        <v>39</v>
      </c>
      <c r="E117" s="1" t="s">
        <v>661</v>
      </c>
      <c r="F117" s="1" t="s">
        <v>662</v>
      </c>
      <c r="H117" s="2" t="s">
        <v>120</v>
      </c>
      <c r="I117" s="1" t="s">
        <v>2063</v>
      </c>
      <c r="J117" s="4" t="s">
        <v>1070</v>
      </c>
      <c r="K117" s="5" t="s">
        <v>1084</v>
      </c>
      <c r="N117" s="31" t="str">
        <f t="shared" ca="1" si="6"/>
        <v>3 tahun, 2 bulan, 11 hari</v>
      </c>
      <c r="O117" s="49">
        <f t="shared" ca="1" si="5"/>
        <v>1168</v>
      </c>
    </row>
    <row r="118" spans="1:15" ht="28.8" x14ac:dyDescent="0.3">
      <c r="A118" s="4">
        <f t="shared" si="7"/>
        <v>117</v>
      </c>
      <c r="B118" s="2" t="s">
        <v>553</v>
      </c>
      <c r="C118" s="3">
        <v>45050</v>
      </c>
      <c r="D118" s="9" t="s">
        <v>39</v>
      </c>
      <c r="E118" s="1" t="s">
        <v>656</v>
      </c>
      <c r="F118" s="1" t="s">
        <v>656</v>
      </c>
      <c r="H118" s="2" t="s">
        <v>120</v>
      </c>
      <c r="I118" s="1" t="s">
        <v>297</v>
      </c>
      <c r="N118" s="31" t="str">
        <f t="shared" ca="1" si="6"/>
        <v>3 tahun, 2 bulan, 11 hari</v>
      </c>
      <c r="O118" s="49">
        <f t="shared" ca="1" si="5"/>
        <v>1168</v>
      </c>
    </row>
    <row r="119" spans="1:15" ht="28.8" x14ac:dyDescent="0.3">
      <c r="A119" s="4">
        <f t="shared" si="7"/>
        <v>118</v>
      </c>
      <c r="B119" s="2" t="s">
        <v>649</v>
      </c>
      <c r="C119" s="3">
        <v>45050</v>
      </c>
      <c r="D119" s="9" t="s">
        <v>39</v>
      </c>
      <c r="E119" s="1" t="s">
        <v>650</v>
      </c>
      <c r="F119" s="1" t="s">
        <v>655</v>
      </c>
      <c r="H119" s="2" t="s">
        <v>1302</v>
      </c>
      <c r="N119" s="31" t="str">
        <f t="shared" ca="1" si="6"/>
        <v>3 tahun, 2 bulan, 11 hari</v>
      </c>
      <c r="O119" s="49">
        <f t="shared" ca="1" si="5"/>
        <v>1168</v>
      </c>
    </row>
    <row r="120" spans="1:15" x14ac:dyDescent="0.3">
      <c r="A120" s="4">
        <f t="shared" si="7"/>
        <v>119</v>
      </c>
      <c r="B120" s="2" t="s">
        <v>657</v>
      </c>
      <c r="C120" s="3">
        <v>45050</v>
      </c>
      <c r="D120" s="9" t="s">
        <v>39</v>
      </c>
      <c r="E120" s="1" t="s">
        <v>658</v>
      </c>
      <c r="F120" s="1" t="s">
        <v>659</v>
      </c>
      <c r="H120" s="2" t="s">
        <v>1302</v>
      </c>
      <c r="J120" s="4" t="s">
        <v>1175</v>
      </c>
      <c r="K120" s="5" t="s">
        <v>1176</v>
      </c>
      <c r="N120" s="31" t="str">
        <f t="shared" ca="1" si="6"/>
        <v>3 tahun, 2 bulan, 11 hari</v>
      </c>
      <c r="O120" s="49">
        <f t="shared" ca="1" si="5"/>
        <v>1168</v>
      </c>
    </row>
    <row r="121" spans="1:15" ht="28.8" x14ac:dyDescent="0.3">
      <c r="A121" s="4">
        <f t="shared" si="7"/>
        <v>120</v>
      </c>
      <c r="B121" s="2" t="s">
        <v>645</v>
      </c>
      <c r="C121" s="3">
        <v>45051</v>
      </c>
      <c r="D121" s="9" t="s">
        <v>39</v>
      </c>
      <c r="E121" s="1" t="s">
        <v>646</v>
      </c>
      <c r="F121" s="1" t="s">
        <v>648</v>
      </c>
      <c r="H121" s="2" t="s">
        <v>120</v>
      </c>
      <c r="I121" s="1" t="s">
        <v>106</v>
      </c>
      <c r="N121" s="31" t="str">
        <f t="shared" ca="1" si="6"/>
        <v>3 tahun, 2 bulan, 10 hari</v>
      </c>
      <c r="O121" s="49">
        <f t="shared" ca="1" si="5"/>
        <v>1167</v>
      </c>
    </row>
    <row r="122" spans="1:15" ht="28.8" x14ac:dyDescent="0.3">
      <c r="A122" s="4">
        <f t="shared" si="7"/>
        <v>121</v>
      </c>
      <c r="B122" s="2" t="s">
        <v>611</v>
      </c>
      <c r="C122" s="3">
        <v>45061</v>
      </c>
      <c r="D122" s="9" t="s">
        <v>612</v>
      </c>
      <c r="E122" s="1" t="s">
        <v>613</v>
      </c>
      <c r="F122" s="1" t="s">
        <v>614</v>
      </c>
      <c r="G122" s="9" t="s">
        <v>615</v>
      </c>
      <c r="H122" s="2" t="s">
        <v>1302</v>
      </c>
      <c r="J122" s="4" t="s">
        <v>1070</v>
      </c>
      <c r="K122" s="5" t="s">
        <v>1071</v>
      </c>
      <c r="N122" s="28" t="str">
        <f t="shared" ca="1" si="6"/>
        <v>3 tahun, 2 bulan, 0 hari</v>
      </c>
      <c r="O122" s="49">
        <f t="shared" ca="1" si="5"/>
        <v>1157</v>
      </c>
    </row>
    <row r="123" spans="1:15" ht="28.8" x14ac:dyDescent="0.3">
      <c r="A123" s="4">
        <f t="shared" si="7"/>
        <v>122</v>
      </c>
      <c r="B123" s="2" t="s">
        <v>641</v>
      </c>
      <c r="C123" s="3">
        <v>45050</v>
      </c>
      <c r="D123" s="9" t="s">
        <v>642</v>
      </c>
      <c r="E123" s="1" t="s">
        <v>643</v>
      </c>
      <c r="F123" s="1" t="s">
        <v>644</v>
      </c>
      <c r="H123" s="2" t="s">
        <v>1302</v>
      </c>
      <c r="N123" s="31" t="str">
        <f t="shared" ca="1" si="6"/>
        <v>3 tahun, 2 bulan, 11 hari</v>
      </c>
      <c r="O123" s="49">
        <f t="shared" ca="1" si="5"/>
        <v>1168</v>
      </c>
    </row>
    <row r="124" spans="1:15" ht="57.6" x14ac:dyDescent="0.3">
      <c r="A124" s="4">
        <f t="shared" si="7"/>
        <v>123</v>
      </c>
      <c r="B124" s="2" t="s">
        <v>635</v>
      </c>
      <c r="C124" s="3">
        <v>45054</v>
      </c>
      <c r="D124" s="9" t="s">
        <v>39</v>
      </c>
      <c r="E124" s="1" t="s">
        <v>636</v>
      </c>
      <c r="F124" s="1" t="s">
        <v>637</v>
      </c>
      <c r="H124" s="2" t="s">
        <v>120</v>
      </c>
      <c r="I124" s="1" t="s">
        <v>1181</v>
      </c>
      <c r="J124" s="4" t="s">
        <v>1080</v>
      </c>
      <c r="K124" s="5" t="s">
        <v>1083</v>
      </c>
      <c r="N124" s="28" t="str">
        <f t="shared" ca="1" si="6"/>
        <v>3 tahun, 2 bulan, 7 hari</v>
      </c>
      <c r="O124" s="49">
        <f t="shared" ca="1" si="5"/>
        <v>1164</v>
      </c>
    </row>
    <row r="125" spans="1:15" ht="57.6" x14ac:dyDescent="0.3">
      <c r="A125" s="4">
        <f t="shared" si="7"/>
        <v>124</v>
      </c>
      <c r="B125" s="2" t="s">
        <v>589</v>
      </c>
      <c r="C125" s="3">
        <v>45065</v>
      </c>
      <c r="D125" s="9" t="s">
        <v>39</v>
      </c>
      <c r="E125" s="1" t="s">
        <v>590</v>
      </c>
      <c r="F125" s="1" t="s">
        <v>1068</v>
      </c>
      <c r="G125" s="8">
        <v>45138</v>
      </c>
      <c r="H125" s="2" t="s">
        <v>120</v>
      </c>
      <c r="J125" s="4" t="s">
        <v>1070</v>
      </c>
      <c r="K125" s="10" t="s">
        <v>1730</v>
      </c>
      <c r="L125" s="10"/>
      <c r="M125" s="10"/>
      <c r="N125" s="28" t="str">
        <f t="shared" ca="1" si="6"/>
        <v>3 tahun, 1 bulan, 26 hari</v>
      </c>
      <c r="O125" s="49">
        <f t="shared" ca="1" si="5"/>
        <v>1153</v>
      </c>
    </row>
    <row r="126" spans="1:15" ht="43.2" x14ac:dyDescent="0.3">
      <c r="A126" s="4">
        <f t="shared" si="7"/>
        <v>125</v>
      </c>
      <c r="B126" s="2" t="s">
        <v>623</v>
      </c>
      <c r="C126" s="3">
        <v>45055</v>
      </c>
      <c r="D126" s="9" t="s">
        <v>39</v>
      </c>
      <c r="E126" s="1" t="s">
        <v>624</v>
      </c>
      <c r="F126" s="1" t="s">
        <v>625</v>
      </c>
      <c r="H126" s="2" t="s">
        <v>120</v>
      </c>
      <c r="J126" s="4" t="s">
        <v>1079</v>
      </c>
      <c r="K126" s="5" t="s">
        <v>1172</v>
      </c>
      <c r="N126" s="28" t="str">
        <f t="shared" ca="1" si="6"/>
        <v>3 tahun, 2 bulan, 6 hari</v>
      </c>
      <c r="O126" s="49">
        <f t="shared" ca="1" si="5"/>
        <v>1163</v>
      </c>
    </row>
    <row r="127" spans="1:15" ht="43.2" x14ac:dyDescent="0.3">
      <c r="A127" s="4">
        <f t="shared" si="7"/>
        <v>126</v>
      </c>
      <c r="B127" s="2" t="s">
        <v>552</v>
      </c>
      <c r="C127" s="3">
        <v>45057</v>
      </c>
      <c r="D127" s="9" t="s">
        <v>39</v>
      </c>
      <c r="E127" s="1" t="s">
        <v>626</v>
      </c>
      <c r="F127" s="1" t="s">
        <v>627</v>
      </c>
      <c r="H127" s="2" t="s">
        <v>120</v>
      </c>
      <c r="I127" s="1" t="s">
        <v>257</v>
      </c>
      <c r="J127" s="9" t="s">
        <v>1070</v>
      </c>
      <c r="K127" s="10" t="s">
        <v>1202</v>
      </c>
      <c r="L127" s="10"/>
      <c r="M127" s="10"/>
      <c r="N127" s="28" t="str">
        <f t="shared" ca="1" si="6"/>
        <v>3 tahun, 2 bulan, 4 hari</v>
      </c>
      <c r="O127" s="49">
        <f t="shared" ca="1" si="5"/>
        <v>1161</v>
      </c>
    </row>
    <row r="128" spans="1:15" ht="28.8" x14ac:dyDescent="0.3">
      <c r="A128" s="4">
        <f t="shared" si="7"/>
        <v>127</v>
      </c>
      <c r="B128" s="2" t="s">
        <v>603</v>
      </c>
      <c r="C128" s="3">
        <v>45065</v>
      </c>
      <c r="D128" s="9" t="s">
        <v>39</v>
      </c>
      <c r="E128" s="1" t="s">
        <v>249</v>
      </c>
      <c r="F128" s="1" t="s">
        <v>695</v>
      </c>
      <c r="H128" s="2" t="s">
        <v>120</v>
      </c>
      <c r="J128" s="4" t="s">
        <v>1175</v>
      </c>
      <c r="K128" s="5" t="s">
        <v>1176</v>
      </c>
      <c r="N128" s="28" t="str">
        <f t="shared" ca="1" si="6"/>
        <v>3 tahun, 1 bulan, 26 hari</v>
      </c>
      <c r="O128" s="49">
        <f t="shared" ca="1" si="5"/>
        <v>1153</v>
      </c>
    </row>
    <row r="129" spans="1:15" ht="72" x14ac:dyDescent="0.3">
      <c r="A129" s="4">
        <f t="shared" si="7"/>
        <v>128</v>
      </c>
      <c r="B129" s="2" t="s">
        <v>632</v>
      </c>
      <c r="C129" s="3">
        <v>45057</v>
      </c>
      <c r="D129" s="9" t="s">
        <v>39</v>
      </c>
      <c r="E129" s="1" t="s">
        <v>633</v>
      </c>
      <c r="F129" s="1" t="s">
        <v>634</v>
      </c>
      <c r="H129" s="2" t="s">
        <v>1302</v>
      </c>
      <c r="J129" s="4" t="s">
        <v>1079</v>
      </c>
      <c r="K129" s="10" t="s">
        <v>2445</v>
      </c>
      <c r="L129" s="10"/>
      <c r="M129" s="10"/>
      <c r="N129" s="28" t="str">
        <f t="shared" ca="1" si="6"/>
        <v>3 tahun, 2 bulan, 4 hari</v>
      </c>
      <c r="O129" s="49">
        <f t="shared" ca="1" si="5"/>
        <v>1161</v>
      </c>
    </row>
    <row r="130" spans="1:15" ht="129.6" x14ac:dyDescent="0.3">
      <c r="A130" s="4">
        <f t="shared" si="7"/>
        <v>129</v>
      </c>
      <c r="B130" s="2" t="s">
        <v>630</v>
      </c>
      <c r="C130" s="3">
        <v>45057</v>
      </c>
      <c r="D130" s="9" t="s">
        <v>39</v>
      </c>
      <c r="E130" s="1" t="s">
        <v>631</v>
      </c>
      <c r="F130" s="44" t="s">
        <v>3827</v>
      </c>
      <c r="H130" s="2" t="s">
        <v>120</v>
      </c>
      <c r="I130" s="1" t="s">
        <v>1100</v>
      </c>
      <c r="J130" s="4" t="s">
        <v>1175</v>
      </c>
      <c r="K130" s="5" t="s">
        <v>1176</v>
      </c>
      <c r="N130" s="28" t="str">
        <f t="shared" ca="1" si="6"/>
        <v>3 tahun, 2 bulan, 4 hari</v>
      </c>
      <c r="O130" s="49">
        <f t="shared" ca="1" si="5"/>
        <v>1161</v>
      </c>
    </row>
    <row r="131" spans="1:15" ht="72" x14ac:dyDescent="0.3">
      <c r="A131" s="4">
        <f t="shared" si="7"/>
        <v>130</v>
      </c>
      <c r="B131" s="2" t="s">
        <v>628</v>
      </c>
      <c r="C131" s="3">
        <v>45057</v>
      </c>
      <c r="D131" s="9" t="s">
        <v>39</v>
      </c>
      <c r="E131" s="1" t="s">
        <v>629</v>
      </c>
      <c r="F131" s="1" t="s">
        <v>696</v>
      </c>
      <c r="H131" s="2" t="s">
        <v>120</v>
      </c>
      <c r="J131" s="9" t="s">
        <v>1079</v>
      </c>
      <c r="K131" s="10" t="s">
        <v>2446</v>
      </c>
      <c r="L131" s="10"/>
      <c r="M131" s="10"/>
      <c r="N131" s="28" t="str">
        <f t="shared" ca="1" si="6"/>
        <v>3 tahun, 2 bulan, 4 hari</v>
      </c>
      <c r="O131" s="49">
        <f t="shared" ref="O131:O194" ca="1" si="8">TODAY()-C131</f>
        <v>1161</v>
      </c>
    </row>
    <row r="132" spans="1:15" ht="28.8" x14ac:dyDescent="0.3">
      <c r="A132" s="4">
        <f t="shared" si="7"/>
        <v>131</v>
      </c>
      <c r="B132" s="2" t="s">
        <v>619</v>
      </c>
      <c r="C132" s="3">
        <v>45058</v>
      </c>
      <c r="D132" s="9" t="s">
        <v>620</v>
      </c>
      <c r="E132" s="1" t="s">
        <v>621</v>
      </c>
      <c r="F132" s="1" t="s">
        <v>622</v>
      </c>
      <c r="H132" s="2" t="s">
        <v>1302</v>
      </c>
      <c r="J132" s="4" t="s">
        <v>1070</v>
      </c>
      <c r="K132" s="5" t="s">
        <v>1071</v>
      </c>
      <c r="N132" s="28" t="str">
        <f t="shared" ca="1" si="6"/>
        <v>3 tahun, 2 bulan, 3 hari</v>
      </c>
      <c r="O132" s="49">
        <f t="shared" ca="1" si="8"/>
        <v>1160</v>
      </c>
    </row>
    <row r="133" spans="1:15" ht="43.2" x14ac:dyDescent="0.3">
      <c r="A133" s="4">
        <f t="shared" si="7"/>
        <v>132</v>
      </c>
      <c r="B133" s="2" t="s">
        <v>607</v>
      </c>
      <c r="C133" s="3">
        <v>45058</v>
      </c>
      <c r="D133" s="9" t="s">
        <v>39</v>
      </c>
      <c r="E133" s="1" t="s">
        <v>1187</v>
      </c>
      <c r="F133" s="1" t="s">
        <v>1188</v>
      </c>
      <c r="H133" s="2" t="s">
        <v>120</v>
      </c>
      <c r="I133" s="1" t="s">
        <v>1263</v>
      </c>
      <c r="J133" s="9" t="s">
        <v>1079</v>
      </c>
      <c r="K133" s="10" t="s">
        <v>2447</v>
      </c>
      <c r="L133" s="10"/>
      <c r="M133" s="10"/>
      <c r="N133" s="28" t="str">
        <f t="shared" ca="1" si="6"/>
        <v>3 tahun, 2 bulan, 3 hari</v>
      </c>
      <c r="O133" s="49">
        <f t="shared" ca="1" si="8"/>
        <v>1160</v>
      </c>
    </row>
    <row r="134" spans="1:15" ht="28.8" x14ac:dyDescent="0.3">
      <c r="A134" s="4">
        <f t="shared" si="7"/>
        <v>133</v>
      </c>
      <c r="B134" s="2" t="s">
        <v>616</v>
      </c>
      <c r="C134" s="3">
        <v>45061</v>
      </c>
      <c r="D134" s="9" t="s">
        <v>39</v>
      </c>
      <c r="E134" s="1" t="s">
        <v>617</v>
      </c>
      <c r="F134" s="1" t="s">
        <v>618</v>
      </c>
      <c r="H134" s="2" t="s">
        <v>120</v>
      </c>
      <c r="I134" s="1" t="s">
        <v>274</v>
      </c>
      <c r="J134" s="4" t="s">
        <v>1175</v>
      </c>
      <c r="K134" s="5" t="s">
        <v>1176</v>
      </c>
      <c r="N134" s="28" t="str">
        <f t="shared" ca="1" si="6"/>
        <v>3 tahun, 2 bulan, 0 hari</v>
      </c>
      <c r="O134" s="49">
        <f t="shared" ca="1" si="8"/>
        <v>1157</v>
      </c>
    </row>
    <row r="135" spans="1:15" ht="28.8" x14ac:dyDescent="0.3">
      <c r="A135" s="4">
        <f t="shared" si="7"/>
        <v>134</v>
      </c>
      <c r="B135" s="2" t="s">
        <v>608</v>
      </c>
      <c r="C135" s="3">
        <v>45061</v>
      </c>
      <c r="D135" s="9" t="s">
        <v>39</v>
      </c>
      <c r="E135" s="1" t="s">
        <v>609</v>
      </c>
      <c r="F135" s="1" t="s">
        <v>610</v>
      </c>
      <c r="H135" s="2" t="s">
        <v>1302</v>
      </c>
      <c r="J135" s="9" t="s">
        <v>1219</v>
      </c>
      <c r="K135" s="10" t="s">
        <v>1729</v>
      </c>
      <c r="L135" s="10"/>
      <c r="M135" s="10"/>
      <c r="N135" s="28" t="str">
        <f t="shared" ca="1" si="6"/>
        <v>3 tahun, 2 bulan, 0 hari</v>
      </c>
      <c r="O135" s="49">
        <f t="shared" ca="1" si="8"/>
        <v>1157</v>
      </c>
    </row>
    <row r="136" spans="1:15" x14ac:dyDescent="0.3">
      <c r="A136" s="4">
        <f t="shared" si="7"/>
        <v>135</v>
      </c>
      <c r="B136" s="2" t="s">
        <v>604</v>
      </c>
      <c r="C136" s="3">
        <v>45063</v>
      </c>
      <c r="D136" s="9" t="s">
        <v>39</v>
      </c>
      <c r="E136" s="1" t="s">
        <v>605</v>
      </c>
      <c r="F136" s="1" t="s">
        <v>606</v>
      </c>
      <c r="H136" s="2" t="s">
        <v>1302</v>
      </c>
      <c r="J136" s="4" t="s">
        <v>1175</v>
      </c>
      <c r="K136" s="5" t="s">
        <v>1176</v>
      </c>
      <c r="N136" s="28" t="str">
        <f t="shared" ca="1" si="6"/>
        <v>3 tahun, 1 bulan, 28 hari</v>
      </c>
      <c r="O136" s="49">
        <f t="shared" ca="1" si="8"/>
        <v>1155</v>
      </c>
    </row>
    <row r="137" spans="1:15" ht="28.8" x14ac:dyDescent="0.3">
      <c r="A137" s="4">
        <f t="shared" si="7"/>
        <v>136</v>
      </c>
      <c r="B137" s="2" t="s">
        <v>594</v>
      </c>
      <c r="C137" s="3">
        <v>45068</v>
      </c>
      <c r="D137" s="9" t="s">
        <v>284</v>
      </c>
      <c r="E137" s="1" t="s">
        <v>595</v>
      </c>
      <c r="F137" s="1" t="s">
        <v>596</v>
      </c>
      <c r="H137" s="2" t="s">
        <v>120</v>
      </c>
      <c r="I137" s="1" t="s">
        <v>318</v>
      </c>
      <c r="N137" s="31" t="str">
        <f t="shared" ca="1" si="6"/>
        <v>3 tahun, 1 bulan, 23 hari</v>
      </c>
      <c r="O137" s="49">
        <f t="shared" ca="1" si="8"/>
        <v>1150</v>
      </c>
    </row>
    <row r="138" spans="1:15" ht="72" x14ac:dyDescent="0.3">
      <c r="A138" s="4">
        <f t="shared" si="7"/>
        <v>137</v>
      </c>
      <c r="B138" s="2" t="s">
        <v>600</v>
      </c>
      <c r="C138" s="3">
        <v>45068</v>
      </c>
      <c r="D138" s="9" t="s">
        <v>39</v>
      </c>
      <c r="E138" s="1" t="s">
        <v>601</v>
      </c>
      <c r="F138" s="1" t="s">
        <v>602</v>
      </c>
      <c r="H138" s="2" t="s">
        <v>120</v>
      </c>
      <c r="I138" s="1" t="s">
        <v>1264</v>
      </c>
      <c r="J138" s="9" t="s">
        <v>1080</v>
      </c>
      <c r="K138" s="10" t="s">
        <v>1083</v>
      </c>
      <c r="L138" s="10"/>
      <c r="M138" s="10"/>
      <c r="N138" s="31" t="str">
        <f t="shared" ca="1" si="6"/>
        <v>3 tahun, 1 bulan, 23 hari</v>
      </c>
      <c r="O138" s="49">
        <f t="shared" ca="1" si="8"/>
        <v>1150</v>
      </c>
    </row>
    <row r="139" spans="1:15" ht="28.8" x14ac:dyDescent="0.3">
      <c r="A139" s="4">
        <f t="shared" si="7"/>
        <v>138</v>
      </c>
      <c r="B139" s="2" t="s">
        <v>586</v>
      </c>
      <c r="C139" s="3">
        <v>45068</v>
      </c>
      <c r="D139" s="9" t="s">
        <v>39</v>
      </c>
      <c r="E139" s="1" t="s">
        <v>587</v>
      </c>
      <c r="F139" s="1" t="s">
        <v>588</v>
      </c>
      <c r="H139" s="2" t="s">
        <v>120</v>
      </c>
      <c r="I139" s="1" t="s">
        <v>1121</v>
      </c>
      <c r="J139" s="9" t="s">
        <v>1079</v>
      </c>
      <c r="K139" s="10" t="s">
        <v>2448</v>
      </c>
      <c r="L139" s="10"/>
      <c r="M139" s="10"/>
      <c r="N139" s="31" t="str">
        <f t="shared" ca="1" si="6"/>
        <v>3 tahun, 1 bulan, 23 hari</v>
      </c>
      <c r="O139" s="49">
        <f t="shared" ca="1" si="8"/>
        <v>1150</v>
      </c>
    </row>
    <row r="140" spans="1:15" ht="43.2" x14ac:dyDescent="0.3">
      <c r="A140" s="4">
        <f t="shared" si="7"/>
        <v>139</v>
      </c>
      <c r="B140" s="2" t="s">
        <v>591</v>
      </c>
      <c r="C140" s="3">
        <v>45068</v>
      </c>
      <c r="D140" s="9" t="s">
        <v>39</v>
      </c>
      <c r="E140" s="1" t="s">
        <v>592</v>
      </c>
      <c r="F140" s="1" t="s">
        <v>593</v>
      </c>
      <c r="H140" s="2" t="s">
        <v>1302</v>
      </c>
      <c r="J140" s="4" t="s">
        <v>1079</v>
      </c>
      <c r="K140" s="10" t="s">
        <v>2449</v>
      </c>
      <c r="N140" s="31" t="str">
        <f t="shared" ca="1" si="6"/>
        <v>3 tahun, 1 bulan, 23 hari</v>
      </c>
      <c r="O140" s="49">
        <f t="shared" ca="1" si="8"/>
        <v>1150</v>
      </c>
    </row>
    <row r="141" spans="1:15" ht="28.8" x14ac:dyDescent="0.3">
      <c r="A141" s="4">
        <f t="shared" si="7"/>
        <v>140</v>
      </c>
      <c r="B141" s="2" t="s">
        <v>597</v>
      </c>
      <c r="C141" s="3">
        <v>45069</v>
      </c>
      <c r="D141" s="9" t="s">
        <v>39</v>
      </c>
      <c r="E141" s="1" t="s">
        <v>598</v>
      </c>
      <c r="F141" s="1" t="s">
        <v>599</v>
      </c>
      <c r="H141" s="2" t="s">
        <v>1302</v>
      </c>
      <c r="J141" s="4" t="s">
        <v>1079</v>
      </c>
      <c r="K141" s="10" t="s">
        <v>2449</v>
      </c>
      <c r="N141" s="28" t="str">
        <f t="shared" ca="1" si="6"/>
        <v>3 tahun, 1 bulan, 22 hari</v>
      </c>
      <c r="O141" s="49">
        <f t="shared" ca="1" si="8"/>
        <v>1149</v>
      </c>
    </row>
    <row r="142" spans="1:15" ht="72" x14ac:dyDescent="0.3">
      <c r="A142" s="4">
        <f t="shared" si="7"/>
        <v>141</v>
      </c>
      <c r="B142" s="2" t="s">
        <v>575</v>
      </c>
      <c r="C142" s="3">
        <v>45068</v>
      </c>
      <c r="D142" s="9" t="s">
        <v>39</v>
      </c>
      <c r="E142" s="1" t="s">
        <v>576</v>
      </c>
      <c r="F142" s="1" t="s">
        <v>577</v>
      </c>
      <c r="H142" s="2" t="s">
        <v>120</v>
      </c>
      <c r="J142" s="9" t="s">
        <v>1079</v>
      </c>
      <c r="K142" s="10" t="s">
        <v>2446</v>
      </c>
      <c r="L142" s="10"/>
      <c r="M142" s="10"/>
      <c r="N142" s="31" t="str">
        <f t="shared" ca="1" si="6"/>
        <v>3 tahun, 1 bulan, 23 hari</v>
      </c>
      <c r="O142" s="49">
        <f t="shared" ca="1" si="8"/>
        <v>1150</v>
      </c>
    </row>
    <row r="143" spans="1:15" ht="28.8" x14ac:dyDescent="0.3">
      <c r="A143" s="4">
        <f t="shared" si="7"/>
        <v>142</v>
      </c>
      <c r="B143" s="2" t="s">
        <v>572</v>
      </c>
      <c r="C143" s="3">
        <v>45071</v>
      </c>
      <c r="D143" s="9" t="s">
        <v>39</v>
      </c>
      <c r="E143" s="1" t="s">
        <v>573</v>
      </c>
      <c r="F143" s="1" t="s">
        <v>574</v>
      </c>
      <c r="H143" s="2" t="s">
        <v>1302</v>
      </c>
      <c r="J143" s="4" t="s">
        <v>1079</v>
      </c>
      <c r="K143" s="10" t="s">
        <v>2445</v>
      </c>
      <c r="N143" s="31" t="str">
        <f t="shared" ca="1" si="6"/>
        <v>3 tahun, 1 bulan, 20 hari</v>
      </c>
      <c r="O143" s="49">
        <f t="shared" ca="1" si="8"/>
        <v>1147</v>
      </c>
    </row>
    <row r="144" spans="1:15" ht="72" x14ac:dyDescent="0.3">
      <c r="A144" s="4">
        <f t="shared" si="7"/>
        <v>143</v>
      </c>
      <c r="B144" s="2" t="s">
        <v>581</v>
      </c>
      <c r="C144" s="3">
        <v>45071</v>
      </c>
      <c r="D144" s="9" t="s">
        <v>39</v>
      </c>
      <c r="E144" s="1" t="s">
        <v>584</v>
      </c>
      <c r="F144" s="1" t="s">
        <v>585</v>
      </c>
      <c r="H144" s="2" t="s">
        <v>1302</v>
      </c>
      <c r="J144" s="4" t="s">
        <v>1079</v>
      </c>
      <c r="K144" s="10" t="s">
        <v>2446</v>
      </c>
      <c r="N144" s="31" t="str">
        <f t="shared" ca="1" si="6"/>
        <v>3 tahun, 1 bulan, 20 hari</v>
      </c>
      <c r="O144" s="49">
        <f t="shared" ca="1" si="8"/>
        <v>1147</v>
      </c>
    </row>
    <row r="145" spans="1:15" ht="28.8" x14ac:dyDescent="0.3">
      <c r="A145" s="4">
        <f t="shared" si="7"/>
        <v>144</v>
      </c>
      <c r="B145" s="2" t="s">
        <v>580</v>
      </c>
      <c r="C145" s="3">
        <v>45070</v>
      </c>
      <c r="D145" s="9" t="s">
        <v>39</v>
      </c>
      <c r="E145" s="1" t="s">
        <v>582</v>
      </c>
      <c r="F145" s="1" t="s">
        <v>583</v>
      </c>
      <c r="H145" s="2" t="s">
        <v>1302</v>
      </c>
      <c r="J145" s="9" t="s">
        <v>1080</v>
      </c>
      <c r="K145" s="10" t="s">
        <v>1728</v>
      </c>
      <c r="L145" s="10"/>
      <c r="M145" s="10"/>
      <c r="N145" s="28" t="str">
        <f t="shared" ca="1" si="6"/>
        <v>3 tahun, 1 bulan, 21 hari</v>
      </c>
      <c r="O145" s="49">
        <f t="shared" ca="1" si="8"/>
        <v>1148</v>
      </c>
    </row>
    <row r="146" spans="1:15" ht="72" x14ac:dyDescent="0.3">
      <c r="A146" s="4">
        <f t="shared" si="7"/>
        <v>145</v>
      </c>
      <c r="B146" s="2" t="s">
        <v>578</v>
      </c>
      <c r="C146" s="3">
        <v>45071</v>
      </c>
      <c r="D146" s="9" t="s">
        <v>39</v>
      </c>
      <c r="E146" s="1" t="s">
        <v>579</v>
      </c>
      <c r="F146" s="1" t="s">
        <v>1067</v>
      </c>
      <c r="H146" s="2" t="s">
        <v>120</v>
      </c>
      <c r="I146" s="1" t="s">
        <v>1915</v>
      </c>
      <c r="J146" s="4" t="s">
        <v>1079</v>
      </c>
      <c r="K146" s="10" t="s">
        <v>2446</v>
      </c>
      <c r="N146" s="31" t="str">
        <f t="shared" ca="1" si="6"/>
        <v>3 tahun, 1 bulan, 20 hari</v>
      </c>
      <c r="O146" s="49">
        <f t="shared" ca="1" si="8"/>
        <v>1147</v>
      </c>
    </row>
    <row r="147" spans="1:15" ht="28.8" x14ac:dyDescent="0.3">
      <c r="A147" s="4">
        <f t="shared" si="7"/>
        <v>146</v>
      </c>
      <c r="B147" s="2" t="s">
        <v>550</v>
      </c>
      <c r="C147" s="3">
        <v>45071</v>
      </c>
      <c r="D147" s="9" t="s">
        <v>39</v>
      </c>
      <c r="E147" s="1" t="s">
        <v>570</v>
      </c>
      <c r="F147" s="1" t="s">
        <v>571</v>
      </c>
      <c r="H147" s="2" t="s">
        <v>120</v>
      </c>
      <c r="I147" s="1" t="s">
        <v>208</v>
      </c>
      <c r="J147" s="4" t="s">
        <v>1079</v>
      </c>
      <c r="K147" s="10" t="s">
        <v>2449</v>
      </c>
      <c r="N147" s="31" t="str">
        <f t="shared" ca="1" si="6"/>
        <v>3 tahun, 1 bulan, 20 hari</v>
      </c>
      <c r="O147" s="49">
        <f t="shared" ca="1" si="8"/>
        <v>1147</v>
      </c>
    </row>
    <row r="148" spans="1:15" ht="28.8" x14ac:dyDescent="0.3">
      <c r="A148" s="4">
        <f t="shared" si="7"/>
        <v>147</v>
      </c>
      <c r="B148" s="2" t="s">
        <v>569</v>
      </c>
      <c r="C148" s="3">
        <v>45071</v>
      </c>
      <c r="D148" s="9" t="s">
        <v>39</v>
      </c>
      <c r="E148" s="1" t="s">
        <v>426</v>
      </c>
      <c r="F148" s="1" t="s">
        <v>427</v>
      </c>
      <c r="H148" s="2" t="s">
        <v>1302</v>
      </c>
      <c r="J148" s="4" t="s">
        <v>1079</v>
      </c>
      <c r="K148" s="10" t="s">
        <v>2447</v>
      </c>
      <c r="N148" s="31" t="str">
        <f t="shared" ca="1" si="6"/>
        <v>3 tahun, 1 bulan, 20 hari</v>
      </c>
      <c r="O148" s="49">
        <f t="shared" ca="1" si="8"/>
        <v>1147</v>
      </c>
    </row>
    <row r="149" spans="1:15" ht="28.8" x14ac:dyDescent="0.3">
      <c r="A149" s="4">
        <f t="shared" si="7"/>
        <v>148</v>
      </c>
      <c r="B149" s="2" t="s">
        <v>551</v>
      </c>
      <c r="C149" s="3">
        <v>45072</v>
      </c>
      <c r="D149" s="9" t="s">
        <v>39</v>
      </c>
      <c r="E149" s="1" t="s">
        <v>564</v>
      </c>
      <c r="F149" s="1" t="s">
        <v>565</v>
      </c>
      <c r="H149" s="2" t="s">
        <v>120</v>
      </c>
      <c r="I149" s="1" t="s">
        <v>233</v>
      </c>
      <c r="J149" s="4" t="s">
        <v>1070</v>
      </c>
      <c r="K149" s="5" t="s">
        <v>1082</v>
      </c>
      <c r="N149" s="28" t="str">
        <f t="shared" ca="1" si="6"/>
        <v>3 tahun, 1 bulan, 19 hari</v>
      </c>
      <c r="O149" s="49">
        <f t="shared" ca="1" si="8"/>
        <v>1146</v>
      </c>
    </row>
    <row r="150" spans="1:15" ht="28.8" x14ac:dyDescent="0.3">
      <c r="A150" s="4">
        <f t="shared" si="7"/>
        <v>149</v>
      </c>
      <c r="B150" s="2" t="s">
        <v>566</v>
      </c>
      <c r="C150" s="3">
        <v>45072</v>
      </c>
      <c r="D150" s="9" t="s">
        <v>39</v>
      </c>
      <c r="E150" s="1" t="s">
        <v>567</v>
      </c>
      <c r="F150" s="1" t="s">
        <v>568</v>
      </c>
      <c r="H150" s="2" t="s">
        <v>1302</v>
      </c>
      <c r="J150" s="4" t="s">
        <v>1070</v>
      </c>
      <c r="K150" s="10" t="s">
        <v>1251</v>
      </c>
      <c r="L150" s="10"/>
      <c r="M150" s="10"/>
      <c r="N150" s="28" t="str">
        <f t="shared" ca="1" si="6"/>
        <v>3 tahun, 1 bulan, 19 hari</v>
      </c>
      <c r="O150" s="49">
        <f t="shared" ca="1" si="8"/>
        <v>1146</v>
      </c>
    </row>
    <row r="151" spans="1:15" ht="28.8" x14ac:dyDescent="0.3">
      <c r="A151" s="4">
        <f t="shared" si="7"/>
        <v>150</v>
      </c>
      <c r="B151" s="2" t="s">
        <v>547</v>
      </c>
      <c r="C151" s="3">
        <v>45075</v>
      </c>
      <c r="D151" s="9" t="s">
        <v>39</v>
      </c>
      <c r="E151" s="1" t="s">
        <v>548</v>
      </c>
      <c r="F151" s="1" t="s">
        <v>694</v>
      </c>
      <c r="H151" s="2" t="s">
        <v>120</v>
      </c>
      <c r="I151" s="1" t="s">
        <v>1265</v>
      </c>
      <c r="J151" s="4" t="s">
        <v>1070</v>
      </c>
      <c r="K151" s="5" t="s">
        <v>1071</v>
      </c>
      <c r="N151" s="28" t="str">
        <f t="shared" ref="N151:N214" ca="1" si="9">DATEDIF(C151,$L$2,"Y")&amp;" tahun, "&amp;DATEDIF(C151,$L$2,"YM")&amp;" bulan, "&amp;DATEDIF(C151,$L$2,"MD")&amp;" hari"</f>
        <v>3 tahun, 1 bulan, 16 hari</v>
      </c>
      <c r="O151" s="49">
        <f t="shared" ca="1" si="8"/>
        <v>1143</v>
      </c>
    </row>
    <row r="152" spans="1:15" ht="43.2" x14ac:dyDescent="0.3">
      <c r="A152" s="4">
        <f t="shared" ref="A152:A215" si="10">ROW(A151)</f>
        <v>151</v>
      </c>
      <c r="B152" s="2" t="s">
        <v>541</v>
      </c>
      <c r="C152" s="3">
        <v>45077</v>
      </c>
      <c r="D152" s="9" t="s">
        <v>39</v>
      </c>
      <c r="E152" s="1" t="s">
        <v>542</v>
      </c>
      <c r="F152" s="1" t="s">
        <v>543</v>
      </c>
      <c r="H152" s="2" t="s">
        <v>120</v>
      </c>
      <c r="I152" s="1" t="s">
        <v>2528</v>
      </c>
      <c r="J152" s="4" t="s">
        <v>1070</v>
      </c>
      <c r="K152" s="10" t="s">
        <v>1202</v>
      </c>
      <c r="L152" s="10"/>
      <c r="M152" s="10"/>
      <c r="N152" s="31" t="str">
        <f t="shared" ca="1" si="9"/>
        <v>3 tahun, 1 bulan, 14 hari</v>
      </c>
      <c r="O152" s="49">
        <f t="shared" ca="1" si="8"/>
        <v>1141</v>
      </c>
    </row>
    <row r="153" spans="1:15" ht="28.8" x14ac:dyDescent="0.3">
      <c r="A153" s="4">
        <f t="shared" si="10"/>
        <v>152</v>
      </c>
      <c r="B153" s="2" t="s">
        <v>534</v>
      </c>
      <c r="C153" s="3">
        <v>45076</v>
      </c>
      <c r="D153" s="9" t="s">
        <v>39</v>
      </c>
      <c r="E153" s="1" t="s">
        <v>536</v>
      </c>
      <c r="F153" s="1" t="s">
        <v>537</v>
      </c>
      <c r="H153" s="2" t="s">
        <v>120</v>
      </c>
      <c r="I153" s="1" t="s">
        <v>233</v>
      </c>
      <c r="J153" s="4" t="s">
        <v>1088</v>
      </c>
      <c r="K153" s="5" t="s">
        <v>1089</v>
      </c>
      <c r="N153" s="28" t="str">
        <f t="shared" ca="1" si="9"/>
        <v>3 tahun, 1 bulan, 15 hari</v>
      </c>
      <c r="O153" s="49">
        <f t="shared" ca="1" si="8"/>
        <v>1142</v>
      </c>
    </row>
    <row r="154" spans="1:15" x14ac:dyDescent="0.3">
      <c r="A154" s="4">
        <f t="shared" si="10"/>
        <v>153</v>
      </c>
      <c r="B154" s="2" t="s">
        <v>544</v>
      </c>
      <c r="C154" s="3">
        <v>45076</v>
      </c>
      <c r="D154" s="9" t="s">
        <v>39</v>
      </c>
      <c r="E154" s="1" t="s">
        <v>545</v>
      </c>
      <c r="F154" s="1" t="s">
        <v>546</v>
      </c>
      <c r="H154" s="2" t="s">
        <v>120</v>
      </c>
      <c r="I154" s="1" t="s">
        <v>233</v>
      </c>
      <c r="N154" s="28" t="str">
        <f t="shared" ca="1" si="9"/>
        <v>3 tahun, 1 bulan, 15 hari</v>
      </c>
      <c r="O154" s="49">
        <f t="shared" ca="1" si="8"/>
        <v>1142</v>
      </c>
    </row>
    <row r="155" spans="1:15" ht="57.6" x14ac:dyDescent="0.3">
      <c r="A155" s="4">
        <f t="shared" si="10"/>
        <v>154</v>
      </c>
      <c r="B155" s="2" t="s">
        <v>533</v>
      </c>
      <c r="C155" s="3">
        <v>45077</v>
      </c>
      <c r="D155" s="9" t="s">
        <v>39</v>
      </c>
      <c r="E155" s="1" t="s">
        <v>529</v>
      </c>
      <c r="F155" s="1" t="s">
        <v>454</v>
      </c>
      <c r="G155" s="9" t="s">
        <v>455</v>
      </c>
      <c r="H155" s="2" t="s">
        <v>120</v>
      </c>
      <c r="I155" s="1" t="s">
        <v>61</v>
      </c>
      <c r="J155" s="4" t="s">
        <v>1070</v>
      </c>
      <c r="K155" s="10" t="s">
        <v>1436</v>
      </c>
      <c r="L155" s="10"/>
      <c r="M155" s="10"/>
      <c r="N155" s="31" t="str">
        <f t="shared" ca="1" si="9"/>
        <v>3 tahun, 1 bulan, 14 hari</v>
      </c>
      <c r="O155" s="49">
        <f t="shared" ca="1" si="8"/>
        <v>1141</v>
      </c>
    </row>
    <row r="156" spans="1:15" ht="100.8" x14ac:dyDescent="0.3">
      <c r="A156" s="4">
        <f t="shared" si="10"/>
        <v>155</v>
      </c>
      <c r="B156" s="2" t="s">
        <v>535</v>
      </c>
      <c r="C156" s="3">
        <v>45077</v>
      </c>
      <c r="D156" s="9" t="s">
        <v>39</v>
      </c>
      <c r="E156" s="1" t="s">
        <v>528</v>
      </c>
      <c r="F156" s="11" t="s">
        <v>2936</v>
      </c>
      <c r="H156" s="2" t="s">
        <v>120</v>
      </c>
      <c r="I156" s="1" t="s">
        <v>3078</v>
      </c>
      <c r="J156" s="9" t="s">
        <v>1079</v>
      </c>
      <c r="K156" s="10" t="s">
        <v>1172</v>
      </c>
      <c r="L156" s="10"/>
      <c r="M156" s="10"/>
      <c r="N156" s="31" t="str">
        <f t="shared" ca="1" si="9"/>
        <v>3 tahun, 1 bulan, 14 hari</v>
      </c>
      <c r="O156" s="49">
        <f t="shared" ca="1" si="8"/>
        <v>1141</v>
      </c>
    </row>
    <row r="157" spans="1:15" ht="57.6" x14ac:dyDescent="0.3">
      <c r="A157" s="4">
        <f t="shared" si="10"/>
        <v>156</v>
      </c>
      <c r="B157" s="2" t="s">
        <v>1066</v>
      </c>
      <c r="C157" s="3">
        <v>45103</v>
      </c>
      <c r="D157" s="9" t="s">
        <v>39</v>
      </c>
      <c r="E157" s="1" t="s">
        <v>453</v>
      </c>
      <c r="F157" s="1" t="s">
        <v>454</v>
      </c>
      <c r="G157" s="9" t="s">
        <v>455</v>
      </c>
      <c r="H157" s="2" t="s">
        <v>120</v>
      </c>
      <c r="I157" s="1" t="s">
        <v>61</v>
      </c>
      <c r="J157" s="4" t="s">
        <v>1070</v>
      </c>
      <c r="K157" s="10" t="s">
        <v>1436</v>
      </c>
      <c r="L157" s="10"/>
      <c r="M157" s="10"/>
      <c r="N157" s="28" t="str">
        <f t="shared" ca="1" si="9"/>
        <v>3 tahun, 0 bulan, 19 hari</v>
      </c>
      <c r="O157" s="49">
        <f t="shared" ca="1" si="8"/>
        <v>1115</v>
      </c>
    </row>
    <row r="158" spans="1:15" x14ac:dyDescent="0.3">
      <c r="A158" s="4">
        <f t="shared" si="10"/>
        <v>157</v>
      </c>
      <c r="B158" s="2" t="s">
        <v>461</v>
      </c>
      <c r="C158" s="3">
        <v>45099</v>
      </c>
      <c r="D158" s="9" t="s">
        <v>462</v>
      </c>
      <c r="E158" s="1" t="s">
        <v>463</v>
      </c>
      <c r="F158" s="1" t="s">
        <v>463</v>
      </c>
      <c r="H158" s="2" t="s">
        <v>1302</v>
      </c>
      <c r="J158" s="4" t="s">
        <v>1267</v>
      </c>
      <c r="K158" s="5" t="s">
        <v>1268</v>
      </c>
      <c r="N158" s="28" t="str">
        <f t="shared" ca="1" si="9"/>
        <v>3 tahun, 0 bulan, 23 hari</v>
      </c>
      <c r="O158" s="49">
        <f t="shared" ca="1" si="8"/>
        <v>1119</v>
      </c>
    </row>
    <row r="159" spans="1:15" ht="28.8" x14ac:dyDescent="0.3">
      <c r="A159" s="4">
        <f t="shared" si="10"/>
        <v>158</v>
      </c>
      <c r="B159" s="2" t="s">
        <v>538</v>
      </c>
      <c r="C159" s="3">
        <v>45079</v>
      </c>
      <c r="D159" s="9" t="s">
        <v>39</v>
      </c>
      <c r="E159" s="1" t="s">
        <v>539</v>
      </c>
      <c r="F159" s="1" t="s">
        <v>540</v>
      </c>
      <c r="H159" s="2" t="s">
        <v>1302</v>
      </c>
      <c r="J159" s="4" t="s">
        <v>1079</v>
      </c>
      <c r="K159" s="10" t="s">
        <v>2448</v>
      </c>
      <c r="N159" s="28" t="str">
        <f t="shared" ca="1" si="9"/>
        <v>3 tahun, 1 bulan, 13 hari</v>
      </c>
      <c r="O159" s="49">
        <f t="shared" ca="1" si="8"/>
        <v>1139</v>
      </c>
    </row>
    <row r="160" spans="1:15" ht="28.8" x14ac:dyDescent="0.3">
      <c r="A160" s="4">
        <f t="shared" si="10"/>
        <v>159</v>
      </c>
      <c r="B160" s="2" t="s">
        <v>524</v>
      </c>
      <c r="C160" s="3">
        <v>45082</v>
      </c>
      <c r="D160" s="9" t="s">
        <v>39</v>
      </c>
      <c r="E160" s="1" t="s">
        <v>525</v>
      </c>
      <c r="F160" s="1" t="s">
        <v>526</v>
      </c>
      <c r="H160" s="2" t="s">
        <v>120</v>
      </c>
      <c r="I160" s="1" t="s">
        <v>5213</v>
      </c>
      <c r="J160" s="4" t="s">
        <v>1070</v>
      </c>
      <c r="K160" s="5" t="s">
        <v>3230</v>
      </c>
      <c r="N160" s="31" t="str">
        <f t="shared" ca="1" si="9"/>
        <v>3 tahun, 1 bulan, 10 hari</v>
      </c>
      <c r="O160" s="49">
        <f t="shared" ca="1" si="8"/>
        <v>1136</v>
      </c>
    </row>
    <row r="161" spans="1:15" ht="43.2" x14ac:dyDescent="0.3">
      <c r="A161" s="4">
        <f t="shared" si="10"/>
        <v>160</v>
      </c>
      <c r="B161" s="2" t="s">
        <v>530</v>
      </c>
      <c r="C161" s="3">
        <v>45051</v>
      </c>
      <c r="D161" s="9" t="s">
        <v>39</v>
      </c>
      <c r="E161" s="1" t="s">
        <v>531</v>
      </c>
      <c r="F161" s="1" t="s">
        <v>532</v>
      </c>
      <c r="H161" s="2" t="s">
        <v>120</v>
      </c>
      <c r="I161" s="1" t="s">
        <v>222</v>
      </c>
      <c r="J161" s="4" t="s">
        <v>1070</v>
      </c>
      <c r="K161" s="10" t="s">
        <v>1182</v>
      </c>
      <c r="L161" s="10"/>
      <c r="M161" s="10"/>
      <c r="N161" s="31" t="str">
        <f t="shared" ca="1" si="9"/>
        <v>3 tahun, 2 bulan, 10 hari</v>
      </c>
      <c r="O161" s="49">
        <f t="shared" ca="1" si="8"/>
        <v>1167</v>
      </c>
    </row>
    <row r="162" spans="1:15" ht="28.8" x14ac:dyDescent="0.3">
      <c r="A162" s="4">
        <f t="shared" si="10"/>
        <v>161</v>
      </c>
      <c r="B162" s="2" t="s">
        <v>521</v>
      </c>
      <c r="C162" s="3">
        <v>45082</v>
      </c>
      <c r="D162" s="9" t="s">
        <v>39</v>
      </c>
      <c r="E162" s="1" t="s">
        <v>522</v>
      </c>
      <c r="F162" s="1" t="s">
        <v>523</v>
      </c>
      <c r="H162" s="2" t="s">
        <v>120</v>
      </c>
      <c r="I162" s="1" t="s">
        <v>231</v>
      </c>
      <c r="J162" s="4" t="s">
        <v>1175</v>
      </c>
      <c r="K162" s="5" t="s">
        <v>1176</v>
      </c>
      <c r="N162" s="31" t="str">
        <f t="shared" ca="1" si="9"/>
        <v>3 tahun, 1 bulan, 10 hari</v>
      </c>
      <c r="O162" s="49">
        <f t="shared" ca="1" si="8"/>
        <v>1136</v>
      </c>
    </row>
    <row r="163" spans="1:15" x14ac:dyDescent="0.3">
      <c r="A163" s="4">
        <f t="shared" si="10"/>
        <v>162</v>
      </c>
      <c r="B163" s="2" t="s">
        <v>468</v>
      </c>
      <c r="C163" s="3">
        <v>45085</v>
      </c>
      <c r="D163" s="9" t="s">
        <v>39</v>
      </c>
      <c r="E163" s="1" t="s">
        <v>469</v>
      </c>
      <c r="F163" s="1" t="s">
        <v>470</v>
      </c>
      <c r="H163" s="2" t="s">
        <v>120</v>
      </c>
      <c r="I163" s="1" t="s">
        <v>1266</v>
      </c>
      <c r="J163" s="9" t="s">
        <v>1072</v>
      </c>
      <c r="K163" s="10" t="s">
        <v>1191</v>
      </c>
      <c r="L163" s="10"/>
      <c r="M163" s="10"/>
      <c r="N163" s="28" t="str">
        <f t="shared" ca="1" si="9"/>
        <v>3 tahun, 1 bulan, 7 hari</v>
      </c>
      <c r="O163" s="49">
        <f t="shared" ca="1" si="8"/>
        <v>1133</v>
      </c>
    </row>
    <row r="164" spans="1:15" ht="28.8" x14ac:dyDescent="0.3">
      <c r="A164" s="4">
        <f t="shared" si="10"/>
        <v>163</v>
      </c>
      <c r="B164" s="2" t="s">
        <v>517</v>
      </c>
      <c r="C164" s="3">
        <v>45085</v>
      </c>
      <c r="D164" s="9" t="s">
        <v>39</v>
      </c>
      <c r="E164" s="1" t="s">
        <v>518</v>
      </c>
      <c r="F164" s="1" t="s">
        <v>520</v>
      </c>
      <c r="H164" s="2" t="s">
        <v>1302</v>
      </c>
      <c r="J164" s="4" t="s">
        <v>1079</v>
      </c>
      <c r="K164" s="10" t="s">
        <v>2448</v>
      </c>
      <c r="N164" s="28" t="str">
        <f t="shared" ca="1" si="9"/>
        <v>3 tahun, 1 bulan, 7 hari</v>
      </c>
      <c r="O164" s="49">
        <f t="shared" ca="1" si="8"/>
        <v>1133</v>
      </c>
    </row>
    <row r="165" spans="1:15" x14ac:dyDescent="0.3">
      <c r="A165" s="4">
        <f t="shared" si="10"/>
        <v>164</v>
      </c>
      <c r="B165" s="2" t="s">
        <v>514</v>
      </c>
      <c r="C165" s="3">
        <v>45086</v>
      </c>
      <c r="D165" s="9" t="s">
        <v>39</v>
      </c>
      <c r="E165" s="1" t="s">
        <v>515</v>
      </c>
      <c r="F165" s="1" t="s">
        <v>516</v>
      </c>
      <c r="H165" s="2" t="s">
        <v>1302</v>
      </c>
      <c r="J165" s="4" t="s">
        <v>1080</v>
      </c>
      <c r="K165" s="5" t="s">
        <v>1083</v>
      </c>
      <c r="N165" s="28" t="str">
        <f t="shared" ca="1" si="9"/>
        <v>3 tahun, 1 bulan, 6 hari</v>
      </c>
      <c r="O165" s="49">
        <f t="shared" ca="1" si="8"/>
        <v>1132</v>
      </c>
    </row>
    <row r="166" spans="1:15" ht="28.8" x14ac:dyDescent="0.3">
      <c r="A166" s="4">
        <f t="shared" si="10"/>
        <v>165</v>
      </c>
      <c r="B166" s="2" t="s">
        <v>509</v>
      </c>
      <c r="C166" s="3">
        <v>45096</v>
      </c>
      <c r="D166" s="9" t="s">
        <v>39</v>
      </c>
      <c r="E166" s="1" t="s">
        <v>510</v>
      </c>
      <c r="F166" s="1" t="s">
        <v>510</v>
      </c>
      <c r="H166" s="2" t="s">
        <v>140</v>
      </c>
      <c r="I166" s="1" t="s">
        <v>1270</v>
      </c>
      <c r="J166" s="4" t="s">
        <v>1070</v>
      </c>
      <c r="K166" s="10" t="s">
        <v>1082</v>
      </c>
      <c r="L166" s="10"/>
      <c r="M166" s="10"/>
      <c r="N166" s="31" t="str">
        <f t="shared" ca="1" si="9"/>
        <v>3 tahun, 0 bulan, 26 hari</v>
      </c>
      <c r="O166" s="49">
        <f t="shared" ca="1" si="8"/>
        <v>1122</v>
      </c>
    </row>
    <row r="167" spans="1:15" ht="28.8" x14ac:dyDescent="0.3">
      <c r="A167" s="4">
        <f t="shared" si="10"/>
        <v>166</v>
      </c>
      <c r="B167" s="2" t="s">
        <v>511</v>
      </c>
      <c r="C167" s="3">
        <v>45086</v>
      </c>
      <c r="D167" s="9" t="s">
        <v>39</v>
      </c>
      <c r="E167" s="1" t="s">
        <v>512</v>
      </c>
      <c r="F167" s="1" t="s">
        <v>513</v>
      </c>
      <c r="H167" s="2" t="s">
        <v>120</v>
      </c>
      <c r="I167" s="1" t="s">
        <v>111</v>
      </c>
      <c r="J167" s="4" t="s">
        <v>1079</v>
      </c>
      <c r="K167" s="10" t="s">
        <v>2449</v>
      </c>
      <c r="N167" s="28" t="str">
        <f t="shared" ca="1" si="9"/>
        <v>3 tahun, 1 bulan, 6 hari</v>
      </c>
      <c r="O167" s="49">
        <f t="shared" ca="1" si="8"/>
        <v>1132</v>
      </c>
    </row>
    <row r="168" spans="1:15" ht="28.8" x14ac:dyDescent="0.3">
      <c r="A168" s="4">
        <f t="shared" si="10"/>
        <v>167</v>
      </c>
      <c r="B168" s="2" t="s">
        <v>506</v>
      </c>
      <c r="C168" s="3">
        <v>45089</v>
      </c>
      <c r="D168" s="9" t="s">
        <v>39</v>
      </c>
      <c r="E168" s="1" t="s">
        <v>507</v>
      </c>
      <c r="F168" s="1" t="s">
        <v>508</v>
      </c>
      <c r="H168" s="2" t="s">
        <v>120</v>
      </c>
      <c r="J168" s="4" t="s">
        <v>1175</v>
      </c>
      <c r="K168" s="5" t="s">
        <v>1176</v>
      </c>
      <c r="N168" s="28" t="str">
        <f t="shared" ca="1" si="9"/>
        <v>3 tahun, 1 bulan, 3 hari</v>
      </c>
      <c r="O168" s="49">
        <f t="shared" ca="1" si="8"/>
        <v>1129</v>
      </c>
    </row>
    <row r="169" spans="1:15" ht="28.8" x14ac:dyDescent="0.3">
      <c r="A169" s="4">
        <f t="shared" si="10"/>
        <v>168</v>
      </c>
      <c r="B169" s="2" t="s">
        <v>499</v>
      </c>
      <c r="C169" s="3">
        <v>45090</v>
      </c>
      <c r="D169" s="9" t="s">
        <v>39</v>
      </c>
      <c r="E169" s="1" t="s">
        <v>500</v>
      </c>
      <c r="F169" s="1" t="s">
        <v>501</v>
      </c>
      <c r="H169" s="2" t="s">
        <v>120</v>
      </c>
      <c r="J169" s="9" t="s">
        <v>1168</v>
      </c>
      <c r="K169" s="10" t="s">
        <v>1169</v>
      </c>
      <c r="L169" s="10"/>
      <c r="M169" s="10"/>
      <c r="N169" s="28" t="str">
        <f t="shared" ca="1" si="9"/>
        <v>3 tahun, 1 bulan, 2 hari</v>
      </c>
      <c r="O169" s="49">
        <f t="shared" ca="1" si="8"/>
        <v>1128</v>
      </c>
    </row>
    <row r="170" spans="1:15" ht="28.8" x14ac:dyDescent="0.3">
      <c r="A170" s="4">
        <f t="shared" si="10"/>
        <v>169</v>
      </c>
      <c r="B170" s="2" t="s">
        <v>502</v>
      </c>
      <c r="C170" s="3">
        <v>45090</v>
      </c>
      <c r="D170" s="9" t="s">
        <v>39</v>
      </c>
      <c r="E170" s="1" t="s">
        <v>503</v>
      </c>
      <c r="F170" s="1" t="s">
        <v>504</v>
      </c>
      <c r="H170" s="2" t="s">
        <v>1302</v>
      </c>
      <c r="J170" s="4" t="s">
        <v>1267</v>
      </c>
      <c r="K170" s="5" t="s">
        <v>1268</v>
      </c>
      <c r="N170" s="28" t="str">
        <f t="shared" ca="1" si="9"/>
        <v>3 tahun, 1 bulan, 2 hari</v>
      </c>
      <c r="O170" s="49">
        <f t="shared" ca="1" si="8"/>
        <v>1128</v>
      </c>
    </row>
    <row r="171" spans="1:15" ht="28.8" x14ac:dyDescent="0.3">
      <c r="A171" s="4">
        <f t="shared" si="10"/>
        <v>170</v>
      </c>
      <c r="B171" s="2" t="s">
        <v>496</v>
      </c>
      <c r="C171" s="3">
        <v>45091</v>
      </c>
      <c r="D171" s="9" t="s">
        <v>9</v>
      </c>
      <c r="E171" s="1" t="s">
        <v>497</v>
      </c>
      <c r="F171" s="1" t="s">
        <v>498</v>
      </c>
      <c r="H171" s="2" t="s">
        <v>1302</v>
      </c>
      <c r="J171" s="4" t="s">
        <v>1175</v>
      </c>
      <c r="K171" s="5" t="s">
        <v>1176</v>
      </c>
      <c r="N171" s="28" t="str">
        <f t="shared" ca="1" si="9"/>
        <v>3 tahun, 1 bulan, 1 hari</v>
      </c>
      <c r="O171" s="49">
        <f t="shared" ca="1" si="8"/>
        <v>1127</v>
      </c>
    </row>
    <row r="172" spans="1:15" ht="43.2" x14ac:dyDescent="0.3">
      <c r="A172" s="4">
        <f t="shared" si="10"/>
        <v>171</v>
      </c>
      <c r="B172" s="2" t="s">
        <v>493</v>
      </c>
      <c r="C172" s="3">
        <v>45090</v>
      </c>
      <c r="D172" s="9" t="s">
        <v>39</v>
      </c>
      <c r="E172" s="1" t="s">
        <v>494</v>
      </c>
      <c r="F172" s="1" t="s">
        <v>495</v>
      </c>
      <c r="H172" s="2" t="s">
        <v>1302</v>
      </c>
      <c r="J172" s="4" t="s">
        <v>1070</v>
      </c>
      <c r="K172" s="10" t="s">
        <v>1202</v>
      </c>
      <c r="L172" s="10"/>
      <c r="M172" s="10"/>
      <c r="N172" s="28" t="str">
        <f t="shared" ca="1" si="9"/>
        <v>3 tahun, 1 bulan, 2 hari</v>
      </c>
      <c r="O172" s="49">
        <f t="shared" ca="1" si="8"/>
        <v>1128</v>
      </c>
    </row>
    <row r="173" spans="1:15" ht="28.8" x14ac:dyDescent="0.3">
      <c r="A173" s="4">
        <f t="shared" si="10"/>
        <v>172</v>
      </c>
      <c r="B173" s="2" t="s">
        <v>490</v>
      </c>
      <c r="C173" s="3">
        <v>45093</v>
      </c>
      <c r="D173" s="9" t="s">
        <v>39</v>
      </c>
      <c r="E173" s="1" t="s">
        <v>491</v>
      </c>
      <c r="F173" s="1" t="s">
        <v>492</v>
      </c>
      <c r="H173" s="2" t="s">
        <v>120</v>
      </c>
      <c r="I173" s="1" t="s">
        <v>1105</v>
      </c>
      <c r="J173" s="9" t="s">
        <v>1072</v>
      </c>
      <c r="K173" s="10" t="s">
        <v>1073</v>
      </c>
      <c r="L173" s="10"/>
      <c r="M173" s="10"/>
      <c r="N173" s="28" t="str">
        <f t="shared" ca="1" si="9"/>
        <v>3 tahun, 0 bulan, 29 hari</v>
      </c>
      <c r="O173" s="49">
        <f t="shared" ca="1" si="8"/>
        <v>1125</v>
      </c>
    </row>
    <row r="174" spans="1:15" ht="43.2" x14ac:dyDescent="0.3">
      <c r="A174" s="4">
        <f t="shared" si="10"/>
        <v>173</v>
      </c>
      <c r="B174" s="2" t="s">
        <v>483</v>
      </c>
      <c r="C174" s="3">
        <v>45096</v>
      </c>
      <c r="D174" s="9" t="s">
        <v>39</v>
      </c>
      <c r="E174" s="1" t="s">
        <v>484</v>
      </c>
      <c r="F174" s="1" t="s">
        <v>485</v>
      </c>
      <c r="H174" s="2" t="s">
        <v>120</v>
      </c>
      <c r="I174" s="1" t="s">
        <v>1269</v>
      </c>
      <c r="J174" s="4" t="s">
        <v>1175</v>
      </c>
      <c r="K174" s="10" t="s">
        <v>1176</v>
      </c>
      <c r="L174" s="10"/>
      <c r="M174" s="10"/>
      <c r="N174" s="31" t="str">
        <f t="shared" ca="1" si="9"/>
        <v>3 tahun, 0 bulan, 26 hari</v>
      </c>
      <c r="O174" s="49">
        <f t="shared" ca="1" si="8"/>
        <v>1122</v>
      </c>
    </row>
    <row r="175" spans="1:15" ht="28.8" x14ac:dyDescent="0.3">
      <c r="A175" s="4">
        <f t="shared" si="10"/>
        <v>174</v>
      </c>
      <c r="B175" s="2" t="s">
        <v>486</v>
      </c>
      <c r="C175" s="3">
        <v>45096</v>
      </c>
      <c r="D175" s="9" t="s">
        <v>487</v>
      </c>
      <c r="E175" s="1" t="s">
        <v>488</v>
      </c>
      <c r="F175" s="1" t="s">
        <v>489</v>
      </c>
      <c r="H175" s="2" t="s">
        <v>1302</v>
      </c>
      <c r="N175" s="31" t="str">
        <f t="shared" ca="1" si="9"/>
        <v>3 tahun, 0 bulan, 26 hari</v>
      </c>
      <c r="O175" s="49">
        <f t="shared" ca="1" si="8"/>
        <v>1122</v>
      </c>
    </row>
    <row r="176" spans="1:15" ht="28.8" x14ac:dyDescent="0.3">
      <c r="A176" s="4">
        <f t="shared" si="10"/>
        <v>175</v>
      </c>
      <c r="B176" s="2" t="s">
        <v>473</v>
      </c>
      <c r="C176" s="3">
        <v>45097</v>
      </c>
      <c r="D176" s="9" t="s">
        <v>475</v>
      </c>
      <c r="E176" s="1" t="s">
        <v>474</v>
      </c>
      <c r="F176" s="1" t="s">
        <v>476</v>
      </c>
      <c r="H176" s="2" t="s">
        <v>1302</v>
      </c>
      <c r="N176" s="28" t="str">
        <f t="shared" ca="1" si="9"/>
        <v>3 tahun, 0 bulan, 25 hari</v>
      </c>
      <c r="O176" s="49">
        <f t="shared" ca="1" si="8"/>
        <v>1121</v>
      </c>
    </row>
    <row r="177" spans="1:15" ht="28.8" x14ac:dyDescent="0.3">
      <c r="A177" s="4">
        <f t="shared" si="10"/>
        <v>176</v>
      </c>
      <c r="B177" s="2" t="s">
        <v>480</v>
      </c>
      <c r="C177" s="3">
        <v>45097</v>
      </c>
      <c r="D177" s="9" t="s">
        <v>39</v>
      </c>
      <c r="E177" s="1" t="s">
        <v>481</v>
      </c>
      <c r="F177" s="1" t="s">
        <v>482</v>
      </c>
      <c r="H177" s="2" t="s">
        <v>1302</v>
      </c>
      <c r="J177" s="4" t="s">
        <v>1079</v>
      </c>
      <c r="K177" s="10" t="s">
        <v>2448</v>
      </c>
      <c r="N177" s="28" t="str">
        <f t="shared" ca="1" si="9"/>
        <v>3 tahun, 0 bulan, 25 hari</v>
      </c>
      <c r="O177" s="49">
        <f t="shared" ca="1" si="8"/>
        <v>1121</v>
      </c>
    </row>
    <row r="178" spans="1:15" ht="72" x14ac:dyDescent="0.3">
      <c r="A178" s="4">
        <f t="shared" si="10"/>
        <v>177</v>
      </c>
      <c r="B178" s="2" t="s">
        <v>477</v>
      </c>
      <c r="C178" s="3">
        <v>45097</v>
      </c>
      <c r="D178" s="9" t="s">
        <v>39</v>
      </c>
      <c r="E178" s="1" t="s">
        <v>478</v>
      </c>
      <c r="F178" s="1" t="s">
        <v>479</v>
      </c>
      <c r="H178" s="2" t="s">
        <v>120</v>
      </c>
      <c r="I178" s="1" t="s">
        <v>1584</v>
      </c>
      <c r="J178" s="4" t="s">
        <v>1170</v>
      </c>
      <c r="K178" s="10" t="s">
        <v>1171</v>
      </c>
      <c r="L178" s="10"/>
      <c r="M178" s="10"/>
      <c r="N178" s="28" t="str">
        <f t="shared" ca="1" si="9"/>
        <v>3 tahun, 0 bulan, 25 hari</v>
      </c>
      <c r="O178" s="49">
        <f t="shared" ca="1" si="8"/>
        <v>1121</v>
      </c>
    </row>
    <row r="179" spans="1:15" ht="28.8" x14ac:dyDescent="0.3">
      <c r="A179" s="4">
        <f t="shared" si="10"/>
        <v>178</v>
      </c>
      <c r="B179" s="2" t="s">
        <v>471</v>
      </c>
      <c r="C179" s="3">
        <v>45098</v>
      </c>
      <c r="D179" s="9" t="s">
        <v>39</v>
      </c>
      <c r="E179" s="1" t="s">
        <v>426</v>
      </c>
      <c r="F179" s="1" t="s">
        <v>472</v>
      </c>
      <c r="H179" s="2" t="s">
        <v>120</v>
      </c>
      <c r="I179" s="1" t="s">
        <v>108</v>
      </c>
      <c r="J179" s="4" t="s">
        <v>1079</v>
      </c>
      <c r="K179" s="10" t="s">
        <v>2447</v>
      </c>
      <c r="N179" s="28" t="str">
        <f t="shared" ca="1" si="9"/>
        <v>3 tahun, 0 bulan, 24 hari</v>
      </c>
      <c r="O179" s="49">
        <f t="shared" ca="1" si="8"/>
        <v>1120</v>
      </c>
    </row>
    <row r="180" spans="1:15" ht="57.6" x14ac:dyDescent="0.3">
      <c r="A180" s="4">
        <f t="shared" si="10"/>
        <v>179</v>
      </c>
      <c r="B180" s="2" t="s">
        <v>464</v>
      </c>
      <c r="C180" s="3">
        <v>45099</v>
      </c>
      <c r="D180" s="9" t="s">
        <v>39</v>
      </c>
      <c r="E180" s="1" t="s">
        <v>465</v>
      </c>
      <c r="F180" s="1" t="s">
        <v>466</v>
      </c>
      <c r="G180" s="9" t="s">
        <v>467</v>
      </c>
      <c r="H180" s="2" t="s">
        <v>120</v>
      </c>
      <c r="I180" s="1" t="s">
        <v>1183</v>
      </c>
      <c r="J180" s="9" t="s">
        <v>1170</v>
      </c>
      <c r="K180" s="10" t="s">
        <v>1732</v>
      </c>
      <c r="L180" s="10"/>
      <c r="M180" s="10"/>
      <c r="N180" s="28" t="str">
        <f t="shared" ca="1" si="9"/>
        <v>3 tahun, 0 bulan, 23 hari</v>
      </c>
      <c r="O180" s="49">
        <f t="shared" ca="1" si="8"/>
        <v>1119</v>
      </c>
    </row>
    <row r="181" spans="1:15" ht="28.8" x14ac:dyDescent="0.3">
      <c r="A181" s="4">
        <f t="shared" si="10"/>
        <v>180</v>
      </c>
      <c r="B181" s="2" t="s">
        <v>459</v>
      </c>
      <c r="C181" s="3">
        <v>45103</v>
      </c>
      <c r="D181" s="9" t="s">
        <v>39</v>
      </c>
      <c r="E181" s="1" t="s">
        <v>460</v>
      </c>
      <c r="F181" s="1" t="s">
        <v>460</v>
      </c>
      <c r="H181" s="2" t="s">
        <v>120</v>
      </c>
      <c r="I181" s="1" t="s">
        <v>1638</v>
      </c>
      <c r="J181" s="9" t="s">
        <v>1070</v>
      </c>
      <c r="K181" s="10" t="s">
        <v>1071</v>
      </c>
      <c r="L181" s="10"/>
      <c r="M181" s="10"/>
      <c r="N181" s="28" t="str">
        <f t="shared" ca="1" si="9"/>
        <v>3 tahun, 0 bulan, 19 hari</v>
      </c>
      <c r="O181" s="49">
        <f t="shared" ca="1" si="8"/>
        <v>1115</v>
      </c>
    </row>
    <row r="182" spans="1:15" ht="28.8" x14ac:dyDescent="0.3">
      <c r="A182" s="4">
        <f t="shared" si="10"/>
        <v>181</v>
      </c>
      <c r="B182" s="2" t="s">
        <v>456</v>
      </c>
      <c r="C182" s="3">
        <v>45103</v>
      </c>
      <c r="D182" s="9" t="s">
        <v>39</v>
      </c>
      <c r="E182" s="1" t="s">
        <v>457</v>
      </c>
      <c r="F182" s="1" t="s">
        <v>458</v>
      </c>
      <c r="H182" s="2" t="s">
        <v>120</v>
      </c>
      <c r="I182" s="1" t="s">
        <v>1271</v>
      </c>
      <c r="J182" s="9" t="s">
        <v>1070</v>
      </c>
      <c r="K182" s="10" t="s">
        <v>1071</v>
      </c>
      <c r="L182" s="10"/>
      <c r="M182" s="10"/>
      <c r="N182" s="28" t="str">
        <f t="shared" ca="1" si="9"/>
        <v>3 tahun, 0 bulan, 19 hari</v>
      </c>
      <c r="O182" s="49">
        <f t="shared" ca="1" si="8"/>
        <v>1115</v>
      </c>
    </row>
    <row r="183" spans="1:15" x14ac:dyDescent="0.3">
      <c r="A183" s="4">
        <f t="shared" si="10"/>
        <v>182</v>
      </c>
      <c r="B183" s="2" t="s">
        <v>452</v>
      </c>
      <c r="C183" s="3">
        <v>45104</v>
      </c>
      <c r="D183" s="9" t="s">
        <v>39</v>
      </c>
      <c r="E183" s="1" t="s">
        <v>437</v>
      </c>
      <c r="F183" s="1" t="s">
        <v>438</v>
      </c>
      <c r="H183" s="2" t="s">
        <v>120</v>
      </c>
      <c r="I183" s="1" t="s">
        <v>27</v>
      </c>
      <c r="N183" s="28" t="str">
        <f t="shared" ca="1" si="9"/>
        <v>3 tahun, 0 bulan, 18 hari</v>
      </c>
      <c r="O183" s="49">
        <f t="shared" ca="1" si="8"/>
        <v>1114</v>
      </c>
    </row>
    <row r="184" spans="1:15" ht="28.8" x14ac:dyDescent="0.3">
      <c r="A184" s="4">
        <f t="shared" si="10"/>
        <v>183</v>
      </c>
      <c r="B184" s="2" t="s">
        <v>449</v>
      </c>
      <c r="C184" s="3">
        <v>45105</v>
      </c>
      <c r="D184" s="9" t="s">
        <v>39</v>
      </c>
      <c r="E184" s="1" t="s">
        <v>450</v>
      </c>
      <c r="F184" s="1" t="s">
        <v>451</v>
      </c>
      <c r="H184" s="2" t="s">
        <v>1302</v>
      </c>
      <c r="J184" s="9" t="s">
        <v>1070</v>
      </c>
      <c r="K184" s="10" t="s">
        <v>1237</v>
      </c>
      <c r="L184" s="10"/>
      <c r="M184" s="10"/>
      <c r="N184" s="28" t="str">
        <f t="shared" ca="1" si="9"/>
        <v>3 tahun, 0 bulan, 17 hari</v>
      </c>
      <c r="O184" s="49">
        <f t="shared" ca="1" si="8"/>
        <v>1113</v>
      </c>
    </row>
    <row r="185" spans="1:15" ht="43.2" x14ac:dyDescent="0.3">
      <c r="A185" s="4">
        <f t="shared" si="10"/>
        <v>184</v>
      </c>
      <c r="B185" s="2" t="s">
        <v>441</v>
      </c>
      <c r="C185" s="3">
        <v>45105</v>
      </c>
      <c r="D185" s="9" t="s">
        <v>9</v>
      </c>
      <c r="E185" s="1" t="s">
        <v>442</v>
      </c>
      <c r="F185" s="1" t="s">
        <v>693</v>
      </c>
      <c r="H185" s="2" t="s">
        <v>120</v>
      </c>
      <c r="I185" s="1" t="s">
        <v>1445</v>
      </c>
      <c r="J185" s="9" t="s">
        <v>1175</v>
      </c>
      <c r="K185" s="10" t="s">
        <v>1733</v>
      </c>
      <c r="L185" s="10"/>
      <c r="M185" s="10"/>
      <c r="N185" s="28" t="str">
        <f t="shared" ca="1" si="9"/>
        <v>3 tahun, 0 bulan, 17 hari</v>
      </c>
      <c r="O185" s="49">
        <f t="shared" ca="1" si="8"/>
        <v>1113</v>
      </c>
    </row>
    <row r="186" spans="1:15" ht="28.8" x14ac:dyDescent="0.3">
      <c r="A186" s="4">
        <f t="shared" si="10"/>
        <v>185</v>
      </c>
      <c r="B186" s="2" t="s">
        <v>439</v>
      </c>
      <c r="C186" s="3">
        <v>45105</v>
      </c>
      <c r="D186" s="9" t="s">
        <v>39</v>
      </c>
      <c r="E186" s="1" t="s">
        <v>440</v>
      </c>
      <c r="F186" s="1" t="s">
        <v>440</v>
      </c>
      <c r="H186" s="2" t="s">
        <v>120</v>
      </c>
      <c r="I186" s="1" t="s">
        <v>15</v>
      </c>
      <c r="J186" s="9" t="s">
        <v>1175</v>
      </c>
      <c r="K186" s="10" t="s">
        <v>1176</v>
      </c>
      <c r="L186" s="10"/>
      <c r="M186" s="10"/>
      <c r="N186" s="28" t="str">
        <f t="shared" ca="1" si="9"/>
        <v>3 tahun, 0 bulan, 17 hari</v>
      </c>
      <c r="O186" s="49">
        <f t="shared" ca="1" si="8"/>
        <v>1113</v>
      </c>
    </row>
    <row r="187" spans="1:15" ht="43.2" x14ac:dyDescent="0.3">
      <c r="A187" s="4">
        <f t="shared" si="10"/>
        <v>186</v>
      </c>
      <c r="B187" s="2" t="s">
        <v>446</v>
      </c>
      <c r="C187" s="3">
        <v>45105</v>
      </c>
      <c r="D187" s="9" t="s">
        <v>39</v>
      </c>
      <c r="E187" s="1" t="s">
        <v>447</v>
      </c>
      <c r="F187" s="1" t="s">
        <v>448</v>
      </c>
      <c r="H187" s="2" t="s">
        <v>1302</v>
      </c>
      <c r="N187" s="28" t="str">
        <f t="shared" ca="1" si="9"/>
        <v>3 tahun, 0 bulan, 17 hari</v>
      </c>
      <c r="O187" s="49">
        <f t="shared" ca="1" si="8"/>
        <v>1113</v>
      </c>
    </row>
    <row r="188" spans="1:15" ht="43.2" x14ac:dyDescent="0.3">
      <c r="A188" s="4">
        <f t="shared" si="10"/>
        <v>187</v>
      </c>
      <c r="B188" s="2" t="s">
        <v>443</v>
      </c>
      <c r="C188" s="3">
        <v>45105</v>
      </c>
      <c r="D188" s="9" t="s">
        <v>39</v>
      </c>
      <c r="E188" s="1" t="s">
        <v>444</v>
      </c>
      <c r="F188" s="1" t="s">
        <v>445</v>
      </c>
      <c r="H188" s="2" t="s">
        <v>120</v>
      </c>
      <c r="I188" s="1" t="s">
        <v>1115</v>
      </c>
      <c r="J188" s="4" t="s">
        <v>1070</v>
      </c>
      <c r="K188" s="5" t="s">
        <v>1077</v>
      </c>
      <c r="N188" s="28" t="str">
        <f t="shared" ca="1" si="9"/>
        <v>3 tahun, 0 bulan, 17 hari</v>
      </c>
      <c r="O188" s="49">
        <f t="shared" ca="1" si="8"/>
        <v>1113</v>
      </c>
    </row>
    <row r="189" spans="1:15" ht="28.8" x14ac:dyDescent="0.3">
      <c r="A189" s="4">
        <f t="shared" si="10"/>
        <v>188</v>
      </c>
      <c r="B189" s="2" t="s">
        <v>436</v>
      </c>
      <c r="C189" s="3">
        <v>45105</v>
      </c>
      <c r="D189" s="9" t="s">
        <v>39</v>
      </c>
      <c r="E189" s="1" t="s">
        <v>437</v>
      </c>
      <c r="F189" s="1" t="s">
        <v>1065</v>
      </c>
      <c r="H189" s="2" t="s">
        <v>120</v>
      </c>
      <c r="I189" s="1" t="s">
        <v>86</v>
      </c>
      <c r="J189" s="4" t="s">
        <v>1070</v>
      </c>
      <c r="K189" s="10" t="s">
        <v>1262</v>
      </c>
      <c r="L189" s="10"/>
      <c r="M189" s="10"/>
      <c r="N189" s="28" t="str">
        <f t="shared" ca="1" si="9"/>
        <v>3 tahun, 0 bulan, 17 hari</v>
      </c>
      <c r="O189" s="49">
        <f t="shared" ca="1" si="8"/>
        <v>1113</v>
      </c>
    </row>
    <row r="190" spans="1:15" ht="43.2" x14ac:dyDescent="0.3">
      <c r="A190" s="4">
        <f t="shared" si="10"/>
        <v>189</v>
      </c>
      <c r="B190" s="2" t="s">
        <v>434</v>
      </c>
      <c r="C190" s="3">
        <v>45105</v>
      </c>
      <c r="D190" s="9" t="s">
        <v>39</v>
      </c>
      <c r="E190" s="1" t="s">
        <v>176</v>
      </c>
      <c r="F190" s="1" t="s">
        <v>435</v>
      </c>
      <c r="H190" s="2" t="s">
        <v>1302</v>
      </c>
      <c r="J190" s="4" t="s">
        <v>1079</v>
      </c>
      <c r="K190" s="10" t="s">
        <v>2450</v>
      </c>
      <c r="N190" s="28" t="str">
        <f t="shared" ca="1" si="9"/>
        <v>3 tahun, 0 bulan, 17 hari</v>
      </c>
      <c r="O190" s="49">
        <f t="shared" ca="1" si="8"/>
        <v>1113</v>
      </c>
    </row>
    <row r="191" spans="1:15" ht="43.2" x14ac:dyDescent="0.3">
      <c r="A191" s="4">
        <f t="shared" si="10"/>
        <v>190</v>
      </c>
      <c r="B191" s="2" t="s">
        <v>431</v>
      </c>
      <c r="C191" s="3">
        <v>45105</v>
      </c>
      <c r="D191" s="9" t="s">
        <v>39</v>
      </c>
      <c r="E191" s="1" t="s">
        <v>432</v>
      </c>
      <c r="F191" s="1" t="s">
        <v>433</v>
      </c>
      <c r="H191" s="2" t="s">
        <v>1302</v>
      </c>
      <c r="J191" s="9" t="s">
        <v>1080</v>
      </c>
      <c r="K191" s="10" t="s">
        <v>1083</v>
      </c>
      <c r="L191" s="10"/>
      <c r="M191" s="10"/>
      <c r="N191" s="28" t="str">
        <f t="shared" ca="1" si="9"/>
        <v>3 tahun, 0 bulan, 17 hari</v>
      </c>
      <c r="O191" s="49">
        <f t="shared" ca="1" si="8"/>
        <v>1113</v>
      </c>
    </row>
    <row r="192" spans="1:15" ht="43.2" x14ac:dyDescent="0.3">
      <c r="A192" s="4">
        <f t="shared" si="10"/>
        <v>191</v>
      </c>
      <c r="B192" s="2" t="s">
        <v>420</v>
      </c>
      <c r="C192" s="3">
        <v>45113</v>
      </c>
      <c r="D192" s="9" t="s">
        <v>284</v>
      </c>
      <c r="E192" s="1" t="s">
        <v>421</v>
      </c>
      <c r="F192" s="1" t="s">
        <v>422</v>
      </c>
      <c r="H192" s="2" t="s">
        <v>120</v>
      </c>
      <c r="I192" s="1" t="s">
        <v>2937</v>
      </c>
      <c r="J192" s="4" t="s">
        <v>1170</v>
      </c>
      <c r="K192" s="5" t="s">
        <v>1171</v>
      </c>
      <c r="N192" s="31" t="str">
        <f t="shared" ca="1" si="9"/>
        <v>3 tahun, 0 bulan, 9 hari</v>
      </c>
      <c r="O192" s="49">
        <f t="shared" ca="1" si="8"/>
        <v>1105</v>
      </c>
    </row>
    <row r="193" spans="1:15" ht="28.8" x14ac:dyDescent="0.3">
      <c r="A193" s="4">
        <f t="shared" si="10"/>
        <v>192</v>
      </c>
      <c r="B193" s="2" t="s">
        <v>428</v>
      </c>
      <c r="C193" s="3">
        <v>45108</v>
      </c>
      <c r="D193" s="9" t="s">
        <v>39</v>
      </c>
      <c r="E193" s="1" t="s">
        <v>429</v>
      </c>
      <c r="F193" s="1" t="s">
        <v>430</v>
      </c>
      <c r="H193" s="2" t="s">
        <v>1302</v>
      </c>
      <c r="J193" s="4" t="s">
        <v>1079</v>
      </c>
      <c r="K193" s="10" t="s">
        <v>2448</v>
      </c>
      <c r="N193" s="28" t="str">
        <f t="shared" ca="1" si="9"/>
        <v>3 tahun, 0 bulan, 14 hari</v>
      </c>
      <c r="O193" s="49">
        <f t="shared" ca="1" si="8"/>
        <v>1110</v>
      </c>
    </row>
    <row r="194" spans="1:15" ht="28.8" x14ac:dyDescent="0.3">
      <c r="A194" s="4">
        <f t="shared" si="10"/>
        <v>193</v>
      </c>
      <c r="B194" s="2" t="s">
        <v>417</v>
      </c>
      <c r="C194" s="3">
        <v>45113</v>
      </c>
      <c r="D194" s="9" t="s">
        <v>39</v>
      </c>
      <c r="E194" s="1" t="s">
        <v>418</v>
      </c>
      <c r="F194" s="1" t="s">
        <v>419</v>
      </c>
      <c r="H194" s="2" t="s">
        <v>120</v>
      </c>
      <c r="I194" s="1" t="s">
        <v>1272</v>
      </c>
      <c r="J194" s="9" t="s">
        <v>1072</v>
      </c>
      <c r="K194" s="10" t="s">
        <v>1072</v>
      </c>
      <c r="L194" s="10"/>
      <c r="M194" s="10"/>
      <c r="N194" s="31" t="str">
        <f t="shared" ca="1" si="9"/>
        <v>3 tahun, 0 bulan, 9 hari</v>
      </c>
      <c r="O194" s="49">
        <f t="shared" ca="1" si="8"/>
        <v>1105</v>
      </c>
    </row>
    <row r="195" spans="1:15" ht="28.8" x14ac:dyDescent="0.3">
      <c r="A195" s="4">
        <f t="shared" si="10"/>
        <v>194</v>
      </c>
      <c r="B195" s="2" t="s">
        <v>423</v>
      </c>
      <c r="C195" s="3">
        <v>45112</v>
      </c>
      <c r="D195" s="9" t="s">
        <v>39</v>
      </c>
      <c r="E195" s="1" t="s">
        <v>424</v>
      </c>
      <c r="F195" s="1" t="s">
        <v>424</v>
      </c>
      <c r="H195" s="2" t="s">
        <v>120</v>
      </c>
      <c r="I195" s="1" t="s">
        <v>86</v>
      </c>
      <c r="J195" s="9" t="s">
        <v>1070</v>
      </c>
      <c r="K195" s="10" t="s">
        <v>1071</v>
      </c>
      <c r="L195" s="10"/>
      <c r="M195" s="10"/>
      <c r="N195" s="31" t="str">
        <f t="shared" ca="1" si="9"/>
        <v>3 tahun, 0 bulan, 10 hari</v>
      </c>
      <c r="O195" s="49">
        <f t="shared" ref="O195:O258" ca="1" si="11">TODAY()-C195</f>
        <v>1106</v>
      </c>
    </row>
    <row r="196" spans="1:15" ht="57.6" x14ac:dyDescent="0.3">
      <c r="A196" s="4">
        <f t="shared" si="10"/>
        <v>195</v>
      </c>
      <c r="B196" s="2" t="s">
        <v>425</v>
      </c>
      <c r="C196" s="3">
        <v>45112</v>
      </c>
      <c r="D196" s="9" t="s">
        <v>39</v>
      </c>
      <c r="E196" s="1" t="s">
        <v>426</v>
      </c>
      <c r="F196" s="1" t="s">
        <v>1064</v>
      </c>
      <c r="H196" s="2" t="s">
        <v>120</v>
      </c>
      <c r="J196" s="4" t="s">
        <v>1079</v>
      </c>
      <c r="K196" s="10" t="s">
        <v>2447</v>
      </c>
      <c r="N196" s="31" t="str">
        <f t="shared" ca="1" si="9"/>
        <v>3 tahun, 0 bulan, 10 hari</v>
      </c>
      <c r="O196" s="49">
        <f t="shared" ca="1" si="11"/>
        <v>1106</v>
      </c>
    </row>
    <row r="197" spans="1:15" ht="43.2" x14ac:dyDescent="0.3">
      <c r="A197" s="4">
        <f t="shared" si="10"/>
        <v>196</v>
      </c>
      <c r="B197" s="2" t="s">
        <v>197</v>
      </c>
      <c r="C197" s="3">
        <v>45114</v>
      </c>
      <c r="D197" s="9" t="s">
        <v>39</v>
      </c>
      <c r="E197" s="1" t="s">
        <v>198</v>
      </c>
      <c r="F197" s="1" t="s">
        <v>201</v>
      </c>
      <c r="H197" s="2" t="s">
        <v>120</v>
      </c>
      <c r="J197" s="9" t="s">
        <v>1080</v>
      </c>
      <c r="K197" s="10" t="s">
        <v>1083</v>
      </c>
      <c r="L197" s="10"/>
      <c r="M197" s="10"/>
      <c r="N197" s="31" t="str">
        <f t="shared" ca="1" si="9"/>
        <v>3 tahun, 0 bulan, 8 hari</v>
      </c>
      <c r="O197" s="49">
        <f t="shared" ca="1" si="11"/>
        <v>1104</v>
      </c>
    </row>
    <row r="198" spans="1:15" ht="86.4" x14ac:dyDescent="0.3">
      <c r="A198" s="4">
        <f t="shared" si="10"/>
        <v>197</v>
      </c>
      <c r="B198" s="2" t="s">
        <v>205</v>
      </c>
      <c r="C198" s="3">
        <v>45114</v>
      </c>
      <c r="D198" s="9" t="s">
        <v>39</v>
      </c>
      <c r="E198" s="1" t="s">
        <v>206</v>
      </c>
      <c r="F198" s="1" t="s">
        <v>207</v>
      </c>
      <c r="H198" s="2" t="s">
        <v>120</v>
      </c>
      <c r="I198" s="1" t="s">
        <v>4366</v>
      </c>
      <c r="J198" s="9" t="s">
        <v>1070</v>
      </c>
      <c r="K198" s="10" t="s">
        <v>3231</v>
      </c>
      <c r="L198" s="10"/>
      <c r="M198" s="10"/>
      <c r="N198" s="31" t="str">
        <f t="shared" ca="1" si="9"/>
        <v>3 tahun, 0 bulan, 8 hari</v>
      </c>
      <c r="O198" s="49">
        <f t="shared" ca="1" si="11"/>
        <v>1104</v>
      </c>
    </row>
    <row r="199" spans="1:15" ht="28.8" x14ac:dyDescent="0.3">
      <c r="A199" s="4">
        <f t="shared" si="10"/>
        <v>198</v>
      </c>
      <c r="B199" s="2" t="s">
        <v>414</v>
      </c>
      <c r="C199" s="3">
        <v>45114</v>
      </c>
      <c r="D199" s="9" t="s">
        <v>39</v>
      </c>
      <c r="E199" s="1" t="s">
        <v>415</v>
      </c>
      <c r="F199" s="1" t="s">
        <v>416</v>
      </c>
      <c r="H199" s="2" t="s">
        <v>120</v>
      </c>
      <c r="J199" s="4" t="s">
        <v>1175</v>
      </c>
      <c r="K199" s="5" t="s">
        <v>1176</v>
      </c>
      <c r="N199" s="31" t="str">
        <f t="shared" ca="1" si="9"/>
        <v>3 tahun, 0 bulan, 8 hari</v>
      </c>
      <c r="O199" s="49">
        <f t="shared" ca="1" si="11"/>
        <v>1104</v>
      </c>
    </row>
    <row r="200" spans="1:15" x14ac:dyDescent="0.3">
      <c r="A200" s="4">
        <f t="shared" si="10"/>
        <v>199</v>
      </c>
      <c r="B200" s="2" t="s">
        <v>194</v>
      </c>
      <c r="C200" s="3">
        <v>45114</v>
      </c>
      <c r="D200" s="9" t="s">
        <v>39</v>
      </c>
      <c r="E200" s="1" t="s">
        <v>195</v>
      </c>
      <c r="F200" s="1" t="s">
        <v>200</v>
      </c>
      <c r="H200" s="2" t="s">
        <v>120</v>
      </c>
      <c r="I200" s="1" t="s">
        <v>58</v>
      </c>
      <c r="J200" s="4" t="s">
        <v>1080</v>
      </c>
      <c r="K200" s="5" t="s">
        <v>1083</v>
      </c>
      <c r="N200" s="31" t="str">
        <f t="shared" ca="1" si="9"/>
        <v>3 tahun, 0 bulan, 8 hari</v>
      </c>
      <c r="O200" s="49">
        <f t="shared" ca="1" si="11"/>
        <v>1104</v>
      </c>
    </row>
    <row r="201" spans="1:15" ht="28.8" x14ac:dyDescent="0.3">
      <c r="A201" s="4">
        <f t="shared" si="10"/>
        <v>200</v>
      </c>
      <c r="B201" s="2" t="s">
        <v>202</v>
      </c>
      <c r="C201" s="3">
        <v>45114</v>
      </c>
      <c r="D201" s="9" t="s">
        <v>39</v>
      </c>
      <c r="E201" s="1" t="s">
        <v>203</v>
      </c>
      <c r="F201" s="1" t="s">
        <v>204</v>
      </c>
      <c r="H201" s="2" t="s">
        <v>1302</v>
      </c>
      <c r="J201" s="4" t="s">
        <v>1070</v>
      </c>
      <c r="K201" s="5" t="s">
        <v>1082</v>
      </c>
      <c r="N201" s="31" t="str">
        <f t="shared" ca="1" si="9"/>
        <v>3 tahun, 0 bulan, 8 hari</v>
      </c>
      <c r="O201" s="49">
        <f t="shared" ca="1" si="11"/>
        <v>1104</v>
      </c>
    </row>
    <row r="202" spans="1:15" ht="28.8" x14ac:dyDescent="0.3">
      <c r="A202" s="4">
        <f t="shared" si="10"/>
        <v>201</v>
      </c>
      <c r="B202" s="2" t="s">
        <v>191</v>
      </c>
      <c r="C202" s="3">
        <v>45117</v>
      </c>
      <c r="D202" s="9" t="s">
        <v>39</v>
      </c>
      <c r="E202" s="1" t="s">
        <v>192</v>
      </c>
      <c r="F202" s="1" t="s">
        <v>193</v>
      </c>
      <c r="H202" s="2" t="s">
        <v>1302</v>
      </c>
      <c r="J202" s="4" t="s">
        <v>1088</v>
      </c>
      <c r="K202" s="5" t="s">
        <v>1089</v>
      </c>
      <c r="N202" s="28" t="str">
        <f t="shared" ca="1" si="9"/>
        <v>3 tahun, 0 bulan, 5 hari</v>
      </c>
      <c r="O202" s="49">
        <f t="shared" ca="1" si="11"/>
        <v>1101</v>
      </c>
    </row>
    <row r="203" spans="1:15" ht="28.8" x14ac:dyDescent="0.3">
      <c r="A203" s="4">
        <f t="shared" si="10"/>
        <v>202</v>
      </c>
      <c r="B203" s="2" t="s">
        <v>189</v>
      </c>
      <c r="C203" s="3">
        <v>45117</v>
      </c>
      <c r="D203" s="9" t="s">
        <v>39</v>
      </c>
      <c r="E203" s="1" t="s">
        <v>196</v>
      </c>
      <c r="F203" s="1" t="s">
        <v>199</v>
      </c>
      <c r="H203" s="2" t="s">
        <v>120</v>
      </c>
      <c r="J203" s="4" t="s">
        <v>1080</v>
      </c>
      <c r="K203" s="5" t="s">
        <v>1083</v>
      </c>
      <c r="N203" s="28" t="str">
        <f t="shared" ca="1" si="9"/>
        <v>3 tahun, 0 bulan, 5 hari</v>
      </c>
      <c r="O203" s="49">
        <f t="shared" ca="1" si="11"/>
        <v>1101</v>
      </c>
    </row>
    <row r="204" spans="1:15" ht="57.6" x14ac:dyDescent="0.3">
      <c r="A204" s="4">
        <f t="shared" si="10"/>
        <v>203</v>
      </c>
      <c r="B204" s="2" t="s">
        <v>186</v>
      </c>
      <c r="C204" s="3">
        <v>45118</v>
      </c>
      <c r="D204" s="9" t="s">
        <v>39</v>
      </c>
      <c r="E204" s="1" t="s">
        <v>187</v>
      </c>
      <c r="F204" s="1" t="s">
        <v>188</v>
      </c>
      <c r="H204" s="2" t="s">
        <v>120</v>
      </c>
      <c r="I204" s="1" t="s">
        <v>1579</v>
      </c>
      <c r="J204" s="4" t="s">
        <v>1070</v>
      </c>
      <c r="K204" s="10" t="s">
        <v>1230</v>
      </c>
      <c r="L204" s="10"/>
      <c r="M204" s="10"/>
      <c r="N204" s="28" t="str">
        <f t="shared" ca="1" si="9"/>
        <v>3 tahun, 0 bulan, 4 hari</v>
      </c>
      <c r="O204" s="49">
        <f t="shared" ca="1" si="11"/>
        <v>1100</v>
      </c>
    </row>
    <row r="205" spans="1:15" ht="28.8" x14ac:dyDescent="0.3">
      <c r="A205" s="4">
        <f t="shared" si="10"/>
        <v>204</v>
      </c>
      <c r="B205" s="2" t="s">
        <v>183</v>
      </c>
      <c r="C205" s="3">
        <v>45119</v>
      </c>
      <c r="D205" s="9" t="s">
        <v>39</v>
      </c>
      <c r="E205" s="1" t="s">
        <v>184</v>
      </c>
      <c r="F205" s="1" t="s">
        <v>185</v>
      </c>
      <c r="H205" s="2" t="s">
        <v>120</v>
      </c>
      <c r="I205" s="1" t="s">
        <v>18</v>
      </c>
      <c r="J205" s="4" t="s">
        <v>1070</v>
      </c>
      <c r="K205" s="10" t="s">
        <v>1727</v>
      </c>
      <c r="L205" s="10"/>
      <c r="M205" s="10"/>
      <c r="N205" s="28" t="str">
        <f t="shared" ca="1" si="9"/>
        <v>3 tahun, 0 bulan, 3 hari</v>
      </c>
      <c r="O205" s="49">
        <f t="shared" ca="1" si="11"/>
        <v>1099</v>
      </c>
    </row>
    <row r="206" spans="1:15" ht="43.2" x14ac:dyDescent="0.3">
      <c r="A206" s="4">
        <f t="shared" si="10"/>
        <v>205</v>
      </c>
      <c r="B206" s="2" t="s">
        <v>180</v>
      </c>
      <c r="C206" s="3">
        <v>45120</v>
      </c>
      <c r="D206" s="9" t="s">
        <v>39</v>
      </c>
      <c r="E206" s="1" t="s">
        <v>181</v>
      </c>
      <c r="F206" s="1" t="s">
        <v>182</v>
      </c>
      <c r="H206" s="2" t="s">
        <v>120</v>
      </c>
      <c r="I206" s="1" t="s">
        <v>1446</v>
      </c>
      <c r="J206" s="4" t="s">
        <v>1079</v>
      </c>
      <c r="K206" s="10" t="s">
        <v>2448</v>
      </c>
      <c r="N206" s="28" t="str">
        <f t="shared" ca="1" si="9"/>
        <v>3 tahun, 0 bulan, 2 hari</v>
      </c>
      <c r="O206" s="49">
        <f t="shared" ca="1" si="11"/>
        <v>1098</v>
      </c>
    </row>
    <row r="207" spans="1:15" ht="28.8" x14ac:dyDescent="0.3">
      <c r="A207" s="4">
        <f t="shared" si="10"/>
        <v>206</v>
      </c>
      <c r="B207" s="2" t="s">
        <v>177</v>
      </c>
      <c r="C207" s="3">
        <v>45120</v>
      </c>
      <c r="D207" s="9" t="s">
        <v>39</v>
      </c>
      <c r="E207" s="1" t="s">
        <v>178</v>
      </c>
      <c r="F207" s="1" t="s">
        <v>179</v>
      </c>
      <c r="H207" s="2" t="s">
        <v>120</v>
      </c>
      <c r="I207" s="1" t="s">
        <v>549</v>
      </c>
      <c r="J207" s="4" t="s">
        <v>1175</v>
      </c>
      <c r="K207" s="5" t="s">
        <v>1176</v>
      </c>
      <c r="N207" s="28" t="str">
        <f t="shared" ca="1" si="9"/>
        <v>3 tahun, 0 bulan, 2 hari</v>
      </c>
      <c r="O207" s="49">
        <f t="shared" ca="1" si="11"/>
        <v>1098</v>
      </c>
    </row>
    <row r="208" spans="1:15" ht="86.4" x14ac:dyDescent="0.3">
      <c r="A208" s="4">
        <f t="shared" si="10"/>
        <v>207</v>
      </c>
      <c r="B208" s="2" t="s">
        <v>128</v>
      </c>
      <c r="C208" s="3">
        <v>45124</v>
      </c>
      <c r="D208" s="9" t="s">
        <v>39</v>
      </c>
      <c r="E208" s="1" t="s">
        <v>129</v>
      </c>
      <c r="F208" s="45" t="s">
        <v>3829</v>
      </c>
      <c r="H208" s="2" t="s">
        <v>120</v>
      </c>
      <c r="I208" s="1" t="s">
        <v>1521</v>
      </c>
      <c r="J208" s="4" t="s">
        <v>1070</v>
      </c>
      <c r="K208" s="5" t="s">
        <v>1076</v>
      </c>
      <c r="N208" s="28" t="str">
        <f t="shared" ca="1" si="9"/>
        <v>2 tahun, 11 bulan, 28 hari</v>
      </c>
      <c r="O208" s="49">
        <f t="shared" ca="1" si="11"/>
        <v>1094</v>
      </c>
    </row>
    <row r="209" spans="1:15" ht="57.6" x14ac:dyDescent="0.3">
      <c r="A209" s="4">
        <f t="shared" si="10"/>
        <v>208</v>
      </c>
      <c r="B209" s="2" t="s">
        <v>128</v>
      </c>
      <c r="C209" s="3">
        <v>45128</v>
      </c>
      <c r="D209" s="9" t="s">
        <v>39</v>
      </c>
      <c r="E209" s="1" t="s">
        <v>170</v>
      </c>
      <c r="F209" s="1" t="s">
        <v>171</v>
      </c>
      <c r="H209" s="2" t="s">
        <v>120</v>
      </c>
      <c r="I209" s="1" t="s">
        <v>67</v>
      </c>
      <c r="J209" s="4" t="s">
        <v>1080</v>
      </c>
      <c r="K209" s="5" t="s">
        <v>1083</v>
      </c>
      <c r="N209" s="31" t="str">
        <f t="shared" ca="1" si="9"/>
        <v>2 tahun, 11 bulan, 24 hari</v>
      </c>
      <c r="O209" s="49">
        <f t="shared" ca="1" si="11"/>
        <v>1090</v>
      </c>
    </row>
    <row r="210" spans="1:15" ht="43.2" x14ac:dyDescent="0.3">
      <c r="A210" s="4">
        <f t="shared" si="10"/>
        <v>209</v>
      </c>
      <c r="B210" s="2" t="s">
        <v>175</v>
      </c>
      <c r="C210" s="3">
        <v>45124</v>
      </c>
      <c r="D210" s="9" t="s">
        <v>39</v>
      </c>
      <c r="E210" s="1" t="s">
        <v>176</v>
      </c>
      <c r="F210" s="1" t="s">
        <v>174</v>
      </c>
      <c r="H210" s="2" t="s">
        <v>1302</v>
      </c>
      <c r="J210" s="4" t="s">
        <v>1079</v>
      </c>
      <c r="K210" s="10" t="s">
        <v>2450</v>
      </c>
      <c r="N210" s="28" t="str">
        <f t="shared" ca="1" si="9"/>
        <v>2 tahun, 11 bulan, 28 hari</v>
      </c>
      <c r="O210" s="49">
        <f t="shared" ca="1" si="11"/>
        <v>1094</v>
      </c>
    </row>
    <row r="211" spans="1:15" ht="43.2" x14ac:dyDescent="0.3">
      <c r="A211" s="4">
        <f t="shared" si="10"/>
        <v>210</v>
      </c>
      <c r="B211" s="2" t="s">
        <v>147</v>
      </c>
      <c r="C211" s="3">
        <v>45133</v>
      </c>
      <c r="D211" s="9" t="s">
        <v>9</v>
      </c>
      <c r="E211" s="1" t="s">
        <v>148</v>
      </c>
      <c r="F211" s="1" t="s">
        <v>149</v>
      </c>
      <c r="H211" s="2" t="s">
        <v>1302</v>
      </c>
      <c r="J211" s="4" t="s">
        <v>1070</v>
      </c>
      <c r="K211" s="5" t="s">
        <v>1071</v>
      </c>
      <c r="N211" s="28" t="str">
        <f t="shared" ca="1" si="9"/>
        <v>2 tahun, 11 bulan, 19 hari</v>
      </c>
      <c r="O211" s="49">
        <f t="shared" ca="1" si="11"/>
        <v>1085</v>
      </c>
    </row>
    <row r="212" spans="1:15" ht="129.6" x14ac:dyDescent="0.3">
      <c r="A212" s="4">
        <f t="shared" si="10"/>
        <v>211</v>
      </c>
      <c r="B212" s="2" t="s">
        <v>1231</v>
      </c>
      <c r="C212" s="3">
        <v>45128</v>
      </c>
      <c r="D212" s="9" t="s">
        <v>39</v>
      </c>
      <c r="E212" s="1" t="s">
        <v>1417</v>
      </c>
      <c r="F212" s="1" t="s">
        <v>1418</v>
      </c>
      <c r="H212" s="2" t="s">
        <v>120</v>
      </c>
      <c r="I212" s="1" t="s">
        <v>2938</v>
      </c>
      <c r="J212" s="4" t="s">
        <v>1419</v>
      </c>
      <c r="K212" s="5" t="s">
        <v>1083</v>
      </c>
      <c r="N212" s="31" t="str">
        <f t="shared" ca="1" si="9"/>
        <v>2 tahun, 11 bulan, 24 hari</v>
      </c>
      <c r="O212" s="49">
        <f t="shared" ca="1" si="11"/>
        <v>1090</v>
      </c>
    </row>
    <row r="213" spans="1:15" ht="28.8" x14ac:dyDescent="0.3">
      <c r="A213" s="4">
        <f t="shared" si="10"/>
        <v>212</v>
      </c>
      <c r="B213" s="2" t="s">
        <v>172</v>
      </c>
      <c r="C213" s="3">
        <v>45128</v>
      </c>
      <c r="D213" s="9" t="s">
        <v>39</v>
      </c>
      <c r="E213" s="1" t="s">
        <v>173</v>
      </c>
      <c r="F213" s="1" t="s">
        <v>174</v>
      </c>
      <c r="H213" s="2" t="s">
        <v>1302</v>
      </c>
      <c r="J213" s="4" t="s">
        <v>1079</v>
      </c>
      <c r="K213" s="10" t="s">
        <v>2449</v>
      </c>
      <c r="N213" s="31" t="str">
        <f t="shared" ca="1" si="9"/>
        <v>2 tahun, 11 bulan, 24 hari</v>
      </c>
      <c r="O213" s="49">
        <f t="shared" ca="1" si="11"/>
        <v>1090</v>
      </c>
    </row>
    <row r="214" spans="1:15" ht="86.4" x14ac:dyDescent="0.3">
      <c r="A214" s="4">
        <f t="shared" si="10"/>
        <v>213</v>
      </c>
      <c r="B214" s="2" t="s">
        <v>164</v>
      </c>
      <c r="C214" s="3">
        <v>45129</v>
      </c>
      <c r="D214" s="9" t="s">
        <v>39</v>
      </c>
      <c r="E214" s="1" t="s">
        <v>165</v>
      </c>
      <c r="F214" s="1" t="s">
        <v>166</v>
      </c>
      <c r="H214" s="2" t="s">
        <v>1302</v>
      </c>
      <c r="J214" s="4" t="s">
        <v>1079</v>
      </c>
      <c r="K214" s="10" t="s">
        <v>2447</v>
      </c>
      <c r="N214" s="28" t="str">
        <f t="shared" ca="1" si="9"/>
        <v>2 tahun, 11 bulan, 23 hari</v>
      </c>
      <c r="O214" s="49">
        <f t="shared" ca="1" si="11"/>
        <v>1089</v>
      </c>
    </row>
    <row r="215" spans="1:15" ht="28.8" x14ac:dyDescent="0.3">
      <c r="A215" s="4">
        <f t="shared" si="10"/>
        <v>214</v>
      </c>
      <c r="B215" s="2" t="s">
        <v>167</v>
      </c>
      <c r="C215" s="3">
        <v>45129</v>
      </c>
      <c r="D215" s="9" t="s">
        <v>39</v>
      </c>
      <c r="E215" s="1" t="s">
        <v>168</v>
      </c>
      <c r="F215" s="1" t="s">
        <v>169</v>
      </c>
      <c r="H215" s="2" t="s">
        <v>1302</v>
      </c>
      <c r="J215" s="4" t="s">
        <v>1079</v>
      </c>
      <c r="K215" s="10" t="s">
        <v>2447</v>
      </c>
      <c r="N215" s="28" t="str">
        <f t="shared" ref="N215:N278" ca="1" si="12">DATEDIF(C215,$L$2,"Y")&amp;" tahun, "&amp;DATEDIF(C215,$L$2,"YM")&amp;" bulan, "&amp;DATEDIF(C215,$L$2,"MD")&amp;" hari"</f>
        <v>2 tahun, 11 bulan, 23 hari</v>
      </c>
      <c r="O215" s="49">
        <f t="shared" ca="1" si="11"/>
        <v>1089</v>
      </c>
    </row>
    <row r="216" spans="1:15" ht="57.6" x14ac:dyDescent="0.3">
      <c r="A216" s="4">
        <f t="shared" ref="A216:A279" si="13">ROW(A215)</f>
        <v>215</v>
      </c>
      <c r="B216" s="2" t="s">
        <v>161</v>
      </c>
      <c r="C216" s="3">
        <v>45131</v>
      </c>
      <c r="D216" s="9" t="s">
        <v>39</v>
      </c>
      <c r="E216" s="1" t="s">
        <v>162</v>
      </c>
      <c r="F216" s="1" t="s">
        <v>163</v>
      </c>
      <c r="G216" s="8">
        <v>45181</v>
      </c>
      <c r="H216" s="2" t="s">
        <v>120</v>
      </c>
      <c r="I216" s="1" t="s">
        <v>2303</v>
      </c>
      <c r="J216" s="4" t="s">
        <v>1080</v>
      </c>
      <c r="K216" s="5" t="s">
        <v>1083</v>
      </c>
      <c r="N216" s="31" t="str">
        <f t="shared" ca="1" si="12"/>
        <v>2 tahun, 11 bulan, 21 hari</v>
      </c>
      <c r="O216" s="49">
        <f t="shared" ca="1" si="11"/>
        <v>1087</v>
      </c>
    </row>
    <row r="217" spans="1:15" ht="43.2" x14ac:dyDescent="0.3">
      <c r="A217" s="4">
        <f t="shared" si="13"/>
        <v>216</v>
      </c>
      <c r="B217" s="2" t="s">
        <v>144</v>
      </c>
      <c r="C217" s="3">
        <v>45134</v>
      </c>
      <c r="D217" s="9" t="s">
        <v>39</v>
      </c>
      <c r="E217" s="1" t="s">
        <v>145</v>
      </c>
      <c r="F217" s="1" t="s">
        <v>146</v>
      </c>
      <c r="H217" s="2" t="s">
        <v>120</v>
      </c>
      <c r="I217" s="1" t="s">
        <v>1580</v>
      </c>
      <c r="J217" s="4" t="s">
        <v>1175</v>
      </c>
      <c r="K217" s="5" t="s">
        <v>1176</v>
      </c>
      <c r="N217" s="28" t="str">
        <f t="shared" ca="1" si="12"/>
        <v>2 tahun, 11 bulan, 18 hari</v>
      </c>
      <c r="O217" s="49">
        <f t="shared" ca="1" si="11"/>
        <v>1084</v>
      </c>
    </row>
    <row r="218" spans="1:15" ht="86.4" x14ac:dyDescent="0.3">
      <c r="A218" s="4">
        <f t="shared" si="13"/>
        <v>217</v>
      </c>
      <c r="B218" s="2" t="s">
        <v>114</v>
      </c>
      <c r="C218" s="3">
        <v>45133</v>
      </c>
      <c r="D218" s="8" t="s">
        <v>39</v>
      </c>
      <c r="E218" s="1" t="s">
        <v>115</v>
      </c>
      <c r="F218" s="1" t="s">
        <v>116</v>
      </c>
      <c r="H218" s="2" t="s">
        <v>120</v>
      </c>
      <c r="J218" s="9" t="s">
        <v>1088</v>
      </c>
      <c r="K218" s="10" t="s">
        <v>1089</v>
      </c>
      <c r="L218" s="10"/>
      <c r="M218" s="10"/>
      <c r="N218" s="28" t="str">
        <f t="shared" ca="1" si="12"/>
        <v>2 tahun, 11 bulan, 19 hari</v>
      </c>
      <c r="O218" s="49">
        <f t="shared" ca="1" si="11"/>
        <v>1085</v>
      </c>
    </row>
    <row r="219" spans="1:15" ht="43.2" x14ac:dyDescent="0.3">
      <c r="A219" s="4">
        <f t="shared" si="13"/>
        <v>218</v>
      </c>
      <c r="B219" s="2" t="s">
        <v>150</v>
      </c>
      <c r="C219" s="3">
        <v>45134</v>
      </c>
      <c r="D219" s="9" t="s">
        <v>39</v>
      </c>
      <c r="E219" s="1" t="s">
        <v>151</v>
      </c>
      <c r="F219" s="1" t="s">
        <v>152</v>
      </c>
      <c r="H219" s="2" t="s">
        <v>120</v>
      </c>
      <c r="I219" s="1" t="s">
        <v>1664</v>
      </c>
      <c r="J219" s="4" t="s">
        <v>1080</v>
      </c>
      <c r="K219" s="5" t="s">
        <v>1083</v>
      </c>
      <c r="N219" s="28" t="str">
        <f t="shared" ca="1" si="12"/>
        <v>2 tahun, 11 bulan, 18 hari</v>
      </c>
      <c r="O219" s="49">
        <f t="shared" ca="1" si="11"/>
        <v>1084</v>
      </c>
    </row>
    <row r="220" spans="1:15" ht="28.8" x14ac:dyDescent="0.3">
      <c r="A220" s="4">
        <f t="shared" si="13"/>
        <v>219</v>
      </c>
      <c r="B220" s="2" t="s">
        <v>153</v>
      </c>
      <c r="C220" s="3">
        <v>45134</v>
      </c>
      <c r="D220" s="9" t="s">
        <v>39</v>
      </c>
      <c r="E220" s="1" t="s">
        <v>3403</v>
      </c>
      <c r="F220" s="1" t="s">
        <v>154</v>
      </c>
      <c r="H220" s="2" t="s">
        <v>120</v>
      </c>
      <c r="I220" s="1" t="s">
        <v>1273</v>
      </c>
      <c r="J220" s="4" t="s">
        <v>1072</v>
      </c>
      <c r="K220" s="10" t="s">
        <v>1274</v>
      </c>
      <c r="L220" s="10"/>
      <c r="M220" s="10"/>
      <c r="N220" s="28" t="str">
        <f t="shared" ca="1" si="12"/>
        <v>2 tahun, 11 bulan, 18 hari</v>
      </c>
      <c r="O220" s="49">
        <f t="shared" ca="1" si="11"/>
        <v>1084</v>
      </c>
    </row>
    <row r="221" spans="1:15" ht="57.6" x14ac:dyDescent="0.3">
      <c r="A221" s="4">
        <f t="shared" si="13"/>
        <v>220</v>
      </c>
      <c r="B221" s="2" t="s">
        <v>155</v>
      </c>
      <c r="C221" s="3">
        <v>45134</v>
      </c>
      <c r="D221" s="9" t="s">
        <v>9</v>
      </c>
      <c r="E221" s="1" t="s">
        <v>156</v>
      </c>
      <c r="F221" s="1" t="s">
        <v>157</v>
      </c>
      <c r="H221" s="2" t="s">
        <v>120</v>
      </c>
      <c r="J221" s="4" t="s">
        <v>1070</v>
      </c>
      <c r="K221" s="5" t="s">
        <v>1071</v>
      </c>
      <c r="N221" s="28" t="str">
        <f t="shared" ca="1" si="12"/>
        <v>2 tahun, 11 bulan, 18 hari</v>
      </c>
      <c r="O221" s="49">
        <f t="shared" ca="1" si="11"/>
        <v>1084</v>
      </c>
    </row>
    <row r="222" spans="1:15" ht="28.8" x14ac:dyDescent="0.3">
      <c r="A222" s="4">
        <f t="shared" si="13"/>
        <v>221</v>
      </c>
      <c r="B222" s="2" t="s">
        <v>158</v>
      </c>
      <c r="C222" s="3">
        <v>45134</v>
      </c>
      <c r="D222" s="9" t="s">
        <v>31</v>
      </c>
      <c r="E222" s="1" t="s">
        <v>159</v>
      </c>
      <c r="F222" s="1" t="s">
        <v>160</v>
      </c>
      <c r="H222" s="2" t="s">
        <v>120</v>
      </c>
      <c r="N222" s="28" t="str">
        <f t="shared" ca="1" si="12"/>
        <v>2 tahun, 11 bulan, 18 hari</v>
      </c>
      <c r="O222" s="49">
        <f t="shared" ca="1" si="11"/>
        <v>1084</v>
      </c>
    </row>
    <row r="223" spans="1:15" ht="86.4" x14ac:dyDescent="0.3">
      <c r="A223" s="4">
        <f t="shared" si="13"/>
        <v>222</v>
      </c>
      <c r="B223" s="2" t="s">
        <v>136</v>
      </c>
      <c r="C223" s="3">
        <v>45135</v>
      </c>
      <c r="D223" s="9" t="s">
        <v>39</v>
      </c>
      <c r="E223" s="1" t="s">
        <v>137</v>
      </c>
      <c r="F223" s="1" t="s">
        <v>139</v>
      </c>
      <c r="G223" s="8" t="s">
        <v>505</v>
      </c>
      <c r="H223" s="2" t="s">
        <v>120</v>
      </c>
      <c r="J223" s="9" t="s">
        <v>1070</v>
      </c>
      <c r="K223" s="10" t="s">
        <v>1741</v>
      </c>
      <c r="L223" s="10"/>
      <c r="M223" s="10"/>
      <c r="N223" s="28" t="str">
        <f t="shared" ca="1" si="12"/>
        <v>2 tahun, 11 bulan, 17 hari</v>
      </c>
      <c r="O223" s="49">
        <f t="shared" ca="1" si="11"/>
        <v>1083</v>
      </c>
    </row>
    <row r="224" spans="1:15" ht="57.6" x14ac:dyDescent="0.3">
      <c r="A224" s="4">
        <f t="shared" si="13"/>
        <v>223</v>
      </c>
      <c r="B224" s="2" t="s">
        <v>133</v>
      </c>
      <c r="C224" s="3">
        <v>45134</v>
      </c>
      <c r="D224" s="9" t="s">
        <v>39</v>
      </c>
      <c r="E224" s="1" t="s">
        <v>134</v>
      </c>
      <c r="F224" s="1" t="s">
        <v>135</v>
      </c>
      <c r="H224" s="2" t="s">
        <v>1302</v>
      </c>
      <c r="J224" s="4" t="s">
        <v>1079</v>
      </c>
      <c r="K224" s="10" t="s">
        <v>2448</v>
      </c>
      <c r="N224" s="28" t="str">
        <f t="shared" ca="1" si="12"/>
        <v>2 tahun, 11 bulan, 18 hari</v>
      </c>
      <c r="O224" s="49">
        <f t="shared" ca="1" si="11"/>
        <v>1084</v>
      </c>
    </row>
    <row r="225" spans="1:15" ht="72" x14ac:dyDescent="0.3">
      <c r="A225" s="4">
        <f t="shared" si="13"/>
        <v>224</v>
      </c>
      <c r="B225" s="2" t="s">
        <v>141</v>
      </c>
      <c r="C225" s="3">
        <v>45135</v>
      </c>
      <c r="D225" s="9" t="s">
        <v>39</v>
      </c>
      <c r="E225" s="1" t="s">
        <v>142</v>
      </c>
      <c r="F225" s="1" t="s">
        <v>143</v>
      </c>
      <c r="H225" s="2" t="s">
        <v>1302</v>
      </c>
      <c r="I225" s="1" t="s">
        <v>1541</v>
      </c>
      <c r="J225" s="9" t="s">
        <v>1168</v>
      </c>
      <c r="K225" s="10" t="s">
        <v>1169</v>
      </c>
      <c r="L225" s="10"/>
      <c r="M225" s="10"/>
      <c r="N225" s="28" t="str">
        <f t="shared" ca="1" si="12"/>
        <v>2 tahun, 11 bulan, 17 hari</v>
      </c>
      <c r="O225" s="49">
        <f t="shared" ca="1" si="11"/>
        <v>1083</v>
      </c>
    </row>
    <row r="226" spans="1:15" ht="28.8" x14ac:dyDescent="0.3">
      <c r="A226" s="4">
        <f t="shared" si="13"/>
        <v>225</v>
      </c>
      <c r="B226" s="2" t="s">
        <v>130</v>
      </c>
      <c r="C226" s="3">
        <v>45135</v>
      </c>
      <c r="D226" s="9" t="s">
        <v>39</v>
      </c>
      <c r="E226" s="1" t="s">
        <v>131</v>
      </c>
      <c r="F226" s="1" t="s">
        <v>132</v>
      </c>
      <c r="H226" s="2" t="s">
        <v>120</v>
      </c>
      <c r="I226" s="1" t="s">
        <v>1806</v>
      </c>
      <c r="J226" s="4" t="s">
        <v>1080</v>
      </c>
      <c r="K226" s="5" t="s">
        <v>1083</v>
      </c>
      <c r="N226" s="28" t="str">
        <f t="shared" ca="1" si="12"/>
        <v>2 tahun, 11 bulan, 17 hari</v>
      </c>
      <c r="O226" s="49">
        <f t="shared" ca="1" si="11"/>
        <v>1083</v>
      </c>
    </row>
    <row r="227" spans="1:15" ht="43.2" x14ac:dyDescent="0.3">
      <c r="A227" s="4">
        <f t="shared" si="13"/>
        <v>226</v>
      </c>
      <c r="B227" s="2" t="s">
        <v>125</v>
      </c>
      <c r="C227" s="3">
        <v>45138</v>
      </c>
      <c r="D227" s="9" t="s">
        <v>39</v>
      </c>
      <c r="E227" s="1" t="s">
        <v>126</v>
      </c>
      <c r="F227" s="1" t="s">
        <v>127</v>
      </c>
      <c r="H227" s="2" t="s">
        <v>1302</v>
      </c>
      <c r="J227" s="4" t="s">
        <v>1267</v>
      </c>
      <c r="K227" s="5" t="s">
        <v>1268</v>
      </c>
      <c r="N227" s="31" t="str">
        <f t="shared" ca="1" si="12"/>
        <v>2 tahun, 11 bulan, 14 hari</v>
      </c>
      <c r="O227" s="49">
        <f t="shared" ca="1" si="11"/>
        <v>1080</v>
      </c>
    </row>
    <row r="228" spans="1:15" ht="100.8" x14ac:dyDescent="0.3">
      <c r="A228" s="4">
        <f t="shared" si="13"/>
        <v>227</v>
      </c>
      <c r="B228" s="2" t="s">
        <v>122</v>
      </c>
      <c r="C228" s="3">
        <v>45138</v>
      </c>
      <c r="D228" s="9" t="s">
        <v>39</v>
      </c>
      <c r="E228" s="1" t="s">
        <v>123</v>
      </c>
      <c r="F228" s="1" t="s">
        <v>124</v>
      </c>
      <c r="H228" s="2" t="s">
        <v>120</v>
      </c>
      <c r="I228" s="1" t="s">
        <v>4366</v>
      </c>
      <c r="J228" s="9" t="s">
        <v>1070</v>
      </c>
      <c r="K228" s="10" t="s">
        <v>3232</v>
      </c>
      <c r="L228" s="10"/>
      <c r="M228" s="10"/>
      <c r="N228" s="31" t="str">
        <f t="shared" ca="1" si="12"/>
        <v>2 tahun, 11 bulan, 14 hari</v>
      </c>
      <c r="O228" s="49">
        <f t="shared" ca="1" si="11"/>
        <v>1080</v>
      </c>
    </row>
    <row r="229" spans="1:15" ht="43.2" x14ac:dyDescent="0.3">
      <c r="A229" s="4">
        <f t="shared" si="13"/>
        <v>228</v>
      </c>
      <c r="B229" s="2" t="s">
        <v>118</v>
      </c>
      <c r="C229" s="3">
        <v>45138</v>
      </c>
      <c r="D229" s="9" t="s">
        <v>39</v>
      </c>
      <c r="E229" s="1" t="s">
        <v>119</v>
      </c>
      <c r="F229" s="1" t="s">
        <v>121</v>
      </c>
      <c r="H229" s="2" t="s">
        <v>120</v>
      </c>
      <c r="I229" s="1" t="s">
        <v>1535</v>
      </c>
      <c r="J229" s="4" t="s">
        <v>1070</v>
      </c>
      <c r="K229" s="10" t="s">
        <v>1735</v>
      </c>
      <c r="L229" s="10"/>
      <c r="M229" s="10"/>
      <c r="N229" s="31" t="str">
        <f t="shared" ca="1" si="12"/>
        <v>2 tahun, 11 bulan, 14 hari</v>
      </c>
      <c r="O229" s="49">
        <f t="shared" ca="1" si="11"/>
        <v>1080</v>
      </c>
    </row>
    <row r="230" spans="1:15" ht="28.8" x14ac:dyDescent="0.3">
      <c r="A230" s="4">
        <f t="shared" si="13"/>
        <v>229</v>
      </c>
      <c r="B230" s="2" t="s">
        <v>1135</v>
      </c>
      <c r="C230" s="3">
        <v>45140</v>
      </c>
      <c r="D230" s="9" t="s">
        <v>39</v>
      </c>
      <c r="E230" s="1" t="s">
        <v>426</v>
      </c>
      <c r="F230" s="1" t="s">
        <v>427</v>
      </c>
      <c r="H230" s="2" t="s">
        <v>1302</v>
      </c>
      <c r="J230" s="4" t="s">
        <v>1079</v>
      </c>
      <c r="K230" s="10" t="s">
        <v>2447</v>
      </c>
      <c r="N230" s="28" t="str">
        <f t="shared" ca="1" si="12"/>
        <v>2 tahun, 11 bulan, 13 hari</v>
      </c>
      <c r="O230" s="49">
        <f t="shared" ca="1" si="11"/>
        <v>1078</v>
      </c>
    </row>
    <row r="231" spans="1:15" x14ac:dyDescent="0.3">
      <c r="A231" s="4">
        <f t="shared" si="13"/>
        <v>230</v>
      </c>
      <c r="B231" s="2" t="s">
        <v>1309</v>
      </c>
      <c r="C231" s="3">
        <v>45142</v>
      </c>
      <c r="D231" s="9" t="s">
        <v>39</v>
      </c>
      <c r="E231" s="1" t="s">
        <v>1310</v>
      </c>
      <c r="H231" s="2" t="s">
        <v>120</v>
      </c>
      <c r="I231" s="1" t="s">
        <v>1363</v>
      </c>
      <c r="J231" s="9" t="s">
        <v>1072</v>
      </c>
      <c r="K231" s="10" t="s">
        <v>1191</v>
      </c>
      <c r="L231" s="10"/>
      <c r="M231" s="10"/>
      <c r="N231" s="28" t="str">
        <f t="shared" ca="1" si="12"/>
        <v>2 tahun, 11 bulan, 11 hari</v>
      </c>
      <c r="O231" s="49">
        <f t="shared" ca="1" si="11"/>
        <v>1076</v>
      </c>
    </row>
    <row r="232" spans="1:15" ht="57.6" x14ac:dyDescent="0.3">
      <c r="A232" s="4">
        <f t="shared" si="13"/>
        <v>231</v>
      </c>
      <c r="B232" s="2" t="s">
        <v>1132</v>
      </c>
      <c r="C232" s="3">
        <v>45141</v>
      </c>
      <c r="D232" s="9" t="s">
        <v>39</v>
      </c>
      <c r="E232" s="1" t="s">
        <v>1133</v>
      </c>
      <c r="F232" s="1" t="s">
        <v>1134</v>
      </c>
      <c r="H232" s="2" t="s">
        <v>120</v>
      </c>
      <c r="I232" s="1" t="s">
        <v>2057</v>
      </c>
      <c r="J232" s="4" t="s">
        <v>1070</v>
      </c>
      <c r="K232" s="5" t="s">
        <v>3230</v>
      </c>
      <c r="N232" s="31" t="str">
        <f t="shared" ca="1" si="12"/>
        <v>2 tahun, 11 bulan, 12 hari</v>
      </c>
      <c r="O232" s="49">
        <f t="shared" ca="1" si="11"/>
        <v>1077</v>
      </c>
    </row>
    <row r="233" spans="1:15" x14ac:dyDescent="0.3">
      <c r="A233" s="4">
        <f t="shared" si="13"/>
        <v>232</v>
      </c>
      <c r="B233" s="2" t="s">
        <v>1138</v>
      </c>
      <c r="C233" s="3">
        <v>45141</v>
      </c>
      <c r="D233" s="9" t="s">
        <v>39</v>
      </c>
      <c r="E233" s="1" t="s">
        <v>1139</v>
      </c>
      <c r="F233" s="1" t="s">
        <v>1140</v>
      </c>
      <c r="H233" s="2" t="s">
        <v>1302</v>
      </c>
      <c r="J233" s="4" t="s">
        <v>1175</v>
      </c>
      <c r="K233" s="5" t="s">
        <v>1176</v>
      </c>
      <c r="N233" s="31" t="str">
        <f t="shared" ca="1" si="12"/>
        <v>2 tahun, 11 bulan, 12 hari</v>
      </c>
      <c r="O233" s="49">
        <f t="shared" ca="1" si="11"/>
        <v>1077</v>
      </c>
    </row>
    <row r="234" spans="1:15" ht="28.8" x14ac:dyDescent="0.3">
      <c r="A234" s="4">
        <f t="shared" si="13"/>
        <v>233</v>
      </c>
      <c r="B234" s="2" t="s">
        <v>1136</v>
      </c>
      <c r="C234" s="3">
        <v>45141</v>
      </c>
      <c r="D234" s="9" t="s">
        <v>39</v>
      </c>
      <c r="E234" s="1" t="s">
        <v>1137</v>
      </c>
      <c r="F234" s="1" t="s">
        <v>1185</v>
      </c>
      <c r="H234" s="2" t="s">
        <v>1184</v>
      </c>
      <c r="J234" s="4" t="s">
        <v>1070</v>
      </c>
      <c r="K234" s="10" t="s">
        <v>1275</v>
      </c>
      <c r="L234" s="10"/>
      <c r="M234" s="10"/>
      <c r="N234" s="31" t="str">
        <f t="shared" ca="1" si="12"/>
        <v>2 tahun, 11 bulan, 12 hari</v>
      </c>
      <c r="O234" s="49">
        <f t="shared" ca="1" si="11"/>
        <v>1077</v>
      </c>
    </row>
    <row r="235" spans="1:15" ht="28.8" x14ac:dyDescent="0.3">
      <c r="A235" s="4">
        <f t="shared" si="13"/>
        <v>234</v>
      </c>
      <c r="B235" s="2" t="s">
        <v>1144</v>
      </c>
      <c r="C235" s="3">
        <v>45142</v>
      </c>
      <c r="D235" s="9" t="s">
        <v>39</v>
      </c>
      <c r="E235" s="1" t="s">
        <v>1145</v>
      </c>
      <c r="F235" s="1" t="s">
        <v>1145</v>
      </c>
      <c r="H235" s="2" t="s">
        <v>1302</v>
      </c>
      <c r="J235" s="4" t="s">
        <v>1219</v>
      </c>
      <c r="K235" s="5" t="s">
        <v>1220</v>
      </c>
      <c r="N235" s="28" t="str">
        <f t="shared" ca="1" si="12"/>
        <v>2 tahun, 11 bulan, 11 hari</v>
      </c>
      <c r="O235" s="49">
        <f t="shared" ca="1" si="11"/>
        <v>1076</v>
      </c>
    </row>
    <row r="236" spans="1:15" ht="43.2" x14ac:dyDescent="0.3">
      <c r="A236" s="4">
        <f t="shared" si="13"/>
        <v>235</v>
      </c>
      <c r="B236" s="2" t="s">
        <v>1141</v>
      </c>
      <c r="C236" s="3">
        <v>45141</v>
      </c>
      <c r="D236" s="9" t="s">
        <v>39</v>
      </c>
      <c r="E236" s="1" t="s">
        <v>1142</v>
      </c>
      <c r="F236" s="1" t="s">
        <v>1143</v>
      </c>
      <c r="H236" s="2" t="s">
        <v>1184</v>
      </c>
      <c r="I236" s="1" t="s">
        <v>1186</v>
      </c>
      <c r="J236" s="4" t="s">
        <v>1079</v>
      </c>
      <c r="K236" s="10" t="s">
        <v>2449</v>
      </c>
      <c r="N236" s="31" t="str">
        <f t="shared" ca="1" si="12"/>
        <v>2 tahun, 11 bulan, 12 hari</v>
      </c>
      <c r="O236" s="49">
        <f t="shared" ca="1" si="11"/>
        <v>1077</v>
      </c>
    </row>
    <row r="237" spans="1:15" x14ac:dyDescent="0.3">
      <c r="A237" s="4">
        <f t="shared" si="13"/>
        <v>236</v>
      </c>
      <c r="B237" s="2" t="s">
        <v>1146</v>
      </c>
      <c r="C237" s="3">
        <v>45142</v>
      </c>
      <c r="D237" s="9" t="s">
        <v>39</v>
      </c>
      <c r="E237" s="1" t="s">
        <v>1147</v>
      </c>
      <c r="F237" s="1" t="s">
        <v>1148</v>
      </c>
      <c r="H237" s="2" t="s">
        <v>1302</v>
      </c>
      <c r="I237" s="1" t="s">
        <v>1527</v>
      </c>
      <c r="J237" s="4" t="s">
        <v>1079</v>
      </c>
      <c r="K237" s="5" t="s">
        <v>1172</v>
      </c>
      <c r="N237" s="28" t="str">
        <f t="shared" ca="1" si="12"/>
        <v>2 tahun, 11 bulan, 11 hari</v>
      </c>
      <c r="O237" s="49">
        <f t="shared" ca="1" si="11"/>
        <v>1076</v>
      </c>
    </row>
    <row r="238" spans="1:15" ht="28.8" x14ac:dyDescent="0.3">
      <c r="A238" s="4">
        <f t="shared" si="13"/>
        <v>237</v>
      </c>
      <c r="B238" s="2" t="s">
        <v>1152</v>
      </c>
      <c r="C238" s="3">
        <v>45145</v>
      </c>
      <c r="D238" s="9" t="s">
        <v>284</v>
      </c>
      <c r="E238" s="1" t="s">
        <v>1153</v>
      </c>
      <c r="F238" s="1" t="s">
        <v>489</v>
      </c>
      <c r="H238" s="2" t="s">
        <v>1302</v>
      </c>
      <c r="J238" s="4" t="s">
        <v>1267</v>
      </c>
      <c r="K238" s="5" t="s">
        <v>1268</v>
      </c>
      <c r="N238" s="31" t="str">
        <f t="shared" ca="1" si="12"/>
        <v>2 tahun, 11 bulan, 8 hari</v>
      </c>
      <c r="O238" s="49">
        <f t="shared" ca="1" si="11"/>
        <v>1073</v>
      </c>
    </row>
    <row r="239" spans="1:15" ht="28.8" x14ac:dyDescent="0.3">
      <c r="A239" s="4">
        <f t="shared" si="13"/>
        <v>238</v>
      </c>
      <c r="B239" s="2" t="s">
        <v>1154</v>
      </c>
      <c r="C239" s="3">
        <v>45145</v>
      </c>
      <c r="D239" s="9" t="s">
        <v>39</v>
      </c>
      <c r="E239" s="1" t="s">
        <v>1173</v>
      </c>
      <c r="F239" s="1" t="s">
        <v>1155</v>
      </c>
      <c r="G239" s="8">
        <v>45159</v>
      </c>
      <c r="H239" s="2" t="s">
        <v>120</v>
      </c>
      <c r="I239" s="1" t="s">
        <v>1363</v>
      </c>
      <c r="J239" s="9" t="s">
        <v>1072</v>
      </c>
      <c r="K239" s="10" t="s">
        <v>1073</v>
      </c>
      <c r="L239" s="10"/>
      <c r="M239" s="10"/>
      <c r="N239" s="31" t="str">
        <f t="shared" ca="1" si="12"/>
        <v>2 tahun, 11 bulan, 8 hari</v>
      </c>
      <c r="O239" s="49">
        <f t="shared" ca="1" si="11"/>
        <v>1073</v>
      </c>
    </row>
    <row r="240" spans="1:15" ht="28.8" x14ac:dyDescent="0.3">
      <c r="A240" s="4">
        <f t="shared" si="13"/>
        <v>239</v>
      </c>
      <c r="B240" s="2" t="s">
        <v>1149</v>
      </c>
      <c r="C240" s="3">
        <v>45145</v>
      </c>
      <c r="D240" s="9" t="s">
        <v>39</v>
      </c>
      <c r="E240" s="1" t="s">
        <v>1150</v>
      </c>
      <c r="F240" s="1" t="s">
        <v>1151</v>
      </c>
      <c r="H240" s="2" t="s">
        <v>1302</v>
      </c>
      <c r="J240" s="4" t="s">
        <v>1079</v>
      </c>
      <c r="K240" s="10" t="s">
        <v>2445</v>
      </c>
      <c r="N240" s="31" t="str">
        <f t="shared" ca="1" si="12"/>
        <v>2 tahun, 11 bulan, 8 hari</v>
      </c>
      <c r="O240" s="49">
        <f t="shared" ca="1" si="11"/>
        <v>1073</v>
      </c>
    </row>
    <row r="241" spans="1:15" ht="72" x14ac:dyDescent="0.3">
      <c r="A241" s="4">
        <f t="shared" si="13"/>
        <v>240</v>
      </c>
      <c r="B241" s="2" t="s">
        <v>1158</v>
      </c>
      <c r="C241" s="3">
        <v>45145</v>
      </c>
      <c r="D241" s="9" t="s">
        <v>39</v>
      </c>
      <c r="E241" s="1" t="s">
        <v>1159</v>
      </c>
      <c r="F241" s="1" t="s">
        <v>1162</v>
      </c>
      <c r="G241" s="9" t="s">
        <v>836</v>
      </c>
      <c r="H241" s="2" t="s">
        <v>120</v>
      </c>
      <c r="I241" s="1" t="s">
        <v>2156</v>
      </c>
      <c r="J241" s="9" t="s">
        <v>1070</v>
      </c>
      <c r="K241" s="10" t="s">
        <v>1071</v>
      </c>
      <c r="L241" s="10"/>
      <c r="M241" s="10"/>
      <c r="N241" s="31" t="str">
        <f t="shared" ca="1" si="12"/>
        <v>2 tahun, 11 bulan, 8 hari</v>
      </c>
      <c r="O241" s="49">
        <f t="shared" ca="1" si="11"/>
        <v>1073</v>
      </c>
    </row>
    <row r="242" spans="1:15" ht="28.8" x14ac:dyDescent="0.3">
      <c r="A242" s="4">
        <f t="shared" si="13"/>
        <v>241</v>
      </c>
      <c r="B242" s="2" t="s">
        <v>1160</v>
      </c>
      <c r="C242" s="3">
        <v>45147</v>
      </c>
      <c r="D242" s="9" t="s">
        <v>39</v>
      </c>
      <c r="E242" s="1" t="s">
        <v>1161</v>
      </c>
      <c r="F242" s="1" t="s">
        <v>1161</v>
      </c>
      <c r="H242" s="2" t="s">
        <v>1302</v>
      </c>
      <c r="J242" s="4" t="s">
        <v>1168</v>
      </c>
      <c r="K242" s="5" t="s">
        <v>1208</v>
      </c>
      <c r="N242" s="28" t="str">
        <f t="shared" ca="1" si="12"/>
        <v>2 tahun, 11 bulan, 6 hari</v>
      </c>
      <c r="O242" s="49">
        <f t="shared" ca="1" si="11"/>
        <v>1071</v>
      </c>
    </row>
    <row r="243" spans="1:15" ht="72" x14ac:dyDescent="0.3">
      <c r="A243" s="4">
        <f t="shared" si="13"/>
        <v>242</v>
      </c>
      <c r="B243" s="2" t="s">
        <v>1342</v>
      </c>
      <c r="C243" s="3">
        <v>45154</v>
      </c>
      <c r="D243" s="9" t="s">
        <v>39</v>
      </c>
      <c r="E243" s="1" t="s">
        <v>658</v>
      </c>
      <c r="F243" s="1" t="s">
        <v>1343</v>
      </c>
      <c r="H243" s="2" t="s">
        <v>120</v>
      </c>
      <c r="I243" s="1" t="s">
        <v>1479</v>
      </c>
      <c r="J243" s="9" t="s">
        <v>1175</v>
      </c>
      <c r="K243" s="10" t="s">
        <v>1176</v>
      </c>
      <c r="L243" s="10"/>
      <c r="M243" s="10"/>
      <c r="N243" s="28" t="str">
        <f t="shared" ca="1" si="12"/>
        <v>2 tahun, 10 bulan, 29 hari</v>
      </c>
      <c r="O243" s="49">
        <f t="shared" ca="1" si="11"/>
        <v>1064</v>
      </c>
    </row>
    <row r="244" spans="1:15" ht="28.8" x14ac:dyDescent="0.3">
      <c r="A244" s="4">
        <f t="shared" si="13"/>
        <v>243</v>
      </c>
      <c r="B244" s="2" t="s">
        <v>1279</v>
      </c>
      <c r="C244" s="3">
        <v>45148</v>
      </c>
      <c r="D244" s="9" t="s">
        <v>39</v>
      </c>
      <c r="E244" s="1" t="s">
        <v>1280</v>
      </c>
      <c r="F244" s="1" t="s">
        <v>1304</v>
      </c>
      <c r="H244" s="2" t="s">
        <v>1302</v>
      </c>
      <c r="I244" s="1" t="s">
        <v>1665</v>
      </c>
      <c r="J244" s="4" t="s">
        <v>1080</v>
      </c>
      <c r="K244" s="5" t="s">
        <v>1083</v>
      </c>
      <c r="N244" s="31" t="str">
        <f t="shared" ca="1" si="12"/>
        <v>2 tahun, 11 bulan, 5 hari</v>
      </c>
      <c r="O244" s="49">
        <f t="shared" ca="1" si="11"/>
        <v>1070</v>
      </c>
    </row>
    <row r="245" spans="1:15" ht="72" x14ac:dyDescent="0.3">
      <c r="A245" s="4">
        <f t="shared" si="13"/>
        <v>244</v>
      </c>
      <c r="B245" s="2" t="s">
        <v>1282</v>
      </c>
      <c r="C245" s="3">
        <v>45148</v>
      </c>
      <c r="D245" s="9" t="s">
        <v>39</v>
      </c>
      <c r="E245" s="1" t="s">
        <v>1283</v>
      </c>
      <c r="F245" s="1" t="s">
        <v>1284</v>
      </c>
      <c r="H245" s="2" t="s">
        <v>120</v>
      </c>
      <c r="I245" s="1" t="s">
        <v>1531</v>
      </c>
      <c r="J245" s="9" t="s">
        <v>1070</v>
      </c>
      <c r="K245" s="10" t="s">
        <v>1071</v>
      </c>
      <c r="L245" s="10"/>
      <c r="M245" s="10"/>
      <c r="N245" s="31" t="str">
        <f t="shared" ca="1" si="12"/>
        <v>2 tahun, 11 bulan, 5 hari</v>
      </c>
      <c r="O245" s="49">
        <f t="shared" ca="1" si="11"/>
        <v>1070</v>
      </c>
    </row>
    <row r="246" spans="1:15" ht="43.2" x14ac:dyDescent="0.3">
      <c r="A246" s="4">
        <f t="shared" si="13"/>
        <v>245</v>
      </c>
      <c r="B246" s="2" t="s">
        <v>1276</v>
      </c>
      <c r="C246" s="3">
        <v>45148</v>
      </c>
      <c r="D246" s="9" t="s">
        <v>9</v>
      </c>
      <c r="E246" s="1" t="s">
        <v>1277</v>
      </c>
      <c r="F246" s="1" t="s">
        <v>1278</v>
      </c>
      <c r="H246" s="2" t="s">
        <v>1302</v>
      </c>
      <c r="I246" s="1" t="s">
        <v>1299</v>
      </c>
      <c r="J246" s="4" t="s">
        <v>1070</v>
      </c>
      <c r="K246" s="5" t="s">
        <v>1071</v>
      </c>
      <c r="N246" s="31" t="str">
        <f t="shared" ca="1" si="12"/>
        <v>2 tahun, 11 bulan, 5 hari</v>
      </c>
      <c r="O246" s="49">
        <f t="shared" ca="1" si="11"/>
        <v>1070</v>
      </c>
    </row>
    <row r="247" spans="1:15" x14ac:dyDescent="0.3">
      <c r="A247" s="4">
        <f t="shared" si="13"/>
        <v>246</v>
      </c>
      <c r="B247" s="2" t="s">
        <v>1285</v>
      </c>
      <c r="C247" s="3">
        <v>45148</v>
      </c>
      <c r="D247" s="9" t="s">
        <v>39</v>
      </c>
      <c r="E247" s="1" t="s">
        <v>437</v>
      </c>
      <c r="F247" s="1" t="s">
        <v>1286</v>
      </c>
      <c r="H247" s="2" t="s">
        <v>120</v>
      </c>
      <c r="I247" s="1" t="s">
        <v>5214</v>
      </c>
      <c r="J247" s="4" t="s">
        <v>1070</v>
      </c>
      <c r="K247" s="5" t="s">
        <v>1082</v>
      </c>
      <c r="N247" s="31" t="str">
        <f t="shared" ca="1" si="12"/>
        <v>2 tahun, 11 bulan, 5 hari</v>
      </c>
      <c r="O247" s="49">
        <f t="shared" ca="1" si="11"/>
        <v>1070</v>
      </c>
    </row>
    <row r="248" spans="1:15" ht="72" x14ac:dyDescent="0.3">
      <c r="A248" s="4">
        <f t="shared" si="13"/>
        <v>247</v>
      </c>
      <c r="B248" s="2" t="s">
        <v>1287</v>
      </c>
      <c r="C248" s="3">
        <v>45147</v>
      </c>
      <c r="D248" s="9" t="s">
        <v>39</v>
      </c>
      <c r="E248" s="1" t="s">
        <v>1288</v>
      </c>
      <c r="F248" s="1" t="s">
        <v>1289</v>
      </c>
      <c r="H248" s="2" t="s">
        <v>1302</v>
      </c>
      <c r="J248" s="4" t="s">
        <v>1079</v>
      </c>
      <c r="K248" s="10" t="s">
        <v>2449</v>
      </c>
      <c r="N248" s="28" t="str">
        <f t="shared" ca="1" si="12"/>
        <v>2 tahun, 11 bulan, 6 hari</v>
      </c>
      <c r="O248" s="49">
        <f t="shared" ca="1" si="11"/>
        <v>1071</v>
      </c>
    </row>
    <row r="249" spans="1:15" ht="43.2" x14ac:dyDescent="0.3">
      <c r="A249" s="4">
        <f t="shared" si="13"/>
        <v>248</v>
      </c>
      <c r="B249" s="2" t="s">
        <v>1290</v>
      </c>
      <c r="C249" s="3">
        <v>45149</v>
      </c>
      <c r="D249" s="9" t="s">
        <v>39</v>
      </c>
      <c r="E249" s="1" t="s">
        <v>1291</v>
      </c>
      <c r="F249" s="1" t="s">
        <v>1292</v>
      </c>
      <c r="H249" s="2" t="s">
        <v>120</v>
      </c>
      <c r="I249" s="1" t="s">
        <v>1713</v>
      </c>
      <c r="J249" s="4" t="s">
        <v>1070</v>
      </c>
      <c r="K249" s="10" t="s">
        <v>1300</v>
      </c>
      <c r="L249" s="10"/>
      <c r="M249" s="10"/>
      <c r="N249" s="31" t="str">
        <f t="shared" ca="1" si="12"/>
        <v>2 tahun, 11 bulan, 4 hari</v>
      </c>
      <c r="O249" s="49">
        <f t="shared" ca="1" si="11"/>
        <v>1069</v>
      </c>
    </row>
    <row r="250" spans="1:15" ht="28.8" x14ac:dyDescent="0.3">
      <c r="A250" s="4">
        <f t="shared" si="13"/>
        <v>249</v>
      </c>
      <c r="B250" s="2" t="s">
        <v>1311</v>
      </c>
      <c r="C250" s="3">
        <v>45149</v>
      </c>
      <c r="D250" s="9" t="s">
        <v>39</v>
      </c>
      <c r="E250" s="1" t="s">
        <v>1312</v>
      </c>
      <c r="F250" s="1" t="s">
        <v>1286</v>
      </c>
      <c r="H250" s="2" t="s">
        <v>120</v>
      </c>
      <c r="I250" s="1" t="s">
        <v>5214</v>
      </c>
      <c r="J250" s="4" t="s">
        <v>1070</v>
      </c>
      <c r="K250" s="10" t="s">
        <v>3135</v>
      </c>
      <c r="N250" s="31" t="str">
        <f t="shared" ca="1" si="12"/>
        <v>2 tahun, 11 bulan, 4 hari</v>
      </c>
      <c r="O250" s="49">
        <f t="shared" ca="1" si="11"/>
        <v>1069</v>
      </c>
    </row>
    <row r="251" spans="1:15" ht="43.2" x14ac:dyDescent="0.3">
      <c r="A251" s="4">
        <f t="shared" si="13"/>
        <v>250</v>
      </c>
      <c r="B251" s="2" t="s">
        <v>1233</v>
      </c>
      <c r="C251" s="3">
        <v>45149</v>
      </c>
      <c r="D251" s="9" t="s">
        <v>39</v>
      </c>
      <c r="E251" s="1" t="s">
        <v>1313</v>
      </c>
      <c r="F251" s="1" t="s">
        <v>1314</v>
      </c>
      <c r="H251" s="2" t="s">
        <v>1302</v>
      </c>
      <c r="N251" s="31" t="str">
        <f t="shared" ca="1" si="12"/>
        <v>2 tahun, 11 bulan, 4 hari</v>
      </c>
      <c r="O251" s="49">
        <f t="shared" ca="1" si="11"/>
        <v>1069</v>
      </c>
    </row>
    <row r="252" spans="1:15" ht="28.8" x14ac:dyDescent="0.3">
      <c r="A252" s="4">
        <f t="shared" si="13"/>
        <v>251</v>
      </c>
      <c r="B252" s="2" t="s">
        <v>1296</v>
      </c>
      <c r="C252" s="3">
        <v>45149</v>
      </c>
      <c r="D252" s="9" t="s">
        <v>39</v>
      </c>
      <c r="E252" s="1" t="s">
        <v>1297</v>
      </c>
      <c r="F252" s="1" t="s">
        <v>1298</v>
      </c>
      <c r="H252" s="2" t="s">
        <v>1302</v>
      </c>
      <c r="J252" s="4" t="s">
        <v>1079</v>
      </c>
      <c r="K252" s="10" t="s">
        <v>2445</v>
      </c>
      <c r="N252" s="31" t="str">
        <f t="shared" ca="1" si="12"/>
        <v>2 tahun, 11 bulan, 4 hari</v>
      </c>
      <c r="O252" s="49">
        <f t="shared" ca="1" si="11"/>
        <v>1069</v>
      </c>
    </row>
    <row r="253" spans="1:15" ht="28.8" x14ac:dyDescent="0.3">
      <c r="A253" s="4">
        <f t="shared" si="13"/>
        <v>252</v>
      </c>
      <c r="B253" s="2" t="s">
        <v>1293</v>
      </c>
      <c r="C253" s="3">
        <v>45149</v>
      </c>
      <c r="D253" s="9" t="s">
        <v>39</v>
      </c>
      <c r="E253" s="1" t="s">
        <v>1294</v>
      </c>
      <c r="F253" s="1" t="s">
        <v>1295</v>
      </c>
      <c r="H253" s="2" t="s">
        <v>1302</v>
      </c>
      <c r="J253" s="4" t="s">
        <v>1079</v>
      </c>
      <c r="K253" s="10" t="s">
        <v>2448</v>
      </c>
      <c r="N253" s="31" t="str">
        <f t="shared" ca="1" si="12"/>
        <v>2 tahun, 11 bulan, 4 hari</v>
      </c>
      <c r="O253" s="49">
        <f t="shared" ca="1" si="11"/>
        <v>1069</v>
      </c>
    </row>
    <row r="254" spans="1:15" ht="28.8" x14ac:dyDescent="0.3">
      <c r="A254" s="4">
        <f t="shared" si="13"/>
        <v>253</v>
      </c>
      <c r="B254" s="2" t="s">
        <v>1335</v>
      </c>
      <c r="C254" s="3">
        <v>45152</v>
      </c>
      <c r="D254" s="9" t="s">
        <v>39</v>
      </c>
      <c r="E254" s="1" t="s">
        <v>1336</v>
      </c>
      <c r="F254" s="1" t="s">
        <v>1337</v>
      </c>
      <c r="H254" s="2" t="s">
        <v>1302</v>
      </c>
      <c r="I254" s="1" t="s">
        <v>2341</v>
      </c>
      <c r="N254" s="28" t="str">
        <f t="shared" ca="1" si="12"/>
        <v>2 tahun, 11 bulan, 1 hari</v>
      </c>
      <c r="O254" s="49">
        <f t="shared" ca="1" si="11"/>
        <v>1066</v>
      </c>
    </row>
    <row r="255" spans="1:15" ht="57.6" x14ac:dyDescent="0.3">
      <c r="A255" s="4">
        <f t="shared" si="13"/>
        <v>254</v>
      </c>
      <c r="B255" s="2" t="s">
        <v>1357</v>
      </c>
      <c r="C255" s="3">
        <v>45159</v>
      </c>
      <c r="D255" s="9" t="s">
        <v>39</v>
      </c>
      <c r="E255" s="1" t="s">
        <v>1358</v>
      </c>
      <c r="F255" s="1" t="s">
        <v>1359</v>
      </c>
      <c r="H255" s="2" t="s">
        <v>120</v>
      </c>
      <c r="I255" s="1" t="s">
        <v>1808</v>
      </c>
      <c r="J255" s="4" t="s">
        <v>1080</v>
      </c>
      <c r="K255" s="5" t="s">
        <v>1083</v>
      </c>
      <c r="N255" s="31" t="str">
        <f t="shared" ca="1" si="12"/>
        <v>2 tahun, 10 bulan, 24 hari</v>
      </c>
      <c r="O255" s="49">
        <f t="shared" ca="1" si="11"/>
        <v>1059</v>
      </c>
    </row>
    <row r="256" spans="1:15" ht="28.8" x14ac:dyDescent="0.3">
      <c r="A256" s="4">
        <f t="shared" si="13"/>
        <v>255</v>
      </c>
      <c r="B256" s="2" t="s">
        <v>1369</v>
      </c>
      <c r="C256" s="3">
        <v>45159</v>
      </c>
      <c r="D256" s="9" t="s">
        <v>39</v>
      </c>
      <c r="E256" s="1" t="s">
        <v>1370</v>
      </c>
      <c r="F256" s="1" t="s">
        <v>1371</v>
      </c>
      <c r="H256" s="2" t="s">
        <v>1302</v>
      </c>
      <c r="J256" s="4" t="s">
        <v>1070</v>
      </c>
      <c r="K256" s="5" t="s">
        <v>1071</v>
      </c>
      <c r="N256" s="31" t="str">
        <f t="shared" ca="1" si="12"/>
        <v>2 tahun, 10 bulan, 24 hari</v>
      </c>
      <c r="O256" s="49">
        <f t="shared" ca="1" si="11"/>
        <v>1059</v>
      </c>
    </row>
    <row r="257" spans="1:15" ht="43.2" x14ac:dyDescent="0.3">
      <c r="A257" s="4">
        <f t="shared" si="13"/>
        <v>256</v>
      </c>
      <c r="B257" s="2" t="s">
        <v>1322</v>
      </c>
      <c r="C257" s="3">
        <v>45152</v>
      </c>
      <c r="D257" s="9" t="s">
        <v>39</v>
      </c>
      <c r="E257" s="1" t="s">
        <v>1323</v>
      </c>
      <c r="F257" s="1" t="s">
        <v>1324</v>
      </c>
      <c r="H257" s="2" t="s">
        <v>1302</v>
      </c>
      <c r="I257" s="1" t="s">
        <v>2409</v>
      </c>
      <c r="J257" s="4" t="s">
        <v>1079</v>
      </c>
      <c r="K257" s="10" t="s">
        <v>2449</v>
      </c>
      <c r="N257" s="28" t="str">
        <f t="shared" ca="1" si="12"/>
        <v>2 tahun, 11 bulan, 1 hari</v>
      </c>
      <c r="O257" s="49">
        <f t="shared" ca="1" si="11"/>
        <v>1066</v>
      </c>
    </row>
    <row r="258" spans="1:15" ht="57.6" x14ac:dyDescent="0.3">
      <c r="A258" s="4">
        <f t="shared" si="13"/>
        <v>257</v>
      </c>
      <c r="B258" s="2" t="s">
        <v>1325</v>
      </c>
      <c r="C258" s="3">
        <v>45148</v>
      </c>
      <c r="D258" s="9" t="s">
        <v>39</v>
      </c>
      <c r="E258" s="1" t="s">
        <v>1326</v>
      </c>
      <c r="F258" s="1" t="s">
        <v>1447</v>
      </c>
      <c r="H258" s="2" t="s">
        <v>120</v>
      </c>
      <c r="J258" s="9" t="s">
        <v>1079</v>
      </c>
      <c r="K258" s="10" t="s">
        <v>2448</v>
      </c>
      <c r="L258" s="10"/>
      <c r="M258" s="10"/>
      <c r="N258" s="31" t="str">
        <f t="shared" ca="1" si="12"/>
        <v>2 tahun, 11 bulan, 5 hari</v>
      </c>
      <c r="O258" s="49">
        <f t="shared" ca="1" si="11"/>
        <v>1070</v>
      </c>
    </row>
    <row r="259" spans="1:15" ht="28.8" x14ac:dyDescent="0.3">
      <c r="A259" s="4">
        <f t="shared" si="13"/>
        <v>258</v>
      </c>
      <c r="B259" s="2" t="s">
        <v>1330</v>
      </c>
      <c r="C259" s="3">
        <v>45153</v>
      </c>
      <c r="D259" s="9" t="s">
        <v>39</v>
      </c>
      <c r="E259" s="1" t="s">
        <v>1331</v>
      </c>
      <c r="F259" s="1" t="s">
        <v>1332</v>
      </c>
      <c r="H259" s="2" t="s">
        <v>120</v>
      </c>
      <c r="J259" s="9" t="s">
        <v>1079</v>
      </c>
      <c r="K259" s="10" t="s">
        <v>1350</v>
      </c>
      <c r="L259" s="10"/>
      <c r="M259" s="10"/>
      <c r="N259" s="28" t="str">
        <f t="shared" ca="1" si="12"/>
        <v>2 tahun, 11 bulan, 0 hari</v>
      </c>
      <c r="O259" s="49">
        <f t="shared" ref="O259:O322" ca="1" si="14">TODAY()-C259</f>
        <v>1065</v>
      </c>
    </row>
    <row r="260" spans="1:15" ht="28.8" x14ac:dyDescent="0.3">
      <c r="A260" s="4">
        <f t="shared" si="13"/>
        <v>259</v>
      </c>
      <c r="B260" s="2" t="s">
        <v>1327</v>
      </c>
      <c r="C260" s="3">
        <v>45153</v>
      </c>
      <c r="D260" s="9" t="s">
        <v>39</v>
      </c>
      <c r="E260" s="1" t="s">
        <v>1328</v>
      </c>
      <c r="F260" s="1" t="s">
        <v>1329</v>
      </c>
      <c r="H260" s="2" t="s">
        <v>120</v>
      </c>
      <c r="J260" s="4" t="s">
        <v>1080</v>
      </c>
      <c r="K260" s="5" t="s">
        <v>1083</v>
      </c>
      <c r="N260" s="28" t="str">
        <f t="shared" ca="1" si="12"/>
        <v>2 tahun, 11 bulan, 0 hari</v>
      </c>
      <c r="O260" s="49">
        <f t="shared" ca="1" si="14"/>
        <v>1065</v>
      </c>
    </row>
    <row r="261" spans="1:15" ht="28.8" x14ac:dyDescent="0.3">
      <c r="A261" s="4">
        <f t="shared" si="13"/>
        <v>260</v>
      </c>
      <c r="B261" s="2" t="s">
        <v>1333</v>
      </c>
      <c r="C261" s="3">
        <v>45153</v>
      </c>
      <c r="D261" s="9" t="s">
        <v>39</v>
      </c>
      <c r="E261" s="1" t="s">
        <v>1334</v>
      </c>
      <c r="F261" s="1" t="s">
        <v>1334</v>
      </c>
      <c r="H261" s="2" t="s">
        <v>1302</v>
      </c>
      <c r="N261" s="28" t="str">
        <f t="shared" ca="1" si="12"/>
        <v>2 tahun, 11 bulan, 0 hari</v>
      </c>
      <c r="O261" s="49">
        <f t="shared" ca="1" si="14"/>
        <v>1065</v>
      </c>
    </row>
    <row r="262" spans="1:15" ht="72" x14ac:dyDescent="0.3">
      <c r="A262" s="4">
        <f t="shared" si="13"/>
        <v>261</v>
      </c>
      <c r="B262" s="2" t="s">
        <v>1344</v>
      </c>
      <c r="C262" s="3">
        <v>45154</v>
      </c>
      <c r="D262" s="9" t="s">
        <v>39</v>
      </c>
      <c r="E262" s="1" t="s">
        <v>1345</v>
      </c>
      <c r="F262" s="1" t="s">
        <v>1346</v>
      </c>
      <c r="H262" s="2" t="s">
        <v>120</v>
      </c>
      <c r="I262" s="1" t="s">
        <v>1542</v>
      </c>
      <c r="J262" s="9" t="s">
        <v>1736</v>
      </c>
      <c r="K262" s="10" t="s">
        <v>1737</v>
      </c>
      <c r="L262" s="10"/>
      <c r="M262" s="10"/>
      <c r="N262" s="28" t="str">
        <f t="shared" ca="1" si="12"/>
        <v>2 tahun, 10 bulan, 29 hari</v>
      </c>
      <c r="O262" s="49">
        <f t="shared" ca="1" si="14"/>
        <v>1064</v>
      </c>
    </row>
    <row r="263" spans="1:15" ht="28.8" x14ac:dyDescent="0.3">
      <c r="A263" s="4">
        <f t="shared" si="13"/>
        <v>262</v>
      </c>
      <c r="B263" s="2" t="s">
        <v>1340</v>
      </c>
      <c r="C263" s="3">
        <v>45154</v>
      </c>
      <c r="D263" s="9" t="s">
        <v>39</v>
      </c>
      <c r="E263" s="1" t="s">
        <v>1341</v>
      </c>
      <c r="F263" s="1" t="s">
        <v>1341</v>
      </c>
      <c r="H263" s="2" t="s">
        <v>1302</v>
      </c>
      <c r="N263" s="28" t="str">
        <f t="shared" ca="1" si="12"/>
        <v>2 tahun, 10 bulan, 29 hari</v>
      </c>
      <c r="O263" s="49">
        <f t="shared" ca="1" si="14"/>
        <v>1064</v>
      </c>
    </row>
    <row r="264" spans="1:15" ht="43.2" x14ac:dyDescent="0.3">
      <c r="A264" s="4">
        <f t="shared" si="13"/>
        <v>263</v>
      </c>
      <c r="B264" s="2" t="s">
        <v>1347</v>
      </c>
      <c r="C264" s="3">
        <v>45156</v>
      </c>
      <c r="D264" s="9" t="s">
        <v>39</v>
      </c>
      <c r="E264" s="1" t="s">
        <v>1348</v>
      </c>
      <c r="F264" s="1" t="s">
        <v>1349</v>
      </c>
      <c r="H264" s="2" t="s">
        <v>120</v>
      </c>
      <c r="I264" s="1" t="s">
        <v>2069</v>
      </c>
      <c r="J264" s="4" t="s">
        <v>1070</v>
      </c>
      <c r="K264" s="10" t="s">
        <v>1230</v>
      </c>
      <c r="L264" s="10"/>
      <c r="M264" s="10"/>
      <c r="N264" s="28" t="str">
        <f t="shared" ca="1" si="12"/>
        <v>2 tahun, 10 bulan, 27 hari</v>
      </c>
      <c r="O264" s="49">
        <f t="shared" ca="1" si="14"/>
        <v>1062</v>
      </c>
    </row>
    <row r="265" spans="1:15" x14ac:dyDescent="0.3">
      <c r="A265" s="4">
        <f t="shared" si="13"/>
        <v>264</v>
      </c>
      <c r="B265" s="2" t="s">
        <v>1360</v>
      </c>
      <c r="C265" s="3">
        <v>45159</v>
      </c>
      <c r="D265" s="9" t="s">
        <v>39</v>
      </c>
      <c r="E265" s="1" t="s">
        <v>437</v>
      </c>
      <c r="F265" s="1" t="s">
        <v>1286</v>
      </c>
      <c r="H265" s="2" t="s">
        <v>120</v>
      </c>
      <c r="I265" s="1" t="s">
        <v>5214</v>
      </c>
      <c r="J265" s="4" t="s">
        <v>1070</v>
      </c>
      <c r="K265" s="5" t="s">
        <v>1082</v>
      </c>
      <c r="N265" s="31" t="str">
        <f t="shared" ca="1" si="12"/>
        <v>2 tahun, 10 bulan, 24 hari</v>
      </c>
      <c r="O265" s="49">
        <f t="shared" ca="1" si="14"/>
        <v>1059</v>
      </c>
    </row>
    <row r="266" spans="1:15" x14ac:dyDescent="0.3">
      <c r="A266" s="4">
        <f t="shared" si="13"/>
        <v>265</v>
      </c>
      <c r="B266" s="2" t="s">
        <v>1366</v>
      </c>
      <c r="C266" s="3">
        <v>45159</v>
      </c>
      <c r="D266" s="9" t="s">
        <v>39</v>
      </c>
      <c r="E266" s="1" t="s">
        <v>1367</v>
      </c>
      <c r="F266" s="1" t="s">
        <v>1368</v>
      </c>
      <c r="G266" s="9" t="s">
        <v>836</v>
      </c>
      <c r="H266" s="2" t="s">
        <v>120</v>
      </c>
      <c r="I266" s="1" t="s">
        <v>1969</v>
      </c>
      <c r="J266" s="9" t="s">
        <v>1080</v>
      </c>
      <c r="K266" s="10" t="s">
        <v>1083</v>
      </c>
      <c r="L266" s="10"/>
      <c r="M266" s="10"/>
      <c r="N266" s="31" t="str">
        <f t="shared" ca="1" si="12"/>
        <v>2 tahun, 10 bulan, 24 hari</v>
      </c>
      <c r="O266" s="49">
        <f t="shared" ca="1" si="14"/>
        <v>1059</v>
      </c>
    </row>
    <row r="267" spans="1:15" ht="28.8" x14ac:dyDescent="0.3">
      <c r="A267" s="4">
        <f t="shared" si="13"/>
        <v>266</v>
      </c>
      <c r="B267" s="2" t="s">
        <v>1378</v>
      </c>
      <c r="C267" s="3">
        <v>45160</v>
      </c>
      <c r="D267" s="9" t="s">
        <v>39</v>
      </c>
      <c r="E267" s="1" t="s">
        <v>1379</v>
      </c>
      <c r="F267" s="1" t="s">
        <v>1380</v>
      </c>
      <c r="H267" s="2" t="s">
        <v>1302</v>
      </c>
      <c r="I267" s="1" t="s">
        <v>1524</v>
      </c>
      <c r="J267" s="4" t="s">
        <v>1079</v>
      </c>
      <c r="K267" s="10" t="s">
        <v>2445</v>
      </c>
      <c r="N267" s="28" t="str">
        <f t="shared" ca="1" si="12"/>
        <v>2 tahun, 10 bulan, 23 hari</v>
      </c>
      <c r="O267" s="49">
        <f t="shared" ca="1" si="14"/>
        <v>1058</v>
      </c>
    </row>
    <row r="268" spans="1:15" x14ac:dyDescent="0.3">
      <c r="A268" s="4">
        <f t="shared" si="13"/>
        <v>267</v>
      </c>
      <c r="B268" s="2" t="s">
        <v>1381</v>
      </c>
      <c r="C268" s="3">
        <v>45160</v>
      </c>
      <c r="D268" s="9" t="s">
        <v>39</v>
      </c>
      <c r="E268" s="1" t="s">
        <v>437</v>
      </c>
      <c r="F268" s="1" t="s">
        <v>1382</v>
      </c>
      <c r="H268" s="2" t="s">
        <v>1302</v>
      </c>
      <c r="J268" s="4" t="s">
        <v>1070</v>
      </c>
      <c r="K268" s="5" t="s">
        <v>1071</v>
      </c>
      <c r="N268" s="28" t="str">
        <f t="shared" ca="1" si="12"/>
        <v>2 tahun, 10 bulan, 23 hari</v>
      </c>
      <c r="O268" s="49">
        <f t="shared" ca="1" si="14"/>
        <v>1058</v>
      </c>
    </row>
    <row r="269" spans="1:15" ht="187.2" x14ac:dyDescent="0.3">
      <c r="A269" s="4">
        <f t="shared" si="13"/>
        <v>268</v>
      </c>
      <c r="B269" s="2" t="s">
        <v>1389</v>
      </c>
      <c r="C269" s="3">
        <v>45161</v>
      </c>
      <c r="D269" s="9" t="s">
        <v>39</v>
      </c>
      <c r="E269" s="1" t="s">
        <v>1390</v>
      </c>
      <c r="F269" s="1" t="s">
        <v>1434</v>
      </c>
      <c r="H269" s="2" t="s">
        <v>120</v>
      </c>
      <c r="I269" s="40" t="s">
        <v>4367</v>
      </c>
      <c r="J269" s="4" t="s">
        <v>1070</v>
      </c>
      <c r="K269" s="10" t="s">
        <v>3233</v>
      </c>
      <c r="L269" s="10"/>
      <c r="M269" s="10"/>
      <c r="N269" s="31" t="str">
        <f t="shared" ca="1" si="12"/>
        <v>2 tahun, 10 bulan, 22 hari</v>
      </c>
      <c r="O269" s="49">
        <f t="shared" ca="1" si="14"/>
        <v>1057</v>
      </c>
    </row>
    <row r="270" spans="1:15" ht="43.2" x14ac:dyDescent="0.3">
      <c r="A270" s="4">
        <f t="shared" si="13"/>
        <v>269</v>
      </c>
      <c r="B270" s="19" t="s">
        <v>1422</v>
      </c>
      <c r="C270" s="3">
        <v>45166</v>
      </c>
      <c r="D270" s="9" t="s">
        <v>39</v>
      </c>
      <c r="E270" s="1" t="s">
        <v>1423</v>
      </c>
      <c r="F270" s="1" t="s">
        <v>1423</v>
      </c>
      <c r="G270" s="8">
        <v>45180</v>
      </c>
      <c r="H270" s="2" t="s">
        <v>120</v>
      </c>
      <c r="I270" s="1" t="s">
        <v>1819</v>
      </c>
      <c r="J270" s="4" t="s">
        <v>1070</v>
      </c>
      <c r="K270" s="10" t="s">
        <v>1156</v>
      </c>
      <c r="L270" s="10"/>
      <c r="M270" s="10"/>
      <c r="N270" s="31" t="str">
        <f t="shared" ca="1" si="12"/>
        <v>2 tahun, 10 bulan, 17 hari</v>
      </c>
      <c r="O270" s="49">
        <f t="shared" ca="1" si="14"/>
        <v>1052</v>
      </c>
    </row>
    <row r="271" spans="1:15" ht="129.6" x14ac:dyDescent="0.3">
      <c r="A271" s="4">
        <f t="shared" si="13"/>
        <v>270</v>
      </c>
      <c r="B271" s="2" t="s">
        <v>1395</v>
      </c>
      <c r="C271" s="3">
        <v>45163</v>
      </c>
      <c r="D271" s="9" t="s">
        <v>39</v>
      </c>
      <c r="E271" s="1" t="s">
        <v>1396</v>
      </c>
      <c r="F271" s="45" t="s">
        <v>3831</v>
      </c>
      <c r="H271" s="2" t="s">
        <v>1302</v>
      </c>
      <c r="I271" s="1" t="s">
        <v>1971</v>
      </c>
      <c r="J271" s="4" t="s">
        <v>1070</v>
      </c>
      <c r="K271" s="10" t="s">
        <v>1436</v>
      </c>
      <c r="L271" s="10"/>
      <c r="M271" s="10"/>
      <c r="N271" s="31" t="str">
        <f t="shared" ca="1" si="12"/>
        <v>2 tahun, 10 bulan, 20 hari</v>
      </c>
      <c r="O271" s="49">
        <f t="shared" ca="1" si="14"/>
        <v>1055</v>
      </c>
    </row>
    <row r="272" spans="1:15" ht="28.8" x14ac:dyDescent="0.3">
      <c r="A272" s="4">
        <f t="shared" si="13"/>
        <v>271</v>
      </c>
      <c r="B272" s="2" t="s">
        <v>1393</v>
      </c>
      <c r="C272" s="3">
        <v>45163</v>
      </c>
      <c r="D272" s="9" t="s">
        <v>39</v>
      </c>
      <c r="E272" s="1" t="s">
        <v>1394</v>
      </c>
      <c r="F272" s="1" t="s">
        <v>1394</v>
      </c>
      <c r="H272" s="2" t="s">
        <v>1302</v>
      </c>
      <c r="I272" s="1" t="s">
        <v>2412</v>
      </c>
      <c r="J272" s="4" t="s">
        <v>1070</v>
      </c>
      <c r="K272" s="5" t="s">
        <v>1071</v>
      </c>
      <c r="N272" s="31" t="str">
        <f t="shared" ca="1" si="12"/>
        <v>2 tahun, 10 bulan, 20 hari</v>
      </c>
      <c r="O272" s="49">
        <f t="shared" ca="1" si="14"/>
        <v>1055</v>
      </c>
    </row>
    <row r="273" spans="1:15" x14ac:dyDescent="0.3">
      <c r="A273" s="4">
        <f t="shared" si="13"/>
        <v>272</v>
      </c>
      <c r="B273" s="2" t="s">
        <v>1391</v>
      </c>
      <c r="C273" s="3">
        <v>45163</v>
      </c>
      <c r="D273" s="9" t="s">
        <v>39</v>
      </c>
      <c r="E273" s="1" t="s">
        <v>1397</v>
      </c>
      <c r="F273" s="1" t="s">
        <v>1392</v>
      </c>
      <c r="H273" s="2" t="s">
        <v>120</v>
      </c>
      <c r="I273" s="1" t="s">
        <v>5214</v>
      </c>
      <c r="J273" s="4" t="s">
        <v>1070</v>
      </c>
      <c r="K273" s="5" t="s">
        <v>1471</v>
      </c>
      <c r="N273" s="31" t="str">
        <f t="shared" ca="1" si="12"/>
        <v>2 tahun, 10 bulan, 20 hari</v>
      </c>
      <c r="O273" s="49">
        <f t="shared" ca="1" si="14"/>
        <v>1055</v>
      </c>
    </row>
    <row r="274" spans="1:15" ht="28.8" x14ac:dyDescent="0.3">
      <c r="A274" s="4">
        <f t="shared" si="13"/>
        <v>273</v>
      </c>
      <c r="B274" s="19" t="s">
        <v>1414</v>
      </c>
      <c r="C274" s="3">
        <v>45166</v>
      </c>
      <c r="D274" s="9" t="s">
        <v>39</v>
      </c>
      <c r="E274" s="1" t="s">
        <v>1415</v>
      </c>
      <c r="F274" s="1" t="s">
        <v>1416</v>
      </c>
      <c r="H274" s="2" t="s">
        <v>1302</v>
      </c>
      <c r="J274" s="4" t="s">
        <v>1079</v>
      </c>
      <c r="K274" s="10" t="s">
        <v>2445</v>
      </c>
      <c r="N274" s="31" t="str">
        <f t="shared" ca="1" si="12"/>
        <v>2 tahun, 10 bulan, 17 hari</v>
      </c>
      <c r="O274" s="49">
        <f t="shared" ca="1" si="14"/>
        <v>1052</v>
      </c>
    </row>
    <row r="275" spans="1:15" ht="28.8" x14ac:dyDescent="0.3">
      <c r="A275" s="4">
        <f t="shared" si="13"/>
        <v>274</v>
      </c>
      <c r="B275" s="19" t="s">
        <v>1420</v>
      </c>
      <c r="C275" s="3">
        <v>45166</v>
      </c>
      <c r="D275" s="9" t="s">
        <v>9</v>
      </c>
      <c r="E275" s="1" t="s">
        <v>1421</v>
      </c>
      <c r="F275" s="1" t="s">
        <v>1421</v>
      </c>
      <c r="H275" s="2" t="s">
        <v>1302</v>
      </c>
      <c r="J275" s="4" t="s">
        <v>1070</v>
      </c>
      <c r="K275" s="5" t="s">
        <v>1071</v>
      </c>
      <c r="N275" s="31" t="str">
        <f t="shared" ca="1" si="12"/>
        <v>2 tahun, 10 bulan, 17 hari</v>
      </c>
      <c r="O275" s="49">
        <f t="shared" ca="1" si="14"/>
        <v>1052</v>
      </c>
    </row>
    <row r="276" spans="1:15" ht="43.2" x14ac:dyDescent="0.3">
      <c r="A276" s="4">
        <f t="shared" si="13"/>
        <v>275</v>
      </c>
      <c r="B276" s="19" t="s">
        <v>1424</v>
      </c>
      <c r="C276" s="3">
        <v>45166</v>
      </c>
      <c r="D276" s="9" t="s">
        <v>39</v>
      </c>
      <c r="E276" s="1" t="s">
        <v>1425</v>
      </c>
      <c r="F276" s="1" t="s">
        <v>1426</v>
      </c>
      <c r="H276" s="2" t="s">
        <v>120</v>
      </c>
      <c r="I276" s="1" t="s">
        <v>1435</v>
      </c>
      <c r="J276" s="4" t="s">
        <v>1080</v>
      </c>
      <c r="K276" s="5" t="s">
        <v>1083</v>
      </c>
      <c r="N276" s="31" t="str">
        <f t="shared" ca="1" si="12"/>
        <v>2 tahun, 10 bulan, 17 hari</v>
      </c>
      <c r="O276" s="49">
        <f t="shared" ca="1" si="14"/>
        <v>1052</v>
      </c>
    </row>
    <row r="277" spans="1:15" ht="72" x14ac:dyDescent="0.3">
      <c r="A277" s="4">
        <f t="shared" si="13"/>
        <v>276</v>
      </c>
      <c r="B277" s="19" t="s">
        <v>1448</v>
      </c>
      <c r="C277" s="3">
        <v>45168</v>
      </c>
      <c r="D277" s="9" t="s">
        <v>39</v>
      </c>
      <c r="E277" s="1" t="s">
        <v>1449</v>
      </c>
      <c r="F277" s="1" t="s">
        <v>1450</v>
      </c>
      <c r="H277" s="2" t="s">
        <v>1302</v>
      </c>
      <c r="J277" s="4" t="s">
        <v>1079</v>
      </c>
      <c r="K277" s="10" t="s">
        <v>2447</v>
      </c>
      <c r="N277" s="31" t="str">
        <f t="shared" ca="1" si="12"/>
        <v>2 tahun, 10 bulan, 15 hari</v>
      </c>
      <c r="O277" s="49">
        <f t="shared" ca="1" si="14"/>
        <v>1050</v>
      </c>
    </row>
    <row r="278" spans="1:15" ht="28.8" x14ac:dyDescent="0.3">
      <c r="A278" s="4">
        <f t="shared" si="13"/>
        <v>277</v>
      </c>
      <c r="B278" s="19" t="s">
        <v>1411</v>
      </c>
      <c r="C278" s="3">
        <v>45162</v>
      </c>
      <c r="D278" s="9" t="s">
        <v>39</v>
      </c>
      <c r="E278" s="1" t="s">
        <v>1412</v>
      </c>
      <c r="F278" s="1" t="s">
        <v>1412</v>
      </c>
      <c r="H278" s="2" t="s">
        <v>1302</v>
      </c>
      <c r="J278" s="4" t="s">
        <v>1170</v>
      </c>
      <c r="K278" s="5" t="s">
        <v>1171</v>
      </c>
      <c r="N278" s="28" t="str">
        <f t="shared" ca="1" si="12"/>
        <v>2 tahun, 10 bulan, 21 hari</v>
      </c>
      <c r="O278" s="49">
        <f t="shared" ca="1" si="14"/>
        <v>1056</v>
      </c>
    </row>
    <row r="279" spans="1:15" ht="57.6" x14ac:dyDescent="0.3">
      <c r="A279" s="4">
        <f t="shared" si="13"/>
        <v>278</v>
      </c>
      <c r="B279" s="19" t="s">
        <v>1427</v>
      </c>
      <c r="C279" s="3">
        <v>45166</v>
      </c>
      <c r="D279" s="9" t="s">
        <v>39</v>
      </c>
      <c r="E279" s="1" t="s">
        <v>1428</v>
      </c>
      <c r="F279" s="1" t="s">
        <v>1437</v>
      </c>
      <c r="H279" s="2" t="s">
        <v>1302</v>
      </c>
      <c r="J279" s="4" t="s">
        <v>1079</v>
      </c>
      <c r="K279" s="10" t="s">
        <v>2450</v>
      </c>
      <c r="N279" s="31" t="str">
        <f t="shared" ref="N279:N342" ca="1" si="15">DATEDIF(C279,$L$2,"Y")&amp;" tahun, "&amp;DATEDIF(C279,$L$2,"YM")&amp;" bulan, "&amp;DATEDIF(C279,$L$2,"MD")&amp;" hari"</f>
        <v>2 tahun, 10 bulan, 17 hari</v>
      </c>
      <c r="O279" s="49">
        <f t="shared" ca="1" si="14"/>
        <v>1052</v>
      </c>
    </row>
    <row r="280" spans="1:15" ht="28.8" x14ac:dyDescent="0.3">
      <c r="A280" s="4">
        <f t="shared" ref="A280:A343" si="16">ROW(A279)</f>
        <v>279</v>
      </c>
      <c r="B280" s="19" t="s">
        <v>1451</v>
      </c>
      <c r="C280" s="3">
        <v>45167</v>
      </c>
      <c r="D280" s="9" t="s">
        <v>39</v>
      </c>
      <c r="E280" s="1" t="s">
        <v>1452</v>
      </c>
      <c r="F280" s="1" t="s">
        <v>1454</v>
      </c>
      <c r="H280" s="2" t="s">
        <v>1302</v>
      </c>
      <c r="J280" s="4" t="s">
        <v>1175</v>
      </c>
      <c r="K280" s="5" t="s">
        <v>1176</v>
      </c>
      <c r="N280" s="28" t="str">
        <f t="shared" ca="1" si="15"/>
        <v>2 tahun, 10 bulan, 16 hari</v>
      </c>
      <c r="O280" s="49">
        <f t="shared" ca="1" si="14"/>
        <v>1051</v>
      </c>
    </row>
    <row r="281" spans="1:15" ht="57.6" x14ac:dyDescent="0.3">
      <c r="A281" s="4">
        <f t="shared" si="16"/>
        <v>280</v>
      </c>
      <c r="B281" s="19" t="s">
        <v>1431</v>
      </c>
      <c r="C281" s="3">
        <v>45168</v>
      </c>
      <c r="D281" s="9" t="s">
        <v>39</v>
      </c>
      <c r="E281" s="1" t="s">
        <v>1432</v>
      </c>
      <c r="F281" s="1" t="s">
        <v>1433</v>
      </c>
      <c r="H281" s="2" t="s">
        <v>120</v>
      </c>
      <c r="I281" s="1" t="s">
        <v>2421</v>
      </c>
      <c r="J281" s="4" t="s">
        <v>1088</v>
      </c>
      <c r="K281" s="5" t="s">
        <v>1089</v>
      </c>
      <c r="N281" s="31" t="str">
        <f t="shared" ca="1" si="15"/>
        <v>2 tahun, 10 bulan, 15 hari</v>
      </c>
      <c r="O281" s="49">
        <f t="shared" ca="1" si="14"/>
        <v>1050</v>
      </c>
    </row>
    <row r="282" spans="1:15" ht="43.2" x14ac:dyDescent="0.3">
      <c r="A282" s="4">
        <f t="shared" si="16"/>
        <v>281</v>
      </c>
      <c r="B282" s="19" t="s">
        <v>1468</v>
      </c>
      <c r="C282" s="3">
        <v>45170</v>
      </c>
      <c r="D282" s="9" t="s">
        <v>39</v>
      </c>
      <c r="E282" s="1" t="s">
        <v>1469</v>
      </c>
      <c r="F282" s="1" t="s">
        <v>1470</v>
      </c>
      <c r="H282" s="2" t="s">
        <v>120</v>
      </c>
      <c r="I282" s="1" t="s">
        <v>4300</v>
      </c>
      <c r="J282" s="4" t="s">
        <v>1070</v>
      </c>
      <c r="K282" s="5" t="s">
        <v>1471</v>
      </c>
      <c r="N282" s="31" t="str">
        <f t="shared" ca="1" si="15"/>
        <v>2 tahun, 10 bulan, 14 hari</v>
      </c>
      <c r="O282" s="49">
        <f t="shared" ca="1" si="14"/>
        <v>1048</v>
      </c>
    </row>
    <row r="283" spans="1:15" ht="115.2" x14ac:dyDescent="0.3">
      <c r="A283" s="4">
        <f t="shared" si="16"/>
        <v>282</v>
      </c>
      <c r="B283" s="19" t="s">
        <v>1455</v>
      </c>
      <c r="C283" s="3">
        <v>45168</v>
      </c>
      <c r="D283" s="9" t="s">
        <v>39</v>
      </c>
      <c r="E283" s="1" t="s">
        <v>1456</v>
      </c>
      <c r="F283" s="45" t="s">
        <v>3832</v>
      </c>
      <c r="H283" s="2" t="s">
        <v>120</v>
      </c>
      <c r="I283" s="1" t="s">
        <v>1668</v>
      </c>
      <c r="J283" s="4" t="s">
        <v>1070</v>
      </c>
      <c r="K283" s="5" t="s">
        <v>1076</v>
      </c>
      <c r="N283" s="31" t="str">
        <f t="shared" ca="1" si="15"/>
        <v>2 tahun, 10 bulan, 15 hari</v>
      </c>
      <c r="O283" s="49">
        <f t="shared" ca="1" si="14"/>
        <v>1050</v>
      </c>
    </row>
    <row r="284" spans="1:15" ht="57.6" x14ac:dyDescent="0.3">
      <c r="A284" s="4">
        <f t="shared" si="16"/>
        <v>283</v>
      </c>
      <c r="B284" s="19" t="s">
        <v>1458</v>
      </c>
      <c r="C284" s="3">
        <v>45169</v>
      </c>
      <c r="D284" s="9" t="s">
        <v>39</v>
      </c>
      <c r="E284" s="1" t="s">
        <v>1457</v>
      </c>
      <c r="F284" s="1" t="s">
        <v>1459</v>
      </c>
      <c r="H284" s="2" t="s">
        <v>1302</v>
      </c>
      <c r="N284" s="31" t="str">
        <f t="shared" ca="1" si="15"/>
        <v>2 tahun, 10 bulan, 14 hari</v>
      </c>
      <c r="O284" s="49">
        <f t="shared" ca="1" si="14"/>
        <v>1049</v>
      </c>
    </row>
    <row r="285" spans="1:15" ht="115.2" x14ac:dyDescent="0.3">
      <c r="A285" s="4">
        <f t="shared" si="16"/>
        <v>284</v>
      </c>
      <c r="B285" s="19" t="s">
        <v>1461</v>
      </c>
      <c r="C285" s="3">
        <v>45168</v>
      </c>
      <c r="D285" s="9" t="s">
        <v>39</v>
      </c>
      <c r="E285" s="1" t="s">
        <v>1460</v>
      </c>
      <c r="F285" s="1" t="s">
        <v>1462</v>
      </c>
      <c r="H285" s="2" t="s">
        <v>1302</v>
      </c>
      <c r="N285" s="31" t="str">
        <f t="shared" ca="1" si="15"/>
        <v>2 tahun, 10 bulan, 15 hari</v>
      </c>
      <c r="O285" s="49">
        <f t="shared" ca="1" si="14"/>
        <v>1050</v>
      </c>
    </row>
    <row r="286" spans="1:15" ht="28.8" x14ac:dyDescent="0.3">
      <c r="A286" s="4">
        <f t="shared" si="16"/>
        <v>285</v>
      </c>
      <c r="B286" s="19" t="s">
        <v>1473</v>
      </c>
      <c r="C286" s="3">
        <v>45170</v>
      </c>
      <c r="D286" s="9" t="s">
        <v>39</v>
      </c>
      <c r="E286" s="1" t="s">
        <v>1472</v>
      </c>
      <c r="F286" s="1" t="s">
        <v>1392</v>
      </c>
      <c r="H286" s="2" t="s">
        <v>120</v>
      </c>
      <c r="I286" s="1" t="s">
        <v>5214</v>
      </c>
      <c r="J286" s="4" t="s">
        <v>1070</v>
      </c>
      <c r="K286" s="5" t="s">
        <v>1082</v>
      </c>
      <c r="N286" s="31" t="str">
        <f t="shared" ca="1" si="15"/>
        <v>2 tahun, 10 bulan, 14 hari</v>
      </c>
      <c r="O286" s="49">
        <f t="shared" ca="1" si="14"/>
        <v>1048</v>
      </c>
    </row>
    <row r="287" spans="1:15" ht="43.2" x14ac:dyDescent="0.3">
      <c r="A287" s="4">
        <f t="shared" si="16"/>
        <v>286</v>
      </c>
      <c r="B287" s="19" t="s">
        <v>1440</v>
      </c>
      <c r="C287" s="3">
        <v>45170</v>
      </c>
      <c r="D287" s="9" t="s">
        <v>39</v>
      </c>
      <c r="E287" s="1" t="s">
        <v>1466</v>
      </c>
      <c r="F287" s="1" t="s">
        <v>1467</v>
      </c>
      <c r="H287" s="2" t="s">
        <v>1184</v>
      </c>
      <c r="I287" s="1" t="s">
        <v>2358</v>
      </c>
      <c r="J287" s="4" t="s">
        <v>1070</v>
      </c>
      <c r="K287" s="5" t="s">
        <v>1071</v>
      </c>
      <c r="N287" s="31" t="str">
        <f t="shared" ca="1" si="15"/>
        <v>2 tahun, 10 bulan, 14 hari</v>
      </c>
      <c r="O287" s="49">
        <f t="shared" ca="1" si="14"/>
        <v>1048</v>
      </c>
    </row>
    <row r="288" spans="1:15" ht="43.2" x14ac:dyDescent="0.3">
      <c r="A288" s="4">
        <f t="shared" si="16"/>
        <v>287</v>
      </c>
      <c r="B288" s="19" t="s">
        <v>1464</v>
      </c>
      <c r="C288" s="3">
        <v>45170</v>
      </c>
      <c r="D288" s="9" t="s">
        <v>39</v>
      </c>
      <c r="E288" s="1" t="s">
        <v>1463</v>
      </c>
      <c r="F288" s="1" t="s">
        <v>1465</v>
      </c>
      <c r="H288" s="2" t="s">
        <v>1302</v>
      </c>
      <c r="N288" s="31" t="str">
        <f t="shared" ca="1" si="15"/>
        <v>2 tahun, 10 bulan, 14 hari</v>
      </c>
      <c r="O288" s="49">
        <f t="shared" ca="1" si="14"/>
        <v>1048</v>
      </c>
    </row>
    <row r="289" spans="1:15" ht="43.2" x14ac:dyDescent="0.3">
      <c r="A289" s="4">
        <f t="shared" si="16"/>
        <v>288</v>
      </c>
      <c r="B289" s="2" t="s">
        <v>1491</v>
      </c>
      <c r="C289" s="3">
        <v>45174</v>
      </c>
      <c r="D289" s="9" t="s">
        <v>39</v>
      </c>
      <c r="E289" s="1" t="s">
        <v>1490</v>
      </c>
      <c r="F289" s="1" t="s">
        <v>1492</v>
      </c>
      <c r="H289" s="2" t="s">
        <v>140</v>
      </c>
      <c r="J289" s="4" t="s">
        <v>1070</v>
      </c>
      <c r="K289" s="5" t="s">
        <v>1077</v>
      </c>
      <c r="N289" s="31" t="str">
        <f t="shared" ca="1" si="15"/>
        <v>2 tahun, 10 bulan, 10 hari</v>
      </c>
      <c r="O289" s="49">
        <f t="shared" ca="1" si="14"/>
        <v>1044</v>
      </c>
    </row>
    <row r="290" spans="1:15" ht="43.2" x14ac:dyDescent="0.3">
      <c r="A290" s="4">
        <f t="shared" si="16"/>
        <v>289</v>
      </c>
      <c r="B290" s="2" t="s">
        <v>1496</v>
      </c>
      <c r="C290" s="3">
        <v>45175</v>
      </c>
      <c r="D290" s="9" t="s">
        <v>39</v>
      </c>
      <c r="E290" s="1" t="s">
        <v>1497</v>
      </c>
      <c r="F290" s="1" t="s">
        <v>1498</v>
      </c>
      <c r="H290" s="2" t="s">
        <v>120</v>
      </c>
      <c r="I290" s="1" t="s">
        <v>2113</v>
      </c>
      <c r="J290" s="4" t="s">
        <v>1070</v>
      </c>
      <c r="K290" s="5" t="s">
        <v>1071</v>
      </c>
      <c r="N290" s="31" t="str">
        <f t="shared" ca="1" si="15"/>
        <v>2 tahun, 10 bulan, 9 hari</v>
      </c>
      <c r="O290" s="49">
        <f t="shared" ca="1" si="14"/>
        <v>1043</v>
      </c>
    </row>
    <row r="291" spans="1:15" ht="43.2" x14ac:dyDescent="0.3">
      <c r="A291" s="4">
        <f t="shared" si="16"/>
        <v>290</v>
      </c>
      <c r="B291" s="2" t="s">
        <v>1514</v>
      </c>
      <c r="C291" s="3">
        <v>45175</v>
      </c>
      <c r="D291" s="9" t="s">
        <v>39</v>
      </c>
      <c r="E291" s="1" t="s">
        <v>1513</v>
      </c>
      <c r="F291" s="1" t="s">
        <v>1515</v>
      </c>
      <c r="G291" s="9" t="s">
        <v>836</v>
      </c>
      <c r="H291" s="2" t="s">
        <v>120</v>
      </c>
      <c r="I291" s="1" t="s">
        <v>5215</v>
      </c>
      <c r="J291" s="9" t="s">
        <v>1070</v>
      </c>
      <c r="K291" s="10" t="s">
        <v>1471</v>
      </c>
      <c r="L291" s="10"/>
      <c r="M291" s="10"/>
      <c r="N291" s="31" t="str">
        <f t="shared" ca="1" si="15"/>
        <v>2 tahun, 10 bulan, 9 hari</v>
      </c>
      <c r="O291" s="49">
        <f t="shared" ca="1" si="14"/>
        <v>1043</v>
      </c>
    </row>
    <row r="292" spans="1:15" ht="43.2" x14ac:dyDescent="0.3">
      <c r="A292" s="4">
        <f t="shared" si="16"/>
        <v>291</v>
      </c>
      <c r="B292" s="2" t="s">
        <v>1493</v>
      </c>
      <c r="C292" s="3">
        <v>45175</v>
      </c>
      <c r="D292" s="9" t="s">
        <v>39</v>
      </c>
      <c r="E292" s="1" t="s">
        <v>1494</v>
      </c>
      <c r="F292" s="1" t="s">
        <v>1495</v>
      </c>
      <c r="H292" s="2" t="s">
        <v>120</v>
      </c>
      <c r="I292" s="1" t="s">
        <v>1660</v>
      </c>
      <c r="J292" s="4" t="s">
        <v>1070</v>
      </c>
      <c r="K292" s="5" t="s">
        <v>1076</v>
      </c>
      <c r="N292" s="31" t="str">
        <f t="shared" ca="1" si="15"/>
        <v>2 tahun, 10 bulan, 9 hari</v>
      </c>
      <c r="O292" s="49">
        <f t="shared" ca="1" si="14"/>
        <v>1043</v>
      </c>
    </row>
    <row r="293" spans="1:15" ht="129.6" x14ac:dyDescent="0.3">
      <c r="A293" s="4">
        <f t="shared" si="16"/>
        <v>292</v>
      </c>
      <c r="B293" s="2" t="s">
        <v>1500</v>
      </c>
      <c r="C293" s="3">
        <v>45175</v>
      </c>
      <c r="D293" s="9" t="s">
        <v>39</v>
      </c>
      <c r="E293" s="1" t="s">
        <v>1499</v>
      </c>
      <c r="F293" s="1" t="s">
        <v>1501</v>
      </c>
      <c r="H293" s="2" t="s">
        <v>140</v>
      </c>
      <c r="J293" s="4" t="s">
        <v>1070</v>
      </c>
      <c r="K293" s="10" t="s">
        <v>1077</v>
      </c>
      <c r="L293" s="10"/>
      <c r="M293" s="10"/>
      <c r="N293" s="31" t="str">
        <f t="shared" ca="1" si="15"/>
        <v>2 tahun, 10 bulan, 9 hari</v>
      </c>
      <c r="O293" s="49">
        <f t="shared" ca="1" si="14"/>
        <v>1043</v>
      </c>
    </row>
    <row r="294" spans="1:15" ht="172.8" x14ac:dyDescent="0.3">
      <c r="A294" s="4">
        <f t="shared" si="16"/>
        <v>293</v>
      </c>
      <c r="B294" s="2" t="s">
        <v>1511</v>
      </c>
      <c r="C294" s="3">
        <v>45176</v>
      </c>
      <c r="D294" s="9" t="s">
        <v>39</v>
      </c>
      <c r="E294" s="1" t="s">
        <v>1510</v>
      </c>
      <c r="F294" s="1" t="s">
        <v>1512</v>
      </c>
      <c r="H294" s="2" t="s">
        <v>120</v>
      </c>
      <c r="I294" s="1" t="s">
        <v>2157</v>
      </c>
      <c r="J294" s="4" t="s">
        <v>1070</v>
      </c>
      <c r="K294" s="5" t="s">
        <v>1071</v>
      </c>
      <c r="N294" s="31" t="str">
        <f t="shared" ca="1" si="15"/>
        <v>2 tahun, 10 bulan, 8 hari</v>
      </c>
      <c r="O294" s="49">
        <f t="shared" ca="1" si="14"/>
        <v>1042</v>
      </c>
    </row>
    <row r="295" spans="1:15" ht="57.6" x14ac:dyDescent="0.3">
      <c r="A295" s="4">
        <f t="shared" si="16"/>
        <v>294</v>
      </c>
      <c r="B295" s="2" t="s">
        <v>1548</v>
      </c>
      <c r="C295" s="3">
        <v>45180</v>
      </c>
      <c r="D295" s="9" t="s">
        <v>39</v>
      </c>
      <c r="E295" s="1" t="s">
        <v>1547</v>
      </c>
      <c r="F295" s="11" t="s">
        <v>1549</v>
      </c>
      <c r="H295" s="2" t="s">
        <v>120</v>
      </c>
      <c r="I295" s="1" t="s">
        <v>5215</v>
      </c>
      <c r="J295" s="4" t="s">
        <v>1070</v>
      </c>
      <c r="K295" s="10" t="s">
        <v>3080</v>
      </c>
      <c r="L295" s="10"/>
      <c r="M295" s="10"/>
      <c r="N295" s="31" t="str">
        <f t="shared" ca="1" si="15"/>
        <v>2 tahun, 10 bulan, 4 hari</v>
      </c>
      <c r="O295" s="49">
        <f t="shared" ca="1" si="14"/>
        <v>1038</v>
      </c>
    </row>
    <row r="296" spans="1:15" ht="86.4" x14ac:dyDescent="0.3">
      <c r="A296" s="4">
        <f t="shared" si="16"/>
        <v>295</v>
      </c>
      <c r="B296" s="2" t="s">
        <v>1554</v>
      </c>
      <c r="C296" s="3">
        <v>45180</v>
      </c>
      <c r="D296" s="9" t="s">
        <v>39</v>
      </c>
      <c r="E296" s="1" t="s">
        <v>1553</v>
      </c>
      <c r="F296" s="11" t="s">
        <v>1555</v>
      </c>
      <c r="G296" s="9" t="s">
        <v>1748</v>
      </c>
      <c r="H296" s="2" t="s">
        <v>1184</v>
      </c>
      <c r="I296" s="1" t="s">
        <v>2110</v>
      </c>
      <c r="J296" s="4" t="s">
        <v>1080</v>
      </c>
      <c r="K296" s="5" t="s">
        <v>1083</v>
      </c>
      <c r="N296" s="31" t="str">
        <f t="shared" ca="1" si="15"/>
        <v>2 tahun, 10 bulan, 4 hari</v>
      </c>
      <c r="O296" s="49">
        <f t="shared" ca="1" si="14"/>
        <v>1038</v>
      </c>
    </row>
    <row r="297" spans="1:15" ht="100.8" x14ac:dyDescent="0.3">
      <c r="A297" s="4">
        <f t="shared" si="16"/>
        <v>296</v>
      </c>
      <c r="B297" s="2" t="s">
        <v>1560</v>
      </c>
      <c r="C297" s="3">
        <v>45180</v>
      </c>
      <c r="D297" s="9" t="s">
        <v>39</v>
      </c>
      <c r="E297" s="1" t="s">
        <v>1559</v>
      </c>
      <c r="F297" s="1" t="s">
        <v>1561</v>
      </c>
      <c r="G297" s="21">
        <v>45210</v>
      </c>
      <c r="H297" s="2" t="s">
        <v>120</v>
      </c>
      <c r="I297" s="1" t="s">
        <v>4307</v>
      </c>
      <c r="J297" s="4" t="s">
        <v>1175</v>
      </c>
      <c r="K297" s="5" t="s">
        <v>1176</v>
      </c>
      <c r="N297" s="31" t="str">
        <f t="shared" ca="1" si="15"/>
        <v>2 tahun, 10 bulan, 4 hari</v>
      </c>
      <c r="O297" s="49">
        <f t="shared" ca="1" si="14"/>
        <v>1038</v>
      </c>
    </row>
    <row r="298" spans="1:15" ht="100.8" x14ac:dyDescent="0.3">
      <c r="A298" s="4">
        <f t="shared" si="16"/>
        <v>297</v>
      </c>
      <c r="B298" s="2" t="s">
        <v>1566</v>
      </c>
      <c r="C298" s="3">
        <v>45182</v>
      </c>
      <c r="D298" s="9" t="s">
        <v>39</v>
      </c>
      <c r="E298" s="1" t="s">
        <v>1565</v>
      </c>
      <c r="F298" s="11" t="s">
        <v>1567</v>
      </c>
      <c r="G298" s="9" t="s">
        <v>836</v>
      </c>
      <c r="H298" s="2" t="s">
        <v>120</v>
      </c>
      <c r="I298" s="1" t="s">
        <v>2161</v>
      </c>
      <c r="J298" s="9" t="s">
        <v>1070</v>
      </c>
      <c r="K298" s="10" t="s">
        <v>1071</v>
      </c>
      <c r="L298" s="10"/>
      <c r="M298" s="10"/>
      <c r="N298" s="31" t="str">
        <f t="shared" ca="1" si="15"/>
        <v>2 tahun, 10 bulan, 2 hari</v>
      </c>
      <c r="O298" s="49">
        <f t="shared" ca="1" si="14"/>
        <v>1036</v>
      </c>
    </row>
    <row r="299" spans="1:15" ht="72" x14ac:dyDescent="0.3">
      <c r="A299" s="4">
        <f t="shared" si="16"/>
        <v>298</v>
      </c>
      <c r="B299" s="2" t="s">
        <v>1572</v>
      </c>
      <c r="C299" s="3">
        <v>45182</v>
      </c>
      <c r="D299" s="9" t="s">
        <v>39</v>
      </c>
      <c r="E299" s="1" t="s">
        <v>1571</v>
      </c>
      <c r="F299" s="11" t="s">
        <v>1574</v>
      </c>
      <c r="H299" s="2" t="s">
        <v>120</v>
      </c>
      <c r="J299" s="4" t="s">
        <v>1088</v>
      </c>
      <c r="K299" s="5" t="s">
        <v>1089</v>
      </c>
      <c r="N299" s="31" t="str">
        <f t="shared" ca="1" si="15"/>
        <v>2 tahun, 10 bulan, 2 hari</v>
      </c>
      <c r="O299" s="49">
        <f t="shared" ca="1" si="14"/>
        <v>1036</v>
      </c>
    </row>
    <row r="300" spans="1:15" ht="57.6" x14ac:dyDescent="0.3">
      <c r="A300" s="4">
        <f t="shared" si="16"/>
        <v>299</v>
      </c>
      <c r="B300" s="2" t="s">
        <v>1551</v>
      </c>
      <c r="C300" s="3">
        <v>45181</v>
      </c>
      <c r="D300" s="9" t="s">
        <v>39</v>
      </c>
      <c r="E300" s="1" t="s">
        <v>1550</v>
      </c>
      <c r="F300" s="1" t="s">
        <v>1552</v>
      </c>
      <c r="H300" s="2" t="s">
        <v>1302</v>
      </c>
      <c r="I300" s="1" t="s">
        <v>2059</v>
      </c>
      <c r="J300" s="4" t="s">
        <v>1070</v>
      </c>
      <c r="K300" s="5" t="s">
        <v>1071</v>
      </c>
      <c r="N300" s="31" t="str">
        <f t="shared" ca="1" si="15"/>
        <v>2 tahun, 10 bulan, 3 hari</v>
      </c>
      <c r="O300" s="49">
        <f t="shared" ca="1" si="14"/>
        <v>1037</v>
      </c>
    </row>
    <row r="301" spans="1:15" ht="28.8" x14ac:dyDescent="0.3">
      <c r="A301" s="4">
        <f t="shared" si="16"/>
        <v>300</v>
      </c>
      <c r="B301" s="2" t="s">
        <v>1557</v>
      </c>
      <c r="C301" s="3">
        <v>45181</v>
      </c>
      <c r="D301" s="9" t="s">
        <v>39</v>
      </c>
      <c r="E301" s="1" t="s">
        <v>1556</v>
      </c>
      <c r="F301" s="11" t="s">
        <v>1558</v>
      </c>
      <c r="H301" s="2" t="s">
        <v>1302</v>
      </c>
      <c r="N301" s="31" t="str">
        <f t="shared" ca="1" si="15"/>
        <v>2 tahun, 10 bulan, 3 hari</v>
      </c>
      <c r="O301" s="49">
        <f t="shared" ca="1" si="14"/>
        <v>1037</v>
      </c>
    </row>
    <row r="302" spans="1:15" ht="115.2" x14ac:dyDescent="0.3">
      <c r="A302" s="4">
        <f t="shared" si="16"/>
        <v>301</v>
      </c>
      <c r="B302" s="2" t="s">
        <v>1602</v>
      </c>
      <c r="C302" s="3">
        <v>45181</v>
      </c>
      <c r="D302" s="9" t="s">
        <v>39</v>
      </c>
      <c r="E302" s="1" t="s">
        <v>1601</v>
      </c>
      <c r="F302" s="1" t="s">
        <v>1603</v>
      </c>
      <c r="H302" s="2" t="s">
        <v>120</v>
      </c>
      <c r="I302" s="1" t="s">
        <v>2111</v>
      </c>
      <c r="J302" s="4" t="s">
        <v>1070</v>
      </c>
      <c r="K302" s="10" t="s">
        <v>1251</v>
      </c>
      <c r="L302" s="10"/>
      <c r="M302" s="10"/>
      <c r="N302" s="31" t="str">
        <f t="shared" ca="1" si="15"/>
        <v>2 tahun, 10 bulan, 3 hari</v>
      </c>
      <c r="O302" s="49">
        <f t="shared" ca="1" si="14"/>
        <v>1037</v>
      </c>
    </row>
    <row r="303" spans="1:15" ht="28.8" x14ac:dyDescent="0.3">
      <c r="A303" s="4">
        <f t="shared" si="16"/>
        <v>302</v>
      </c>
      <c r="B303" s="2" t="s">
        <v>1593</v>
      </c>
      <c r="C303" s="3">
        <v>45181</v>
      </c>
      <c r="D303" s="9" t="s">
        <v>39</v>
      </c>
      <c r="E303" s="1" t="s">
        <v>1592</v>
      </c>
      <c r="F303" s="1" t="s">
        <v>1594</v>
      </c>
      <c r="H303" s="2" t="s">
        <v>1302</v>
      </c>
      <c r="J303" s="4" t="s">
        <v>1070</v>
      </c>
      <c r="K303" s="10" t="s">
        <v>1740</v>
      </c>
      <c r="L303" s="10"/>
      <c r="M303" s="10"/>
      <c r="N303" s="31" t="str">
        <f t="shared" ca="1" si="15"/>
        <v>2 tahun, 10 bulan, 3 hari</v>
      </c>
      <c r="O303" s="49">
        <f t="shared" ca="1" si="14"/>
        <v>1037</v>
      </c>
    </row>
    <row r="304" spans="1:15" ht="201.6" x14ac:dyDescent="0.3">
      <c r="A304" s="4">
        <f t="shared" si="16"/>
        <v>303</v>
      </c>
      <c r="B304" s="2" t="s">
        <v>1596</v>
      </c>
      <c r="C304" s="3">
        <v>45181</v>
      </c>
      <c r="D304" s="9" t="s">
        <v>39</v>
      </c>
      <c r="E304" s="1" t="s">
        <v>1595</v>
      </c>
      <c r="F304" s="1" t="s">
        <v>1597</v>
      </c>
      <c r="H304" s="2" t="s">
        <v>120</v>
      </c>
      <c r="I304" s="1" t="s">
        <v>2974</v>
      </c>
      <c r="J304" s="4" t="s">
        <v>1070</v>
      </c>
      <c r="K304" s="10" t="s">
        <v>1734</v>
      </c>
      <c r="L304" s="10"/>
      <c r="M304" s="10"/>
      <c r="N304" s="31" t="str">
        <f t="shared" ca="1" si="15"/>
        <v>2 tahun, 10 bulan, 3 hari</v>
      </c>
      <c r="O304" s="49">
        <f t="shared" ca="1" si="14"/>
        <v>1037</v>
      </c>
    </row>
    <row r="305" spans="1:15" ht="72" x14ac:dyDescent="0.3">
      <c r="A305" s="4">
        <f t="shared" si="16"/>
        <v>304</v>
      </c>
      <c r="B305" s="2" t="s">
        <v>1605</v>
      </c>
      <c r="C305" s="3">
        <v>45181</v>
      </c>
      <c r="D305" s="9" t="s">
        <v>39</v>
      </c>
      <c r="E305" s="1" t="s">
        <v>1604</v>
      </c>
      <c r="F305" s="11" t="s">
        <v>1607</v>
      </c>
      <c r="H305" s="2" t="s">
        <v>1302</v>
      </c>
      <c r="J305" s="9" t="s">
        <v>1070</v>
      </c>
      <c r="K305" s="10" t="s">
        <v>1071</v>
      </c>
      <c r="L305" s="10"/>
      <c r="M305" s="10"/>
      <c r="N305" s="31" t="str">
        <f t="shared" ca="1" si="15"/>
        <v>2 tahun, 10 bulan, 3 hari</v>
      </c>
      <c r="O305" s="49">
        <f t="shared" ca="1" si="14"/>
        <v>1037</v>
      </c>
    </row>
    <row r="306" spans="1:15" ht="43.2" x14ac:dyDescent="0.3">
      <c r="A306" s="4">
        <f t="shared" si="16"/>
        <v>305</v>
      </c>
      <c r="B306" s="2" t="s">
        <v>1569</v>
      </c>
      <c r="C306" s="3">
        <v>45182</v>
      </c>
      <c r="D306" s="9" t="s">
        <v>39</v>
      </c>
      <c r="E306" s="1" t="s">
        <v>1568</v>
      </c>
      <c r="F306" s="11" t="s">
        <v>1570</v>
      </c>
      <c r="H306" s="2" t="s">
        <v>1302</v>
      </c>
      <c r="J306" s="9" t="s">
        <v>1070</v>
      </c>
      <c r="K306" s="10" t="s">
        <v>1731</v>
      </c>
      <c r="L306" s="10"/>
      <c r="M306" s="10"/>
      <c r="N306" s="31" t="str">
        <f t="shared" ca="1" si="15"/>
        <v>2 tahun, 10 bulan, 2 hari</v>
      </c>
      <c r="O306" s="49">
        <f t="shared" ca="1" si="14"/>
        <v>1036</v>
      </c>
    </row>
    <row r="307" spans="1:15" ht="43.2" x14ac:dyDescent="0.3">
      <c r="A307" s="4">
        <f t="shared" si="16"/>
        <v>306</v>
      </c>
      <c r="B307" s="2" t="s">
        <v>1563</v>
      </c>
      <c r="C307" s="3">
        <v>45182</v>
      </c>
      <c r="D307" s="9" t="s">
        <v>39</v>
      </c>
      <c r="E307" s="1" t="s">
        <v>1562</v>
      </c>
      <c r="F307" s="11" t="s">
        <v>1564</v>
      </c>
      <c r="H307" s="2" t="s">
        <v>1302</v>
      </c>
      <c r="J307" s="4" t="s">
        <v>1074</v>
      </c>
      <c r="K307" s="5" t="s">
        <v>1075</v>
      </c>
      <c r="N307" s="31" t="str">
        <f t="shared" ca="1" si="15"/>
        <v>2 tahun, 10 bulan, 2 hari</v>
      </c>
      <c r="O307" s="49">
        <f t="shared" ca="1" si="14"/>
        <v>1036</v>
      </c>
    </row>
    <row r="308" spans="1:15" ht="43.2" x14ac:dyDescent="0.3">
      <c r="A308" s="4">
        <f t="shared" si="16"/>
        <v>307</v>
      </c>
      <c r="B308" s="2" t="s">
        <v>1609</v>
      </c>
      <c r="C308" s="3">
        <v>45183</v>
      </c>
      <c r="D308" s="9" t="s">
        <v>39</v>
      </c>
      <c r="E308" s="1" t="s">
        <v>1608</v>
      </c>
      <c r="F308" s="1" t="s">
        <v>1610</v>
      </c>
      <c r="H308" s="2" t="s">
        <v>1302</v>
      </c>
      <c r="I308" s="1" t="s">
        <v>2210</v>
      </c>
      <c r="J308" s="4" t="s">
        <v>1070</v>
      </c>
      <c r="K308" s="5" t="s">
        <v>1071</v>
      </c>
      <c r="N308" s="31" t="str">
        <f t="shared" ca="1" si="15"/>
        <v>2 tahun, 10 bulan, 1 hari</v>
      </c>
      <c r="O308" s="49">
        <f t="shared" ca="1" si="14"/>
        <v>1035</v>
      </c>
    </row>
    <row r="309" spans="1:15" ht="72" x14ac:dyDescent="0.3">
      <c r="A309" s="4">
        <f t="shared" si="16"/>
        <v>308</v>
      </c>
      <c r="B309" s="2" t="s">
        <v>1612</v>
      </c>
      <c r="C309" s="3">
        <v>45183</v>
      </c>
      <c r="D309" s="9" t="s">
        <v>39</v>
      </c>
      <c r="E309" s="1" t="s">
        <v>1611</v>
      </c>
      <c r="F309" s="11" t="s">
        <v>1613</v>
      </c>
      <c r="H309" s="2" t="s">
        <v>1302</v>
      </c>
      <c r="J309" s="4" t="s">
        <v>1070</v>
      </c>
      <c r="K309" s="10" t="s">
        <v>1178</v>
      </c>
      <c r="L309" s="10"/>
      <c r="M309" s="10"/>
      <c r="N309" s="31" t="str">
        <f t="shared" ca="1" si="15"/>
        <v>2 tahun, 10 bulan, 1 hari</v>
      </c>
      <c r="O309" s="49">
        <f t="shared" ca="1" si="14"/>
        <v>1035</v>
      </c>
    </row>
    <row r="310" spans="1:15" ht="216" x14ac:dyDescent="0.3">
      <c r="A310" s="4">
        <f t="shared" si="16"/>
        <v>309</v>
      </c>
      <c r="B310" s="2" t="s">
        <v>1631</v>
      </c>
      <c r="C310" s="3">
        <v>45183</v>
      </c>
      <c r="D310" s="9" t="s">
        <v>39</v>
      </c>
      <c r="E310" s="1" t="s">
        <v>1632</v>
      </c>
      <c r="F310" s="1" t="s">
        <v>1633</v>
      </c>
      <c r="H310" s="2" t="s">
        <v>120</v>
      </c>
      <c r="I310" s="1" t="s">
        <v>3300</v>
      </c>
      <c r="J310" s="9" t="s">
        <v>1070</v>
      </c>
      <c r="K310" s="10" t="s">
        <v>1746</v>
      </c>
      <c r="L310" s="10"/>
      <c r="M310" s="10"/>
      <c r="N310" s="31" t="str">
        <f t="shared" ca="1" si="15"/>
        <v>2 tahun, 10 bulan, 1 hari</v>
      </c>
      <c r="O310" s="49">
        <f t="shared" ca="1" si="14"/>
        <v>1035</v>
      </c>
    </row>
    <row r="311" spans="1:15" ht="28.8" x14ac:dyDescent="0.3">
      <c r="A311" s="4">
        <f t="shared" si="16"/>
        <v>310</v>
      </c>
      <c r="B311" s="2" t="s">
        <v>1645</v>
      </c>
      <c r="C311" s="3">
        <v>45183</v>
      </c>
      <c r="D311" s="9" t="s">
        <v>9</v>
      </c>
      <c r="E311" s="1" t="s">
        <v>1646</v>
      </c>
      <c r="F311" s="1" t="s">
        <v>1646</v>
      </c>
      <c r="H311" s="2" t="s">
        <v>1302</v>
      </c>
      <c r="J311" s="4" t="s">
        <v>1070</v>
      </c>
      <c r="K311" s="5" t="s">
        <v>1071</v>
      </c>
      <c r="N311" s="31" t="str">
        <f t="shared" ca="1" si="15"/>
        <v>2 tahun, 10 bulan, 1 hari</v>
      </c>
      <c r="O311" s="49">
        <f t="shared" ca="1" si="14"/>
        <v>1035</v>
      </c>
    </row>
    <row r="312" spans="1:15" ht="100.8" x14ac:dyDescent="0.3">
      <c r="A312" s="4">
        <f t="shared" si="16"/>
        <v>311</v>
      </c>
      <c r="B312" s="2" t="s">
        <v>1623</v>
      </c>
      <c r="C312" s="3">
        <v>45184</v>
      </c>
      <c r="D312" s="9" t="s">
        <v>39</v>
      </c>
      <c r="E312" s="1" t="s">
        <v>1624</v>
      </c>
      <c r="F312" s="11" t="s">
        <v>1626</v>
      </c>
      <c r="H312" s="2" t="s">
        <v>1302</v>
      </c>
      <c r="I312" s="1" t="s">
        <v>2167</v>
      </c>
      <c r="J312" s="4" t="s">
        <v>1175</v>
      </c>
      <c r="K312" s="5" t="s">
        <v>1176</v>
      </c>
      <c r="N312" s="28" t="str">
        <f t="shared" ca="1" si="15"/>
        <v>2 tahun, 10 bulan, 0 hari</v>
      </c>
      <c r="O312" s="49">
        <f t="shared" ca="1" si="14"/>
        <v>1034</v>
      </c>
    </row>
    <row r="313" spans="1:15" ht="43.2" x14ac:dyDescent="0.3">
      <c r="A313" s="4">
        <f t="shared" si="16"/>
        <v>312</v>
      </c>
      <c r="B313" s="2" t="s">
        <v>1627</v>
      </c>
      <c r="C313" s="3">
        <v>45184</v>
      </c>
      <c r="D313" s="9" t="s">
        <v>39</v>
      </c>
      <c r="E313" s="1" t="s">
        <v>1628</v>
      </c>
      <c r="F313" s="1" t="s">
        <v>1629</v>
      </c>
      <c r="H313" s="2" t="s">
        <v>1302</v>
      </c>
      <c r="J313" s="4" t="s">
        <v>1219</v>
      </c>
      <c r="K313" s="5" t="s">
        <v>1630</v>
      </c>
      <c r="N313" s="28" t="str">
        <f t="shared" ca="1" si="15"/>
        <v>2 tahun, 10 bulan, 0 hari</v>
      </c>
      <c r="O313" s="49">
        <f t="shared" ca="1" si="14"/>
        <v>1034</v>
      </c>
    </row>
    <row r="314" spans="1:15" ht="28.8" x14ac:dyDescent="0.3">
      <c r="A314" s="4">
        <f t="shared" si="16"/>
        <v>313</v>
      </c>
      <c r="B314" s="2" t="s">
        <v>1640</v>
      </c>
      <c r="C314" s="3">
        <v>45185</v>
      </c>
      <c r="D314" s="9" t="s">
        <v>39</v>
      </c>
      <c r="E314" s="1" t="s">
        <v>1639</v>
      </c>
      <c r="F314" s="1" t="s">
        <v>1641</v>
      </c>
      <c r="H314" s="2" t="s">
        <v>1302</v>
      </c>
      <c r="J314" s="4" t="s">
        <v>1079</v>
      </c>
      <c r="K314" s="10" t="s">
        <v>2445</v>
      </c>
      <c r="L314" s="10"/>
      <c r="M314" s="10"/>
      <c r="N314" s="28" t="str">
        <f t="shared" ca="1" si="15"/>
        <v>2 tahun, 9 bulan, 29 hari</v>
      </c>
      <c r="O314" s="49">
        <f t="shared" ca="1" si="14"/>
        <v>1033</v>
      </c>
    </row>
    <row r="315" spans="1:15" ht="28.8" x14ac:dyDescent="0.3">
      <c r="A315" s="4">
        <f t="shared" si="16"/>
        <v>314</v>
      </c>
      <c r="B315" s="2" t="s">
        <v>1643</v>
      </c>
      <c r="C315" s="3">
        <v>45187</v>
      </c>
      <c r="D315" s="9" t="s">
        <v>39</v>
      </c>
      <c r="E315" s="1" t="s">
        <v>1642</v>
      </c>
      <c r="F315" s="1" t="s">
        <v>1644</v>
      </c>
      <c r="H315" s="2" t="s">
        <v>1302</v>
      </c>
      <c r="J315" s="4" t="s">
        <v>1070</v>
      </c>
      <c r="K315" s="5" t="s">
        <v>1082</v>
      </c>
      <c r="N315" s="31" t="str">
        <f t="shared" ca="1" si="15"/>
        <v>2 tahun, 9 bulan, 27 hari</v>
      </c>
      <c r="O315" s="49">
        <f t="shared" ca="1" si="14"/>
        <v>1031</v>
      </c>
    </row>
    <row r="316" spans="1:15" ht="115.2" x14ac:dyDescent="0.3">
      <c r="A316" s="4">
        <f t="shared" si="16"/>
        <v>315</v>
      </c>
      <c r="B316" s="2" t="s">
        <v>1674</v>
      </c>
      <c r="C316" s="3">
        <v>45187</v>
      </c>
      <c r="D316" s="9" t="s">
        <v>39</v>
      </c>
      <c r="E316" s="1" t="s">
        <v>1673</v>
      </c>
      <c r="F316" s="11" t="s">
        <v>1675</v>
      </c>
      <c r="H316" s="2" t="s">
        <v>120</v>
      </c>
      <c r="I316" s="1" t="s">
        <v>1969</v>
      </c>
      <c r="J316" s="4" t="s">
        <v>1070</v>
      </c>
      <c r="K316" s="10" t="s">
        <v>1749</v>
      </c>
      <c r="L316" s="10"/>
      <c r="M316" s="10"/>
      <c r="N316" s="31" t="str">
        <f t="shared" ca="1" si="15"/>
        <v>2 tahun, 9 bulan, 27 hari</v>
      </c>
      <c r="O316" s="49">
        <f t="shared" ca="1" si="14"/>
        <v>1031</v>
      </c>
    </row>
    <row r="317" spans="1:15" ht="216" x14ac:dyDescent="0.3">
      <c r="A317" s="4">
        <f t="shared" si="16"/>
        <v>316</v>
      </c>
      <c r="B317" s="2" t="s">
        <v>1634</v>
      </c>
      <c r="C317" s="3">
        <v>45187</v>
      </c>
      <c r="D317" s="9" t="s">
        <v>39</v>
      </c>
      <c r="E317" s="1" t="s">
        <v>1635</v>
      </c>
      <c r="F317" s="11" t="s">
        <v>1637</v>
      </c>
      <c r="H317" s="2" t="s">
        <v>120</v>
      </c>
      <c r="I317" s="1" t="s">
        <v>2171</v>
      </c>
      <c r="J317" s="9" t="s">
        <v>1175</v>
      </c>
      <c r="K317" s="10" t="s">
        <v>1176</v>
      </c>
      <c r="L317" s="10"/>
      <c r="M317" s="10"/>
      <c r="N317" s="31" t="str">
        <f t="shared" ca="1" si="15"/>
        <v>2 tahun, 9 bulan, 27 hari</v>
      </c>
      <c r="O317" s="49">
        <f t="shared" ca="1" si="14"/>
        <v>1031</v>
      </c>
    </row>
    <row r="318" spans="1:15" ht="72" x14ac:dyDescent="0.3">
      <c r="A318" s="4">
        <f t="shared" si="16"/>
        <v>317</v>
      </c>
      <c r="B318" s="2" t="s">
        <v>1677</v>
      </c>
      <c r="C318" s="3">
        <v>45187</v>
      </c>
      <c r="D318" s="9" t="s">
        <v>39</v>
      </c>
      <c r="E318" s="1" t="s">
        <v>1676</v>
      </c>
      <c r="F318" s="1" t="s">
        <v>1678</v>
      </c>
      <c r="H318" s="2" t="s">
        <v>120</v>
      </c>
      <c r="I318" s="1" t="s">
        <v>1869</v>
      </c>
      <c r="J318" s="4" t="s">
        <v>1070</v>
      </c>
      <c r="K318" s="5" t="s">
        <v>1071</v>
      </c>
      <c r="N318" s="31" t="str">
        <f t="shared" ca="1" si="15"/>
        <v>2 tahun, 9 bulan, 27 hari</v>
      </c>
      <c r="O318" s="49">
        <f t="shared" ca="1" si="14"/>
        <v>1031</v>
      </c>
    </row>
    <row r="319" spans="1:15" ht="28.8" x14ac:dyDescent="0.3">
      <c r="A319" s="4">
        <f t="shared" si="16"/>
        <v>318</v>
      </c>
      <c r="B319" s="2" t="s">
        <v>2174</v>
      </c>
      <c r="C319" s="3">
        <v>45187</v>
      </c>
      <c r="D319" s="9" t="s">
        <v>39</v>
      </c>
      <c r="E319" s="1" t="s">
        <v>2175</v>
      </c>
      <c r="F319" s="1" t="s">
        <v>2176</v>
      </c>
      <c r="H319" s="2" t="s">
        <v>120</v>
      </c>
      <c r="I319" s="1" t="s">
        <v>2177</v>
      </c>
      <c r="J319" s="4" t="s">
        <v>1070</v>
      </c>
      <c r="K319" s="5" t="s">
        <v>1071</v>
      </c>
      <c r="N319" s="31" t="str">
        <f t="shared" ca="1" si="15"/>
        <v>2 tahun, 9 bulan, 27 hari</v>
      </c>
      <c r="O319" s="49">
        <f t="shared" ca="1" si="14"/>
        <v>1031</v>
      </c>
    </row>
    <row r="320" spans="1:15" ht="28.8" x14ac:dyDescent="0.3">
      <c r="A320" s="4">
        <f t="shared" si="16"/>
        <v>319</v>
      </c>
      <c r="B320" s="2" t="s">
        <v>1680</v>
      </c>
      <c r="C320" s="3">
        <v>45189</v>
      </c>
      <c r="D320" s="9" t="s">
        <v>39</v>
      </c>
      <c r="E320" s="1" t="s">
        <v>1679</v>
      </c>
      <c r="F320" s="1" t="s">
        <v>1681</v>
      </c>
      <c r="G320" s="9" t="s">
        <v>836</v>
      </c>
      <c r="H320" s="2" t="s">
        <v>120</v>
      </c>
      <c r="J320" s="4" t="s">
        <v>1070</v>
      </c>
      <c r="K320" s="10" t="s">
        <v>1082</v>
      </c>
      <c r="L320" s="10"/>
      <c r="M320" s="10"/>
      <c r="N320" s="28" t="str">
        <f t="shared" ca="1" si="15"/>
        <v>2 tahun, 9 bulan, 25 hari</v>
      </c>
      <c r="O320" s="49">
        <f t="shared" ca="1" si="14"/>
        <v>1029</v>
      </c>
    </row>
    <row r="321" spans="1:15" ht="100.8" x14ac:dyDescent="0.3">
      <c r="A321" s="4">
        <f t="shared" si="16"/>
        <v>320</v>
      </c>
      <c r="B321" s="2" t="s">
        <v>1683</v>
      </c>
      <c r="C321" s="3">
        <v>45187</v>
      </c>
      <c r="D321" s="9" t="s">
        <v>39</v>
      </c>
      <c r="E321" s="1" t="s">
        <v>1682</v>
      </c>
      <c r="F321" s="1" t="s">
        <v>1684</v>
      </c>
      <c r="H321" s="2" t="s">
        <v>1302</v>
      </c>
      <c r="J321" s="4" t="s">
        <v>1079</v>
      </c>
      <c r="K321" s="10" t="s">
        <v>2449</v>
      </c>
      <c r="N321" s="31" t="str">
        <f t="shared" ca="1" si="15"/>
        <v>2 tahun, 9 bulan, 27 hari</v>
      </c>
      <c r="O321" s="49">
        <f t="shared" ca="1" si="14"/>
        <v>1031</v>
      </c>
    </row>
    <row r="322" spans="1:15" ht="43.2" x14ac:dyDescent="0.3">
      <c r="A322" s="4">
        <f t="shared" si="16"/>
        <v>321</v>
      </c>
      <c r="B322" s="2" t="s">
        <v>1698</v>
      </c>
      <c r="C322" s="3">
        <v>45190</v>
      </c>
      <c r="D322" s="9" t="s">
        <v>9</v>
      </c>
      <c r="E322" s="1" t="s">
        <v>1697</v>
      </c>
      <c r="F322" s="1" t="s">
        <v>1697</v>
      </c>
      <c r="H322" s="2" t="s">
        <v>1302</v>
      </c>
      <c r="J322" s="4" t="s">
        <v>1070</v>
      </c>
      <c r="K322" s="5" t="s">
        <v>1071</v>
      </c>
      <c r="N322" s="28" t="str">
        <f t="shared" ca="1" si="15"/>
        <v>2 tahun, 9 bulan, 24 hari</v>
      </c>
      <c r="O322" s="49">
        <f t="shared" ca="1" si="14"/>
        <v>1028</v>
      </c>
    </row>
    <row r="323" spans="1:15" ht="57.6" x14ac:dyDescent="0.3">
      <c r="A323" s="4">
        <f t="shared" si="16"/>
        <v>322</v>
      </c>
      <c r="B323" s="2" t="s">
        <v>1695</v>
      </c>
      <c r="C323" s="3">
        <v>45190</v>
      </c>
      <c r="D323" s="9" t="s">
        <v>39</v>
      </c>
      <c r="E323" s="1" t="s">
        <v>1694</v>
      </c>
      <c r="F323" s="1" t="s">
        <v>1696</v>
      </c>
      <c r="H323" s="2" t="s">
        <v>1302</v>
      </c>
      <c r="I323" s="1" t="s">
        <v>2628</v>
      </c>
      <c r="J323" s="4" t="s">
        <v>1079</v>
      </c>
      <c r="K323" s="10" t="s">
        <v>2450</v>
      </c>
      <c r="N323" s="28" t="str">
        <f t="shared" ca="1" si="15"/>
        <v>2 tahun, 9 bulan, 24 hari</v>
      </c>
      <c r="O323" s="49">
        <f t="shared" ref="O323:O386" ca="1" si="17">TODAY()-C323</f>
        <v>1028</v>
      </c>
    </row>
    <row r="324" spans="1:15" ht="57.6" x14ac:dyDescent="0.3">
      <c r="A324" s="4">
        <f t="shared" si="16"/>
        <v>323</v>
      </c>
      <c r="B324" s="2" t="s">
        <v>1709</v>
      </c>
      <c r="C324" s="3">
        <v>45190</v>
      </c>
      <c r="D324" s="9" t="s">
        <v>39</v>
      </c>
      <c r="E324" s="1" t="s">
        <v>1708</v>
      </c>
      <c r="F324" s="1" t="s">
        <v>1710</v>
      </c>
      <c r="H324" s="2" t="s">
        <v>1302</v>
      </c>
      <c r="J324" s="4" t="s">
        <v>1079</v>
      </c>
      <c r="K324" s="10" t="s">
        <v>2450</v>
      </c>
      <c r="N324" s="28" t="str">
        <f t="shared" ca="1" si="15"/>
        <v>2 tahun, 9 bulan, 24 hari</v>
      </c>
      <c r="O324" s="49">
        <f t="shared" ca="1" si="17"/>
        <v>1028</v>
      </c>
    </row>
    <row r="325" spans="1:15" ht="86.4" x14ac:dyDescent="0.3">
      <c r="A325" s="4">
        <f t="shared" si="16"/>
        <v>324</v>
      </c>
      <c r="B325" s="2" t="s">
        <v>1718</v>
      </c>
      <c r="C325" s="3">
        <v>45191</v>
      </c>
      <c r="D325" s="9" t="s">
        <v>39</v>
      </c>
      <c r="E325" s="1" t="s">
        <v>1719</v>
      </c>
      <c r="F325" s="1" t="s">
        <v>1720</v>
      </c>
      <c r="H325" s="2" t="s">
        <v>1302</v>
      </c>
      <c r="I325" s="1" t="s">
        <v>2178</v>
      </c>
      <c r="J325" s="4" t="s">
        <v>1070</v>
      </c>
      <c r="K325" s="5" t="s">
        <v>1471</v>
      </c>
      <c r="N325" s="28" t="str">
        <f t="shared" ca="1" si="15"/>
        <v>2 tahun, 9 bulan, 23 hari</v>
      </c>
      <c r="O325" s="49">
        <f t="shared" ca="1" si="17"/>
        <v>1027</v>
      </c>
    </row>
    <row r="326" spans="1:15" ht="72" x14ac:dyDescent="0.3">
      <c r="A326" s="4">
        <f t="shared" si="16"/>
        <v>325</v>
      </c>
      <c r="B326" s="2" t="s">
        <v>1715</v>
      </c>
      <c r="C326" s="3">
        <v>45191</v>
      </c>
      <c r="D326" s="9" t="s">
        <v>39</v>
      </c>
      <c r="E326" s="1" t="s">
        <v>1716</v>
      </c>
      <c r="F326" s="1" t="s">
        <v>1717</v>
      </c>
      <c r="G326" s="9" t="s">
        <v>836</v>
      </c>
      <c r="H326" s="2" t="s">
        <v>120</v>
      </c>
      <c r="I326" s="1" t="s">
        <v>1901</v>
      </c>
      <c r="J326" s="4" t="s">
        <v>1070</v>
      </c>
      <c r="K326" s="5" t="s">
        <v>1071</v>
      </c>
      <c r="N326" s="28" t="str">
        <f t="shared" ca="1" si="15"/>
        <v>2 tahun, 9 bulan, 23 hari</v>
      </c>
      <c r="O326" s="49">
        <f t="shared" ca="1" si="17"/>
        <v>1027</v>
      </c>
    </row>
    <row r="327" spans="1:15" ht="43.2" x14ac:dyDescent="0.3">
      <c r="A327" s="4">
        <f t="shared" si="16"/>
        <v>326</v>
      </c>
      <c r="B327" s="2" t="s">
        <v>1753</v>
      </c>
      <c r="C327" s="3">
        <v>45194</v>
      </c>
      <c r="D327" s="9" t="s">
        <v>39</v>
      </c>
      <c r="E327" s="1" t="s">
        <v>1642</v>
      </c>
      <c r="F327" s="1" t="s">
        <v>1754</v>
      </c>
      <c r="H327" s="2" t="s">
        <v>1302</v>
      </c>
      <c r="J327" s="4" t="s">
        <v>1070</v>
      </c>
      <c r="K327" s="5" t="s">
        <v>1071</v>
      </c>
      <c r="N327" s="28" t="str">
        <f t="shared" ca="1" si="15"/>
        <v>2 tahun, 9 bulan, 20 hari</v>
      </c>
      <c r="O327" s="49">
        <f t="shared" ca="1" si="17"/>
        <v>1024</v>
      </c>
    </row>
    <row r="328" spans="1:15" ht="43.2" x14ac:dyDescent="0.3">
      <c r="A328" s="4">
        <f t="shared" si="16"/>
        <v>327</v>
      </c>
      <c r="B328" s="2" t="s">
        <v>1756</v>
      </c>
      <c r="C328" s="3">
        <v>45194</v>
      </c>
      <c r="D328" s="9" t="s">
        <v>39</v>
      </c>
      <c r="E328" s="1" t="s">
        <v>1755</v>
      </c>
      <c r="F328" s="1" t="s">
        <v>1757</v>
      </c>
      <c r="H328" s="2" t="s">
        <v>1302</v>
      </c>
      <c r="J328" s="4" t="s">
        <v>1070</v>
      </c>
      <c r="K328" s="5" t="s">
        <v>1071</v>
      </c>
      <c r="N328" s="28" t="str">
        <f t="shared" ca="1" si="15"/>
        <v>2 tahun, 9 bulan, 20 hari</v>
      </c>
      <c r="O328" s="49">
        <f t="shared" ca="1" si="17"/>
        <v>1024</v>
      </c>
    </row>
    <row r="329" spans="1:15" ht="43.2" x14ac:dyDescent="0.3">
      <c r="A329" s="4">
        <f t="shared" si="16"/>
        <v>328</v>
      </c>
      <c r="B329" s="2" t="s">
        <v>1750</v>
      </c>
      <c r="C329" s="3">
        <v>45194</v>
      </c>
      <c r="D329" s="9" t="s">
        <v>39</v>
      </c>
      <c r="E329" s="1" t="s">
        <v>1751</v>
      </c>
      <c r="F329" s="1" t="s">
        <v>1752</v>
      </c>
      <c r="H329" s="2" t="s">
        <v>1302</v>
      </c>
      <c r="J329" s="4" t="s">
        <v>1070</v>
      </c>
      <c r="K329" s="5" t="s">
        <v>1071</v>
      </c>
      <c r="N329" s="28" t="str">
        <f t="shared" ca="1" si="15"/>
        <v>2 tahun, 9 bulan, 20 hari</v>
      </c>
      <c r="O329" s="49">
        <f t="shared" ca="1" si="17"/>
        <v>1024</v>
      </c>
    </row>
    <row r="330" spans="1:15" ht="57.6" x14ac:dyDescent="0.3">
      <c r="A330" s="4">
        <f t="shared" si="16"/>
        <v>329</v>
      </c>
      <c r="B330" s="2" t="s">
        <v>1773</v>
      </c>
      <c r="C330" s="3">
        <v>45194</v>
      </c>
      <c r="D330" s="9" t="s">
        <v>39</v>
      </c>
      <c r="E330" s="1" t="s">
        <v>1774</v>
      </c>
      <c r="F330" s="1" t="s">
        <v>1775</v>
      </c>
      <c r="H330" s="2" t="s">
        <v>120</v>
      </c>
      <c r="I330" s="1" t="s">
        <v>2180</v>
      </c>
      <c r="J330" s="4" t="s">
        <v>1070</v>
      </c>
      <c r="K330" s="5" t="s">
        <v>1071</v>
      </c>
      <c r="N330" s="28" t="str">
        <f t="shared" ca="1" si="15"/>
        <v>2 tahun, 9 bulan, 20 hari</v>
      </c>
      <c r="O330" s="49">
        <f t="shared" ca="1" si="17"/>
        <v>1024</v>
      </c>
    </row>
    <row r="331" spans="1:15" ht="28.8" x14ac:dyDescent="0.3">
      <c r="A331" s="4">
        <f t="shared" si="16"/>
        <v>330</v>
      </c>
      <c r="B331" s="2" t="s">
        <v>1836</v>
      </c>
      <c r="C331" s="3">
        <v>45195</v>
      </c>
      <c r="D331" s="9" t="s">
        <v>39</v>
      </c>
      <c r="E331" s="1" t="s">
        <v>1837</v>
      </c>
      <c r="F331" s="1" t="s">
        <v>1838</v>
      </c>
      <c r="H331" s="2" t="s">
        <v>120</v>
      </c>
      <c r="I331" s="1" t="s">
        <v>2180</v>
      </c>
      <c r="J331" s="4" t="s">
        <v>1070</v>
      </c>
      <c r="K331" s="5" t="s">
        <v>1071</v>
      </c>
      <c r="N331" s="28" t="str">
        <f t="shared" ca="1" si="15"/>
        <v>2 tahun, 9 bulan, 19 hari</v>
      </c>
      <c r="O331" s="49">
        <f t="shared" ca="1" si="17"/>
        <v>1023</v>
      </c>
    </row>
    <row r="332" spans="1:15" ht="43.2" x14ac:dyDescent="0.3">
      <c r="A332" s="4">
        <f t="shared" si="16"/>
        <v>331</v>
      </c>
      <c r="B332" s="2" t="s">
        <v>1825</v>
      </c>
      <c r="C332" s="3">
        <v>45196</v>
      </c>
      <c r="D332" s="9" t="s">
        <v>39</v>
      </c>
      <c r="E332" s="1" t="s">
        <v>1826</v>
      </c>
      <c r="F332" s="22" t="s">
        <v>1827</v>
      </c>
      <c r="H332" s="2" t="s">
        <v>1302</v>
      </c>
      <c r="J332" s="4" t="s">
        <v>1079</v>
      </c>
      <c r="K332" s="10" t="s">
        <v>2450</v>
      </c>
      <c r="N332" s="28" t="str">
        <f t="shared" ca="1" si="15"/>
        <v>2 tahun, 9 bulan, 18 hari</v>
      </c>
      <c r="O332" s="49">
        <f t="shared" ca="1" si="17"/>
        <v>1022</v>
      </c>
    </row>
    <row r="333" spans="1:15" ht="57.6" x14ac:dyDescent="0.3">
      <c r="A333" s="4">
        <f t="shared" si="16"/>
        <v>332</v>
      </c>
      <c r="B333" s="2" t="s">
        <v>1780</v>
      </c>
      <c r="C333" s="3">
        <v>45196</v>
      </c>
      <c r="D333" s="9" t="s">
        <v>39</v>
      </c>
      <c r="E333" s="1" t="s">
        <v>1781</v>
      </c>
      <c r="F333" s="1" t="s">
        <v>1782</v>
      </c>
      <c r="H333" s="2" t="s">
        <v>120</v>
      </c>
      <c r="I333" s="1" t="s">
        <v>2000</v>
      </c>
      <c r="J333" s="4" t="s">
        <v>1070</v>
      </c>
      <c r="K333" s="5" t="s">
        <v>1071</v>
      </c>
      <c r="N333" s="28" t="str">
        <f t="shared" ca="1" si="15"/>
        <v>2 tahun, 9 bulan, 18 hari</v>
      </c>
      <c r="O333" s="49">
        <f t="shared" ca="1" si="17"/>
        <v>1022</v>
      </c>
    </row>
    <row r="334" spans="1:15" ht="28.8" x14ac:dyDescent="0.3">
      <c r="A334" s="4">
        <f t="shared" si="16"/>
        <v>333</v>
      </c>
      <c r="B334" s="2" t="s">
        <v>1786</v>
      </c>
      <c r="C334" s="3">
        <v>45196</v>
      </c>
      <c r="D334" s="9" t="s">
        <v>39</v>
      </c>
      <c r="E334" s="1" t="s">
        <v>1787</v>
      </c>
      <c r="F334" s="1" t="s">
        <v>1788</v>
      </c>
      <c r="H334" s="2" t="s">
        <v>1184</v>
      </c>
      <c r="I334" s="1" t="s">
        <v>2213</v>
      </c>
      <c r="J334" s="4" t="s">
        <v>1070</v>
      </c>
      <c r="K334" s="5" t="s">
        <v>1071</v>
      </c>
      <c r="N334" s="28" t="str">
        <f t="shared" ca="1" si="15"/>
        <v>2 tahun, 9 bulan, 18 hari</v>
      </c>
      <c r="O334" s="49">
        <f t="shared" ca="1" si="17"/>
        <v>1022</v>
      </c>
    </row>
    <row r="335" spans="1:15" x14ac:dyDescent="0.3">
      <c r="A335" s="4">
        <f t="shared" si="16"/>
        <v>334</v>
      </c>
      <c r="B335" s="2" t="s">
        <v>1783</v>
      </c>
      <c r="C335" s="3">
        <v>45196</v>
      </c>
      <c r="D335" s="9" t="s">
        <v>39</v>
      </c>
      <c r="E335" s="1" t="s">
        <v>1784</v>
      </c>
      <c r="F335" s="1" t="s">
        <v>1785</v>
      </c>
      <c r="H335" s="2" t="s">
        <v>1184</v>
      </c>
      <c r="I335" s="1" t="s">
        <v>2215</v>
      </c>
      <c r="J335" s="4" t="s">
        <v>1070</v>
      </c>
      <c r="K335" s="5" t="s">
        <v>1071</v>
      </c>
      <c r="N335" s="28" t="str">
        <f t="shared" ca="1" si="15"/>
        <v>2 tahun, 9 bulan, 18 hari</v>
      </c>
      <c r="O335" s="49">
        <f t="shared" ca="1" si="17"/>
        <v>1022</v>
      </c>
    </row>
    <row r="336" spans="1:15" ht="43.2" x14ac:dyDescent="0.3">
      <c r="A336" s="4">
        <f t="shared" si="16"/>
        <v>335</v>
      </c>
      <c r="B336" s="2" t="s">
        <v>1833</v>
      </c>
      <c r="C336" s="3">
        <v>45198</v>
      </c>
      <c r="D336" s="9" t="s">
        <v>39</v>
      </c>
      <c r="E336" s="1" t="s">
        <v>1834</v>
      </c>
      <c r="F336" s="1" t="s">
        <v>1835</v>
      </c>
      <c r="H336" s="2" t="s">
        <v>120</v>
      </c>
      <c r="I336" s="1" t="s">
        <v>5215</v>
      </c>
      <c r="J336" s="4" t="s">
        <v>1175</v>
      </c>
      <c r="K336" s="5" t="s">
        <v>1176</v>
      </c>
      <c r="N336" s="28" t="str">
        <f t="shared" ca="1" si="15"/>
        <v>2 tahun, 9 bulan, 16 hari</v>
      </c>
      <c r="O336" s="49">
        <f t="shared" ca="1" si="17"/>
        <v>1020</v>
      </c>
    </row>
    <row r="337" spans="1:15" ht="72" x14ac:dyDescent="0.3">
      <c r="A337" s="4">
        <f t="shared" si="16"/>
        <v>336</v>
      </c>
      <c r="B337" s="2" t="s">
        <v>1771</v>
      </c>
      <c r="C337" s="3">
        <v>45196</v>
      </c>
      <c r="D337" s="9" t="s">
        <v>39</v>
      </c>
      <c r="E337" s="1" t="s">
        <v>1694</v>
      </c>
      <c r="F337" s="1" t="s">
        <v>1772</v>
      </c>
      <c r="H337" s="2" t="s">
        <v>120</v>
      </c>
      <c r="I337" s="1" t="s">
        <v>2275</v>
      </c>
      <c r="J337" s="4" t="s">
        <v>1079</v>
      </c>
      <c r="K337" s="5" t="s">
        <v>1172</v>
      </c>
      <c r="N337" s="28" t="str">
        <f t="shared" ca="1" si="15"/>
        <v>2 tahun, 9 bulan, 18 hari</v>
      </c>
      <c r="O337" s="49">
        <f t="shared" ca="1" si="17"/>
        <v>1022</v>
      </c>
    </row>
    <row r="338" spans="1:15" ht="43.2" x14ac:dyDescent="0.3">
      <c r="A338" s="4">
        <f t="shared" si="16"/>
        <v>337</v>
      </c>
      <c r="B338" s="2" t="s">
        <v>1828</v>
      </c>
      <c r="C338" s="3">
        <v>45196</v>
      </c>
      <c r="D338" s="9" t="s">
        <v>39</v>
      </c>
      <c r="E338" s="1" t="s">
        <v>1829</v>
      </c>
      <c r="F338" s="1" t="s">
        <v>1830</v>
      </c>
      <c r="H338" s="2" t="s">
        <v>1302</v>
      </c>
      <c r="J338" s="4" t="s">
        <v>1079</v>
      </c>
      <c r="K338" s="10" t="s">
        <v>2451</v>
      </c>
      <c r="N338" s="28" t="str">
        <f t="shared" ca="1" si="15"/>
        <v>2 tahun, 9 bulan, 18 hari</v>
      </c>
      <c r="O338" s="49">
        <f t="shared" ca="1" si="17"/>
        <v>1022</v>
      </c>
    </row>
    <row r="339" spans="1:15" ht="28.8" x14ac:dyDescent="0.3">
      <c r="A339" s="4">
        <f t="shared" si="16"/>
        <v>338</v>
      </c>
      <c r="B339" s="2" t="s">
        <v>1789</v>
      </c>
      <c r="C339" s="3">
        <v>45198</v>
      </c>
      <c r="D339" s="9" t="s">
        <v>39</v>
      </c>
      <c r="E339" s="1" t="s">
        <v>1790</v>
      </c>
      <c r="F339" s="1" t="s">
        <v>1791</v>
      </c>
      <c r="H339" s="2" t="s">
        <v>1302</v>
      </c>
      <c r="J339" s="4" t="s">
        <v>1070</v>
      </c>
      <c r="K339" s="5" t="s">
        <v>1071</v>
      </c>
      <c r="N339" s="28" t="str">
        <f t="shared" ca="1" si="15"/>
        <v>2 tahun, 9 bulan, 16 hari</v>
      </c>
      <c r="O339" s="49">
        <f t="shared" ca="1" si="17"/>
        <v>1020</v>
      </c>
    </row>
    <row r="340" spans="1:15" ht="28.8" x14ac:dyDescent="0.3">
      <c r="A340" s="4">
        <f t="shared" si="16"/>
        <v>339</v>
      </c>
      <c r="B340" s="2" t="s">
        <v>1841</v>
      </c>
      <c r="C340" s="3">
        <v>45198</v>
      </c>
      <c r="D340" s="9" t="s">
        <v>39</v>
      </c>
      <c r="E340" s="1" t="s">
        <v>1842</v>
      </c>
      <c r="F340" s="1" t="s">
        <v>1843</v>
      </c>
      <c r="H340" s="2" t="s">
        <v>1302</v>
      </c>
      <c r="I340" s="1" t="s">
        <v>2492</v>
      </c>
      <c r="J340" s="4" t="s">
        <v>1267</v>
      </c>
      <c r="K340" s="5" t="s">
        <v>1268</v>
      </c>
      <c r="N340" s="28" t="str">
        <f t="shared" ca="1" si="15"/>
        <v>2 tahun, 9 bulan, 16 hari</v>
      </c>
      <c r="O340" s="49">
        <f t="shared" ca="1" si="17"/>
        <v>1020</v>
      </c>
    </row>
    <row r="341" spans="1:15" ht="86.4" x14ac:dyDescent="0.3">
      <c r="A341" s="4">
        <f t="shared" si="16"/>
        <v>340</v>
      </c>
      <c r="B341" s="2" t="s">
        <v>1822</v>
      </c>
      <c r="C341" s="3">
        <v>45198</v>
      </c>
      <c r="D341" s="9" t="s">
        <v>39</v>
      </c>
      <c r="E341" s="1" t="s">
        <v>1823</v>
      </c>
      <c r="F341" s="11" t="s">
        <v>1824</v>
      </c>
      <c r="H341" s="2" t="s">
        <v>1302</v>
      </c>
      <c r="J341" s="4" t="s">
        <v>1079</v>
      </c>
      <c r="K341" s="5" t="s">
        <v>1172</v>
      </c>
      <c r="N341" s="28" t="str">
        <f t="shared" ca="1" si="15"/>
        <v>2 tahun, 9 bulan, 16 hari</v>
      </c>
      <c r="O341" s="49">
        <f t="shared" ca="1" si="17"/>
        <v>1020</v>
      </c>
    </row>
    <row r="342" spans="1:15" ht="72" x14ac:dyDescent="0.3">
      <c r="A342" s="4">
        <f t="shared" si="16"/>
        <v>341</v>
      </c>
      <c r="B342" s="2" t="s">
        <v>1854</v>
      </c>
      <c r="C342" s="3">
        <v>45201</v>
      </c>
      <c r="D342" s="9" t="s">
        <v>39</v>
      </c>
      <c r="E342" s="1" t="s">
        <v>1855</v>
      </c>
      <c r="F342" s="1" t="s">
        <v>1856</v>
      </c>
      <c r="H342" s="2" t="s">
        <v>120</v>
      </c>
      <c r="I342" s="1" t="s">
        <v>2217</v>
      </c>
      <c r="J342" s="4" t="s">
        <v>1070</v>
      </c>
      <c r="K342" s="5" t="s">
        <v>1071</v>
      </c>
      <c r="N342" s="28" t="str">
        <f t="shared" ca="1" si="15"/>
        <v>2 tahun, 9 bulan, 13 hari</v>
      </c>
      <c r="O342" s="49">
        <f t="shared" ca="1" si="17"/>
        <v>1017</v>
      </c>
    </row>
    <row r="343" spans="1:15" ht="43.2" x14ac:dyDescent="0.3">
      <c r="A343" s="4">
        <f t="shared" si="16"/>
        <v>342</v>
      </c>
      <c r="B343" s="2" t="s">
        <v>1851</v>
      </c>
      <c r="C343" s="3">
        <v>45201</v>
      </c>
      <c r="D343" s="9" t="s">
        <v>39</v>
      </c>
      <c r="E343" s="1" t="s">
        <v>1852</v>
      </c>
      <c r="F343" s="1" t="s">
        <v>1853</v>
      </c>
      <c r="H343" s="2" t="s">
        <v>120</v>
      </c>
      <c r="I343" s="1" t="s">
        <v>5216</v>
      </c>
      <c r="J343" s="4" t="s">
        <v>1175</v>
      </c>
      <c r="K343" s="5" t="s">
        <v>1176</v>
      </c>
      <c r="N343" s="28" t="str">
        <f t="shared" ref="N343:N406" ca="1" si="18">DATEDIF(C343,$L$2,"Y")&amp;" tahun, "&amp;DATEDIF(C343,$L$2,"YM")&amp;" bulan, "&amp;DATEDIF(C343,$L$2,"MD")&amp;" hari"</f>
        <v>2 tahun, 9 bulan, 13 hari</v>
      </c>
      <c r="O343" s="49">
        <f t="shared" ca="1" si="17"/>
        <v>1017</v>
      </c>
    </row>
    <row r="344" spans="1:15" ht="72" x14ac:dyDescent="0.3">
      <c r="A344" s="4">
        <f t="shared" ref="A344:A407" si="19">ROW(A343)</f>
        <v>343</v>
      </c>
      <c r="B344" s="2" t="s">
        <v>1858</v>
      </c>
      <c r="C344" s="3">
        <v>45201</v>
      </c>
      <c r="D344" s="9" t="s">
        <v>39</v>
      </c>
      <c r="E344" s="1" t="s">
        <v>1857</v>
      </c>
      <c r="F344" s="1" t="s">
        <v>1859</v>
      </c>
      <c r="H344" s="2" t="s">
        <v>120</v>
      </c>
      <c r="I344" s="1" t="s">
        <v>2189</v>
      </c>
      <c r="J344" s="4" t="s">
        <v>1070</v>
      </c>
      <c r="K344" s="5" t="s">
        <v>1071</v>
      </c>
      <c r="N344" s="28" t="str">
        <f t="shared" ca="1" si="18"/>
        <v>2 tahun, 9 bulan, 13 hari</v>
      </c>
      <c r="O344" s="49">
        <f t="shared" ca="1" si="17"/>
        <v>1017</v>
      </c>
    </row>
    <row r="345" spans="1:15" ht="86.4" x14ac:dyDescent="0.3">
      <c r="A345" s="4">
        <f t="shared" si="19"/>
        <v>344</v>
      </c>
      <c r="B345" s="2" t="s">
        <v>1844</v>
      </c>
      <c r="C345" s="3">
        <v>45201</v>
      </c>
      <c r="D345" s="9" t="s">
        <v>39</v>
      </c>
      <c r="E345" s="1" t="s">
        <v>1845</v>
      </c>
      <c r="F345" s="1" t="s">
        <v>1846</v>
      </c>
      <c r="H345" s="2" t="s">
        <v>1184</v>
      </c>
      <c r="I345" s="1" t="s">
        <v>2626</v>
      </c>
      <c r="J345" s="4" t="s">
        <v>1079</v>
      </c>
      <c r="K345" s="10" t="s">
        <v>2448</v>
      </c>
      <c r="N345" s="28" t="str">
        <f t="shared" ca="1" si="18"/>
        <v>2 tahun, 9 bulan, 13 hari</v>
      </c>
      <c r="O345" s="49">
        <f t="shared" ca="1" si="17"/>
        <v>1017</v>
      </c>
    </row>
    <row r="346" spans="1:15" ht="28.8" x14ac:dyDescent="0.3">
      <c r="A346" s="4">
        <f t="shared" si="19"/>
        <v>345</v>
      </c>
      <c r="B346" s="2" t="s">
        <v>1886</v>
      </c>
      <c r="C346" s="3">
        <v>45202</v>
      </c>
      <c r="D346" s="9" t="s">
        <v>39</v>
      </c>
      <c r="E346" s="1" t="s">
        <v>1887</v>
      </c>
      <c r="F346" s="1" t="s">
        <v>1888</v>
      </c>
      <c r="H346" s="2" t="s">
        <v>1302</v>
      </c>
      <c r="J346" s="4" t="s">
        <v>1070</v>
      </c>
      <c r="K346" s="5" t="s">
        <v>1071</v>
      </c>
      <c r="N346" s="28" t="str">
        <f t="shared" ca="1" si="18"/>
        <v>2 tahun, 9 bulan, 12 hari</v>
      </c>
      <c r="O346" s="49">
        <f t="shared" ca="1" si="17"/>
        <v>1016</v>
      </c>
    </row>
    <row r="347" spans="1:15" ht="172.8" x14ac:dyDescent="0.3">
      <c r="A347" s="4">
        <f t="shared" si="19"/>
        <v>346</v>
      </c>
      <c r="B347" s="2" t="s">
        <v>1848</v>
      </c>
      <c r="C347" s="3">
        <v>45202</v>
      </c>
      <c r="D347" s="9" t="s">
        <v>39</v>
      </c>
      <c r="E347" s="1" t="s">
        <v>1849</v>
      </c>
      <c r="F347" s="11" t="s">
        <v>1850</v>
      </c>
      <c r="H347" s="2" t="s">
        <v>1184</v>
      </c>
      <c r="I347" s="1" t="s">
        <v>1517</v>
      </c>
      <c r="J347" s="4" t="s">
        <v>1070</v>
      </c>
      <c r="K347" s="5" t="s">
        <v>1071</v>
      </c>
      <c r="N347" s="28" t="str">
        <f t="shared" ca="1" si="18"/>
        <v>2 tahun, 9 bulan, 12 hari</v>
      </c>
      <c r="O347" s="49">
        <f t="shared" ca="1" si="17"/>
        <v>1016</v>
      </c>
    </row>
    <row r="348" spans="1:15" ht="28.8" x14ac:dyDescent="0.3">
      <c r="A348" s="4">
        <f t="shared" si="19"/>
        <v>347</v>
      </c>
      <c r="B348" s="2" t="s">
        <v>1873</v>
      </c>
      <c r="C348" s="3">
        <v>45203</v>
      </c>
      <c r="D348" s="9" t="s">
        <v>39</v>
      </c>
      <c r="E348" s="1" t="s">
        <v>1872</v>
      </c>
      <c r="F348" s="1" t="s">
        <v>1874</v>
      </c>
      <c r="H348" s="2" t="s">
        <v>120</v>
      </c>
      <c r="I348" s="1" t="s">
        <v>3772</v>
      </c>
      <c r="J348" s="4" t="s">
        <v>1070</v>
      </c>
      <c r="K348" s="5" t="s">
        <v>1071</v>
      </c>
      <c r="N348" s="28" t="str">
        <f t="shared" ca="1" si="18"/>
        <v>2 tahun, 9 bulan, 11 hari</v>
      </c>
      <c r="O348" s="49">
        <f t="shared" ca="1" si="17"/>
        <v>1015</v>
      </c>
    </row>
    <row r="349" spans="1:15" ht="86.4" x14ac:dyDescent="0.3">
      <c r="A349" s="4">
        <f t="shared" si="19"/>
        <v>348</v>
      </c>
      <c r="B349" s="2" t="s">
        <v>1876</v>
      </c>
      <c r="C349" s="3">
        <v>45204</v>
      </c>
      <c r="D349" s="9" t="s">
        <v>39</v>
      </c>
      <c r="E349" s="1" t="s">
        <v>1875</v>
      </c>
      <c r="F349" s="11" t="s">
        <v>1877</v>
      </c>
      <c r="H349" s="2" t="s">
        <v>120</v>
      </c>
      <c r="I349" s="1" t="s">
        <v>2106</v>
      </c>
      <c r="J349" s="4" t="s">
        <v>1175</v>
      </c>
      <c r="K349" s="5" t="s">
        <v>1176</v>
      </c>
      <c r="N349" s="28" t="str">
        <f t="shared" ca="1" si="18"/>
        <v>2 tahun, 9 bulan, 10 hari</v>
      </c>
      <c r="O349" s="49">
        <f t="shared" ca="1" si="17"/>
        <v>1014</v>
      </c>
    </row>
    <row r="350" spans="1:15" ht="43.2" x14ac:dyDescent="0.3">
      <c r="A350" s="4">
        <f t="shared" si="19"/>
        <v>349</v>
      </c>
      <c r="B350" s="2" t="s">
        <v>1884</v>
      </c>
      <c r="C350" s="3">
        <v>45204</v>
      </c>
      <c r="D350" s="9" t="s">
        <v>9</v>
      </c>
      <c r="E350" s="1" t="s">
        <v>1885</v>
      </c>
      <c r="F350" s="1" t="s">
        <v>1885</v>
      </c>
      <c r="H350" s="2" t="s">
        <v>1302</v>
      </c>
      <c r="J350" s="4" t="s">
        <v>1070</v>
      </c>
      <c r="K350" s="5" t="s">
        <v>1071</v>
      </c>
      <c r="N350" s="28" t="str">
        <f t="shared" ca="1" si="18"/>
        <v>2 tahun, 9 bulan, 10 hari</v>
      </c>
      <c r="O350" s="49">
        <f t="shared" ca="1" si="17"/>
        <v>1014</v>
      </c>
    </row>
    <row r="351" spans="1:15" ht="43.2" x14ac:dyDescent="0.3">
      <c r="A351" s="4">
        <f t="shared" si="19"/>
        <v>350</v>
      </c>
      <c r="B351" s="2" t="s">
        <v>1881</v>
      </c>
      <c r="C351" s="3">
        <v>45204</v>
      </c>
      <c r="D351" s="9" t="s">
        <v>39</v>
      </c>
      <c r="E351" s="1" t="s">
        <v>1882</v>
      </c>
      <c r="F351" s="1" t="s">
        <v>1883</v>
      </c>
      <c r="H351" s="2" t="s">
        <v>120</v>
      </c>
      <c r="I351" s="1" t="s">
        <v>2283</v>
      </c>
      <c r="J351" s="4" t="s">
        <v>1070</v>
      </c>
      <c r="K351" s="5" t="s">
        <v>1071</v>
      </c>
      <c r="N351" s="28" t="str">
        <f t="shared" ca="1" si="18"/>
        <v>2 tahun, 9 bulan, 10 hari</v>
      </c>
      <c r="O351" s="49">
        <f t="shared" ca="1" si="17"/>
        <v>1014</v>
      </c>
    </row>
    <row r="352" spans="1:15" ht="43.2" x14ac:dyDescent="0.3">
      <c r="A352" s="4">
        <f t="shared" si="19"/>
        <v>351</v>
      </c>
      <c r="B352" s="2" t="s">
        <v>1890</v>
      </c>
      <c r="C352" s="3">
        <v>45205</v>
      </c>
      <c r="D352" s="9" t="s">
        <v>39</v>
      </c>
      <c r="E352" s="1" t="s">
        <v>1889</v>
      </c>
      <c r="F352" s="1" t="s">
        <v>1889</v>
      </c>
      <c r="H352" s="2" t="s">
        <v>120</v>
      </c>
      <c r="I352" s="1" t="s">
        <v>2008</v>
      </c>
      <c r="J352" s="4" t="s">
        <v>1079</v>
      </c>
      <c r="K352" s="10" t="s">
        <v>2450</v>
      </c>
      <c r="N352" s="28" t="str">
        <f t="shared" ca="1" si="18"/>
        <v>2 tahun, 9 bulan, 9 hari</v>
      </c>
      <c r="O352" s="49">
        <f t="shared" ca="1" si="17"/>
        <v>1013</v>
      </c>
    </row>
    <row r="353" spans="1:15" ht="28.8" x14ac:dyDescent="0.3">
      <c r="A353" s="4">
        <f t="shared" si="19"/>
        <v>352</v>
      </c>
      <c r="B353" s="2" t="s">
        <v>1879</v>
      </c>
      <c r="C353" s="3">
        <v>45205</v>
      </c>
      <c r="D353" s="9" t="s">
        <v>39</v>
      </c>
      <c r="E353" s="1" t="s">
        <v>1878</v>
      </c>
      <c r="F353" s="1" t="s">
        <v>1880</v>
      </c>
      <c r="H353" s="2" t="s">
        <v>1302</v>
      </c>
      <c r="J353" s="4" t="s">
        <v>1070</v>
      </c>
      <c r="K353" s="5" t="s">
        <v>1071</v>
      </c>
      <c r="N353" s="28" t="str">
        <f t="shared" ca="1" si="18"/>
        <v>2 tahun, 9 bulan, 9 hari</v>
      </c>
      <c r="O353" s="49">
        <f t="shared" ca="1" si="17"/>
        <v>1013</v>
      </c>
    </row>
    <row r="354" spans="1:15" ht="86.4" x14ac:dyDescent="0.3">
      <c r="A354" s="4">
        <f t="shared" si="19"/>
        <v>353</v>
      </c>
      <c r="B354" s="2" t="s">
        <v>1891</v>
      </c>
      <c r="C354" s="3">
        <v>45205</v>
      </c>
      <c r="D354" s="9" t="s">
        <v>39</v>
      </c>
      <c r="E354" s="1" t="s">
        <v>1892</v>
      </c>
      <c r="F354" s="11" t="s">
        <v>1893</v>
      </c>
      <c r="H354" s="2" t="s">
        <v>120</v>
      </c>
      <c r="I354" s="1" t="s">
        <v>2339</v>
      </c>
      <c r="J354" s="4" t="s">
        <v>1074</v>
      </c>
      <c r="K354" s="5" t="s">
        <v>1075</v>
      </c>
      <c r="N354" s="28" t="str">
        <f t="shared" ca="1" si="18"/>
        <v>2 tahun, 9 bulan, 9 hari</v>
      </c>
      <c r="O354" s="49">
        <f t="shared" ca="1" si="17"/>
        <v>1013</v>
      </c>
    </row>
    <row r="355" spans="1:15" ht="28.8" x14ac:dyDescent="0.3">
      <c r="A355" s="4">
        <f t="shared" si="19"/>
        <v>354</v>
      </c>
      <c r="B355" s="2" t="s">
        <v>1897</v>
      </c>
      <c r="C355" s="3">
        <v>45208</v>
      </c>
      <c r="D355" s="9" t="s">
        <v>9</v>
      </c>
      <c r="E355" s="1" t="s">
        <v>1898</v>
      </c>
      <c r="F355" s="1" t="s">
        <v>1899</v>
      </c>
      <c r="H355" s="2" t="s">
        <v>120</v>
      </c>
      <c r="I355" s="1" t="s">
        <v>2221</v>
      </c>
      <c r="J355" s="4" t="s">
        <v>1070</v>
      </c>
      <c r="K355" s="5" t="s">
        <v>1071</v>
      </c>
      <c r="N355" s="28" t="str">
        <f t="shared" ca="1" si="18"/>
        <v>2 tahun, 9 bulan, 6 hari</v>
      </c>
      <c r="O355" s="49">
        <f t="shared" ca="1" si="17"/>
        <v>1010</v>
      </c>
    </row>
    <row r="356" spans="1:15" ht="187.2" x14ac:dyDescent="0.3">
      <c r="A356" s="4">
        <f t="shared" si="19"/>
        <v>355</v>
      </c>
      <c r="B356" s="2" t="s">
        <v>1941</v>
      </c>
      <c r="C356" s="3">
        <v>45208</v>
      </c>
      <c r="D356" s="9" t="s">
        <v>39</v>
      </c>
      <c r="E356" s="1" t="s">
        <v>1942</v>
      </c>
      <c r="F356" s="1" t="s">
        <v>1943</v>
      </c>
      <c r="H356" s="2" t="s">
        <v>120</v>
      </c>
      <c r="I356" s="1" t="s">
        <v>2975</v>
      </c>
      <c r="J356" s="4" t="s">
        <v>1070</v>
      </c>
      <c r="K356" s="5" t="s">
        <v>1071</v>
      </c>
      <c r="N356" s="28" t="str">
        <f t="shared" ca="1" si="18"/>
        <v>2 tahun, 9 bulan, 6 hari</v>
      </c>
      <c r="O356" s="49">
        <f t="shared" ca="1" si="17"/>
        <v>1010</v>
      </c>
    </row>
    <row r="357" spans="1:15" ht="28.8" x14ac:dyDescent="0.3">
      <c r="A357" s="4">
        <f t="shared" si="19"/>
        <v>356</v>
      </c>
      <c r="B357" s="2" t="s">
        <v>1945</v>
      </c>
      <c r="C357" s="3">
        <v>45209</v>
      </c>
      <c r="D357" s="9" t="s">
        <v>39</v>
      </c>
      <c r="E357" s="1" t="s">
        <v>1944</v>
      </c>
      <c r="F357" s="1" t="s">
        <v>1946</v>
      </c>
      <c r="H357" s="2" t="s">
        <v>120</v>
      </c>
      <c r="I357" s="1" t="s">
        <v>2066</v>
      </c>
      <c r="J357" s="4" t="s">
        <v>1170</v>
      </c>
      <c r="K357" s="5" t="s">
        <v>1171</v>
      </c>
      <c r="N357" s="28" t="str">
        <f t="shared" ca="1" si="18"/>
        <v>2 tahun, 9 bulan, 5 hari</v>
      </c>
      <c r="O357" s="49">
        <f t="shared" ca="1" si="17"/>
        <v>1009</v>
      </c>
    </row>
    <row r="358" spans="1:15" ht="43.2" x14ac:dyDescent="0.3">
      <c r="A358" s="4">
        <f t="shared" si="19"/>
        <v>357</v>
      </c>
      <c r="B358" s="2" t="s">
        <v>1939</v>
      </c>
      <c r="C358" s="3">
        <v>45209</v>
      </c>
      <c r="D358" s="9" t="s">
        <v>39</v>
      </c>
      <c r="E358" s="1" t="s">
        <v>1938</v>
      </c>
      <c r="F358" s="1" t="s">
        <v>1940</v>
      </c>
      <c r="H358" s="2" t="s">
        <v>1302</v>
      </c>
      <c r="J358" s="4" t="s">
        <v>1070</v>
      </c>
      <c r="K358" s="5" t="s">
        <v>1071</v>
      </c>
      <c r="N358" s="28" t="str">
        <f t="shared" ca="1" si="18"/>
        <v>2 tahun, 9 bulan, 5 hari</v>
      </c>
      <c r="O358" s="49">
        <f t="shared" ca="1" si="17"/>
        <v>1009</v>
      </c>
    </row>
    <row r="359" spans="1:15" ht="129.6" x14ac:dyDescent="0.3">
      <c r="A359" s="4">
        <f t="shared" si="19"/>
        <v>358</v>
      </c>
      <c r="B359" s="2" t="s">
        <v>1935</v>
      </c>
      <c r="C359" s="3">
        <v>45209</v>
      </c>
      <c r="D359" s="9" t="s">
        <v>39</v>
      </c>
      <c r="E359" s="1" t="s">
        <v>1934</v>
      </c>
      <c r="F359" s="11" t="s">
        <v>1936</v>
      </c>
      <c r="H359" s="2" t="s">
        <v>120</v>
      </c>
      <c r="I359" s="1" t="s">
        <v>2139</v>
      </c>
      <c r="J359" s="4" t="s">
        <v>1070</v>
      </c>
      <c r="K359" s="5" t="s">
        <v>1071</v>
      </c>
      <c r="N359" s="28" t="str">
        <f t="shared" ca="1" si="18"/>
        <v>2 tahun, 9 bulan, 5 hari</v>
      </c>
      <c r="O359" s="49">
        <f t="shared" ca="1" si="17"/>
        <v>1009</v>
      </c>
    </row>
    <row r="360" spans="1:15" ht="86.4" x14ac:dyDescent="0.3">
      <c r="A360" s="4">
        <f t="shared" si="19"/>
        <v>359</v>
      </c>
      <c r="B360" s="2" t="s">
        <v>1958</v>
      </c>
      <c r="C360" s="3">
        <v>45210</v>
      </c>
      <c r="D360" s="9" t="s">
        <v>39</v>
      </c>
      <c r="E360" s="1" t="s">
        <v>1959</v>
      </c>
      <c r="F360" s="1" t="s">
        <v>1960</v>
      </c>
      <c r="H360" s="2" t="s">
        <v>120</v>
      </c>
      <c r="I360" s="1" t="s">
        <v>1937</v>
      </c>
      <c r="J360" s="4" t="s">
        <v>1070</v>
      </c>
      <c r="K360" s="5" t="s">
        <v>1071</v>
      </c>
      <c r="N360" s="28" t="str">
        <f t="shared" ca="1" si="18"/>
        <v>2 tahun, 9 bulan, 4 hari</v>
      </c>
      <c r="O360" s="49">
        <f t="shared" ca="1" si="17"/>
        <v>1008</v>
      </c>
    </row>
    <row r="361" spans="1:15" ht="43.2" x14ac:dyDescent="0.3">
      <c r="A361" s="4">
        <f t="shared" si="19"/>
        <v>360</v>
      </c>
      <c r="B361" s="2" t="s">
        <v>1923</v>
      </c>
      <c r="C361" s="3">
        <v>45210</v>
      </c>
      <c r="D361" s="9" t="s">
        <v>39</v>
      </c>
      <c r="E361" s="1" t="s">
        <v>1922</v>
      </c>
      <c r="F361" s="1" t="s">
        <v>1924</v>
      </c>
      <c r="H361" s="2" t="s">
        <v>1302</v>
      </c>
      <c r="J361" s="4" t="s">
        <v>1079</v>
      </c>
      <c r="K361" s="10" t="s">
        <v>2450</v>
      </c>
      <c r="N361" s="28" t="str">
        <f t="shared" ca="1" si="18"/>
        <v>2 tahun, 9 bulan, 4 hari</v>
      </c>
      <c r="O361" s="49">
        <f t="shared" ca="1" si="17"/>
        <v>1008</v>
      </c>
    </row>
    <row r="362" spans="1:15" ht="28.8" x14ac:dyDescent="0.3">
      <c r="A362" s="4">
        <f t="shared" si="19"/>
        <v>361</v>
      </c>
      <c r="B362" s="2" t="s">
        <v>1931</v>
      </c>
      <c r="C362" s="3">
        <v>45210</v>
      </c>
      <c r="D362" s="9" t="s">
        <v>39</v>
      </c>
      <c r="E362" s="1" t="s">
        <v>1932</v>
      </c>
      <c r="F362" s="1" t="s">
        <v>1933</v>
      </c>
      <c r="H362" s="2" t="s">
        <v>1302</v>
      </c>
      <c r="J362" s="4" t="s">
        <v>1070</v>
      </c>
      <c r="K362" s="5" t="s">
        <v>1071</v>
      </c>
      <c r="N362" s="28" t="str">
        <f t="shared" ca="1" si="18"/>
        <v>2 tahun, 9 bulan, 4 hari</v>
      </c>
      <c r="O362" s="49">
        <f t="shared" ca="1" si="17"/>
        <v>1008</v>
      </c>
    </row>
    <row r="363" spans="1:15" x14ac:dyDescent="0.3">
      <c r="A363" s="4">
        <f t="shared" si="19"/>
        <v>362</v>
      </c>
      <c r="B363" s="2" t="s">
        <v>1929</v>
      </c>
      <c r="C363" s="3">
        <v>45210</v>
      </c>
      <c r="D363" s="9" t="s">
        <v>39</v>
      </c>
      <c r="E363" s="1" t="s">
        <v>1928</v>
      </c>
      <c r="F363" s="1" t="s">
        <v>1930</v>
      </c>
      <c r="H363" s="2" t="s">
        <v>120</v>
      </c>
      <c r="I363" s="1" t="s">
        <v>2223</v>
      </c>
      <c r="J363" s="4" t="s">
        <v>1070</v>
      </c>
      <c r="K363" s="5" t="s">
        <v>1071</v>
      </c>
      <c r="N363" s="28" t="str">
        <f t="shared" ca="1" si="18"/>
        <v>2 tahun, 9 bulan, 4 hari</v>
      </c>
      <c r="O363" s="49">
        <f t="shared" ca="1" si="17"/>
        <v>1008</v>
      </c>
    </row>
    <row r="364" spans="1:15" ht="43.2" x14ac:dyDescent="0.3">
      <c r="A364" s="4">
        <f t="shared" si="19"/>
        <v>363</v>
      </c>
      <c r="B364" s="2" t="s">
        <v>1925</v>
      </c>
      <c r="C364" s="3">
        <v>45208</v>
      </c>
      <c r="D364" s="9" t="s">
        <v>39</v>
      </c>
      <c r="E364" s="1" t="s">
        <v>1926</v>
      </c>
      <c r="F364" s="11" t="s">
        <v>1927</v>
      </c>
      <c r="H364" s="2" t="s">
        <v>1302</v>
      </c>
      <c r="J364" s="4" t="s">
        <v>1079</v>
      </c>
      <c r="K364" s="10" t="s">
        <v>2447</v>
      </c>
      <c r="N364" s="28" t="str">
        <f t="shared" ca="1" si="18"/>
        <v>2 tahun, 9 bulan, 6 hari</v>
      </c>
      <c r="O364" s="49">
        <f t="shared" ca="1" si="17"/>
        <v>1010</v>
      </c>
    </row>
    <row r="365" spans="1:15" ht="72" x14ac:dyDescent="0.3">
      <c r="A365" s="4">
        <f t="shared" si="19"/>
        <v>364</v>
      </c>
      <c r="B365" s="2" t="s">
        <v>2018</v>
      </c>
      <c r="C365" s="3">
        <v>45217</v>
      </c>
      <c r="D365" s="9" t="s">
        <v>39</v>
      </c>
      <c r="E365" s="1" t="s">
        <v>2017</v>
      </c>
      <c r="F365" s="11" t="s">
        <v>2019</v>
      </c>
      <c r="H365" s="2" t="s">
        <v>1302</v>
      </c>
      <c r="J365" s="4" t="s">
        <v>1088</v>
      </c>
      <c r="K365" s="10" t="s">
        <v>1216</v>
      </c>
      <c r="N365" s="28" t="str">
        <f t="shared" ca="1" si="18"/>
        <v>2 tahun, 8 bulan, 27 hari</v>
      </c>
      <c r="O365" s="49">
        <f t="shared" ca="1" si="17"/>
        <v>1001</v>
      </c>
    </row>
    <row r="366" spans="1:15" ht="28.8" x14ac:dyDescent="0.3">
      <c r="A366" s="4">
        <f t="shared" si="19"/>
        <v>365</v>
      </c>
      <c r="B366" s="2" t="s">
        <v>1979</v>
      </c>
      <c r="C366" s="3">
        <v>45210</v>
      </c>
      <c r="D366" s="9" t="s">
        <v>39</v>
      </c>
      <c r="E366" s="1" t="s">
        <v>1978</v>
      </c>
      <c r="F366" s="1" t="s">
        <v>1978</v>
      </c>
      <c r="H366" s="2" t="s">
        <v>1302</v>
      </c>
      <c r="I366" s="1" t="s">
        <v>2311</v>
      </c>
      <c r="J366" s="4" t="s">
        <v>1168</v>
      </c>
      <c r="K366" s="5" t="s">
        <v>1169</v>
      </c>
      <c r="N366" s="28" t="str">
        <f t="shared" ca="1" si="18"/>
        <v>2 tahun, 9 bulan, 4 hari</v>
      </c>
      <c r="O366" s="49">
        <f t="shared" ca="1" si="17"/>
        <v>1008</v>
      </c>
    </row>
    <row r="367" spans="1:15" ht="28.8" x14ac:dyDescent="0.3">
      <c r="A367" s="4">
        <f t="shared" si="19"/>
        <v>366</v>
      </c>
      <c r="B367" s="2" t="s">
        <v>1981</v>
      </c>
      <c r="C367" s="3">
        <v>45215</v>
      </c>
      <c r="D367" s="9" t="s">
        <v>39</v>
      </c>
      <c r="E367" s="1" t="s">
        <v>1980</v>
      </c>
      <c r="F367" s="1" t="s">
        <v>1980</v>
      </c>
      <c r="H367" s="2" t="s">
        <v>120</v>
      </c>
      <c r="I367" s="1" t="s">
        <v>2147</v>
      </c>
      <c r="J367" s="4" t="s">
        <v>1070</v>
      </c>
      <c r="K367" s="5" t="s">
        <v>1071</v>
      </c>
      <c r="N367" s="28" t="str">
        <f t="shared" ca="1" si="18"/>
        <v>2 tahun, 8 bulan, 29 hari</v>
      </c>
      <c r="O367" s="49">
        <f t="shared" ca="1" si="17"/>
        <v>1003</v>
      </c>
    </row>
    <row r="368" spans="1:15" ht="43.2" x14ac:dyDescent="0.3">
      <c r="A368" s="4">
        <f t="shared" si="19"/>
        <v>367</v>
      </c>
      <c r="B368" s="2" t="s">
        <v>1956</v>
      </c>
      <c r="C368" s="3">
        <v>45211</v>
      </c>
      <c r="D368" s="9" t="s">
        <v>39</v>
      </c>
      <c r="E368" s="1" t="s">
        <v>1955</v>
      </c>
      <c r="F368" s="1" t="s">
        <v>1957</v>
      </c>
      <c r="H368" s="2" t="s">
        <v>120</v>
      </c>
      <c r="I368" s="1" t="s">
        <v>5216</v>
      </c>
      <c r="J368" s="4" t="s">
        <v>1070</v>
      </c>
      <c r="K368" s="5" t="s">
        <v>1471</v>
      </c>
      <c r="N368" s="28" t="str">
        <f t="shared" ca="1" si="18"/>
        <v>2 tahun, 9 bulan, 3 hari</v>
      </c>
      <c r="O368" s="49">
        <f t="shared" ca="1" si="17"/>
        <v>1007</v>
      </c>
    </row>
    <row r="369" spans="1:15" ht="28.8" x14ac:dyDescent="0.3">
      <c r="A369" s="4">
        <f t="shared" si="19"/>
        <v>368</v>
      </c>
      <c r="B369" s="2" t="s">
        <v>1952</v>
      </c>
      <c r="C369" s="3">
        <v>45211</v>
      </c>
      <c r="D369" s="9" t="s">
        <v>39</v>
      </c>
      <c r="E369" s="1" t="s">
        <v>1953</v>
      </c>
      <c r="F369" s="1" t="s">
        <v>1954</v>
      </c>
      <c r="H369" s="2" t="s">
        <v>120</v>
      </c>
      <c r="I369" s="1" t="s">
        <v>5159</v>
      </c>
      <c r="J369" s="4" t="s">
        <v>1197</v>
      </c>
      <c r="K369" s="5" t="s">
        <v>1198</v>
      </c>
      <c r="N369" s="28" t="str">
        <f t="shared" ca="1" si="18"/>
        <v>2 tahun, 9 bulan, 3 hari</v>
      </c>
      <c r="O369" s="49">
        <f t="shared" ca="1" si="17"/>
        <v>1007</v>
      </c>
    </row>
    <row r="370" spans="1:15" ht="43.2" x14ac:dyDescent="0.3">
      <c r="A370" s="4">
        <f t="shared" si="19"/>
        <v>369</v>
      </c>
      <c r="B370" s="2" t="s">
        <v>1950</v>
      </c>
      <c r="C370" s="3">
        <v>45210</v>
      </c>
      <c r="D370" s="9" t="s">
        <v>39</v>
      </c>
      <c r="E370" s="1" t="s">
        <v>1951</v>
      </c>
      <c r="F370" s="1" t="s">
        <v>1951</v>
      </c>
      <c r="H370" s="2" t="s">
        <v>1302</v>
      </c>
      <c r="I370" s="1" t="s">
        <v>2456</v>
      </c>
      <c r="J370" s="4" t="s">
        <v>1079</v>
      </c>
      <c r="K370" s="10" t="s">
        <v>2447</v>
      </c>
      <c r="N370" s="28" t="str">
        <f t="shared" ca="1" si="18"/>
        <v>2 tahun, 9 bulan, 4 hari</v>
      </c>
      <c r="O370" s="49">
        <f t="shared" ca="1" si="17"/>
        <v>1008</v>
      </c>
    </row>
    <row r="371" spans="1:15" ht="57.6" x14ac:dyDescent="0.3">
      <c r="A371" s="4">
        <f t="shared" si="19"/>
        <v>370</v>
      </c>
      <c r="B371" s="2" t="s">
        <v>1994</v>
      </c>
      <c r="C371" s="3">
        <v>45215</v>
      </c>
      <c r="D371" s="9" t="s">
        <v>1996</v>
      </c>
      <c r="E371" s="1" t="s">
        <v>1995</v>
      </c>
      <c r="F371" s="1" t="s">
        <v>1995</v>
      </c>
      <c r="H371" s="2" t="s">
        <v>140</v>
      </c>
      <c r="J371" s="4" t="s">
        <v>1170</v>
      </c>
      <c r="K371" s="5" t="s">
        <v>1171</v>
      </c>
      <c r="N371" s="28" t="str">
        <f t="shared" ca="1" si="18"/>
        <v>2 tahun, 8 bulan, 29 hari</v>
      </c>
      <c r="O371" s="49">
        <f t="shared" ca="1" si="17"/>
        <v>1003</v>
      </c>
    </row>
    <row r="372" spans="1:15" x14ac:dyDescent="0.3">
      <c r="A372" s="4">
        <f t="shared" si="19"/>
        <v>371</v>
      </c>
      <c r="B372" s="2" t="s">
        <v>1983</v>
      </c>
      <c r="C372" s="3">
        <v>45216</v>
      </c>
      <c r="D372" s="9" t="s">
        <v>39</v>
      </c>
      <c r="E372" s="1" t="s">
        <v>1982</v>
      </c>
      <c r="F372" s="1">
        <v>22182</v>
      </c>
      <c r="H372" s="2" t="s">
        <v>120</v>
      </c>
      <c r="I372" s="1" t="s">
        <v>2287</v>
      </c>
      <c r="J372" s="4" t="s">
        <v>1070</v>
      </c>
      <c r="K372" s="5" t="s">
        <v>1071</v>
      </c>
      <c r="N372" s="28" t="str">
        <f t="shared" ca="1" si="18"/>
        <v>2 tahun, 8 bulan, 28 hari</v>
      </c>
      <c r="O372" s="49">
        <f t="shared" ca="1" si="17"/>
        <v>1002</v>
      </c>
    </row>
    <row r="373" spans="1:15" ht="72" x14ac:dyDescent="0.3">
      <c r="A373" s="4">
        <f t="shared" si="19"/>
        <v>372</v>
      </c>
      <c r="B373" s="2" t="s">
        <v>1985</v>
      </c>
      <c r="C373" s="3">
        <v>45216</v>
      </c>
      <c r="D373" s="9" t="s">
        <v>39</v>
      </c>
      <c r="E373" s="1" t="s">
        <v>1984</v>
      </c>
      <c r="F373" s="1" t="s">
        <v>1678</v>
      </c>
      <c r="H373" s="2" t="s">
        <v>120</v>
      </c>
      <c r="I373" s="1" t="s">
        <v>2289</v>
      </c>
      <c r="J373" s="4" t="s">
        <v>1070</v>
      </c>
      <c r="K373" s="5" t="s">
        <v>1071</v>
      </c>
      <c r="N373" s="28" t="str">
        <f t="shared" ca="1" si="18"/>
        <v>2 tahun, 8 bulan, 28 hari</v>
      </c>
      <c r="O373" s="49">
        <f t="shared" ca="1" si="17"/>
        <v>1002</v>
      </c>
    </row>
    <row r="374" spans="1:15" ht="28.8" x14ac:dyDescent="0.3">
      <c r="A374" s="4">
        <f t="shared" si="19"/>
        <v>373</v>
      </c>
      <c r="B374" s="2" t="s">
        <v>1987</v>
      </c>
      <c r="C374" s="3">
        <v>45216</v>
      </c>
      <c r="D374" s="9" t="s">
        <v>39</v>
      </c>
      <c r="E374" s="1" t="s">
        <v>1986</v>
      </c>
      <c r="F374" s="1" t="s">
        <v>3876</v>
      </c>
      <c r="H374" s="2" t="s">
        <v>120</v>
      </c>
      <c r="J374" s="4" t="s">
        <v>1070</v>
      </c>
      <c r="K374" s="5" t="s">
        <v>1082</v>
      </c>
      <c r="N374" s="28" t="str">
        <f t="shared" ca="1" si="18"/>
        <v>2 tahun, 8 bulan, 28 hari</v>
      </c>
      <c r="O374" s="49">
        <f t="shared" ca="1" si="17"/>
        <v>1002</v>
      </c>
    </row>
    <row r="375" spans="1:15" ht="129.6" x14ac:dyDescent="0.3">
      <c r="A375" s="4">
        <f t="shared" si="19"/>
        <v>374</v>
      </c>
      <c r="B375" s="2" t="s">
        <v>1988</v>
      </c>
      <c r="C375" s="3">
        <v>45217</v>
      </c>
      <c r="D375" s="9" t="s">
        <v>39</v>
      </c>
      <c r="E375" s="1" t="s">
        <v>1989</v>
      </c>
      <c r="F375" s="1" t="s">
        <v>1990</v>
      </c>
      <c r="H375" s="2" t="s">
        <v>1302</v>
      </c>
      <c r="I375" s="1" t="s">
        <v>2418</v>
      </c>
      <c r="J375" s="4" t="s">
        <v>1079</v>
      </c>
      <c r="K375" s="10" t="s">
        <v>2449</v>
      </c>
      <c r="N375" s="28" t="str">
        <f t="shared" ca="1" si="18"/>
        <v>2 tahun, 8 bulan, 27 hari</v>
      </c>
      <c r="O375" s="49">
        <f t="shared" ca="1" si="17"/>
        <v>1001</v>
      </c>
    </row>
    <row r="376" spans="1:15" ht="86.4" x14ac:dyDescent="0.3">
      <c r="A376" s="4">
        <f t="shared" si="19"/>
        <v>375</v>
      </c>
      <c r="B376" s="2" t="s">
        <v>1992</v>
      </c>
      <c r="C376" s="3">
        <v>45217</v>
      </c>
      <c r="D376" s="9" t="s">
        <v>39</v>
      </c>
      <c r="E376" s="1" t="s">
        <v>1991</v>
      </c>
      <c r="F376" s="11" t="s">
        <v>1993</v>
      </c>
      <c r="H376" s="2" t="s">
        <v>120</v>
      </c>
      <c r="I376" s="1" t="s">
        <v>2477</v>
      </c>
      <c r="J376" s="4" t="s">
        <v>1175</v>
      </c>
      <c r="K376" s="5" t="s">
        <v>1176</v>
      </c>
      <c r="N376" s="28" t="str">
        <f t="shared" ca="1" si="18"/>
        <v>2 tahun, 8 bulan, 27 hari</v>
      </c>
      <c r="O376" s="49">
        <f t="shared" ca="1" si="17"/>
        <v>1001</v>
      </c>
    </row>
    <row r="377" spans="1:15" ht="72" x14ac:dyDescent="0.3">
      <c r="A377" s="4">
        <f t="shared" si="19"/>
        <v>376</v>
      </c>
      <c r="B377" s="2" t="s">
        <v>2015</v>
      </c>
      <c r="C377" s="3">
        <v>45217</v>
      </c>
      <c r="D377" s="9" t="s">
        <v>39</v>
      </c>
      <c r="E377" s="1" t="s">
        <v>2014</v>
      </c>
      <c r="F377" s="11" t="s">
        <v>2016</v>
      </c>
      <c r="H377" s="2" t="s">
        <v>120</v>
      </c>
      <c r="I377" s="1" t="s">
        <v>5697</v>
      </c>
      <c r="J377" s="4" t="s">
        <v>1070</v>
      </c>
      <c r="K377" s="5" t="s">
        <v>3139</v>
      </c>
      <c r="N377" s="28" t="str">
        <f t="shared" ca="1" si="18"/>
        <v>2 tahun, 8 bulan, 27 hari</v>
      </c>
      <c r="O377" s="49">
        <f t="shared" ca="1" si="17"/>
        <v>1001</v>
      </c>
    </row>
    <row r="378" spans="1:15" ht="28.8" x14ac:dyDescent="0.3">
      <c r="A378" s="4">
        <f t="shared" si="19"/>
        <v>377</v>
      </c>
      <c r="B378" s="2" t="s">
        <v>2013</v>
      </c>
      <c r="C378" s="3">
        <v>45217</v>
      </c>
      <c r="D378" s="9" t="s">
        <v>9</v>
      </c>
      <c r="E378" s="1" t="s">
        <v>2012</v>
      </c>
      <c r="F378" s="1" t="s">
        <v>2012</v>
      </c>
      <c r="H378" s="2" t="s">
        <v>1302</v>
      </c>
      <c r="J378" s="4" t="s">
        <v>1070</v>
      </c>
      <c r="K378" s="5" t="s">
        <v>1071</v>
      </c>
      <c r="N378" s="28" t="str">
        <f t="shared" ca="1" si="18"/>
        <v>2 tahun, 8 bulan, 27 hari</v>
      </c>
      <c r="O378" s="49">
        <f t="shared" ca="1" si="17"/>
        <v>1001</v>
      </c>
    </row>
    <row r="379" spans="1:15" ht="72" x14ac:dyDescent="0.3">
      <c r="A379" s="4">
        <f t="shared" si="19"/>
        <v>378</v>
      </c>
      <c r="B379" s="2" t="s">
        <v>2021</v>
      </c>
      <c r="C379" s="3">
        <v>45217</v>
      </c>
      <c r="D379" s="9" t="s">
        <v>39</v>
      </c>
      <c r="E379" s="1" t="s">
        <v>2020</v>
      </c>
      <c r="F379" s="11" t="s">
        <v>2023</v>
      </c>
      <c r="H379" s="2" t="s">
        <v>120</v>
      </c>
      <c r="I379" s="1" t="s">
        <v>4407</v>
      </c>
      <c r="J379" s="4" t="s">
        <v>1070</v>
      </c>
      <c r="K379" s="10" t="s">
        <v>3234</v>
      </c>
      <c r="N379" s="28" t="str">
        <f t="shared" ca="1" si="18"/>
        <v>2 tahun, 8 bulan, 27 hari</v>
      </c>
      <c r="O379" s="49">
        <f t="shared" ca="1" si="17"/>
        <v>1001</v>
      </c>
    </row>
    <row r="380" spans="1:15" ht="100.8" x14ac:dyDescent="0.3">
      <c r="A380" s="4">
        <f t="shared" si="19"/>
        <v>379</v>
      </c>
      <c r="B380" s="2" t="s">
        <v>2025</v>
      </c>
      <c r="C380" s="3">
        <v>45218</v>
      </c>
      <c r="D380" s="9" t="s">
        <v>39</v>
      </c>
      <c r="E380" s="1" t="s">
        <v>2024</v>
      </c>
      <c r="F380" s="11" t="s">
        <v>2026</v>
      </c>
      <c r="H380" s="2" t="s">
        <v>120</v>
      </c>
      <c r="I380" s="1" t="s">
        <v>4306</v>
      </c>
      <c r="J380" s="4" t="s">
        <v>1070</v>
      </c>
      <c r="K380" s="5" t="s">
        <v>1076</v>
      </c>
      <c r="N380" s="28" t="str">
        <f t="shared" ca="1" si="18"/>
        <v>2 tahun, 8 bulan, 26 hari</v>
      </c>
      <c r="O380" s="49">
        <f t="shared" ca="1" si="17"/>
        <v>1000</v>
      </c>
    </row>
    <row r="381" spans="1:15" ht="115.2" x14ac:dyDescent="0.3">
      <c r="A381" s="4">
        <f t="shared" si="19"/>
        <v>380</v>
      </c>
      <c r="B381" s="2" t="s">
        <v>2030</v>
      </c>
      <c r="C381" s="3">
        <v>45222</v>
      </c>
      <c r="D381" s="9" t="s">
        <v>39</v>
      </c>
      <c r="E381" s="1" t="s">
        <v>2029</v>
      </c>
      <c r="F381" s="11" t="s">
        <v>2031</v>
      </c>
      <c r="H381" s="2" t="s">
        <v>120</v>
      </c>
      <c r="I381" s="1" t="s">
        <v>2620</v>
      </c>
      <c r="J381" s="4" t="s">
        <v>1080</v>
      </c>
      <c r="K381" s="5" t="s">
        <v>1083</v>
      </c>
      <c r="N381" s="28" t="str">
        <f t="shared" ca="1" si="18"/>
        <v>2 tahun, 8 bulan, 22 hari</v>
      </c>
      <c r="O381" s="49">
        <f t="shared" ca="1" si="17"/>
        <v>996</v>
      </c>
    </row>
    <row r="382" spans="1:15" ht="28.8" x14ac:dyDescent="0.3">
      <c r="A382" s="4">
        <f t="shared" si="19"/>
        <v>381</v>
      </c>
      <c r="B382" s="2" t="s">
        <v>2011</v>
      </c>
      <c r="C382" s="3">
        <v>45217</v>
      </c>
      <c r="D382" s="9" t="s">
        <v>39</v>
      </c>
      <c r="E382" s="1" t="s">
        <v>2010</v>
      </c>
      <c r="F382" s="1" t="s">
        <v>2010</v>
      </c>
      <c r="H382" s="2" t="s">
        <v>1302</v>
      </c>
      <c r="J382" s="4" t="s">
        <v>1079</v>
      </c>
      <c r="K382" s="5" t="s">
        <v>1172</v>
      </c>
      <c r="N382" s="28" t="str">
        <f t="shared" ca="1" si="18"/>
        <v>2 tahun, 8 bulan, 27 hari</v>
      </c>
      <c r="O382" s="49">
        <f t="shared" ca="1" si="17"/>
        <v>1001</v>
      </c>
    </row>
    <row r="383" spans="1:15" ht="57.6" x14ac:dyDescent="0.3">
      <c r="A383" s="4">
        <f t="shared" si="19"/>
        <v>382</v>
      </c>
      <c r="B383" s="2" t="s">
        <v>2042</v>
      </c>
      <c r="C383" s="3">
        <v>45219</v>
      </c>
      <c r="D383" s="9" t="s">
        <v>39</v>
      </c>
      <c r="E383" s="1" t="s">
        <v>2041</v>
      </c>
      <c r="F383" s="11" t="s">
        <v>2043</v>
      </c>
      <c r="H383" s="2" t="s">
        <v>1302</v>
      </c>
      <c r="I383" s="1" t="s">
        <v>3027</v>
      </c>
      <c r="J383" s="4" t="s">
        <v>1079</v>
      </c>
      <c r="K383" s="10" t="s">
        <v>2445</v>
      </c>
      <c r="N383" s="28" t="str">
        <f t="shared" ca="1" si="18"/>
        <v>2 tahun, 8 bulan, 25 hari</v>
      </c>
      <c r="O383" s="49">
        <f t="shared" ca="1" si="17"/>
        <v>999</v>
      </c>
    </row>
    <row r="384" spans="1:15" ht="86.4" x14ac:dyDescent="0.3">
      <c r="A384" s="4">
        <f t="shared" si="19"/>
        <v>383</v>
      </c>
      <c r="B384" s="2" t="s">
        <v>2050</v>
      </c>
      <c r="C384" s="3">
        <v>45222</v>
      </c>
      <c r="D384" s="9" t="s">
        <v>39</v>
      </c>
      <c r="E384" s="1" t="s">
        <v>2049</v>
      </c>
      <c r="F384" s="11" t="s">
        <v>2051</v>
      </c>
      <c r="H384" s="2" t="s">
        <v>1302</v>
      </c>
      <c r="J384" s="4" t="s">
        <v>1070</v>
      </c>
      <c r="K384" s="5" t="s">
        <v>1071</v>
      </c>
      <c r="N384" s="28" t="str">
        <f t="shared" ca="1" si="18"/>
        <v>2 tahun, 8 bulan, 22 hari</v>
      </c>
      <c r="O384" s="49">
        <f t="shared" ca="1" si="17"/>
        <v>996</v>
      </c>
    </row>
    <row r="385" spans="1:15" ht="100.8" x14ac:dyDescent="0.3">
      <c r="A385" s="4">
        <f t="shared" si="19"/>
        <v>384</v>
      </c>
      <c r="B385" s="2" t="s">
        <v>2033</v>
      </c>
      <c r="C385" s="3">
        <v>45222</v>
      </c>
      <c r="D385" s="9" t="s">
        <v>39</v>
      </c>
      <c r="E385" s="1" t="s">
        <v>2032</v>
      </c>
      <c r="F385" s="11" t="s">
        <v>2034</v>
      </c>
      <c r="H385" s="2" t="s">
        <v>120</v>
      </c>
      <c r="I385" s="1" t="s">
        <v>2276</v>
      </c>
      <c r="J385" s="4" t="s">
        <v>1079</v>
      </c>
      <c r="K385" s="10" t="s">
        <v>2447</v>
      </c>
      <c r="N385" s="28" t="str">
        <f t="shared" ca="1" si="18"/>
        <v>2 tahun, 8 bulan, 22 hari</v>
      </c>
      <c r="O385" s="49">
        <f t="shared" ca="1" si="17"/>
        <v>996</v>
      </c>
    </row>
    <row r="386" spans="1:15" ht="115.2" x14ac:dyDescent="0.3">
      <c r="A386" s="4">
        <f t="shared" si="19"/>
        <v>385</v>
      </c>
      <c r="B386" s="2" t="s">
        <v>2045</v>
      </c>
      <c r="C386" s="3">
        <v>45223</v>
      </c>
      <c r="D386" s="9" t="s">
        <v>39</v>
      </c>
      <c r="E386" s="1" t="s">
        <v>2044</v>
      </c>
      <c r="F386" s="11" t="s">
        <v>2046</v>
      </c>
      <c r="H386" s="2" t="s">
        <v>1302</v>
      </c>
      <c r="J386" s="4" t="s">
        <v>1079</v>
      </c>
      <c r="K386" s="10" t="s">
        <v>2448</v>
      </c>
      <c r="N386" s="28" t="str">
        <f t="shared" ca="1" si="18"/>
        <v>2 tahun, 8 bulan, 21 hari</v>
      </c>
      <c r="O386" s="49">
        <f t="shared" ca="1" si="17"/>
        <v>995</v>
      </c>
    </row>
    <row r="387" spans="1:15" ht="28.8" x14ac:dyDescent="0.3">
      <c r="A387" s="4">
        <f t="shared" si="19"/>
        <v>386</v>
      </c>
      <c r="B387" s="2" t="s">
        <v>2048</v>
      </c>
      <c r="C387" s="3">
        <v>45223</v>
      </c>
      <c r="D387" s="9" t="s">
        <v>39</v>
      </c>
      <c r="E387" s="1" t="s">
        <v>2047</v>
      </c>
      <c r="F387" s="1" t="s">
        <v>2047</v>
      </c>
      <c r="H387" s="2" t="s">
        <v>1302</v>
      </c>
      <c r="J387" s="4" t="s">
        <v>1079</v>
      </c>
      <c r="K387" s="10" t="s">
        <v>2445</v>
      </c>
      <c r="N387" s="28" t="str">
        <f t="shared" ca="1" si="18"/>
        <v>2 tahun, 8 bulan, 21 hari</v>
      </c>
      <c r="O387" s="49">
        <f t="shared" ref="O387:O450" ca="1" si="20">TODAY()-C387</f>
        <v>995</v>
      </c>
    </row>
    <row r="388" spans="1:15" ht="288" x14ac:dyDescent="0.3">
      <c r="A388" s="4">
        <f t="shared" si="19"/>
        <v>387</v>
      </c>
      <c r="B388" s="2" t="s">
        <v>2080</v>
      </c>
      <c r="C388" s="3">
        <v>45224</v>
      </c>
      <c r="D388" s="9" t="s">
        <v>39</v>
      </c>
      <c r="E388" s="1" t="s">
        <v>2079</v>
      </c>
      <c r="F388" s="46" t="s">
        <v>3836</v>
      </c>
      <c r="H388" s="2" t="s">
        <v>140</v>
      </c>
      <c r="I388" s="1" t="s">
        <v>2081</v>
      </c>
      <c r="J388" s="4" t="s">
        <v>1070</v>
      </c>
      <c r="K388" s="5" t="s">
        <v>1076</v>
      </c>
      <c r="N388" s="28" t="str">
        <f t="shared" ca="1" si="18"/>
        <v>2 tahun, 8 bulan, 20 hari</v>
      </c>
      <c r="O388" s="49">
        <f t="shared" ca="1" si="20"/>
        <v>994</v>
      </c>
    </row>
    <row r="389" spans="1:15" ht="187.2" x14ac:dyDescent="0.3">
      <c r="A389" s="4">
        <f t="shared" si="19"/>
        <v>388</v>
      </c>
      <c r="B389" s="2" t="s">
        <v>2076</v>
      </c>
      <c r="C389" s="3">
        <v>45224</v>
      </c>
      <c r="D389" s="9" t="s">
        <v>39</v>
      </c>
      <c r="E389" s="1" t="s">
        <v>2075</v>
      </c>
      <c r="F389" s="1" t="s">
        <v>2077</v>
      </c>
      <c r="H389" s="2" t="s">
        <v>120</v>
      </c>
      <c r="I389" s="1" t="s">
        <v>5217</v>
      </c>
      <c r="J389" s="4" t="s">
        <v>1070</v>
      </c>
      <c r="K389" s="5" t="s">
        <v>1082</v>
      </c>
      <c r="N389" s="28" t="str">
        <f t="shared" ca="1" si="18"/>
        <v>2 tahun, 8 bulan, 20 hari</v>
      </c>
      <c r="O389" s="49">
        <f t="shared" ca="1" si="20"/>
        <v>994</v>
      </c>
    </row>
    <row r="390" spans="1:15" ht="100.8" x14ac:dyDescent="0.3">
      <c r="A390" s="4">
        <f t="shared" si="19"/>
        <v>389</v>
      </c>
      <c r="B390" s="2" t="s">
        <v>2070</v>
      </c>
      <c r="C390" s="3">
        <v>45224</v>
      </c>
      <c r="D390" s="9" t="s">
        <v>39</v>
      </c>
      <c r="E390" s="1" t="s">
        <v>2071</v>
      </c>
      <c r="F390" s="11" t="s">
        <v>2072</v>
      </c>
      <c r="H390" s="2" t="s">
        <v>120</v>
      </c>
      <c r="I390" s="1" t="s">
        <v>2314</v>
      </c>
      <c r="J390" s="4" t="s">
        <v>1070</v>
      </c>
      <c r="K390" s="5" t="s">
        <v>1071</v>
      </c>
      <c r="N390" s="28" t="str">
        <f t="shared" ca="1" si="18"/>
        <v>2 tahun, 8 bulan, 20 hari</v>
      </c>
      <c r="O390" s="49">
        <f t="shared" ca="1" si="20"/>
        <v>994</v>
      </c>
    </row>
    <row r="391" spans="1:15" ht="72" x14ac:dyDescent="0.3">
      <c r="A391" s="4">
        <f t="shared" si="19"/>
        <v>390</v>
      </c>
      <c r="B391" s="2" t="s">
        <v>2083</v>
      </c>
      <c r="C391" s="3">
        <v>45224</v>
      </c>
      <c r="D391" s="9" t="s">
        <v>39</v>
      </c>
      <c r="E391" s="1" t="s">
        <v>2082</v>
      </c>
      <c r="F391" s="1" t="s">
        <v>3877</v>
      </c>
      <c r="H391" s="2" t="s">
        <v>120</v>
      </c>
      <c r="I391" s="1" t="s">
        <v>2318</v>
      </c>
      <c r="J391" s="4" t="s">
        <v>1070</v>
      </c>
      <c r="K391" s="5" t="s">
        <v>1071</v>
      </c>
      <c r="N391" s="28" t="str">
        <f t="shared" ca="1" si="18"/>
        <v>2 tahun, 8 bulan, 20 hari</v>
      </c>
      <c r="O391" s="49">
        <f t="shared" ca="1" si="20"/>
        <v>994</v>
      </c>
    </row>
    <row r="392" spans="1:15" ht="43.2" x14ac:dyDescent="0.3">
      <c r="A392" s="4">
        <f t="shared" si="19"/>
        <v>391</v>
      </c>
      <c r="B392" s="2" t="s">
        <v>2090</v>
      </c>
      <c r="C392" s="3">
        <v>45226</v>
      </c>
      <c r="D392" s="9" t="s">
        <v>39</v>
      </c>
      <c r="E392" s="1" t="s">
        <v>2091</v>
      </c>
      <c r="F392" s="1" t="s">
        <v>2092</v>
      </c>
      <c r="H392" s="2" t="s">
        <v>120</v>
      </c>
      <c r="I392" s="1" t="s">
        <v>2362</v>
      </c>
      <c r="J392" s="4" t="s">
        <v>1070</v>
      </c>
      <c r="K392" s="5" t="s">
        <v>1071</v>
      </c>
      <c r="N392" s="28" t="str">
        <f t="shared" ca="1" si="18"/>
        <v>2 tahun, 8 bulan, 18 hari</v>
      </c>
      <c r="O392" s="49">
        <f t="shared" ca="1" si="20"/>
        <v>992</v>
      </c>
    </row>
    <row r="393" spans="1:15" ht="43.2" x14ac:dyDescent="0.3">
      <c r="A393" s="4">
        <f t="shared" si="19"/>
        <v>392</v>
      </c>
      <c r="B393" s="2" t="s">
        <v>2074</v>
      </c>
      <c r="C393" s="3">
        <v>45226</v>
      </c>
      <c r="D393" s="9" t="s">
        <v>39</v>
      </c>
      <c r="E393" s="1" t="s">
        <v>2073</v>
      </c>
      <c r="F393" s="1" t="s">
        <v>2073</v>
      </c>
      <c r="H393" s="2" t="s">
        <v>1302</v>
      </c>
      <c r="J393" s="4" t="s">
        <v>1079</v>
      </c>
      <c r="K393" s="10" t="s">
        <v>2445</v>
      </c>
      <c r="N393" s="28" t="str">
        <f t="shared" ca="1" si="18"/>
        <v>2 tahun, 8 bulan, 18 hari</v>
      </c>
      <c r="O393" s="49">
        <f t="shared" ca="1" si="20"/>
        <v>992</v>
      </c>
    </row>
    <row r="394" spans="1:15" ht="43.2" x14ac:dyDescent="0.3">
      <c r="A394" s="4">
        <f t="shared" si="19"/>
        <v>393</v>
      </c>
      <c r="B394" s="2" t="s">
        <v>2093</v>
      </c>
      <c r="C394" s="3">
        <v>45226</v>
      </c>
      <c r="D394" s="9" t="s">
        <v>39</v>
      </c>
      <c r="E394" s="1" t="s">
        <v>2094</v>
      </c>
      <c r="F394" s="1" t="s">
        <v>2094</v>
      </c>
      <c r="H394" s="2" t="s">
        <v>120</v>
      </c>
      <c r="I394" s="1" t="s">
        <v>2571</v>
      </c>
      <c r="J394" s="4" t="s">
        <v>1070</v>
      </c>
      <c r="K394" s="5" t="s">
        <v>1071</v>
      </c>
      <c r="N394" s="28" t="str">
        <f t="shared" ca="1" si="18"/>
        <v>2 tahun, 8 bulan, 18 hari</v>
      </c>
      <c r="O394" s="49">
        <f t="shared" ca="1" si="20"/>
        <v>992</v>
      </c>
    </row>
    <row r="395" spans="1:15" ht="28.8" x14ac:dyDescent="0.3">
      <c r="A395" s="4">
        <f t="shared" si="19"/>
        <v>394</v>
      </c>
      <c r="B395" s="2" t="s">
        <v>2095</v>
      </c>
      <c r="C395" s="3">
        <v>45226</v>
      </c>
      <c r="D395" s="9" t="s">
        <v>39</v>
      </c>
      <c r="E395" s="1" t="s">
        <v>2096</v>
      </c>
      <c r="F395" s="1" t="s">
        <v>2096</v>
      </c>
      <c r="H395" s="2" t="s">
        <v>1302</v>
      </c>
      <c r="J395" s="4" t="s">
        <v>1070</v>
      </c>
      <c r="K395" s="5" t="s">
        <v>1071</v>
      </c>
      <c r="N395" s="28" t="str">
        <f t="shared" ca="1" si="18"/>
        <v>2 tahun, 8 bulan, 18 hari</v>
      </c>
      <c r="O395" s="49">
        <f t="shared" ca="1" si="20"/>
        <v>992</v>
      </c>
    </row>
    <row r="396" spans="1:15" ht="28.8" x14ac:dyDescent="0.3">
      <c r="A396" s="4">
        <f t="shared" si="19"/>
        <v>395</v>
      </c>
      <c r="B396" s="2" t="s">
        <v>2097</v>
      </c>
      <c r="C396" s="3">
        <v>45229</v>
      </c>
      <c r="D396" s="9" t="s">
        <v>39</v>
      </c>
      <c r="E396" s="1" t="s">
        <v>2098</v>
      </c>
      <c r="F396" s="1" t="s">
        <v>2099</v>
      </c>
      <c r="H396" s="2" t="s">
        <v>120</v>
      </c>
      <c r="I396" s="1" t="s">
        <v>2337</v>
      </c>
      <c r="J396" s="4" t="s">
        <v>1070</v>
      </c>
      <c r="K396" s="5" t="s">
        <v>1071</v>
      </c>
      <c r="N396" s="28" t="str">
        <f t="shared" ca="1" si="18"/>
        <v>2 tahun, 8 bulan, 15 hari</v>
      </c>
      <c r="O396" s="49">
        <f t="shared" ca="1" si="20"/>
        <v>989</v>
      </c>
    </row>
    <row r="397" spans="1:15" ht="28.8" x14ac:dyDescent="0.3">
      <c r="A397" s="4">
        <f t="shared" si="19"/>
        <v>396</v>
      </c>
      <c r="B397" s="2" t="s">
        <v>2100</v>
      </c>
      <c r="C397" s="3">
        <v>45229</v>
      </c>
      <c r="D397" s="9" t="s">
        <v>39</v>
      </c>
      <c r="E397" s="1" t="s">
        <v>2101</v>
      </c>
      <c r="F397" s="1" t="s">
        <v>2101</v>
      </c>
      <c r="H397" s="2" t="s">
        <v>1302</v>
      </c>
      <c r="J397" s="4" t="s">
        <v>1080</v>
      </c>
      <c r="K397" s="5" t="s">
        <v>1083</v>
      </c>
      <c r="N397" s="28" t="str">
        <f t="shared" ca="1" si="18"/>
        <v>2 tahun, 8 bulan, 15 hari</v>
      </c>
      <c r="O397" s="49">
        <f t="shared" ca="1" si="20"/>
        <v>989</v>
      </c>
    </row>
    <row r="398" spans="1:15" ht="28.8" x14ac:dyDescent="0.3">
      <c r="A398" s="4">
        <f t="shared" si="19"/>
        <v>397</v>
      </c>
      <c r="B398" s="2" t="s">
        <v>2102</v>
      </c>
      <c r="C398" s="3">
        <v>45229</v>
      </c>
      <c r="D398" s="9" t="s">
        <v>39</v>
      </c>
      <c r="E398" s="1" t="s">
        <v>2103</v>
      </c>
      <c r="F398" s="1" t="s">
        <v>2103</v>
      </c>
      <c r="H398" s="2" t="s">
        <v>1302</v>
      </c>
      <c r="J398" s="4" t="s">
        <v>1072</v>
      </c>
      <c r="K398" s="5" t="s">
        <v>1073</v>
      </c>
      <c r="N398" s="28" t="str">
        <f t="shared" ca="1" si="18"/>
        <v>2 tahun, 8 bulan, 15 hari</v>
      </c>
      <c r="O398" s="49">
        <f t="shared" ca="1" si="20"/>
        <v>989</v>
      </c>
    </row>
    <row r="399" spans="1:15" ht="57.6" x14ac:dyDescent="0.3">
      <c r="A399" s="4">
        <f t="shared" si="19"/>
        <v>398</v>
      </c>
      <c r="B399" s="2" t="s">
        <v>2104</v>
      </c>
      <c r="C399" s="3">
        <v>45229</v>
      </c>
      <c r="D399" s="9" t="s">
        <v>39</v>
      </c>
      <c r="E399" s="1" t="s">
        <v>2105</v>
      </c>
      <c r="F399" s="1" t="s">
        <v>2107</v>
      </c>
      <c r="H399" s="2" t="s">
        <v>120</v>
      </c>
      <c r="I399" s="1" t="s">
        <v>2566</v>
      </c>
      <c r="J399" s="4" t="s">
        <v>1070</v>
      </c>
      <c r="K399" s="5" t="s">
        <v>3230</v>
      </c>
      <c r="N399" s="28" t="str">
        <f t="shared" ca="1" si="18"/>
        <v>2 tahun, 8 bulan, 15 hari</v>
      </c>
      <c r="O399" s="49">
        <f t="shared" ca="1" si="20"/>
        <v>989</v>
      </c>
    </row>
    <row r="400" spans="1:15" ht="43.2" x14ac:dyDescent="0.3">
      <c r="A400" s="4">
        <f t="shared" si="19"/>
        <v>399</v>
      </c>
      <c r="B400" s="2" t="s">
        <v>2116</v>
      </c>
      <c r="C400" s="3">
        <v>45229</v>
      </c>
      <c r="D400" s="9" t="s">
        <v>39</v>
      </c>
      <c r="E400" s="1" t="s">
        <v>2091</v>
      </c>
      <c r="F400" s="1" t="s">
        <v>2117</v>
      </c>
      <c r="H400" s="2" t="s">
        <v>120</v>
      </c>
      <c r="I400" s="1" t="s">
        <v>2363</v>
      </c>
      <c r="J400" s="4" t="s">
        <v>1070</v>
      </c>
      <c r="K400" s="5" t="s">
        <v>1071</v>
      </c>
      <c r="N400" s="28" t="str">
        <f t="shared" ca="1" si="18"/>
        <v>2 tahun, 8 bulan, 15 hari</v>
      </c>
      <c r="O400" s="49">
        <f t="shared" ca="1" si="20"/>
        <v>989</v>
      </c>
    </row>
    <row r="401" spans="1:15" x14ac:dyDescent="0.3">
      <c r="A401" s="4">
        <f t="shared" si="19"/>
        <v>400</v>
      </c>
      <c r="B401" s="2" t="s">
        <v>2115</v>
      </c>
      <c r="C401" s="3">
        <v>45230</v>
      </c>
      <c r="D401" s="9" t="s">
        <v>39</v>
      </c>
      <c r="E401" s="1" t="s">
        <v>1823</v>
      </c>
      <c r="F401" s="1" t="s">
        <v>1823</v>
      </c>
      <c r="H401" s="2" t="s">
        <v>1302</v>
      </c>
      <c r="J401" s="4" t="s">
        <v>1079</v>
      </c>
      <c r="K401" s="5" t="s">
        <v>1172</v>
      </c>
      <c r="N401" s="28" t="str">
        <f t="shared" ca="1" si="18"/>
        <v>2 tahun, 8 bulan, 14 hari</v>
      </c>
      <c r="O401" s="49">
        <f t="shared" ca="1" si="20"/>
        <v>988</v>
      </c>
    </row>
    <row r="402" spans="1:15" x14ac:dyDescent="0.3">
      <c r="A402" s="4">
        <f t="shared" si="19"/>
        <v>401</v>
      </c>
      <c r="B402" s="2" t="s">
        <v>2128</v>
      </c>
      <c r="C402" s="3">
        <v>45230</v>
      </c>
      <c r="D402" s="9" t="s">
        <v>39</v>
      </c>
      <c r="E402" s="1" t="s">
        <v>2129</v>
      </c>
      <c r="F402" s="1" t="s">
        <v>2129</v>
      </c>
      <c r="H402" s="2" t="s">
        <v>1302</v>
      </c>
      <c r="J402" s="4" t="s">
        <v>1744</v>
      </c>
      <c r="K402" s="5" t="s">
        <v>1169</v>
      </c>
      <c r="N402" s="28" t="str">
        <f t="shared" ca="1" si="18"/>
        <v>2 tahun, 8 bulan, 14 hari</v>
      </c>
      <c r="O402" s="49">
        <f t="shared" ca="1" si="20"/>
        <v>988</v>
      </c>
    </row>
    <row r="403" spans="1:15" ht="144" x14ac:dyDescent="0.3">
      <c r="A403" s="4">
        <f t="shared" si="19"/>
        <v>402</v>
      </c>
      <c r="B403" s="2" t="s">
        <v>2118</v>
      </c>
      <c r="C403" s="3">
        <v>45230</v>
      </c>
      <c r="D403" s="9" t="s">
        <v>39</v>
      </c>
      <c r="E403" s="1" t="s">
        <v>1449</v>
      </c>
      <c r="F403" s="11" t="s">
        <v>2119</v>
      </c>
      <c r="H403" s="2" t="s">
        <v>1302</v>
      </c>
      <c r="I403" s="1" t="s">
        <v>2425</v>
      </c>
      <c r="J403" s="4" t="s">
        <v>1079</v>
      </c>
      <c r="K403" s="10" t="s">
        <v>2447</v>
      </c>
      <c r="N403" s="28" t="str">
        <f t="shared" ca="1" si="18"/>
        <v>2 tahun, 8 bulan, 14 hari</v>
      </c>
      <c r="O403" s="49">
        <f t="shared" ca="1" si="20"/>
        <v>988</v>
      </c>
    </row>
    <row r="404" spans="1:15" ht="57.6" x14ac:dyDescent="0.3">
      <c r="A404" s="4">
        <f t="shared" si="19"/>
        <v>403</v>
      </c>
      <c r="B404" s="2" t="s">
        <v>2121</v>
      </c>
      <c r="C404" s="3">
        <v>45231</v>
      </c>
      <c r="D404" s="9" t="s">
        <v>39</v>
      </c>
      <c r="E404" s="1" t="s">
        <v>2120</v>
      </c>
      <c r="F404" s="1" t="s">
        <v>2120</v>
      </c>
      <c r="H404" s="2" t="s">
        <v>120</v>
      </c>
      <c r="I404" s="1" t="s">
        <v>2364</v>
      </c>
      <c r="J404" s="4" t="s">
        <v>1175</v>
      </c>
      <c r="K404" s="5" t="s">
        <v>1176</v>
      </c>
      <c r="N404" s="28" t="str">
        <f t="shared" ca="1" si="18"/>
        <v>2 tahun, 8 bulan, 14 hari</v>
      </c>
      <c r="O404" s="49">
        <f t="shared" ca="1" si="20"/>
        <v>987</v>
      </c>
    </row>
    <row r="405" spans="1:15" ht="72" x14ac:dyDescent="0.3">
      <c r="A405" s="4">
        <f t="shared" si="19"/>
        <v>404</v>
      </c>
      <c r="B405" s="2" t="s">
        <v>2122</v>
      </c>
      <c r="C405" s="3">
        <v>45231</v>
      </c>
      <c r="D405" s="9" t="s">
        <v>39</v>
      </c>
      <c r="E405" s="1" t="s">
        <v>2123</v>
      </c>
      <c r="F405" s="1" t="s">
        <v>2123</v>
      </c>
      <c r="H405" s="2" t="s">
        <v>120</v>
      </c>
      <c r="I405" s="1" t="s">
        <v>3415</v>
      </c>
      <c r="J405" s="4" t="s">
        <v>1175</v>
      </c>
      <c r="K405" s="5" t="s">
        <v>1176</v>
      </c>
      <c r="N405" s="28" t="str">
        <f t="shared" ca="1" si="18"/>
        <v>2 tahun, 8 bulan, 14 hari</v>
      </c>
      <c r="O405" s="49">
        <f t="shared" ca="1" si="20"/>
        <v>987</v>
      </c>
    </row>
    <row r="406" spans="1:15" ht="28.8" x14ac:dyDescent="0.3">
      <c r="A406" s="4">
        <f t="shared" si="19"/>
        <v>405</v>
      </c>
      <c r="B406" s="2" t="s">
        <v>2124</v>
      </c>
      <c r="C406" s="3">
        <v>45232</v>
      </c>
      <c r="D406" s="9" t="s">
        <v>39</v>
      </c>
      <c r="E406" s="1" t="s">
        <v>2125</v>
      </c>
      <c r="F406" s="1" t="s">
        <v>2126</v>
      </c>
      <c r="H406" s="2" t="s">
        <v>120</v>
      </c>
      <c r="I406" s="1" t="s">
        <v>2127</v>
      </c>
      <c r="J406" s="4" t="s">
        <v>1070</v>
      </c>
      <c r="K406" s="5" t="s">
        <v>1071</v>
      </c>
      <c r="N406" s="28" t="str">
        <f t="shared" ca="1" si="18"/>
        <v>2 tahun, 8 bulan, 13 hari</v>
      </c>
      <c r="O406" s="49">
        <f t="shared" ca="1" si="20"/>
        <v>986</v>
      </c>
    </row>
    <row r="407" spans="1:15" ht="43.2" x14ac:dyDescent="0.3">
      <c r="A407" s="4">
        <f t="shared" si="19"/>
        <v>406</v>
      </c>
      <c r="B407" s="2" t="s">
        <v>2204</v>
      </c>
      <c r="C407" s="3">
        <v>45233</v>
      </c>
      <c r="D407" s="9" t="s">
        <v>9</v>
      </c>
      <c r="E407" s="1" t="s">
        <v>2205</v>
      </c>
      <c r="F407" s="1" t="s">
        <v>2205</v>
      </c>
      <c r="H407" s="2" t="s">
        <v>1302</v>
      </c>
      <c r="J407" s="4" t="s">
        <v>1070</v>
      </c>
      <c r="K407" s="5" t="s">
        <v>1071</v>
      </c>
      <c r="N407" s="28" t="str">
        <f t="shared" ref="N407:N470" ca="1" si="21">DATEDIF(C407,$L$2,"Y")&amp;" tahun, "&amp;DATEDIF(C407,$L$2,"YM")&amp;" bulan, "&amp;DATEDIF(C407,$L$2,"MD")&amp;" hari"</f>
        <v>2 tahun, 8 bulan, 12 hari</v>
      </c>
      <c r="O407" s="49">
        <f t="shared" ca="1" si="20"/>
        <v>985</v>
      </c>
    </row>
    <row r="408" spans="1:15" ht="43.2" x14ac:dyDescent="0.3">
      <c r="A408" s="4">
        <f t="shared" ref="A408:A471" si="22">ROW(A407)</f>
        <v>407</v>
      </c>
      <c r="B408" s="2" t="s">
        <v>2150</v>
      </c>
      <c r="C408" s="3">
        <v>45233</v>
      </c>
      <c r="D408" s="9" t="s">
        <v>39</v>
      </c>
      <c r="E408" s="1" t="s">
        <v>2151</v>
      </c>
      <c r="F408" s="1" t="s">
        <v>2151</v>
      </c>
      <c r="H408" s="2" t="s">
        <v>120</v>
      </c>
      <c r="I408" s="1" t="s">
        <v>2365</v>
      </c>
      <c r="J408" s="4" t="s">
        <v>1175</v>
      </c>
      <c r="K408" s="5" t="s">
        <v>1176</v>
      </c>
      <c r="N408" s="28" t="str">
        <f t="shared" ca="1" si="21"/>
        <v>2 tahun, 8 bulan, 12 hari</v>
      </c>
      <c r="O408" s="49">
        <f t="shared" ca="1" si="20"/>
        <v>985</v>
      </c>
    </row>
    <row r="409" spans="1:15" ht="72" x14ac:dyDescent="0.3">
      <c r="A409" s="4">
        <f t="shared" si="22"/>
        <v>408</v>
      </c>
      <c r="B409" s="2" t="s">
        <v>2153</v>
      </c>
      <c r="C409" s="3">
        <v>45233</v>
      </c>
      <c r="D409" s="9" t="s">
        <v>39</v>
      </c>
      <c r="E409" s="1" t="s">
        <v>2152</v>
      </c>
      <c r="F409" s="1" t="s">
        <v>2152</v>
      </c>
      <c r="H409" s="2" t="s">
        <v>120</v>
      </c>
      <c r="I409" s="1" t="s">
        <v>3415</v>
      </c>
      <c r="J409" s="4" t="s">
        <v>1175</v>
      </c>
      <c r="K409" s="5" t="s">
        <v>1176</v>
      </c>
      <c r="N409" s="28" t="str">
        <f t="shared" ca="1" si="21"/>
        <v>2 tahun, 8 bulan, 12 hari</v>
      </c>
      <c r="O409" s="49">
        <f t="shared" ca="1" si="20"/>
        <v>985</v>
      </c>
    </row>
    <row r="410" spans="1:15" ht="28.8" x14ac:dyDescent="0.3">
      <c r="A410" s="4">
        <f t="shared" si="22"/>
        <v>409</v>
      </c>
      <c r="B410" s="2" t="s">
        <v>2186</v>
      </c>
      <c r="C410" s="3">
        <v>45236</v>
      </c>
      <c r="D410" s="9" t="s">
        <v>39</v>
      </c>
      <c r="E410" s="1" t="s">
        <v>2187</v>
      </c>
      <c r="F410" s="1" t="s">
        <v>2188</v>
      </c>
      <c r="H410" s="2" t="s">
        <v>1302</v>
      </c>
      <c r="J410" s="4" t="s">
        <v>1070</v>
      </c>
      <c r="K410" s="5" t="s">
        <v>1071</v>
      </c>
      <c r="N410" s="28" t="str">
        <f t="shared" ca="1" si="21"/>
        <v>2 tahun, 8 bulan, 9 hari</v>
      </c>
      <c r="O410" s="49">
        <f t="shared" ca="1" si="20"/>
        <v>982</v>
      </c>
    </row>
    <row r="411" spans="1:15" ht="57.6" x14ac:dyDescent="0.3">
      <c r="A411" s="4">
        <f t="shared" si="22"/>
        <v>410</v>
      </c>
      <c r="B411" s="2" t="s">
        <v>2182</v>
      </c>
      <c r="C411" s="3">
        <v>45236</v>
      </c>
      <c r="D411" s="9" t="s">
        <v>39</v>
      </c>
      <c r="E411" s="1" t="s">
        <v>2183</v>
      </c>
      <c r="F411" s="1" t="s">
        <v>2183</v>
      </c>
      <c r="H411" s="2" t="s">
        <v>120</v>
      </c>
      <c r="I411" s="1" t="s">
        <v>2364</v>
      </c>
      <c r="J411" s="4" t="s">
        <v>1175</v>
      </c>
      <c r="K411" s="5" t="s">
        <v>1176</v>
      </c>
      <c r="N411" s="28" t="str">
        <f t="shared" ca="1" si="21"/>
        <v>2 tahun, 8 bulan, 9 hari</v>
      </c>
      <c r="O411" s="49">
        <f t="shared" ca="1" si="20"/>
        <v>982</v>
      </c>
    </row>
    <row r="412" spans="1:15" ht="72" x14ac:dyDescent="0.3">
      <c r="A412" s="4">
        <f t="shared" si="22"/>
        <v>411</v>
      </c>
      <c r="B412" s="2" t="s">
        <v>2184</v>
      </c>
      <c r="C412" s="3">
        <v>45236</v>
      </c>
      <c r="D412" s="9" t="s">
        <v>39</v>
      </c>
      <c r="E412" s="1" t="s">
        <v>2185</v>
      </c>
      <c r="F412" s="1" t="s">
        <v>2185</v>
      </c>
      <c r="H412" s="2" t="s">
        <v>120</v>
      </c>
      <c r="I412" s="1" t="s">
        <v>3415</v>
      </c>
      <c r="J412" s="4" t="s">
        <v>1175</v>
      </c>
      <c r="K412" s="5" t="s">
        <v>1176</v>
      </c>
      <c r="N412" s="28" t="str">
        <f t="shared" ca="1" si="21"/>
        <v>2 tahun, 8 bulan, 9 hari</v>
      </c>
      <c r="O412" s="49">
        <f t="shared" ca="1" si="20"/>
        <v>982</v>
      </c>
    </row>
    <row r="413" spans="1:15" ht="43.2" x14ac:dyDescent="0.3">
      <c r="A413" s="4">
        <f t="shared" si="22"/>
        <v>412</v>
      </c>
      <c r="B413" s="2" t="s">
        <v>2240</v>
      </c>
      <c r="C413" s="3">
        <v>45237</v>
      </c>
      <c r="D413" s="9" t="s">
        <v>39</v>
      </c>
      <c r="E413" s="1" t="s">
        <v>2239</v>
      </c>
      <c r="F413" s="1" t="s">
        <v>2241</v>
      </c>
      <c r="H413" s="2" t="s">
        <v>120</v>
      </c>
      <c r="I413" s="1" t="s">
        <v>4987</v>
      </c>
      <c r="J413" s="4" t="s">
        <v>1070</v>
      </c>
      <c r="K413" s="5" t="s">
        <v>1071</v>
      </c>
      <c r="N413" s="28" t="str">
        <f t="shared" ca="1" si="21"/>
        <v>2 tahun, 8 bulan, 8 hari</v>
      </c>
      <c r="O413" s="49">
        <f t="shared" ca="1" si="20"/>
        <v>981</v>
      </c>
    </row>
    <row r="414" spans="1:15" ht="43.2" x14ac:dyDescent="0.3">
      <c r="A414" s="4">
        <f t="shared" si="22"/>
        <v>413</v>
      </c>
      <c r="B414" s="2" t="s">
        <v>2206</v>
      </c>
      <c r="C414" s="3">
        <v>45236</v>
      </c>
      <c r="D414" s="9" t="s">
        <v>39</v>
      </c>
      <c r="E414" s="1" t="s">
        <v>2207</v>
      </c>
      <c r="F414" s="1" t="s">
        <v>2207</v>
      </c>
      <c r="H414" s="2" t="s">
        <v>1302</v>
      </c>
      <c r="I414" s="1" t="s">
        <v>2422</v>
      </c>
      <c r="J414" s="4" t="s">
        <v>1079</v>
      </c>
      <c r="K414" s="10" t="s">
        <v>2450</v>
      </c>
      <c r="N414" s="28" t="str">
        <f t="shared" ca="1" si="21"/>
        <v>2 tahun, 8 bulan, 9 hari</v>
      </c>
      <c r="O414" s="49">
        <f t="shared" ca="1" si="20"/>
        <v>982</v>
      </c>
    </row>
    <row r="415" spans="1:15" ht="28.8" x14ac:dyDescent="0.3">
      <c r="A415" s="4">
        <f t="shared" si="22"/>
        <v>414</v>
      </c>
      <c r="B415" s="2" t="s">
        <v>2208</v>
      </c>
      <c r="C415" s="3">
        <v>45236</v>
      </c>
      <c r="D415" s="9" t="s">
        <v>39</v>
      </c>
      <c r="E415" s="1" t="s">
        <v>2209</v>
      </c>
      <c r="F415" s="1" t="s">
        <v>2209</v>
      </c>
      <c r="H415" s="2" t="s">
        <v>1302</v>
      </c>
      <c r="J415" s="4" t="s">
        <v>1079</v>
      </c>
      <c r="K415" s="10" t="s">
        <v>2447</v>
      </c>
      <c r="N415" s="28" t="str">
        <f t="shared" ca="1" si="21"/>
        <v>2 tahun, 8 bulan, 9 hari</v>
      </c>
      <c r="O415" s="49">
        <f t="shared" ca="1" si="20"/>
        <v>982</v>
      </c>
    </row>
    <row r="416" spans="1:15" ht="43.2" x14ac:dyDescent="0.3">
      <c r="A416" s="4">
        <f t="shared" si="22"/>
        <v>415</v>
      </c>
      <c r="B416" s="2" t="s">
        <v>2234</v>
      </c>
      <c r="C416" s="3">
        <v>45238</v>
      </c>
      <c r="D416" s="9" t="s">
        <v>39</v>
      </c>
      <c r="E416" s="1" t="s">
        <v>2233</v>
      </c>
      <c r="F416" s="1" t="s">
        <v>2235</v>
      </c>
      <c r="H416" s="2" t="s">
        <v>120</v>
      </c>
      <c r="I416" s="1" t="s">
        <v>2589</v>
      </c>
      <c r="J416" s="4" t="s">
        <v>1070</v>
      </c>
      <c r="K416" s="5" t="s">
        <v>1071</v>
      </c>
      <c r="N416" s="28" t="str">
        <f t="shared" ca="1" si="21"/>
        <v>2 tahun, 8 bulan, 7 hari</v>
      </c>
      <c r="O416" s="49">
        <f t="shared" ca="1" si="20"/>
        <v>980</v>
      </c>
    </row>
    <row r="417" spans="1:15" ht="28.8" x14ac:dyDescent="0.3">
      <c r="A417" s="4">
        <f t="shared" si="22"/>
        <v>416</v>
      </c>
      <c r="B417" s="2" t="s">
        <v>2229</v>
      </c>
      <c r="C417" s="3">
        <v>45240</v>
      </c>
      <c r="D417" s="9" t="s">
        <v>39</v>
      </c>
      <c r="E417" s="1" t="s">
        <v>2228</v>
      </c>
      <c r="F417" s="1" t="s">
        <v>2228</v>
      </c>
      <c r="H417" s="2" t="s">
        <v>1302</v>
      </c>
      <c r="I417" s="1" t="s">
        <v>2327</v>
      </c>
      <c r="J417" s="4" t="s">
        <v>1168</v>
      </c>
      <c r="K417" s="5" t="s">
        <v>1169</v>
      </c>
      <c r="N417" s="28" t="str">
        <f t="shared" ca="1" si="21"/>
        <v>2 tahun, 8 bulan, 5 hari</v>
      </c>
      <c r="O417" s="49">
        <f t="shared" ca="1" si="20"/>
        <v>978</v>
      </c>
    </row>
    <row r="418" spans="1:15" ht="43.2" x14ac:dyDescent="0.3">
      <c r="A418" s="4">
        <f t="shared" si="22"/>
        <v>417</v>
      </c>
      <c r="B418" s="2" t="s">
        <v>2237</v>
      </c>
      <c r="C418" s="3">
        <v>45240</v>
      </c>
      <c r="D418" s="9" t="s">
        <v>39</v>
      </c>
      <c r="E418" s="1" t="s">
        <v>2236</v>
      </c>
      <c r="F418" s="1" t="s">
        <v>2238</v>
      </c>
      <c r="H418" s="2" t="s">
        <v>120</v>
      </c>
      <c r="I418" s="1" t="s">
        <v>2593</v>
      </c>
      <c r="J418" s="4" t="s">
        <v>1070</v>
      </c>
      <c r="K418" s="5" t="s">
        <v>1071</v>
      </c>
      <c r="N418" s="28" t="str">
        <f t="shared" ca="1" si="21"/>
        <v>2 tahun, 8 bulan, 5 hari</v>
      </c>
      <c r="O418" s="49">
        <f t="shared" ca="1" si="20"/>
        <v>978</v>
      </c>
    </row>
    <row r="419" spans="1:15" ht="57.6" x14ac:dyDescent="0.3">
      <c r="A419" s="4">
        <f t="shared" si="22"/>
        <v>418</v>
      </c>
      <c r="B419" s="2" t="s">
        <v>2230</v>
      </c>
      <c r="C419" s="3">
        <v>45240</v>
      </c>
      <c r="D419" s="9" t="s">
        <v>9</v>
      </c>
      <c r="E419" s="1" t="s">
        <v>2231</v>
      </c>
      <c r="F419" s="1" t="s">
        <v>2232</v>
      </c>
      <c r="H419" s="2" t="s">
        <v>120</v>
      </c>
      <c r="I419" s="1" t="s">
        <v>2531</v>
      </c>
      <c r="J419" s="4" t="s">
        <v>1070</v>
      </c>
      <c r="K419" s="5" t="s">
        <v>1071</v>
      </c>
      <c r="N419" s="28" t="str">
        <f t="shared" ca="1" si="21"/>
        <v>2 tahun, 8 bulan, 5 hari</v>
      </c>
      <c r="O419" s="49">
        <f t="shared" ca="1" si="20"/>
        <v>978</v>
      </c>
    </row>
    <row r="420" spans="1:15" ht="57.6" x14ac:dyDescent="0.3">
      <c r="A420" s="4">
        <f t="shared" si="22"/>
        <v>419</v>
      </c>
      <c r="B420" s="2" t="s">
        <v>2250</v>
      </c>
      <c r="C420" s="3">
        <v>45243</v>
      </c>
      <c r="D420" s="9" t="s">
        <v>39</v>
      </c>
      <c r="E420" s="1" t="s">
        <v>2249</v>
      </c>
      <c r="F420" s="1" t="s">
        <v>2251</v>
      </c>
      <c r="H420" s="2" t="s">
        <v>120</v>
      </c>
      <c r="I420" s="1" t="s">
        <v>4368</v>
      </c>
      <c r="J420" s="4" t="s">
        <v>1070</v>
      </c>
      <c r="K420" s="5" t="s">
        <v>3081</v>
      </c>
      <c r="N420" s="28" t="str">
        <f t="shared" ca="1" si="21"/>
        <v>2 tahun, 8 bulan, 2 hari</v>
      </c>
      <c r="O420" s="49">
        <f t="shared" ca="1" si="20"/>
        <v>975</v>
      </c>
    </row>
    <row r="421" spans="1:15" ht="72" x14ac:dyDescent="0.3">
      <c r="A421" s="4">
        <f t="shared" si="22"/>
        <v>420</v>
      </c>
      <c r="B421" s="2" t="s">
        <v>2259</v>
      </c>
      <c r="C421" s="3">
        <v>45244</v>
      </c>
      <c r="D421" s="9" t="s">
        <v>39</v>
      </c>
      <c r="E421" s="1" t="s">
        <v>2258</v>
      </c>
      <c r="F421" s="1" t="s">
        <v>2260</v>
      </c>
      <c r="H421" s="2" t="s">
        <v>1302</v>
      </c>
      <c r="J421" s="4" t="s">
        <v>1070</v>
      </c>
      <c r="K421" s="5" t="s">
        <v>1071</v>
      </c>
      <c r="N421" s="28" t="str">
        <f t="shared" ca="1" si="21"/>
        <v>2 tahun, 8 bulan, 1 hari</v>
      </c>
      <c r="O421" s="49">
        <f t="shared" ca="1" si="20"/>
        <v>974</v>
      </c>
    </row>
    <row r="422" spans="1:15" ht="72" x14ac:dyDescent="0.3">
      <c r="A422" s="4">
        <f t="shared" si="22"/>
        <v>421</v>
      </c>
      <c r="B422" s="2" t="s">
        <v>2262</v>
      </c>
      <c r="C422" s="3">
        <v>45244</v>
      </c>
      <c r="D422" s="9" t="s">
        <v>39</v>
      </c>
      <c r="E422" s="1" t="s">
        <v>2261</v>
      </c>
      <c r="F422" s="11" t="s">
        <v>2263</v>
      </c>
      <c r="H422" s="2" t="s">
        <v>120</v>
      </c>
      <c r="I422" s="1" t="s">
        <v>2900</v>
      </c>
      <c r="J422" s="4" t="s">
        <v>1080</v>
      </c>
      <c r="K422" s="5" t="s">
        <v>1083</v>
      </c>
      <c r="N422" s="28" t="str">
        <f t="shared" ca="1" si="21"/>
        <v>2 tahun, 8 bulan, 1 hari</v>
      </c>
      <c r="O422" s="49">
        <f t="shared" ca="1" si="20"/>
        <v>974</v>
      </c>
    </row>
    <row r="423" spans="1:15" ht="28.8" x14ac:dyDescent="0.3">
      <c r="A423" s="4">
        <f t="shared" si="22"/>
        <v>422</v>
      </c>
      <c r="B423" s="2" t="s">
        <v>2268</v>
      </c>
      <c r="C423" s="3">
        <v>45244</v>
      </c>
      <c r="D423" s="9" t="s">
        <v>39</v>
      </c>
      <c r="E423" s="1" t="s">
        <v>2267</v>
      </c>
      <c r="F423" s="1" t="s">
        <v>2267</v>
      </c>
      <c r="G423" s="9" t="s">
        <v>2269</v>
      </c>
      <c r="H423" s="2" t="s">
        <v>120</v>
      </c>
      <c r="I423" s="1" t="s">
        <v>2615</v>
      </c>
      <c r="J423" s="4" t="s">
        <v>1267</v>
      </c>
      <c r="K423" s="5" t="s">
        <v>1268</v>
      </c>
      <c r="N423" s="28" t="str">
        <f t="shared" ca="1" si="21"/>
        <v>2 tahun, 8 bulan, 1 hari</v>
      </c>
      <c r="O423" s="49">
        <f t="shared" ca="1" si="20"/>
        <v>974</v>
      </c>
    </row>
    <row r="424" spans="1:15" ht="28.8" x14ac:dyDescent="0.3">
      <c r="A424" s="4">
        <f t="shared" si="22"/>
        <v>423</v>
      </c>
      <c r="B424" s="2" t="s">
        <v>2271</v>
      </c>
      <c r="C424" s="3">
        <v>45245</v>
      </c>
      <c r="D424" s="9" t="s">
        <v>39</v>
      </c>
      <c r="E424" s="1" t="s">
        <v>2270</v>
      </c>
      <c r="F424" s="11" t="s">
        <v>2272</v>
      </c>
      <c r="H424" s="2" t="s">
        <v>1302</v>
      </c>
      <c r="I424" s="1" t="s">
        <v>2591</v>
      </c>
      <c r="J424" s="4" t="s">
        <v>1070</v>
      </c>
      <c r="K424" s="5" t="s">
        <v>1071</v>
      </c>
      <c r="N424" s="28" t="str">
        <f t="shared" ca="1" si="21"/>
        <v>2 tahun, 8 bulan, 0 hari</v>
      </c>
      <c r="O424" s="49">
        <f t="shared" ca="1" si="20"/>
        <v>973</v>
      </c>
    </row>
    <row r="425" spans="1:15" ht="28.8" x14ac:dyDescent="0.3">
      <c r="A425" s="4">
        <f t="shared" si="22"/>
        <v>424</v>
      </c>
      <c r="B425" s="2" t="s">
        <v>2279</v>
      </c>
      <c r="C425" s="3">
        <v>45245</v>
      </c>
      <c r="D425" s="9" t="s">
        <v>39</v>
      </c>
      <c r="E425" s="1" t="s">
        <v>2278</v>
      </c>
      <c r="F425" s="1" t="s">
        <v>2280</v>
      </c>
      <c r="H425" s="2" t="s">
        <v>1302</v>
      </c>
      <c r="J425" s="4" t="s">
        <v>1267</v>
      </c>
      <c r="K425" s="5" t="s">
        <v>1268</v>
      </c>
      <c r="N425" s="28" t="str">
        <f t="shared" ca="1" si="21"/>
        <v>2 tahun, 8 bulan, 0 hari</v>
      </c>
      <c r="O425" s="49">
        <f t="shared" ca="1" si="20"/>
        <v>973</v>
      </c>
    </row>
    <row r="426" spans="1:15" ht="28.8" x14ac:dyDescent="0.3">
      <c r="A426" s="4">
        <f t="shared" si="22"/>
        <v>425</v>
      </c>
      <c r="B426" s="2" t="s">
        <v>2292</v>
      </c>
      <c r="C426" s="3">
        <v>45246</v>
      </c>
      <c r="D426" s="9" t="s">
        <v>39</v>
      </c>
      <c r="E426" s="1" t="s">
        <v>2291</v>
      </c>
      <c r="F426" s="1" t="s">
        <v>2293</v>
      </c>
      <c r="H426" s="2" t="s">
        <v>1302</v>
      </c>
      <c r="J426" s="4" t="s">
        <v>1079</v>
      </c>
      <c r="K426" s="10" t="s">
        <v>2445</v>
      </c>
      <c r="N426" s="28" t="str">
        <f t="shared" ca="1" si="21"/>
        <v>2 tahun, 7 bulan, 29 hari</v>
      </c>
      <c r="O426" s="49">
        <f t="shared" ca="1" si="20"/>
        <v>972</v>
      </c>
    </row>
    <row r="427" spans="1:15" ht="28.8" x14ac:dyDescent="0.3">
      <c r="A427" s="4">
        <f t="shared" si="22"/>
        <v>426</v>
      </c>
      <c r="B427" s="2" t="s">
        <v>2294</v>
      </c>
      <c r="C427" s="3">
        <v>45246</v>
      </c>
      <c r="D427" s="9" t="s">
        <v>39</v>
      </c>
      <c r="E427" s="1" t="s">
        <v>2295</v>
      </c>
      <c r="F427" s="11" t="s">
        <v>2296</v>
      </c>
      <c r="H427" s="2" t="s">
        <v>1302</v>
      </c>
      <c r="J427" s="4" t="s">
        <v>1070</v>
      </c>
      <c r="K427" s="5" t="s">
        <v>1071</v>
      </c>
      <c r="N427" s="28" t="str">
        <f t="shared" ca="1" si="21"/>
        <v>2 tahun, 7 bulan, 29 hari</v>
      </c>
      <c r="O427" s="49">
        <f t="shared" ca="1" si="20"/>
        <v>972</v>
      </c>
    </row>
    <row r="428" spans="1:15" ht="43.2" x14ac:dyDescent="0.3">
      <c r="A428" s="4">
        <f t="shared" si="22"/>
        <v>427</v>
      </c>
      <c r="B428" s="2" t="s">
        <v>2297</v>
      </c>
      <c r="C428" s="3">
        <v>45247</v>
      </c>
      <c r="D428" s="9" t="s">
        <v>39</v>
      </c>
      <c r="E428" s="1" t="s">
        <v>2298</v>
      </c>
      <c r="F428" s="1" t="s">
        <v>2299</v>
      </c>
      <c r="H428" s="2" t="s">
        <v>120</v>
      </c>
      <c r="I428" s="1" t="s">
        <v>2988</v>
      </c>
      <c r="J428" s="4" t="s">
        <v>1170</v>
      </c>
      <c r="K428" s="5" t="s">
        <v>1171</v>
      </c>
      <c r="N428" s="28" t="str">
        <f t="shared" ca="1" si="21"/>
        <v>2 tahun, 7 bulan, 28 hari</v>
      </c>
      <c r="O428" s="49">
        <f t="shared" ca="1" si="20"/>
        <v>971</v>
      </c>
    </row>
    <row r="429" spans="1:15" ht="72" x14ac:dyDescent="0.3">
      <c r="A429" s="4">
        <f t="shared" si="22"/>
        <v>428</v>
      </c>
      <c r="B429" s="2" t="s">
        <v>2300</v>
      </c>
      <c r="C429" s="3">
        <v>45247</v>
      </c>
      <c r="D429" s="9" t="s">
        <v>39</v>
      </c>
      <c r="E429" s="1" t="s">
        <v>2301</v>
      </c>
      <c r="F429" s="1" t="s">
        <v>2302</v>
      </c>
      <c r="H429" s="2" t="s">
        <v>120</v>
      </c>
      <c r="I429" s="1" t="s">
        <v>1937</v>
      </c>
      <c r="J429" s="4" t="s">
        <v>1070</v>
      </c>
      <c r="K429" s="5" t="s">
        <v>1082</v>
      </c>
      <c r="N429" s="28" t="str">
        <f t="shared" ca="1" si="21"/>
        <v>2 tahun, 7 bulan, 28 hari</v>
      </c>
      <c r="O429" s="49">
        <f t="shared" ca="1" si="20"/>
        <v>971</v>
      </c>
    </row>
    <row r="430" spans="1:15" ht="28.8" x14ac:dyDescent="0.3">
      <c r="A430" s="4">
        <f t="shared" si="22"/>
        <v>429</v>
      </c>
      <c r="B430" s="2" t="s">
        <v>2307</v>
      </c>
      <c r="C430" s="3">
        <v>45247</v>
      </c>
      <c r="D430" s="9" t="s">
        <v>39</v>
      </c>
      <c r="E430" s="1" t="s">
        <v>2306</v>
      </c>
      <c r="F430" s="1" t="s">
        <v>2308</v>
      </c>
      <c r="H430" s="2" t="s">
        <v>1302</v>
      </c>
      <c r="J430" s="4" t="s">
        <v>1070</v>
      </c>
      <c r="K430" s="5" t="s">
        <v>1071</v>
      </c>
      <c r="N430" s="28" t="str">
        <f t="shared" ca="1" si="21"/>
        <v>2 tahun, 7 bulan, 28 hari</v>
      </c>
      <c r="O430" s="49">
        <f t="shared" ca="1" si="20"/>
        <v>971</v>
      </c>
    </row>
    <row r="431" spans="1:15" ht="43.2" x14ac:dyDescent="0.3">
      <c r="A431" s="4">
        <f t="shared" si="22"/>
        <v>430</v>
      </c>
      <c r="B431" s="2" t="s">
        <v>2310</v>
      </c>
      <c r="C431" s="3">
        <v>45247</v>
      </c>
      <c r="D431" s="9" t="s">
        <v>39</v>
      </c>
      <c r="E431" s="1" t="s">
        <v>2309</v>
      </c>
      <c r="F431" s="1" t="s">
        <v>2309</v>
      </c>
      <c r="H431" s="2" t="s">
        <v>1302</v>
      </c>
      <c r="J431" s="4" t="s">
        <v>1079</v>
      </c>
      <c r="K431" s="10" t="s">
        <v>2448</v>
      </c>
      <c r="N431" s="28" t="str">
        <f t="shared" ca="1" si="21"/>
        <v>2 tahun, 7 bulan, 28 hari</v>
      </c>
      <c r="O431" s="49">
        <f t="shared" ca="1" si="20"/>
        <v>971</v>
      </c>
    </row>
    <row r="432" spans="1:15" ht="28.8" x14ac:dyDescent="0.3">
      <c r="A432" s="4">
        <f t="shared" si="22"/>
        <v>431</v>
      </c>
      <c r="B432" s="2" t="s">
        <v>2353</v>
      </c>
      <c r="C432" s="3">
        <v>45251</v>
      </c>
      <c r="D432" s="9" t="s">
        <v>39</v>
      </c>
      <c r="E432" s="1" t="s">
        <v>2354</v>
      </c>
      <c r="F432" s="1" t="s">
        <v>2354</v>
      </c>
      <c r="H432" s="2" t="s">
        <v>1302</v>
      </c>
      <c r="J432" s="4" t="s">
        <v>1070</v>
      </c>
      <c r="K432" s="5" t="s">
        <v>1071</v>
      </c>
      <c r="N432" s="28" t="str">
        <f t="shared" ca="1" si="21"/>
        <v>2 tahun, 7 bulan, 24 hari</v>
      </c>
      <c r="O432" s="49">
        <f t="shared" ca="1" si="20"/>
        <v>967</v>
      </c>
    </row>
    <row r="433" spans="1:15" x14ac:dyDescent="0.3">
      <c r="A433" s="4">
        <f t="shared" si="22"/>
        <v>432</v>
      </c>
      <c r="B433" s="2" t="s">
        <v>2347</v>
      </c>
      <c r="C433" s="3">
        <v>45251</v>
      </c>
      <c r="D433" s="9" t="s">
        <v>39</v>
      </c>
      <c r="E433" s="1" t="s">
        <v>2346</v>
      </c>
      <c r="F433" s="1" t="s">
        <v>2348</v>
      </c>
      <c r="H433" s="2" t="s">
        <v>1302</v>
      </c>
      <c r="J433" s="4" t="s">
        <v>1070</v>
      </c>
      <c r="K433" s="5" t="s">
        <v>1071</v>
      </c>
      <c r="N433" s="28" t="str">
        <f t="shared" ca="1" si="21"/>
        <v>2 tahun, 7 bulan, 24 hari</v>
      </c>
      <c r="O433" s="49">
        <f t="shared" ca="1" si="20"/>
        <v>967</v>
      </c>
    </row>
    <row r="434" spans="1:15" s="35" customFormat="1" ht="43.2" x14ac:dyDescent="0.3">
      <c r="A434" s="4">
        <f t="shared" si="22"/>
        <v>433</v>
      </c>
      <c r="B434" s="2" t="s">
        <v>2385</v>
      </c>
      <c r="C434" s="3">
        <v>45251</v>
      </c>
      <c r="D434" s="9" t="s">
        <v>39</v>
      </c>
      <c r="E434" s="1" t="s">
        <v>2386</v>
      </c>
      <c r="F434" s="1" t="s">
        <v>2387</v>
      </c>
      <c r="G434" s="9"/>
      <c r="H434" s="2" t="s">
        <v>120</v>
      </c>
      <c r="I434" s="1" t="s">
        <v>2791</v>
      </c>
      <c r="J434" s="4" t="s">
        <v>1070</v>
      </c>
      <c r="K434" s="5" t="s">
        <v>1071</v>
      </c>
      <c r="L434" s="5"/>
      <c r="M434" s="5"/>
      <c r="N434" s="28" t="str">
        <f t="shared" ca="1" si="21"/>
        <v>2 tahun, 7 bulan, 24 hari</v>
      </c>
      <c r="O434" s="49">
        <f t="shared" ca="1" si="20"/>
        <v>967</v>
      </c>
    </row>
    <row r="435" spans="1:15" ht="72" x14ac:dyDescent="0.3">
      <c r="A435" s="4">
        <f t="shared" si="22"/>
        <v>434</v>
      </c>
      <c r="B435" s="2" t="s">
        <v>2368</v>
      </c>
      <c r="C435" s="3">
        <v>45252</v>
      </c>
      <c r="D435" s="9" t="s">
        <v>39</v>
      </c>
      <c r="E435" s="1" t="s">
        <v>2367</v>
      </c>
      <c r="F435" s="11" t="s">
        <v>2369</v>
      </c>
      <c r="H435" s="2" t="s">
        <v>120</v>
      </c>
      <c r="I435" s="1" t="s">
        <v>2078</v>
      </c>
      <c r="J435" s="4" t="s">
        <v>1070</v>
      </c>
      <c r="K435" s="5" t="s">
        <v>3230</v>
      </c>
      <c r="N435" s="28" t="str">
        <f t="shared" ca="1" si="21"/>
        <v>2 tahun, 7 bulan, 23 hari</v>
      </c>
      <c r="O435" s="49">
        <f t="shared" ca="1" si="20"/>
        <v>966</v>
      </c>
    </row>
    <row r="436" spans="1:15" ht="43.2" x14ac:dyDescent="0.3">
      <c r="A436" s="4">
        <f t="shared" si="22"/>
        <v>435</v>
      </c>
      <c r="B436" s="2" t="s">
        <v>2350</v>
      </c>
      <c r="C436" s="3">
        <v>45252</v>
      </c>
      <c r="D436" s="9" t="s">
        <v>39</v>
      </c>
      <c r="E436" s="1" t="s">
        <v>2349</v>
      </c>
      <c r="F436" s="1" t="s">
        <v>2349</v>
      </c>
      <c r="H436" s="2" t="s">
        <v>1302</v>
      </c>
      <c r="J436" s="4" t="s">
        <v>1079</v>
      </c>
      <c r="K436" s="10" t="s">
        <v>2445</v>
      </c>
      <c r="N436" s="28" t="str">
        <f t="shared" ca="1" si="21"/>
        <v>2 tahun, 7 bulan, 23 hari</v>
      </c>
      <c r="O436" s="49">
        <f t="shared" ca="1" si="20"/>
        <v>966</v>
      </c>
    </row>
    <row r="437" spans="1:15" ht="28.8" x14ac:dyDescent="0.3">
      <c r="A437" s="4">
        <f t="shared" si="22"/>
        <v>436</v>
      </c>
      <c r="B437" s="2" t="s">
        <v>2370</v>
      </c>
      <c r="C437" s="3">
        <v>45253</v>
      </c>
      <c r="D437" s="9" t="s">
        <v>39</v>
      </c>
      <c r="E437" s="1" t="s">
        <v>2371</v>
      </c>
      <c r="F437" s="1" t="s">
        <v>2371</v>
      </c>
      <c r="H437" s="2" t="s">
        <v>1302</v>
      </c>
      <c r="J437" s="4" t="s">
        <v>1070</v>
      </c>
      <c r="K437" s="5" t="s">
        <v>1071</v>
      </c>
      <c r="N437" s="28" t="str">
        <f t="shared" ca="1" si="21"/>
        <v>2 tahun, 7 bulan, 22 hari</v>
      </c>
      <c r="O437" s="49">
        <f t="shared" ca="1" si="20"/>
        <v>965</v>
      </c>
    </row>
    <row r="438" spans="1:15" ht="28.8" x14ac:dyDescent="0.3">
      <c r="A438" s="4">
        <f t="shared" si="22"/>
        <v>437</v>
      </c>
      <c r="B438" s="2" t="s">
        <v>2352</v>
      </c>
      <c r="C438" s="3">
        <v>45253</v>
      </c>
      <c r="D438" s="9" t="s">
        <v>39</v>
      </c>
      <c r="E438" s="1" t="s">
        <v>2351</v>
      </c>
      <c r="F438" s="1" t="s">
        <v>2351</v>
      </c>
      <c r="H438" s="2" t="s">
        <v>1302</v>
      </c>
      <c r="I438" s="10" t="s">
        <v>2840</v>
      </c>
      <c r="J438" s="4" t="s">
        <v>1079</v>
      </c>
      <c r="K438" s="10" t="s">
        <v>2445</v>
      </c>
      <c r="N438" s="28" t="str">
        <f t="shared" ca="1" si="21"/>
        <v>2 tahun, 7 bulan, 22 hari</v>
      </c>
      <c r="O438" s="49">
        <f t="shared" ca="1" si="20"/>
        <v>965</v>
      </c>
    </row>
    <row r="439" spans="1:15" x14ac:dyDescent="0.3">
      <c r="A439" s="4">
        <f t="shared" si="22"/>
        <v>438</v>
      </c>
      <c r="B439" s="2" t="s">
        <v>2454</v>
      </c>
      <c r="C439" s="3">
        <v>45254</v>
      </c>
      <c r="D439" s="9" t="s">
        <v>9</v>
      </c>
      <c r="E439" s="1" t="s">
        <v>2455</v>
      </c>
      <c r="F439" s="1" t="s">
        <v>2455</v>
      </c>
      <c r="H439" s="2" t="s">
        <v>1302</v>
      </c>
      <c r="I439" s="1" t="s">
        <v>2694</v>
      </c>
      <c r="J439" s="4" t="s">
        <v>1070</v>
      </c>
      <c r="K439" s="5" t="s">
        <v>1071</v>
      </c>
      <c r="N439" s="28" t="str">
        <f t="shared" ca="1" si="21"/>
        <v>2 tahun, 7 bulan, 21 hari</v>
      </c>
      <c r="O439" s="49">
        <f t="shared" ca="1" si="20"/>
        <v>964</v>
      </c>
    </row>
    <row r="440" spans="1:15" s="35" customFormat="1" ht="43.2" x14ac:dyDescent="0.3">
      <c r="A440" s="4">
        <f t="shared" si="22"/>
        <v>439</v>
      </c>
      <c r="B440" s="2" t="s">
        <v>2383</v>
      </c>
      <c r="C440" s="3">
        <v>45254</v>
      </c>
      <c r="D440" s="9" t="s">
        <v>39</v>
      </c>
      <c r="E440" s="1" t="s">
        <v>2384</v>
      </c>
      <c r="F440" s="1" t="s">
        <v>2384</v>
      </c>
      <c r="G440" s="9"/>
      <c r="H440" s="2" t="s">
        <v>120</v>
      </c>
      <c r="I440" s="1" t="s">
        <v>2802</v>
      </c>
      <c r="J440" s="4" t="s">
        <v>1070</v>
      </c>
      <c r="K440" s="5" t="s">
        <v>1071</v>
      </c>
      <c r="L440" s="5"/>
      <c r="M440" s="5"/>
      <c r="N440" s="28" t="str">
        <f t="shared" ca="1" si="21"/>
        <v>2 tahun, 7 bulan, 21 hari</v>
      </c>
      <c r="O440" s="49">
        <f t="shared" ca="1" si="20"/>
        <v>964</v>
      </c>
    </row>
    <row r="441" spans="1:15" ht="57.6" x14ac:dyDescent="0.3">
      <c r="A441" s="4">
        <f t="shared" si="22"/>
        <v>440</v>
      </c>
      <c r="B441" s="2" t="s">
        <v>2380</v>
      </c>
      <c r="C441" s="3">
        <v>45257</v>
      </c>
      <c r="D441" s="9" t="s">
        <v>39</v>
      </c>
      <c r="E441" s="1" t="s">
        <v>2381</v>
      </c>
      <c r="F441" s="1" t="s">
        <v>2382</v>
      </c>
      <c r="H441" s="2" t="s">
        <v>1302</v>
      </c>
      <c r="J441" s="4" t="s">
        <v>1070</v>
      </c>
      <c r="K441" s="5" t="s">
        <v>1071</v>
      </c>
      <c r="N441" s="28" t="str">
        <f t="shared" ca="1" si="21"/>
        <v>2 tahun, 7 bulan, 18 hari</v>
      </c>
      <c r="O441" s="49">
        <f t="shared" ca="1" si="20"/>
        <v>961</v>
      </c>
    </row>
    <row r="442" spans="1:15" ht="158.4" x14ac:dyDescent="0.3">
      <c r="A442" s="4">
        <f t="shared" si="22"/>
        <v>441</v>
      </c>
      <c r="B442" s="2" t="s">
        <v>2433</v>
      </c>
      <c r="C442" s="3">
        <v>45254</v>
      </c>
      <c r="D442" s="9" t="s">
        <v>39</v>
      </c>
      <c r="E442" s="1" t="s">
        <v>2434</v>
      </c>
      <c r="F442" s="11" t="s">
        <v>2435</v>
      </c>
      <c r="H442" s="2" t="s">
        <v>120</v>
      </c>
      <c r="I442" s="1" t="s">
        <v>2642</v>
      </c>
      <c r="J442" s="4" t="s">
        <v>1080</v>
      </c>
      <c r="K442" s="5" t="s">
        <v>1083</v>
      </c>
      <c r="N442" s="28" t="str">
        <f t="shared" ca="1" si="21"/>
        <v>2 tahun, 7 bulan, 21 hari</v>
      </c>
      <c r="O442" s="49">
        <f t="shared" ca="1" si="20"/>
        <v>964</v>
      </c>
    </row>
    <row r="443" spans="1:15" ht="43.2" x14ac:dyDescent="0.3">
      <c r="A443" s="4">
        <f t="shared" si="22"/>
        <v>442</v>
      </c>
      <c r="B443" s="2" t="s">
        <v>2399</v>
      </c>
      <c r="C443" s="3">
        <v>45258</v>
      </c>
      <c r="D443" s="9" t="s">
        <v>39</v>
      </c>
      <c r="E443" s="1" t="s">
        <v>2400</v>
      </c>
      <c r="F443" s="1" t="s">
        <v>2401</v>
      </c>
      <c r="H443" s="2" t="s">
        <v>120</v>
      </c>
      <c r="J443" s="4" t="s">
        <v>1175</v>
      </c>
      <c r="K443" s="5" t="s">
        <v>1176</v>
      </c>
      <c r="N443" s="28" t="str">
        <f t="shared" ca="1" si="21"/>
        <v>2 tahun, 7 bulan, 17 hari</v>
      </c>
      <c r="O443" s="49">
        <f t="shared" ca="1" si="20"/>
        <v>960</v>
      </c>
    </row>
    <row r="444" spans="1:15" s="43" customFormat="1" ht="43.2" x14ac:dyDescent="0.3">
      <c r="A444" s="4">
        <f t="shared" si="22"/>
        <v>443</v>
      </c>
      <c r="B444" s="2" t="s">
        <v>2494</v>
      </c>
      <c r="C444" s="3">
        <v>45260</v>
      </c>
      <c r="D444" s="9" t="s">
        <v>39</v>
      </c>
      <c r="E444" s="1" t="s">
        <v>2495</v>
      </c>
      <c r="F444" s="1" t="s">
        <v>2496</v>
      </c>
      <c r="G444" s="9"/>
      <c r="H444" s="2" t="s">
        <v>120</v>
      </c>
      <c r="I444" s="1" t="s">
        <v>3652</v>
      </c>
      <c r="J444" s="4" t="s">
        <v>1070</v>
      </c>
      <c r="K444" s="5" t="s">
        <v>1082</v>
      </c>
      <c r="L444" s="5"/>
      <c r="M444" s="5"/>
      <c r="N444" s="28" t="str">
        <f t="shared" ca="1" si="21"/>
        <v>2 tahun, 7 bulan, 15 hari</v>
      </c>
      <c r="O444" s="49">
        <f t="shared" ca="1" si="20"/>
        <v>958</v>
      </c>
    </row>
    <row r="445" spans="1:15" ht="28.8" x14ac:dyDescent="0.3">
      <c r="A445" s="4">
        <f t="shared" si="22"/>
        <v>444</v>
      </c>
      <c r="B445" s="2" t="s">
        <v>2405</v>
      </c>
      <c r="C445" s="3">
        <v>45258</v>
      </c>
      <c r="D445" s="9" t="s">
        <v>9</v>
      </c>
      <c r="E445" s="1" t="s">
        <v>2406</v>
      </c>
      <c r="F445" s="1" t="s">
        <v>2406</v>
      </c>
      <c r="H445" s="2" t="s">
        <v>1302</v>
      </c>
      <c r="J445" s="4" t="s">
        <v>1070</v>
      </c>
      <c r="K445" s="5" t="s">
        <v>1071</v>
      </c>
      <c r="N445" s="28" t="str">
        <f t="shared" ca="1" si="21"/>
        <v>2 tahun, 7 bulan, 17 hari</v>
      </c>
      <c r="O445" s="49">
        <f t="shared" ca="1" si="20"/>
        <v>960</v>
      </c>
    </row>
    <row r="446" spans="1:15" ht="28.8" x14ac:dyDescent="0.3">
      <c r="A446" s="4">
        <f t="shared" si="22"/>
        <v>445</v>
      </c>
      <c r="B446" s="2" t="s">
        <v>2388</v>
      </c>
      <c r="C446" s="3">
        <v>45258</v>
      </c>
      <c r="D446" s="9" t="s">
        <v>39</v>
      </c>
      <c r="E446" s="1" t="s">
        <v>2389</v>
      </c>
      <c r="F446" s="1" t="s">
        <v>2389</v>
      </c>
      <c r="H446" s="2" t="s">
        <v>1302</v>
      </c>
      <c r="J446" s="4" t="s">
        <v>1079</v>
      </c>
      <c r="K446" s="10" t="s">
        <v>2445</v>
      </c>
      <c r="N446" s="28" t="str">
        <f t="shared" ca="1" si="21"/>
        <v>2 tahun, 7 bulan, 17 hari</v>
      </c>
      <c r="O446" s="49">
        <f t="shared" ca="1" si="20"/>
        <v>960</v>
      </c>
    </row>
    <row r="447" spans="1:15" ht="28.8" x14ac:dyDescent="0.3">
      <c r="A447" s="4">
        <f t="shared" si="22"/>
        <v>446</v>
      </c>
      <c r="B447" s="2" t="s">
        <v>2402</v>
      </c>
      <c r="C447" s="3">
        <v>45258</v>
      </c>
      <c r="D447" s="9" t="s">
        <v>39</v>
      </c>
      <c r="E447" s="1" t="s">
        <v>2403</v>
      </c>
      <c r="F447" s="1" t="s">
        <v>2404</v>
      </c>
      <c r="H447" s="2" t="s">
        <v>1302</v>
      </c>
      <c r="I447" s="1" t="s">
        <v>2941</v>
      </c>
      <c r="J447" s="4" t="s">
        <v>1074</v>
      </c>
      <c r="K447" s="5" t="s">
        <v>1075</v>
      </c>
      <c r="N447" s="28" t="str">
        <f t="shared" ca="1" si="21"/>
        <v>2 tahun, 7 bulan, 17 hari</v>
      </c>
      <c r="O447" s="49">
        <f t="shared" ca="1" si="20"/>
        <v>960</v>
      </c>
    </row>
    <row r="448" spans="1:15" ht="28.8" x14ac:dyDescent="0.3">
      <c r="A448" s="4">
        <f t="shared" si="22"/>
        <v>447</v>
      </c>
      <c r="B448" s="2" t="s">
        <v>2442</v>
      </c>
      <c r="C448" s="3">
        <v>45260</v>
      </c>
      <c r="D448" s="9" t="s">
        <v>39</v>
      </c>
      <c r="E448" s="1" t="s">
        <v>2443</v>
      </c>
      <c r="F448" s="1" t="s">
        <v>2444</v>
      </c>
      <c r="H448" s="2" t="s">
        <v>1302</v>
      </c>
      <c r="J448" s="4" t="s">
        <v>1070</v>
      </c>
      <c r="K448" s="5" t="s">
        <v>1071</v>
      </c>
      <c r="N448" s="28" t="str">
        <f t="shared" ca="1" si="21"/>
        <v>2 tahun, 7 bulan, 15 hari</v>
      </c>
      <c r="O448" s="49">
        <f t="shared" ca="1" si="20"/>
        <v>958</v>
      </c>
    </row>
    <row r="449" spans="1:15" ht="100.8" x14ac:dyDescent="0.3">
      <c r="A449" s="4">
        <f t="shared" si="22"/>
        <v>448</v>
      </c>
      <c r="B449" s="2" t="s">
        <v>2436</v>
      </c>
      <c r="C449" s="3">
        <v>45260</v>
      </c>
      <c r="D449" s="9" t="s">
        <v>39</v>
      </c>
      <c r="E449" s="1" t="s">
        <v>1449</v>
      </c>
      <c r="F449" s="1" t="s">
        <v>2437</v>
      </c>
      <c r="H449" s="2" t="s">
        <v>1302</v>
      </c>
      <c r="I449" s="10" t="s">
        <v>2838</v>
      </c>
      <c r="J449" s="4" t="s">
        <v>1079</v>
      </c>
      <c r="K449" s="10" t="s">
        <v>2447</v>
      </c>
      <c r="N449" s="28" t="str">
        <f t="shared" ca="1" si="21"/>
        <v>2 tahun, 7 bulan, 15 hari</v>
      </c>
      <c r="O449" s="49">
        <f t="shared" ca="1" si="20"/>
        <v>958</v>
      </c>
    </row>
    <row r="450" spans="1:15" ht="230.4" x14ac:dyDescent="0.3">
      <c r="A450" s="4">
        <f t="shared" si="22"/>
        <v>449</v>
      </c>
      <c r="B450" s="2" t="s">
        <v>2438</v>
      </c>
      <c r="C450" s="3">
        <v>45260</v>
      </c>
      <c r="D450" s="9" t="s">
        <v>39</v>
      </c>
      <c r="E450" s="1" t="s">
        <v>1823</v>
      </c>
      <c r="F450" s="11" t="s">
        <v>2439</v>
      </c>
      <c r="H450" s="2" t="s">
        <v>1302</v>
      </c>
      <c r="J450" s="4" t="s">
        <v>1070</v>
      </c>
      <c r="K450" s="5" t="s">
        <v>1071</v>
      </c>
      <c r="N450" s="28" t="str">
        <f t="shared" ca="1" si="21"/>
        <v>2 tahun, 7 bulan, 15 hari</v>
      </c>
      <c r="O450" s="49">
        <f t="shared" ca="1" si="20"/>
        <v>958</v>
      </c>
    </row>
    <row r="451" spans="1:15" ht="72" x14ac:dyDescent="0.3">
      <c r="A451" s="4">
        <f t="shared" si="22"/>
        <v>450</v>
      </c>
      <c r="B451" s="2" t="s">
        <v>2458</v>
      </c>
      <c r="C451" s="3">
        <v>45261</v>
      </c>
      <c r="D451" s="9" t="s">
        <v>39</v>
      </c>
      <c r="E451" s="1" t="s">
        <v>2459</v>
      </c>
      <c r="F451" s="1" t="s">
        <v>2460</v>
      </c>
      <c r="H451" s="2" t="s">
        <v>1302</v>
      </c>
      <c r="I451" s="1" t="s">
        <v>2835</v>
      </c>
      <c r="J451" s="4" t="s">
        <v>1079</v>
      </c>
      <c r="K451" s="10" t="s">
        <v>2447</v>
      </c>
      <c r="N451" s="28" t="str">
        <f t="shared" ca="1" si="21"/>
        <v>2 tahun, 7 bulan, 14 hari</v>
      </c>
      <c r="O451" s="49">
        <f t="shared" ref="O451:O513" ca="1" si="23">TODAY()-C451</f>
        <v>957</v>
      </c>
    </row>
    <row r="452" spans="1:15" ht="86.4" x14ac:dyDescent="0.3">
      <c r="A452" s="4">
        <f t="shared" si="22"/>
        <v>451</v>
      </c>
      <c r="B452" s="37" t="s">
        <v>2440</v>
      </c>
      <c r="C452" s="38">
        <v>45261</v>
      </c>
      <c r="D452" s="39" t="s">
        <v>39</v>
      </c>
      <c r="E452" s="40" t="s">
        <v>2326</v>
      </c>
      <c r="F452" s="40" t="s">
        <v>2441</v>
      </c>
      <c r="G452" s="39"/>
      <c r="H452" s="37" t="s">
        <v>1302</v>
      </c>
      <c r="I452" s="40" t="s">
        <v>3373</v>
      </c>
      <c r="J452" s="36" t="s">
        <v>1175</v>
      </c>
      <c r="K452" s="41" t="s">
        <v>1176</v>
      </c>
      <c r="L452" s="41"/>
      <c r="M452" s="41"/>
      <c r="N452" s="42" t="str">
        <f t="shared" ca="1" si="21"/>
        <v>2 tahun, 7 bulan, 14 hari</v>
      </c>
      <c r="O452" s="49">
        <f t="shared" ca="1" si="23"/>
        <v>957</v>
      </c>
    </row>
    <row r="453" spans="1:15" ht="230.4" x14ac:dyDescent="0.3">
      <c r="A453" s="4">
        <f t="shared" si="22"/>
        <v>452</v>
      </c>
      <c r="B453" s="2" t="s">
        <v>2461</v>
      </c>
      <c r="C453" s="3">
        <v>45264</v>
      </c>
      <c r="D453" s="9" t="s">
        <v>39</v>
      </c>
      <c r="E453" s="1" t="s">
        <v>2462</v>
      </c>
      <c r="F453" s="11" t="s">
        <v>2464</v>
      </c>
      <c r="H453" s="2" t="s">
        <v>1302</v>
      </c>
      <c r="J453" s="4" t="s">
        <v>1175</v>
      </c>
      <c r="K453" s="5" t="s">
        <v>1176</v>
      </c>
      <c r="N453" s="28" t="str">
        <f t="shared" ca="1" si="21"/>
        <v>2 tahun, 7 bulan, 11 hari</v>
      </c>
      <c r="O453" s="49">
        <f t="shared" ca="1" si="23"/>
        <v>954</v>
      </c>
    </row>
    <row r="454" spans="1:15" ht="43.2" x14ac:dyDescent="0.3">
      <c r="A454" s="4">
        <f t="shared" si="22"/>
        <v>453</v>
      </c>
      <c r="B454" s="2" t="s">
        <v>2469</v>
      </c>
      <c r="C454" s="3">
        <v>45264</v>
      </c>
      <c r="D454" s="9" t="s">
        <v>39</v>
      </c>
      <c r="E454" s="1" t="s">
        <v>2470</v>
      </c>
      <c r="F454" s="1" t="s">
        <v>2471</v>
      </c>
      <c r="H454" s="2" t="s">
        <v>140</v>
      </c>
      <c r="J454" s="4" t="s">
        <v>1170</v>
      </c>
      <c r="K454" s="5" t="s">
        <v>1171</v>
      </c>
      <c r="N454" s="28" t="str">
        <f t="shared" ca="1" si="21"/>
        <v>2 tahun, 7 bulan, 11 hari</v>
      </c>
      <c r="O454" s="49">
        <f t="shared" ca="1" si="23"/>
        <v>954</v>
      </c>
    </row>
    <row r="455" spans="1:15" ht="230.4" x14ac:dyDescent="0.3">
      <c r="A455" s="4">
        <f t="shared" si="22"/>
        <v>454</v>
      </c>
      <c r="B455" s="2" t="s">
        <v>2466</v>
      </c>
      <c r="C455" s="3">
        <v>45264</v>
      </c>
      <c r="D455" s="9" t="s">
        <v>39</v>
      </c>
      <c r="E455" s="1" t="s">
        <v>2467</v>
      </c>
      <c r="F455" s="11" t="s">
        <v>2468</v>
      </c>
      <c r="H455" s="2" t="s">
        <v>1302</v>
      </c>
      <c r="I455" s="1" t="s">
        <v>2943</v>
      </c>
      <c r="J455" s="4" t="s">
        <v>1175</v>
      </c>
      <c r="K455" s="5" t="s">
        <v>1176</v>
      </c>
      <c r="N455" s="28" t="str">
        <f t="shared" ca="1" si="21"/>
        <v>2 tahun, 7 bulan, 11 hari</v>
      </c>
      <c r="O455" s="49">
        <f t="shared" ca="1" si="23"/>
        <v>954</v>
      </c>
    </row>
    <row r="456" spans="1:15" ht="28.8" x14ac:dyDescent="0.3">
      <c r="A456" s="4">
        <f t="shared" si="22"/>
        <v>455</v>
      </c>
      <c r="B456" s="2" t="s">
        <v>2497</v>
      </c>
      <c r="C456" s="3">
        <v>45264</v>
      </c>
      <c r="D456" s="9" t="s">
        <v>9</v>
      </c>
      <c r="E456" s="1" t="s">
        <v>2498</v>
      </c>
      <c r="F456" s="1" t="s">
        <v>2498</v>
      </c>
      <c r="H456" s="2" t="s">
        <v>1302</v>
      </c>
      <c r="J456" s="4" t="s">
        <v>1070</v>
      </c>
      <c r="K456" s="5" t="s">
        <v>1071</v>
      </c>
      <c r="N456" s="28" t="str">
        <f t="shared" ca="1" si="21"/>
        <v>2 tahun, 7 bulan, 11 hari</v>
      </c>
      <c r="O456" s="49">
        <f t="shared" ca="1" si="23"/>
        <v>954</v>
      </c>
    </row>
    <row r="457" spans="1:15" ht="57.6" x14ac:dyDescent="0.3">
      <c r="A457" s="4">
        <f t="shared" si="22"/>
        <v>456</v>
      </c>
      <c r="B457" s="2" t="s">
        <v>2499</v>
      </c>
      <c r="C457" s="3">
        <v>45264</v>
      </c>
      <c r="D457" s="9" t="s">
        <v>39</v>
      </c>
      <c r="E457" s="1" t="s">
        <v>2500</v>
      </c>
      <c r="F457" s="1" t="s">
        <v>2501</v>
      </c>
      <c r="H457" s="2" t="s">
        <v>1302</v>
      </c>
      <c r="J457" s="4" t="s">
        <v>1070</v>
      </c>
      <c r="K457" s="5" t="s">
        <v>1071</v>
      </c>
      <c r="N457" s="28" t="str">
        <f t="shared" ca="1" si="21"/>
        <v>2 tahun, 7 bulan, 11 hari</v>
      </c>
      <c r="O457" s="49">
        <f t="shared" ca="1" si="23"/>
        <v>954</v>
      </c>
    </row>
    <row r="458" spans="1:15" ht="57.6" x14ac:dyDescent="0.3">
      <c r="A458" s="4">
        <f t="shared" si="22"/>
        <v>457</v>
      </c>
      <c r="B458" s="2" t="s">
        <v>2502</v>
      </c>
      <c r="C458" s="3">
        <v>45265</v>
      </c>
      <c r="D458" s="9" t="s">
        <v>39</v>
      </c>
      <c r="E458" s="1" t="s">
        <v>2503</v>
      </c>
      <c r="F458" s="11" t="s">
        <v>2504</v>
      </c>
      <c r="H458" s="2" t="s">
        <v>1302</v>
      </c>
      <c r="J458" s="4" t="s">
        <v>1070</v>
      </c>
      <c r="K458" s="5" t="s">
        <v>1071</v>
      </c>
      <c r="N458" s="28" t="str">
        <f t="shared" ca="1" si="21"/>
        <v>2 tahun, 7 bulan, 10 hari</v>
      </c>
      <c r="O458" s="49">
        <f t="shared" ca="1" si="23"/>
        <v>953</v>
      </c>
    </row>
    <row r="459" spans="1:15" ht="129.6" x14ac:dyDescent="0.3">
      <c r="A459" s="4">
        <f t="shared" si="22"/>
        <v>458</v>
      </c>
      <c r="B459" s="2" t="s">
        <v>2505</v>
      </c>
      <c r="C459" s="3">
        <v>45265</v>
      </c>
      <c r="D459" s="9" t="s">
        <v>39</v>
      </c>
      <c r="E459" s="1" t="s">
        <v>2506</v>
      </c>
      <c r="F459" s="11" t="s">
        <v>2507</v>
      </c>
      <c r="H459" s="2" t="s">
        <v>120</v>
      </c>
      <c r="I459" s="1" t="s">
        <v>5218</v>
      </c>
      <c r="J459" s="4" t="s">
        <v>1175</v>
      </c>
      <c r="K459" s="5" t="s">
        <v>1176</v>
      </c>
      <c r="N459" s="28" t="str">
        <f t="shared" ca="1" si="21"/>
        <v>2 tahun, 7 bulan, 10 hari</v>
      </c>
      <c r="O459" s="49">
        <f t="shared" ca="1" si="23"/>
        <v>953</v>
      </c>
    </row>
    <row r="460" spans="1:15" ht="28.8" x14ac:dyDescent="0.3">
      <c r="A460" s="4">
        <f t="shared" si="22"/>
        <v>459</v>
      </c>
      <c r="B460" s="2" t="s">
        <v>2536</v>
      </c>
      <c r="C460" s="3">
        <v>45266</v>
      </c>
      <c r="D460" s="9" t="s">
        <v>39</v>
      </c>
      <c r="E460" s="1" t="s">
        <v>2537</v>
      </c>
      <c r="F460" s="1" t="s">
        <v>2538</v>
      </c>
      <c r="H460" s="2" t="s">
        <v>1302</v>
      </c>
      <c r="J460" s="4" t="s">
        <v>1070</v>
      </c>
      <c r="K460" s="5" t="s">
        <v>1071</v>
      </c>
      <c r="N460" s="28" t="str">
        <f t="shared" ca="1" si="21"/>
        <v>2 tahun, 7 bulan, 9 hari</v>
      </c>
      <c r="O460" s="49">
        <f t="shared" ca="1" si="23"/>
        <v>952</v>
      </c>
    </row>
    <row r="461" spans="1:15" ht="28.8" x14ac:dyDescent="0.3">
      <c r="A461" s="4">
        <f t="shared" si="22"/>
        <v>460</v>
      </c>
      <c r="B461" s="2" t="s">
        <v>2539</v>
      </c>
      <c r="C461" s="3">
        <v>45266</v>
      </c>
      <c r="D461" s="9" t="s">
        <v>39</v>
      </c>
      <c r="E461" s="1" t="s">
        <v>2540</v>
      </c>
      <c r="F461" s="1" t="s">
        <v>2541</v>
      </c>
      <c r="H461" s="2" t="s">
        <v>1302</v>
      </c>
      <c r="J461" s="4" t="s">
        <v>1070</v>
      </c>
      <c r="K461" s="5" t="s">
        <v>1071</v>
      </c>
      <c r="N461" s="28" t="str">
        <f t="shared" ca="1" si="21"/>
        <v>2 tahun, 7 bulan, 9 hari</v>
      </c>
      <c r="O461" s="49">
        <f t="shared" ca="1" si="23"/>
        <v>952</v>
      </c>
    </row>
    <row r="462" spans="1:15" ht="86.4" x14ac:dyDescent="0.3">
      <c r="A462" s="4">
        <f t="shared" si="22"/>
        <v>461</v>
      </c>
      <c r="B462" s="2" t="s">
        <v>2542</v>
      </c>
      <c r="C462" s="3">
        <v>45266</v>
      </c>
      <c r="D462" s="9" t="s">
        <v>39</v>
      </c>
      <c r="E462" s="1" t="s">
        <v>2543</v>
      </c>
      <c r="F462" s="11" t="s">
        <v>2544</v>
      </c>
      <c r="H462" s="2" t="s">
        <v>1302</v>
      </c>
      <c r="I462" s="1" t="s">
        <v>2793</v>
      </c>
      <c r="J462" s="4" t="s">
        <v>1175</v>
      </c>
      <c r="K462" s="5" t="s">
        <v>1176</v>
      </c>
      <c r="N462" s="28" t="str">
        <f t="shared" ca="1" si="21"/>
        <v>2 tahun, 7 bulan, 9 hari</v>
      </c>
      <c r="O462" s="49">
        <f t="shared" ca="1" si="23"/>
        <v>952</v>
      </c>
    </row>
    <row r="463" spans="1:15" ht="129.6" x14ac:dyDescent="0.3">
      <c r="A463" s="4">
        <f t="shared" si="22"/>
        <v>462</v>
      </c>
      <c r="B463" s="2" t="s">
        <v>2508</v>
      </c>
      <c r="C463" s="3">
        <v>45264</v>
      </c>
      <c r="D463" s="9" t="s">
        <v>39</v>
      </c>
      <c r="E463" s="1" t="s">
        <v>2509</v>
      </c>
      <c r="F463" s="11" t="s">
        <v>2510</v>
      </c>
      <c r="H463" s="2" t="s">
        <v>1302</v>
      </c>
      <c r="J463" s="4" t="s">
        <v>1074</v>
      </c>
      <c r="K463" s="5" t="s">
        <v>1075</v>
      </c>
      <c r="N463" s="28" t="str">
        <f t="shared" ca="1" si="21"/>
        <v>2 tahun, 7 bulan, 11 hari</v>
      </c>
      <c r="O463" s="49">
        <f t="shared" ca="1" si="23"/>
        <v>954</v>
      </c>
    </row>
    <row r="464" spans="1:15" ht="28.8" x14ac:dyDescent="0.3">
      <c r="A464" s="4">
        <f t="shared" si="22"/>
        <v>463</v>
      </c>
      <c r="B464" s="2" t="s">
        <v>2511</v>
      </c>
      <c r="C464" s="3">
        <v>45266</v>
      </c>
      <c r="D464" s="9" t="s">
        <v>39</v>
      </c>
      <c r="E464" s="1" t="s">
        <v>2512</v>
      </c>
      <c r="F464" s="1" t="s">
        <v>2513</v>
      </c>
      <c r="H464" s="2" t="s">
        <v>1302</v>
      </c>
      <c r="J464" s="4" t="s">
        <v>1267</v>
      </c>
      <c r="K464" s="5" t="s">
        <v>1268</v>
      </c>
      <c r="N464" s="28" t="str">
        <f t="shared" ca="1" si="21"/>
        <v>2 tahun, 7 bulan, 9 hari</v>
      </c>
      <c r="O464" s="49">
        <f t="shared" ca="1" si="23"/>
        <v>952</v>
      </c>
    </row>
    <row r="465" spans="1:15" ht="28.8" x14ac:dyDescent="0.3">
      <c r="A465" s="4">
        <f t="shared" si="22"/>
        <v>464</v>
      </c>
      <c r="B465" s="10" t="s">
        <v>2563</v>
      </c>
      <c r="C465" s="3">
        <v>45266</v>
      </c>
      <c r="D465" s="9" t="s">
        <v>39</v>
      </c>
      <c r="E465" s="1" t="s">
        <v>2564</v>
      </c>
      <c r="F465" s="1" t="s">
        <v>2565</v>
      </c>
      <c r="H465" s="2" t="s">
        <v>120</v>
      </c>
      <c r="I465" s="1" t="s">
        <v>2798</v>
      </c>
      <c r="J465" s="4" t="s">
        <v>1070</v>
      </c>
      <c r="K465" s="5" t="s">
        <v>1071</v>
      </c>
      <c r="N465" s="28" t="str">
        <f t="shared" ca="1" si="21"/>
        <v>2 tahun, 7 bulan, 9 hari</v>
      </c>
      <c r="O465" s="49">
        <f t="shared" ca="1" si="23"/>
        <v>952</v>
      </c>
    </row>
    <row r="466" spans="1:15" ht="72" x14ac:dyDescent="0.3">
      <c r="A466" s="4">
        <f t="shared" si="22"/>
        <v>465</v>
      </c>
      <c r="B466" s="2" t="s">
        <v>2551</v>
      </c>
      <c r="C466" s="3">
        <v>45266</v>
      </c>
      <c r="D466" s="9" t="s">
        <v>39</v>
      </c>
      <c r="E466" s="1" t="s">
        <v>2552</v>
      </c>
      <c r="F466" s="1" t="s">
        <v>2553</v>
      </c>
      <c r="H466" s="2" t="s">
        <v>120</v>
      </c>
      <c r="I466" s="1" t="s">
        <v>3374</v>
      </c>
      <c r="J466" s="4" t="s">
        <v>1070</v>
      </c>
      <c r="K466" s="5" t="s">
        <v>1071</v>
      </c>
      <c r="N466" s="28" t="str">
        <f t="shared" ca="1" si="21"/>
        <v>2 tahun, 7 bulan, 9 hari</v>
      </c>
      <c r="O466" s="49">
        <f t="shared" ca="1" si="23"/>
        <v>952</v>
      </c>
    </row>
    <row r="467" spans="1:15" ht="43.2" x14ac:dyDescent="0.3">
      <c r="A467" s="4">
        <f t="shared" si="22"/>
        <v>466</v>
      </c>
      <c r="B467" s="2" t="s">
        <v>2603</v>
      </c>
      <c r="C467" s="3">
        <v>45271</v>
      </c>
      <c r="D467" s="9" t="s">
        <v>39</v>
      </c>
      <c r="E467" s="1" t="s">
        <v>2604</v>
      </c>
      <c r="F467" s="1" t="s">
        <v>2605</v>
      </c>
      <c r="H467" s="2" t="s">
        <v>1302</v>
      </c>
      <c r="I467" s="1" t="s">
        <v>2606</v>
      </c>
      <c r="J467" s="4" t="s">
        <v>1070</v>
      </c>
      <c r="K467" s="5" t="s">
        <v>1071</v>
      </c>
      <c r="N467" s="28" t="str">
        <f t="shared" ca="1" si="21"/>
        <v>2 tahun, 7 bulan, 4 hari</v>
      </c>
      <c r="O467" s="49">
        <f t="shared" ca="1" si="23"/>
        <v>947</v>
      </c>
    </row>
    <row r="468" spans="1:15" ht="43.2" x14ac:dyDescent="0.3">
      <c r="A468" s="4">
        <f t="shared" si="22"/>
        <v>467</v>
      </c>
      <c r="B468" s="2" t="s">
        <v>2743</v>
      </c>
      <c r="C468" s="3">
        <v>45266</v>
      </c>
      <c r="D468" s="9" t="s">
        <v>39</v>
      </c>
      <c r="E468" s="1" t="s">
        <v>2744</v>
      </c>
      <c r="F468" s="1" t="s">
        <v>2745</v>
      </c>
      <c r="H468" s="2" t="s">
        <v>120</v>
      </c>
      <c r="I468" s="1" t="s">
        <v>5697</v>
      </c>
      <c r="J468" s="4" t="s">
        <v>1070</v>
      </c>
      <c r="K468" s="5" t="s">
        <v>3235</v>
      </c>
      <c r="N468" s="28" t="str">
        <f t="shared" ca="1" si="21"/>
        <v>2 tahun, 7 bulan, 9 hari</v>
      </c>
      <c r="O468" s="49">
        <f t="shared" ca="1" si="23"/>
        <v>952</v>
      </c>
    </row>
    <row r="469" spans="1:15" ht="72" x14ac:dyDescent="0.3">
      <c r="A469" s="4">
        <f t="shared" si="22"/>
        <v>468</v>
      </c>
      <c r="B469" s="2" t="s">
        <v>2566</v>
      </c>
      <c r="C469" s="3">
        <v>45266</v>
      </c>
      <c r="D469" s="9" t="s">
        <v>39</v>
      </c>
      <c r="E469" s="1" t="s">
        <v>2567</v>
      </c>
      <c r="F469" s="1" t="s">
        <v>2568</v>
      </c>
      <c r="H469" s="2" t="s">
        <v>120</v>
      </c>
      <c r="I469" s="1" t="s">
        <v>3623</v>
      </c>
      <c r="J469" s="4" t="s">
        <v>1070</v>
      </c>
      <c r="K469" s="5" t="s">
        <v>3230</v>
      </c>
      <c r="N469" s="28" t="str">
        <f t="shared" ca="1" si="21"/>
        <v>2 tahun, 7 bulan, 9 hari</v>
      </c>
      <c r="O469" s="49">
        <f t="shared" ca="1" si="23"/>
        <v>952</v>
      </c>
    </row>
    <row r="470" spans="1:15" x14ac:dyDescent="0.3">
      <c r="A470" s="4">
        <f t="shared" si="22"/>
        <v>469</v>
      </c>
      <c r="B470" s="2" t="s">
        <v>2545</v>
      </c>
      <c r="C470" s="3">
        <v>45266</v>
      </c>
      <c r="D470" s="9" t="s">
        <v>39</v>
      </c>
      <c r="E470" s="1" t="s">
        <v>2546</v>
      </c>
      <c r="F470" s="1" t="s">
        <v>2547</v>
      </c>
      <c r="H470" s="2" t="s">
        <v>1302</v>
      </c>
      <c r="J470" s="4" t="s">
        <v>1070</v>
      </c>
      <c r="K470" s="5" t="s">
        <v>1071</v>
      </c>
      <c r="N470" s="28" t="str">
        <f t="shared" ca="1" si="21"/>
        <v>2 tahun, 7 bulan, 9 hari</v>
      </c>
      <c r="O470" s="49">
        <f t="shared" ca="1" si="23"/>
        <v>952</v>
      </c>
    </row>
    <row r="471" spans="1:15" ht="57.6" x14ac:dyDescent="0.3">
      <c r="A471" s="4">
        <f t="shared" si="22"/>
        <v>470</v>
      </c>
      <c r="B471" s="2" t="s">
        <v>2514</v>
      </c>
      <c r="C471" s="3">
        <v>45265</v>
      </c>
      <c r="D471" s="9" t="s">
        <v>39</v>
      </c>
      <c r="E471" s="1" t="s">
        <v>2515</v>
      </c>
      <c r="F471" s="11" t="s">
        <v>2516</v>
      </c>
      <c r="H471" s="2" t="s">
        <v>1302</v>
      </c>
      <c r="I471" s="1" t="s">
        <v>2622</v>
      </c>
      <c r="J471" s="4" t="s">
        <v>1074</v>
      </c>
      <c r="K471" s="5" t="s">
        <v>1075</v>
      </c>
      <c r="N471" s="28" t="str">
        <f t="shared" ref="N471:N531" ca="1" si="24">DATEDIF(C471,$L$2,"Y")&amp;" tahun, "&amp;DATEDIF(C471,$L$2,"YM")&amp;" bulan, "&amp;DATEDIF(C471,$L$2,"MD")&amp;" hari"</f>
        <v>2 tahun, 7 bulan, 10 hari</v>
      </c>
      <c r="O471" s="49">
        <f t="shared" ca="1" si="23"/>
        <v>953</v>
      </c>
    </row>
    <row r="472" spans="1:15" ht="28.8" x14ac:dyDescent="0.3">
      <c r="A472" s="4">
        <f t="shared" ref="A472:A531" si="25">ROW(A471)</f>
        <v>471</v>
      </c>
      <c r="B472" s="2" t="s">
        <v>2554</v>
      </c>
      <c r="C472" s="3">
        <v>45267</v>
      </c>
      <c r="D472" s="9" t="s">
        <v>39</v>
      </c>
      <c r="E472" s="1" t="s">
        <v>2555</v>
      </c>
      <c r="F472" s="1" t="s">
        <v>2556</v>
      </c>
      <c r="H472" s="2" t="s">
        <v>120</v>
      </c>
      <c r="I472" s="1" t="s">
        <v>3483</v>
      </c>
      <c r="J472" s="4" t="s">
        <v>1080</v>
      </c>
      <c r="K472" s="5" t="s">
        <v>1083</v>
      </c>
      <c r="N472" s="28" t="str">
        <f t="shared" ca="1" si="24"/>
        <v>2 tahun, 7 bulan, 8 hari</v>
      </c>
      <c r="O472" s="49">
        <f t="shared" ca="1" si="23"/>
        <v>951</v>
      </c>
    </row>
    <row r="473" spans="1:15" ht="28.8" x14ac:dyDescent="0.3">
      <c r="A473" s="4">
        <f t="shared" si="25"/>
        <v>472</v>
      </c>
      <c r="B473" s="2" t="s">
        <v>2548</v>
      </c>
      <c r="C473" s="3">
        <v>45267</v>
      </c>
      <c r="D473" s="9" t="s">
        <v>39</v>
      </c>
      <c r="E473" s="1" t="s">
        <v>2549</v>
      </c>
      <c r="F473" s="1" t="s">
        <v>2550</v>
      </c>
      <c r="H473" s="2" t="s">
        <v>120</v>
      </c>
      <c r="I473" s="1" t="s">
        <v>3729</v>
      </c>
      <c r="J473" s="4" t="s">
        <v>1070</v>
      </c>
      <c r="K473" s="5" t="s">
        <v>1082</v>
      </c>
      <c r="N473" s="28" t="str">
        <f t="shared" ca="1" si="24"/>
        <v>2 tahun, 7 bulan, 8 hari</v>
      </c>
      <c r="O473" s="49">
        <f t="shared" ca="1" si="23"/>
        <v>951</v>
      </c>
    </row>
    <row r="474" spans="1:15" ht="201.6" x14ac:dyDescent="0.3">
      <c r="A474" s="4">
        <f t="shared" si="25"/>
        <v>473</v>
      </c>
      <c r="B474" s="2" t="s">
        <v>2586</v>
      </c>
      <c r="C474" s="3">
        <v>45267</v>
      </c>
      <c r="D474" s="9" t="s">
        <v>39</v>
      </c>
      <c r="E474" s="1" t="s">
        <v>2587</v>
      </c>
      <c r="F474" s="1" t="s">
        <v>3236</v>
      </c>
      <c r="H474" s="2" t="s">
        <v>120</v>
      </c>
      <c r="I474" s="1" t="s">
        <v>5219</v>
      </c>
      <c r="J474" s="4" t="s">
        <v>1175</v>
      </c>
      <c r="K474" s="5" t="s">
        <v>1176</v>
      </c>
      <c r="N474" s="28" t="str">
        <f t="shared" ca="1" si="24"/>
        <v>2 tahun, 7 bulan, 8 hari</v>
      </c>
      <c r="O474" s="49">
        <f t="shared" ca="1" si="23"/>
        <v>951</v>
      </c>
    </row>
    <row r="475" spans="1:15" ht="72" x14ac:dyDescent="0.3">
      <c r="A475" s="4">
        <f t="shared" si="25"/>
        <v>474</v>
      </c>
      <c r="B475" s="2" t="s">
        <v>2652</v>
      </c>
      <c r="C475" s="3">
        <v>45267</v>
      </c>
      <c r="D475" s="9" t="s">
        <v>39</v>
      </c>
      <c r="E475" s="1" t="s">
        <v>2653</v>
      </c>
      <c r="F475" s="1" t="s">
        <v>2654</v>
      </c>
      <c r="H475" s="2" t="s">
        <v>120</v>
      </c>
      <c r="I475" s="1" t="s">
        <v>3374</v>
      </c>
      <c r="J475" s="4" t="s">
        <v>1070</v>
      </c>
      <c r="K475" s="5" t="s">
        <v>1071</v>
      </c>
      <c r="N475" s="28" t="str">
        <f t="shared" ca="1" si="24"/>
        <v>2 tahun, 7 bulan, 8 hari</v>
      </c>
      <c r="O475" s="49">
        <f t="shared" ca="1" si="23"/>
        <v>951</v>
      </c>
    </row>
    <row r="476" spans="1:15" ht="129.6" x14ac:dyDescent="0.3">
      <c r="A476" s="4">
        <f t="shared" si="25"/>
        <v>475</v>
      </c>
      <c r="B476" s="2" t="s">
        <v>2729</v>
      </c>
      <c r="C476" s="3">
        <v>45267</v>
      </c>
      <c r="D476" s="9" t="s">
        <v>39</v>
      </c>
      <c r="E476" s="1" t="s">
        <v>2730</v>
      </c>
      <c r="F476" s="1" t="s">
        <v>2731</v>
      </c>
      <c r="G476" s="9" t="s">
        <v>836</v>
      </c>
      <c r="H476" s="2" t="s">
        <v>120</v>
      </c>
      <c r="I476" s="1" t="s">
        <v>3645</v>
      </c>
      <c r="J476" s="4" t="s">
        <v>1080</v>
      </c>
      <c r="K476" s="5" t="s">
        <v>1083</v>
      </c>
      <c r="N476" s="28" t="str">
        <f t="shared" ca="1" si="24"/>
        <v>2 tahun, 7 bulan, 8 hari</v>
      </c>
      <c r="O476" s="49">
        <f t="shared" ca="1" si="23"/>
        <v>951</v>
      </c>
    </row>
    <row r="477" spans="1:15" ht="144" x14ac:dyDescent="0.3">
      <c r="A477" s="4">
        <f t="shared" si="25"/>
        <v>476</v>
      </c>
      <c r="B477" s="2" t="s">
        <v>2578</v>
      </c>
      <c r="C477" s="3">
        <v>45268</v>
      </c>
      <c r="D477" s="9" t="s">
        <v>39</v>
      </c>
      <c r="E477" s="1" t="s">
        <v>2579</v>
      </c>
      <c r="F477" s="11" t="s">
        <v>2580</v>
      </c>
      <c r="H477" s="2" t="s">
        <v>1302</v>
      </c>
      <c r="J477" s="4" t="s">
        <v>1079</v>
      </c>
      <c r="K477" s="5" t="s">
        <v>1172</v>
      </c>
      <c r="N477" s="28" t="str">
        <f t="shared" ca="1" si="24"/>
        <v>2 tahun, 7 bulan, 7 hari</v>
      </c>
      <c r="O477" s="49">
        <f t="shared" ca="1" si="23"/>
        <v>950</v>
      </c>
    </row>
    <row r="478" spans="1:15" ht="43.2" x14ac:dyDescent="0.3">
      <c r="A478" s="4">
        <f t="shared" si="25"/>
        <v>477</v>
      </c>
      <c r="B478" s="2" t="s">
        <v>2610</v>
      </c>
      <c r="C478" s="3">
        <v>45268</v>
      </c>
      <c r="D478" s="9" t="s">
        <v>9</v>
      </c>
      <c r="E478" s="1" t="s">
        <v>2611</v>
      </c>
      <c r="F478" s="1" t="s">
        <v>2611</v>
      </c>
      <c r="H478" s="2" t="s">
        <v>1302</v>
      </c>
      <c r="J478" s="4" t="s">
        <v>1070</v>
      </c>
      <c r="K478" s="5" t="s">
        <v>1071</v>
      </c>
      <c r="N478" s="28" t="str">
        <f t="shared" ca="1" si="24"/>
        <v>2 tahun, 7 bulan, 7 hari</v>
      </c>
      <c r="O478" s="49">
        <f t="shared" ca="1" si="23"/>
        <v>950</v>
      </c>
    </row>
    <row r="479" spans="1:15" ht="28.8" x14ac:dyDescent="0.3">
      <c r="A479" s="4">
        <f t="shared" si="25"/>
        <v>478</v>
      </c>
      <c r="B479" s="2" t="s">
        <v>2594</v>
      </c>
      <c r="C479" s="3">
        <v>45271</v>
      </c>
      <c r="D479" s="9" t="s">
        <v>2596</v>
      </c>
      <c r="E479" s="1" t="s">
        <v>2595</v>
      </c>
      <c r="F479" s="1" t="s">
        <v>2597</v>
      </c>
      <c r="H479" s="2" t="s">
        <v>1302</v>
      </c>
      <c r="J479" s="4" t="s">
        <v>1074</v>
      </c>
      <c r="K479" s="5" t="s">
        <v>1075</v>
      </c>
      <c r="N479" s="28" t="str">
        <f t="shared" ca="1" si="24"/>
        <v>2 tahun, 7 bulan, 4 hari</v>
      </c>
      <c r="O479" s="49">
        <f t="shared" ca="1" si="23"/>
        <v>947</v>
      </c>
    </row>
    <row r="480" spans="1:15" ht="28.8" x14ac:dyDescent="0.3">
      <c r="A480" s="4">
        <f t="shared" si="25"/>
        <v>479</v>
      </c>
      <c r="B480" s="2" t="s">
        <v>2607</v>
      </c>
      <c r="C480" s="3">
        <v>45271</v>
      </c>
      <c r="D480" s="9" t="s">
        <v>39</v>
      </c>
      <c r="E480" s="1" t="s">
        <v>2608</v>
      </c>
      <c r="F480" s="1" t="s">
        <v>2609</v>
      </c>
      <c r="H480" s="2" t="s">
        <v>1302</v>
      </c>
      <c r="J480" s="4" t="s">
        <v>1070</v>
      </c>
      <c r="K480" s="5" t="s">
        <v>1071</v>
      </c>
      <c r="N480" s="28" t="str">
        <f t="shared" ca="1" si="24"/>
        <v>2 tahun, 7 bulan, 4 hari</v>
      </c>
      <c r="O480" s="49">
        <f t="shared" ca="1" si="23"/>
        <v>947</v>
      </c>
    </row>
    <row r="481" spans="1:15" ht="216" x14ac:dyDescent="0.3">
      <c r="A481" s="4">
        <f t="shared" si="25"/>
        <v>480</v>
      </c>
      <c r="B481" s="2" t="s">
        <v>2598</v>
      </c>
      <c r="C481" s="3">
        <v>45271</v>
      </c>
      <c r="D481" s="9" t="s">
        <v>39</v>
      </c>
      <c r="E481" s="1" t="s">
        <v>2599</v>
      </c>
      <c r="F481" s="1" t="s">
        <v>2600</v>
      </c>
      <c r="H481" s="2" t="s">
        <v>120</v>
      </c>
      <c r="I481" s="1" t="s">
        <v>2826</v>
      </c>
      <c r="J481" s="4" t="s">
        <v>1072</v>
      </c>
      <c r="K481" s="5" t="s">
        <v>1073</v>
      </c>
      <c r="N481" s="28" t="str">
        <f t="shared" ca="1" si="24"/>
        <v>2 tahun, 7 bulan, 4 hari</v>
      </c>
      <c r="O481" s="49">
        <f t="shared" ca="1" si="23"/>
        <v>947</v>
      </c>
    </row>
    <row r="482" spans="1:15" ht="28.8" x14ac:dyDescent="0.3">
      <c r="A482" s="4">
        <f t="shared" si="25"/>
        <v>481</v>
      </c>
      <c r="B482" s="2" t="s">
        <v>2633</v>
      </c>
      <c r="C482" s="3">
        <v>45272</v>
      </c>
      <c r="D482" s="9" t="s">
        <v>39</v>
      </c>
      <c r="E482" s="1" t="s">
        <v>2634</v>
      </c>
      <c r="F482" s="1" t="s">
        <v>2635</v>
      </c>
      <c r="H482" s="2" t="s">
        <v>1302</v>
      </c>
      <c r="I482" s="1" t="s">
        <v>3725</v>
      </c>
      <c r="J482" s="4" t="s">
        <v>1070</v>
      </c>
      <c r="K482" s="5" t="s">
        <v>1071</v>
      </c>
      <c r="N482" s="28" t="str">
        <f t="shared" ca="1" si="24"/>
        <v>2 tahun, 7 bulan, 3 hari</v>
      </c>
      <c r="O482" s="49">
        <f t="shared" ca="1" si="23"/>
        <v>946</v>
      </c>
    </row>
    <row r="483" spans="1:15" ht="43.2" x14ac:dyDescent="0.3">
      <c r="A483" s="4">
        <f t="shared" si="25"/>
        <v>482</v>
      </c>
      <c r="B483" s="2" t="s">
        <v>2697</v>
      </c>
      <c r="C483" s="3">
        <v>45273</v>
      </c>
      <c r="D483" s="9" t="s">
        <v>39</v>
      </c>
      <c r="E483" s="1" t="s">
        <v>2698</v>
      </c>
      <c r="F483" s="11" t="s">
        <v>2700</v>
      </c>
      <c r="H483" s="2" t="s">
        <v>120</v>
      </c>
      <c r="I483" s="1" t="s">
        <v>3529</v>
      </c>
      <c r="J483" s="4" t="s">
        <v>1175</v>
      </c>
      <c r="K483" s="5" t="s">
        <v>1176</v>
      </c>
      <c r="N483" s="28" t="str">
        <f t="shared" ca="1" si="24"/>
        <v>2 tahun, 7 bulan, 2 hari</v>
      </c>
      <c r="O483" s="49">
        <f t="shared" ca="1" si="23"/>
        <v>945</v>
      </c>
    </row>
    <row r="484" spans="1:15" ht="43.2" x14ac:dyDescent="0.3">
      <c r="A484" s="4">
        <f t="shared" si="25"/>
        <v>483</v>
      </c>
      <c r="B484" s="2" t="s">
        <v>2701</v>
      </c>
      <c r="C484" s="3">
        <v>45273</v>
      </c>
      <c r="D484" s="9" t="s">
        <v>39</v>
      </c>
      <c r="E484" s="1" t="s">
        <v>2702</v>
      </c>
      <c r="F484" s="1" t="s">
        <v>2703</v>
      </c>
      <c r="H484" s="2" t="s">
        <v>1302</v>
      </c>
      <c r="J484" s="4" t="s">
        <v>1080</v>
      </c>
      <c r="K484" s="5" t="s">
        <v>1083</v>
      </c>
      <c r="N484" s="28" t="str">
        <f t="shared" ca="1" si="24"/>
        <v>2 tahun, 7 bulan, 2 hari</v>
      </c>
      <c r="O484" s="49">
        <f t="shared" ca="1" si="23"/>
        <v>945</v>
      </c>
    </row>
    <row r="485" spans="1:15" ht="28.8" x14ac:dyDescent="0.3">
      <c r="A485" s="4">
        <f t="shared" si="25"/>
        <v>484</v>
      </c>
      <c r="B485" s="2" t="s">
        <v>2636</v>
      </c>
      <c r="C485" s="3">
        <v>45273</v>
      </c>
      <c r="D485" s="9" t="s">
        <v>39</v>
      </c>
      <c r="E485" s="1" t="s">
        <v>2637</v>
      </c>
      <c r="F485" s="1" t="s">
        <v>2638</v>
      </c>
      <c r="H485" s="2" t="s">
        <v>1302</v>
      </c>
      <c r="J485" s="4" t="s">
        <v>1070</v>
      </c>
      <c r="K485" s="5" t="s">
        <v>1071</v>
      </c>
      <c r="N485" s="28" t="str">
        <f t="shared" ca="1" si="24"/>
        <v>2 tahun, 7 bulan, 2 hari</v>
      </c>
      <c r="O485" s="49">
        <f t="shared" ca="1" si="23"/>
        <v>945</v>
      </c>
    </row>
    <row r="486" spans="1:15" ht="28.8" x14ac:dyDescent="0.3">
      <c r="A486" s="4">
        <f t="shared" si="25"/>
        <v>485</v>
      </c>
      <c r="B486" s="2" t="s">
        <v>2714</v>
      </c>
      <c r="C486" s="3">
        <v>45273</v>
      </c>
      <c r="D486" s="9" t="s">
        <v>39</v>
      </c>
      <c r="E486" s="1" t="s">
        <v>2715</v>
      </c>
      <c r="F486" s="1" t="s">
        <v>2716</v>
      </c>
      <c r="H486" s="2" t="s">
        <v>120</v>
      </c>
      <c r="I486" s="1" t="s">
        <v>3056</v>
      </c>
      <c r="J486" s="4" t="s">
        <v>1070</v>
      </c>
      <c r="K486" s="5" t="s">
        <v>1071</v>
      </c>
      <c r="N486" s="28" t="str">
        <f t="shared" ca="1" si="24"/>
        <v>2 tahun, 7 bulan, 2 hari</v>
      </c>
      <c r="O486" s="49">
        <f t="shared" ca="1" si="23"/>
        <v>945</v>
      </c>
    </row>
    <row r="487" spans="1:15" ht="28.8" x14ac:dyDescent="0.3">
      <c r="A487" s="4">
        <f t="shared" si="25"/>
        <v>486</v>
      </c>
      <c r="B487" s="2" t="s">
        <v>2714</v>
      </c>
      <c r="C487" s="3">
        <v>45273</v>
      </c>
      <c r="D487" s="9" t="s">
        <v>39</v>
      </c>
      <c r="E487" s="1" t="s">
        <v>2715</v>
      </c>
      <c r="F487" s="1" t="s">
        <v>2715</v>
      </c>
      <c r="H487" s="2" t="s">
        <v>120</v>
      </c>
      <c r="I487" s="1" t="s">
        <v>5214</v>
      </c>
      <c r="J487" s="4" t="s">
        <v>1070</v>
      </c>
      <c r="K487" s="5" t="s">
        <v>3230</v>
      </c>
      <c r="N487" s="28" t="str">
        <f t="shared" ca="1" si="24"/>
        <v>2 tahun, 7 bulan, 2 hari</v>
      </c>
      <c r="O487" s="49">
        <f t="shared" ca="1" si="23"/>
        <v>945</v>
      </c>
    </row>
    <row r="488" spans="1:15" ht="158.4" x14ac:dyDescent="0.3">
      <c r="A488" s="4">
        <f t="shared" si="25"/>
        <v>487</v>
      </c>
      <c r="B488" s="2" t="s">
        <v>2630</v>
      </c>
      <c r="C488" s="3">
        <v>45271</v>
      </c>
      <c r="D488" s="9" t="s">
        <v>39</v>
      </c>
      <c r="E488" s="1" t="s">
        <v>2631</v>
      </c>
      <c r="F488" s="11" t="s">
        <v>2632</v>
      </c>
      <c r="H488" s="2" t="s">
        <v>1302</v>
      </c>
      <c r="J488" s="4" t="s">
        <v>1079</v>
      </c>
      <c r="K488" s="5" t="s">
        <v>1172</v>
      </c>
      <c r="N488" s="28" t="str">
        <f t="shared" ca="1" si="24"/>
        <v>2 tahun, 7 bulan, 4 hari</v>
      </c>
      <c r="O488" s="49">
        <f t="shared" ca="1" si="23"/>
        <v>947</v>
      </c>
    </row>
    <row r="489" spans="1:15" ht="28.8" x14ac:dyDescent="0.3">
      <c r="A489" s="4">
        <f t="shared" si="25"/>
        <v>488</v>
      </c>
      <c r="B489" s="2" t="s">
        <v>2705</v>
      </c>
      <c r="C489" s="3">
        <v>45273</v>
      </c>
      <c r="D489" s="9" t="s">
        <v>9</v>
      </c>
      <c r="E489" s="1" t="s">
        <v>2706</v>
      </c>
      <c r="F489" s="1" t="s">
        <v>2706</v>
      </c>
      <c r="H489" s="2" t="s">
        <v>1302</v>
      </c>
      <c r="J489" s="4" t="s">
        <v>1070</v>
      </c>
      <c r="K489" s="5" t="s">
        <v>1071</v>
      </c>
      <c r="N489" s="28" t="str">
        <f t="shared" ca="1" si="24"/>
        <v>2 tahun, 7 bulan, 2 hari</v>
      </c>
      <c r="O489" s="49">
        <f t="shared" ca="1" si="23"/>
        <v>945</v>
      </c>
    </row>
    <row r="490" spans="1:15" ht="28.8" x14ac:dyDescent="0.3">
      <c r="A490" s="4">
        <f t="shared" si="25"/>
        <v>489</v>
      </c>
      <c r="B490" s="2" t="s">
        <v>2717</v>
      </c>
      <c r="C490" s="3">
        <v>45273</v>
      </c>
      <c r="D490" s="9" t="s">
        <v>39</v>
      </c>
      <c r="E490" s="1" t="s">
        <v>2718</v>
      </c>
      <c r="F490" s="1" t="s">
        <v>2719</v>
      </c>
      <c r="H490" s="2" t="s">
        <v>120</v>
      </c>
      <c r="I490" s="1" t="s">
        <v>3016</v>
      </c>
      <c r="J490" s="4" t="s">
        <v>1070</v>
      </c>
      <c r="K490" s="5" t="s">
        <v>3230</v>
      </c>
      <c r="N490" s="28" t="str">
        <f t="shared" ca="1" si="24"/>
        <v>2 tahun, 7 bulan, 2 hari</v>
      </c>
      <c r="O490" s="49">
        <f t="shared" ca="1" si="23"/>
        <v>945</v>
      </c>
    </row>
    <row r="491" spans="1:15" ht="43.2" x14ac:dyDescent="0.3">
      <c r="A491" s="4" t="e">
        <f>ROW(#REF!)</f>
        <v>#REF!</v>
      </c>
      <c r="B491" s="2" t="s">
        <v>2707</v>
      </c>
      <c r="C491" s="3">
        <v>45274</v>
      </c>
      <c r="D491" s="9" t="s">
        <v>39</v>
      </c>
      <c r="E491" s="1" t="s">
        <v>2708</v>
      </c>
      <c r="F491" s="1" t="s">
        <v>2710</v>
      </c>
      <c r="H491" s="2" t="s">
        <v>1302</v>
      </c>
      <c r="J491" s="4" t="s">
        <v>1219</v>
      </c>
      <c r="K491" s="5" t="s">
        <v>1220</v>
      </c>
      <c r="N491" s="28" t="str">
        <f t="shared" ca="1" si="24"/>
        <v>2 tahun, 7 bulan, 1 hari</v>
      </c>
      <c r="O491" s="49">
        <f t="shared" ca="1" si="23"/>
        <v>944</v>
      </c>
    </row>
    <row r="492" spans="1:15" ht="28.8" x14ac:dyDescent="0.3">
      <c r="A492" s="4">
        <f t="shared" si="25"/>
        <v>491</v>
      </c>
      <c r="B492" s="2" t="s">
        <v>2735</v>
      </c>
      <c r="C492" s="3">
        <v>45274</v>
      </c>
      <c r="D492" s="9" t="s">
        <v>39</v>
      </c>
      <c r="E492" s="1" t="s">
        <v>2736</v>
      </c>
      <c r="F492" s="1" t="s">
        <v>2736</v>
      </c>
      <c r="H492" s="2" t="s">
        <v>1302</v>
      </c>
      <c r="J492" s="4" t="s">
        <v>1070</v>
      </c>
      <c r="K492" s="5" t="s">
        <v>1071</v>
      </c>
      <c r="N492" s="28" t="str">
        <f t="shared" ca="1" si="24"/>
        <v>2 tahun, 7 bulan, 1 hari</v>
      </c>
      <c r="O492" s="49">
        <f t="shared" ca="1" si="23"/>
        <v>944</v>
      </c>
    </row>
    <row r="493" spans="1:15" ht="43.2" x14ac:dyDescent="0.3">
      <c r="A493" s="4">
        <f t="shared" si="25"/>
        <v>492</v>
      </c>
      <c r="B493" s="2" t="s">
        <v>2711</v>
      </c>
      <c r="C493" s="3">
        <v>45272</v>
      </c>
      <c r="D493" s="9" t="s">
        <v>39</v>
      </c>
      <c r="E493" s="1" t="s">
        <v>2712</v>
      </c>
      <c r="F493" s="1" t="s">
        <v>2713</v>
      </c>
      <c r="H493" s="2" t="s">
        <v>1302</v>
      </c>
      <c r="J493" s="4" t="s">
        <v>1070</v>
      </c>
      <c r="K493" s="5" t="s">
        <v>1071</v>
      </c>
      <c r="N493" s="28" t="str">
        <f t="shared" ca="1" si="24"/>
        <v>2 tahun, 7 bulan, 3 hari</v>
      </c>
      <c r="O493" s="49">
        <f t="shared" ca="1" si="23"/>
        <v>946</v>
      </c>
    </row>
    <row r="494" spans="1:15" ht="201.6" x14ac:dyDescent="0.3">
      <c r="A494" s="4">
        <f t="shared" si="25"/>
        <v>493</v>
      </c>
      <c r="B494" s="2" t="s">
        <v>2737</v>
      </c>
      <c r="C494" s="3">
        <v>45275</v>
      </c>
      <c r="D494" s="9" t="s">
        <v>39</v>
      </c>
      <c r="E494" s="1" t="s">
        <v>2738</v>
      </c>
      <c r="F494" s="1" t="s">
        <v>2739</v>
      </c>
      <c r="H494" s="2" t="s">
        <v>120</v>
      </c>
      <c r="I494" s="1" t="s">
        <v>3453</v>
      </c>
      <c r="J494" s="4" t="s">
        <v>1175</v>
      </c>
      <c r="K494" s="5" t="s">
        <v>1176</v>
      </c>
      <c r="N494" s="28" t="str">
        <f t="shared" ca="1" si="24"/>
        <v>2 tahun, 7 bulan, 0 hari</v>
      </c>
      <c r="O494" s="49">
        <f t="shared" ca="1" si="23"/>
        <v>943</v>
      </c>
    </row>
    <row r="495" spans="1:15" ht="115.2" x14ac:dyDescent="0.3">
      <c r="A495" s="4">
        <f t="shared" si="25"/>
        <v>494</v>
      </c>
      <c r="B495" s="2" t="s">
        <v>2740</v>
      </c>
      <c r="C495" s="3">
        <v>45275</v>
      </c>
      <c r="D495" s="9" t="s">
        <v>39</v>
      </c>
      <c r="E495" s="1" t="s">
        <v>2741</v>
      </c>
      <c r="F495" s="11" t="s">
        <v>2742</v>
      </c>
      <c r="H495" s="2" t="s">
        <v>120</v>
      </c>
      <c r="I495" s="1" t="s">
        <v>3715</v>
      </c>
      <c r="J495" s="4" t="s">
        <v>1070</v>
      </c>
      <c r="K495" s="5" t="s">
        <v>1071</v>
      </c>
      <c r="N495" s="28" t="str">
        <f t="shared" ca="1" si="24"/>
        <v>2 tahun, 7 bulan, 0 hari</v>
      </c>
      <c r="O495" s="49">
        <f t="shared" ca="1" si="23"/>
        <v>943</v>
      </c>
    </row>
    <row r="496" spans="1:15" ht="28.8" x14ac:dyDescent="0.3">
      <c r="A496" s="4">
        <f t="shared" si="25"/>
        <v>495</v>
      </c>
      <c r="B496" s="2" t="s">
        <v>2723</v>
      </c>
      <c r="C496" s="3">
        <v>45275</v>
      </c>
      <c r="D496" s="9" t="s">
        <v>39</v>
      </c>
      <c r="E496" s="1" t="s">
        <v>2724</v>
      </c>
      <c r="F496" s="1" t="s">
        <v>2725</v>
      </c>
      <c r="G496" s="9" t="s">
        <v>836</v>
      </c>
      <c r="H496" s="2" t="s">
        <v>120</v>
      </c>
      <c r="I496" s="1" t="s">
        <v>3079</v>
      </c>
      <c r="J496" s="4" t="s">
        <v>1074</v>
      </c>
      <c r="K496" s="5" t="s">
        <v>1075</v>
      </c>
      <c r="N496" s="28" t="str">
        <f t="shared" ca="1" si="24"/>
        <v>2 tahun, 7 bulan, 0 hari</v>
      </c>
      <c r="O496" s="49">
        <f t="shared" ca="1" si="23"/>
        <v>943</v>
      </c>
    </row>
    <row r="497" spans="1:15" x14ac:dyDescent="0.3">
      <c r="A497" s="4">
        <f t="shared" si="25"/>
        <v>496</v>
      </c>
      <c r="B497" s="2" t="s">
        <v>2746</v>
      </c>
      <c r="C497" s="3">
        <v>45275</v>
      </c>
      <c r="D497" s="9" t="s">
        <v>39</v>
      </c>
      <c r="E497" s="1" t="s">
        <v>2747</v>
      </c>
      <c r="F497" s="1" t="s">
        <v>2748</v>
      </c>
      <c r="H497" s="2" t="s">
        <v>120</v>
      </c>
      <c r="I497" s="1" t="s">
        <v>3655</v>
      </c>
      <c r="J497" s="4" t="s">
        <v>1070</v>
      </c>
      <c r="K497" s="5" t="s">
        <v>1082</v>
      </c>
      <c r="N497" s="28" t="str">
        <f t="shared" ca="1" si="24"/>
        <v>2 tahun, 7 bulan, 0 hari</v>
      </c>
      <c r="O497" s="49">
        <f t="shared" ca="1" si="23"/>
        <v>943</v>
      </c>
    </row>
    <row r="498" spans="1:15" ht="57.6" x14ac:dyDescent="0.3">
      <c r="A498" s="4">
        <f t="shared" si="25"/>
        <v>497</v>
      </c>
      <c r="B498" s="2" t="s">
        <v>2657</v>
      </c>
      <c r="C498" s="3">
        <v>45274</v>
      </c>
      <c r="D498" s="9" t="s">
        <v>39</v>
      </c>
      <c r="E498" s="1" t="s">
        <v>2658</v>
      </c>
      <c r="F498" s="1" t="s">
        <v>2659</v>
      </c>
      <c r="H498" s="2" t="s">
        <v>1302</v>
      </c>
      <c r="J498" s="4" t="s">
        <v>1070</v>
      </c>
      <c r="K498" s="5" t="s">
        <v>1071</v>
      </c>
      <c r="N498" s="28" t="str">
        <f t="shared" ca="1" si="24"/>
        <v>2 tahun, 7 bulan, 1 hari</v>
      </c>
      <c r="O498" s="49">
        <f t="shared" ca="1" si="23"/>
        <v>944</v>
      </c>
    </row>
    <row r="499" spans="1:15" x14ac:dyDescent="0.3">
      <c r="A499" s="4">
        <f t="shared" si="25"/>
        <v>498</v>
      </c>
      <c r="B499" s="2" t="s">
        <v>2720</v>
      </c>
      <c r="C499" s="3">
        <v>45278</v>
      </c>
      <c r="D499" s="9" t="s">
        <v>39</v>
      </c>
      <c r="E499" s="1" t="s">
        <v>2721</v>
      </c>
      <c r="F499" s="1" t="s">
        <v>2722</v>
      </c>
      <c r="H499" s="2" t="s">
        <v>1302</v>
      </c>
      <c r="J499" s="4" t="s">
        <v>1170</v>
      </c>
      <c r="K499" s="5" t="s">
        <v>1171</v>
      </c>
      <c r="N499" s="28" t="str">
        <f t="shared" ca="1" si="24"/>
        <v>2 tahun, 6 bulan, 27 hari</v>
      </c>
      <c r="O499" s="49">
        <f t="shared" ca="1" si="23"/>
        <v>940</v>
      </c>
    </row>
    <row r="500" spans="1:15" ht="28.8" x14ac:dyDescent="0.3">
      <c r="A500" s="4">
        <f t="shared" si="25"/>
        <v>499</v>
      </c>
      <c r="B500" s="2" t="s">
        <v>2749</v>
      </c>
      <c r="C500" s="3">
        <v>45278</v>
      </c>
      <c r="D500" s="9" t="s">
        <v>39</v>
      </c>
      <c r="E500" s="1" t="s">
        <v>2750</v>
      </c>
      <c r="F500" s="1" t="s">
        <v>2751</v>
      </c>
      <c r="H500" s="2" t="s">
        <v>1302</v>
      </c>
      <c r="J500" s="4" t="s">
        <v>1070</v>
      </c>
      <c r="K500" s="5" t="s">
        <v>1071</v>
      </c>
      <c r="N500" s="28" t="str">
        <f t="shared" ca="1" si="24"/>
        <v>2 tahun, 6 bulan, 27 hari</v>
      </c>
      <c r="O500" s="49">
        <f t="shared" ca="1" si="23"/>
        <v>940</v>
      </c>
    </row>
    <row r="501" spans="1:15" ht="86.4" x14ac:dyDescent="0.3">
      <c r="A501" s="4">
        <f t="shared" si="25"/>
        <v>500</v>
      </c>
      <c r="B501" s="2" t="s">
        <v>2752</v>
      </c>
      <c r="C501" s="3">
        <v>45278</v>
      </c>
      <c r="D501" s="9" t="s">
        <v>39</v>
      </c>
      <c r="E501" s="1" t="s">
        <v>2753</v>
      </c>
      <c r="F501" s="1" t="s">
        <v>2754</v>
      </c>
      <c r="H501" s="2" t="s">
        <v>120</v>
      </c>
      <c r="I501" s="1" t="s">
        <v>3129</v>
      </c>
      <c r="J501" s="4" t="s">
        <v>1175</v>
      </c>
      <c r="K501" s="5" t="s">
        <v>1176</v>
      </c>
      <c r="N501" s="28" t="str">
        <f t="shared" ca="1" si="24"/>
        <v>2 tahun, 6 bulan, 27 hari</v>
      </c>
      <c r="O501" s="49">
        <f t="shared" ca="1" si="23"/>
        <v>940</v>
      </c>
    </row>
    <row r="502" spans="1:15" ht="28.8" x14ac:dyDescent="0.3">
      <c r="A502" s="4">
        <f t="shared" si="25"/>
        <v>501</v>
      </c>
      <c r="B502" s="2" t="s">
        <v>2755</v>
      </c>
      <c r="C502" s="3">
        <v>45278</v>
      </c>
      <c r="D502" s="9" t="s">
        <v>39</v>
      </c>
      <c r="E502" s="1" t="s">
        <v>2756</v>
      </c>
      <c r="F502" s="1" t="s">
        <v>2757</v>
      </c>
      <c r="H502" s="2" t="s">
        <v>1302</v>
      </c>
      <c r="J502" s="4" t="s">
        <v>1070</v>
      </c>
      <c r="K502" s="5" t="s">
        <v>1071</v>
      </c>
      <c r="N502" s="28" t="str">
        <f t="shared" ca="1" si="24"/>
        <v>2 tahun, 6 bulan, 27 hari</v>
      </c>
      <c r="O502" s="49">
        <f t="shared" ca="1" si="23"/>
        <v>940</v>
      </c>
    </row>
    <row r="503" spans="1:15" ht="57.6" x14ac:dyDescent="0.3">
      <c r="A503" s="4">
        <f t="shared" si="25"/>
        <v>502</v>
      </c>
      <c r="B503" s="2" t="s">
        <v>2758</v>
      </c>
      <c r="C503" s="3">
        <v>45278</v>
      </c>
      <c r="D503" s="9" t="s">
        <v>39</v>
      </c>
      <c r="E503" s="1" t="s">
        <v>2759</v>
      </c>
      <c r="F503" s="1" t="s">
        <v>2760</v>
      </c>
      <c r="H503" s="2" t="s">
        <v>120</v>
      </c>
      <c r="I503" s="1" t="s">
        <v>3375</v>
      </c>
      <c r="J503" s="4" t="s">
        <v>1070</v>
      </c>
      <c r="K503" s="5" t="s">
        <v>1071</v>
      </c>
      <c r="N503" s="28" t="str">
        <f t="shared" ca="1" si="24"/>
        <v>2 tahun, 6 bulan, 27 hari</v>
      </c>
      <c r="O503" s="49">
        <f t="shared" ca="1" si="23"/>
        <v>940</v>
      </c>
    </row>
    <row r="504" spans="1:15" ht="28.8" x14ac:dyDescent="0.3">
      <c r="A504" s="4">
        <f t="shared" si="25"/>
        <v>503</v>
      </c>
      <c r="B504" s="2" t="s">
        <v>2761</v>
      </c>
      <c r="C504" s="3">
        <v>45279</v>
      </c>
      <c r="D504" s="9" t="s">
        <v>39</v>
      </c>
      <c r="E504" s="1" t="s">
        <v>2762</v>
      </c>
      <c r="F504" s="1" t="s">
        <v>2764</v>
      </c>
      <c r="H504" s="2" t="s">
        <v>1302</v>
      </c>
      <c r="I504" s="1" t="s">
        <v>3522</v>
      </c>
      <c r="J504" s="4" t="s">
        <v>1175</v>
      </c>
      <c r="K504" s="5" t="s">
        <v>1176</v>
      </c>
      <c r="N504" s="28" t="str">
        <f t="shared" ca="1" si="24"/>
        <v>2 tahun, 6 bulan, 26 hari</v>
      </c>
      <c r="O504" s="49">
        <f t="shared" ca="1" si="23"/>
        <v>939</v>
      </c>
    </row>
    <row r="505" spans="1:15" ht="57.6" x14ac:dyDescent="0.3">
      <c r="A505" s="4">
        <f t="shared" si="25"/>
        <v>504</v>
      </c>
      <c r="B505" s="2" t="s">
        <v>2726</v>
      </c>
      <c r="C505" s="3">
        <v>45279</v>
      </c>
      <c r="D505" s="9" t="s">
        <v>39</v>
      </c>
      <c r="E505" s="1" t="s">
        <v>2727</v>
      </c>
      <c r="F505" s="1" t="s">
        <v>2728</v>
      </c>
      <c r="H505" s="2" t="s">
        <v>120</v>
      </c>
      <c r="I505" s="1" t="s">
        <v>2942</v>
      </c>
      <c r="J505" s="4" t="s">
        <v>1079</v>
      </c>
      <c r="K505" s="5" t="s">
        <v>1172</v>
      </c>
      <c r="N505" s="28" t="str">
        <f t="shared" ca="1" si="24"/>
        <v>2 tahun, 6 bulan, 26 hari</v>
      </c>
      <c r="O505" s="49">
        <f t="shared" ca="1" si="23"/>
        <v>939</v>
      </c>
    </row>
    <row r="506" spans="1:15" ht="144" x14ac:dyDescent="0.3">
      <c r="A506" s="4">
        <f t="shared" si="25"/>
        <v>505</v>
      </c>
      <c r="B506" s="2" t="s">
        <v>2779</v>
      </c>
      <c r="C506" s="3">
        <v>45281</v>
      </c>
      <c r="D506" s="9" t="s">
        <v>39</v>
      </c>
      <c r="E506" s="1" t="s">
        <v>2780</v>
      </c>
      <c r="F506" s="11" t="s">
        <v>2782</v>
      </c>
      <c r="H506" s="2" t="s">
        <v>120</v>
      </c>
      <c r="I506" s="1" t="s">
        <v>3078</v>
      </c>
      <c r="J506" s="4" t="s">
        <v>1080</v>
      </c>
      <c r="K506" s="5" t="s">
        <v>1083</v>
      </c>
      <c r="N506" s="28" t="str">
        <f t="shared" ca="1" si="24"/>
        <v>2 tahun, 6 bulan, 24 hari</v>
      </c>
      <c r="O506" s="49">
        <f t="shared" ca="1" si="23"/>
        <v>937</v>
      </c>
    </row>
    <row r="507" spans="1:15" ht="28.8" x14ac:dyDescent="0.3">
      <c r="A507" s="4">
        <f t="shared" si="25"/>
        <v>506</v>
      </c>
      <c r="B507" s="2" t="s">
        <v>2815</v>
      </c>
      <c r="C507" s="3">
        <v>45280</v>
      </c>
      <c r="D507" s="9" t="s">
        <v>39</v>
      </c>
      <c r="E507" s="1" t="s">
        <v>2816</v>
      </c>
      <c r="F507" s="1" t="s">
        <v>2817</v>
      </c>
      <c r="H507" s="2" t="s">
        <v>120</v>
      </c>
      <c r="I507" s="1" t="s">
        <v>3295</v>
      </c>
      <c r="J507" s="4" t="s">
        <v>1070</v>
      </c>
      <c r="K507" s="5" t="s">
        <v>1082</v>
      </c>
      <c r="N507" s="28" t="str">
        <f t="shared" ca="1" si="24"/>
        <v>2 tahun, 6 bulan, 25 hari</v>
      </c>
      <c r="O507" s="49">
        <f t="shared" ca="1" si="23"/>
        <v>938</v>
      </c>
    </row>
    <row r="508" spans="1:15" ht="57.6" x14ac:dyDescent="0.3">
      <c r="A508" s="4">
        <f t="shared" si="25"/>
        <v>507</v>
      </c>
      <c r="B508" s="2" t="s">
        <v>2812</v>
      </c>
      <c r="C508" s="3">
        <v>45280</v>
      </c>
      <c r="D508" s="9" t="s">
        <v>39</v>
      </c>
      <c r="E508" s="1" t="s">
        <v>2813</v>
      </c>
      <c r="F508" s="1" t="s">
        <v>2814</v>
      </c>
      <c r="H508" s="2" t="s">
        <v>120</v>
      </c>
      <c r="I508" s="1" t="s">
        <v>3375</v>
      </c>
      <c r="J508" s="4" t="s">
        <v>1070</v>
      </c>
      <c r="K508" s="5" t="s">
        <v>1071</v>
      </c>
      <c r="N508" s="28" t="str">
        <f t="shared" ca="1" si="24"/>
        <v>2 tahun, 6 bulan, 25 hari</v>
      </c>
      <c r="O508" s="49">
        <f t="shared" ca="1" si="23"/>
        <v>938</v>
      </c>
    </row>
    <row r="509" spans="1:15" ht="115.2" x14ac:dyDescent="0.3">
      <c r="A509" s="4">
        <f t="shared" si="25"/>
        <v>508</v>
      </c>
      <c r="B509" s="2" t="s">
        <v>2887</v>
      </c>
      <c r="C509" s="3">
        <v>45280</v>
      </c>
      <c r="D509" s="9" t="s">
        <v>39</v>
      </c>
      <c r="E509" s="1" t="s">
        <v>2888</v>
      </c>
      <c r="F509" s="11" t="s">
        <v>2889</v>
      </c>
      <c r="H509" s="2" t="s">
        <v>1302</v>
      </c>
      <c r="J509" s="4" t="s">
        <v>1074</v>
      </c>
      <c r="K509" s="5" t="s">
        <v>1075</v>
      </c>
      <c r="N509" s="28" t="str">
        <f t="shared" ca="1" si="24"/>
        <v>2 tahun, 6 bulan, 25 hari</v>
      </c>
      <c r="O509" s="49">
        <f t="shared" ca="1" si="23"/>
        <v>938</v>
      </c>
    </row>
    <row r="510" spans="1:15" ht="43.2" x14ac:dyDescent="0.3">
      <c r="A510" s="4">
        <f t="shared" si="25"/>
        <v>509</v>
      </c>
      <c r="B510" s="2" t="s">
        <v>2776</v>
      </c>
      <c r="C510" s="3">
        <v>45281</v>
      </c>
      <c r="D510" s="9" t="s">
        <v>39</v>
      </c>
      <c r="E510" s="1" t="s">
        <v>2777</v>
      </c>
      <c r="F510" s="1" t="s">
        <v>2778</v>
      </c>
      <c r="H510" s="2" t="s">
        <v>1302</v>
      </c>
      <c r="J510" s="4" t="s">
        <v>1070</v>
      </c>
      <c r="K510" s="5" t="s">
        <v>1071</v>
      </c>
      <c r="N510" s="28" t="str">
        <f t="shared" ca="1" si="24"/>
        <v>2 tahun, 6 bulan, 24 hari</v>
      </c>
      <c r="O510" s="49">
        <f t="shared" ca="1" si="23"/>
        <v>937</v>
      </c>
    </row>
    <row r="511" spans="1:15" ht="43.2" x14ac:dyDescent="0.3">
      <c r="A511" s="4">
        <f t="shared" si="25"/>
        <v>510</v>
      </c>
      <c r="B511" s="2" t="s">
        <v>2804</v>
      </c>
      <c r="C511" s="3">
        <v>45281</v>
      </c>
      <c r="D511" s="9" t="s">
        <v>39</v>
      </c>
      <c r="E511" s="1" t="s">
        <v>1547</v>
      </c>
      <c r="F511" s="11" t="s">
        <v>2805</v>
      </c>
      <c r="H511" s="2" t="s">
        <v>120</v>
      </c>
      <c r="I511" s="1" t="s">
        <v>5214</v>
      </c>
      <c r="J511" s="4" t="s">
        <v>1070</v>
      </c>
      <c r="K511" s="10" t="s">
        <v>1076</v>
      </c>
      <c r="N511" s="28" t="str">
        <f t="shared" ca="1" si="24"/>
        <v>2 tahun, 6 bulan, 24 hari</v>
      </c>
      <c r="O511" s="49">
        <f t="shared" ca="1" si="23"/>
        <v>937</v>
      </c>
    </row>
    <row r="512" spans="1:15" ht="132.44999999999999" customHeight="1" x14ac:dyDescent="0.3">
      <c r="A512" s="4">
        <f t="shared" si="25"/>
        <v>511</v>
      </c>
      <c r="B512" s="2" t="s">
        <v>2823</v>
      </c>
      <c r="C512" s="3">
        <v>45282</v>
      </c>
      <c r="D512" s="9" t="s">
        <v>9</v>
      </c>
      <c r="E512" s="1" t="s">
        <v>2824</v>
      </c>
      <c r="F512" s="11" t="s">
        <v>2825</v>
      </c>
      <c r="H512" s="2" t="s">
        <v>120</v>
      </c>
      <c r="I512" s="1" t="s">
        <v>4271</v>
      </c>
      <c r="J512" s="4" t="s">
        <v>1175</v>
      </c>
      <c r="K512" s="5" t="s">
        <v>1176</v>
      </c>
      <c r="N512" s="28" t="str">
        <f t="shared" ca="1" si="24"/>
        <v>2 tahun, 6 bulan, 23 hari</v>
      </c>
      <c r="O512" s="49">
        <f t="shared" ca="1" si="23"/>
        <v>936</v>
      </c>
    </row>
    <row r="513" spans="1:15" ht="43.2" x14ac:dyDescent="0.3">
      <c r="A513" s="4">
        <f t="shared" si="25"/>
        <v>512</v>
      </c>
      <c r="B513" s="2" t="s">
        <v>2819</v>
      </c>
      <c r="C513" s="3">
        <v>45282</v>
      </c>
      <c r="D513" s="9" t="s">
        <v>39</v>
      </c>
      <c r="E513" s="1" t="s">
        <v>2820</v>
      </c>
      <c r="F513" s="1" t="s">
        <v>2820</v>
      </c>
      <c r="H513" s="2" t="s">
        <v>1302</v>
      </c>
      <c r="J513" s="4" t="s">
        <v>1175</v>
      </c>
      <c r="K513" s="5" t="s">
        <v>1176</v>
      </c>
      <c r="N513" s="28" t="str">
        <f t="shared" ca="1" si="24"/>
        <v>2 tahun, 6 bulan, 23 hari</v>
      </c>
      <c r="O513" s="49">
        <f t="shared" ca="1" si="23"/>
        <v>936</v>
      </c>
    </row>
    <row r="514" spans="1:15" ht="100.8" x14ac:dyDescent="0.3">
      <c r="A514" s="4">
        <f t="shared" si="25"/>
        <v>513</v>
      </c>
      <c r="B514" s="2" t="s">
        <v>2806</v>
      </c>
      <c r="C514" s="3">
        <v>45282</v>
      </c>
      <c r="D514" s="9" t="s">
        <v>39</v>
      </c>
      <c r="E514" s="1" t="s">
        <v>2807</v>
      </c>
      <c r="F514" s="11" t="s">
        <v>2808</v>
      </c>
      <c r="H514" s="2" t="s">
        <v>1302</v>
      </c>
      <c r="J514" s="4" t="s">
        <v>1079</v>
      </c>
      <c r="K514" s="5" t="s">
        <v>1172</v>
      </c>
      <c r="N514" s="28" t="str">
        <f t="shared" ca="1" si="24"/>
        <v>2 tahun, 6 bulan, 23 hari</v>
      </c>
      <c r="O514" s="49">
        <f t="shared" ref="O514:O531" ca="1" si="26">TODAY()-C514</f>
        <v>936</v>
      </c>
    </row>
    <row r="515" spans="1:15" ht="28.8" x14ac:dyDescent="0.3">
      <c r="A515" s="4">
        <f t="shared" si="25"/>
        <v>514</v>
      </c>
      <c r="B515" s="2" t="s">
        <v>2821</v>
      </c>
      <c r="C515" s="3">
        <v>45287</v>
      </c>
      <c r="D515" s="9" t="s">
        <v>9</v>
      </c>
      <c r="E515" s="1" t="s">
        <v>2822</v>
      </c>
      <c r="F515" s="1" t="s">
        <v>2822</v>
      </c>
      <c r="H515" s="2" t="s">
        <v>1302</v>
      </c>
      <c r="J515" s="4" t="s">
        <v>1070</v>
      </c>
      <c r="K515" s="5" t="s">
        <v>1071</v>
      </c>
      <c r="N515" s="28" t="str">
        <f t="shared" ca="1" si="24"/>
        <v>2 tahun, 6 bulan, 18 hari</v>
      </c>
      <c r="O515" s="49">
        <f t="shared" ca="1" si="26"/>
        <v>931</v>
      </c>
    </row>
    <row r="516" spans="1:15" ht="72" x14ac:dyDescent="0.3">
      <c r="A516" s="4">
        <f t="shared" si="25"/>
        <v>515</v>
      </c>
      <c r="B516" s="2" t="s">
        <v>2847</v>
      </c>
      <c r="C516" s="3">
        <v>45288</v>
      </c>
      <c r="D516" s="9" t="s">
        <v>39</v>
      </c>
      <c r="E516" s="1" t="s">
        <v>2848</v>
      </c>
      <c r="F516" s="11" t="s">
        <v>2850</v>
      </c>
      <c r="H516" s="2" t="s">
        <v>120</v>
      </c>
      <c r="J516" s="4" t="s">
        <v>1088</v>
      </c>
      <c r="K516" s="5" t="s">
        <v>1089</v>
      </c>
      <c r="N516" s="28" t="str">
        <f t="shared" ca="1" si="24"/>
        <v>2 tahun, 6 bulan, 17 hari</v>
      </c>
      <c r="O516" s="49">
        <f t="shared" ca="1" si="26"/>
        <v>930</v>
      </c>
    </row>
    <row r="517" spans="1:15" ht="144" x14ac:dyDescent="0.3">
      <c r="A517" s="4">
        <f t="shared" si="25"/>
        <v>516</v>
      </c>
      <c r="B517" s="2" t="s">
        <v>2809</v>
      </c>
      <c r="C517" s="3">
        <v>45287</v>
      </c>
      <c r="D517" s="9" t="s">
        <v>39</v>
      </c>
      <c r="E517" s="1" t="s">
        <v>2810</v>
      </c>
      <c r="F517" s="11" t="s">
        <v>2811</v>
      </c>
      <c r="H517" s="2" t="s">
        <v>1302</v>
      </c>
      <c r="J517" s="4" t="s">
        <v>1074</v>
      </c>
      <c r="K517" s="5" t="s">
        <v>1075</v>
      </c>
      <c r="N517" s="28" t="str">
        <f t="shared" ca="1" si="24"/>
        <v>2 tahun, 6 bulan, 18 hari</v>
      </c>
      <c r="O517" s="49">
        <f t="shared" ca="1" si="26"/>
        <v>931</v>
      </c>
    </row>
    <row r="518" spans="1:15" ht="201.6" x14ac:dyDescent="0.3">
      <c r="A518" s="4">
        <f t="shared" si="25"/>
        <v>517</v>
      </c>
      <c r="B518" s="2" t="s">
        <v>2846</v>
      </c>
      <c r="C518" s="3">
        <v>45287</v>
      </c>
      <c r="D518" s="9" t="s">
        <v>39</v>
      </c>
      <c r="E518" s="1" t="s">
        <v>1449</v>
      </c>
      <c r="F518" s="11" t="s">
        <v>2849</v>
      </c>
      <c r="H518" s="2" t="s">
        <v>1302</v>
      </c>
      <c r="I518" s="1" t="s">
        <v>3034</v>
      </c>
      <c r="J518" s="4" t="s">
        <v>1079</v>
      </c>
      <c r="K518" s="10" t="s">
        <v>2447</v>
      </c>
      <c r="N518" s="28" t="str">
        <f t="shared" ca="1" si="24"/>
        <v>2 tahun, 6 bulan, 18 hari</v>
      </c>
      <c r="O518" s="49">
        <f t="shared" ca="1" si="26"/>
        <v>931</v>
      </c>
    </row>
    <row r="519" spans="1:15" ht="86.4" x14ac:dyDescent="0.3">
      <c r="A519" s="4">
        <f t="shared" si="25"/>
        <v>518</v>
      </c>
      <c r="B519" s="2" t="s">
        <v>2851</v>
      </c>
      <c r="C519" s="3">
        <v>45287</v>
      </c>
      <c r="D519" s="9" t="s">
        <v>39</v>
      </c>
      <c r="E519" s="1" t="s">
        <v>2852</v>
      </c>
      <c r="F519" s="1" t="s">
        <v>2853</v>
      </c>
      <c r="H519" s="2" t="s">
        <v>1302</v>
      </c>
      <c r="I519" s="1" t="s">
        <v>3105</v>
      </c>
      <c r="J519" s="4" t="s">
        <v>1079</v>
      </c>
      <c r="K519" s="10" t="s">
        <v>2447</v>
      </c>
      <c r="N519" s="28" t="str">
        <f t="shared" ca="1" si="24"/>
        <v>2 tahun, 6 bulan, 18 hari</v>
      </c>
      <c r="O519" s="49">
        <f t="shared" ca="1" si="26"/>
        <v>931</v>
      </c>
    </row>
    <row r="520" spans="1:15" ht="28.8" x14ac:dyDescent="0.3">
      <c r="A520" s="4">
        <f t="shared" si="25"/>
        <v>519</v>
      </c>
      <c r="B520" s="2" t="s">
        <v>2854</v>
      </c>
      <c r="C520" s="3">
        <v>45288</v>
      </c>
      <c r="D520" s="9" t="s">
        <v>39</v>
      </c>
      <c r="E520" s="1" t="s">
        <v>2855</v>
      </c>
      <c r="F520" s="1" t="s">
        <v>2856</v>
      </c>
      <c r="H520" s="2" t="s">
        <v>1302</v>
      </c>
      <c r="J520" s="4" t="s">
        <v>1175</v>
      </c>
      <c r="K520" s="5" t="s">
        <v>1176</v>
      </c>
      <c r="N520" s="28" t="str">
        <f t="shared" ca="1" si="24"/>
        <v>2 tahun, 6 bulan, 17 hari</v>
      </c>
      <c r="O520" s="49">
        <f t="shared" ca="1" si="26"/>
        <v>930</v>
      </c>
    </row>
    <row r="521" spans="1:15" ht="28.8" x14ac:dyDescent="0.3">
      <c r="A521" s="4">
        <f t="shared" si="25"/>
        <v>520</v>
      </c>
      <c r="B521" s="2" t="s">
        <v>2857</v>
      </c>
      <c r="C521" s="3">
        <v>45288</v>
      </c>
      <c r="D521" s="9" t="s">
        <v>39</v>
      </c>
      <c r="E521" s="1" t="s">
        <v>2537</v>
      </c>
      <c r="F521" s="1" t="s">
        <v>2858</v>
      </c>
      <c r="H521" s="2" t="s">
        <v>1302</v>
      </c>
      <c r="J521" s="4" t="s">
        <v>1070</v>
      </c>
      <c r="K521" s="5" t="s">
        <v>1071</v>
      </c>
      <c r="N521" s="28" t="str">
        <f t="shared" ca="1" si="24"/>
        <v>2 tahun, 6 bulan, 17 hari</v>
      </c>
      <c r="O521" s="49">
        <f t="shared" ca="1" si="26"/>
        <v>930</v>
      </c>
    </row>
    <row r="522" spans="1:15" ht="57.6" x14ac:dyDescent="0.3">
      <c r="A522" s="4">
        <f t="shared" si="25"/>
        <v>521</v>
      </c>
      <c r="B522" s="2" t="s">
        <v>2859</v>
      </c>
      <c r="C522" s="3">
        <v>45288</v>
      </c>
      <c r="D522" s="9" t="s">
        <v>39</v>
      </c>
      <c r="E522" s="1" t="s">
        <v>2860</v>
      </c>
      <c r="F522" s="1" t="s">
        <v>2861</v>
      </c>
      <c r="H522" s="2" t="s">
        <v>1302</v>
      </c>
      <c r="J522" s="4" t="s">
        <v>1070</v>
      </c>
      <c r="K522" s="5" t="s">
        <v>1071</v>
      </c>
      <c r="N522" s="28" t="str">
        <f t="shared" ca="1" si="24"/>
        <v>2 tahun, 6 bulan, 17 hari</v>
      </c>
      <c r="O522" s="49">
        <f t="shared" ca="1" si="26"/>
        <v>930</v>
      </c>
    </row>
    <row r="523" spans="1:15" ht="28.8" x14ac:dyDescent="0.3">
      <c r="A523" s="4">
        <f t="shared" si="25"/>
        <v>522</v>
      </c>
      <c r="B523" s="2" t="s">
        <v>2870</v>
      </c>
      <c r="C523" s="3">
        <v>45289</v>
      </c>
      <c r="D523" s="9" t="s">
        <v>39</v>
      </c>
      <c r="E523" s="1" t="s">
        <v>2871</v>
      </c>
      <c r="F523" s="1" t="s">
        <v>2871</v>
      </c>
      <c r="H523" s="2" t="s">
        <v>120</v>
      </c>
      <c r="I523" s="1" t="s">
        <v>3454</v>
      </c>
      <c r="J523" s="4" t="s">
        <v>1175</v>
      </c>
      <c r="K523" s="5" t="s">
        <v>1176</v>
      </c>
      <c r="N523" s="28" t="str">
        <f t="shared" ca="1" si="24"/>
        <v>2 tahun, 6 bulan, 16 hari</v>
      </c>
      <c r="O523" s="49">
        <f t="shared" ca="1" si="26"/>
        <v>929</v>
      </c>
    </row>
    <row r="524" spans="1:15" ht="57.6" x14ac:dyDescent="0.3">
      <c r="A524" s="4">
        <f t="shared" si="25"/>
        <v>523</v>
      </c>
      <c r="B524" s="2" t="s">
        <v>2862</v>
      </c>
      <c r="C524" s="3">
        <v>45288</v>
      </c>
      <c r="D524" s="9" t="s">
        <v>39</v>
      </c>
      <c r="E524" s="1" t="s">
        <v>2863</v>
      </c>
      <c r="F524" s="1" t="s">
        <v>2939</v>
      </c>
      <c r="H524" s="2" t="s">
        <v>120</v>
      </c>
      <c r="I524" s="2" t="s">
        <v>2875</v>
      </c>
      <c r="J524" s="4" t="s">
        <v>1167</v>
      </c>
      <c r="K524" s="5" t="s">
        <v>2864</v>
      </c>
      <c r="N524" s="28" t="str">
        <f t="shared" ca="1" si="24"/>
        <v>2 tahun, 6 bulan, 17 hari</v>
      </c>
      <c r="O524" s="49">
        <f t="shared" ca="1" si="26"/>
        <v>930</v>
      </c>
    </row>
    <row r="525" spans="1:15" ht="57.6" x14ac:dyDescent="0.3">
      <c r="A525" s="4">
        <f t="shared" si="25"/>
        <v>524</v>
      </c>
      <c r="B525" s="2" t="s">
        <v>2829</v>
      </c>
      <c r="C525" s="3">
        <v>45289</v>
      </c>
      <c r="D525" s="9" t="s">
        <v>39</v>
      </c>
      <c r="E525" s="1" t="s">
        <v>2830</v>
      </c>
      <c r="F525" s="11" t="s">
        <v>2831</v>
      </c>
      <c r="H525" s="2" t="s">
        <v>120</v>
      </c>
      <c r="I525" s="1" t="s">
        <v>3941</v>
      </c>
      <c r="J525" s="4" t="s">
        <v>1175</v>
      </c>
      <c r="K525" s="5" t="s">
        <v>1176</v>
      </c>
      <c r="N525" s="28" t="str">
        <f t="shared" ca="1" si="24"/>
        <v>2 tahun, 6 bulan, 16 hari</v>
      </c>
      <c r="O525" s="49">
        <f t="shared" ca="1" si="26"/>
        <v>929</v>
      </c>
    </row>
    <row r="526" spans="1:15" ht="144" x14ac:dyDescent="0.3">
      <c r="A526" s="4">
        <f t="shared" si="25"/>
        <v>525</v>
      </c>
      <c r="B526" s="2" t="s">
        <v>2832</v>
      </c>
      <c r="C526" s="3">
        <v>45289</v>
      </c>
      <c r="D526" s="9" t="s">
        <v>39</v>
      </c>
      <c r="E526" s="1" t="s">
        <v>2833</v>
      </c>
      <c r="F526" s="11" t="s">
        <v>2834</v>
      </c>
      <c r="H526" s="2" t="s">
        <v>120</v>
      </c>
      <c r="I526" s="1" t="s">
        <v>3508</v>
      </c>
      <c r="J526" s="4" t="s">
        <v>1175</v>
      </c>
      <c r="K526" s="5" t="s">
        <v>1176</v>
      </c>
      <c r="N526" s="28" t="str">
        <f t="shared" ca="1" si="24"/>
        <v>2 tahun, 6 bulan, 16 hari</v>
      </c>
      <c r="O526" s="49">
        <f t="shared" ca="1" si="26"/>
        <v>929</v>
      </c>
    </row>
    <row r="527" spans="1:15" ht="43.2" x14ac:dyDescent="0.3">
      <c r="A527" s="4">
        <f t="shared" si="25"/>
        <v>526</v>
      </c>
      <c r="B527" s="2" t="s">
        <v>2911</v>
      </c>
      <c r="C527" s="3">
        <v>45289</v>
      </c>
      <c r="D527" s="9" t="s">
        <v>39</v>
      </c>
      <c r="E527" s="1" t="s">
        <v>2912</v>
      </c>
      <c r="F527" s="1" t="s">
        <v>2913</v>
      </c>
      <c r="H527" s="2" t="s">
        <v>120</v>
      </c>
      <c r="I527" s="1" t="s">
        <v>3509</v>
      </c>
      <c r="J527" s="4" t="s">
        <v>1175</v>
      </c>
      <c r="K527" s="5" t="s">
        <v>1176</v>
      </c>
      <c r="N527" s="28" t="str">
        <f t="shared" ca="1" si="24"/>
        <v>2 tahun, 6 bulan, 16 hari</v>
      </c>
      <c r="O527" s="49">
        <f t="shared" ca="1" si="26"/>
        <v>929</v>
      </c>
    </row>
    <row r="528" spans="1:15" ht="43.2" x14ac:dyDescent="0.3">
      <c r="A528" s="4">
        <f t="shared" si="25"/>
        <v>527</v>
      </c>
      <c r="B528" s="2" t="s">
        <v>2900</v>
      </c>
      <c r="C528" s="3">
        <v>45289</v>
      </c>
      <c r="D528" s="9" t="s">
        <v>39</v>
      </c>
      <c r="E528" s="1" t="s">
        <v>2901</v>
      </c>
      <c r="F528" s="1" t="s">
        <v>2901</v>
      </c>
      <c r="H528" s="2" t="s">
        <v>120</v>
      </c>
      <c r="I528" s="1" t="s">
        <v>3266</v>
      </c>
      <c r="J528" s="4" t="s">
        <v>1080</v>
      </c>
      <c r="K528" s="5" t="s">
        <v>1083</v>
      </c>
      <c r="N528" s="28" t="str">
        <f t="shared" ca="1" si="24"/>
        <v>2 tahun, 6 bulan, 16 hari</v>
      </c>
      <c r="O528" s="49">
        <f t="shared" ca="1" si="26"/>
        <v>929</v>
      </c>
    </row>
    <row r="529" spans="1:15" ht="158.4" x14ac:dyDescent="0.3">
      <c r="A529" s="4">
        <f t="shared" si="25"/>
        <v>528</v>
      </c>
      <c r="B529" s="2" t="s">
        <v>2875</v>
      </c>
      <c r="C529" s="3">
        <v>45289</v>
      </c>
      <c r="D529" s="9" t="s">
        <v>39</v>
      </c>
      <c r="E529" s="1" t="s">
        <v>2876</v>
      </c>
      <c r="F529" s="11" t="s">
        <v>2877</v>
      </c>
      <c r="H529" s="2" t="s">
        <v>1302</v>
      </c>
      <c r="J529" s="4" t="s">
        <v>1167</v>
      </c>
      <c r="K529" s="5" t="s">
        <v>2864</v>
      </c>
      <c r="N529" s="28" t="str">
        <f t="shared" ca="1" si="24"/>
        <v>2 tahun, 6 bulan, 16 hari</v>
      </c>
      <c r="O529" s="49">
        <f t="shared" ca="1" si="26"/>
        <v>929</v>
      </c>
    </row>
    <row r="530" spans="1:15" ht="28.8" x14ac:dyDescent="0.3">
      <c r="A530" s="4">
        <f t="shared" si="25"/>
        <v>529</v>
      </c>
      <c r="B530" s="2" t="s">
        <v>3150</v>
      </c>
      <c r="C530" s="3">
        <v>45281</v>
      </c>
      <c r="D530" s="9" t="s">
        <v>39</v>
      </c>
      <c r="E530" s="1" t="s">
        <v>3151</v>
      </c>
      <c r="F530" s="1" t="s">
        <v>3153</v>
      </c>
      <c r="H530" s="2" t="s">
        <v>120</v>
      </c>
      <c r="I530" s="1" t="s">
        <v>3148</v>
      </c>
      <c r="J530" s="4" t="s">
        <v>1175</v>
      </c>
      <c r="K530" s="5" t="s">
        <v>1176</v>
      </c>
      <c r="N530" s="28" t="str">
        <f t="shared" ca="1" si="24"/>
        <v>2 tahun, 6 bulan, 24 hari</v>
      </c>
      <c r="O530" s="49">
        <f t="shared" ca="1" si="26"/>
        <v>937</v>
      </c>
    </row>
    <row r="531" spans="1:15" x14ac:dyDescent="0.3">
      <c r="A531" s="4">
        <f t="shared" si="25"/>
        <v>530</v>
      </c>
      <c r="B531" s="2" t="s">
        <v>907</v>
      </c>
      <c r="C531" s="3">
        <v>44993</v>
      </c>
      <c r="D531" s="9" t="s">
        <v>39</v>
      </c>
      <c r="E531" s="1" t="s">
        <v>908</v>
      </c>
      <c r="F531" s="1" t="s">
        <v>909</v>
      </c>
      <c r="G531" s="8"/>
      <c r="H531" s="2" t="s">
        <v>1302</v>
      </c>
      <c r="J531" s="9" t="s">
        <v>1167</v>
      </c>
      <c r="K531" s="10" t="s">
        <v>1163</v>
      </c>
      <c r="L531" s="10"/>
      <c r="M531" s="10"/>
      <c r="N531" s="28" t="str">
        <f t="shared" ca="1" si="24"/>
        <v>3 tahun, 4 bulan, 7 hari</v>
      </c>
      <c r="O531" s="49">
        <f t="shared" ca="1" si="26"/>
        <v>1225</v>
      </c>
    </row>
  </sheetData>
  <autoFilter ref="A1:O531" xr:uid="{32578DB0-0203-4AE3-B17F-5BE567DD201A}"/>
  <sortState xmlns:xlrd2="http://schemas.microsoft.com/office/spreadsheetml/2017/richdata2" ref="A2:I214">
    <sortCondition ref="B2"/>
  </sortState>
  <conditionalFormatting sqref="H1:H1048576">
    <cfRule type="containsText" dxfId="11" priority="3" operator="containsText" text="Closed">
      <formula>NOT(ISERROR(SEARCH("Closed",H1)))</formula>
    </cfRule>
  </conditionalFormatting>
  <conditionalFormatting sqref="H2 H6:H9 H27:H28 H36:H38 H40:H42 H45 H47 H52:H53 H56:H58 H67 H71:H72 H76:H80 H86 H88 H91 H94 H96 H103:H105 H112 H115 H117 H119:H120 H126 H128:H131 H134 H136 H147:H148 H152:H154 H158:H160 H163 H169 H172 H175:H177 H186:H187 H194 H196:H198 H200:H201 H208 H210 H212 H215 H218 H221:H223 H225 H227:H228 H232 H234:H235">
    <cfRule type="containsText" dxfId="10" priority="42" operator="containsText" text="Open">
      <formula>NOT(ISERROR(SEARCH("Open",H2)))</formula>
    </cfRule>
  </conditionalFormatting>
  <conditionalFormatting sqref="H10:H18 H22:H26 H236:H1048576">
    <cfRule type="containsText" dxfId="9" priority="8" operator="containsText" text="Open">
      <formula>NOT(ISERROR(SEARCH("Open",H10)))</formula>
    </cfRule>
  </conditionalFormatting>
  <conditionalFormatting sqref="H14:H25">
    <cfRule type="containsText" dxfId="8" priority="1" operator="containsText" text="closed">
      <formula>NOT(ISERROR(SEARCH("closed",H14)))</formula>
    </cfRule>
    <cfRule type="containsText" dxfId="7" priority="2" operator="containsText" text="open">
      <formula>NOT(ISERROR(SEARCH("open",H14)))</formula>
    </cfRule>
  </conditionalFormatting>
  <conditionalFormatting sqref="H19:H21">
    <cfRule type="containsText" dxfId="6" priority="4" operator="containsText" text="Open">
      <formula>NOT(ISERROR(SEARCH("Open",H19)))</formula>
    </cfRule>
  </conditionalFormatting>
  <conditionalFormatting sqref="H207 H209 H211">
    <cfRule type="containsText" dxfId="5" priority="60" operator="containsText" text="Open">
      <formula>NOT(ISERROR(SEARCH("Open",H207)))</formula>
    </cfRule>
  </conditionalFormatting>
  <conditionalFormatting sqref="H211 H1 H3:H5 H29:H35 H39 H43:H44 H46 H48:H51 H54:H55 H59:H66 H68:H70 H73:H75 H81:H85 H87 H89:H90 H92:H93 H95 H97:H102 H106:H111 H113:H114 H116 H118 H121:H125 H127 H132:H133 H135 H137:H146 H149:H151 H155:H157 H161:H162 H164:H168 H170:H171 H173:H174 H178:H185 H188:H193 H195 H199 H202:H206 H213:H214 H229:H231 H233">
    <cfRule type="containsText" dxfId="4" priority="66" operator="containsText" text="Open">
      <formula>NOT(ISERROR(SEARCH("Open",H1)))</formula>
    </cfRule>
  </conditionalFormatting>
  <conditionalFormatting sqref="H211">
    <cfRule type="containsText" dxfId="3" priority="65" operator="containsText" text="Closed">
      <formula>NOT(ISERROR(SEARCH("Closed",H211)))</formula>
    </cfRule>
  </conditionalFormatting>
  <conditionalFormatting sqref="H216:H217">
    <cfRule type="containsText" dxfId="2" priority="40" operator="containsText" text="Open">
      <formula>NOT(ISERROR(SEARCH("Open",H216)))</formula>
    </cfRule>
  </conditionalFormatting>
  <conditionalFormatting sqref="H219:H220">
    <cfRule type="containsText" dxfId="1" priority="54" operator="containsText" text="Open">
      <formula>NOT(ISERROR(SEARCH("Open",H219)))</formula>
    </cfRule>
  </conditionalFormatting>
  <conditionalFormatting sqref="H224 H226">
    <cfRule type="containsText" dxfId="0" priority="52" operator="containsText" text="Open">
      <formula>NOT(ISERROR(SEARCH("Open",H224)))</formula>
    </cfRule>
  </conditionalFormatting>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Dashboard</vt:lpstr>
      <vt:lpstr>Summary</vt:lpstr>
      <vt:lpstr>Reminder</vt:lpstr>
      <vt:lpstr>Outgoing 2026</vt:lpstr>
      <vt:lpstr>Incoming 2026</vt:lpstr>
      <vt:lpstr>Outgoing 2025</vt:lpstr>
      <vt:lpstr>Incoming 2025</vt:lpstr>
      <vt:lpstr>Incoming 2024</vt:lpstr>
      <vt:lpstr>Outgoing 2024</vt:lpstr>
      <vt:lpstr>Incoming 2023</vt:lpstr>
      <vt:lpstr>Outgoing 2023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Tazkia Trirastati</dc:creator>
  <cp:lastModifiedBy>Tazkia</cp:lastModifiedBy>
  <cp:lastPrinted>2026-06-24T18:23:46Z</cp:lastPrinted>
  <dcterms:created xsi:type="dcterms:W3CDTF">2023-08-01T07:41:38Z</dcterms:created>
  <dcterms:modified xsi:type="dcterms:W3CDTF">2026-07-15T06:46:55Z</dcterms:modified>
</cp:coreProperties>
</file>